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student_montana_edu/Documents/Projects/zPAPER_Locoweed_volatiles_2025/data-files/"/>
    </mc:Choice>
  </mc:AlternateContent>
  <xr:revisionPtr revIDLastSave="280" documentId="14_{3221BA08-865C-0748-BF31-0FE09CAA436E}" xr6:coauthVersionLast="47" xr6:coauthVersionMax="47" xr10:uidLastSave="{B1DFDBB0-B94D-ED48-A897-CD3D45E5F6BC}"/>
  <bookViews>
    <workbookView xWindow="-38420" yWindow="640" windowWidth="19220" windowHeight="20980" activeTab="2" xr2:uid="{00000000-000D-0000-FFFF-FFFF00000000}"/>
  </bookViews>
  <sheets>
    <sheet name="RESULTS" sheetId="1" r:id="rId1"/>
    <sheet name="proc" sheetId="2" r:id="rId2"/>
    <sheet name="PIVOT2" sheetId="8" r:id="rId3"/>
    <sheet name="rt.comb" sheetId="4" r:id="rId4"/>
    <sheet name="PIVOT" sheetId="6" state="hidden" r:id="rId5"/>
    <sheet name="Sheet1 (2)" sheetId="9" r:id="rId6"/>
    <sheet name="fix" sheetId="7" r:id="rId7"/>
    <sheet name="compounds" sheetId="5" r:id="rId8"/>
    <sheet name="rosie" sheetId="3" r:id="rId9"/>
  </sheets>
  <definedNames>
    <definedName name="_xlnm._FilterDatabase" localSheetId="1" hidden="1">proc!$A$1:$I$23394</definedName>
    <definedName name="_xlnm._FilterDatabase" localSheetId="0" hidden="1">RESULTS!$A$1:$L$23394</definedName>
  </definedNames>
  <calcPr calcId="191028"/>
  <pivotCaches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8" i="3"/>
  <c r="H7" i="3"/>
  <c r="H11" i="5"/>
  <c r="H12" i="5"/>
  <c r="H13" i="5"/>
  <c r="H14" i="5"/>
  <c r="H15" i="5" s="1"/>
  <c r="H16" i="5" s="1"/>
  <c r="H17" i="5" s="1"/>
  <c r="H18" i="5" s="1"/>
  <c r="H19" i="5" s="1"/>
  <c r="H20" i="5" s="1"/>
  <c r="H21" i="5" s="1"/>
  <c r="H10" i="5"/>
  <c r="H9" i="5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2" i="2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25" i="3"/>
  <c r="J9" i="3"/>
  <c r="J13" i="3"/>
  <c r="J17" i="3"/>
  <c r="J21" i="3"/>
  <c r="J32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7" i="3"/>
  <c r="J8" i="3"/>
  <c r="J10" i="3"/>
  <c r="J11" i="3"/>
  <c r="J12" i="3"/>
  <c r="J14" i="3"/>
  <c r="J15" i="3"/>
  <c r="J16" i="3"/>
  <c r="J18" i="3"/>
  <c r="J19" i="3"/>
  <c r="J20" i="3"/>
  <c r="J22" i="3"/>
  <c r="J23" i="3"/>
  <c r="J24" i="3"/>
  <c r="P12" i="3"/>
  <c r="H25" i="3" s="1"/>
  <c r="J25" i="3" s="1"/>
  <c r="P13" i="3"/>
  <c r="H28" i="3" s="1"/>
  <c r="J28" i="3" s="1"/>
  <c r="P14" i="3"/>
  <c r="H43" i="3" s="1"/>
  <c r="J43" i="3" s="1"/>
  <c r="P15" i="3"/>
  <c r="H31" i="3" s="1"/>
  <c r="J31" i="3" s="1"/>
  <c r="P16" i="3"/>
  <c r="H34" i="3" s="1"/>
  <c r="J34" i="3" s="1"/>
  <c r="P17" i="3"/>
  <c r="H40" i="3" s="1"/>
  <c r="J40" i="3" s="1"/>
  <c r="P18" i="3"/>
  <c r="H36" i="3" s="1"/>
  <c r="J36" i="3" s="1"/>
  <c r="P19" i="3"/>
  <c r="H35" i="3" s="1"/>
  <c r="J35" i="3" s="1"/>
  <c r="P20" i="3"/>
  <c r="H37" i="3" s="1"/>
  <c r="J37" i="3" s="1"/>
  <c r="P21" i="3"/>
  <c r="H29" i="3" s="1"/>
  <c r="J29" i="3" s="1"/>
  <c r="P22" i="3"/>
  <c r="H26" i="3" s="1"/>
  <c r="J26" i="3" s="1"/>
  <c r="P23" i="3"/>
  <c r="H27" i="3" s="1"/>
  <c r="J27" i="3" s="1"/>
  <c r="P24" i="3"/>
  <c r="H30" i="3" s="1"/>
  <c r="J30" i="3" s="1"/>
  <c r="P25" i="3"/>
  <c r="H42" i="3" s="1"/>
  <c r="J42" i="3" s="1"/>
  <c r="P26" i="3"/>
  <c r="H33" i="3" s="1"/>
  <c r="J33" i="3" s="1"/>
  <c r="P27" i="3"/>
  <c r="P28" i="3"/>
  <c r="H41" i="3" s="1"/>
  <c r="J41" i="3" s="1"/>
  <c r="P29" i="3"/>
  <c r="H39" i="3" s="1"/>
  <c r="J39" i="3" s="1"/>
  <c r="P30" i="3"/>
  <c r="H38" i="3" s="1"/>
  <c r="J38" i="3" s="1"/>
  <c r="P11" i="3"/>
  <c r="H44" i="3" s="1"/>
  <c r="J44" i="3" s="1"/>
  <c r="G2" i="5" l="1"/>
  <c r="C86" i="4"/>
  <c r="C69" i="4"/>
  <c r="B70" i="4" a="1"/>
  <c r="B70" i="4" s="1"/>
  <c r="C70" i="4" s="1"/>
  <c r="B71" i="4" a="1"/>
  <c r="B71" i="4" s="1"/>
  <c r="C71" i="4" s="1"/>
  <c r="B72" i="4" a="1"/>
  <c r="B72" i="4" s="1"/>
  <c r="C72" i="4" s="1"/>
  <c r="B73" i="4" a="1"/>
  <c r="B73" i="4" s="1"/>
  <c r="C73" i="4" s="1"/>
  <c r="B74" i="4" a="1"/>
  <c r="B74" i="4" s="1"/>
  <c r="C74" i="4" s="1"/>
  <c r="B75" i="4" a="1"/>
  <c r="B75" i="4" s="1"/>
  <c r="C75" i="4" s="1"/>
  <c r="B76" i="4" a="1"/>
  <c r="B76" i="4" s="1"/>
  <c r="C76" i="4" s="1"/>
  <c r="B77" i="4" a="1"/>
  <c r="B77" i="4" s="1"/>
  <c r="C77" i="4" s="1"/>
  <c r="B78" i="4" a="1"/>
  <c r="B78" i="4" s="1"/>
  <c r="C78" i="4" s="1"/>
  <c r="B79" i="4" a="1"/>
  <c r="B79" i="4" s="1"/>
  <c r="C79" i="4" s="1"/>
  <c r="B80" i="4" a="1"/>
  <c r="B80" i="4" s="1"/>
  <c r="C80" i="4" s="1"/>
  <c r="B81" i="4" a="1"/>
  <c r="B81" i="4" s="1"/>
  <c r="C81" i="4" s="1"/>
  <c r="B82" i="4" a="1"/>
  <c r="B82" i="4" s="1"/>
  <c r="C82" i="4" s="1"/>
  <c r="B83" i="4" a="1"/>
  <c r="B83" i="4" s="1"/>
  <c r="C83" i="4" s="1"/>
  <c r="B84" i="4" a="1"/>
  <c r="B84" i="4" s="1"/>
  <c r="C84" i="4" s="1"/>
  <c r="B85" i="4" a="1"/>
  <c r="B85" i="4" s="1"/>
  <c r="C85" i="4" s="1"/>
  <c r="B68" i="4" a="1"/>
  <c r="B68" i="4" s="1"/>
  <c r="C68" i="4" s="1"/>
  <c r="C65" i="4"/>
  <c r="C66" i="4"/>
  <c r="C67" i="4"/>
  <c r="B66" i="4" a="1"/>
  <c r="B66" i="4" s="1"/>
  <c r="C64" i="4" l="1"/>
  <c r="C63" i="4"/>
  <c r="C62" i="4"/>
  <c r="C61" i="4"/>
  <c r="B60" i="4" a="1"/>
  <c r="B60" i="4" s="1"/>
  <c r="C60" i="4" s="1"/>
  <c r="C59" i="4"/>
  <c r="C58" i="4"/>
  <c r="B57" i="4" a="1"/>
  <c r="B57" i="4" s="1"/>
  <c r="C57" i="4" s="1"/>
  <c r="C56" i="4"/>
  <c r="C55" i="4"/>
  <c r="C54" i="4"/>
  <c r="B53" i="4" a="1"/>
  <c r="B53" i="4" s="1"/>
  <c r="C53" i="4" s="1"/>
  <c r="C52" i="4"/>
  <c r="B51" i="4" a="1"/>
  <c r="B51" i="4" s="1"/>
  <c r="C51" i="4" s="1"/>
  <c r="B50" i="4" a="1"/>
  <c r="B50" i="4" s="1"/>
  <c r="C50" i="4" s="1"/>
  <c r="B49" i="4" a="1"/>
  <c r="B49" i="4" s="1"/>
  <c r="C49" i="4" s="1"/>
  <c r="C48" i="4"/>
  <c r="B47" i="4" a="1"/>
  <c r="B47" i="4" s="1"/>
  <c r="C47" i="4" s="1"/>
  <c r="C46" i="4"/>
  <c r="B45" i="4" a="1"/>
  <c r="B45" i="4" s="1"/>
  <c r="C45" i="4" s="1"/>
  <c r="C44" i="4"/>
  <c r="B43" i="4" a="1"/>
  <c r="B43" i="4" s="1"/>
  <c r="C43" i="4" s="1"/>
  <c r="B42" i="4" a="1"/>
  <c r="B42" i="4" s="1"/>
  <c r="C42" i="4" s="1"/>
  <c r="B41" i="4" a="1"/>
  <c r="B41" i="4" s="1"/>
  <c r="C41" i="4" s="1"/>
  <c r="C40" i="4"/>
  <c r="B39" i="4" a="1"/>
  <c r="B39" i="4" s="1"/>
  <c r="C39" i="4" s="1"/>
  <c r="C33" i="4"/>
  <c r="C34" i="4"/>
  <c r="C35" i="4"/>
  <c r="C36" i="4"/>
  <c r="C37" i="4"/>
  <c r="C38" i="4"/>
  <c r="C32" i="4"/>
  <c r="B38" i="4" a="1"/>
  <c r="B38" i="4" s="1"/>
  <c r="B36" i="4" a="1"/>
  <c r="B36" i="4" s="1"/>
  <c r="B35" i="4" a="1"/>
  <c r="B35" i="4" s="1"/>
  <c r="VJ2" i="8"/>
  <c r="VI2" i="8"/>
  <c r="VH2" i="8"/>
  <c r="VG2" i="8"/>
  <c r="VF2" i="8"/>
  <c r="VE2" i="8"/>
  <c r="VD2" i="8"/>
  <c r="VC2" i="8"/>
  <c r="VB2" i="8"/>
  <c r="VA2" i="8"/>
  <c r="UZ2" i="8"/>
  <c r="UY2" i="8"/>
  <c r="UX2" i="8"/>
  <c r="UW2" i="8"/>
  <c r="UV2" i="8"/>
  <c r="UU2" i="8"/>
  <c r="UT2" i="8"/>
  <c r="US2" i="8"/>
  <c r="UR2" i="8"/>
  <c r="UQ2" i="8"/>
  <c r="UP2" i="8"/>
  <c r="UO2" i="8"/>
  <c r="UN2" i="8"/>
  <c r="UM2" i="8"/>
  <c r="UL2" i="8"/>
  <c r="UK2" i="8"/>
  <c r="UJ2" i="8"/>
  <c r="UI2" i="8"/>
  <c r="UH2" i="8"/>
  <c r="UG2" i="8"/>
  <c r="UF2" i="8"/>
  <c r="UE2" i="8"/>
  <c r="UD2" i="8"/>
  <c r="UC2" i="8"/>
  <c r="UB2" i="8"/>
  <c r="UA2" i="8"/>
  <c r="TZ2" i="8"/>
  <c r="TY2" i="8"/>
  <c r="TX2" i="8"/>
  <c r="TW2" i="8"/>
  <c r="TV2" i="8"/>
  <c r="TU2" i="8"/>
  <c r="TT2" i="8"/>
  <c r="TS2" i="8"/>
  <c r="TR2" i="8"/>
  <c r="TQ2" i="8"/>
  <c r="TP2" i="8"/>
  <c r="TO2" i="8"/>
  <c r="TN2" i="8"/>
  <c r="TM2" i="8"/>
  <c r="TL2" i="8"/>
  <c r="TK2" i="8"/>
  <c r="TJ2" i="8"/>
  <c r="TI2" i="8"/>
  <c r="TH2" i="8"/>
  <c r="TG2" i="8"/>
  <c r="TF2" i="8"/>
  <c r="TE2" i="8"/>
  <c r="TD2" i="8"/>
  <c r="TC2" i="8"/>
  <c r="TB2" i="8"/>
  <c r="TA2" i="8"/>
  <c r="SZ2" i="8"/>
  <c r="SY2" i="8"/>
  <c r="SX2" i="8"/>
  <c r="SW2" i="8"/>
  <c r="SV2" i="8"/>
  <c r="SU2" i="8"/>
  <c r="ST2" i="8"/>
  <c r="SS2" i="8"/>
  <c r="SR2" i="8"/>
  <c r="SQ2" i="8"/>
  <c r="SP2" i="8"/>
  <c r="SO2" i="8"/>
  <c r="SN2" i="8"/>
  <c r="SM2" i="8"/>
  <c r="SL2" i="8"/>
  <c r="SK2" i="8"/>
  <c r="SJ2" i="8"/>
  <c r="SI2" i="8"/>
  <c r="SH2" i="8"/>
  <c r="SG2" i="8"/>
  <c r="SF2" i="8"/>
  <c r="SE2" i="8"/>
  <c r="SD2" i="8"/>
  <c r="SC2" i="8"/>
  <c r="SB2" i="8"/>
  <c r="SA2" i="8"/>
  <c r="RZ2" i="8"/>
  <c r="RY2" i="8"/>
  <c r="RX2" i="8"/>
  <c r="RW2" i="8"/>
  <c r="RV2" i="8"/>
  <c r="RU2" i="8"/>
  <c r="RT2" i="8"/>
  <c r="RS2" i="8"/>
  <c r="RR2" i="8"/>
  <c r="RQ2" i="8"/>
  <c r="RP2" i="8"/>
  <c r="RO2" i="8"/>
  <c r="RN2" i="8"/>
  <c r="RM2" i="8"/>
  <c r="RL2" i="8"/>
  <c r="RK2" i="8"/>
  <c r="RJ2" i="8"/>
  <c r="RI2" i="8"/>
  <c r="RH2" i="8"/>
  <c r="RG2" i="8"/>
  <c r="RF2" i="8"/>
  <c r="RE2" i="8"/>
  <c r="RD2" i="8"/>
  <c r="RC2" i="8"/>
  <c r="RB2" i="8"/>
  <c r="RA2" i="8"/>
  <c r="QZ2" i="8"/>
  <c r="QY2" i="8"/>
  <c r="QX2" i="8"/>
  <c r="QW2" i="8"/>
  <c r="QV2" i="8"/>
  <c r="QU2" i="8"/>
  <c r="QT2" i="8"/>
  <c r="QS2" i="8"/>
  <c r="QR2" i="8"/>
  <c r="QQ2" i="8"/>
  <c r="QP2" i="8"/>
  <c r="QO2" i="8"/>
  <c r="QN2" i="8"/>
  <c r="QM2" i="8"/>
  <c r="QL2" i="8"/>
  <c r="QK2" i="8"/>
  <c r="QJ2" i="8"/>
  <c r="QI2" i="8"/>
  <c r="QH2" i="8"/>
  <c r="QG2" i="8"/>
  <c r="QF2" i="8"/>
  <c r="QE2" i="8"/>
  <c r="QD2" i="8"/>
  <c r="QC2" i="8"/>
  <c r="QB2" i="8"/>
  <c r="QA2" i="8"/>
  <c r="PZ2" i="8"/>
  <c r="PY2" i="8"/>
  <c r="PX2" i="8"/>
  <c r="PW2" i="8"/>
  <c r="PV2" i="8"/>
  <c r="PU2" i="8"/>
  <c r="PT2" i="8"/>
  <c r="PS2" i="8"/>
  <c r="PR2" i="8"/>
  <c r="PQ2" i="8"/>
  <c r="PP2" i="8"/>
  <c r="PO2" i="8"/>
  <c r="PN2" i="8"/>
  <c r="PM2" i="8"/>
  <c r="PL2" i="8"/>
  <c r="PK2" i="8"/>
  <c r="PJ2" i="8"/>
  <c r="PI2" i="8"/>
  <c r="PH2" i="8"/>
  <c r="PG2" i="8"/>
  <c r="PF2" i="8"/>
  <c r="PE2" i="8"/>
  <c r="PD2" i="8"/>
  <c r="PC2" i="8"/>
  <c r="PB2" i="8"/>
  <c r="PA2" i="8"/>
  <c r="OZ2" i="8"/>
  <c r="OY2" i="8"/>
  <c r="OX2" i="8"/>
  <c r="OW2" i="8"/>
  <c r="OV2" i="8"/>
  <c r="OU2" i="8"/>
  <c r="OT2" i="8"/>
  <c r="OS2" i="8"/>
  <c r="OR2" i="8"/>
  <c r="OQ2" i="8"/>
  <c r="OP2" i="8"/>
  <c r="OO2" i="8"/>
  <c r="ON2" i="8"/>
  <c r="OM2" i="8"/>
  <c r="OL2" i="8"/>
  <c r="OK2" i="8"/>
  <c r="OJ2" i="8"/>
  <c r="OI2" i="8"/>
  <c r="OH2" i="8"/>
  <c r="OG2" i="8"/>
  <c r="OF2" i="8"/>
  <c r="OE2" i="8"/>
  <c r="OD2" i="8"/>
  <c r="OC2" i="8"/>
  <c r="OB2" i="8"/>
  <c r="OA2" i="8"/>
  <c r="NZ2" i="8"/>
  <c r="NY2" i="8"/>
  <c r="NX2" i="8"/>
  <c r="NW2" i="8"/>
  <c r="NV2" i="8"/>
  <c r="NU2" i="8"/>
  <c r="NT2" i="8"/>
  <c r="NS2" i="8"/>
  <c r="NR2" i="8"/>
  <c r="NQ2" i="8"/>
  <c r="NP2" i="8"/>
  <c r="NO2" i="8"/>
  <c r="NN2" i="8"/>
  <c r="NM2" i="8"/>
  <c r="NL2" i="8"/>
  <c r="NK2" i="8"/>
  <c r="NJ2" i="8"/>
  <c r="NI2" i="8"/>
  <c r="NH2" i="8"/>
  <c r="NG2" i="8"/>
  <c r="NF2" i="8"/>
  <c r="NE2" i="8"/>
  <c r="ND2" i="8"/>
  <c r="NC2" i="8"/>
  <c r="NB2" i="8"/>
  <c r="NA2" i="8"/>
  <c r="MZ2" i="8"/>
  <c r="MY2" i="8"/>
  <c r="MX2" i="8"/>
  <c r="MW2" i="8"/>
  <c r="MV2" i="8"/>
  <c r="MU2" i="8"/>
  <c r="MT2" i="8"/>
  <c r="MS2" i="8"/>
  <c r="MR2" i="8"/>
  <c r="MQ2" i="8"/>
  <c r="MP2" i="8"/>
  <c r="MO2" i="8"/>
  <c r="MN2" i="8"/>
  <c r="MM2" i="8"/>
  <c r="ML2" i="8"/>
  <c r="MK2" i="8"/>
  <c r="MJ2" i="8"/>
  <c r="MI2" i="8"/>
  <c r="MH2" i="8"/>
  <c r="MG2" i="8"/>
  <c r="MF2" i="8"/>
  <c r="ME2" i="8"/>
  <c r="MD2" i="8"/>
  <c r="MC2" i="8"/>
  <c r="MB2" i="8"/>
  <c r="MA2" i="8"/>
  <c r="LZ2" i="8"/>
  <c r="LY2" i="8"/>
  <c r="LX2" i="8"/>
  <c r="LW2" i="8"/>
  <c r="LV2" i="8"/>
  <c r="LU2" i="8"/>
  <c r="LT2" i="8"/>
  <c r="LS2" i="8"/>
  <c r="LR2" i="8"/>
  <c r="LQ2" i="8"/>
  <c r="LP2" i="8"/>
  <c r="LO2" i="8"/>
  <c r="LN2" i="8"/>
  <c r="LM2" i="8"/>
  <c r="LL2" i="8"/>
  <c r="LK2" i="8"/>
  <c r="LJ2" i="8"/>
  <c r="LI2" i="8"/>
  <c r="LH2" i="8"/>
  <c r="LG2" i="8"/>
  <c r="LF2" i="8"/>
  <c r="LE2" i="8"/>
  <c r="LD2" i="8"/>
  <c r="LC2" i="8"/>
  <c r="LB2" i="8"/>
  <c r="LA2" i="8"/>
  <c r="KZ2" i="8"/>
  <c r="KY2" i="8"/>
  <c r="KX2" i="8"/>
  <c r="KW2" i="8"/>
  <c r="KV2" i="8"/>
  <c r="KU2" i="8"/>
  <c r="KT2" i="8"/>
  <c r="KS2" i="8"/>
  <c r="KR2" i="8"/>
  <c r="KQ2" i="8"/>
  <c r="KP2" i="8"/>
  <c r="KO2" i="8"/>
  <c r="KN2" i="8"/>
  <c r="KM2" i="8"/>
  <c r="KL2" i="8"/>
  <c r="KK2" i="8"/>
  <c r="KJ2" i="8"/>
  <c r="KI2" i="8"/>
  <c r="KH2" i="8"/>
  <c r="KG2" i="8"/>
  <c r="KF2" i="8"/>
  <c r="KE2" i="8"/>
  <c r="KD2" i="8"/>
  <c r="KC2" i="8"/>
  <c r="KB2" i="8"/>
  <c r="KA2" i="8"/>
  <c r="JZ2" i="8"/>
  <c r="JY2" i="8"/>
  <c r="JX2" i="8"/>
  <c r="JW2" i="8"/>
  <c r="JV2" i="8"/>
  <c r="JU2" i="8"/>
  <c r="JT2" i="8"/>
  <c r="JS2" i="8"/>
  <c r="JR2" i="8"/>
  <c r="JQ2" i="8"/>
  <c r="JP2" i="8"/>
  <c r="JO2" i="8"/>
  <c r="JN2" i="8"/>
  <c r="JM2" i="8"/>
  <c r="JL2" i="8"/>
  <c r="JK2" i="8"/>
  <c r="JJ2" i="8"/>
  <c r="JI2" i="8"/>
  <c r="JH2" i="8"/>
  <c r="JG2" i="8"/>
  <c r="JF2" i="8"/>
  <c r="JE2" i="8"/>
  <c r="JD2" i="8"/>
  <c r="JC2" i="8"/>
  <c r="JB2" i="8"/>
  <c r="JA2" i="8"/>
  <c r="IZ2" i="8"/>
  <c r="IY2" i="8"/>
  <c r="IX2" i="8"/>
  <c r="IW2" i="8"/>
  <c r="IV2" i="8"/>
  <c r="IU2" i="8"/>
  <c r="IT2" i="8"/>
  <c r="IS2" i="8"/>
  <c r="IR2" i="8"/>
  <c r="IQ2" i="8"/>
  <c r="IP2" i="8"/>
  <c r="IO2" i="8"/>
  <c r="IN2" i="8"/>
  <c r="IM2" i="8"/>
  <c r="IL2" i="8"/>
  <c r="IK2" i="8"/>
  <c r="IJ2" i="8"/>
  <c r="II2" i="8"/>
  <c r="IH2" i="8"/>
  <c r="IG2" i="8"/>
  <c r="IF2" i="8"/>
  <c r="IE2" i="8"/>
  <c r="ID2" i="8"/>
  <c r="IC2" i="8"/>
  <c r="IB2" i="8"/>
  <c r="IA2" i="8"/>
  <c r="HZ2" i="8"/>
  <c r="HY2" i="8"/>
  <c r="HX2" i="8"/>
  <c r="HW2" i="8"/>
  <c r="HV2" i="8"/>
  <c r="HU2" i="8"/>
  <c r="HT2" i="8"/>
  <c r="HS2" i="8"/>
  <c r="HR2" i="8"/>
  <c r="HQ2" i="8"/>
  <c r="HP2" i="8"/>
  <c r="HO2" i="8"/>
  <c r="HN2" i="8"/>
  <c r="HM2" i="8"/>
  <c r="HL2" i="8"/>
  <c r="HK2" i="8"/>
  <c r="HJ2" i="8"/>
  <c r="HI2" i="8"/>
  <c r="HH2" i="8"/>
  <c r="HG2" i="8"/>
  <c r="HF2" i="8"/>
  <c r="HE2" i="8"/>
  <c r="HD2" i="8"/>
  <c r="HC2" i="8"/>
  <c r="HB2" i="8"/>
  <c r="HA2" i="8"/>
  <c r="GZ2" i="8"/>
  <c r="GY2" i="8"/>
  <c r="GX2" i="8"/>
  <c r="GW2" i="8"/>
  <c r="GV2" i="8"/>
  <c r="GU2" i="8"/>
  <c r="GT2" i="8"/>
  <c r="GS2" i="8"/>
  <c r="GR2" i="8"/>
  <c r="GQ2" i="8"/>
  <c r="GP2" i="8"/>
  <c r="GO2" i="8"/>
  <c r="GN2" i="8"/>
  <c r="GM2" i="8"/>
  <c r="GL2" i="8"/>
  <c r="GK2" i="8"/>
  <c r="GJ2" i="8"/>
  <c r="GI2" i="8"/>
  <c r="GH2" i="8"/>
  <c r="GG2" i="8"/>
  <c r="GF2" i="8"/>
  <c r="GE2" i="8"/>
  <c r="GD2" i="8"/>
  <c r="GC2" i="8"/>
  <c r="GB2" i="8"/>
  <c r="GA2" i="8"/>
  <c r="FZ2" i="8"/>
  <c r="FY2" i="8"/>
  <c r="FX2" i="8"/>
  <c r="FW2" i="8"/>
  <c r="FV2" i="8"/>
  <c r="FU2" i="8"/>
  <c r="FT2" i="8"/>
  <c r="FS2" i="8"/>
  <c r="FR2" i="8"/>
  <c r="FQ2" i="8"/>
  <c r="FP2" i="8"/>
  <c r="FO2" i="8"/>
  <c r="FN2" i="8"/>
  <c r="FM2" i="8"/>
  <c r="FL2" i="8"/>
  <c r="FK2" i="8"/>
  <c r="FJ2" i="8"/>
  <c r="FI2" i="8"/>
  <c r="FH2" i="8"/>
  <c r="FG2" i="8"/>
  <c r="FF2" i="8"/>
  <c r="FE2" i="8"/>
  <c r="FD2" i="8"/>
  <c r="FC2" i="8"/>
  <c r="FB2" i="8"/>
  <c r="FA2" i="8"/>
  <c r="EZ2" i="8"/>
  <c r="EY2" i="8"/>
  <c r="EX2" i="8"/>
  <c r="EW2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F3774" i="2"/>
  <c r="G3774" i="2" s="1"/>
  <c r="H3774" i="2" s="1"/>
  <c r="F3775" i="2"/>
  <c r="G3775" i="2"/>
  <c r="H3775" i="2" s="1"/>
  <c r="F3776" i="2"/>
  <c r="G3776" i="2" s="1"/>
  <c r="H3776" i="2" s="1"/>
  <c r="F3777" i="2"/>
  <c r="G3777" i="2" s="1"/>
  <c r="H3777" i="2" s="1"/>
  <c r="F3778" i="2"/>
  <c r="G3778" i="2" s="1"/>
  <c r="H3778" i="2" s="1"/>
  <c r="F3779" i="2"/>
  <c r="G3779" i="2" s="1"/>
  <c r="H3779" i="2" s="1"/>
  <c r="F3780" i="2"/>
  <c r="G3780" i="2" s="1"/>
  <c r="H3780" i="2" s="1"/>
  <c r="F3781" i="2"/>
  <c r="G3781" i="2" s="1"/>
  <c r="H3781" i="2" s="1"/>
  <c r="F3782" i="2"/>
  <c r="G3782" i="2" s="1"/>
  <c r="H3782" i="2" s="1"/>
  <c r="F3783" i="2"/>
  <c r="G3783" i="2" s="1"/>
  <c r="H3783" i="2" s="1"/>
  <c r="F3784" i="2"/>
  <c r="G3784" i="2" s="1"/>
  <c r="H3784" i="2" s="1"/>
  <c r="F3785" i="2"/>
  <c r="G3785" i="2" s="1"/>
  <c r="H3785" i="2" s="1"/>
  <c r="F3786" i="2"/>
  <c r="G3786" i="2" s="1"/>
  <c r="H3786" i="2" s="1"/>
  <c r="F3787" i="2"/>
  <c r="G3787" i="2"/>
  <c r="H3787" i="2" s="1"/>
  <c r="F3788" i="2"/>
  <c r="G3788" i="2" s="1"/>
  <c r="H3788" i="2" s="1"/>
  <c r="F3789" i="2"/>
  <c r="G3789" i="2" s="1"/>
  <c r="H3789" i="2" s="1"/>
  <c r="F3790" i="2"/>
  <c r="G3790" i="2" s="1"/>
  <c r="H3790" i="2" s="1"/>
  <c r="F3791" i="2"/>
  <c r="G3791" i="2"/>
  <c r="H3791" i="2" s="1"/>
  <c r="F3792" i="2"/>
  <c r="G3792" i="2" s="1"/>
  <c r="H3792" i="2" s="1"/>
  <c r="F3793" i="2"/>
  <c r="G3793" i="2" s="1"/>
  <c r="H3793" i="2" s="1"/>
  <c r="F3794" i="2"/>
  <c r="G3794" i="2" s="1"/>
  <c r="H3794" i="2" s="1"/>
  <c r="F3795" i="2"/>
  <c r="G3795" i="2" s="1"/>
  <c r="H3795" i="2" s="1"/>
  <c r="F3796" i="2"/>
  <c r="G3796" i="2" s="1"/>
  <c r="H3796" i="2" s="1"/>
  <c r="F3797" i="2"/>
  <c r="G3797" i="2" s="1"/>
  <c r="H3797" i="2" s="1"/>
  <c r="F3798" i="2"/>
  <c r="G3798" i="2" s="1"/>
  <c r="H3798" i="2" s="1"/>
  <c r="F3799" i="2"/>
  <c r="G3799" i="2" s="1"/>
  <c r="H3799" i="2" s="1"/>
  <c r="F3800" i="2"/>
  <c r="G3800" i="2" s="1"/>
  <c r="H3800" i="2" s="1"/>
  <c r="F3801" i="2"/>
  <c r="G3801" i="2" s="1"/>
  <c r="H3801" i="2" s="1"/>
  <c r="F3802" i="2"/>
  <c r="G3802" i="2" s="1"/>
  <c r="H3802" i="2" s="1"/>
  <c r="F3803" i="2"/>
  <c r="G3803" i="2"/>
  <c r="H3803" i="2" s="1"/>
  <c r="F3804" i="2"/>
  <c r="G3804" i="2" s="1"/>
  <c r="H3804" i="2" s="1"/>
  <c r="F3805" i="2"/>
  <c r="G3805" i="2" s="1"/>
  <c r="H3805" i="2" s="1"/>
  <c r="F3806" i="2"/>
  <c r="F3807" i="2"/>
  <c r="G3807" i="2"/>
  <c r="H3807" i="2" s="1"/>
  <c r="F3808" i="2"/>
  <c r="G3808" i="2" s="1"/>
  <c r="H3808" i="2" s="1"/>
  <c r="F3809" i="2"/>
  <c r="G3809" i="2" s="1"/>
  <c r="H3809" i="2" s="1"/>
  <c r="F3810" i="2"/>
  <c r="G3810" i="2" s="1"/>
  <c r="H3810" i="2" s="1"/>
  <c r="F3811" i="2"/>
  <c r="G3811" i="2" s="1"/>
  <c r="H3811" i="2" s="1"/>
  <c r="F3812" i="2"/>
  <c r="G3812" i="2" s="1"/>
  <c r="H3812" i="2" s="1"/>
  <c r="F3813" i="2"/>
  <c r="G3813" i="2" s="1"/>
  <c r="H3813" i="2" s="1"/>
  <c r="F3814" i="2"/>
  <c r="G3814" i="2" s="1"/>
  <c r="H3814" i="2" s="1"/>
  <c r="F3815" i="2"/>
  <c r="G3815" i="2" s="1"/>
  <c r="H3815" i="2" s="1"/>
  <c r="F3816" i="2"/>
  <c r="G3816" i="2" s="1"/>
  <c r="H3816" i="2" s="1"/>
  <c r="F3817" i="2"/>
  <c r="G3817" i="2" s="1"/>
  <c r="H3817" i="2" s="1"/>
  <c r="F3818" i="2"/>
  <c r="G3818" i="2" s="1"/>
  <c r="H3818" i="2" s="1"/>
  <c r="F3819" i="2"/>
  <c r="G3819" i="2"/>
  <c r="H3819" i="2" s="1"/>
  <c r="F3820" i="2"/>
  <c r="G3820" i="2" s="1"/>
  <c r="H3820" i="2" s="1"/>
  <c r="F3821" i="2"/>
  <c r="G3821" i="2" s="1"/>
  <c r="H3821" i="2" s="1"/>
  <c r="F3822" i="2"/>
  <c r="G3822" i="2" s="1"/>
  <c r="H3822" i="2" s="1"/>
  <c r="F3823" i="2"/>
  <c r="G3823" i="2"/>
  <c r="H3823" i="2" s="1"/>
  <c r="F3824" i="2"/>
  <c r="G3824" i="2" s="1"/>
  <c r="H3824" i="2" s="1"/>
  <c r="F3825" i="2"/>
  <c r="G3825" i="2" s="1"/>
  <c r="H3825" i="2" s="1"/>
  <c r="F3826" i="2"/>
  <c r="G3826" i="2" s="1"/>
  <c r="H3826" i="2" s="1"/>
  <c r="F3827" i="2"/>
  <c r="G3827" i="2" s="1"/>
  <c r="H3827" i="2" s="1"/>
  <c r="F3828" i="2"/>
  <c r="G3828" i="2" s="1"/>
  <c r="H3828" i="2" s="1"/>
  <c r="F3829" i="2"/>
  <c r="G3829" i="2" s="1"/>
  <c r="H3829" i="2" s="1"/>
  <c r="F3830" i="2"/>
  <c r="G3830" i="2" s="1"/>
  <c r="H3830" i="2" s="1"/>
  <c r="F3831" i="2"/>
  <c r="G3831" i="2" s="1"/>
  <c r="H3831" i="2" s="1"/>
  <c r="F3832" i="2"/>
  <c r="G3832" i="2" s="1"/>
  <c r="H3832" i="2" s="1"/>
  <c r="F3833" i="2"/>
  <c r="G3833" i="2" s="1"/>
  <c r="H3833" i="2" s="1"/>
  <c r="F3834" i="2"/>
  <c r="G3834" i="2" s="1"/>
  <c r="H3834" i="2" s="1"/>
  <c r="F3835" i="2"/>
  <c r="G3835" i="2"/>
  <c r="H3835" i="2" s="1"/>
  <c r="F3836" i="2"/>
  <c r="G3836" i="2" s="1"/>
  <c r="H3836" i="2" s="1"/>
  <c r="F3837" i="2"/>
  <c r="G3837" i="2" s="1"/>
  <c r="H3837" i="2" s="1"/>
  <c r="F3838" i="2"/>
  <c r="G3838" i="2" s="1"/>
  <c r="H3838" i="2" s="1"/>
  <c r="F3839" i="2"/>
  <c r="G3839" i="2"/>
  <c r="H3839" i="2" s="1"/>
  <c r="F3840" i="2"/>
  <c r="G3840" i="2" s="1"/>
  <c r="H3840" i="2" s="1"/>
  <c r="F3841" i="2"/>
  <c r="G3841" i="2" s="1"/>
  <c r="H3841" i="2" s="1"/>
  <c r="F3842" i="2"/>
  <c r="G3842" i="2" s="1"/>
  <c r="H3842" i="2" s="1"/>
  <c r="F3843" i="2"/>
  <c r="G3843" i="2" s="1"/>
  <c r="H3843" i="2" s="1"/>
  <c r="F3844" i="2"/>
  <c r="G3844" i="2" s="1"/>
  <c r="H3844" i="2" s="1"/>
  <c r="F3845" i="2"/>
  <c r="G3845" i="2" s="1"/>
  <c r="H3845" i="2" s="1"/>
  <c r="F3846" i="2"/>
  <c r="G3846" i="2" s="1"/>
  <c r="H3846" i="2" s="1"/>
  <c r="F3847" i="2"/>
  <c r="G3847" i="2" s="1"/>
  <c r="H3847" i="2" s="1"/>
  <c r="F3848" i="2"/>
  <c r="G3848" i="2" s="1"/>
  <c r="H3848" i="2" s="1"/>
  <c r="F3849" i="2"/>
  <c r="G3849" i="2" s="1"/>
  <c r="H3849" i="2" s="1"/>
  <c r="F3850" i="2"/>
  <c r="G3850" i="2" s="1"/>
  <c r="H3850" i="2" s="1"/>
  <c r="F3851" i="2"/>
  <c r="G3851" i="2" s="1"/>
  <c r="H3851" i="2" s="1"/>
  <c r="F3852" i="2"/>
  <c r="G3852" i="2" s="1"/>
  <c r="H3852" i="2" s="1"/>
  <c r="F3853" i="2"/>
  <c r="G3853" i="2" s="1"/>
  <c r="H3853" i="2" s="1"/>
  <c r="F3854" i="2"/>
  <c r="G3854" i="2" s="1"/>
  <c r="H3854" i="2" s="1"/>
  <c r="F3855" i="2"/>
  <c r="G3855" i="2"/>
  <c r="H3855" i="2" s="1"/>
  <c r="F3856" i="2"/>
  <c r="G3856" i="2" s="1"/>
  <c r="H3856" i="2" s="1"/>
  <c r="F3857" i="2"/>
  <c r="G3857" i="2" s="1"/>
  <c r="H3857" i="2" s="1"/>
  <c r="F3858" i="2"/>
  <c r="G3858" i="2" s="1"/>
  <c r="H3858" i="2" s="1"/>
  <c r="F3859" i="2"/>
  <c r="G3859" i="2" s="1"/>
  <c r="H3859" i="2" s="1"/>
  <c r="F3860" i="2"/>
  <c r="G3860" i="2" s="1"/>
  <c r="H3860" i="2" s="1"/>
  <c r="F3861" i="2"/>
  <c r="G3861" i="2" s="1"/>
  <c r="H3861" i="2" s="1"/>
  <c r="F3862" i="2"/>
  <c r="G3862" i="2" s="1"/>
  <c r="H3862" i="2" s="1"/>
  <c r="F3863" i="2"/>
  <c r="G3863" i="2"/>
  <c r="H3863" i="2" s="1"/>
  <c r="F3864" i="2"/>
  <c r="G3864" i="2" s="1"/>
  <c r="H3864" i="2" s="1"/>
  <c r="F3865" i="2"/>
  <c r="G3865" i="2" s="1"/>
  <c r="H3865" i="2" s="1"/>
  <c r="F3866" i="2"/>
  <c r="G3866" i="2" s="1"/>
  <c r="H3866" i="2" s="1"/>
  <c r="F3867" i="2"/>
  <c r="G3867" i="2" s="1"/>
  <c r="H3867" i="2" s="1"/>
  <c r="F3868" i="2"/>
  <c r="G3868" i="2" s="1"/>
  <c r="H3868" i="2" s="1"/>
  <c r="F3869" i="2"/>
  <c r="G3869" i="2" s="1"/>
  <c r="H3869" i="2" s="1"/>
  <c r="F3870" i="2"/>
  <c r="G3870" i="2" s="1"/>
  <c r="H3870" i="2" s="1"/>
  <c r="F3871" i="2"/>
  <c r="G3871" i="2"/>
  <c r="H3871" i="2" s="1"/>
  <c r="F3872" i="2"/>
  <c r="G3872" i="2" s="1"/>
  <c r="H3872" i="2" s="1"/>
  <c r="F3873" i="2"/>
  <c r="G3873" i="2" s="1"/>
  <c r="H3873" i="2" s="1"/>
  <c r="F3874" i="2"/>
  <c r="G3874" i="2" s="1"/>
  <c r="H3874" i="2" s="1"/>
  <c r="F3875" i="2"/>
  <c r="G3875" i="2" s="1"/>
  <c r="H3875" i="2" s="1"/>
  <c r="F3876" i="2"/>
  <c r="G3876" i="2" s="1"/>
  <c r="H3876" i="2" s="1"/>
  <c r="F3877" i="2"/>
  <c r="G3877" i="2" s="1"/>
  <c r="H3877" i="2" s="1"/>
  <c r="F3878" i="2"/>
  <c r="G3878" i="2" s="1"/>
  <c r="H3878" i="2" s="1"/>
  <c r="F3879" i="2"/>
  <c r="G3879" i="2" s="1"/>
  <c r="H3879" i="2" s="1"/>
  <c r="C3774" i="2"/>
  <c r="L3774" i="2" s="1"/>
  <c r="C3775" i="2"/>
  <c r="L3775" i="2" s="1"/>
  <c r="C3776" i="2"/>
  <c r="L3776" i="2" s="1"/>
  <c r="C3777" i="2"/>
  <c r="L3777" i="2" s="1"/>
  <c r="C3778" i="2"/>
  <c r="L3778" i="2" s="1"/>
  <c r="C3779" i="2"/>
  <c r="L3779" i="2" s="1"/>
  <c r="C3780" i="2"/>
  <c r="L3780" i="2" s="1"/>
  <c r="C3781" i="2"/>
  <c r="L3781" i="2" s="1"/>
  <c r="C3782" i="2"/>
  <c r="L3782" i="2" s="1"/>
  <c r="C3783" i="2"/>
  <c r="L3783" i="2" s="1"/>
  <c r="C3784" i="2"/>
  <c r="L3784" i="2" s="1"/>
  <c r="C3785" i="2"/>
  <c r="L3785" i="2" s="1"/>
  <c r="C3786" i="2"/>
  <c r="L3786" i="2" s="1"/>
  <c r="C3787" i="2"/>
  <c r="L3787" i="2" s="1"/>
  <c r="C3788" i="2"/>
  <c r="L3788" i="2" s="1"/>
  <c r="C3789" i="2"/>
  <c r="L3789" i="2" s="1"/>
  <c r="C3790" i="2"/>
  <c r="L3790" i="2" s="1"/>
  <c r="C3791" i="2"/>
  <c r="L3791" i="2" s="1"/>
  <c r="C3792" i="2"/>
  <c r="L3792" i="2" s="1"/>
  <c r="C3793" i="2"/>
  <c r="L3793" i="2" s="1"/>
  <c r="C3794" i="2"/>
  <c r="L3794" i="2" s="1"/>
  <c r="C3795" i="2"/>
  <c r="L3795" i="2" s="1"/>
  <c r="C3796" i="2"/>
  <c r="L3796" i="2" s="1"/>
  <c r="C3797" i="2"/>
  <c r="L3797" i="2" s="1"/>
  <c r="C3798" i="2"/>
  <c r="L3798" i="2" s="1"/>
  <c r="C3799" i="2"/>
  <c r="L3799" i="2" s="1"/>
  <c r="C3800" i="2"/>
  <c r="L3800" i="2" s="1"/>
  <c r="C3801" i="2"/>
  <c r="L3801" i="2" s="1"/>
  <c r="C3802" i="2"/>
  <c r="L3802" i="2" s="1"/>
  <c r="C3803" i="2"/>
  <c r="L3803" i="2" s="1"/>
  <c r="C3804" i="2"/>
  <c r="L3804" i="2" s="1"/>
  <c r="C3805" i="2"/>
  <c r="L3805" i="2" s="1"/>
  <c r="C3806" i="2"/>
  <c r="L3806" i="2" s="1"/>
  <c r="C3807" i="2"/>
  <c r="L3807" i="2" s="1"/>
  <c r="C3808" i="2"/>
  <c r="L3808" i="2" s="1"/>
  <c r="C3809" i="2"/>
  <c r="L3809" i="2" s="1"/>
  <c r="C3810" i="2"/>
  <c r="L3810" i="2" s="1"/>
  <c r="C3811" i="2"/>
  <c r="L3811" i="2" s="1"/>
  <c r="C3812" i="2"/>
  <c r="L3812" i="2" s="1"/>
  <c r="C3813" i="2"/>
  <c r="L3813" i="2" s="1"/>
  <c r="C3814" i="2"/>
  <c r="L3814" i="2" s="1"/>
  <c r="C3815" i="2"/>
  <c r="L3815" i="2" s="1"/>
  <c r="C3816" i="2"/>
  <c r="L3816" i="2" s="1"/>
  <c r="C3817" i="2"/>
  <c r="L3817" i="2" s="1"/>
  <c r="C3818" i="2"/>
  <c r="L3818" i="2" s="1"/>
  <c r="C3819" i="2"/>
  <c r="L3819" i="2" s="1"/>
  <c r="C3820" i="2"/>
  <c r="L3820" i="2" s="1"/>
  <c r="C3821" i="2"/>
  <c r="L3821" i="2" s="1"/>
  <c r="C3822" i="2"/>
  <c r="L3822" i="2" s="1"/>
  <c r="C3823" i="2"/>
  <c r="L3823" i="2" s="1"/>
  <c r="C3824" i="2"/>
  <c r="L3824" i="2" s="1"/>
  <c r="C3825" i="2"/>
  <c r="L3825" i="2" s="1"/>
  <c r="C3826" i="2"/>
  <c r="L3826" i="2" s="1"/>
  <c r="C3827" i="2"/>
  <c r="L3827" i="2" s="1"/>
  <c r="C3828" i="2"/>
  <c r="L3828" i="2" s="1"/>
  <c r="C3829" i="2"/>
  <c r="L3829" i="2" s="1"/>
  <c r="C3830" i="2"/>
  <c r="L3830" i="2" s="1"/>
  <c r="C3831" i="2"/>
  <c r="L3831" i="2" s="1"/>
  <c r="C3832" i="2"/>
  <c r="L3832" i="2" s="1"/>
  <c r="C3833" i="2"/>
  <c r="L3833" i="2" s="1"/>
  <c r="C3834" i="2"/>
  <c r="L3834" i="2" s="1"/>
  <c r="C3835" i="2"/>
  <c r="L3835" i="2" s="1"/>
  <c r="C3836" i="2"/>
  <c r="C3837" i="2"/>
  <c r="L3837" i="2" s="1"/>
  <c r="C3838" i="2"/>
  <c r="L3838" i="2" s="1"/>
  <c r="C3839" i="2"/>
  <c r="L3839" i="2" s="1"/>
  <c r="C3840" i="2"/>
  <c r="C3841" i="2"/>
  <c r="L3841" i="2" s="1"/>
  <c r="C3842" i="2"/>
  <c r="L3842" i="2" s="1"/>
  <c r="C3843" i="2"/>
  <c r="L3843" i="2" s="1"/>
  <c r="C3844" i="2"/>
  <c r="C3845" i="2"/>
  <c r="L3845" i="2" s="1"/>
  <c r="C3846" i="2"/>
  <c r="L3846" i="2" s="1"/>
  <c r="C3847" i="2"/>
  <c r="L3847" i="2" s="1"/>
  <c r="C3848" i="2"/>
  <c r="C3849" i="2"/>
  <c r="L3849" i="2" s="1"/>
  <c r="C3850" i="2"/>
  <c r="L3850" i="2" s="1"/>
  <c r="C3851" i="2"/>
  <c r="L3851" i="2" s="1"/>
  <c r="C3852" i="2"/>
  <c r="C3853" i="2"/>
  <c r="M3853" i="2" s="1"/>
  <c r="D3853" i="2" s="1"/>
  <c r="C3854" i="2"/>
  <c r="C3855" i="2"/>
  <c r="L3855" i="2" s="1"/>
  <c r="C3856" i="2"/>
  <c r="C3857" i="2"/>
  <c r="M3857" i="2" s="1"/>
  <c r="D3857" i="2" s="1"/>
  <c r="C3858" i="2"/>
  <c r="C3859" i="2"/>
  <c r="L3859" i="2" s="1"/>
  <c r="C3860" i="2"/>
  <c r="C3861" i="2"/>
  <c r="M3861" i="2" s="1"/>
  <c r="D3861" i="2" s="1"/>
  <c r="C3862" i="2"/>
  <c r="C3863" i="2"/>
  <c r="L3863" i="2" s="1"/>
  <c r="C3864" i="2"/>
  <c r="C3865" i="2"/>
  <c r="M3865" i="2" s="1"/>
  <c r="D3865" i="2" s="1"/>
  <c r="C3866" i="2"/>
  <c r="C3867" i="2"/>
  <c r="L3867" i="2" s="1"/>
  <c r="C3868" i="2"/>
  <c r="C3869" i="2"/>
  <c r="M3869" i="2" s="1"/>
  <c r="D3869" i="2" s="1"/>
  <c r="C3870" i="2"/>
  <c r="C3871" i="2"/>
  <c r="L3871" i="2" s="1"/>
  <c r="C3872" i="2"/>
  <c r="C3873" i="2"/>
  <c r="M3873" i="2" s="1"/>
  <c r="D3873" i="2" s="1"/>
  <c r="C3874" i="2"/>
  <c r="C3875" i="2"/>
  <c r="L3875" i="2" s="1"/>
  <c r="C3876" i="2"/>
  <c r="C3877" i="2"/>
  <c r="M3877" i="2" s="1"/>
  <c r="D3877" i="2" s="1"/>
  <c r="C3878" i="2"/>
  <c r="C387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G3662" i="2"/>
  <c r="H3662" i="2" s="1"/>
  <c r="G3674" i="2"/>
  <c r="H3674" i="2" s="1"/>
  <c r="G3702" i="2"/>
  <c r="H3702" i="2" s="1"/>
  <c r="G3710" i="2"/>
  <c r="H3710" i="2" s="1"/>
  <c r="G3722" i="2"/>
  <c r="H3722" i="2" s="1"/>
  <c r="G3746" i="2"/>
  <c r="H3746" i="2" s="1"/>
  <c r="G3754" i="2"/>
  <c r="H3754" i="2" s="1"/>
  <c r="G3758" i="2"/>
  <c r="H3758" i="2" s="1"/>
  <c r="G3766" i="2"/>
  <c r="H3766" i="2" s="1"/>
  <c r="F3660" i="2"/>
  <c r="G3660" i="2" s="1"/>
  <c r="H3660" i="2" s="1"/>
  <c r="F3661" i="2"/>
  <c r="G3661" i="2" s="1"/>
  <c r="H3661" i="2" s="1"/>
  <c r="F3662" i="2"/>
  <c r="F3663" i="2"/>
  <c r="G3663" i="2" s="1"/>
  <c r="H3663" i="2" s="1"/>
  <c r="F3664" i="2"/>
  <c r="G3664" i="2" s="1"/>
  <c r="H3664" i="2" s="1"/>
  <c r="F3665" i="2"/>
  <c r="G3665" i="2" s="1"/>
  <c r="H3665" i="2" s="1"/>
  <c r="F3666" i="2"/>
  <c r="G3666" i="2" s="1"/>
  <c r="H3666" i="2" s="1"/>
  <c r="F3667" i="2"/>
  <c r="G3667" i="2" s="1"/>
  <c r="H3667" i="2" s="1"/>
  <c r="F3668" i="2"/>
  <c r="G3668" i="2" s="1"/>
  <c r="H3668" i="2" s="1"/>
  <c r="F3669" i="2"/>
  <c r="G3669" i="2" s="1"/>
  <c r="H3669" i="2" s="1"/>
  <c r="F3670" i="2"/>
  <c r="G3670" i="2" s="1"/>
  <c r="H3670" i="2" s="1"/>
  <c r="F3671" i="2"/>
  <c r="G3671" i="2" s="1"/>
  <c r="H3671" i="2" s="1"/>
  <c r="F3672" i="2"/>
  <c r="G3672" i="2" s="1"/>
  <c r="H3672" i="2" s="1"/>
  <c r="F3673" i="2"/>
  <c r="G3673" i="2" s="1"/>
  <c r="H3673" i="2" s="1"/>
  <c r="F3674" i="2"/>
  <c r="F3675" i="2"/>
  <c r="G3675" i="2" s="1"/>
  <c r="H3675" i="2" s="1"/>
  <c r="F3676" i="2"/>
  <c r="G3676" i="2" s="1"/>
  <c r="H3676" i="2" s="1"/>
  <c r="F3677" i="2"/>
  <c r="G3677" i="2" s="1"/>
  <c r="H3677" i="2" s="1"/>
  <c r="F3678" i="2"/>
  <c r="G3678" i="2" s="1"/>
  <c r="H3678" i="2" s="1"/>
  <c r="F3679" i="2"/>
  <c r="G3679" i="2" s="1"/>
  <c r="H3679" i="2" s="1"/>
  <c r="F3680" i="2"/>
  <c r="G3680" i="2" s="1"/>
  <c r="H3680" i="2" s="1"/>
  <c r="F3681" i="2"/>
  <c r="G3681" i="2" s="1"/>
  <c r="H3681" i="2" s="1"/>
  <c r="F3682" i="2"/>
  <c r="G3682" i="2" s="1"/>
  <c r="H3682" i="2" s="1"/>
  <c r="F3683" i="2"/>
  <c r="G3683" i="2" s="1"/>
  <c r="H3683" i="2" s="1"/>
  <c r="F3684" i="2"/>
  <c r="G3684" i="2" s="1"/>
  <c r="H3684" i="2" s="1"/>
  <c r="F3685" i="2"/>
  <c r="G3685" i="2" s="1"/>
  <c r="H3685" i="2" s="1"/>
  <c r="F3686" i="2"/>
  <c r="G3686" i="2" s="1"/>
  <c r="H3686" i="2" s="1"/>
  <c r="F3687" i="2"/>
  <c r="G3687" i="2" s="1"/>
  <c r="H3687" i="2" s="1"/>
  <c r="F3688" i="2"/>
  <c r="G3688" i="2" s="1"/>
  <c r="H3688" i="2" s="1"/>
  <c r="F3689" i="2"/>
  <c r="G3689" i="2" s="1"/>
  <c r="H3689" i="2" s="1"/>
  <c r="F3690" i="2"/>
  <c r="G3690" i="2" s="1"/>
  <c r="H3690" i="2" s="1"/>
  <c r="F3691" i="2"/>
  <c r="G3691" i="2" s="1"/>
  <c r="H3691" i="2" s="1"/>
  <c r="F3692" i="2"/>
  <c r="G3692" i="2" s="1"/>
  <c r="H3692" i="2" s="1"/>
  <c r="F3693" i="2"/>
  <c r="G3693" i="2" s="1"/>
  <c r="H3693" i="2" s="1"/>
  <c r="F3694" i="2"/>
  <c r="G3694" i="2" s="1"/>
  <c r="H3694" i="2" s="1"/>
  <c r="F3695" i="2"/>
  <c r="G3695" i="2" s="1"/>
  <c r="H3695" i="2" s="1"/>
  <c r="F3696" i="2"/>
  <c r="G3696" i="2" s="1"/>
  <c r="H3696" i="2" s="1"/>
  <c r="F3697" i="2"/>
  <c r="G3697" i="2" s="1"/>
  <c r="H3697" i="2" s="1"/>
  <c r="F3698" i="2"/>
  <c r="G3698" i="2" s="1"/>
  <c r="H3698" i="2" s="1"/>
  <c r="F3699" i="2"/>
  <c r="G3699" i="2" s="1"/>
  <c r="H3699" i="2" s="1"/>
  <c r="F3700" i="2"/>
  <c r="G3700" i="2" s="1"/>
  <c r="H3700" i="2" s="1"/>
  <c r="F3701" i="2"/>
  <c r="G3701" i="2" s="1"/>
  <c r="H3701" i="2" s="1"/>
  <c r="F3702" i="2"/>
  <c r="F3703" i="2"/>
  <c r="G3703" i="2" s="1"/>
  <c r="H3703" i="2" s="1"/>
  <c r="F3704" i="2"/>
  <c r="G3704" i="2" s="1"/>
  <c r="H3704" i="2" s="1"/>
  <c r="F3705" i="2"/>
  <c r="G3705" i="2" s="1"/>
  <c r="H3705" i="2" s="1"/>
  <c r="F3706" i="2"/>
  <c r="G3706" i="2" s="1"/>
  <c r="H3706" i="2" s="1"/>
  <c r="F3707" i="2"/>
  <c r="G3707" i="2" s="1"/>
  <c r="H3707" i="2" s="1"/>
  <c r="F3708" i="2"/>
  <c r="G3708" i="2" s="1"/>
  <c r="H3708" i="2" s="1"/>
  <c r="F3709" i="2"/>
  <c r="G3709" i="2" s="1"/>
  <c r="H3709" i="2" s="1"/>
  <c r="F3710" i="2"/>
  <c r="F3711" i="2"/>
  <c r="G3711" i="2" s="1"/>
  <c r="H3711" i="2" s="1"/>
  <c r="F3712" i="2"/>
  <c r="G3712" i="2" s="1"/>
  <c r="H3712" i="2" s="1"/>
  <c r="F3713" i="2"/>
  <c r="G3713" i="2" s="1"/>
  <c r="H3713" i="2" s="1"/>
  <c r="F3714" i="2"/>
  <c r="G3714" i="2" s="1"/>
  <c r="H3714" i="2" s="1"/>
  <c r="F3715" i="2"/>
  <c r="G3715" i="2" s="1"/>
  <c r="H3715" i="2" s="1"/>
  <c r="F3716" i="2"/>
  <c r="G3716" i="2" s="1"/>
  <c r="H3716" i="2" s="1"/>
  <c r="F3717" i="2"/>
  <c r="G3717" i="2" s="1"/>
  <c r="H3717" i="2" s="1"/>
  <c r="F3718" i="2"/>
  <c r="G3718" i="2" s="1"/>
  <c r="H3718" i="2" s="1"/>
  <c r="F3719" i="2"/>
  <c r="G3719" i="2" s="1"/>
  <c r="H3719" i="2" s="1"/>
  <c r="F3720" i="2"/>
  <c r="G3720" i="2" s="1"/>
  <c r="H3720" i="2" s="1"/>
  <c r="F3721" i="2"/>
  <c r="G3721" i="2" s="1"/>
  <c r="H3721" i="2" s="1"/>
  <c r="F3722" i="2"/>
  <c r="F3723" i="2"/>
  <c r="G3723" i="2" s="1"/>
  <c r="H3723" i="2" s="1"/>
  <c r="F3724" i="2"/>
  <c r="G3724" i="2" s="1"/>
  <c r="H3724" i="2" s="1"/>
  <c r="F3725" i="2"/>
  <c r="G3725" i="2" s="1"/>
  <c r="H3725" i="2" s="1"/>
  <c r="F3726" i="2"/>
  <c r="G3726" i="2" s="1"/>
  <c r="H3726" i="2" s="1"/>
  <c r="F3727" i="2"/>
  <c r="G3727" i="2" s="1"/>
  <c r="H3727" i="2" s="1"/>
  <c r="F3728" i="2"/>
  <c r="G3728" i="2" s="1"/>
  <c r="H3728" i="2" s="1"/>
  <c r="F3729" i="2"/>
  <c r="G3729" i="2" s="1"/>
  <c r="H3729" i="2" s="1"/>
  <c r="F3730" i="2"/>
  <c r="G3730" i="2" s="1"/>
  <c r="H3730" i="2" s="1"/>
  <c r="F3731" i="2"/>
  <c r="G3731" i="2" s="1"/>
  <c r="H3731" i="2" s="1"/>
  <c r="F3732" i="2"/>
  <c r="G3732" i="2" s="1"/>
  <c r="H3732" i="2" s="1"/>
  <c r="F3733" i="2"/>
  <c r="G3733" i="2" s="1"/>
  <c r="H3733" i="2" s="1"/>
  <c r="F3734" i="2"/>
  <c r="G3734" i="2" s="1"/>
  <c r="H3734" i="2" s="1"/>
  <c r="F3735" i="2"/>
  <c r="G3735" i="2" s="1"/>
  <c r="H3735" i="2" s="1"/>
  <c r="F3736" i="2"/>
  <c r="G3736" i="2" s="1"/>
  <c r="H3736" i="2" s="1"/>
  <c r="F3737" i="2"/>
  <c r="G3737" i="2" s="1"/>
  <c r="H3737" i="2" s="1"/>
  <c r="F3738" i="2"/>
  <c r="G3738" i="2" s="1"/>
  <c r="H3738" i="2" s="1"/>
  <c r="F3739" i="2"/>
  <c r="G3739" i="2" s="1"/>
  <c r="H3739" i="2" s="1"/>
  <c r="F3740" i="2"/>
  <c r="G3740" i="2" s="1"/>
  <c r="H3740" i="2" s="1"/>
  <c r="F3741" i="2"/>
  <c r="G3741" i="2" s="1"/>
  <c r="H3741" i="2" s="1"/>
  <c r="F3742" i="2"/>
  <c r="G3742" i="2" s="1"/>
  <c r="H3742" i="2" s="1"/>
  <c r="F3743" i="2"/>
  <c r="G3743" i="2" s="1"/>
  <c r="H3743" i="2" s="1"/>
  <c r="F3744" i="2"/>
  <c r="G3744" i="2" s="1"/>
  <c r="H3744" i="2" s="1"/>
  <c r="F3745" i="2"/>
  <c r="G3745" i="2" s="1"/>
  <c r="H3745" i="2" s="1"/>
  <c r="F3746" i="2"/>
  <c r="F3747" i="2"/>
  <c r="G3747" i="2" s="1"/>
  <c r="H3747" i="2" s="1"/>
  <c r="F3748" i="2"/>
  <c r="G3748" i="2" s="1"/>
  <c r="H3748" i="2" s="1"/>
  <c r="F3749" i="2"/>
  <c r="G3749" i="2" s="1"/>
  <c r="H3749" i="2" s="1"/>
  <c r="F3750" i="2"/>
  <c r="G3750" i="2" s="1"/>
  <c r="H3750" i="2" s="1"/>
  <c r="F3751" i="2"/>
  <c r="G3751" i="2" s="1"/>
  <c r="H3751" i="2" s="1"/>
  <c r="F3752" i="2"/>
  <c r="G3752" i="2" s="1"/>
  <c r="H3752" i="2" s="1"/>
  <c r="F3753" i="2"/>
  <c r="G3753" i="2" s="1"/>
  <c r="H3753" i="2" s="1"/>
  <c r="F3754" i="2"/>
  <c r="F3755" i="2"/>
  <c r="G3755" i="2" s="1"/>
  <c r="H3755" i="2" s="1"/>
  <c r="F3756" i="2"/>
  <c r="G3756" i="2" s="1"/>
  <c r="H3756" i="2" s="1"/>
  <c r="F3757" i="2"/>
  <c r="G3757" i="2" s="1"/>
  <c r="H3757" i="2" s="1"/>
  <c r="F3758" i="2"/>
  <c r="F3759" i="2"/>
  <c r="G3759" i="2" s="1"/>
  <c r="H3759" i="2" s="1"/>
  <c r="F3760" i="2"/>
  <c r="G3760" i="2" s="1"/>
  <c r="H3760" i="2" s="1"/>
  <c r="F3761" i="2"/>
  <c r="G3761" i="2" s="1"/>
  <c r="H3761" i="2" s="1"/>
  <c r="F3762" i="2"/>
  <c r="G3762" i="2" s="1"/>
  <c r="H3762" i="2" s="1"/>
  <c r="F3763" i="2"/>
  <c r="G3763" i="2" s="1"/>
  <c r="H3763" i="2" s="1"/>
  <c r="F3764" i="2"/>
  <c r="G3764" i="2" s="1"/>
  <c r="H3764" i="2" s="1"/>
  <c r="F3765" i="2"/>
  <c r="G3765" i="2" s="1"/>
  <c r="H3765" i="2" s="1"/>
  <c r="F3766" i="2"/>
  <c r="F3767" i="2"/>
  <c r="G3767" i="2" s="1"/>
  <c r="H3767" i="2" s="1"/>
  <c r="F3768" i="2"/>
  <c r="G3768" i="2" s="1"/>
  <c r="H3768" i="2" s="1"/>
  <c r="F3769" i="2"/>
  <c r="G3769" i="2" s="1"/>
  <c r="H3769" i="2" s="1"/>
  <c r="F3770" i="2"/>
  <c r="G3770" i="2" s="1"/>
  <c r="H3770" i="2" s="1"/>
  <c r="F3771" i="2"/>
  <c r="G3771" i="2" s="1"/>
  <c r="H3771" i="2" s="1"/>
  <c r="F3772" i="2"/>
  <c r="G3772" i="2" s="1"/>
  <c r="H3772" i="2" s="1"/>
  <c r="F3773" i="2"/>
  <c r="G3773" i="2" s="1"/>
  <c r="H3773" i="2" s="1"/>
  <c r="C3660" i="2"/>
  <c r="L3660" i="2" s="1"/>
  <c r="C3661" i="2"/>
  <c r="L3661" i="2" s="1"/>
  <c r="C3662" i="2"/>
  <c r="L3662" i="2" s="1"/>
  <c r="C3663" i="2"/>
  <c r="L3663" i="2" s="1"/>
  <c r="C3664" i="2"/>
  <c r="L3664" i="2" s="1"/>
  <c r="C3665" i="2"/>
  <c r="L3665" i="2" s="1"/>
  <c r="C3666" i="2"/>
  <c r="L3666" i="2" s="1"/>
  <c r="C3667" i="2"/>
  <c r="L3667" i="2" s="1"/>
  <c r="C3668" i="2"/>
  <c r="L3668" i="2" s="1"/>
  <c r="C3669" i="2"/>
  <c r="L3669" i="2" s="1"/>
  <c r="C3670" i="2"/>
  <c r="L3670" i="2" s="1"/>
  <c r="C3671" i="2"/>
  <c r="L3671" i="2" s="1"/>
  <c r="C3672" i="2"/>
  <c r="L3672" i="2" s="1"/>
  <c r="C3673" i="2"/>
  <c r="L3673" i="2" s="1"/>
  <c r="C3674" i="2"/>
  <c r="L3674" i="2" s="1"/>
  <c r="C3675" i="2"/>
  <c r="L3675" i="2" s="1"/>
  <c r="C3676" i="2"/>
  <c r="L3676" i="2" s="1"/>
  <c r="C3677" i="2"/>
  <c r="L3677" i="2" s="1"/>
  <c r="C3678" i="2"/>
  <c r="L3678" i="2" s="1"/>
  <c r="C3679" i="2"/>
  <c r="L3679" i="2" s="1"/>
  <c r="C3680" i="2"/>
  <c r="L3680" i="2" s="1"/>
  <c r="C3681" i="2"/>
  <c r="L3681" i="2" s="1"/>
  <c r="C3682" i="2"/>
  <c r="L3682" i="2" s="1"/>
  <c r="C3683" i="2"/>
  <c r="L3683" i="2" s="1"/>
  <c r="C3684" i="2"/>
  <c r="L3684" i="2" s="1"/>
  <c r="C3685" i="2"/>
  <c r="L3685" i="2" s="1"/>
  <c r="C3686" i="2"/>
  <c r="L3686" i="2" s="1"/>
  <c r="C3687" i="2"/>
  <c r="L3687" i="2" s="1"/>
  <c r="C3688" i="2"/>
  <c r="L3688" i="2" s="1"/>
  <c r="C3689" i="2"/>
  <c r="L3689" i="2" s="1"/>
  <c r="C3690" i="2"/>
  <c r="L3690" i="2" s="1"/>
  <c r="C3691" i="2"/>
  <c r="L3691" i="2" s="1"/>
  <c r="C3692" i="2"/>
  <c r="L3692" i="2" s="1"/>
  <c r="C3693" i="2"/>
  <c r="L3693" i="2" s="1"/>
  <c r="C3694" i="2"/>
  <c r="L3694" i="2" s="1"/>
  <c r="C3695" i="2"/>
  <c r="L3695" i="2" s="1"/>
  <c r="C3696" i="2"/>
  <c r="L3696" i="2" s="1"/>
  <c r="C3697" i="2"/>
  <c r="L3697" i="2" s="1"/>
  <c r="C3698" i="2"/>
  <c r="L3698" i="2" s="1"/>
  <c r="C3699" i="2"/>
  <c r="L3699" i="2" s="1"/>
  <c r="C3700" i="2"/>
  <c r="L3700" i="2" s="1"/>
  <c r="C3701" i="2"/>
  <c r="L3701" i="2" s="1"/>
  <c r="C3702" i="2"/>
  <c r="L3702" i="2" s="1"/>
  <c r="C3703" i="2"/>
  <c r="L3703" i="2" s="1"/>
  <c r="C3704" i="2"/>
  <c r="C3705" i="2"/>
  <c r="L3705" i="2" s="1"/>
  <c r="C3706" i="2"/>
  <c r="L3706" i="2" s="1"/>
  <c r="C3707" i="2"/>
  <c r="L3707" i="2" s="1"/>
  <c r="C3708" i="2"/>
  <c r="C3709" i="2"/>
  <c r="L3709" i="2" s="1"/>
  <c r="C3710" i="2"/>
  <c r="L3710" i="2" s="1"/>
  <c r="C3711" i="2"/>
  <c r="L3711" i="2" s="1"/>
  <c r="C3712" i="2"/>
  <c r="C3713" i="2"/>
  <c r="L3713" i="2" s="1"/>
  <c r="C3714" i="2"/>
  <c r="L3714" i="2" s="1"/>
  <c r="C3715" i="2"/>
  <c r="L3715" i="2" s="1"/>
  <c r="C3716" i="2"/>
  <c r="C3717" i="2"/>
  <c r="L3717" i="2" s="1"/>
  <c r="C3718" i="2"/>
  <c r="L3718" i="2" s="1"/>
  <c r="C3719" i="2"/>
  <c r="L3719" i="2" s="1"/>
  <c r="C3720" i="2"/>
  <c r="C3721" i="2"/>
  <c r="L3721" i="2" s="1"/>
  <c r="C3722" i="2"/>
  <c r="L3722" i="2" s="1"/>
  <c r="C3723" i="2"/>
  <c r="L3723" i="2" s="1"/>
  <c r="C3724" i="2"/>
  <c r="C3725" i="2"/>
  <c r="L3725" i="2" s="1"/>
  <c r="C3726" i="2"/>
  <c r="L3726" i="2" s="1"/>
  <c r="C3727" i="2"/>
  <c r="L3727" i="2" s="1"/>
  <c r="C3728" i="2"/>
  <c r="C3729" i="2"/>
  <c r="L3729" i="2" s="1"/>
  <c r="C3730" i="2"/>
  <c r="L3730" i="2" s="1"/>
  <c r="C3731" i="2"/>
  <c r="L3731" i="2" s="1"/>
  <c r="C3732" i="2"/>
  <c r="C3733" i="2"/>
  <c r="L3733" i="2" s="1"/>
  <c r="C3734" i="2"/>
  <c r="L3734" i="2" s="1"/>
  <c r="C3735" i="2"/>
  <c r="L3735" i="2" s="1"/>
  <c r="C3736" i="2"/>
  <c r="C3737" i="2"/>
  <c r="L3737" i="2" s="1"/>
  <c r="C3738" i="2"/>
  <c r="L3738" i="2" s="1"/>
  <c r="C3739" i="2"/>
  <c r="L3739" i="2" s="1"/>
  <c r="C3740" i="2"/>
  <c r="C3741" i="2"/>
  <c r="L3741" i="2" s="1"/>
  <c r="C3742" i="2"/>
  <c r="L3742" i="2" s="1"/>
  <c r="C3743" i="2"/>
  <c r="L3743" i="2" s="1"/>
  <c r="C3744" i="2"/>
  <c r="L3744" i="2" s="1"/>
  <c r="C3745" i="2"/>
  <c r="L3745" i="2" s="1"/>
  <c r="C3746" i="2"/>
  <c r="L3746" i="2" s="1"/>
  <c r="C3747" i="2"/>
  <c r="L3747" i="2" s="1"/>
  <c r="C3748" i="2"/>
  <c r="C3749" i="2"/>
  <c r="C3750" i="2"/>
  <c r="L3750" i="2" s="1"/>
  <c r="C3751" i="2"/>
  <c r="L3751" i="2" s="1"/>
  <c r="C3752" i="2"/>
  <c r="C3753" i="2"/>
  <c r="L3753" i="2" s="1"/>
  <c r="C3754" i="2"/>
  <c r="L3754" i="2" s="1"/>
  <c r="C3755" i="2"/>
  <c r="L3755" i="2" s="1"/>
  <c r="C3756" i="2"/>
  <c r="C3757" i="2"/>
  <c r="L3757" i="2" s="1"/>
  <c r="C3758" i="2"/>
  <c r="L3758" i="2" s="1"/>
  <c r="C3759" i="2"/>
  <c r="L3759" i="2" s="1"/>
  <c r="C3760" i="2"/>
  <c r="C3761" i="2"/>
  <c r="L3761" i="2" s="1"/>
  <c r="C3762" i="2"/>
  <c r="L3762" i="2" s="1"/>
  <c r="C3763" i="2"/>
  <c r="L3763" i="2" s="1"/>
  <c r="C3764" i="2"/>
  <c r="C3765" i="2"/>
  <c r="C3766" i="2"/>
  <c r="L3766" i="2" s="1"/>
  <c r="C3767" i="2"/>
  <c r="C3768" i="2"/>
  <c r="C3769" i="2"/>
  <c r="C3770" i="2"/>
  <c r="L3770" i="2" s="1"/>
  <c r="C3771" i="2"/>
  <c r="L3771" i="2" s="1"/>
  <c r="C3772" i="2"/>
  <c r="C377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C63" i="2" s="1"/>
  <c r="L63" i="2" s="1"/>
  <c r="B64" i="2"/>
  <c r="C64" i="2" s="1"/>
  <c r="L64" i="2" s="1"/>
  <c r="B65" i="2"/>
  <c r="C65" i="2" s="1"/>
  <c r="L65" i="2" s="1"/>
  <c r="B66" i="2"/>
  <c r="C66" i="2" s="1"/>
  <c r="L66" i="2" s="1"/>
  <c r="B67" i="2"/>
  <c r="C67" i="2" s="1"/>
  <c r="B68" i="2"/>
  <c r="B69" i="2"/>
  <c r="C69" i="2" s="1"/>
  <c r="L69" i="2" s="1"/>
  <c r="B70" i="2"/>
  <c r="B71" i="2"/>
  <c r="C71" i="2" s="1"/>
  <c r="L71" i="2" s="1"/>
  <c r="B72" i="2"/>
  <c r="C72" i="2" s="1"/>
  <c r="L72" i="2" s="1"/>
  <c r="B73" i="2"/>
  <c r="C73" i="2" s="1"/>
  <c r="L73" i="2" s="1"/>
  <c r="B74" i="2"/>
  <c r="B75" i="2"/>
  <c r="C75" i="2" s="1"/>
  <c r="B76" i="2"/>
  <c r="B77" i="2"/>
  <c r="C77" i="2" s="1"/>
  <c r="L77" i="2" s="1"/>
  <c r="B78" i="2"/>
  <c r="C78" i="2" s="1"/>
  <c r="L78" i="2" s="1"/>
  <c r="B79" i="2"/>
  <c r="C79" i="2" s="1"/>
  <c r="L79" i="2" s="1"/>
  <c r="B80" i="2"/>
  <c r="C80" i="2" s="1"/>
  <c r="L80" i="2" s="1"/>
  <c r="B81" i="2"/>
  <c r="C81" i="2" s="1"/>
  <c r="L81" i="2" s="1"/>
  <c r="B82" i="2"/>
  <c r="B83" i="2"/>
  <c r="C83" i="2" s="1"/>
  <c r="B84" i="2"/>
  <c r="B85" i="2"/>
  <c r="C85" i="2" s="1"/>
  <c r="L85" i="2" s="1"/>
  <c r="B86" i="2"/>
  <c r="C86" i="2" s="1"/>
  <c r="L86" i="2" s="1"/>
  <c r="B87" i="2"/>
  <c r="C87" i="2" s="1"/>
  <c r="L87" i="2" s="1"/>
  <c r="B88" i="2"/>
  <c r="C88" i="2" s="1"/>
  <c r="L88" i="2" s="1"/>
  <c r="B89" i="2"/>
  <c r="C89" i="2" s="1"/>
  <c r="L89" i="2" s="1"/>
  <c r="B90" i="2"/>
  <c r="C90" i="2" s="1"/>
  <c r="L90" i="2" s="1"/>
  <c r="B91" i="2"/>
  <c r="C91" i="2" s="1"/>
  <c r="B92" i="2"/>
  <c r="B93" i="2"/>
  <c r="C93" i="2" s="1"/>
  <c r="L93" i="2" s="1"/>
  <c r="B94" i="2"/>
  <c r="B95" i="2"/>
  <c r="C95" i="2" s="1"/>
  <c r="L95" i="2" s="1"/>
  <c r="B96" i="2"/>
  <c r="C96" i="2" s="1"/>
  <c r="L96" i="2" s="1"/>
  <c r="B97" i="2"/>
  <c r="C97" i="2" s="1"/>
  <c r="L97" i="2" s="1"/>
  <c r="B98" i="2"/>
  <c r="C98" i="2" s="1"/>
  <c r="L98" i="2" s="1"/>
  <c r="B99" i="2"/>
  <c r="C99" i="2" s="1"/>
  <c r="B100" i="2"/>
  <c r="B101" i="2"/>
  <c r="C101" i="2" s="1"/>
  <c r="L101" i="2" s="1"/>
  <c r="B102" i="2"/>
  <c r="B103" i="2"/>
  <c r="C103" i="2" s="1"/>
  <c r="L103" i="2" s="1"/>
  <c r="B104" i="2"/>
  <c r="C104" i="2" s="1"/>
  <c r="L104" i="2" s="1"/>
  <c r="B105" i="2"/>
  <c r="C105" i="2" s="1"/>
  <c r="L105" i="2" s="1"/>
  <c r="B106" i="2"/>
  <c r="B107" i="2"/>
  <c r="C107" i="2" s="1"/>
  <c r="B108" i="2"/>
  <c r="B109" i="2"/>
  <c r="C109" i="2" s="1"/>
  <c r="L109" i="2" s="1"/>
  <c r="B110" i="2"/>
  <c r="C110" i="2" s="1"/>
  <c r="L110" i="2" s="1"/>
  <c r="B111" i="2"/>
  <c r="C111" i="2" s="1"/>
  <c r="L111" i="2" s="1"/>
  <c r="B112" i="2"/>
  <c r="C112" i="2" s="1"/>
  <c r="L112" i="2" s="1"/>
  <c r="B113" i="2"/>
  <c r="C113" i="2" s="1"/>
  <c r="L113" i="2" s="1"/>
  <c r="B114" i="2"/>
  <c r="B115" i="2"/>
  <c r="C115" i="2" s="1"/>
  <c r="B116" i="2"/>
  <c r="B117" i="2"/>
  <c r="C117" i="2" s="1"/>
  <c r="L117" i="2" s="1"/>
  <c r="B118" i="2"/>
  <c r="C118" i="2" s="1"/>
  <c r="L118" i="2" s="1"/>
  <c r="B119" i="2"/>
  <c r="C119" i="2" s="1"/>
  <c r="L119" i="2" s="1"/>
  <c r="B120" i="2"/>
  <c r="C120" i="2" s="1"/>
  <c r="L120" i="2" s="1"/>
  <c r="B121" i="2"/>
  <c r="C121" i="2" s="1"/>
  <c r="L121" i="2" s="1"/>
  <c r="B122" i="2"/>
  <c r="C122" i="2" s="1"/>
  <c r="L122" i="2" s="1"/>
  <c r="B123" i="2"/>
  <c r="C123" i="2" s="1"/>
  <c r="B124" i="2"/>
  <c r="B125" i="2"/>
  <c r="C125" i="2" s="1"/>
  <c r="L125" i="2" s="1"/>
  <c r="B126" i="2"/>
  <c r="B127" i="2"/>
  <c r="C127" i="2" s="1"/>
  <c r="L127" i="2" s="1"/>
  <c r="B128" i="2"/>
  <c r="C128" i="2" s="1"/>
  <c r="L128" i="2" s="1"/>
  <c r="B129" i="2"/>
  <c r="C129" i="2" s="1"/>
  <c r="L129" i="2" s="1"/>
  <c r="B130" i="2"/>
  <c r="C130" i="2" s="1"/>
  <c r="L130" i="2" s="1"/>
  <c r="B131" i="2"/>
  <c r="C131" i="2" s="1"/>
  <c r="B132" i="2"/>
  <c r="B133" i="2"/>
  <c r="C133" i="2" s="1"/>
  <c r="L133" i="2" s="1"/>
  <c r="B134" i="2"/>
  <c r="B135" i="2"/>
  <c r="C135" i="2" s="1"/>
  <c r="L135" i="2" s="1"/>
  <c r="B136" i="2"/>
  <c r="C136" i="2" s="1"/>
  <c r="L136" i="2" s="1"/>
  <c r="B137" i="2"/>
  <c r="C137" i="2" s="1"/>
  <c r="L137" i="2" s="1"/>
  <c r="B138" i="2"/>
  <c r="B139" i="2"/>
  <c r="C139" i="2" s="1"/>
  <c r="B140" i="2"/>
  <c r="B141" i="2"/>
  <c r="C141" i="2" s="1"/>
  <c r="L141" i="2" s="1"/>
  <c r="B142" i="2"/>
  <c r="C142" i="2" s="1"/>
  <c r="L142" i="2" s="1"/>
  <c r="B143" i="2"/>
  <c r="C143" i="2" s="1"/>
  <c r="L143" i="2" s="1"/>
  <c r="B144" i="2"/>
  <c r="C144" i="2" s="1"/>
  <c r="L144" i="2" s="1"/>
  <c r="B145" i="2"/>
  <c r="C145" i="2" s="1"/>
  <c r="L145" i="2" s="1"/>
  <c r="B146" i="2"/>
  <c r="B147" i="2"/>
  <c r="C147" i="2" s="1"/>
  <c r="B148" i="2"/>
  <c r="B149" i="2"/>
  <c r="C149" i="2" s="1"/>
  <c r="L149" i="2" s="1"/>
  <c r="B150" i="2"/>
  <c r="C150" i="2" s="1"/>
  <c r="L150" i="2" s="1"/>
  <c r="B151" i="2"/>
  <c r="C151" i="2" s="1"/>
  <c r="L151" i="2" s="1"/>
  <c r="B152" i="2"/>
  <c r="C152" i="2" s="1"/>
  <c r="L152" i="2" s="1"/>
  <c r="B153" i="2"/>
  <c r="C153" i="2" s="1"/>
  <c r="L153" i="2" s="1"/>
  <c r="B154" i="2"/>
  <c r="C154" i="2" s="1"/>
  <c r="L154" i="2" s="1"/>
  <c r="B155" i="2"/>
  <c r="C155" i="2" s="1"/>
  <c r="B156" i="2"/>
  <c r="B157" i="2"/>
  <c r="C157" i="2" s="1"/>
  <c r="L157" i="2" s="1"/>
  <c r="B158" i="2"/>
  <c r="B159" i="2"/>
  <c r="C159" i="2" s="1"/>
  <c r="L159" i="2" s="1"/>
  <c r="B160" i="2"/>
  <c r="C160" i="2" s="1"/>
  <c r="L160" i="2" s="1"/>
  <c r="B161" i="2"/>
  <c r="C161" i="2" s="1"/>
  <c r="L161" i="2" s="1"/>
  <c r="B162" i="2"/>
  <c r="C162" i="2" s="1"/>
  <c r="L162" i="2" s="1"/>
  <c r="B163" i="2"/>
  <c r="C163" i="2" s="1"/>
  <c r="B164" i="2"/>
  <c r="B165" i="2"/>
  <c r="C165" i="2" s="1"/>
  <c r="L165" i="2" s="1"/>
  <c r="B166" i="2"/>
  <c r="B167" i="2"/>
  <c r="C167" i="2" s="1"/>
  <c r="L167" i="2" s="1"/>
  <c r="B168" i="2"/>
  <c r="C168" i="2" s="1"/>
  <c r="L168" i="2" s="1"/>
  <c r="B169" i="2"/>
  <c r="C169" i="2" s="1"/>
  <c r="L169" i="2" s="1"/>
  <c r="B170" i="2"/>
  <c r="B171" i="2"/>
  <c r="C171" i="2" s="1"/>
  <c r="B172" i="2"/>
  <c r="B173" i="2"/>
  <c r="C173" i="2" s="1"/>
  <c r="L173" i="2" s="1"/>
  <c r="B174" i="2"/>
  <c r="C174" i="2" s="1"/>
  <c r="L174" i="2" s="1"/>
  <c r="B175" i="2"/>
  <c r="C175" i="2" s="1"/>
  <c r="L175" i="2" s="1"/>
  <c r="B176" i="2"/>
  <c r="C176" i="2" s="1"/>
  <c r="L176" i="2" s="1"/>
  <c r="B177" i="2"/>
  <c r="C177" i="2" s="1"/>
  <c r="L177" i="2" s="1"/>
  <c r="B178" i="2"/>
  <c r="B179" i="2"/>
  <c r="C179" i="2" s="1"/>
  <c r="B180" i="2"/>
  <c r="B181" i="2"/>
  <c r="C181" i="2" s="1"/>
  <c r="L181" i="2" s="1"/>
  <c r="B182" i="2"/>
  <c r="C182" i="2" s="1"/>
  <c r="L182" i="2" s="1"/>
  <c r="B183" i="2"/>
  <c r="C183" i="2" s="1"/>
  <c r="L183" i="2" s="1"/>
  <c r="B184" i="2"/>
  <c r="C184" i="2" s="1"/>
  <c r="L184" i="2" s="1"/>
  <c r="B185" i="2"/>
  <c r="C185" i="2" s="1"/>
  <c r="L185" i="2" s="1"/>
  <c r="B186" i="2"/>
  <c r="C186" i="2" s="1"/>
  <c r="L186" i="2" s="1"/>
  <c r="B187" i="2"/>
  <c r="C187" i="2" s="1"/>
  <c r="B188" i="2"/>
  <c r="B189" i="2"/>
  <c r="C189" i="2" s="1"/>
  <c r="L189" i="2" s="1"/>
  <c r="B190" i="2"/>
  <c r="B191" i="2"/>
  <c r="C191" i="2" s="1"/>
  <c r="L191" i="2" s="1"/>
  <c r="B192" i="2"/>
  <c r="C192" i="2" s="1"/>
  <c r="L192" i="2" s="1"/>
  <c r="B193" i="2"/>
  <c r="C193" i="2" s="1"/>
  <c r="L193" i="2" s="1"/>
  <c r="B194" i="2"/>
  <c r="C194" i="2" s="1"/>
  <c r="L194" i="2" s="1"/>
  <c r="B195" i="2"/>
  <c r="C195" i="2" s="1"/>
  <c r="B196" i="2"/>
  <c r="B197" i="2"/>
  <c r="C197" i="2" s="1"/>
  <c r="L197" i="2" s="1"/>
  <c r="B198" i="2"/>
  <c r="B199" i="2"/>
  <c r="C199" i="2" s="1"/>
  <c r="L199" i="2" s="1"/>
  <c r="B200" i="2"/>
  <c r="C200" i="2" s="1"/>
  <c r="L200" i="2" s="1"/>
  <c r="B201" i="2"/>
  <c r="C201" i="2" s="1"/>
  <c r="L201" i="2" s="1"/>
  <c r="B202" i="2"/>
  <c r="B203" i="2"/>
  <c r="C203" i="2" s="1"/>
  <c r="B204" i="2"/>
  <c r="B205" i="2"/>
  <c r="C205" i="2" s="1"/>
  <c r="L205" i="2" s="1"/>
  <c r="B206" i="2"/>
  <c r="C206" i="2" s="1"/>
  <c r="L206" i="2" s="1"/>
  <c r="B207" i="2"/>
  <c r="C207" i="2" s="1"/>
  <c r="L207" i="2" s="1"/>
  <c r="B208" i="2"/>
  <c r="C208" i="2" s="1"/>
  <c r="L208" i="2" s="1"/>
  <c r="B209" i="2"/>
  <c r="C209" i="2" s="1"/>
  <c r="L209" i="2" s="1"/>
  <c r="B210" i="2"/>
  <c r="B211" i="2"/>
  <c r="C211" i="2" s="1"/>
  <c r="B212" i="2"/>
  <c r="B213" i="2"/>
  <c r="C213" i="2" s="1"/>
  <c r="L213" i="2" s="1"/>
  <c r="B214" i="2"/>
  <c r="C214" i="2" s="1"/>
  <c r="L214" i="2" s="1"/>
  <c r="B215" i="2"/>
  <c r="C215" i="2" s="1"/>
  <c r="L215" i="2" s="1"/>
  <c r="B216" i="2"/>
  <c r="C216" i="2" s="1"/>
  <c r="L216" i="2" s="1"/>
  <c r="B217" i="2"/>
  <c r="C217" i="2" s="1"/>
  <c r="L217" i="2" s="1"/>
  <c r="B218" i="2"/>
  <c r="C218" i="2" s="1"/>
  <c r="L218" i="2" s="1"/>
  <c r="B219" i="2"/>
  <c r="C219" i="2" s="1"/>
  <c r="B220" i="2"/>
  <c r="B221" i="2"/>
  <c r="C221" i="2" s="1"/>
  <c r="L221" i="2" s="1"/>
  <c r="B222" i="2"/>
  <c r="B223" i="2"/>
  <c r="C223" i="2" s="1"/>
  <c r="L223" i="2" s="1"/>
  <c r="B224" i="2"/>
  <c r="C224" i="2" s="1"/>
  <c r="L224" i="2" s="1"/>
  <c r="B225" i="2"/>
  <c r="C225" i="2" s="1"/>
  <c r="L225" i="2" s="1"/>
  <c r="B226" i="2"/>
  <c r="C226" i="2" s="1"/>
  <c r="L226" i="2" s="1"/>
  <c r="B227" i="2"/>
  <c r="C227" i="2" s="1"/>
  <c r="B228" i="2"/>
  <c r="B229" i="2"/>
  <c r="C229" i="2" s="1"/>
  <c r="L229" i="2" s="1"/>
  <c r="B230" i="2"/>
  <c r="B231" i="2"/>
  <c r="C231" i="2" s="1"/>
  <c r="L231" i="2" s="1"/>
  <c r="B232" i="2"/>
  <c r="C232" i="2" s="1"/>
  <c r="L232" i="2" s="1"/>
  <c r="B233" i="2"/>
  <c r="C233" i="2" s="1"/>
  <c r="L233" i="2" s="1"/>
  <c r="B234" i="2"/>
  <c r="B235" i="2"/>
  <c r="C235" i="2" s="1"/>
  <c r="B236" i="2"/>
  <c r="B237" i="2"/>
  <c r="C237" i="2" s="1"/>
  <c r="L237" i="2" s="1"/>
  <c r="B238" i="2"/>
  <c r="C238" i="2" s="1"/>
  <c r="L238" i="2" s="1"/>
  <c r="B239" i="2"/>
  <c r="C239" i="2" s="1"/>
  <c r="L239" i="2" s="1"/>
  <c r="B240" i="2"/>
  <c r="C240" i="2" s="1"/>
  <c r="L240" i="2" s="1"/>
  <c r="B241" i="2"/>
  <c r="C241" i="2" s="1"/>
  <c r="L241" i="2" s="1"/>
  <c r="B242" i="2"/>
  <c r="B243" i="2"/>
  <c r="C243" i="2" s="1"/>
  <c r="B244" i="2"/>
  <c r="B245" i="2"/>
  <c r="C245" i="2" s="1"/>
  <c r="L245" i="2" s="1"/>
  <c r="B246" i="2"/>
  <c r="C246" i="2" s="1"/>
  <c r="L246" i="2" s="1"/>
  <c r="B247" i="2"/>
  <c r="C247" i="2" s="1"/>
  <c r="L247" i="2" s="1"/>
  <c r="B248" i="2"/>
  <c r="C248" i="2" s="1"/>
  <c r="L248" i="2" s="1"/>
  <c r="B249" i="2"/>
  <c r="C249" i="2" s="1"/>
  <c r="L249" i="2" s="1"/>
  <c r="B250" i="2"/>
  <c r="C250" i="2" s="1"/>
  <c r="L250" i="2" s="1"/>
  <c r="B2" i="2"/>
  <c r="C2" i="2" s="1"/>
  <c r="L2" i="2" s="1"/>
  <c r="C2507" i="2"/>
  <c r="L2507" i="2" s="1"/>
  <c r="C2508" i="2"/>
  <c r="L2508" i="2" s="1"/>
  <c r="C2509" i="2"/>
  <c r="L2509" i="2" s="1"/>
  <c r="C2510" i="2"/>
  <c r="L2510" i="2" s="1"/>
  <c r="C2511" i="2"/>
  <c r="L2511" i="2" s="1"/>
  <c r="C2512" i="2"/>
  <c r="L2512" i="2" s="1"/>
  <c r="C2513" i="2"/>
  <c r="L2513" i="2" s="1"/>
  <c r="C2514" i="2"/>
  <c r="L2514" i="2" s="1"/>
  <c r="C2515" i="2"/>
  <c r="L2515" i="2" s="1"/>
  <c r="C2516" i="2"/>
  <c r="L2516" i="2" s="1"/>
  <c r="C2517" i="2"/>
  <c r="L2517" i="2" s="1"/>
  <c r="C2518" i="2"/>
  <c r="L2518" i="2" s="1"/>
  <c r="C2519" i="2"/>
  <c r="L2519" i="2" s="1"/>
  <c r="C2520" i="2"/>
  <c r="L2520" i="2" s="1"/>
  <c r="C2521" i="2"/>
  <c r="C2522" i="2"/>
  <c r="C2523" i="2"/>
  <c r="C2524" i="2"/>
  <c r="L2524" i="2" s="1"/>
  <c r="C2525" i="2"/>
  <c r="L2525" i="2" s="1"/>
  <c r="C2526" i="2"/>
  <c r="L2526" i="2" s="1"/>
  <c r="C2527" i="2"/>
  <c r="C2528" i="2"/>
  <c r="L2528" i="2" s="1"/>
  <c r="C2529" i="2"/>
  <c r="L2529" i="2" s="1"/>
  <c r="C2530" i="2"/>
  <c r="C2531" i="2"/>
  <c r="L2531" i="2" s="1"/>
  <c r="C2532" i="2"/>
  <c r="L2532" i="2" s="1"/>
  <c r="C2533" i="2"/>
  <c r="L2533" i="2" s="1"/>
  <c r="C2534" i="2"/>
  <c r="L2534" i="2" s="1"/>
  <c r="C2535" i="2"/>
  <c r="C2536" i="2"/>
  <c r="L2536" i="2" s="1"/>
  <c r="C2537" i="2"/>
  <c r="L2537" i="2" s="1"/>
  <c r="C2538" i="2"/>
  <c r="L2538" i="2" s="1"/>
  <c r="C2539" i="2"/>
  <c r="L2539" i="2" s="1"/>
  <c r="C2540" i="2"/>
  <c r="L2540" i="2" s="1"/>
  <c r="C2541" i="2"/>
  <c r="L2541" i="2" s="1"/>
  <c r="C2542" i="2"/>
  <c r="L2542" i="2" s="1"/>
  <c r="C2543" i="2"/>
  <c r="C2544" i="2"/>
  <c r="L2544" i="2" s="1"/>
  <c r="C2545" i="2"/>
  <c r="C2546" i="2"/>
  <c r="C2547" i="2"/>
  <c r="L2547" i="2" s="1"/>
  <c r="C2548" i="2"/>
  <c r="L2548" i="2" s="1"/>
  <c r="C2549" i="2"/>
  <c r="L2549" i="2" s="1"/>
  <c r="C2550" i="2"/>
  <c r="L2550" i="2" s="1"/>
  <c r="C2551" i="2"/>
  <c r="C2552" i="2"/>
  <c r="L2552" i="2" s="1"/>
  <c r="C2553" i="2"/>
  <c r="L2553" i="2" s="1"/>
  <c r="C2554" i="2"/>
  <c r="C2555" i="2"/>
  <c r="C2556" i="2"/>
  <c r="L2556" i="2" s="1"/>
  <c r="C2557" i="2"/>
  <c r="L2557" i="2" s="1"/>
  <c r="C2558" i="2"/>
  <c r="L2558" i="2" s="1"/>
  <c r="C2559" i="2"/>
  <c r="L2559" i="2" s="1"/>
  <c r="C2560" i="2"/>
  <c r="L2560" i="2" s="1"/>
  <c r="C2561" i="2"/>
  <c r="C2562" i="2"/>
  <c r="C2563" i="2"/>
  <c r="L2563" i="2" s="1"/>
  <c r="C2564" i="2"/>
  <c r="L2564" i="2" s="1"/>
  <c r="C2565" i="2"/>
  <c r="L2565" i="2" s="1"/>
  <c r="C2566" i="2"/>
  <c r="L2566" i="2" s="1"/>
  <c r="C2567" i="2"/>
  <c r="C2568" i="2"/>
  <c r="L2568" i="2" s="1"/>
  <c r="C2569" i="2"/>
  <c r="C2570" i="2"/>
  <c r="C2571" i="2"/>
  <c r="L2571" i="2" s="1"/>
  <c r="C2572" i="2"/>
  <c r="L2572" i="2" s="1"/>
  <c r="C2573" i="2"/>
  <c r="C2574" i="2"/>
  <c r="L2574" i="2" s="1"/>
  <c r="C2575" i="2"/>
  <c r="L2575" i="2" s="1"/>
  <c r="C2576" i="2"/>
  <c r="L2576" i="2" s="1"/>
  <c r="C2577" i="2"/>
  <c r="C2578" i="2"/>
  <c r="C2579" i="2"/>
  <c r="L2579" i="2" s="1"/>
  <c r="C2580" i="2"/>
  <c r="L2580" i="2" s="1"/>
  <c r="C2581" i="2"/>
  <c r="L2581" i="2" s="1"/>
  <c r="C2582" i="2"/>
  <c r="L2582" i="2" s="1"/>
  <c r="C2583" i="2"/>
  <c r="L2583" i="2" s="1"/>
  <c r="C2584" i="2"/>
  <c r="L2584" i="2" s="1"/>
  <c r="C2585" i="2"/>
  <c r="C2586" i="2"/>
  <c r="C2587" i="2"/>
  <c r="L2587" i="2" s="1"/>
  <c r="C2588" i="2"/>
  <c r="L2588" i="2" s="1"/>
  <c r="C2589" i="2"/>
  <c r="C2590" i="2"/>
  <c r="L2590" i="2" s="1"/>
  <c r="C2591" i="2"/>
  <c r="L2591" i="2" s="1"/>
  <c r="C2592" i="2"/>
  <c r="L2592" i="2" s="1"/>
  <c r="C2593" i="2"/>
  <c r="L2593" i="2" s="1"/>
  <c r="C2594" i="2"/>
  <c r="C2595" i="2"/>
  <c r="L2595" i="2" s="1"/>
  <c r="C2596" i="2"/>
  <c r="L2596" i="2" s="1"/>
  <c r="C2597" i="2"/>
  <c r="L2597" i="2" s="1"/>
  <c r="C2598" i="2"/>
  <c r="L2598" i="2" s="1"/>
  <c r="C2599" i="2"/>
  <c r="C2600" i="2"/>
  <c r="L2600" i="2" s="1"/>
  <c r="C2601" i="2"/>
  <c r="C2602" i="2"/>
  <c r="C2603" i="2"/>
  <c r="L2603" i="2" s="1"/>
  <c r="C2604" i="2"/>
  <c r="L2604" i="2" s="1"/>
  <c r="C2605" i="2"/>
  <c r="C2606" i="2"/>
  <c r="L2606" i="2" s="1"/>
  <c r="C2607" i="2"/>
  <c r="L2607" i="2" s="1"/>
  <c r="C2608" i="2"/>
  <c r="L2608" i="2" s="1"/>
  <c r="C2609" i="2"/>
  <c r="C2610" i="2"/>
  <c r="L2610" i="2" s="1"/>
  <c r="C2611" i="2"/>
  <c r="C2612" i="2"/>
  <c r="L2612" i="2" s="1"/>
  <c r="C2613" i="2"/>
  <c r="C2614" i="2"/>
  <c r="L2614" i="2" s="1"/>
  <c r="C2615" i="2"/>
  <c r="L2615" i="2" s="1"/>
  <c r="C2616" i="2"/>
  <c r="L2616" i="2" s="1"/>
  <c r="C2617" i="2"/>
  <c r="C2618" i="2"/>
  <c r="C2619" i="2"/>
  <c r="L2619" i="2" s="1"/>
  <c r="C2620" i="2"/>
  <c r="L2620" i="2" s="1"/>
  <c r="C2621" i="2"/>
  <c r="C2622" i="2"/>
  <c r="L2622" i="2" s="1"/>
  <c r="C2623" i="2"/>
  <c r="L2623" i="2" s="1"/>
  <c r="C2624" i="2"/>
  <c r="L2624" i="2" s="1"/>
  <c r="C2625" i="2"/>
  <c r="C2626" i="2"/>
  <c r="C2627" i="2"/>
  <c r="L2627" i="2" s="1"/>
  <c r="C2628" i="2"/>
  <c r="L2628" i="2" s="1"/>
  <c r="C2629" i="2"/>
  <c r="L2629" i="2" s="1"/>
  <c r="C2630" i="2"/>
  <c r="L2630" i="2" s="1"/>
  <c r="C2631" i="2"/>
  <c r="L2631" i="2" s="1"/>
  <c r="C2632" i="2"/>
  <c r="L2632" i="2" s="1"/>
  <c r="C2633" i="2"/>
  <c r="L2633" i="2" s="1"/>
  <c r="C2634" i="2"/>
  <c r="L2634" i="2" s="1"/>
  <c r="C2635" i="2"/>
  <c r="L2635" i="2" s="1"/>
  <c r="C2636" i="2"/>
  <c r="L2636" i="2" s="1"/>
  <c r="C2637" i="2"/>
  <c r="C2638" i="2"/>
  <c r="L2638" i="2" s="1"/>
  <c r="C2639" i="2"/>
  <c r="L2639" i="2" s="1"/>
  <c r="C2640" i="2"/>
  <c r="L2640" i="2" s="1"/>
  <c r="C2641" i="2"/>
  <c r="L2641" i="2" s="1"/>
  <c r="C2642" i="2"/>
  <c r="C2643" i="2"/>
  <c r="L2643" i="2" s="1"/>
  <c r="C2644" i="2"/>
  <c r="L2644" i="2" s="1"/>
  <c r="C2645" i="2"/>
  <c r="L2645" i="2" s="1"/>
  <c r="C2646" i="2"/>
  <c r="L2646" i="2" s="1"/>
  <c r="C2647" i="2"/>
  <c r="L2647" i="2" s="1"/>
  <c r="C2648" i="2"/>
  <c r="L2648" i="2" s="1"/>
  <c r="C2649" i="2"/>
  <c r="C2650" i="2"/>
  <c r="C2651" i="2"/>
  <c r="L2651" i="2" s="1"/>
  <c r="C2652" i="2"/>
  <c r="L2652" i="2" s="1"/>
  <c r="C2653" i="2"/>
  <c r="C2654" i="2"/>
  <c r="L2654" i="2" s="1"/>
  <c r="C2655" i="2"/>
  <c r="L2655" i="2" s="1"/>
  <c r="C2656" i="2"/>
  <c r="L2656" i="2" s="1"/>
  <c r="C2657" i="2"/>
  <c r="L2657" i="2" s="1"/>
  <c r="C2658" i="2"/>
  <c r="C2659" i="2"/>
  <c r="C2660" i="2"/>
  <c r="L2660" i="2" s="1"/>
  <c r="C2661" i="2"/>
  <c r="C2662" i="2"/>
  <c r="L2662" i="2" s="1"/>
  <c r="C2663" i="2"/>
  <c r="L2663" i="2" s="1"/>
  <c r="C2664" i="2"/>
  <c r="L2664" i="2" s="1"/>
  <c r="C2665" i="2"/>
  <c r="C2666" i="2"/>
  <c r="L2666" i="2" s="1"/>
  <c r="C2667" i="2"/>
  <c r="C2668" i="2"/>
  <c r="L2668" i="2" s="1"/>
  <c r="C2669" i="2"/>
  <c r="C2670" i="2"/>
  <c r="L2670" i="2" s="1"/>
  <c r="C2671" i="2"/>
  <c r="L2671" i="2" s="1"/>
  <c r="C2672" i="2"/>
  <c r="L2672" i="2" s="1"/>
  <c r="C2673" i="2"/>
  <c r="C2674" i="2"/>
  <c r="C2675" i="2"/>
  <c r="C2676" i="2"/>
  <c r="L2676" i="2" s="1"/>
  <c r="C2677" i="2"/>
  <c r="L2677" i="2" s="1"/>
  <c r="C2678" i="2"/>
  <c r="L2678" i="2" s="1"/>
  <c r="C2679" i="2"/>
  <c r="L2679" i="2" s="1"/>
  <c r="C2680" i="2"/>
  <c r="L2680" i="2" s="1"/>
  <c r="C2681" i="2"/>
  <c r="L2681" i="2" s="1"/>
  <c r="C2682" i="2"/>
  <c r="C2683" i="2"/>
  <c r="C2684" i="2"/>
  <c r="L2684" i="2" s="1"/>
  <c r="C2685" i="2"/>
  <c r="L2685" i="2" s="1"/>
  <c r="C2686" i="2"/>
  <c r="L2686" i="2" s="1"/>
  <c r="C2687" i="2"/>
  <c r="C2688" i="2"/>
  <c r="L2688" i="2" s="1"/>
  <c r="C2689" i="2"/>
  <c r="C2690" i="2"/>
  <c r="C2691" i="2"/>
  <c r="L2691" i="2" s="1"/>
  <c r="C2692" i="2"/>
  <c r="L2692" i="2" s="1"/>
  <c r="C2693" i="2"/>
  <c r="C2694" i="2"/>
  <c r="L2694" i="2" s="1"/>
  <c r="C2695" i="2"/>
  <c r="C2696" i="2"/>
  <c r="L2696" i="2" s="1"/>
  <c r="C2697" i="2"/>
  <c r="C2698" i="2"/>
  <c r="C2699" i="2"/>
  <c r="L2699" i="2" s="1"/>
  <c r="C2700" i="2"/>
  <c r="L2700" i="2" s="1"/>
  <c r="C2701" i="2"/>
  <c r="C2702" i="2"/>
  <c r="L2702" i="2" s="1"/>
  <c r="C2703" i="2"/>
  <c r="C2704" i="2"/>
  <c r="L2704" i="2" s="1"/>
  <c r="C2705" i="2"/>
  <c r="C2706" i="2"/>
  <c r="C2707" i="2"/>
  <c r="C2708" i="2"/>
  <c r="L2708" i="2" s="1"/>
  <c r="C2709" i="2"/>
  <c r="C2710" i="2"/>
  <c r="L2710" i="2" s="1"/>
  <c r="C2711" i="2"/>
  <c r="L2711" i="2" s="1"/>
  <c r="C2712" i="2"/>
  <c r="L2712" i="2" s="1"/>
  <c r="C2713" i="2"/>
  <c r="C2714" i="2"/>
  <c r="C2715" i="2"/>
  <c r="C2716" i="2"/>
  <c r="L2716" i="2" s="1"/>
  <c r="C2717" i="2"/>
  <c r="L2717" i="2" s="1"/>
  <c r="C2718" i="2"/>
  <c r="L2718" i="2" s="1"/>
  <c r="C2719" i="2"/>
  <c r="L2719" i="2" s="1"/>
  <c r="C2720" i="2"/>
  <c r="L2720" i="2" s="1"/>
  <c r="C2721" i="2"/>
  <c r="C2722" i="2"/>
  <c r="C2723" i="2"/>
  <c r="L2723" i="2" s="1"/>
  <c r="C2724" i="2"/>
  <c r="L2724" i="2" s="1"/>
  <c r="C2725" i="2"/>
  <c r="L2725" i="2" s="1"/>
  <c r="C2726" i="2"/>
  <c r="L2726" i="2" s="1"/>
  <c r="C2727" i="2"/>
  <c r="C2728" i="2"/>
  <c r="L2728" i="2" s="1"/>
  <c r="C2729" i="2"/>
  <c r="L2729" i="2" s="1"/>
  <c r="C2730" i="2"/>
  <c r="C2731" i="2"/>
  <c r="L2731" i="2" s="1"/>
  <c r="C2732" i="2"/>
  <c r="L2732" i="2" s="1"/>
  <c r="C2733" i="2"/>
  <c r="C2734" i="2"/>
  <c r="L2734" i="2" s="1"/>
  <c r="C2735" i="2"/>
  <c r="L2735" i="2" s="1"/>
  <c r="C2736" i="2"/>
  <c r="L2736" i="2" s="1"/>
  <c r="C2737" i="2"/>
  <c r="C2738" i="2"/>
  <c r="L2738" i="2" s="1"/>
  <c r="C2739" i="2"/>
  <c r="L2739" i="2" s="1"/>
  <c r="C2740" i="2"/>
  <c r="L2740" i="2" s="1"/>
  <c r="C2741" i="2"/>
  <c r="C2742" i="2"/>
  <c r="L2742" i="2" s="1"/>
  <c r="C2743" i="2"/>
  <c r="L2743" i="2" s="1"/>
  <c r="C2744" i="2"/>
  <c r="L2744" i="2" s="1"/>
  <c r="C2745" i="2"/>
  <c r="C2746" i="2"/>
  <c r="C2747" i="2"/>
  <c r="L2747" i="2" s="1"/>
  <c r="C2748" i="2"/>
  <c r="L2748" i="2" s="1"/>
  <c r="C2749" i="2"/>
  <c r="C2750" i="2"/>
  <c r="L2750" i="2" s="1"/>
  <c r="C2751" i="2"/>
  <c r="C2752" i="2"/>
  <c r="L2752" i="2" s="1"/>
  <c r="C2753" i="2"/>
  <c r="C2754" i="2"/>
  <c r="C2755" i="2"/>
  <c r="L2755" i="2" s="1"/>
  <c r="C2756" i="2"/>
  <c r="L2756" i="2" s="1"/>
  <c r="C2757" i="2"/>
  <c r="L2757" i="2" s="1"/>
  <c r="C2758" i="2"/>
  <c r="L2758" i="2" s="1"/>
  <c r="C2759" i="2"/>
  <c r="L2759" i="2" s="1"/>
  <c r="C2760" i="2"/>
  <c r="L2760" i="2" s="1"/>
  <c r="C2761" i="2"/>
  <c r="L2761" i="2" s="1"/>
  <c r="C2762" i="2"/>
  <c r="C2763" i="2"/>
  <c r="L2763" i="2" s="1"/>
  <c r="C2764" i="2"/>
  <c r="L2764" i="2" s="1"/>
  <c r="C2765" i="2"/>
  <c r="C2766" i="2"/>
  <c r="L2766" i="2" s="1"/>
  <c r="C2767" i="2"/>
  <c r="L2767" i="2" s="1"/>
  <c r="C2768" i="2"/>
  <c r="L2768" i="2" s="1"/>
  <c r="C2769" i="2"/>
  <c r="L2769" i="2" s="1"/>
  <c r="C2770" i="2"/>
  <c r="C2771" i="2"/>
  <c r="C2772" i="2"/>
  <c r="L2772" i="2" s="1"/>
  <c r="C2773" i="2"/>
  <c r="C2774" i="2"/>
  <c r="L2774" i="2" s="1"/>
  <c r="C2775" i="2"/>
  <c r="C2776" i="2"/>
  <c r="L2776" i="2" s="1"/>
  <c r="C2777" i="2"/>
  <c r="L2777" i="2" s="1"/>
  <c r="C2778" i="2"/>
  <c r="C2779" i="2"/>
  <c r="C2780" i="2"/>
  <c r="L2780" i="2" s="1"/>
  <c r="C2781" i="2"/>
  <c r="C2782" i="2"/>
  <c r="L2782" i="2" s="1"/>
  <c r="C2783" i="2"/>
  <c r="L2783" i="2" s="1"/>
  <c r="C2784" i="2"/>
  <c r="L2784" i="2" s="1"/>
  <c r="C2785" i="2"/>
  <c r="L2785" i="2" s="1"/>
  <c r="C2786" i="2"/>
  <c r="C2787" i="2"/>
  <c r="C2788" i="2"/>
  <c r="L2788" i="2" s="1"/>
  <c r="C2789" i="2"/>
  <c r="L2789" i="2" s="1"/>
  <c r="C2790" i="2"/>
  <c r="L2790" i="2" s="1"/>
  <c r="C2791" i="2"/>
  <c r="C2792" i="2"/>
  <c r="L2792" i="2" s="1"/>
  <c r="C2793" i="2"/>
  <c r="C2794" i="2"/>
  <c r="C2795" i="2"/>
  <c r="L2795" i="2" s="1"/>
  <c r="C2796" i="2"/>
  <c r="L2796" i="2" s="1"/>
  <c r="C2797" i="2"/>
  <c r="C2798" i="2"/>
  <c r="L2798" i="2" s="1"/>
  <c r="C2799" i="2"/>
  <c r="C2800" i="2"/>
  <c r="L2800" i="2" s="1"/>
  <c r="C2801" i="2"/>
  <c r="C2802" i="2"/>
  <c r="C2803" i="2"/>
  <c r="C2804" i="2"/>
  <c r="L2804" i="2" s="1"/>
  <c r="C2805" i="2"/>
  <c r="C2806" i="2"/>
  <c r="L2806" i="2" s="1"/>
  <c r="C2807" i="2"/>
  <c r="L2807" i="2" s="1"/>
  <c r="C2808" i="2"/>
  <c r="L2808" i="2" s="1"/>
  <c r="C2809" i="2"/>
  <c r="C2810" i="2"/>
  <c r="C2811" i="2"/>
  <c r="L2811" i="2" s="1"/>
  <c r="C2812" i="2"/>
  <c r="L2812" i="2" s="1"/>
  <c r="C2813" i="2"/>
  <c r="C2814" i="2"/>
  <c r="L2814" i="2" s="1"/>
  <c r="C2815" i="2"/>
  <c r="L2815" i="2" s="1"/>
  <c r="C2816" i="2"/>
  <c r="L2816" i="2" s="1"/>
  <c r="C2817" i="2"/>
  <c r="L2817" i="2" s="1"/>
  <c r="C2818" i="2"/>
  <c r="C2819" i="2"/>
  <c r="L2819" i="2" s="1"/>
  <c r="C2820" i="2"/>
  <c r="L2820" i="2" s="1"/>
  <c r="C2821" i="2"/>
  <c r="C2822" i="2"/>
  <c r="L2822" i="2" s="1"/>
  <c r="C2823" i="2"/>
  <c r="L2823" i="2" s="1"/>
  <c r="C2824" i="2"/>
  <c r="L2824" i="2" s="1"/>
  <c r="C2825" i="2"/>
  <c r="C2826" i="2"/>
  <c r="C2827" i="2"/>
  <c r="L2827" i="2" s="1"/>
  <c r="C2828" i="2"/>
  <c r="L2828" i="2" s="1"/>
  <c r="C2829" i="2"/>
  <c r="C2830" i="2"/>
  <c r="L2830" i="2" s="1"/>
  <c r="C2831" i="2"/>
  <c r="C2832" i="2"/>
  <c r="L2832" i="2" s="1"/>
  <c r="C2833" i="2"/>
  <c r="C2834" i="2"/>
  <c r="C2835" i="2"/>
  <c r="L2835" i="2" s="1"/>
  <c r="C2836" i="2"/>
  <c r="L2836" i="2" s="1"/>
  <c r="C2837" i="2"/>
  <c r="C2838" i="2"/>
  <c r="L2838" i="2" s="1"/>
  <c r="C2839" i="2"/>
  <c r="C2840" i="2"/>
  <c r="L2840" i="2" s="1"/>
  <c r="C2841" i="2"/>
  <c r="C2842" i="2"/>
  <c r="C2843" i="2"/>
  <c r="C2844" i="2"/>
  <c r="L2844" i="2" s="1"/>
  <c r="C2845" i="2"/>
  <c r="C2846" i="2"/>
  <c r="L2846" i="2" s="1"/>
  <c r="C2847" i="2"/>
  <c r="C2848" i="2"/>
  <c r="L2848" i="2" s="1"/>
  <c r="C2849" i="2"/>
  <c r="C2850" i="2"/>
  <c r="C2851" i="2"/>
  <c r="C2852" i="2"/>
  <c r="L2852" i="2" s="1"/>
  <c r="C2853" i="2"/>
  <c r="C2854" i="2"/>
  <c r="L2854" i="2" s="1"/>
  <c r="C2855" i="2"/>
  <c r="C2856" i="2"/>
  <c r="L2856" i="2" s="1"/>
  <c r="C2857" i="2"/>
  <c r="C2858" i="2"/>
  <c r="C2859" i="2"/>
  <c r="C2860" i="2"/>
  <c r="L2860" i="2" s="1"/>
  <c r="C2861" i="2"/>
  <c r="C2862" i="2"/>
  <c r="L2862" i="2" s="1"/>
  <c r="C2863" i="2"/>
  <c r="C2864" i="2"/>
  <c r="L2864" i="2" s="1"/>
  <c r="C2865" i="2"/>
  <c r="C2866" i="2"/>
  <c r="C2867" i="2"/>
  <c r="C2868" i="2"/>
  <c r="L2868" i="2" s="1"/>
  <c r="C2869" i="2"/>
  <c r="C2870" i="2"/>
  <c r="L2870" i="2" s="1"/>
  <c r="C2871" i="2"/>
  <c r="C2872" i="2"/>
  <c r="L2872" i="2" s="1"/>
  <c r="C2873" i="2"/>
  <c r="C2874" i="2"/>
  <c r="C2875" i="2"/>
  <c r="C2876" i="2"/>
  <c r="L2876" i="2" s="1"/>
  <c r="C2877" i="2"/>
  <c r="C2878" i="2"/>
  <c r="L2878" i="2" s="1"/>
  <c r="C2879" i="2"/>
  <c r="C2880" i="2"/>
  <c r="L2880" i="2" s="1"/>
  <c r="C2881" i="2"/>
  <c r="C2882" i="2"/>
  <c r="C2883" i="2"/>
  <c r="C2884" i="2"/>
  <c r="L2884" i="2" s="1"/>
  <c r="C2885" i="2"/>
  <c r="C2886" i="2"/>
  <c r="L2886" i="2" s="1"/>
  <c r="C2887" i="2"/>
  <c r="C2888" i="2"/>
  <c r="L2888" i="2" s="1"/>
  <c r="C2889" i="2"/>
  <c r="C2890" i="2"/>
  <c r="C2891" i="2"/>
  <c r="C2892" i="2"/>
  <c r="L2892" i="2" s="1"/>
  <c r="C2893" i="2"/>
  <c r="C2894" i="2"/>
  <c r="L2894" i="2" s="1"/>
  <c r="C2895" i="2"/>
  <c r="C2970" i="2"/>
  <c r="L2970" i="2" s="1"/>
  <c r="C2971" i="2"/>
  <c r="C2972" i="2"/>
  <c r="C2973" i="2"/>
  <c r="C2974" i="2"/>
  <c r="L2974" i="2" s="1"/>
  <c r="C2975" i="2"/>
  <c r="C2976" i="2"/>
  <c r="L2976" i="2" s="1"/>
  <c r="C2977" i="2"/>
  <c r="C2978" i="2"/>
  <c r="L2978" i="2" s="1"/>
  <c r="C2979" i="2"/>
  <c r="L2979" i="2" s="1"/>
  <c r="C2980" i="2"/>
  <c r="M2980" i="2" s="1"/>
  <c r="D2980" i="2" s="1"/>
  <c r="C2981" i="2"/>
  <c r="C2982" i="2"/>
  <c r="L2982" i="2" s="1"/>
  <c r="C2983" i="2"/>
  <c r="C2984" i="2"/>
  <c r="L2984" i="2" s="1"/>
  <c r="C2985" i="2"/>
  <c r="C2986" i="2"/>
  <c r="L2986" i="2" s="1"/>
  <c r="C2987" i="2"/>
  <c r="L2987" i="2" s="1"/>
  <c r="C2988" i="2"/>
  <c r="M2988" i="2" s="1"/>
  <c r="D2988" i="2" s="1"/>
  <c r="C2989" i="2"/>
  <c r="C2990" i="2"/>
  <c r="L2990" i="2" s="1"/>
  <c r="C2991" i="2"/>
  <c r="C2992" i="2"/>
  <c r="L2992" i="2" s="1"/>
  <c r="C2993" i="2"/>
  <c r="C2994" i="2"/>
  <c r="L2994" i="2" s="1"/>
  <c r="C2995" i="2"/>
  <c r="L2995" i="2" s="1"/>
  <c r="C2996" i="2"/>
  <c r="C2997" i="2"/>
  <c r="C2998" i="2"/>
  <c r="L2998" i="2" s="1"/>
  <c r="C2999" i="2"/>
  <c r="C3000" i="2"/>
  <c r="L3000" i="2" s="1"/>
  <c r="C3001" i="2"/>
  <c r="C3002" i="2"/>
  <c r="L3002" i="2" s="1"/>
  <c r="C3003" i="2"/>
  <c r="C3004" i="2"/>
  <c r="C3005" i="2"/>
  <c r="C3006" i="2"/>
  <c r="L3006" i="2" s="1"/>
  <c r="C3007" i="2"/>
  <c r="C3008" i="2"/>
  <c r="L3008" i="2" s="1"/>
  <c r="C3009" i="2"/>
  <c r="C3010" i="2"/>
  <c r="L3010" i="2" s="1"/>
  <c r="C3011" i="2"/>
  <c r="L3011" i="2" s="1"/>
  <c r="C3012" i="2"/>
  <c r="C3013" i="2"/>
  <c r="C3014" i="2"/>
  <c r="L3014" i="2" s="1"/>
  <c r="C3015" i="2"/>
  <c r="C3016" i="2"/>
  <c r="L3016" i="2" s="1"/>
  <c r="C3017" i="2"/>
  <c r="C3018" i="2"/>
  <c r="L3018" i="2" s="1"/>
  <c r="C3019" i="2"/>
  <c r="L3019" i="2" s="1"/>
  <c r="C3020" i="2"/>
  <c r="C3021" i="2"/>
  <c r="C3022" i="2"/>
  <c r="L3022" i="2" s="1"/>
  <c r="C3023" i="2"/>
  <c r="C3024" i="2"/>
  <c r="L3024" i="2" s="1"/>
  <c r="C3025" i="2"/>
  <c r="C3026" i="2"/>
  <c r="L3026" i="2" s="1"/>
  <c r="C3027" i="2"/>
  <c r="L3027" i="2" s="1"/>
  <c r="C3028" i="2"/>
  <c r="C3029" i="2"/>
  <c r="C3030" i="2"/>
  <c r="L3030" i="2" s="1"/>
  <c r="C3031" i="2"/>
  <c r="C3032" i="2"/>
  <c r="L3032" i="2" s="1"/>
  <c r="C3033" i="2"/>
  <c r="C3034" i="2"/>
  <c r="L3034" i="2" s="1"/>
  <c r="C3035" i="2"/>
  <c r="C3036" i="2"/>
  <c r="C3037" i="2"/>
  <c r="C3038" i="2"/>
  <c r="L3038" i="2" s="1"/>
  <c r="C3039" i="2"/>
  <c r="C3040" i="2"/>
  <c r="L3040" i="2" s="1"/>
  <c r="C3041" i="2"/>
  <c r="C3042" i="2"/>
  <c r="L3042" i="2" s="1"/>
  <c r="C3043" i="2"/>
  <c r="L3043" i="2" s="1"/>
  <c r="C3044" i="2"/>
  <c r="C3045" i="2"/>
  <c r="C3046" i="2"/>
  <c r="L3046" i="2" s="1"/>
  <c r="C3047" i="2"/>
  <c r="C3048" i="2"/>
  <c r="L3048" i="2" s="1"/>
  <c r="C3049" i="2"/>
  <c r="C3050" i="2"/>
  <c r="L3050" i="2" s="1"/>
  <c r="C3051" i="2"/>
  <c r="L3051" i="2" s="1"/>
  <c r="C3052" i="2"/>
  <c r="C3053" i="2"/>
  <c r="C3054" i="2"/>
  <c r="L3054" i="2" s="1"/>
  <c r="C3055" i="2"/>
  <c r="C3056" i="2"/>
  <c r="L3056" i="2" s="1"/>
  <c r="C3057" i="2"/>
  <c r="C3058" i="2"/>
  <c r="L3058" i="2" s="1"/>
  <c r="C3059" i="2"/>
  <c r="L3059" i="2" s="1"/>
  <c r="C3060" i="2"/>
  <c r="C3061" i="2"/>
  <c r="C3062" i="2"/>
  <c r="L3062" i="2" s="1"/>
  <c r="C3063" i="2"/>
  <c r="C3064" i="2"/>
  <c r="L3064" i="2" s="1"/>
  <c r="C3065" i="2"/>
  <c r="C3066" i="2"/>
  <c r="L3066" i="2" s="1"/>
  <c r="C3067" i="2"/>
  <c r="C3068" i="2"/>
  <c r="M3068" i="2" s="1"/>
  <c r="D3068" i="2" s="1"/>
  <c r="C3069" i="2"/>
  <c r="C3070" i="2"/>
  <c r="L3070" i="2" s="1"/>
  <c r="C3071" i="2"/>
  <c r="C3072" i="2"/>
  <c r="L3072" i="2" s="1"/>
  <c r="C3073" i="2"/>
  <c r="C3074" i="2"/>
  <c r="L3074" i="2" s="1"/>
  <c r="C3075" i="2"/>
  <c r="L3075" i="2" s="1"/>
  <c r="C3076" i="2"/>
  <c r="C3077" i="2"/>
  <c r="C3078" i="2"/>
  <c r="L3078" i="2" s="1"/>
  <c r="C3079" i="2"/>
  <c r="C3080" i="2"/>
  <c r="L3080" i="2" s="1"/>
  <c r="C3081" i="2"/>
  <c r="C3082" i="2"/>
  <c r="L3082" i="2" s="1"/>
  <c r="C3083" i="2"/>
  <c r="L3083" i="2" s="1"/>
  <c r="C3084" i="2"/>
  <c r="C3085" i="2"/>
  <c r="C3086" i="2"/>
  <c r="L3086" i="2" s="1"/>
  <c r="C3087" i="2"/>
  <c r="C3088" i="2"/>
  <c r="L3088" i="2" s="1"/>
  <c r="C3089" i="2"/>
  <c r="C3090" i="2"/>
  <c r="L3090" i="2" s="1"/>
  <c r="C3091" i="2"/>
  <c r="L3091" i="2" s="1"/>
  <c r="C3092" i="2"/>
  <c r="M3092" i="2" s="1"/>
  <c r="D3092" i="2" s="1"/>
  <c r="C3093" i="2"/>
  <c r="C3094" i="2"/>
  <c r="L3094" i="2" s="1"/>
  <c r="C3095" i="2"/>
  <c r="C3096" i="2"/>
  <c r="L3096" i="2" s="1"/>
  <c r="C3097" i="2"/>
  <c r="C3098" i="2"/>
  <c r="L3098" i="2" s="1"/>
  <c r="C3099" i="2"/>
  <c r="C3100" i="2"/>
  <c r="C3101" i="2"/>
  <c r="C3102" i="2"/>
  <c r="L3102" i="2" s="1"/>
  <c r="C3103" i="2"/>
  <c r="C3104" i="2"/>
  <c r="C3105" i="2"/>
  <c r="C3106" i="2"/>
  <c r="L3106" i="2" s="1"/>
  <c r="C3107" i="2"/>
  <c r="L3107" i="2" s="1"/>
  <c r="C3108" i="2"/>
  <c r="C3109" i="2"/>
  <c r="C3110" i="2"/>
  <c r="L3110" i="2" s="1"/>
  <c r="C3111" i="2"/>
  <c r="L3111" i="2" s="1"/>
  <c r="C3112" i="2"/>
  <c r="C3113" i="2"/>
  <c r="C3114" i="2"/>
  <c r="L3114" i="2" s="1"/>
  <c r="C3115" i="2"/>
  <c r="L3115" i="2" s="1"/>
  <c r="C3116" i="2"/>
  <c r="C3117" i="2"/>
  <c r="C3118" i="2"/>
  <c r="L3118" i="2" s="1"/>
  <c r="C3119" i="2"/>
  <c r="L3119" i="2" s="1"/>
  <c r="C3120" i="2"/>
  <c r="M3120" i="2" s="1"/>
  <c r="D3120" i="2" s="1"/>
  <c r="C3121" i="2"/>
  <c r="C3122" i="2"/>
  <c r="L3122" i="2" s="1"/>
  <c r="C3123" i="2"/>
  <c r="L3123" i="2" s="1"/>
  <c r="C3124" i="2"/>
  <c r="C3125" i="2"/>
  <c r="C3126" i="2"/>
  <c r="L3126" i="2" s="1"/>
  <c r="C3127" i="2"/>
  <c r="L3127" i="2" s="1"/>
  <c r="C3128" i="2"/>
  <c r="N3128" i="2" s="1"/>
  <c r="C3129" i="2"/>
  <c r="C3130" i="2"/>
  <c r="L3130" i="2" s="1"/>
  <c r="C3131" i="2"/>
  <c r="L3131" i="2" s="1"/>
  <c r="C3132" i="2"/>
  <c r="C3133" i="2"/>
  <c r="C3134" i="2"/>
  <c r="L3134" i="2" s="1"/>
  <c r="C3135" i="2"/>
  <c r="L3135" i="2" s="1"/>
  <c r="C3136" i="2"/>
  <c r="C3137" i="2"/>
  <c r="C3138" i="2"/>
  <c r="L3138" i="2" s="1"/>
  <c r="C3139" i="2"/>
  <c r="L3139" i="2" s="1"/>
  <c r="C3140" i="2"/>
  <c r="C3141" i="2"/>
  <c r="C3142" i="2"/>
  <c r="L3142" i="2" s="1"/>
  <c r="C3143" i="2"/>
  <c r="L3143" i="2" s="1"/>
  <c r="C3144" i="2"/>
  <c r="C3145" i="2"/>
  <c r="C3146" i="2"/>
  <c r="L3146" i="2" s="1"/>
  <c r="C3147" i="2"/>
  <c r="L3147" i="2" s="1"/>
  <c r="C3148" i="2"/>
  <c r="C3149" i="2"/>
  <c r="C3150" i="2"/>
  <c r="L3150" i="2" s="1"/>
  <c r="C3151" i="2"/>
  <c r="L3151" i="2" s="1"/>
  <c r="C3152" i="2"/>
  <c r="M3152" i="2" s="1"/>
  <c r="D3152" i="2" s="1"/>
  <c r="C3153" i="2"/>
  <c r="C3154" i="2"/>
  <c r="L3154" i="2" s="1"/>
  <c r="C3155" i="2"/>
  <c r="L3155" i="2" s="1"/>
  <c r="C3156" i="2"/>
  <c r="C3157" i="2"/>
  <c r="C3158" i="2"/>
  <c r="L3158" i="2" s="1"/>
  <c r="C3159" i="2"/>
  <c r="L3159" i="2" s="1"/>
  <c r="C3160" i="2"/>
  <c r="N3160" i="2" s="1"/>
  <c r="C3161" i="2"/>
  <c r="C3162" i="2"/>
  <c r="L3162" i="2" s="1"/>
  <c r="C3163" i="2"/>
  <c r="L3163" i="2" s="1"/>
  <c r="C3164" i="2"/>
  <c r="C3165" i="2"/>
  <c r="C3166" i="2"/>
  <c r="L3166" i="2" s="1"/>
  <c r="C3167" i="2"/>
  <c r="L3167" i="2" s="1"/>
  <c r="C3168" i="2"/>
  <c r="C3169" i="2"/>
  <c r="C3170" i="2"/>
  <c r="L3170" i="2" s="1"/>
  <c r="C3171" i="2"/>
  <c r="L3171" i="2" s="1"/>
  <c r="C3172" i="2"/>
  <c r="C3173" i="2"/>
  <c r="C3174" i="2"/>
  <c r="L3174" i="2" s="1"/>
  <c r="C3175" i="2"/>
  <c r="L3175" i="2" s="1"/>
  <c r="C3176" i="2"/>
  <c r="C3177" i="2"/>
  <c r="C3178" i="2"/>
  <c r="L3178" i="2" s="1"/>
  <c r="C3179" i="2"/>
  <c r="L3179" i="2" s="1"/>
  <c r="C3180" i="2"/>
  <c r="C3181" i="2"/>
  <c r="C3182" i="2"/>
  <c r="L3182" i="2" s="1"/>
  <c r="C3183" i="2"/>
  <c r="L3183" i="2" s="1"/>
  <c r="C3184" i="2"/>
  <c r="M3184" i="2" s="1"/>
  <c r="D3184" i="2" s="1"/>
  <c r="C3185" i="2"/>
  <c r="C3186" i="2"/>
  <c r="L3186" i="2" s="1"/>
  <c r="C3187" i="2"/>
  <c r="L3187" i="2" s="1"/>
  <c r="C3188" i="2"/>
  <c r="C3189" i="2"/>
  <c r="C3190" i="2"/>
  <c r="L3190" i="2" s="1"/>
  <c r="C3191" i="2"/>
  <c r="L3191" i="2" s="1"/>
  <c r="C3192" i="2"/>
  <c r="N3192" i="2" s="1"/>
  <c r="C3193" i="2"/>
  <c r="C3194" i="2"/>
  <c r="L3194" i="2" s="1"/>
  <c r="C3195" i="2"/>
  <c r="L3195" i="2" s="1"/>
  <c r="C3196" i="2"/>
  <c r="C3197" i="2"/>
  <c r="C3198" i="2"/>
  <c r="L3198" i="2" s="1"/>
  <c r="C3199" i="2"/>
  <c r="L3199" i="2" s="1"/>
  <c r="C3200" i="2"/>
  <c r="C3201" i="2"/>
  <c r="C3202" i="2"/>
  <c r="L3202" i="2" s="1"/>
  <c r="C3203" i="2"/>
  <c r="L3203" i="2" s="1"/>
  <c r="C3204" i="2"/>
  <c r="C3205" i="2"/>
  <c r="C3206" i="2"/>
  <c r="L3206" i="2" s="1"/>
  <c r="C3207" i="2"/>
  <c r="L3207" i="2" s="1"/>
  <c r="C3208" i="2"/>
  <c r="C3209" i="2"/>
  <c r="L3209" i="2" s="1"/>
  <c r="C3210" i="2"/>
  <c r="L3210" i="2" s="1"/>
  <c r="C3211" i="2"/>
  <c r="L3211" i="2" s="1"/>
  <c r="C3212" i="2"/>
  <c r="C3213" i="2"/>
  <c r="C3214" i="2"/>
  <c r="L3214" i="2" s="1"/>
  <c r="C3215" i="2"/>
  <c r="L3215" i="2" s="1"/>
  <c r="C3216" i="2"/>
  <c r="M3216" i="2" s="1"/>
  <c r="D3216" i="2" s="1"/>
  <c r="C3217" i="2"/>
  <c r="L3217" i="2" s="1"/>
  <c r="C3218" i="2"/>
  <c r="L3218" i="2" s="1"/>
  <c r="C3219" i="2"/>
  <c r="L3219" i="2" s="1"/>
  <c r="C3220" i="2"/>
  <c r="C3221" i="2"/>
  <c r="C3222" i="2"/>
  <c r="L3222" i="2" s="1"/>
  <c r="C3223" i="2"/>
  <c r="L3223" i="2" s="1"/>
  <c r="C3224" i="2"/>
  <c r="N3224" i="2" s="1"/>
  <c r="C3225" i="2"/>
  <c r="L3225" i="2" s="1"/>
  <c r="C3226" i="2"/>
  <c r="L3226" i="2" s="1"/>
  <c r="C3227" i="2"/>
  <c r="L3227" i="2" s="1"/>
  <c r="C3228" i="2"/>
  <c r="C3229" i="2"/>
  <c r="C3230" i="2"/>
  <c r="L3230" i="2" s="1"/>
  <c r="C3231" i="2"/>
  <c r="L3231" i="2" s="1"/>
  <c r="C3232" i="2"/>
  <c r="C3233" i="2"/>
  <c r="L3233" i="2" s="1"/>
  <c r="C3234" i="2"/>
  <c r="L3234" i="2" s="1"/>
  <c r="C3235" i="2"/>
  <c r="L3235" i="2" s="1"/>
  <c r="C3236" i="2"/>
  <c r="L3236" i="2" s="1"/>
  <c r="C3237" i="2"/>
  <c r="C3238" i="2"/>
  <c r="L3238" i="2" s="1"/>
  <c r="C3239" i="2"/>
  <c r="L3239" i="2" s="1"/>
  <c r="C3240" i="2"/>
  <c r="C3241" i="2"/>
  <c r="L3241" i="2" s="1"/>
  <c r="C3242" i="2"/>
  <c r="L3242" i="2" s="1"/>
  <c r="C3243" i="2"/>
  <c r="L3243" i="2" s="1"/>
  <c r="C3244" i="2"/>
  <c r="L3244" i="2" s="1"/>
  <c r="C3245" i="2"/>
  <c r="C3246" i="2"/>
  <c r="L3246" i="2" s="1"/>
  <c r="C3247" i="2"/>
  <c r="L3247" i="2" s="1"/>
  <c r="C3248" i="2"/>
  <c r="M3248" i="2" s="1"/>
  <c r="D3248" i="2" s="1"/>
  <c r="C3249" i="2"/>
  <c r="L3249" i="2" s="1"/>
  <c r="C3250" i="2"/>
  <c r="L3250" i="2" s="1"/>
  <c r="C3251" i="2"/>
  <c r="L3251" i="2" s="1"/>
  <c r="C3252" i="2"/>
  <c r="L3252" i="2" s="1"/>
  <c r="C3253" i="2"/>
  <c r="C3254" i="2"/>
  <c r="L3254" i="2" s="1"/>
  <c r="C3255" i="2"/>
  <c r="L3255" i="2" s="1"/>
  <c r="C3256" i="2"/>
  <c r="N3256" i="2" s="1"/>
  <c r="C3257" i="2"/>
  <c r="L3257" i="2" s="1"/>
  <c r="C3258" i="2"/>
  <c r="L3258" i="2" s="1"/>
  <c r="C3259" i="2"/>
  <c r="L3259" i="2" s="1"/>
  <c r="C3260" i="2"/>
  <c r="L3260" i="2" s="1"/>
  <c r="C3261" i="2"/>
  <c r="C3262" i="2"/>
  <c r="L3262" i="2" s="1"/>
  <c r="C3263" i="2"/>
  <c r="L3263" i="2" s="1"/>
  <c r="C3264" i="2"/>
  <c r="C3265" i="2"/>
  <c r="L3265" i="2" s="1"/>
  <c r="C3266" i="2"/>
  <c r="L3266" i="2" s="1"/>
  <c r="C3267" i="2"/>
  <c r="L3267" i="2" s="1"/>
  <c r="C3268" i="2"/>
  <c r="L3268" i="2" s="1"/>
  <c r="C3269" i="2"/>
  <c r="C3270" i="2"/>
  <c r="L3270" i="2" s="1"/>
  <c r="C3271" i="2"/>
  <c r="L3271" i="2" s="1"/>
  <c r="C3272" i="2"/>
  <c r="C3273" i="2"/>
  <c r="L3273" i="2" s="1"/>
  <c r="C3274" i="2"/>
  <c r="L3274" i="2" s="1"/>
  <c r="C3275" i="2"/>
  <c r="L3275" i="2" s="1"/>
  <c r="C3276" i="2"/>
  <c r="L3276" i="2" s="1"/>
  <c r="C3277" i="2"/>
  <c r="C3278" i="2"/>
  <c r="L3278" i="2" s="1"/>
  <c r="C3279" i="2"/>
  <c r="L3279" i="2" s="1"/>
  <c r="C3280" i="2"/>
  <c r="M3280" i="2" s="1"/>
  <c r="D3280" i="2" s="1"/>
  <c r="C3281" i="2"/>
  <c r="L3281" i="2" s="1"/>
  <c r="C3282" i="2"/>
  <c r="L3282" i="2" s="1"/>
  <c r="C3283" i="2"/>
  <c r="L3283" i="2" s="1"/>
  <c r="C3284" i="2"/>
  <c r="L3284" i="2" s="1"/>
  <c r="C3285" i="2"/>
  <c r="C3286" i="2"/>
  <c r="L3286" i="2" s="1"/>
  <c r="C3287" i="2"/>
  <c r="L3287" i="2" s="1"/>
  <c r="C3288" i="2"/>
  <c r="N3288" i="2" s="1"/>
  <c r="C3289" i="2"/>
  <c r="L3289" i="2" s="1"/>
  <c r="C3290" i="2"/>
  <c r="L3290" i="2" s="1"/>
  <c r="C3291" i="2"/>
  <c r="L3291" i="2" s="1"/>
  <c r="C3292" i="2"/>
  <c r="L3292" i="2" s="1"/>
  <c r="C3293" i="2"/>
  <c r="C3294" i="2"/>
  <c r="L3294" i="2" s="1"/>
  <c r="C3295" i="2"/>
  <c r="L3295" i="2" s="1"/>
  <c r="C3296" i="2"/>
  <c r="C3297" i="2"/>
  <c r="L3297" i="2" s="1"/>
  <c r="C3298" i="2"/>
  <c r="L3298" i="2" s="1"/>
  <c r="C3299" i="2"/>
  <c r="L3299" i="2" s="1"/>
  <c r="C3300" i="2"/>
  <c r="L3300" i="2" s="1"/>
  <c r="C3301" i="2"/>
  <c r="C3302" i="2"/>
  <c r="L3302" i="2" s="1"/>
  <c r="C3303" i="2"/>
  <c r="L3303" i="2" s="1"/>
  <c r="C3304" i="2"/>
  <c r="C3305" i="2"/>
  <c r="L3305" i="2" s="1"/>
  <c r="C3306" i="2"/>
  <c r="L3306" i="2" s="1"/>
  <c r="C3307" i="2"/>
  <c r="L3307" i="2" s="1"/>
  <c r="C3308" i="2"/>
  <c r="L3308" i="2" s="1"/>
  <c r="C3309" i="2"/>
  <c r="C3310" i="2"/>
  <c r="L3310" i="2" s="1"/>
  <c r="C3311" i="2"/>
  <c r="L3311" i="2" s="1"/>
  <c r="C3312" i="2"/>
  <c r="M3312" i="2" s="1"/>
  <c r="D3312" i="2" s="1"/>
  <c r="C3313" i="2"/>
  <c r="L3313" i="2" s="1"/>
  <c r="C3314" i="2"/>
  <c r="L3314" i="2" s="1"/>
  <c r="C3315" i="2"/>
  <c r="L3315" i="2" s="1"/>
  <c r="C3316" i="2"/>
  <c r="L3316" i="2" s="1"/>
  <c r="C3317" i="2"/>
  <c r="C3318" i="2"/>
  <c r="L3318" i="2" s="1"/>
  <c r="C3359" i="2"/>
  <c r="L3359" i="2" s="1"/>
  <c r="C3360" i="2"/>
  <c r="N3360" i="2" s="1"/>
  <c r="C3361" i="2"/>
  <c r="L3361" i="2" s="1"/>
  <c r="C3362" i="2"/>
  <c r="L3362" i="2" s="1"/>
  <c r="C3363" i="2"/>
  <c r="L3363" i="2" s="1"/>
  <c r="C3364" i="2"/>
  <c r="L3364" i="2" s="1"/>
  <c r="C3365" i="2"/>
  <c r="C3366" i="2"/>
  <c r="L3366" i="2" s="1"/>
  <c r="C3367" i="2"/>
  <c r="L3367" i="2" s="1"/>
  <c r="C3368" i="2"/>
  <c r="C3369" i="2"/>
  <c r="L3369" i="2" s="1"/>
  <c r="C3370" i="2"/>
  <c r="L3370" i="2" s="1"/>
  <c r="C3371" i="2"/>
  <c r="L3371" i="2" s="1"/>
  <c r="C3372" i="2"/>
  <c r="L3372" i="2" s="1"/>
  <c r="C3373" i="2"/>
  <c r="C3374" i="2"/>
  <c r="L3374" i="2" s="1"/>
  <c r="C3375" i="2"/>
  <c r="L3375" i="2" s="1"/>
  <c r="C3376" i="2"/>
  <c r="C3377" i="2"/>
  <c r="L3377" i="2" s="1"/>
  <c r="C3378" i="2"/>
  <c r="L3378" i="2" s="1"/>
  <c r="C3379" i="2"/>
  <c r="L3379" i="2" s="1"/>
  <c r="C3380" i="2"/>
  <c r="L3380" i="2" s="1"/>
  <c r="C3381" i="2"/>
  <c r="C3382" i="2"/>
  <c r="L3382" i="2" s="1"/>
  <c r="C3383" i="2"/>
  <c r="L3383" i="2" s="1"/>
  <c r="C3384" i="2"/>
  <c r="M3384" i="2" s="1"/>
  <c r="D3384" i="2" s="1"/>
  <c r="C3385" i="2"/>
  <c r="L3385" i="2" s="1"/>
  <c r="C3386" i="2"/>
  <c r="L3386" i="2" s="1"/>
  <c r="C3387" i="2"/>
  <c r="L3387" i="2" s="1"/>
  <c r="C3388" i="2"/>
  <c r="L3388" i="2" s="1"/>
  <c r="C3389" i="2"/>
  <c r="C3390" i="2"/>
  <c r="L3390" i="2" s="1"/>
  <c r="C3391" i="2"/>
  <c r="L3391" i="2" s="1"/>
  <c r="C3392" i="2"/>
  <c r="N3392" i="2" s="1"/>
  <c r="C3393" i="2"/>
  <c r="L3393" i="2" s="1"/>
  <c r="C3394" i="2"/>
  <c r="L3394" i="2" s="1"/>
  <c r="C3395" i="2"/>
  <c r="L3395" i="2" s="1"/>
  <c r="C3396" i="2"/>
  <c r="L3396" i="2" s="1"/>
  <c r="C3397" i="2"/>
  <c r="C3398" i="2"/>
  <c r="L3398" i="2" s="1"/>
  <c r="C3399" i="2"/>
  <c r="L3399" i="2" s="1"/>
  <c r="C3400" i="2"/>
  <c r="C3401" i="2"/>
  <c r="L3401" i="2" s="1"/>
  <c r="C3402" i="2"/>
  <c r="L3402" i="2" s="1"/>
  <c r="C3403" i="2"/>
  <c r="L3403" i="2" s="1"/>
  <c r="C3404" i="2"/>
  <c r="L3404" i="2" s="1"/>
  <c r="C3405" i="2"/>
  <c r="C3406" i="2"/>
  <c r="L3406" i="2" s="1"/>
  <c r="C3407" i="2"/>
  <c r="L3407" i="2" s="1"/>
  <c r="C3408" i="2"/>
  <c r="C3409" i="2"/>
  <c r="L3409" i="2" s="1"/>
  <c r="C3410" i="2"/>
  <c r="L3410" i="2" s="1"/>
  <c r="C3411" i="2"/>
  <c r="L3411" i="2" s="1"/>
  <c r="C3412" i="2"/>
  <c r="L3412" i="2" s="1"/>
  <c r="C3413" i="2"/>
  <c r="L3413" i="2" s="1"/>
  <c r="C3414" i="2"/>
  <c r="L3414" i="2" s="1"/>
  <c r="C3415" i="2"/>
  <c r="L3415" i="2" s="1"/>
  <c r="C3416" i="2"/>
  <c r="M3416" i="2" s="1"/>
  <c r="D3416" i="2" s="1"/>
  <c r="C3417" i="2"/>
  <c r="L3417" i="2" s="1"/>
  <c r="C3418" i="2"/>
  <c r="L3418" i="2" s="1"/>
  <c r="C3419" i="2"/>
  <c r="L3419" i="2" s="1"/>
  <c r="C3420" i="2"/>
  <c r="L3420" i="2" s="1"/>
  <c r="C3421" i="2"/>
  <c r="L3421" i="2" s="1"/>
  <c r="C3422" i="2"/>
  <c r="L3422" i="2" s="1"/>
  <c r="C3423" i="2"/>
  <c r="L3423" i="2" s="1"/>
  <c r="C3424" i="2"/>
  <c r="N3424" i="2" s="1"/>
  <c r="C3425" i="2"/>
  <c r="L3425" i="2" s="1"/>
  <c r="C3426" i="2"/>
  <c r="L3426" i="2" s="1"/>
  <c r="C3427" i="2"/>
  <c r="L3427" i="2" s="1"/>
  <c r="C3428" i="2"/>
  <c r="L3428" i="2" s="1"/>
  <c r="C3429" i="2"/>
  <c r="L3429" i="2" s="1"/>
  <c r="C3430" i="2"/>
  <c r="L3430" i="2" s="1"/>
  <c r="C3431" i="2"/>
  <c r="L3431" i="2" s="1"/>
  <c r="C3432" i="2"/>
  <c r="C3433" i="2"/>
  <c r="L3433" i="2" s="1"/>
  <c r="C3434" i="2"/>
  <c r="L3434" i="2" s="1"/>
  <c r="C3435" i="2"/>
  <c r="L3435" i="2" s="1"/>
  <c r="C3436" i="2"/>
  <c r="L3436" i="2" s="1"/>
  <c r="C3437" i="2"/>
  <c r="L3437" i="2" s="1"/>
  <c r="C3438" i="2"/>
  <c r="L3438" i="2" s="1"/>
  <c r="C3439" i="2"/>
  <c r="L3439" i="2" s="1"/>
  <c r="C3440" i="2"/>
  <c r="C3441" i="2"/>
  <c r="L3441" i="2" s="1"/>
  <c r="C3442" i="2"/>
  <c r="L3442" i="2" s="1"/>
  <c r="C3443" i="2"/>
  <c r="L3443" i="2" s="1"/>
  <c r="C3444" i="2"/>
  <c r="L3444" i="2" s="1"/>
  <c r="C3445" i="2"/>
  <c r="L3445" i="2" s="1"/>
  <c r="C3446" i="2"/>
  <c r="L3446" i="2" s="1"/>
  <c r="C3447" i="2"/>
  <c r="L3447" i="2" s="1"/>
  <c r="C3448" i="2"/>
  <c r="M3448" i="2" s="1"/>
  <c r="D3448" i="2" s="1"/>
  <c r="C3449" i="2"/>
  <c r="L3449" i="2" s="1"/>
  <c r="C3450" i="2"/>
  <c r="L3450" i="2" s="1"/>
  <c r="C3451" i="2"/>
  <c r="L3451" i="2" s="1"/>
  <c r="C3452" i="2"/>
  <c r="L3452" i="2" s="1"/>
  <c r="C3453" i="2"/>
  <c r="L3453" i="2" s="1"/>
  <c r="C3454" i="2"/>
  <c r="L3454" i="2" s="1"/>
  <c r="C3455" i="2"/>
  <c r="L3455" i="2" s="1"/>
  <c r="C3456" i="2"/>
  <c r="N3456" i="2" s="1"/>
  <c r="C3457" i="2"/>
  <c r="L3457" i="2" s="1"/>
  <c r="C3458" i="2"/>
  <c r="L3458" i="2" s="1"/>
  <c r="C3459" i="2"/>
  <c r="L3459" i="2" s="1"/>
  <c r="C3460" i="2"/>
  <c r="L3460" i="2" s="1"/>
  <c r="C3461" i="2"/>
  <c r="L3461" i="2" s="1"/>
  <c r="C3462" i="2"/>
  <c r="L3462" i="2" s="1"/>
  <c r="C3463" i="2"/>
  <c r="L3463" i="2" s="1"/>
  <c r="C3464" i="2"/>
  <c r="C3465" i="2"/>
  <c r="L3465" i="2" s="1"/>
  <c r="C3466" i="2"/>
  <c r="L3466" i="2" s="1"/>
  <c r="C3467" i="2"/>
  <c r="L3467" i="2" s="1"/>
  <c r="C3468" i="2"/>
  <c r="L3468" i="2" s="1"/>
  <c r="C3469" i="2"/>
  <c r="L3469" i="2" s="1"/>
  <c r="C3470" i="2"/>
  <c r="L3470" i="2" s="1"/>
  <c r="C3471" i="2"/>
  <c r="L3471" i="2" s="1"/>
  <c r="C3472" i="2"/>
  <c r="C3473" i="2"/>
  <c r="L3473" i="2" s="1"/>
  <c r="C3474" i="2"/>
  <c r="L3474" i="2" s="1"/>
  <c r="C3475" i="2"/>
  <c r="L3475" i="2" s="1"/>
  <c r="C3476" i="2"/>
  <c r="L3476" i="2" s="1"/>
  <c r="C3477" i="2"/>
  <c r="L3477" i="2" s="1"/>
  <c r="C3478" i="2"/>
  <c r="L3478" i="2" s="1"/>
  <c r="C3479" i="2"/>
  <c r="L3479" i="2" s="1"/>
  <c r="C3480" i="2"/>
  <c r="M3480" i="2" s="1"/>
  <c r="D3480" i="2" s="1"/>
  <c r="C3481" i="2"/>
  <c r="L3481" i="2" s="1"/>
  <c r="C3482" i="2"/>
  <c r="L3482" i="2" s="1"/>
  <c r="C3483" i="2"/>
  <c r="L3483" i="2" s="1"/>
  <c r="C3484" i="2"/>
  <c r="L3484" i="2" s="1"/>
  <c r="C3485" i="2"/>
  <c r="L3485" i="2" s="1"/>
  <c r="C3486" i="2"/>
  <c r="L3486" i="2" s="1"/>
  <c r="C3487" i="2"/>
  <c r="L3487" i="2" s="1"/>
  <c r="C3488" i="2"/>
  <c r="N3488" i="2" s="1"/>
  <c r="C3489" i="2"/>
  <c r="L3489" i="2" s="1"/>
  <c r="C3490" i="2"/>
  <c r="L3490" i="2" s="1"/>
  <c r="C3491" i="2"/>
  <c r="L3491" i="2" s="1"/>
  <c r="C3492" i="2"/>
  <c r="L3492" i="2" s="1"/>
  <c r="C3493" i="2"/>
  <c r="L3493" i="2" s="1"/>
  <c r="C3494" i="2"/>
  <c r="L3494" i="2" s="1"/>
  <c r="C3495" i="2"/>
  <c r="L3495" i="2" s="1"/>
  <c r="C3496" i="2"/>
  <c r="C3497" i="2"/>
  <c r="L3497" i="2" s="1"/>
  <c r="C3498" i="2"/>
  <c r="L3498" i="2" s="1"/>
  <c r="C3499" i="2"/>
  <c r="L3499" i="2" s="1"/>
  <c r="C3500" i="2"/>
  <c r="L3500" i="2" s="1"/>
  <c r="C3501" i="2"/>
  <c r="L3501" i="2" s="1"/>
  <c r="C3502" i="2"/>
  <c r="L3502" i="2" s="1"/>
  <c r="C3503" i="2"/>
  <c r="L3503" i="2" s="1"/>
  <c r="C3504" i="2"/>
  <c r="C3505" i="2"/>
  <c r="L3505" i="2" s="1"/>
  <c r="C3506" i="2"/>
  <c r="L3506" i="2" s="1"/>
  <c r="C3507" i="2"/>
  <c r="L3507" i="2" s="1"/>
  <c r="C3508" i="2"/>
  <c r="L3508" i="2" s="1"/>
  <c r="C3509" i="2"/>
  <c r="L3509" i="2" s="1"/>
  <c r="C3510" i="2"/>
  <c r="L3510" i="2" s="1"/>
  <c r="C3511" i="2"/>
  <c r="L3511" i="2" s="1"/>
  <c r="C3512" i="2"/>
  <c r="M3512" i="2" s="1"/>
  <c r="D3512" i="2" s="1"/>
  <c r="C3513" i="2"/>
  <c r="L3513" i="2" s="1"/>
  <c r="C3514" i="2"/>
  <c r="L3514" i="2" s="1"/>
  <c r="C3515" i="2"/>
  <c r="L3515" i="2" s="1"/>
  <c r="C3516" i="2"/>
  <c r="L3516" i="2" s="1"/>
  <c r="C3517" i="2"/>
  <c r="L3517" i="2" s="1"/>
  <c r="C3518" i="2"/>
  <c r="L3518" i="2" s="1"/>
  <c r="C3519" i="2"/>
  <c r="L3519" i="2" s="1"/>
  <c r="C3520" i="2"/>
  <c r="N3520" i="2" s="1"/>
  <c r="C3521" i="2"/>
  <c r="L3521" i="2" s="1"/>
  <c r="C3522" i="2"/>
  <c r="L3522" i="2" s="1"/>
  <c r="C3523" i="2"/>
  <c r="L3523" i="2" s="1"/>
  <c r="C3524" i="2"/>
  <c r="L3524" i="2" s="1"/>
  <c r="C3525" i="2"/>
  <c r="L3525" i="2" s="1"/>
  <c r="C3526" i="2"/>
  <c r="L3526" i="2" s="1"/>
  <c r="C3527" i="2"/>
  <c r="L3527" i="2" s="1"/>
  <c r="C3528" i="2"/>
  <c r="L3528" i="2" s="1"/>
  <c r="C3529" i="2"/>
  <c r="C3530" i="2"/>
  <c r="L3530" i="2" s="1"/>
  <c r="C3531" i="2"/>
  <c r="C3532" i="2"/>
  <c r="L3532" i="2" s="1"/>
  <c r="C3533" i="2"/>
  <c r="C3534" i="2"/>
  <c r="L3534" i="2" s="1"/>
  <c r="C3535" i="2"/>
  <c r="C3536" i="2"/>
  <c r="L3536" i="2" s="1"/>
  <c r="C3537" i="2"/>
  <c r="L3537" i="2" s="1"/>
  <c r="C3538" i="2"/>
  <c r="L3538" i="2" s="1"/>
  <c r="C3539" i="2"/>
  <c r="C3540" i="2"/>
  <c r="L3540" i="2" s="1"/>
  <c r="C3541" i="2"/>
  <c r="L3541" i="2" s="1"/>
  <c r="C3542" i="2"/>
  <c r="L3542" i="2" s="1"/>
  <c r="C3543" i="2"/>
  <c r="L3543" i="2" s="1"/>
  <c r="C3544" i="2"/>
  <c r="L3544" i="2" s="1"/>
  <c r="C3545" i="2"/>
  <c r="C3546" i="2"/>
  <c r="L3546" i="2" s="1"/>
  <c r="C3547" i="2"/>
  <c r="C3548" i="2"/>
  <c r="L3548" i="2" s="1"/>
  <c r="C3549" i="2"/>
  <c r="C3550" i="2"/>
  <c r="L3550" i="2" s="1"/>
  <c r="C3551" i="2"/>
  <c r="C3552" i="2"/>
  <c r="L3552" i="2" s="1"/>
  <c r="C3553" i="2"/>
  <c r="L3553" i="2" s="1"/>
  <c r="C3554" i="2"/>
  <c r="L3554" i="2" s="1"/>
  <c r="C3555" i="2"/>
  <c r="C3556" i="2"/>
  <c r="L3556" i="2" s="1"/>
  <c r="C3557" i="2"/>
  <c r="L3557" i="2" s="1"/>
  <c r="C3558" i="2"/>
  <c r="L3558" i="2" s="1"/>
  <c r="C3559" i="2"/>
  <c r="L3559" i="2" s="1"/>
  <c r="C3560" i="2"/>
  <c r="L3560" i="2" s="1"/>
  <c r="C3561" i="2"/>
  <c r="C3562" i="2"/>
  <c r="L3562" i="2" s="1"/>
  <c r="C3563" i="2"/>
  <c r="C3564" i="2"/>
  <c r="L3564" i="2" s="1"/>
  <c r="C3565" i="2"/>
  <c r="C3566" i="2"/>
  <c r="L3566" i="2" s="1"/>
  <c r="C3567" i="2"/>
  <c r="C3568" i="2"/>
  <c r="K3568" i="2" s="1"/>
  <c r="C3569" i="2"/>
  <c r="L3569" i="2" s="1"/>
  <c r="C3570" i="2"/>
  <c r="L3570" i="2" s="1"/>
  <c r="C3571" i="2"/>
  <c r="L3571" i="2" s="1"/>
  <c r="C3572" i="2"/>
  <c r="C3573" i="2"/>
  <c r="C3574" i="2"/>
  <c r="L3574" i="2" s="1"/>
  <c r="C3575" i="2"/>
  <c r="C3576" i="2"/>
  <c r="C3577" i="2"/>
  <c r="L3577" i="2" s="1"/>
  <c r="C3578" i="2"/>
  <c r="L3578" i="2" s="1"/>
  <c r="C3579" i="2"/>
  <c r="L3579" i="2" s="1"/>
  <c r="C3580" i="2"/>
  <c r="N3580" i="2" s="1"/>
  <c r="C3581" i="2"/>
  <c r="C3582" i="2"/>
  <c r="L3582" i="2" s="1"/>
  <c r="C3583" i="2"/>
  <c r="C3584" i="2"/>
  <c r="K3584" i="2" s="1"/>
  <c r="C3585" i="2"/>
  <c r="L3585" i="2" s="1"/>
  <c r="C3586" i="2"/>
  <c r="L3586" i="2" s="1"/>
  <c r="C3587" i="2"/>
  <c r="L3587" i="2" s="1"/>
  <c r="C3588" i="2"/>
  <c r="C3589" i="2"/>
  <c r="C3590" i="2"/>
  <c r="L3590" i="2" s="1"/>
  <c r="C3591" i="2"/>
  <c r="C3592" i="2"/>
  <c r="C3593" i="2"/>
  <c r="L3593" i="2" s="1"/>
  <c r="C3594" i="2"/>
  <c r="L3594" i="2" s="1"/>
  <c r="C3595" i="2"/>
  <c r="L3595" i="2" s="1"/>
  <c r="C3596" i="2"/>
  <c r="N3596" i="2" s="1"/>
  <c r="C3597" i="2"/>
  <c r="C3598" i="2"/>
  <c r="L3598" i="2" s="1"/>
  <c r="C3599" i="2"/>
  <c r="C3600" i="2"/>
  <c r="K3600" i="2" s="1"/>
  <c r="C3601" i="2"/>
  <c r="L3601" i="2" s="1"/>
  <c r="C3602" i="2"/>
  <c r="L3602" i="2" s="1"/>
  <c r="C3603" i="2"/>
  <c r="L3603" i="2" s="1"/>
  <c r="C3604" i="2"/>
  <c r="C3605" i="2"/>
  <c r="C3606" i="2"/>
  <c r="L3606" i="2" s="1"/>
  <c r="C3607" i="2"/>
  <c r="C3608" i="2"/>
  <c r="C3609" i="2"/>
  <c r="L3609" i="2" s="1"/>
  <c r="C3610" i="2"/>
  <c r="L3610" i="2" s="1"/>
  <c r="C3611" i="2"/>
  <c r="L3611" i="2" s="1"/>
  <c r="C3612" i="2"/>
  <c r="N3612" i="2" s="1"/>
  <c r="C3613" i="2"/>
  <c r="C3614" i="2"/>
  <c r="L3614" i="2" s="1"/>
  <c r="C3615" i="2"/>
  <c r="L3615" i="2" s="1"/>
  <c r="C3616" i="2"/>
  <c r="C3617" i="2"/>
  <c r="C3618" i="2"/>
  <c r="L3618" i="2" s="1"/>
  <c r="C3619" i="2"/>
  <c r="L3619" i="2" s="1"/>
  <c r="C3620" i="2"/>
  <c r="N3620" i="2" s="1"/>
  <c r="C3621" i="2"/>
  <c r="C3622" i="2"/>
  <c r="L3622" i="2" s="1"/>
  <c r="C3623" i="2"/>
  <c r="L3623" i="2" s="1"/>
  <c r="C3624" i="2"/>
  <c r="C3625" i="2"/>
  <c r="C3626" i="2"/>
  <c r="L3626" i="2" s="1"/>
  <c r="C3627" i="2"/>
  <c r="L3627" i="2" s="1"/>
  <c r="C3628" i="2"/>
  <c r="N3628" i="2" s="1"/>
  <c r="C3629" i="2"/>
  <c r="C3630" i="2"/>
  <c r="L3630" i="2" s="1"/>
  <c r="C3631" i="2"/>
  <c r="L3631" i="2" s="1"/>
  <c r="C3632" i="2"/>
  <c r="C3633" i="2"/>
  <c r="C3634" i="2"/>
  <c r="L3634" i="2" s="1"/>
  <c r="C3635" i="2"/>
  <c r="L3635" i="2" s="1"/>
  <c r="C3636" i="2"/>
  <c r="N3636" i="2" s="1"/>
  <c r="C3637" i="2"/>
  <c r="C3638" i="2"/>
  <c r="L3638" i="2" s="1"/>
  <c r="C3639" i="2"/>
  <c r="L3639" i="2" s="1"/>
  <c r="C3640" i="2"/>
  <c r="C3641" i="2"/>
  <c r="C3642" i="2"/>
  <c r="L3642" i="2" s="1"/>
  <c r="C3643" i="2"/>
  <c r="L3643" i="2" s="1"/>
  <c r="C3644" i="2"/>
  <c r="N3644" i="2" s="1"/>
  <c r="C3645" i="2"/>
  <c r="C3646" i="2"/>
  <c r="L3646" i="2" s="1"/>
  <c r="C3647" i="2"/>
  <c r="L3647" i="2" s="1"/>
  <c r="C3648" i="2"/>
  <c r="C3649" i="2"/>
  <c r="C3650" i="2"/>
  <c r="L3650" i="2" s="1"/>
  <c r="C3651" i="2"/>
  <c r="L3651" i="2" s="1"/>
  <c r="C3652" i="2"/>
  <c r="N3652" i="2" s="1"/>
  <c r="C3653" i="2"/>
  <c r="C3654" i="2"/>
  <c r="L3654" i="2" s="1"/>
  <c r="C3655" i="2"/>
  <c r="L3655" i="2" s="1"/>
  <c r="C3656" i="2"/>
  <c r="C3657" i="2"/>
  <c r="C3658" i="2"/>
  <c r="L3658" i="2" s="1"/>
  <c r="C3659" i="2"/>
  <c r="L3659" i="2" s="1"/>
  <c r="C2506" i="2"/>
  <c r="K2507" i="2"/>
  <c r="K2508" i="2"/>
  <c r="N2508" i="2"/>
  <c r="M2509" i="2"/>
  <c r="D2509" i="2" s="1"/>
  <c r="K2512" i="2"/>
  <c r="N2512" i="2"/>
  <c r="M2514" i="2"/>
  <c r="D2514" i="2" s="1"/>
  <c r="K2516" i="2"/>
  <c r="N2516" i="2"/>
  <c r="N2517" i="2"/>
  <c r="K2520" i="2"/>
  <c r="N2520" i="2"/>
  <c r="K2521" i="2"/>
  <c r="K2524" i="2"/>
  <c r="N2524" i="2"/>
  <c r="M2527" i="2"/>
  <c r="D2527" i="2" s="1"/>
  <c r="K2528" i="2"/>
  <c r="N2528" i="2"/>
  <c r="M2529" i="2"/>
  <c r="D2529" i="2" s="1"/>
  <c r="K2532" i="2"/>
  <c r="N2532" i="2"/>
  <c r="M2536" i="2"/>
  <c r="D2536" i="2" s="1"/>
  <c r="M2538" i="2"/>
  <c r="D2538" i="2" s="1"/>
  <c r="K2539" i="2"/>
  <c r="K2540" i="2"/>
  <c r="N2540" i="2"/>
  <c r="M2543" i="2"/>
  <c r="D2543" i="2" s="1"/>
  <c r="K2544" i="2"/>
  <c r="N2544" i="2"/>
  <c r="M2548" i="2"/>
  <c r="D2548" i="2" s="1"/>
  <c r="K2552" i="2"/>
  <c r="N2552" i="2"/>
  <c r="K2553" i="2"/>
  <c r="N2555" i="2"/>
  <c r="M2556" i="2"/>
  <c r="D2556" i="2" s="1"/>
  <c r="K2557" i="2"/>
  <c r="M2560" i="2"/>
  <c r="D2560" i="2" s="1"/>
  <c r="M2561" i="2"/>
  <c r="D2561" i="2" s="1"/>
  <c r="M2564" i="2"/>
  <c r="D2564" i="2" s="1"/>
  <c r="K2568" i="2"/>
  <c r="N2568" i="2"/>
  <c r="K2571" i="2"/>
  <c r="K2572" i="2"/>
  <c r="N2572" i="2"/>
  <c r="M2573" i="2"/>
  <c r="D2573" i="2" s="1"/>
  <c r="K2576" i="2"/>
  <c r="N2576" i="2"/>
  <c r="K2577" i="2"/>
  <c r="K2580" i="2"/>
  <c r="N2580" i="2"/>
  <c r="M2584" i="2"/>
  <c r="D2584" i="2" s="1"/>
  <c r="K2585" i="2"/>
  <c r="M2587" i="2"/>
  <c r="D2587" i="2" s="1"/>
  <c r="K2588" i="2"/>
  <c r="N2588" i="2"/>
  <c r="N2589" i="2"/>
  <c r="K2592" i="2"/>
  <c r="N2592" i="2"/>
  <c r="N2593" i="2"/>
  <c r="K2596" i="2"/>
  <c r="N2596" i="2"/>
  <c r="K2597" i="2"/>
  <c r="K2600" i="2"/>
  <c r="N2600" i="2"/>
  <c r="N2601" i="2"/>
  <c r="K2604" i="2"/>
  <c r="N2604" i="2"/>
  <c r="K2605" i="2"/>
  <c r="K2608" i="2"/>
  <c r="N2608" i="2"/>
  <c r="M2610" i="2"/>
  <c r="D2610" i="2" s="1"/>
  <c r="K2612" i="2"/>
  <c r="N2612" i="2"/>
  <c r="M2616" i="2"/>
  <c r="D2616" i="2" s="1"/>
  <c r="K2620" i="2"/>
  <c r="N2620" i="2"/>
  <c r="M2624" i="2"/>
  <c r="D2624" i="2" s="1"/>
  <c r="K2628" i="2"/>
  <c r="N2628" i="2"/>
  <c r="M2632" i="2"/>
  <c r="D2632" i="2" s="1"/>
  <c r="N2633" i="2"/>
  <c r="M2634" i="2"/>
  <c r="D2634" i="2" s="1"/>
  <c r="K2636" i="2"/>
  <c r="N2636" i="2"/>
  <c r="M2639" i="2"/>
  <c r="D2639" i="2" s="1"/>
  <c r="K2640" i="2"/>
  <c r="N2640" i="2"/>
  <c r="M2641" i="2"/>
  <c r="D2641" i="2" s="1"/>
  <c r="K2644" i="2"/>
  <c r="N2644" i="2"/>
  <c r="N2647" i="2"/>
  <c r="K2648" i="2"/>
  <c r="N2648" i="2"/>
  <c r="K2649" i="2"/>
  <c r="N2652" i="2"/>
  <c r="M2655" i="2"/>
  <c r="D2655" i="2" s="1"/>
  <c r="N2656" i="2"/>
  <c r="M2657" i="2"/>
  <c r="D2657" i="2" s="1"/>
  <c r="N2660" i="2"/>
  <c r="M2666" i="2"/>
  <c r="D2666" i="2" s="1"/>
  <c r="K2672" i="2"/>
  <c r="M2675" i="2"/>
  <c r="D2675" i="2" s="1"/>
  <c r="K2676" i="2"/>
  <c r="M2677" i="2"/>
  <c r="D2677" i="2" s="1"/>
  <c r="K2680" i="2"/>
  <c r="K2683" i="2"/>
  <c r="K2684" i="2"/>
  <c r="M2688" i="2"/>
  <c r="D2688" i="2" s="1"/>
  <c r="N2692" i="2"/>
  <c r="M2693" i="2"/>
  <c r="D2693" i="2" s="1"/>
  <c r="N2696" i="2"/>
  <c r="N2703" i="2"/>
  <c r="K2705" i="2"/>
  <c r="N2709" i="2"/>
  <c r="K2713" i="2"/>
  <c r="N2715" i="2"/>
  <c r="N2716" i="2"/>
  <c r="K2717" i="2"/>
  <c r="N2720" i="2"/>
  <c r="M2721" i="2"/>
  <c r="D2721" i="2" s="1"/>
  <c r="N2724" i="2"/>
  <c r="M2725" i="2"/>
  <c r="D2725" i="2" s="1"/>
  <c r="N2727" i="2"/>
  <c r="M2728" i="2"/>
  <c r="D2728" i="2" s="1"/>
  <c r="K2729" i="2"/>
  <c r="M2732" i="2"/>
  <c r="D2732" i="2" s="1"/>
  <c r="K2733" i="2"/>
  <c r="N2735" i="2"/>
  <c r="K2736" i="2"/>
  <c r="K2737" i="2"/>
  <c r="M2738" i="2"/>
  <c r="D2738" i="2" s="1"/>
  <c r="K2744" i="2"/>
  <c r="N2745" i="2"/>
  <c r="K2748" i="2"/>
  <c r="N2749" i="2"/>
  <c r="K2752" i="2"/>
  <c r="M2755" i="2"/>
  <c r="D2755" i="2" s="1"/>
  <c r="K2756" i="2"/>
  <c r="M2757" i="2"/>
  <c r="D2757" i="2" s="1"/>
  <c r="K2760" i="2"/>
  <c r="N2761" i="2"/>
  <c r="K2764" i="2"/>
  <c r="M2765" i="2"/>
  <c r="D2765" i="2" s="1"/>
  <c r="K2768" i="2"/>
  <c r="M2772" i="2"/>
  <c r="D2772" i="2" s="1"/>
  <c r="K2775" i="2"/>
  <c r="M2776" i="2"/>
  <c r="D2776" i="2" s="1"/>
  <c r="K2777" i="2"/>
  <c r="M2780" i="2"/>
  <c r="D2780" i="2" s="1"/>
  <c r="K2783" i="2"/>
  <c r="M2784" i="2"/>
  <c r="D2784" i="2" s="1"/>
  <c r="N2785" i="2"/>
  <c r="M2788" i="2"/>
  <c r="D2788" i="2" s="1"/>
  <c r="K2789" i="2"/>
  <c r="N2791" i="2"/>
  <c r="K2792" i="2"/>
  <c r="K2793" i="2"/>
  <c r="K2796" i="2"/>
  <c r="M2797" i="2"/>
  <c r="D2797" i="2" s="1"/>
  <c r="K2800" i="2"/>
  <c r="M2804" i="2"/>
  <c r="D2804" i="2" s="1"/>
  <c r="N2807" i="2"/>
  <c r="M2808" i="2"/>
  <c r="D2808" i="2" s="1"/>
  <c r="K2809" i="2"/>
  <c r="N2809" i="2"/>
  <c r="K2812" i="2"/>
  <c r="K2813" i="2"/>
  <c r="M2815" i="2"/>
  <c r="D2815" i="2" s="1"/>
  <c r="M2817" i="2"/>
  <c r="D2817" i="2" s="1"/>
  <c r="K2821" i="2"/>
  <c r="N2823" i="2"/>
  <c r="N2824" i="2"/>
  <c r="K2825" i="2"/>
  <c r="N2828" i="2"/>
  <c r="N2829" i="2"/>
  <c r="N2832" i="2"/>
  <c r="N2837" i="2"/>
  <c r="M2841" i="2"/>
  <c r="D2841" i="2" s="1"/>
  <c r="M2845" i="2"/>
  <c r="D2845" i="2" s="1"/>
  <c r="M2849" i="2"/>
  <c r="D2849" i="2" s="1"/>
  <c r="N2853" i="2"/>
  <c r="M2857" i="2"/>
  <c r="D2857" i="2" s="1"/>
  <c r="N2861" i="2"/>
  <c r="M2865" i="2"/>
  <c r="D2865" i="2" s="1"/>
  <c r="N2869" i="2"/>
  <c r="M2873" i="2"/>
  <c r="D2873" i="2" s="1"/>
  <c r="N2877" i="2"/>
  <c r="M2881" i="2"/>
  <c r="D2881" i="2" s="1"/>
  <c r="N2885" i="2"/>
  <c r="M2889" i="2"/>
  <c r="D2889" i="2" s="1"/>
  <c r="N2893" i="2"/>
  <c r="K2896" i="2"/>
  <c r="M2896" i="2"/>
  <c r="D2896" i="2" s="1"/>
  <c r="N2896" i="2"/>
  <c r="K2897" i="2"/>
  <c r="M2897" i="2"/>
  <c r="D2897" i="2" s="1"/>
  <c r="N2897" i="2"/>
  <c r="K2898" i="2"/>
  <c r="M2898" i="2"/>
  <c r="D2898" i="2" s="1"/>
  <c r="N2898" i="2"/>
  <c r="K2899" i="2"/>
  <c r="M2899" i="2"/>
  <c r="D2899" i="2" s="1"/>
  <c r="N2899" i="2"/>
  <c r="K2900" i="2"/>
  <c r="M2900" i="2"/>
  <c r="D2900" i="2" s="1"/>
  <c r="N2900" i="2"/>
  <c r="K2901" i="2"/>
  <c r="M2901" i="2"/>
  <c r="D2901" i="2" s="1"/>
  <c r="N2901" i="2"/>
  <c r="K2902" i="2"/>
  <c r="M2902" i="2"/>
  <c r="D2902" i="2" s="1"/>
  <c r="N2902" i="2"/>
  <c r="K2903" i="2"/>
  <c r="M2903" i="2"/>
  <c r="D2903" i="2" s="1"/>
  <c r="N2903" i="2"/>
  <c r="K2904" i="2"/>
  <c r="M2904" i="2"/>
  <c r="D2904" i="2" s="1"/>
  <c r="N2904" i="2"/>
  <c r="K2905" i="2"/>
  <c r="M2905" i="2"/>
  <c r="D2905" i="2" s="1"/>
  <c r="N2905" i="2"/>
  <c r="K2906" i="2"/>
  <c r="M2906" i="2"/>
  <c r="D2906" i="2" s="1"/>
  <c r="N2906" i="2"/>
  <c r="K2907" i="2"/>
  <c r="M2907" i="2"/>
  <c r="D2907" i="2" s="1"/>
  <c r="N2907" i="2"/>
  <c r="K2908" i="2"/>
  <c r="M2908" i="2"/>
  <c r="D2908" i="2" s="1"/>
  <c r="N2908" i="2"/>
  <c r="K2909" i="2"/>
  <c r="M2909" i="2"/>
  <c r="D2909" i="2" s="1"/>
  <c r="N2909" i="2"/>
  <c r="K2910" i="2"/>
  <c r="M2910" i="2"/>
  <c r="D2910" i="2" s="1"/>
  <c r="N2910" i="2"/>
  <c r="K2911" i="2"/>
  <c r="M2911" i="2"/>
  <c r="D2911" i="2" s="1"/>
  <c r="N2911" i="2"/>
  <c r="K2912" i="2"/>
  <c r="M2912" i="2"/>
  <c r="D2912" i="2" s="1"/>
  <c r="N2912" i="2"/>
  <c r="K2913" i="2"/>
  <c r="M2913" i="2"/>
  <c r="D2913" i="2" s="1"/>
  <c r="N2913" i="2"/>
  <c r="K2914" i="2"/>
  <c r="M2914" i="2"/>
  <c r="D2914" i="2" s="1"/>
  <c r="N2914" i="2"/>
  <c r="K2915" i="2"/>
  <c r="M2915" i="2"/>
  <c r="D2915" i="2" s="1"/>
  <c r="N2915" i="2"/>
  <c r="K2916" i="2"/>
  <c r="M2916" i="2"/>
  <c r="D2916" i="2" s="1"/>
  <c r="N2916" i="2"/>
  <c r="K2917" i="2"/>
  <c r="M2917" i="2"/>
  <c r="D2917" i="2" s="1"/>
  <c r="N2917" i="2"/>
  <c r="K2918" i="2"/>
  <c r="M2918" i="2"/>
  <c r="D2918" i="2" s="1"/>
  <c r="N2918" i="2"/>
  <c r="K2919" i="2"/>
  <c r="M2919" i="2"/>
  <c r="D2919" i="2" s="1"/>
  <c r="N2919" i="2"/>
  <c r="K2920" i="2"/>
  <c r="M2920" i="2"/>
  <c r="D2920" i="2" s="1"/>
  <c r="N2920" i="2"/>
  <c r="K2921" i="2"/>
  <c r="M2921" i="2"/>
  <c r="D2921" i="2" s="1"/>
  <c r="N2921" i="2"/>
  <c r="K2922" i="2"/>
  <c r="M2922" i="2"/>
  <c r="D2922" i="2" s="1"/>
  <c r="N2922" i="2"/>
  <c r="K2923" i="2"/>
  <c r="M2923" i="2"/>
  <c r="D2923" i="2" s="1"/>
  <c r="N2923" i="2"/>
  <c r="K2924" i="2"/>
  <c r="M2924" i="2"/>
  <c r="D2924" i="2" s="1"/>
  <c r="N2924" i="2"/>
  <c r="K2925" i="2"/>
  <c r="M2925" i="2"/>
  <c r="D2925" i="2" s="1"/>
  <c r="N2925" i="2"/>
  <c r="K2926" i="2"/>
  <c r="M2926" i="2"/>
  <c r="D2926" i="2" s="1"/>
  <c r="N2926" i="2"/>
  <c r="K2927" i="2"/>
  <c r="M2927" i="2"/>
  <c r="D2927" i="2" s="1"/>
  <c r="N2927" i="2"/>
  <c r="K2928" i="2"/>
  <c r="M2928" i="2"/>
  <c r="D2928" i="2" s="1"/>
  <c r="N2928" i="2"/>
  <c r="K2929" i="2"/>
  <c r="M2929" i="2"/>
  <c r="D2929" i="2" s="1"/>
  <c r="N2929" i="2"/>
  <c r="K2930" i="2"/>
  <c r="M2930" i="2"/>
  <c r="D2930" i="2" s="1"/>
  <c r="N2930" i="2"/>
  <c r="K2931" i="2"/>
  <c r="M2931" i="2"/>
  <c r="D2931" i="2" s="1"/>
  <c r="N2931" i="2"/>
  <c r="K2932" i="2"/>
  <c r="M2932" i="2"/>
  <c r="D2932" i="2" s="1"/>
  <c r="N2932" i="2"/>
  <c r="K2933" i="2"/>
  <c r="M2933" i="2"/>
  <c r="D2933" i="2" s="1"/>
  <c r="N2933" i="2"/>
  <c r="K2934" i="2"/>
  <c r="M2934" i="2"/>
  <c r="D2934" i="2" s="1"/>
  <c r="N2934" i="2"/>
  <c r="K2935" i="2"/>
  <c r="M2935" i="2"/>
  <c r="D2935" i="2" s="1"/>
  <c r="N2935" i="2"/>
  <c r="K2936" i="2"/>
  <c r="M2936" i="2"/>
  <c r="D2936" i="2" s="1"/>
  <c r="N2936" i="2"/>
  <c r="K2937" i="2"/>
  <c r="M2937" i="2"/>
  <c r="D2937" i="2" s="1"/>
  <c r="N2937" i="2"/>
  <c r="K2938" i="2"/>
  <c r="M2938" i="2"/>
  <c r="D2938" i="2" s="1"/>
  <c r="N2938" i="2"/>
  <c r="K2939" i="2"/>
  <c r="M2939" i="2"/>
  <c r="D2939" i="2" s="1"/>
  <c r="N2939" i="2"/>
  <c r="K2940" i="2"/>
  <c r="M2940" i="2"/>
  <c r="D2940" i="2" s="1"/>
  <c r="N2940" i="2"/>
  <c r="K2941" i="2"/>
  <c r="M2941" i="2"/>
  <c r="D2941" i="2" s="1"/>
  <c r="N2941" i="2"/>
  <c r="K2942" i="2"/>
  <c r="M2942" i="2"/>
  <c r="D2942" i="2" s="1"/>
  <c r="N2942" i="2"/>
  <c r="K2943" i="2"/>
  <c r="M2943" i="2"/>
  <c r="D2943" i="2" s="1"/>
  <c r="N2943" i="2"/>
  <c r="K2944" i="2"/>
  <c r="M2944" i="2"/>
  <c r="D2944" i="2" s="1"/>
  <c r="N2944" i="2"/>
  <c r="K2945" i="2"/>
  <c r="M2945" i="2"/>
  <c r="D2945" i="2" s="1"/>
  <c r="N2945" i="2"/>
  <c r="K2946" i="2"/>
  <c r="M2946" i="2"/>
  <c r="D2946" i="2" s="1"/>
  <c r="N2946" i="2"/>
  <c r="K2947" i="2"/>
  <c r="M2947" i="2"/>
  <c r="D2947" i="2" s="1"/>
  <c r="N2947" i="2"/>
  <c r="K2948" i="2"/>
  <c r="M2948" i="2"/>
  <c r="D2948" i="2" s="1"/>
  <c r="N2948" i="2"/>
  <c r="K2949" i="2"/>
  <c r="M2949" i="2"/>
  <c r="D2949" i="2" s="1"/>
  <c r="N2949" i="2"/>
  <c r="K2950" i="2"/>
  <c r="M2950" i="2"/>
  <c r="D2950" i="2" s="1"/>
  <c r="N2950" i="2"/>
  <c r="K2951" i="2"/>
  <c r="M2951" i="2"/>
  <c r="D2951" i="2" s="1"/>
  <c r="N2951" i="2"/>
  <c r="K2952" i="2"/>
  <c r="M2952" i="2"/>
  <c r="D2952" i="2" s="1"/>
  <c r="N2952" i="2"/>
  <c r="K2953" i="2"/>
  <c r="M2953" i="2"/>
  <c r="D2953" i="2" s="1"/>
  <c r="N2953" i="2"/>
  <c r="K2954" i="2"/>
  <c r="M2954" i="2"/>
  <c r="D2954" i="2" s="1"/>
  <c r="N2954" i="2"/>
  <c r="K2955" i="2"/>
  <c r="M2955" i="2"/>
  <c r="D2955" i="2" s="1"/>
  <c r="N2955" i="2"/>
  <c r="K2956" i="2"/>
  <c r="M2956" i="2"/>
  <c r="D2956" i="2" s="1"/>
  <c r="N2956" i="2"/>
  <c r="K2957" i="2"/>
  <c r="M2957" i="2"/>
  <c r="D2957" i="2" s="1"/>
  <c r="N2957" i="2"/>
  <c r="K2958" i="2"/>
  <c r="M2958" i="2"/>
  <c r="D2958" i="2" s="1"/>
  <c r="N2958" i="2"/>
  <c r="K2959" i="2"/>
  <c r="M2959" i="2"/>
  <c r="D2959" i="2" s="1"/>
  <c r="N2959" i="2"/>
  <c r="K2960" i="2"/>
  <c r="M2960" i="2"/>
  <c r="D2960" i="2" s="1"/>
  <c r="N2960" i="2"/>
  <c r="K2961" i="2"/>
  <c r="M2961" i="2"/>
  <c r="D2961" i="2" s="1"/>
  <c r="N2961" i="2"/>
  <c r="K2962" i="2"/>
  <c r="M2962" i="2"/>
  <c r="D2962" i="2" s="1"/>
  <c r="N2962" i="2"/>
  <c r="K2963" i="2"/>
  <c r="M2963" i="2"/>
  <c r="D2963" i="2" s="1"/>
  <c r="N2963" i="2"/>
  <c r="K2964" i="2"/>
  <c r="M2964" i="2"/>
  <c r="D2964" i="2" s="1"/>
  <c r="N2964" i="2"/>
  <c r="K2965" i="2"/>
  <c r="M2965" i="2"/>
  <c r="D2965" i="2" s="1"/>
  <c r="N2965" i="2"/>
  <c r="K2966" i="2"/>
  <c r="M2966" i="2"/>
  <c r="D2966" i="2" s="1"/>
  <c r="N2966" i="2"/>
  <c r="K2967" i="2"/>
  <c r="M2967" i="2"/>
  <c r="D2967" i="2" s="1"/>
  <c r="N2967" i="2"/>
  <c r="K2968" i="2"/>
  <c r="M2968" i="2"/>
  <c r="D2968" i="2" s="1"/>
  <c r="N2968" i="2"/>
  <c r="K2969" i="2"/>
  <c r="M2969" i="2"/>
  <c r="D2969" i="2" s="1"/>
  <c r="N2969" i="2"/>
  <c r="M2970" i="2"/>
  <c r="D2970" i="2" s="1"/>
  <c r="M2972" i="2"/>
  <c r="D2972" i="2" s="1"/>
  <c r="M2973" i="2"/>
  <c r="D2973" i="2" s="1"/>
  <c r="K2974" i="2"/>
  <c r="K2975" i="2"/>
  <c r="N2975" i="2"/>
  <c r="M2976" i="2"/>
  <c r="D2976" i="2" s="1"/>
  <c r="K2977" i="2"/>
  <c r="M2978" i="2"/>
  <c r="D2978" i="2" s="1"/>
  <c r="N2979" i="2"/>
  <c r="M2981" i="2"/>
  <c r="D2981" i="2" s="1"/>
  <c r="K2983" i="2"/>
  <c r="M2984" i="2"/>
  <c r="D2984" i="2" s="1"/>
  <c r="K2985" i="2"/>
  <c r="M2986" i="2"/>
  <c r="D2986" i="2" s="1"/>
  <c r="N2987" i="2"/>
  <c r="K2990" i="2"/>
  <c r="N2991" i="2"/>
  <c r="M2992" i="2"/>
  <c r="D2992" i="2" s="1"/>
  <c r="K2993" i="2"/>
  <c r="N2994" i="2"/>
  <c r="N2995" i="2"/>
  <c r="M2996" i="2"/>
  <c r="D2996" i="2" s="1"/>
  <c r="M2997" i="2"/>
  <c r="D2997" i="2" s="1"/>
  <c r="K2998" i="2"/>
  <c r="K2999" i="2"/>
  <c r="N2999" i="2"/>
  <c r="M3000" i="2"/>
  <c r="D3000" i="2" s="1"/>
  <c r="N3002" i="2"/>
  <c r="M3004" i="2"/>
  <c r="D3004" i="2" s="1"/>
  <c r="M3005" i="2"/>
  <c r="D3005" i="2" s="1"/>
  <c r="M3006" i="2"/>
  <c r="D3006" i="2" s="1"/>
  <c r="K3007" i="2"/>
  <c r="N3007" i="2"/>
  <c r="M3008" i="2"/>
  <c r="D3008" i="2" s="1"/>
  <c r="K3009" i="2"/>
  <c r="N3010" i="2"/>
  <c r="N3011" i="2"/>
  <c r="M3012" i="2"/>
  <c r="D3012" i="2" s="1"/>
  <c r="M3013" i="2"/>
  <c r="D3013" i="2" s="1"/>
  <c r="K3014" i="2"/>
  <c r="K3015" i="2"/>
  <c r="M3016" i="2"/>
  <c r="D3016" i="2" s="1"/>
  <c r="K3017" i="2"/>
  <c r="N3018" i="2"/>
  <c r="N3019" i="2"/>
  <c r="M3020" i="2"/>
  <c r="D3020" i="2" s="1"/>
  <c r="M3022" i="2"/>
  <c r="D3022" i="2" s="1"/>
  <c r="N3023" i="2"/>
  <c r="K3025" i="2"/>
  <c r="N3027" i="2"/>
  <c r="M3028" i="2"/>
  <c r="D3028" i="2" s="1"/>
  <c r="M3029" i="2"/>
  <c r="D3029" i="2" s="1"/>
  <c r="M3030" i="2"/>
  <c r="D3030" i="2" s="1"/>
  <c r="K3031" i="2"/>
  <c r="N3031" i="2"/>
  <c r="M3032" i="2"/>
  <c r="D3032" i="2" s="1"/>
  <c r="M3036" i="2"/>
  <c r="D3036" i="2" s="1"/>
  <c r="M3037" i="2"/>
  <c r="D3037" i="2" s="1"/>
  <c r="N3038" i="2"/>
  <c r="K3039" i="2"/>
  <c r="N3039" i="2"/>
  <c r="K3041" i="2"/>
  <c r="N3043" i="2"/>
  <c r="M3044" i="2"/>
  <c r="D3044" i="2" s="1"/>
  <c r="M3045" i="2"/>
  <c r="D3045" i="2" s="1"/>
  <c r="M3046" i="2"/>
  <c r="D3046" i="2" s="1"/>
  <c r="K3047" i="2"/>
  <c r="K3049" i="2"/>
  <c r="N3051" i="2"/>
  <c r="M3052" i="2"/>
  <c r="D3052" i="2" s="1"/>
  <c r="N3054" i="2"/>
  <c r="N3055" i="2"/>
  <c r="M3056" i="2"/>
  <c r="D3056" i="2" s="1"/>
  <c r="K3057" i="2"/>
  <c r="K3058" i="2"/>
  <c r="N3059" i="2"/>
  <c r="M3060" i="2"/>
  <c r="D3060" i="2" s="1"/>
  <c r="M3061" i="2"/>
  <c r="D3061" i="2" s="1"/>
  <c r="N3062" i="2"/>
  <c r="K3063" i="2"/>
  <c r="N3063" i="2"/>
  <c r="K3066" i="2"/>
  <c r="M3069" i="2"/>
  <c r="D3069" i="2" s="1"/>
  <c r="K3071" i="2"/>
  <c r="N3071" i="2"/>
  <c r="M3072" i="2"/>
  <c r="D3072" i="2" s="1"/>
  <c r="K3073" i="2"/>
  <c r="K3074" i="2"/>
  <c r="N3075" i="2"/>
  <c r="M3076" i="2"/>
  <c r="D3076" i="2" s="1"/>
  <c r="M3077" i="2"/>
  <c r="D3077" i="2" s="1"/>
  <c r="N3078" i="2"/>
  <c r="K3079" i="2"/>
  <c r="M3080" i="2"/>
  <c r="D3080" i="2" s="1"/>
  <c r="K3081" i="2"/>
  <c r="K3082" i="2"/>
  <c r="N3083" i="2"/>
  <c r="M3084" i="2"/>
  <c r="D3084" i="2" s="1"/>
  <c r="N3087" i="2"/>
  <c r="M3088" i="2"/>
  <c r="D3088" i="2" s="1"/>
  <c r="K3089" i="2"/>
  <c r="M3090" i="2"/>
  <c r="D3090" i="2" s="1"/>
  <c r="N3091" i="2"/>
  <c r="M3093" i="2"/>
  <c r="D3093" i="2" s="1"/>
  <c r="K3095" i="2"/>
  <c r="N3095" i="2"/>
  <c r="M3096" i="2"/>
  <c r="D3096" i="2" s="1"/>
  <c r="M3098" i="2"/>
  <c r="D3098" i="2" s="1"/>
  <c r="M3100" i="2"/>
  <c r="D3100" i="2" s="1"/>
  <c r="M3101" i="2"/>
  <c r="D3101" i="2" s="1"/>
  <c r="K3102" i="2"/>
  <c r="K3103" i="2"/>
  <c r="N3103" i="2"/>
  <c r="M3104" i="2"/>
  <c r="D3104" i="2" s="1"/>
  <c r="N3104" i="2"/>
  <c r="M3106" i="2"/>
  <c r="D3106" i="2" s="1"/>
  <c r="K3107" i="2"/>
  <c r="M3107" i="2"/>
  <c r="D3107" i="2" s="1"/>
  <c r="N3107" i="2"/>
  <c r="N3109" i="2"/>
  <c r="N3110" i="2"/>
  <c r="K3111" i="2"/>
  <c r="M3111" i="2"/>
  <c r="D3111" i="2" s="1"/>
  <c r="N3111" i="2"/>
  <c r="M3112" i="2"/>
  <c r="D3112" i="2" s="1"/>
  <c r="N3112" i="2"/>
  <c r="N3114" i="2"/>
  <c r="K3115" i="2"/>
  <c r="M3115" i="2"/>
  <c r="D3115" i="2" s="1"/>
  <c r="N3115" i="2"/>
  <c r="N3117" i="2"/>
  <c r="K3119" i="2"/>
  <c r="M3119" i="2"/>
  <c r="D3119" i="2" s="1"/>
  <c r="N3119" i="2"/>
  <c r="N3120" i="2"/>
  <c r="K3123" i="2"/>
  <c r="M3123" i="2"/>
  <c r="D3123" i="2" s="1"/>
  <c r="N3123" i="2"/>
  <c r="N3125" i="2"/>
  <c r="K3126" i="2"/>
  <c r="K3127" i="2"/>
  <c r="M3127" i="2"/>
  <c r="D3127" i="2" s="1"/>
  <c r="N3127" i="2"/>
  <c r="M3128" i="2"/>
  <c r="D3128" i="2" s="1"/>
  <c r="K3130" i="2"/>
  <c r="K3131" i="2"/>
  <c r="M3131" i="2"/>
  <c r="D3131" i="2" s="1"/>
  <c r="N3131" i="2"/>
  <c r="N3133" i="2"/>
  <c r="M3134" i="2"/>
  <c r="D3134" i="2" s="1"/>
  <c r="K3135" i="2"/>
  <c r="M3135" i="2"/>
  <c r="D3135" i="2" s="1"/>
  <c r="N3135" i="2"/>
  <c r="M3136" i="2"/>
  <c r="D3136" i="2" s="1"/>
  <c r="N3136" i="2"/>
  <c r="M3138" i="2"/>
  <c r="D3138" i="2" s="1"/>
  <c r="K3139" i="2"/>
  <c r="M3139" i="2"/>
  <c r="D3139" i="2" s="1"/>
  <c r="N3139" i="2"/>
  <c r="N3141" i="2"/>
  <c r="N3142" i="2"/>
  <c r="K3143" i="2"/>
  <c r="M3143" i="2"/>
  <c r="D3143" i="2" s="1"/>
  <c r="N3143" i="2"/>
  <c r="M3144" i="2"/>
  <c r="D3144" i="2" s="1"/>
  <c r="N3144" i="2"/>
  <c r="N3146" i="2"/>
  <c r="K3147" i="2"/>
  <c r="M3147" i="2"/>
  <c r="D3147" i="2" s="1"/>
  <c r="N3147" i="2"/>
  <c r="N3149" i="2"/>
  <c r="K3151" i="2"/>
  <c r="M3151" i="2"/>
  <c r="D3151" i="2" s="1"/>
  <c r="N3151" i="2"/>
  <c r="N3152" i="2"/>
  <c r="K3155" i="2"/>
  <c r="M3155" i="2"/>
  <c r="D3155" i="2" s="1"/>
  <c r="N3155" i="2"/>
  <c r="N3157" i="2"/>
  <c r="K3158" i="2"/>
  <c r="K3159" i="2"/>
  <c r="M3159" i="2"/>
  <c r="D3159" i="2" s="1"/>
  <c r="N3159" i="2"/>
  <c r="M3160" i="2"/>
  <c r="D3160" i="2" s="1"/>
  <c r="K3162" i="2"/>
  <c r="K3163" i="2"/>
  <c r="M3163" i="2"/>
  <c r="D3163" i="2" s="1"/>
  <c r="N3163" i="2"/>
  <c r="N3165" i="2"/>
  <c r="M3166" i="2"/>
  <c r="D3166" i="2" s="1"/>
  <c r="K3167" i="2"/>
  <c r="M3167" i="2"/>
  <c r="D3167" i="2" s="1"/>
  <c r="N3167" i="2"/>
  <c r="M3168" i="2"/>
  <c r="D3168" i="2" s="1"/>
  <c r="N3168" i="2"/>
  <c r="M3170" i="2"/>
  <c r="D3170" i="2" s="1"/>
  <c r="K3171" i="2"/>
  <c r="M3171" i="2"/>
  <c r="D3171" i="2" s="1"/>
  <c r="N3171" i="2"/>
  <c r="N3173" i="2"/>
  <c r="N3174" i="2"/>
  <c r="K3175" i="2"/>
  <c r="M3175" i="2"/>
  <c r="D3175" i="2" s="1"/>
  <c r="N3175" i="2"/>
  <c r="M3176" i="2"/>
  <c r="D3176" i="2" s="1"/>
  <c r="N3176" i="2"/>
  <c r="N3178" i="2"/>
  <c r="K3179" i="2"/>
  <c r="M3179" i="2"/>
  <c r="D3179" i="2" s="1"/>
  <c r="N3179" i="2"/>
  <c r="N3181" i="2"/>
  <c r="K3183" i="2"/>
  <c r="M3183" i="2"/>
  <c r="D3183" i="2" s="1"/>
  <c r="N3183" i="2"/>
  <c r="N3184" i="2"/>
  <c r="K3187" i="2"/>
  <c r="M3187" i="2"/>
  <c r="D3187" i="2" s="1"/>
  <c r="N3187" i="2"/>
  <c r="N3189" i="2"/>
  <c r="K3190" i="2"/>
  <c r="K3191" i="2"/>
  <c r="M3191" i="2"/>
  <c r="D3191" i="2" s="1"/>
  <c r="N3191" i="2"/>
  <c r="M3192" i="2"/>
  <c r="D3192" i="2" s="1"/>
  <c r="K3194" i="2"/>
  <c r="K3195" i="2"/>
  <c r="M3195" i="2"/>
  <c r="D3195" i="2" s="1"/>
  <c r="N3195" i="2"/>
  <c r="N3197" i="2"/>
  <c r="M3198" i="2"/>
  <c r="D3198" i="2" s="1"/>
  <c r="K3199" i="2"/>
  <c r="M3199" i="2"/>
  <c r="D3199" i="2" s="1"/>
  <c r="N3199" i="2"/>
  <c r="M3200" i="2"/>
  <c r="D3200" i="2" s="1"/>
  <c r="N3200" i="2"/>
  <c r="M3202" i="2"/>
  <c r="D3202" i="2" s="1"/>
  <c r="K3203" i="2"/>
  <c r="M3203" i="2"/>
  <c r="D3203" i="2" s="1"/>
  <c r="N3203" i="2"/>
  <c r="N3205" i="2"/>
  <c r="N3206" i="2"/>
  <c r="K3207" i="2"/>
  <c r="M3207" i="2"/>
  <c r="D3207" i="2" s="1"/>
  <c r="N3207" i="2"/>
  <c r="M3208" i="2"/>
  <c r="D3208" i="2" s="1"/>
  <c r="N3208" i="2"/>
  <c r="N3210" i="2"/>
  <c r="K3211" i="2"/>
  <c r="M3211" i="2"/>
  <c r="D3211" i="2" s="1"/>
  <c r="N3211" i="2"/>
  <c r="N3213" i="2"/>
  <c r="K3215" i="2"/>
  <c r="M3215" i="2"/>
  <c r="D3215" i="2" s="1"/>
  <c r="N3215" i="2"/>
  <c r="N3216" i="2"/>
  <c r="K3219" i="2"/>
  <c r="M3219" i="2"/>
  <c r="D3219" i="2" s="1"/>
  <c r="N3219" i="2"/>
  <c r="N3221" i="2"/>
  <c r="K3222" i="2"/>
  <c r="K3223" i="2"/>
  <c r="M3223" i="2"/>
  <c r="D3223" i="2" s="1"/>
  <c r="N3223" i="2"/>
  <c r="M3224" i="2"/>
  <c r="D3224" i="2" s="1"/>
  <c r="K3226" i="2"/>
  <c r="K3227" i="2"/>
  <c r="M3227" i="2"/>
  <c r="D3227" i="2" s="1"/>
  <c r="N3227" i="2"/>
  <c r="N3229" i="2"/>
  <c r="M3230" i="2"/>
  <c r="D3230" i="2" s="1"/>
  <c r="K3231" i="2"/>
  <c r="M3231" i="2"/>
  <c r="D3231" i="2" s="1"/>
  <c r="N3231" i="2"/>
  <c r="M3232" i="2"/>
  <c r="D3232" i="2" s="1"/>
  <c r="N3232" i="2"/>
  <c r="M3234" i="2"/>
  <c r="D3234" i="2" s="1"/>
  <c r="K3235" i="2"/>
  <c r="M3235" i="2"/>
  <c r="D3235" i="2" s="1"/>
  <c r="N3235" i="2"/>
  <c r="N3237" i="2"/>
  <c r="N3238" i="2"/>
  <c r="K3239" i="2"/>
  <c r="M3239" i="2"/>
  <c r="D3239" i="2" s="1"/>
  <c r="N3239" i="2"/>
  <c r="M3240" i="2"/>
  <c r="D3240" i="2" s="1"/>
  <c r="N3240" i="2"/>
  <c r="N3242" i="2"/>
  <c r="K3243" i="2"/>
  <c r="M3243" i="2"/>
  <c r="D3243" i="2" s="1"/>
  <c r="N3243" i="2"/>
  <c r="N3245" i="2"/>
  <c r="K3247" i="2"/>
  <c r="M3247" i="2"/>
  <c r="D3247" i="2" s="1"/>
  <c r="N3247" i="2"/>
  <c r="N3248" i="2"/>
  <c r="K3251" i="2"/>
  <c r="M3251" i="2"/>
  <c r="D3251" i="2" s="1"/>
  <c r="N3251" i="2"/>
  <c r="N3253" i="2"/>
  <c r="K3254" i="2"/>
  <c r="K3255" i="2"/>
  <c r="M3255" i="2"/>
  <c r="D3255" i="2" s="1"/>
  <c r="N3255" i="2"/>
  <c r="M3256" i="2"/>
  <c r="D3256" i="2" s="1"/>
  <c r="K3258" i="2"/>
  <c r="K3259" i="2"/>
  <c r="M3259" i="2"/>
  <c r="D3259" i="2" s="1"/>
  <c r="N3259" i="2"/>
  <c r="N3261" i="2"/>
  <c r="M3262" i="2"/>
  <c r="D3262" i="2" s="1"/>
  <c r="K3263" i="2"/>
  <c r="M3263" i="2"/>
  <c r="D3263" i="2" s="1"/>
  <c r="N3263" i="2"/>
  <c r="M3264" i="2"/>
  <c r="D3264" i="2" s="1"/>
  <c r="N3264" i="2"/>
  <c r="M3266" i="2"/>
  <c r="D3266" i="2" s="1"/>
  <c r="K3267" i="2"/>
  <c r="M3267" i="2"/>
  <c r="D3267" i="2" s="1"/>
  <c r="N3267" i="2"/>
  <c r="N3269" i="2"/>
  <c r="N3270" i="2"/>
  <c r="K3271" i="2"/>
  <c r="M3271" i="2"/>
  <c r="D3271" i="2" s="1"/>
  <c r="N3271" i="2"/>
  <c r="M3272" i="2"/>
  <c r="D3272" i="2" s="1"/>
  <c r="N3272" i="2"/>
  <c r="N3274" i="2"/>
  <c r="K3275" i="2"/>
  <c r="M3275" i="2"/>
  <c r="D3275" i="2" s="1"/>
  <c r="N3275" i="2"/>
  <c r="N3277" i="2"/>
  <c r="K3279" i="2"/>
  <c r="M3279" i="2"/>
  <c r="D3279" i="2" s="1"/>
  <c r="N3279" i="2"/>
  <c r="N3280" i="2"/>
  <c r="K3283" i="2"/>
  <c r="M3283" i="2"/>
  <c r="D3283" i="2" s="1"/>
  <c r="N3283" i="2"/>
  <c r="N3285" i="2"/>
  <c r="K3286" i="2"/>
  <c r="K3287" i="2"/>
  <c r="M3287" i="2"/>
  <c r="D3287" i="2" s="1"/>
  <c r="N3287" i="2"/>
  <c r="M3288" i="2"/>
  <c r="D3288" i="2" s="1"/>
  <c r="K3290" i="2"/>
  <c r="K3291" i="2"/>
  <c r="M3291" i="2"/>
  <c r="D3291" i="2" s="1"/>
  <c r="N3291" i="2"/>
  <c r="N3293" i="2"/>
  <c r="M3294" i="2"/>
  <c r="D3294" i="2" s="1"/>
  <c r="K3295" i="2"/>
  <c r="M3295" i="2"/>
  <c r="D3295" i="2" s="1"/>
  <c r="N3295" i="2"/>
  <c r="M3296" i="2"/>
  <c r="D3296" i="2" s="1"/>
  <c r="N3296" i="2"/>
  <c r="M3298" i="2"/>
  <c r="D3298" i="2" s="1"/>
  <c r="K3299" i="2"/>
  <c r="M3299" i="2"/>
  <c r="D3299" i="2" s="1"/>
  <c r="N3299" i="2"/>
  <c r="N3301" i="2"/>
  <c r="N3302" i="2"/>
  <c r="K3303" i="2"/>
  <c r="M3303" i="2"/>
  <c r="D3303" i="2" s="1"/>
  <c r="N3303" i="2"/>
  <c r="M3304" i="2"/>
  <c r="D3304" i="2" s="1"/>
  <c r="N3304" i="2"/>
  <c r="N3306" i="2"/>
  <c r="K3307" i="2"/>
  <c r="M3307" i="2"/>
  <c r="D3307" i="2" s="1"/>
  <c r="N3307" i="2"/>
  <c r="N3309" i="2"/>
  <c r="K3311" i="2"/>
  <c r="M3311" i="2"/>
  <c r="D3311" i="2" s="1"/>
  <c r="N3311" i="2"/>
  <c r="N3312" i="2"/>
  <c r="K3315" i="2"/>
  <c r="M3315" i="2"/>
  <c r="D3315" i="2" s="1"/>
  <c r="N3315" i="2"/>
  <c r="N3317" i="2"/>
  <c r="K3318" i="2"/>
  <c r="K3319" i="2"/>
  <c r="M3319" i="2"/>
  <c r="D3319" i="2" s="1"/>
  <c r="N3319" i="2"/>
  <c r="K3320" i="2"/>
  <c r="M3320" i="2"/>
  <c r="D3320" i="2" s="1"/>
  <c r="N3320" i="2"/>
  <c r="K3321" i="2"/>
  <c r="M3321" i="2"/>
  <c r="D3321" i="2" s="1"/>
  <c r="N3321" i="2"/>
  <c r="K3322" i="2"/>
  <c r="M3322" i="2"/>
  <c r="D3322" i="2" s="1"/>
  <c r="N3322" i="2"/>
  <c r="K3323" i="2"/>
  <c r="M3323" i="2"/>
  <c r="D3323" i="2" s="1"/>
  <c r="N3323" i="2"/>
  <c r="K3324" i="2"/>
  <c r="M3324" i="2"/>
  <c r="D3324" i="2" s="1"/>
  <c r="N3324" i="2"/>
  <c r="K3325" i="2"/>
  <c r="M3325" i="2"/>
  <c r="D3325" i="2" s="1"/>
  <c r="N3325" i="2"/>
  <c r="K3326" i="2"/>
  <c r="M3326" i="2"/>
  <c r="D3326" i="2" s="1"/>
  <c r="N3326" i="2"/>
  <c r="K3327" i="2"/>
  <c r="M3327" i="2"/>
  <c r="D3327" i="2" s="1"/>
  <c r="N3327" i="2"/>
  <c r="K3328" i="2"/>
  <c r="M3328" i="2"/>
  <c r="D3328" i="2" s="1"/>
  <c r="N3328" i="2"/>
  <c r="K3329" i="2"/>
  <c r="M3329" i="2"/>
  <c r="D3329" i="2" s="1"/>
  <c r="N3329" i="2"/>
  <c r="K3330" i="2"/>
  <c r="M3330" i="2"/>
  <c r="D3330" i="2" s="1"/>
  <c r="N3330" i="2"/>
  <c r="K3331" i="2"/>
  <c r="M3331" i="2"/>
  <c r="D3331" i="2" s="1"/>
  <c r="N3331" i="2"/>
  <c r="K3332" i="2"/>
  <c r="M3332" i="2"/>
  <c r="D3332" i="2" s="1"/>
  <c r="N3332" i="2"/>
  <c r="K3333" i="2"/>
  <c r="M3333" i="2"/>
  <c r="D3333" i="2" s="1"/>
  <c r="N3333" i="2"/>
  <c r="K3334" i="2"/>
  <c r="M3334" i="2"/>
  <c r="D3334" i="2" s="1"/>
  <c r="N3334" i="2"/>
  <c r="K3335" i="2"/>
  <c r="M3335" i="2"/>
  <c r="D3335" i="2" s="1"/>
  <c r="N3335" i="2"/>
  <c r="K3336" i="2"/>
  <c r="M3336" i="2"/>
  <c r="D3336" i="2" s="1"/>
  <c r="N3336" i="2"/>
  <c r="K3337" i="2"/>
  <c r="M3337" i="2"/>
  <c r="D3337" i="2" s="1"/>
  <c r="N3337" i="2"/>
  <c r="K3338" i="2"/>
  <c r="M3338" i="2"/>
  <c r="D3338" i="2" s="1"/>
  <c r="N3338" i="2"/>
  <c r="K3339" i="2"/>
  <c r="M3339" i="2"/>
  <c r="D3339" i="2" s="1"/>
  <c r="N3339" i="2"/>
  <c r="K3340" i="2"/>
  <c r="M3340" i="2"/>
  <c r="D3340" i="2" s="1"/>
  <c r="N3340" i="2"/>
  <c r="K3341" i="2"/>
  <c r="M3341" i="2"/>
  <c r="D3341" i="2" s="1"/>
  <c r="N3341" i="2"/>
  <c r="K3342" i="2"/>
  <c r="M3342" i="2"/>
  <c r="D3342" i="2" s="1"/>
  <c r="N3342" i="2"/>
  <c r="K3343" i="2"/>
  <c r="M3343" i="2"/>
  <c r="D3343" i="2" s="1"/>
  <c r="N3343" i="2"/>
  <c r="K3344" i="2"/>
  <c r="M3344" i="2"/>
  <c r="D3344" i="2" s="1"/>
  <c r="N3344" i="2"/>
  <c r="K3345" i="2"/>
  <c r="M3345" i="2"/>
  <c r="D3345" i="2" s="1"/>
  <c r="N3345" i="2"/>
  <c r="K3346" i="2"/>
  <c r="M3346" i="2"/>
  <c r="D3346" i="2" s="1"/>
  <c r="N3346" i="2"/>
  <c r="K3347" i="2"/>
  <c r="M3347" i="2"/>
  <c r="D3347" i="2" s="1"/>
  <c r="N3347" i="2"/>
  <c r="K3348" i="2"/>
  <c r="M3348" i="2"/>
  <c r="D3348" i="2" s="1"/>
  <c r="N3348" i="2"/>
  <c r="K3349" i="2"/>
  <c r="M3349" i="2"/>
  <c r="D3349" i="2" s="1"/>
  <c r="N3349" i="2"/>
  <c r="K3350" i="2"/>
  <c r="M3350" i="2"/>
  <c r="D3350" i="2" s="1"/>
  <c r="N3350" i="2"/>
  <c r="K3351" i="2"/>
  <c r="M3351" i="2"/>
  <c r="D3351" i="2" s="1"/>
  <c r="N3351" i="2"/>
  <c r="K3352" i="2"/>
  <c r="M3352" i="2"/>
  <c r="D3352" i="2" s="1"/>
  <c r="N3352" i="2"/>
  <c r="K3353" i="2"/>
  <c r="M3353" i="2"/>
  <c r="D3353" i="2" s="1"/>
  <c r="N3353" i="2"/>
  <c r="K3354" i="2"/>
  <c r="M3354" i="2"/>
  <c r="D3354" i="2" s="1"/>
  <c r="N3354" i="2"/>
  <c r="K3355" i="2"/>
  <c r="M3355" i="2"/>
  <c r="D3355" i="2" s="1"/>
  <c r="N3355" i="2"/>
  <c r="K3356" i="2"/>
  <c r="M3356" i="2"/>
  <c r="D3356" i="2" s="1"/>
  <c r="N3356" i="2"/>
  <c r="K3357" i="2"/>
  <c r="M3357" i="2"/>
  <c r="D3357" i="2" s="1"/>
  <c r="N3357" i="2"/>
  <c r="K3358" i="2"/>
  <c r="M3358" i="2"/>
  <c r="D3358" i="2" s="1"/>
  <c r="N3358" i="2"/>
  <c r="K3359" i="2"/>
  <c r="M3359" i="2"/>
  <c r="D3359" i="2" s="1"/>
  <c r="N3359" i="2"/>
  <c r="M3360" i="2"/>
  <c r="D3360" i="2" s="1"/>
  <c r="K3362" i="2"/>
  <c r="K3363" i="2"/>
  <c r="M3363" i="2"/>
  <c r="D3363" i="2" s="1"/>
  <c r="N3363" i="2"/>
  <c r="N3365" i="2"/>
  <c r="M3366" i="2"/>
  <c r="D3366" i="2" s="1"/>
  <c r="K3367" i="2"/>
  <c r="M3367" i="2"/>
  <c r="D3367" i="2" s="1"/>
  <c r="N3367" i="2"/>
  <c r="M3368" i="2"/>
  <c r="D3368" i="2" s="1"/>
  <c r="N3368" i="2"/>
  <c r="M3370" i="2"/>
  <c r="D3370" i="2" s="1"/>
  <c r="K3371" i="2"/>
  <c r="M3371" i="2"/>
  <c r="D3371" i="2" s="1"/>
  <c r="N3371" i="2"/>
  <c r="N3373" i="2"/>
  <c r="N3374" i="2"/>
  <c r="K3375" i="2"/>
  <c r="M3375" i="2"/>
  <c r="D3375" i="2" s="1"/>
  <c r="N3375" i="2"/>
  <c r="M3376" i="2"/>
  <c r="D3376" i="2" s="1"/>
  <c r="N3376" i="2"/>
  <c r="N3378" i="2"/>
  <c r="K3379" i="2"/>
  <c r="M3379" i="2"/>
  <c r="D3379" i="2" s="1"/>
  <c r="N3379" i="2"/>
  <c r="N3381" i="2"/>
  <c r="K3383" i="2"/>
  <c r="M3383" i="2"/>
  <c r="D3383" i="2" s="1"/>
  <c r="N3383" i="2"/>
  <c r="N3384" i="2"/>
  <c r="K3387" i="2"/>
  <c r="M3387" i="2"/>
  <c r="D3387" i="2" s="1"/>
  <c r="N3387" i="2"/>
  <c r="N3389" i="2"/>
  <c r="K3390" i="2"/>
  <c r="K3391" i="2"/>
  <c r="M3391" i="2"/>
  <c r="D3391" i="2" s="1"/>
  <c r="N3391" i="2"/>
  <c r="M3392" i="2"/>
  <c r="D3392" i="2" s="1"/>
  <c r="K3394" i="2"/>
  <c r="K3395" i="2"/>
  <c r="M3395" i="2"/>
  <c r="D3395" i="2" s="1"/>
  <c r="N3395" i="2"/>
  <c r="N3397" i="2"/>
  <c r="M3398" i="2"/>
  <c r="D3398" i="2" s="1"/>
  <c r="K3399" i="2"/>
  <c r="M3399" i="2"/>
  <c r="D3399" i="2" s="1"/>
  <c r="N3399" i="2"/>
  <c r="M3400" i="2"/>
  <c r="D3400" i="2" s="1"/>
  <c r="N3400" i="2"/>
  <c r="M3402" i="2"/>
  <c r="D3402" i="2" s="1"/>
  <c r="K3403" i="2"/>
  <c r="M3403" i="2"/>
  <c r="D3403" i="2" s="1"/>
  <c r="N3403" i="2"/>
  <c r="N3405" i="2"/>
  <c r="N3406" i="2"/>
  <c r="K3407" i="2"/>
  <c r="M3407" i="2"/>
  <c r="D3407" i="2" s="1"/>
  <c r="N3407" i="2"/>
  <c r="M3408" i="2"/>
  <c r="D3408" i="2" s="1"/>
  <c r="N3408" i="2"/>
  <c r="N3410" i="2"/>
  <c r="K3411" i="2"/>
  <c r="M3411" i="2"/>
  <c r="D3411" i="2" s="1"/>
  <c r="N3411" i="2"/>
  <c r="N3413" i="2"/>
  <c r="K3415" i="2"/>
  <c r="M3415" i="2"/>
  <c r="D3415" i="2" s="1"/>
  <c r="N3415" i="2"/>
  <c r="N3416" i="2"/>
  <c r="K3419" i="2"/>
  <c r="M3419" i="2"/>
  <c r="D3419" i="2" s="1"/>
  <c r="N3419" i="2"/>
  <c r="N3421" i="2"/>
  <c r="K3422" i="2"/>
  <c r="K3423" i="2"/>
  <c r="M3423" i="2"/>
  <c r="D3423" i="2" s="1"/>
  <c r="N3423" i="2"/>
  <c r="M3424" i="2"/>
  <c r="D3424" i="2" s="1"/>
  <c r="K3426" i="2"/>
  <c r="K3427" i="2"/>
  <c r="M3427" i="2"/>
  <c r="D3427" i="2" s="1"/>
  <c r="N3427" i="2"/>
  <c r="N3429" i="2"/>
  <c r="M3430" i="2"/>
  <c r="D3430" i="2" s="1"/>
  <c r="K3431" i="2"/>
  <c r="M3431" i="2"/>
  <c r="D3431" i="2" s="1"/>
  <c r="N3431" i="2"/>
  <c r="M3432" i="2"/>
  <c r="D3432" i="2" s="1"/>
  <c r="N3432" i="2"/>
  <c r="M3434" i="2"/>
  <c r="D3434" i="2" s="1"/>
  <c r="K3435" i="2"/>
  <c r="M3435" i="2"/>
  <c r="D3435" i="2" s="1"/>
  <c r="N3435" i="2"/>
  <c r="N3437" i="2"/>
  <c r="N3438" i="2"/>
  <c r="K3439" i="2"/>
  <c r="M3439" i="2"/>
  <c r="D3439" i="2" s="1"/>
  <c r="N3439" i="2"/>
  <c r="M3440" i="2"/>
  <c r="D3440" i="2" s="1"/>
  <c r="N3440" i="2"/>
  <c r="N3442" i="2"/>
  <c r="K3443" i="2"/>
  <c r="M3443" i="2"/>
  <c r="D3443" i="2" s="1"/>
  <c r="N3443" i="2"/>
  <c r="N3445" i="2"/>
  <c r="K3447" i="2"/>
  <c r="M3447" i="2"/>
  <c r="D3447" i="2" s="1"/>
  <c r="N3447" i="2"/>
  <c r="N3448" i="2"/>
  <c r="K3451" i="2"/>
  <c r="M3451" i="2"/>
  <c r="D3451" i="2" s="1"/>
  <c r="N3451" i="2"/>
  <c r="N3453" i="2"/>
  <c r="K3454" i="2"/>
  <c r="K3455" i="2"/>
  <c r="M3455" i="2"/>
  <c r="D3455" i="2" s="1"/>
  <c r="N3455" i="2"/>
  <c r="M3456" i="2"/>
  <c r="D3456" i="2" s="1"/>
  <c r="K3458" i="2"/>
  <c r="K3459" i="2"/>
  <c r="M3459" i="2"/>
  <c r="D3459" i="2" s="1"/>
  <c r="N3459" i="2"/>
  <c r="N3461" i="2"/>
  <c r="M3462" i="2"/>
  <c r="D3462" i="2" s="1"/>
  <c r="K3463" i="2"/>
  <c r="M3463" i="2"/>
  <c r="D3463" i="2" s="1"/>
  <c r="N3463" i="2"/>
  <c r="M3464" i="2"/>
  <c r="D3464" i="2" s="1"/>
  <c r="N3464" i="2"/>
  <c r="M3466" i="2"/>
  <c r="D3466" i="2" s="1"/>
  <c r="K3467" i="2"/>
  <c r="M3467" i="2"/>
  <c r="D3467" i="2" s="1"/>
  <c r="N3467" i="2"/>
  <c r="N3469" i="2"/>
  <c r="N3470" i="2"/>
  <c r="K3471" i="2"/>
  <c r="M3471" i="2"/>
  <c r="D3471" i="2" s="1"/>
  <c r="N3471" i="2"/>
  <c r="M3472" i="2"/>
  <c r="D3472" i="2" s="1"/>
  <c r="N3472" i="2"/>
  <c r="N3474" i="2"/>
  <c r="K3475" i="2"/>
  <c r="M3475" i="2"/>
  <c r="D3475" i="2" s="1"/>
  <c r="N3475" i="2"/>
  <c r="N3477" i="2"/>
  <c r="K3479" i="2"/>
  <c r="M3479" i="2"/>
  <c r="D3479" i="2" s="1"/>
  <c r="N3479" i="2"/>
  <c r="N3480" i="2"/>
  <c r="K3483" i="2"/>
  <c r="M3483" i="2"/>
  <c r="D3483" i="2" s="1"/>
  <c r="N3483" i="2"/>
  <c r="N3485" i="2"/>
  <c r="K3486" i="2"/>
  <c r="K3487" i="2"/>
  <c r="M3487" i="2"/>
  <c r="D3487" i="2" s="1"/>
  <c r="N3487" i="2"/>
  <c r="M3488" i="2"/>
  <c r="D3488" i="2" s="1"/>
  <c r="K3490" i="2"/>
  <c r="K3491" i="2"/>
  <c r="M3491" i="2"/>
  <c r="D3491" i="2" s="1"/>
  <c r="N3491" i="2"/>
  <c r="N3493" i="2"/>
  <c r="M3494" i="2"/>
  <c r="D3494" i="2" s="1"/>
  <c r="K3495" i="2"/>
  <c r="M3495" i="2"/>
  <c r="D3495" i="2" s="1"/>
  <c r="N3495" i="2"/>
  <c r="M3496" i="2"/>
  <c r="D3496" i="2" s="1"/>
  <c r="N3496" i="2"/>
  <c r="M3498" i="2"/>
  <c r="D3498" i="2" s="1"/>
  <c r="K3499" i="2"/>
  <c r="M3499" i="2"/>
  <c r="D3499" i="2" s="1"/>
  <c r="N3499" i="2"/>
  <c r="N3501" i="2"/>
  <c r="N3502" i="2"/>
  <c r="K3503" i="2"/>
  <c r="M3503" i="2"/>
  <c r="D3503" i="2" s="1"/>
  <c r="N3503" i="2"/>
  <c r="M3504" i="2"/>
  <c r="D3504" i="2" s="1"/>
  <c r="N3504" i="2"/>
  <c r="N3506" i="2"/>
  <c r="K3507" i="2"/>
  <c r="M3507" i="2"/>
  <c r="D3507" i="2" s="1"/>
  <c r="N3507" i="2"/>
  <c r="N3509" i="2"/>
  <c r="K3511" i="2"/>
  <c r="M3511" i="2"/>
  <c r="D3511" i="2" s="1"/>
  <c r="N3511" i="2"/>
  <c r="N3512" i="2"/>
  <c r="K3515" i="2"/>
  <c r="M3515" i="2"/>
  <c r="D3515" i="2" s="1"/>
  <c r="N3515" i="2"/>
  <c r="N3517" i="2"/>
  <c r="K3518" i="2"/>
  <c r="K3519" i="2"/>
  <c r="M3519" i="2"/>
  <c r="D3519" i="2" s="1"/>
  <c r="N3519" i="2"/>
  <c r="M3520" i="2"/>
  <c r="D3520" i="2" s="1"/>
  <c r="K3522" i="2"/>
  <c r="K3523" i="2"/>
  <c r="M3523" i="2"/>
  <c r="D3523" i="2" s="1"/>
  <c r="N3523" i="2"/>
  <c r="M3525" i="2"/>
  <c r="D3525" i="2" s="1"/>
  <c r="M3526" i="2"/>
  <c r="D3526" i="2" s="1"/>
  <c r="K3527" i="2"/>
  <c r="M3527" i="2"/>
  <c r="D3527" i="2" s="1"/>
  <c r="N3527" i="2"/>
  <c r="K3528" i="2"/>
  <c r="K3529" i="2"/>
  <c r="M3529" i="2"/>
  <c r="D3529" i="2" s="1"/>
  <c r="K3530" i="2"/>
  <c r="K3531" i="2"/>
  <c r="M3531" i="2"/>
  <c r="D3531" i="2" s="1"/>
  <c r="K3532" i="2"/>
  <c r="K3533" i="2"/>
  <c r="M3533" i="2"/>
  <c r="D3533" i="2" s="1"/>
  <c r="K3534" i="2"/>
  <c r="K3535" i="2"/>
  <c r="N3535" i="2"/>
  <c r="K3536" i="2"/>
  <c r="K3537" i="2"/>
  <c r="M3538" i="2"/>
  <c r="D3538" i="2" s="1"/>
  <c r="M3539" i="2"/>
  <c r="D3539" i="2" s="1"/>
  <c r="N3539" i="2"/>
  <c r="K3540" i="2"/>
  <c r="M3541" i="2"/>
  <c r="D3541" i="2" s="1"/>
  <c r="N3542" i="2"/>
  <c r="K3543" i="2"/>
  <c r="M3543" i="2"/>
  <c r="D3543" i="2" s="1"/>
  <c r="N3543" i="2"/>
  <c r="K3544" i="2"/>
  <c r="K3545" i="2"/>
  <c r="M3545" i="2"/>
  <c r="D3545" i="2" s="1"/>
  <c r="M3546" i="2"/>
  <c r="D3546" i="2" s="1"/>
  <c r="K3547" i="2"/>
  <c r="M3547" i="2"/>
  <c r="D3547" i="2" s="1"/>
  <c r="K3548" i="2"/>
  <c r="K3549" i="2"/>
  <c r="M3549" i="2"/>
  <c r="D3549" i="2" s="1"/>
  <c r="M3550" i="2"/>
  <c r="D3550" i="2" s="1"/>
  <c r="K3551" i="2"/>
  <c r="N3551" i="2"/>
  <c r="K3552" i="2"/>
  <c r="K3553" i="2"/>
  <c r="N3554" i="2"/>
  <c r="M3555" i="2"/>
  <c r="D3555" i="2" s="1"/>
  <c r="N3555" i="2"/>
  <c r="M3557" i="2"/>
  <c r="D3557" i="2" s="1"/>
  <c r="K3559" i="2"/>
  <c r="M3559" i="2"/>
  <c r="D3559" i="2" s="1"/>
  <c r="N3559" i="2"/>
  <c r="K3561" i="2"/>
  <c r="M3561" i="2"/>
  <c r="D3561" i="2" s="1"/>
  <c r="N3562" i="2"/>
  <c r="K3563" i="2"/>
  <c r="M3563" i="2"/>
  <c r="D3563" i="2" s="1"/>
  <c r="K3565" i="2"/>
  <c r="M3565" i="2"/>
  <c r="D3565" i="2" s="1"/>
  <c r="N3566" i="2"/>
  <c r="K3567" i="2"/>
  <c r="N3567" i="2"/>
  <c r="N3568" i="2"/>
  <c r="M3569" i="2"/>
  <c r="D3569" i="2" s="1"/>
  <c r="N3570" i="2"/>
  <c r="K3571" i="2"/>
  <c r="M3571" i="2"/>
  <c r="D3571" i="2" s="1"/>
  <c r="N3571" i="2"/>
  <c r="K3572" i="2"/>
  <c r="N3572" i="2"/>
  <c r="K3573" i="2"/>
  <c r="M3573" i="2"/>
  <c r="D3573" i="2" s="1"/>
  <c r="K3574" i="2"/>
  <c r="K3575" i="2"/>
  <c r="N3575" i="2"/>
  <c r="K3576" i="2"/>
  <c r="N3576" i="2"/>
  <c r="M3577" i="2"/>
  <c r="D3577" i="2" s="1"/>
  <c r="K3578" i="2"/>
  <c r="K3579" i="2"/>
  <c r="M3579" i="2"/>
  <c r="D3579" i="2" s="1"/>
  <c r="N3579" i="2"/>
  <c r="K3580" i="2"/>
  <c r="K3581" i="2"/>
  <c r="M3581" i="2"/>
  <c r="D3581" i="2" s="1"/>
  <c r="N3582" i="2"/>
  <c r="K3583" i="2"/>
  <c r="N3583" i="2"/>
  <c r="N3584" i="2"/>
  <c r="M3585" i="2"/>
  <c r="D3585" i="2" s="1"/>
  <c r="N3586" i="2"/>
  <c r="K3587" i="2"/>
  <c r="M3587" i="2"/>
  <c r="D3587" i="2" s="1"/>
  <c r="N3587" i="2"/>
  <c r="K3588" i="2"/>
  <c r="N3588" i="2"/>
  <c r="K3589" i="2"/>
  <c r="M3589" i="2"/>
  <c r="D3589" i="2" s="1"/>
  <c r="K3590" i="2"/>
  <c r="K3591" i="2"/>
  <c r="N3591" i="2"/>
  <c r="K3592" i="2"/>
  <c r="N3592" i="2"/>
  <c r="M3593" i="2"/>
  <c r="D3593" i="2" s="1"/>
  <c r="K3594" i="2"/>
  <c r="K3595" i="2"/>
  <c r="M3595" i="2"/>
  <c r="D3595" i="2" s="1"/>
  <c r="N3595" i="2"/>
  <c r="K3596" i="2"/>
  <c r="K3597" i="2"/>
  <c r="M3597" i="2"/>
  <c r="D3597" i="2" s="1"/>
  <c r="N3598" i="2"/>
  <c r="K3599" i="2"/>
  <c r="N3599" i="2"/>
  <c r="N3600" i="2"/>
  <c r="M3601" i="2"/>
  <c r="D3601" i="2" s="1"/>
  <c r="N3602" i="2"/>
  <c r="K3603" i="2"/>
  <c r="M3603" i="2"/>
  <c r="D3603" i="2" s="1"/>
  <c r="N3603" i="2"/>
  <c r="K3604" i="2"/>
  <c r="N3604" i="2"/>
  <c r="K3605" i="2"/>
  <c r="M3605" i="2"/>
  <c r="D3605" i="2" s="1"/>
  <c r="K3606" i="2"/>
  <c r="K3607" i="2"/>
  <c r="N3607" i="2"/>
  <c r="K3608" i="2"/>
  <c r="N3608" i="2"/>
  <c r="M3609" i="2"/>
  <c r="D3609" i="2" s="1"/>
  <c r="K3610" i="2"/>
  <c r="K3611" i="2"/>
  <c r="M3611" i="2"/>
  <c r="D3611" i="2" s="1"/>
  <c r="N3611" i="2"/>
  <c r="K3612" i="2"/>
  <c r="K3613" i="2"/>
  <c r="M3613" i="2"/>
  <c r="D3613" i="2" s="1"/>
  <c r="N3614" i="2"/>
  <c r="K3615" i="2"/>
  <c r="M3615" i="2"/>
  <c r="D3615" i="2" s="1"/>
  <c r="N3615" i="2"/>
  <c r="K3616" i="2"/>
  <c r="N3616" i="2"/>
  <c r="K3617" i="2"/>
  <c r="M3617" i="2"/>
  <c r="D3617" i="2" s="1"/>
  <c r="K3618" i="2"/>
  <c r="K3619" i="2"/>
  <c r="M3619" i="2"/>
  <c r="D3619" i="2" s="1"/>
  <c r="N3619" i="2"/>
  <c r="K3620" i="2"/>
  <c r="K3621" i="2"/>
  <c r="M3621" i="2"/>
  <c r="D3621" i="2" s="1"/>
  <c r="N3622" i="2"/>
  <c r="K3623" i="2"/>
  <c r="M3623" i="2"/>
  <c r="D3623" i="2" s="1"/>
  <c r="N3623" i="2"/>
  <c r="K3624" i="2"/>
  <c r="N3624" i="2"/>
  <c r="K3625" i="2"/>
  <c r="M3625" i="2"/>
  <c r="D3625" i="2" s="1"/>
  <c r="K3626" i="2"/>
  <c r="K3627" i="2"/>
  <c r="M3627" i="2"/>
  <c r="D3627" i="2" s="1"/>
  <c r="N3627" i="2"/>
  <c r="K3628" i="2"/>
  <c r="K3629" i="2"/>
  <c r="M3629" i="2"/>
  <c r="D3629" i="2" s="1"/>
  <c r="N3630" i="2"/>
  <c r="K3631" i="2"/>
  <c r="M3631" i="2"/>
  <c r="D3631" i="2" s="1"/>
  <c r="N3631" i="2"/>
  <c r="K3632" i="2"/>
  <c r="N3632" i="2"/>
  <c r="K3633" i="2"/>
  <c r="M3633" i="2"/>
  <c r="D3633" i="2" s="1"/>
  <c r="K3634" i="2"/>
  <c r="K3635" i="2"/>
  <c r="M3635" i="2"/>
  <c r="D3635" i="2" s="1"/>
  <c r="N3635" i="2"/>
  <c r="K3636" i="2"/>
  <c r="K3637" i="2"/>
  <c r="M3637" i="2"/>
  <c r="D3637" i="2" s="1"/>
  <c r="N3638" i="2"/>
  <c r="K3639" i="2"/>
  <c r="M3639" i="2"/>
  <c r="D3639" i="2" s="1"/>
  <c r="N3639" i="2"/>
  <c r="K3640" i="2"/>
  <c r="N3640" i="2"/>
  <c r="K3641" i="2"/>
  <c r="M3641" i="2"/>
  <c r="D3641" i="2" s="1"/>
  <c r="K3642" i="2"/>
  <c r="K3643" i="2"/>
  <c r="M3643" i="2"/>
  <c r="D3643" i="2" s="1"/>
  <c r="N3643" i="2"/>
  <c r="K3644" i="2"/>
  <c r="K3645" i="2"/>
  <c r="M3645" i="2"/>
  <c r="D3645" i="2" s="1"/>
  <c r="N3646" i="2"/>
  <c r="K3647" i="2"/>
  <c r="M3647" i="2"/>
  <c r="D3647" i="2" s="1"/>
  <c r="N3647" i="2"/>
  <c r="K3648" i="2"/>
  <c r="N3648" i="2"/>
  <c r="K3649" i="2"/>
  <c r="M3649" i="2"/>
  <c r="D3649" i="2" s="1"/>
  <c r="K3650" i="2"/>
  <c r="K3651" i="2"/>
  <c r="M3651" i="2"/>
  <c r="D3651" i="2" s="1"/>
  <c r="N3651" i="2"/>
  <c r="K3652" i="2"/>
  <c r="K3653" i="2"/>
  <c r="M3653" i="2"/>
  <c r="D3653" i="2" s="1"/>
  <c r="N3654" i="2"/>
  <c r="K3655" i="2"/>
  <c r="M3655" i="2"/>
  <c r="D3655" i="2" s="1"/>
  <c r="N3655" i="2"/>
  <c r="K3656" i="2"/>
  <c r="N3656" i="2"/>
  <c r="K3657" i="2"/>
  <c r="M3657" i="2"/>
  <c r="D3657" i="2" s="1"/>
  <c r="K3658" i="2"/>
  <c r="K3659" i="2"/>
  <c r="M3659" i="2"/>
  <c r="D3659" i="2" s="1"/>
  <c r="N3659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F2506" i="2"/>
  <c r="G2506" i="2" s="1"/>
  <c r="H2506" i="2" s="1"/>
  <c r="F2507" i="2"/>
  <c r="G2507" i="2" s="1"/>
  <c r="H2507" i="2" s="1"/>
  <c r="F2508" i="2"/>
  <c r="G2508" i="2" s="1"/>
  <c r="H2508" i="2" s="1"/>
  <c r="F2509" i="2"/>
  <c r="G2509" i="2" s="1"/>
  <c r="H2509" i="2" s="1"/>
  <c r="F2510" i="2"/>
  <c r="G2510" i="2" s="1"/>
  <c r="H2510" i="2" s="1"/>
  <c r="F2511" i="2"/>
  <c r="G2511" i="2" s="1"/>
  <c r="H2511" i="2" s="1"/>
  <c r="F2512" i="2"/>
  <c r="F2513" i="2"/>
  <c r="G2513" i="2" s="1"/>
  <c r="H2513" i="2" s="1"/>
  <c r="F2514" i="2"/>
  <c r="G2514" i="2" s="1"/>
  <c r="H2514" i="2" s="1"/>
  <c r="F2515" i="2"/>
  <c r="G2515" i="2" s="1"/>
  <c r="H2515" i="2" s="1"/>
  <c r="F2516" i="2"/>
  <c r="G2516" i="2" s="1"/>
  <c r="H2516" i="2" s="1"/>
  <c r="F2517" i="2"/>
  <c r="G2517" i="2" s="1"/>
  <c r="H2517" i="2" s="1"/>
  <c r="F2518" i="2"/>
  <c r="G2518" i="2" s="1"/>
  <c r="H2518" i="2" s="1"/>
  <c r="F2519" i="2"/>
  <c r="G2519" i="2" s="1"/>
  <c r="H2519" i="2" s="1"/>
  <c r="F2520" i="2"/>
  <c r="G2520" i="2" s="1"/>
  <c r="H2520" i="2" s="1"/>
  <c r="F2521" i="2"/>
  <c r="G2521" i="2" s="1"/>
  <c r="H2521" i="2" s="1"/>
  <c r="F2522" i="2"/>
  <c r="G2522" i="2" s="1"/>
  <c r="H2522" i="2" s="1"/>
  <c r="F2523" i="2"/>
  <c r="G2523" i="2" s="1"/>
  <c r="H2523" i="2" s="1"/>
  <c r="F2524" i="2"/>
  <c r="G2524" i="2" s="1"/>
  <c r="H2524" i="2" s="1"/>
  <c r="F2525" i="2"/>
  <c r="G2525" i="2" s="1"/>
  <c r="H2525" i="2" s="1"/>
  <c r="F2526" i="2"/>
  <c r="G2526" i="2"/>
  <c r="H2526" i="2" s="1"/>
  <c r="F2527" i="2"/>
  <c r="G2527" i="2" s="1"/>
  <c r="H2527" i="2" s="1"/>
  <c r="F2528" i="2"/>
  <c r="G2528" i="2" s="1"/>
  <c r="H2528" i="2" s="1"/>
  <c r="F2529" i="2"/>
  <c r="G2529" i="2" s="1"/>
  <c r="H2529" i="2" s="1"/>
  <c r="F2530" i="2"/>
  <c r="G2530" i="2" s="1"/>
  <c r="H2530" i="2" s="1"/>
  <c r="F2531" i="2"/>
  <c r="G2531" i="2" s="1"/>
  <c r="H2531" i="2" s="1"/>
  <c r="F2532" i="2"/>
  <c r="G2532" i="2" s="1"/>
  <c r="H2532" i="2" s="1"/>
  <c r="F2533" i="2"/>
  <c r="G2533" i="2" s="1"/>
  <c r="H2533" i="2" s="1"/>
  <c r="F2534" i="2"/>
  <c r="G2534" i="2" s="1"/>
  <c r="H2534" i="2" s="1"/>
  <c r="F2535" i="2"/>
  <c r="G2535" i="2" s="1"/>
  <c r="H2535" i="2" s="1"/>
  <c r="F2536" i="2"/>
  <c r="G2536" i="2" s="1"/>
  <c r="H2536" i="2" s="1"/>
  <c r="F2537" i="2"/>
  <c r="G2537" i="2" s="1"/>
  <c r="H2537" i="2" s="1"/>
  <c r="F2538" i="2"/>
  <c r="G2538" i="2" s="1"/>
  <c r="H2538" i="2" s="1"/>
  <c r="F2539" i="2"/>
  <c r="G2539" i="2" s="1"/>
  <c r="H2539" i="2" s="1"/>
  <c r="F2540" i="2"/>
  <c r="G2540" i="2" s="1"/>
  <c r="H2540" i="2" s="1"/>
  <c r="F2541" i="2"/>
  <c r="G2541" i="2" s="1"/>
  <c r="H2541" i="2" s="1"/>
  <c r="F2542" i="2"/>
  <c r="G2542" i="2" s="1"/>
  <c r="H2542" i="2" s="1"/>
  <c r="F2543" i="2"/>
  <c r="G2543" i="2" s="1"/>
  <c r="H2543" i="2" s="1"/>
  <c r="F2544" i="2"/>
  <c r="G2544" i="2" s="1"/>
  <c r="H2544" i="2" s="1"/>
  <c r="F2545" i="2"/>
  <c r="G2545" i="2" s="1"/>
  <c r="H2545" i="2" s="1"/>
  <c r="F2546" i="2"/>
  <c r="G2546" i="2" s="1"/>
  <c r="H2546" i="2" s="1"/>
  <c r="F2547" i="2"/>
  <c r="G2547" i="2" s="1"/>
  <c r="H2547" i="2" s="1"/>
  <c r="F2548" i="2"/>
  <c r="G2548" i="2" s="1"/>
  <c r="H2548" i="2" s="1"/>
  <c r="F2549" i="2"/>
  <c r="G2549" i="2" s="1"/>
  <c r="H2549" i="2" s="1"/>
  <c r="F2550" i="2"/>
  <c r="G2550" i="2"/>
  <c r="H2550" i="2" s="1"/>
  <c r="F2551" i="2"/>
  <c r="G2551" i="2" s="1"/>
  <c r="H2551" i="2" s="1"/>
  <c r="F2552" i="2"/>
  <c r="G2552" i="2"/>
  <c r="H2552" i="2" s="1"/>
  <c r="F2553" i="2"/>
  <c r="G2553" i="2" s="1"/>
  <c r="H2553" i="2" s="1"/>
  <c r="F2554" i="2"/>
  <c r="G2554" i="2"/>
  <c r="H2554" i="2" s="1"/>
  <c r="F2555" i="2"/>
  <c r="G2555" i="2" s="1"/>
  <c r="H2555" i="2" s="1"/>
  <c r="F2556" i="2"/>
  <c r="G2556" i="2"/>
  <c r="H2556" i="2" s="1"/>
  <c r="F2557" i="2"/>
  <c r="G2557" i="2" s="1"/>
  <c r="H2557" i="2" s="1"/>
  <c r="F2558" i="2"/>
  <c r="G2558" i="2"/>
  <c r="H2558" i="2" s="1"/>
  <c r="F2559" i="2"/>
  <c r="G2559" i="2" s="1"/>
  <c r="H2559" i="2" s="1"/>
  <c r="F2560" i="2"/>
  <c r="G2560" i="2"/>
  <c r="H2560" i="2" s="1"/>
  <c r="F2561" i="2"/>
  <c r="F2562" i="2"/>
  <c r="G2562" i="2" s="1"/>
  <c r="H2562" i="2" s="1"/>
  <c r="F2563" i="2"/>
  <c r="G2563" i="2" s="1"/>
  <c r="H2563" i="2" s="1"/>
  <c r="F2564" i="2"/>
  <c r="G2564" i="2" s="1"/>
  <c r="H2564" i="2" s="1"/>
  <c r="F2565" i="2"/>
  <c r="G2565" i="2" s="1"/>
  <c r="H2565" i="2" s="1"/>
  <c r="F2566" i="2"/>
  <c r="G2566" i="2" s="1"/>
  <c r="H2566" i="2" s="1"/>
  <c r="F2567" i="2"/>
  <c r="G2567" i="2" s="1"/>
  <c r="H2567" i="2" s="1"/>
  <c r="F2568" i="2"/>
  <c r="G2568" i="2" s="1"/>
  <c r="H2568" i="2" s="1"/>
  <c r="F2569" i="2"/>
  <c r="G2569" i="2" s="1"/>
  <c r="H2569" i="2" s="1"/>
  <c r="F2570" i="2"/>
  <c r="G2570" i="2" s="1"/>
  <c r="H2570" i="2" s="1"/>
  <c r="F2571" i="2"/>
  <c r="G2571" i="2" s="1"/>
  <c r="H2571" i="2" s="1"/>
  <c r="F2572" i="2"/>
  <c r="G2572" i="2" s="1"/>
  <c r="H2572" i="2" s="1"/>
  <c r="F2573" i="2"/>
  <c r="G2573" i="2" s="1"/>
  <c r="H2573" i="2" s="1"/>
  <c r="F2574" i="2"/>
  <c r="G2574" i="2" s="1"/>
  <c r="H2574" i="2" s="1"/>
  <c r="F2575" i="2"/>
  <c r="G2575" i="2" s="1"/>
  <c r="H2575" i="2" s="1"/>
  <c r="F2576" i="2"/>
  <c r="G2576" i="2" s="1"/>
  <c r="H2576" i="2" s="1"/>
  <c r="F2577" i="2"/>
  <c r="G2577" i="2" s="1"/>
  <c r="H2577" i="2" s="1"/>
  <c r="F2578" i="2"/>
  <c r="G2578" i="2" s="1"/>
  <c r="H2578" i="2" s="1"/>
  <c r="F2579" i="2"/>
  <c r="G2579" i="2" s="1"/>
  <c r="H2579" i="2" s="1"/>
  <c r="F2580" i="2"/>
  <c r="G2580" i="2" s="1"/>
  <c r="H2580" i="2" s="1"/>
  <c r="F2581" i="2"/>
  <c r="G2581" i="2" s="1"/>
  <c r="H2581" i="2" s="1"/>
  <c r="F2582" i="2"/>
  <c r="G2582" i="2" s="1"/>
  <c r="H2582" i="2" s="1"/>
  <c r="F2583" i="2"/>
  <c r="G2583" i="2" s="1"/>
  <c r="H2583" i="2" s="1"/>
  <c r="F2584" i="2"/>
  <c r="G2584" i="2" s="1"/>
  <c r="H2584" i="2" s="1"/>
  <c r="F2585" i="2"/>
  <c r="G2585" i="2" s="1"/>
  <c r="H2585" i="2" s="1"/>
  <c r="F2586" i="2"/>
  <c r="G2586" i="2" s="1"/>
  <c r="H2586" i="2" s="1"/>
  <c r="F2587" i="2"/>
  <c r="G2587" i="2" s="1"/>
  <c r="H2587" i="2" s="1"/>
  <c r="F2588" i="2"/>
  <c r="G2588" i="2" s="1"/>
  <c r="H2588" i="2" s="1"/>
  <c r="F2589" i="2"/>
  <c r="G2589" i="2" s="1"/>
  <c r="H2589" i="2" s="1"/>
  <c r="F2590" i="2"/>
  <c r="G2590" i="2" s="1"/>
  <c r="H2590" i="2" s="1"/>
  <c r="F2591" i="2"/>
  <c r="G2591" i="2" s="1"/>
  <c r="H2591" i="2" s="1"/>
  <c r="F2592" i="2"/>
  <c r="G2592" i="2" s="1"/>
  <c r="H2592" i="2" s="1"/>
  <c r="F2593" i="2"/>
  <c r="G2593" i="2" s="1"/>
  <c r="H2593" i="2" s="1"/>
  <c r="F2594" i="2"/>
  <c r="G2594" i="2" s="1"/>
  <c r="H2594" i="2" s="1"/>
  <c r="F2595" i="2"/>
  <c r="G2595" i="2" s="1"/>
  <c r="H2595" i="2" s="1"/>
  <c r="F2596" i="2"/>
  <c r="G2596" i="2" s="1"/>
  <c r="H2596" i="2" s="1"/>
  <c r="F2597" i="2"/>
  <c r="G2597" i="2" s="1"/>
  <c r="H2597" i="2" s="1"/>
  <c r="F2598" i="2"/>
  <c r="G2598" i="2" s="1"/>
  <c r="H2598" i="2" s="1"/>
  <c r="F2599" i="2"/>
  <c r="G2599" i="2" s="1"/>
  <c r="H2599" i="2" s="1"/>
  <c r="F2600" i="2"/>
  <c r="G2600" i="2" s="1"/>
  <c r="H2600" i="2" s="1"/>
  <c r="F2601" i="2"/>
  <c r="G2601" i="2" s="1"/>
  <c r="H2601" i="2" s="1"/>
  <c r="F2602" i="2"/>
  <c r="G2602" i="2" s="1"/>
  <c r="H2602" i="2" s="1"/>
  <c r="F2603" i="2"/>
  <c r="G2603" i="2" s="1"/>
  <c r="H2603" i="2" s="1"/>
  <c r="F2604" i="2"/>
  <c r="G2604" i="2" s="1"/>
  <c r="H2604" i="2" s="1"/>
  <c r="F2605" i="2"/>
  <c r="G2605" i="2" s="1"/>
  <c r="H2605" i="2" s="1"/>
  <c r="F2606" i="2"/>
  <c r="G2606" i="2" s="1"/>
  <c r="H2606" i="2" s="1"/>
  <c r="F2607" i="2"/>
  <c r="G2607" i="2" s="1"/>
  <c r="H2607" i="2" s="1"/>
  <c r="F2608" i="2"/>
  <c r="G2608" i="2" s="1"/>
  <c r="H2608" i="2" s="1"/>
  <c r="F2609" i="2"/>
  <c r="G2609" i="2" s="1"/>
  <c r="H2609" i="2" s="1"/>
  <c r="F2610" i="2"/>
  <c r="G2610" i="2" s="1"/>
  <c r="H2610" i="2" s="1"/>
  <c r="F2611" i="2"/>
  <c r="G2611" i="2" s="1"/>
  <c r="H2611" i="2" s="1"/>
  <c r="F2612" i="2"/>
  <c r="G2612" i="2" s="1"/>
  <c r="H2612" i="2" s="1"/>
  <c r="F2613" i="2"/>
  <c r="G2613" i="2" s="1"/>
  <c r="H2613" i="2" s="1"/>
  <c r="F2614" i="2"/>
  <c r="G2614" i="2" s="1"/>
  <c r="H2614" i="2" s="1"/>
  <c r="F2615" i="2"/>
  <c r="F2616" i="2"/>
  <c r="G2616" i="2" s="1"/>
  <c r="H2616" i="2" s="1"/>
  <c r="F2617" i="2"/>
  <c r="G2617" i="2" s="1"/>
  <c r="H2617" i="2" s="1"/>
  <c r="F2618" i="2"/>
  <c r="F2619" i="2"/>
  <c r="G2619" i="2" s="1"/>
  <c r="H2619" i="2" s="1"/>
  <c r="F2620" i="2"/>
  <c r="G2620" i="2"/>
  <c r="H2620" i="2" s="1"/>
  <c r="F2621" i="2"/>
  <c r="G2621" i="2" s="1"/>
  <c r="H2621" i="2" s="1"/>
  <c r="F2622" i="2"/>
  <c r="G2622" i="2"/>
  <c r="H2622" i="2" s="1"/>
  <c r="F2623" i="2"/>
  <c r="F2624" i="2"/>
  <c r="G2624" i="2"/>
  <c r="H2624" i="2" s="1"/>
  <c r="F2625" i="2"/>
  <c r="G2625" i="2" s="1"/>
  <c r="H2625" i="2" s="1"/>
  <c r="F2626" i="2"/>
  <c r="G2626" i="2"/>
  <c r="H2626" i="2" s="1"/>
  <c r="F2627" i="2"/>
  <c r="G2627" i="2" s="1"/>
  <c r="H2627" i="2" s="1"/>
  <c r="F2628" i="2"/>
  <c r="G2628" i="2"/>
  <c r="H2628" i="2" s="1"/>
  <c r="F2629" i="2"/>
  <c r="G2629" i="2" s="1"/>
  <c r="H2629" i="2" s="1"/>
  <c r="F2630" i="2"/>
  <c r="G2630" i="2"/>
  <c r="H2630" i="2" s="1"/>
  <c r="F2631" i="2"/>
  <c r="G2631" i="2" s="1"/>
  <c r="H2631" i="2" s="1"/>
  <c r="F2632" i="2"/>
  <c r="G2632" i="2"/>
  <c r="H2632" i="2" s="1"/>
  <c r="F2633" i="2"/>
  <c r="G2633" i="2" s="1"/>
  <c r="H2633" i="2" s="1"/>
  <c r="F2634" i="2"/>
  <c r="G2634" i="2"/>
  <c r="H2634" i="2" s="1"/>
  <c r="F2635" i="2"/>
  <c r="G2635" i="2" s="1"/>
  <c r="H2635" i="2" s="1"/>
  <c r="F2636" i="2"/>
  <c r="G2636" i="2"/>
  <c r="H2636" i="2" s="1"/>
  <c r="F2637" i="2"/>
  <c r="G2637" i="2" s="1"/>
  <c r="H2637" i="2" s="1"/>
  <c r="F2638" i="2"/>
  <c r="G2638" i="2"/>
  <c r="H2638" i="2" s="1"/>
  <c r="F2639" i="2"/>
  <c r="G2639" i="2" s="1"/>
  <c r="H2639" i="2" s="1"/>
  <c r="F2640" i="2"/>
  <c r="G2640" i="2"/>
  <c r="H2640" i="2" s="1"/>
  <c r="F2641" i="2"/>
  <c r="G2641" i="2" s="1"/>
  <c r="H2641" i="2" s="1"/>
  <c r="F2642" i="2"/>
  <c r="G2642" i="2"/>
  <c r="H2642" i="2" s="1"/>
  <c r="F2643" i="2"/>
  <c r="G2643" i="2" s="1"/>
  <c r="H2643" i="2" s="1"/>
  <c r="F2644" i="2"/>
  <c r="G2644" i="2"/>
  <c r="H2644" i="2" s="1"/>
  <c r="F2645" i="2"/>
  <c r="G2645" i="2" s="1"/>
  <c r="H2645" i="2" s="1"/>
  <c r="F2646" i="2"/>
  <c r="G2646" i="2"/>
  <c r="H2646" i="2" s="1"/>
  <c r="F2647" i="2"/>
  <c r="G2647" i="2" s="1"/>
  <c r="H2647" i="2" s="1"/>
  <c r="F2648" i="2"/>
  <c r="G2648" i="2"/>
  <c r="H2648" i="2" s="1"/>
  <c r="F2649" i="2"/>
  <c r="G2649" i="2" s="1"/>
  <c r="H2649" i="2" s="1"/>
  <c r="F2650" i="2"/>
  <c r="G2650" i="2"/>
  <c r="H2650" i="2" s="1"/>
  <c r="F2651" i="2"/>
  <c r="G2651" i="2" s="1"/>
  <c r="H2651" i="2" s="1"/>
  <c r="F2652" i="2"/>
  <c r="G2652" i="2"/>
  <c r="H2652" i="2" s="1"/>
  <c r="F2653" i="2"/>
  <c r="G2653" i="2" s="1"/>
  <c r="H2653" i="2" s="1"/>
  <c r="F2654" i="2"/>
  <c r="G2654" i="2"/>
  <c r="H2654" i="2" s="1"/>
  <c r="F2655" i="2"/>
  <c r="G2655" i="2" s="1"/>
  <c r="H2655" i="2" s="1"/>
  <c r="F2656" i="2"/>
  <c r="G2656" i="2"/>
  <c r="H2656" i="2" s="1"/>
  <c r="F2657" i="2"/>
  <c r="G2657" i="2" s="1"/>
  <c r="H2657" i="2" s="1"/>
  <c r="F2658" i="2"/>
  <c r="G2658" i="2"/>
  <c r="H2658" i="2" s="1"/>
  <c r="F2659" i="2"/>
  <c r="G2659" i="2" s="1"/>
  <c r="H2659" i="2" s="1"/>
  <c r="F2660" i="2"/>
  <c r="G2660" i="2"/>
  <c r="H2660" i="2" s="1"/>
  <c r="F2661" i="2"/>
  <c r="G2661" i="2" s="1"/>
  <c r="H2661" i="2" s="1"/>
  <c r="F2662" i="2"/>
  <c r="G2662" i="2"/>
  <c r="H2662" i="2" s="1"/>
  <c r="F2663" i="2"/>
  <c r="G2663" i="2" s="1"/>
  <c r="H2663" i="2" s="1"/>
  <c r="F2664" i="2"/>
  <c r="G2664" i="2"/>
  <c r="H2664" i="2" s="1"/>
  <c r="F2665" i="2"/>
  <c r="G2665" i="2" s="1"/>
  <c r="H2665" i="2" s="1"/>
  <c r="F2666" i="2"/>
  <c r="G2666" i="2"/>
  <c r="H2666" i="2" s="1"/>
  <c r="F2667" i="2"/>
  <c r="G2667" i="2" s="1"/>
  <c r="H2667" i="2" s="1"/>
  <c r="F2668" i="2"/>
  <c r="G2668" i="2"/>
  <c r="H2668" i="2" s="1"/>
  <c r="F2669" i="2"/>
  <c r="G2669" i="2" s="1"/>
  <c r="H2669" i="2" s="1"/>
  <c r="F2670" i="2"/>
  <c r="G2670" i="2"/>
  <c r="H2670" i="2" s="1"/>
  <c r="F2671" i="2"/>
  <c r="G2671" i="2" s="1"/>
  <c r="H2671" i="2" s="1"/>
  <c r="F2672" i="2"/>
  <c r="G2672" i="2"/>
  <c r="H2672" i="2" s="1"/>
  <c r="F2673" i="2"/>
  <c r="G2673" i="2" s="1"/>
  <c r="H2673" i="2" s="1"/>
  <c r="F2674" i="2"/>
  <c r="G2674" i="2"/>
  <c r="H2674" i="2" s="1"/>
  <c r="F2675" i="2"/>
  <c r="G2675" i="2" s="1"/>
  <c r="H2675" i="2" s="1"/>
  <c r="F2676" i="2"/>
  <c r="G2676" i="2"/>
  <c r="H2676" i="2" s="1"/>
  <c r="F2677" i="2"/>
  <c r="G2677" i="2" s="1"/>
  <c r="H2677" i="2" s="1"/>
  <c r="F2678" i="2"/>
  <c r="G2678" i="2" s="1"/>
  <c r="H2678" i="2" s="1"/>
  <c r="F2679" i="2"/>
  <c r="G2679" i="2" s="1"/>
  <c r="H2679" i="2" s="1"/>
  <c r="F2680" i="2"/>
  <c r="G2680" i="2"/>
  <c r="H2680" i="2" s="1"/>
  <c r="F2681" i="2"/>
  <c r="G2681" i="2" s="1"/>
  <c r="H2681" i="2" s="1"/>
  <c r="F2682" i="2"/>
  <c r="G2682" i="2" s="1"/>
  <c r="H2682" i="2" s="1"/>
  <c r="F2683" i="2"/>
  <c r="G2683" i="2" s="1"/>
  <c r="H2683" i="2" s="1"/>
  <c r="F2684" i="2"/>
  <c r="G2684" i="2"/>
  <c r="H2684" i="2" s="1"/>
  <c r="F2685" i="2"/>
  <c r="G2685" i="2" s="1"/>
  <c r="H2685" i="2" s="1"/>
  <c r="F2686" i="2"/>
  <c r="G2686" i="2" s="1"/>
  <c r="H2686" i="2" s="1"/>
  <c r="F2687" i="2"/>
  <c r="G2687" i="2" s="1"/>
  <c r="H2687" i="2" s="1"/>
  <c r="F2688" i="2"/>
  <c r="G2688" i="2"/>
  <c r="H2688" i="2" s="1"/>
  <c r="F2689" i="2"/>
  <c r="G2689" i="2" s="1"/>
  <c r="H2689" i="2" s="1"/>
  <c r="F2690" i="2"/>
  <c r="G2690" i="2" s="1"/>
  <c r="H2690" i="2" s="1"/>
  <c r="F2691" i="2"/>
  <c r="G2691" i="2" s="1"/>
  <c r="H2691" i="2" s="1"/>
  <c r="F2692" i="2"/>
  <c r="G2692" i="2"/>
  <c r="H2692" i="2" s="1"/>
  <c r="F2693" i="2"/>
  <c r="G2693" i="2" s="1"/>
  <c r="H2693" i="2" s="1"/>
  <c r="F2694" i="2"/>
  <c r="G2694" i="2" s="1"/>
  <c r="H2694" i="2" s="1"/>
  <c r="F2695" i="2"/>
  <c r="G2695" i="2" s="1"/>
  <c r="H2695" i="2" s="1"/>
  <c r="F2696" i="2"/>
  <c r="F2697" i="2"/>
  <c r="G2697" i="2" s="1"/>
  <c r="H2697" i="2" s="1"/>
  <c r="F2698" i="2"/>
  <c r="G2698" i="2" s="1"/>
  <c r="H2698" i="2" s="1"/>
  <c r="F2699" i="2"/>
  <c r="G2699" i="2" s="1"/>
  <c r="H2699" i="2" s="1"/>
  <c r="F2700" i="2"/>
  <c r="G2700" i="2" s="1"/>
  <c r="H2700" i="2" s="1"/>
  <c r="F2701" i="2"/>
  <c r="G2701" i="2" s="1"/>
  <c r="H2701" i="2" s="1"/>
  <c r="F2702" i="2"/>
  <c r="G2702" i="2" s="1"/>
  <c r="H2702" i="2" s="1"/>
  <c r="F2703" i="2"/>
  <c r="G2703" i="2" s="1"/>
  <c r="H2703" i="2" s="1"/>
  <c r="F2704" i="2"/>
  <c r="G2704" i="2" s="1"/>
  <c r="H2704" i="2" s="1"/>
  <c r="F2705" i="2"/>
  <c r="G2705" i="2" s="1"/>
  <c r="H2705" i="2" s="1"/>
  <c r="F2706" i="2"/>
  <c r="G2706" i="2" s="1"/>
  <c r="H2706" i="2" s="1"/>
  <c r="F2707" i="2"/>
  <c r="G2707" i="2" s="1"/>
  <c r="H2707" i="2" s="1"/>
  <c r="F2708" i="2"/>
  <c r="G2708" i="2" s="1"/>
  <c r="H2708" i="2" s="1"/>
  <c r="F2709" i="2"/>
  <c r="G2709" i="2" s="1"/>
  <c r="H2709" i="2" s="1"/>
  <c r="F2710" i="2"/>
  <c r="G2710" i="2" s="1"/>
  <c r="H2710" i="2" s="1"/>
  <c r="F2711" i="2"/>
  <c r="G2711" i="2" s="1"/>
  <c r="H2711" i="2" s="1"/>
  <c r="F2712" i="2"/>
  <c r="G2712" i="2" s="1"/>
  <c r="H2712" i="2" s="1"/>
  <c r="F2713" i="2"/>
  <c r="G2713" i="2" s="1"/>
  <c r="H2713" i="2" s="1"/>
  <c r="F2714" i="2"/>
  <c r="G2714" i="2" s="1"/>
  <c r="H2714" i="2" s="1"/>
  <c r="F2715" i="2"/>
  <c r="G2715" i="2" s="1"/>
  <c r="H2715" i="2" s="1"/>
  <c r="F2716" i="2"/>
  <c r="G2716" i="2" s="1"/>
  <c r="H2716" i="2" s="1"/>
  <c r="F2717" i="2"/>
  <c r="G2717" i="2" s="1"/>
  <c r="H2717" i="2" s="1"/>
  <c r="F2718" i="2"/>
  <c r="G2718" i="2" s="1"/>
  <c r="H2718" i="2" s="1"/>
  <c r="F2719" i="2"/>
  <c r="G2719" i="2" s="1"/>
  <c r="H2719" i="2" s="1"/>
  <c r="F2720" i="2"/>
  <c r="G2720" i="2" s="1"/>
  <c r="H2720" i="2" s="1"/>
  <c r="F2721" i="2"/>
  <c r="G2721" i="2" s="1"/>
  <c r="H2721" i="2" s="1"/>
  <c r="F2722" i="2"/>
  <c r="G2722" i="2" s="1"/>
  <c r="H2722" i="2" s="1"/>
  <c r="F2723" i="2"/>
  <c r="G2723" i="2" s="1"/>
  <c r="H2723" i="2" s="1"/>
  <c r="F2724" i="2"/>
  <c r="G2724" i="2" s="1"/>
  <c r="H2724" i="2" s="1"/>
  <c r="F2725" i="2"/>
  <c r="G2725" i="2" s="1"/>
  <c r="H2725" i="2" s="1"/>
  <c r="F2726" i="2"/>
  <c r="G2726" i="2" s="1"/>
  <c r="H2726" i="2" s="1"/>
  <c r="F2727" i="2"/>
  <c r="G2727" i="2" s="1"/>
  <c r="H2727" i="2" s="1"/>
  <c r="F2728" i="2"/>
  <c r="G2728" i="2" s="1"/>
  <c r="H2728" i="2" s="1"/>
  <c r="F2729" i="2"/>
  <c r="G2729" i="2" s="1"/>
  <c r="H2729" i="2" s="1"/>
  <c r="F2730" i="2"/>
  <c r="G2730" i="2" s="1"/>
  <c r="H2730" i="2" s="1"/>
  <c r="F2731" i="2"/>
  <c r="G2731" i="2" s="1"/>
  <c r="H2731" i="2" s="1"/>
  <c r="F2732" i="2"/>
  <c r="G2732" i="2" s="1"/>
  <c r="H2732" i="2" s="1"/>
  <c r="F2733" i="2"/>
  <c r="G2733" i="2" s="1"/>
  <c r="H2733" i="2" s="1"/>
  <c r="F2734" i="2"/>
  <c r="G2734" i="2" s="1"/>
  <c r="H2734" i="2" s="1"/>
  <c r="F2735" i="2"/>
  <c r="G2735" i="2" s="1"/>
  <c r="H2735" i="2" s="1"/>
  <c r="F2736" i="2"/>
  <c r="G2736" i="2"/>
  <c r="H2736" i="2" s="1"/>
  <c r="F2737" i="2"/>
  <c r="G2737" i="2" s="1"/>
  <c r="H2737" i="2" s="1"/>
  <c r="F2738" i="2"/>
  <c r="G2738" i="2" s="1"/>
  <c r="H2738" i="2" s="1"/>
  <c r="F2739" i="2"/>
  <c r="G2739" i="2" s="1"/>
  <c r="H2739" i="2" s="1"/>
  <c r="F2740" i="2"/>
  <c r="G2740" i="2" s="1"/>
  <c r="H2740" i="2" s="1"/>
  <c r="F2741" i="2"/>
  <c r="G2741" i="2" s="1"/>
  <c r="H2741" i="2" s="1"/>
  <c r="F2742" i="2"/>
  <c r="G2742" i="2" s="1"/>
  <c r="H2742" i="2" s="1"/>
  <c r="F2743" i="2"/>
  <c r="G2743" i="2" s="1"/>
  <c r="H2743" i="2" s="1"/>
  <c r="F2744" i="2"/>
  <c r="G2744" i="2" s="1"/>
  <c r="H2744" i="2" s="1"/>
  <c r="F2745" i="2"/>
  <c r="G2745" i="2" s="1"/>
  <c r="H2745" i="2" s="1"/>
  <c r="F2746" i="2"/>
  <c r="G2746" i="2" s="1"/>
  <c r="H2746" i="2" s="1"/>
  <c r="F2747" i="2"/>
  <c r="G2747" i="2" s="1"/>
  <c r="H2747" i="2" s="1"/>
  <c r="F2748" i="2"/>
  <c r="G2748" i="2" s="1"/>
  <c r="H2748" i="2" s="1"/>
  <c r="F2749" i="2"/>
  <c r="G2749" i="2" s="1"/>
  <c r="H2749" i="2" s="1"/>
  <c r="F2750" i="2"/>
  <c r="G2750" i="2" s="1"/>
  <c r="H2750" i="2" s="1"/>
  <c r="F2751" i="2"/>
  <c r="G2751" i="2" s="1"/>
  <c r="H2751" i="2" s="1"/>
  <c r="F2752" i="2"/>
  <c r="G2752" i="2" s="1"/>
  <c r="H2752" i="2" s="1"/>
  <c r="F2753" i="2"/>
  <c r="G2753" i="2" s="1"/>
  <c r="H2753" i="2" s="1"/>
  <c r="F2754" i="2"/>
  <c r="G2754" i="2" s="1"/>
  <c r="H2754" i="2" s="1"/>
  <c r="F2755" i="2"/>
  <c r="G2755" i="2" s="1"/>
  <c r="H2755" i="2" s="1"/>
  <c r="F2756" i="2"/>
  <c r="G2756" i="2" s="1"/>
  <c r="H2756" i="2" s="1"/>
  <c r="F2757" i="2"/>
  <c r="F2758" i="2"/>
  <c r="G2758" i="2" s="1"/>
  <c r="H2758" i="2" s="1"/>
  <c r="F2759" i="2"/>
  <c r="G2759" i="2" s="1"/>
  <c r="H2759" i="2" s="1"/>
  <c r="F2760" i="2"/>
  <c r="G2760" i="2" s="1"/>
  <c r="H2760" i="2" s="1"/>
  <c r="F2761" i="2"/>
  <c r="G2761" i="2" s="1"/>
  <c r="H2761" i="2" s="1"/>
  <c r="F2762" i="2"/>
  <c r="G2762" i="2" s="1"/>
  <c r="H2762" i="2" s="1"/>
  <c r="F2763" i="2"/>
  <c r="G2763" i="2" s="1"/>
  <c r="H2763" i="2" s="1"/>
  <c r="F2764" i="2"/>
  <c r="G2764" i="2"/>
  <c r="H2764" i="2" s="1"/>
  <c r="F2765" i="2"/>
  <c r="G2765" i="2" s="1"/>
  <c r="H2765" i="2" s="1"/>
  <c r="F2766" i="2"/>
  <c r="G2766" i="2" s="1"/>
  <c r="H2766" i="2" s="1"/>
  <c r="F2767" i="2"/>
  <c r="G2767" i="2" s="1"/>
  <c r="H2767" i="2" s="1"/>
  <c r="F2768" i="2"/>
  <c r="G2768" i="2" s="1"/>
  <c r="H2768" i="2" s="1"/>
  <c r="F2769" i="2"/>
  <c r="G2769" i="2" s="1"/>
  <c r="H2769" i="2" s="1"/>
  <c r="F2770" i="2"/>
  <c r="G2770" i="2" s="1"/>
  <c r="H2770" i="2" s="1"/>
  <c r="F2771" i="2"/>
  <c r="G2771" i="2" s="1"/>
  <c r="H2771" i="2" s="1"/>
  <c r="F2772" i="2"/>
  <c r="G2772" i="2" s="1"/>
  <c r="H2772" i="2" s="1"/>
  <c r="F2773" i="2"/>
  <c r="G2773" i="2" s="1"/>
  <c r="H2773" i="2" s="1"/>
  <c r="F2774" i="2"/>
  <c r="G2774" i="2" s="1"/>
  <c r="H2774" i="2" s="1"/>
  <c r="F2775" i="2"/>
  <c r="G2775" i="2" s="1"/>
  <c r="H2775" i="2" s="1"/>
  <c r="F2776" i="2"/>
  <c r="G2776" i="2" s="1"/>
  <c r="H2776" i="2" s="1"/>
  <c r="F2777" i="2"/>
  <c r="G2777" i="2" s="1"/>
  <c r="H2777" i="2" s="1"/>
  <c r="F2778" i="2"/>
  <c r="G2778" i="2" s="1"/>
  <c r="H2778" i="2" s="1"/>
  <c r="F2779" i="2"/>
  <c r="G2779" i="2" s="1"/>
  <c r="H2779" i="2" s="1"/>
  <c r="F2780" i="2"/>
  <c r="G2780" i="2" s="1"/>
  <c r="H2780" i="2" s="1"/>
  <c r="F2781" i="2"/>
  <c r="G2781" i="2" s="1"/>
  <c r="H2781" i="2" s="1"/>
  <c r="F2782" i="2"/>
  <c r="G2782" i="2" s="1"/>
  <c r="H2782" i="2" s="1"/>
  <c r="F2783" i="2"/>
  <c r="G2783" i="2" s="1"/>
  <c r="H2783" i="2" s="1"/>
  <c r="F2784" i="2"/>
  <c r="G2784" i="2" s="1"/>
  <c r="H2784" i="2" s="1"/>
  <c r="F2785" i="2"/>
  <c r="G2785" i="2" s="1"/>
  <c r="H2785" i="2" s="1"/>
  <c r="F2786" i="2"/>
  <c r="G2786" i="2" s="1"/>
  <c r="H2786" i="2" s="1"/>
  <c r="F2787" i="2"/>
  <c r="G2787" i="2" s="1"/>
  <c r="H2787" i="2" s="1"/>
  <c r="F2788" i="2"/>
  <c r="G2788" i="2" s="1"/>
  <c r="H2788" i="2" s="1"/>
  <c r="F2789" i="2"/>
  <c r="G2789" i="2" s="1"/>
  <c r="H2789" i="2" s="1"/>
  <c r="F2790" i="2"/>
  <c r="G2790" i="2" s="1"/>
  <c r="H2790" i="2" s="1"/>
  <c r="F2791" i="2"/>
  <c r="G2791" i="2" s="1"/>
  <c r="H2791" i="2" s="1"/>
  <c r="F2792" i="2"/>
  <c r="G2792" i="2" s="1"/>
  <c r="H2792" i="2" s="1"/>
  <c r="F2793" i="2"/>
  <c r="G2793" i="2" s="1"/>
  <c r="H2793" i="2" s="1"/>
  <c r="F2794" i="2"/>
  <c r="G2794" i="2" s="1"/>
  <c r="H2794" i="2" s="1"/>
  <c r="F2795" i="2"/>
  <c r="G2795" i="2" s="1"/>
  <c r="H2795" i="2" s="1"/>
  <c r="F2796" i="2"/>
  <c r="G2796" i="2" s="1"/>
  <c r="H2796" i="2" s="1"/>
  <c r="F2797" i="2"/>
  <c r="G2797" i="2" s="1"/>
  <c r="H2797" i="2" s="1"/>
  <c r="F2798" i="2"/>
  <c r="G2798" i="2" s="1"/>
  <c r="H2798" i="2" s="1"/>
  <c r="F2799" i="2"/>
  <c r="G2799" i="2" s="1"/>
  <c r="H2799" i="2" s="1"/>
  <c r="F2800" i="2"/>
  <c r="G2800" i="2" s="1"/>
  <c r="H2800" i="2" s="1"/>
  <c r="F2801" i="2"/>
  <c r="G2801" i="2" s="1"/>
  <c r="H2801" i="2" s="1"/>
  <c r="F2802" i="2"/>
  <c r="G2802" i="2" s="1"/>
  <c r="H2802" i="2" s="1"/>
  <c r="F2803" i="2"/>
  <c r="G2803" i="2" s="1"/>
  <c r="H2803" i="2" s="1"/>
  <c r="F2804" i="2"/>
  <c r="G2804" i="2" s="1"/>
  <c r="H2804" i="2" s="1"/>
  <c r="F2805" i="2"/>
  <c r="G2805" i="2" s="1"/>
  <c r="H2805" i="2" s="1"/>
  <c r="F2806" i="2"/>
  <c r="G2806" i="2" s="1"/>
  <c r="H2806" i="2" s="1"/>
  <c r="F2807" i="2"/>
  <c r="G2807" i="2" s="1"/>
  <c r="H2807" i="2" s="1"/>
  <c r="F2808" i="2"/>
  <c r="G2808" i="2" s="1"/>
  <c r="H2808" i="2" s="1"/>
  <c r="F2809" i="2"/>
  <c r="G2809" i="2" s="1"/>
  <c r="H2809" i="2" s="1"/>
  <c r="F2810" i="2"/>
  <c r="G2810" i="2" s="1"/>
  <c r="H2810" i="2" s="1"/>
  <c r="F2811" i="2"/>
  <c r="G2811" i="2" s="1"/>
  <c r="H2811" i="2" s="1"/>
  <c r="F2812" i="2"/>
  <c r="G2812" i="2"/>
  <c r="H2812" i="2" s="1"/>
  <c r="F2813" i="2"/>
  <c r="G2813" i="2" s="1"/>
  <c r="H2813" i="2" s="1"/>
  <c r="F2814" i="2"/>
  <c r="G2814" i="2" s="1"/>
  <c r="H2814" i="2" s="1"/>
  <c r="F2815" i="2"/>
  <c r="G2815" i="2" s="1"/>
  <c r="H2815" i="2" s="1"/>
  <c r="F2816" i="2"/>
  <c r="G2816" i="2" s="1"/>
  <c r="H2816" i="2" s="1"/>
  <c r="F2817" i="2"/>
  <c r="G2817" i="2" s="1"/>
  <c r="H2817" i="2" s="1"/>
  <c r="F2818" i="2"/>
  <c r="G2818" i="2" s="1"/>
  <c r="H2818" i="2" s="1"/>
  <c r="F2819" i="2"/>
  <c r="G2819" i="2" s="1"/>
  <c r="H2819" i="2" s="1"/>
  <c r="F2820" i="2"/>
  <c r="G2820" i="2" s="1"/>
  <c r="H2820" i="2" s="1"/>
  <c r="F2821" i="2"/>
  <c r="G2821" i="2" s="1"/>
  <c r="H2821" i="2" s="1"/>
  <c r="F2822" i="2"/>
  <c r="G2822" i="2" s="1"/>
  <c r="H2822" i="2" s="1"/>
  <c r="F2823" i="2"/>
  <c r="G2823" i="2" s="1"/>
  <c r="H2823" i="2" s="1"/>
  <c r="F2824" i="2"/>
  <c r="G2824" i="2" s="1"/>
  <c r="H2824" i="2" s="1"/>
  <c r="F2825" i="2"/>
  <c r="G2825" i="2" s="1"/>
  <c r="H2825" i="2" s="1"/>
  <c r="F2826" i="2"/>
  <c r="G2826" i="2" s="1"/>
  <c r="H2826" i="2" s="1"/>
  <c r="F2827" i="2"/>
  <c r="G2827" i="2" s="1"/>
  <c r="H2827" i="2" s="1"/>
  <c r="F2828" i="2"/>
  <c r="G2828" i="2" s="1"/>
  <c r="H2828" i="2" s="1"/>
  <c r="F2829" i="2"/>
  <c r="G2829" i="2" s="1"/>
  <c r="H2829" i="2" s="1"/>
  <c r="F2830" i="2"/>
  <c r="G2830" i="2" s="1"/>
  <c r="H2830" i="2" s="1"/>
  <c r="F2831" i="2"/>
  <c r="G2831" i="2" s="1"/>
  <c r="H2831" i="2" s="1"/>
  <c r="F2832" i="2"/>
  <c r="G2832" i="2" s="1"/>
  <c r="H2832" i="2" s="1"/>
  <c r="F2833" i="2"/>
  <c r="G2833" i="2" s="1"/>
  <c r="H2833" i="2" s="1"/>
  <c r="F2834" i="2"/>
  <c r="G2834" i="2" s="1"/>
  <c r="H2834" i="2" s="1"/>
  <c r="F2835" i="2"/>
  <c r="G2835" i="2" s="1"/>
  <c r="H2835" i="2" s="1"/>
  <c r="F2836" i="2"/>
  <c r="G2836" i="2" s="1"/>
  <c r="H2836" i="2" s="1"/>
  <c r="F2837" i="2"/>
  <c r="G2837" i="2" s="1"/>
  <c r="H2837" i="2" s="1"/>
  <c r="F2838" i="2"/>
  <c r="G2838" i="2" s="1"/>
  <c r="H2838" i="2" s="1"/>
  <c r="F2839" i="2"/>
  <c r="G2839" i="2" s="1"/>
  <c r="H2839" i="2" s="1"/>
  <c r="F2840" i="2"/>
  <c r="G2840" i="2" s="1"/>
  <c r="H2840" i="2" s="1"/>
  <c r="F2841" i="2"/>
  <c r="G2841" i="2" s="1"/>
  <c r="H2841" i="2" s="1"/>
  <c r="F2842" i="2"/>
  <c r="G2842" i="2" s="1"/>
  <c r="H2842" i="2" s="1"/>
  <c r="F2843" i="2"/>
  <c r="G2843" i="2" s="1"/>
  <c r="H2843" i="2" s="1"/>
  <c r="F2844" i="2"/>
  <c r="G2844" i="2" s="1"/>
  <c r="H2844" i="2" s="1"/>
  <c r="F2845" i="2"/>
  <c r="G2845" i="2" s="1"/>
  <c r="H2845" i="2" s="1"/>
  <c r="F2846" i="2"/>
  <c r="G2846" i="2" s="1"/>
  <c r="H2846" i="2" s="1"/>
  <c r="F2847" i="2"/>
  <c r="G2847" i="2" s="1"/>
  <c r="H2847" i="2" s="1"/>
  <c r="F2848" i="2"/>
  <c r="G2848" i="2" s="1"/>
  <c r="H2848" i="2" s="1"/>
  <c r="F2849" i="2"/>
  <c r="G2849" i="2" s="1"/>
  <c r="H2849" i="2" s="1"/>
  <c r="F2850" i="2"/>
  <c r="G2850" i="2" s="1"/>
  <c r="H2850" i="2" s="1"/>
  <c r="F2851" i="2"/>
  <c r="G2851" i="2" s="1"/>
  <c r="H2851" i="2" s="1"/>
  <c r="F2852" i="2"/>
  <c r="G2852" i="2" s="1"/>
  <c r="H2852" i="2" s="1"/>
  <c r="F2853" i="2"/>
  <c r="G2853" i="2" s="1"/>
  <c r="H2853" i="2" s="1"/>
  <c r="F2854" i="2"/>
  <c r="G2854" i="2" s="1"/>
  <c r="H2854" i="2" s="1"/>
  <c r="F2855" i="2"/>
  <c r="G2855" i="2" s="1"/>
  <c r="H2855" i="2" s="1"/>
  <c r="F2856" i="2"/>
  <c r="G2856" i="2" s="1"/>
  <c r="H2856" i="2" s="1"/>
  <c r="F2857" i="2"/>
  <c r="G2857" i="2" s="1"/>
  <c r="H2857" i="2" s="1"/>
  <c r="F2858" i="2"/>
  <c r="G2858" i="2" s="1"/>
  <c r="H2858" i="2" s="1"/>
  <c r="F2859" i="2"/>
  <c r="G2859" i="2" s="1"/>
  <c r="H2859" i="2" s="1"/>
  <c r="F2860" i="2"/>
  <c r="G2860" i="2" s="1"/>
  <c r="H2860" i="2" s="1"/>
  <c r="F2861" i="2"/>
  <c r="G2861" i="2" s="1"/>
  <c r="H2861" i="2" s="1"/>
  <c r="F2862" i="2"/>
  <c r="G2862" i="2" s="1"/>
  <c r="H2862" i="2" s="1"/>
  <c r="F2863" i="2"/>
  <c r="G2863" i="2" s="1"/>
  <c r="H2863" i="2" s="1"/>
  <c r="F2864" i="2"/>
  <c r="G2864" i="2" s="1"/>
  <c r="H2864" i="2" s="1"/>
  <c r="F2865" i="2"/>
  <c r="G2865" i="2" s="1"/>
  <c r="H2865" i="2" s="1"/>
  <c r="F2866" i="2"/>
  <c r="G2866" i="2" s="1"/>
  <c r="H2866" i="2" s="1"/>
  <c r="F2867" i="2"/>
  <c r="G2867" i="2" s="1"/>
  <c r="H2867" i="2" s="1"/>
  <c r="F2868" i="2"/>
  <c r="G2868" i="2"/>
  <c r="H2868" i="2" s="1"/>
  <c r="F2869" i="2"/>
  <c r="G2869" i="2" s="1"/>
  <c r="H2869" i="2" s="1"/>
  <c r="F2870" i="2"/>
  <c r="G2870" i="2" s="1"/>
  <c r="H2870" i="2" s="1"/>
  <c r="F2871" i="2"/>
  <c r="G2871" i="2" s="1"/>
  <c r="H2871" i="2" s="1"/>
  <c r="F2872" i="2"/>
  <c r="G2872" i="2" s="1"/>
  <c r="H2872" i="2" s="1"/>
  <c r="F2873" i="2"/>
  <c r="G2873" i="2" s="1"/>
  <c r="H2873" i="2" s="1"/>
  <c r="F2874" i="2"/>
  <c r="G2874" i="2" s="1"/>
  <c r="H2874" i="2" s="1"/>
  <c r="F2875" i="2"/>
  <c r="G2875" i="2" s="1"/>
  <c r="H2875" i="2" s="1"/>
  <c r="F2876" i="2"/>
  <c r="G2876" i="2" s="1"/>
  <c r="H2876" i="2" s="1"/>
  <c r="F2877" i="2"/>
  <c r="G2877" i="2" s="1"/>
  <c r="H2877" i="2" s="1"/>
  <c r="F2878" i="2"/>
  <c r="G2878" i="2" s="1"/>
  <c r="H2878" i="2" s="1"/>
  <c r="F2879" i="2"/>
  <c r="G2879" i="2" s="1"/>
  <c r="H2879" i="2" s="1"/>
  <c r="F2880" i="2"/>
  <c r="G2880" i="2" s="1"/>
  <c r="H2880" i="2" s="1"/>
  <c r="F2881" i="2"/>
  <c r="G2881" i="2" s="1"/>
  <c r="H2881" i="2" s="1"/>
  <c r="F2882" i="2"/>
  <c r="G2882" i="2" s="1"/>
  <c r="H2882" i="2" s="1"/>
  <c r="F2883" i="2"/>
  <c r="G2883" i="2" s="1"/>
  <c r="H2883" i="2" s="1"/>
  <c r="F2884" i="2"/>
  <c r="G2884" i="2" s="1"/>
  <c r="H2884" i="2" s="1"/>
  <c r="F2885" i="2"/>
  <c r="G2885" i="2" s="1"/>
  <c r="H2885" i="2" s="1"/>
  <c r="F2886" i="2"/>
  <c r="G2886" i="2" s="1"/>
  <c r="H2886" i="2" s="1"/>
  <c r="F2887" i="2"/>
  <c r="G2887" i="2" s="1"/>
  <c r="H2887" i="2" s="1"/>
  <c r="F2888" i="2"/>
  <c r="G2888" i="2" s="1"/>
  <c r="H2888" i="2" s="1"/>
  <c r="F2889" i="2"/>
  <c r="G2889" i="2" s="1"/>
  <c r="H2889" i="2" s="1"/>
  <c r="F2890" i="2"/>
  <c r="G2890" i="2" s="1"/>
  <c r="H2890" i="2" s="1"/>
  <c r="F2891" i="2"/>
  <c r="G2891" i="2" s="1"/>
  <c r="H2891" i="2" s="1"/>
  <c r="F2892" i="2"/>
  <c r="G2892" i="2" s="1"/>
  <c r="H2892" i="2" s="1"/>
  <c r="F2893" i="2"/>
  <c r="G2893" i="2" s="1"/>
  <c r="H2893" i="2" s="1"/>
  <c r="F2894" i="2"/>
  <c r="G2894" i="2" s="1"/>
  <c r="H2894" i="2" s="1"/>
  <c r="F2895" i="2"/>
  <c r="G2895" i="2" s="1"/>
  <c r="H2895" i="2" s="1"/>
  <c r="F2896" i="2"/>
  <c r="G2896" i="2" s="1"/>
  <c r="H2896" i="2" s="1"/>
  <c r="F2897" i="2"/>
  <c r="G2897" i="2" s="1"/>
  <c r="H2897" i="2" s="1"/>
  <c r="F2898" i="2"/>
  <c r="G2898" i="2" s="1"/>
  <c r="H2898" i="2" s="1"/>
  <c r="F2899" i="2"/>
  <c r="G2899" i="2" s="1"/>
  <c r="H2899" i="2" s="1"/>
  <c r="F2900" i="2"/>
  <c r="G2900" i="2" s="1"/>
  <c r="H2900" i="2" s="1"/>
  <c r="F2901" i="2"/>
  <c r="G2901" i="2" s="1"/>
  <c r="H2901" i="2" s="1"/>
  <c r="F2902" i="2"/>
  <c r="G2902" i="2" s="1"/>
  <c r="H2902" i="2" s="1"/>
  <c r="F2903" i="2"/>
  <c r="G2903" i="2" s="1"/>
  <c r="H2903" i="2" s="1"/>
  <c r="F2904" i="2"/>
  <c r="G2904" i="2" s="1"/>
  <c r="H2904" i="2" s="1"/>
  <c r="F2905" i="2"/>
  <c r="G2905" i="2" s="1"/>
  <c r="H2905" i="2" s="1"/>
  <c r="F2906" i="2"/>
  <c r="G2906" i="2" s="1"/>
  <c r="H2906" i="2" s="1"/>
  <c r="F2907" i="2"/>
  <c r="G2907" i="2" s="1"/>
  <c r="H2907" i="2" s="1"/>
  <c r="F2908" i="2"/>
  <c r="G2908" i="2" s="1"/>
  <c r="H2908" i="2" s="1"/>
  <c r="F2909" i="2"/>
  <c r="G2909" i="2" s="1"/>
  <c r="H2909" i="2" s="1"/>
  <c r="F2910" i="2"/>
  <c r="G2910" i="2" s="1"/>
  <c r="H2910" i="2" s="1"/>
  <c r="F2911" i="2"/>
  <c r="G2911" i="2" s="1"/>
  <c r="H2911" i="2" s="1"/>
  <c r="F2912" i="2"/>
  <c r="G2912" i="2" s="1"/>
  <c r="H2912" i="2" s="1"/>
  <c r="F2913" i="2"/>
  <c r="G2913" i="2" s="1"/>
  <c r="H2913" i="2" s="1"/>
  <c r="F2914" i="2"/>
  <c r="G2914" i="2" s="1"/>
  <c r="H2914" i="2" s="1"/>
  <c r="F2915" i="2"/>
  <c r="F2916" i="2"/>
  <c r="G2916" i="2" s="1"/>
  <c r="H2916" i="2" s="1"/>
  <c r="F2917" i="2"/>
  <c r="G2917" i="2" s="1"/>
  <c r="H2917" i="2" s="1"/>
  <c r="F2918" i="2"/>
  <c r="G2918" i="2" s="1"/>
  <c r="H2918" i="2" s="1"/>
  <c r="F2919" i="2"/>
  <c r="G2919" i="2" s="1"/>
  <c r="H2919" i="2" s="1"/>
  <c r="F2920" i="2"/>
  <c r="G2920" i="2" s="1"/>
  <c r="H2920" i="2" s="1"/>
  <c r="F2921" i="2"/>
  <c r="G2921" i="2" s="1"/>
  <c r="H2921" i="2" s="1"/>
  <c r="F2922" i="2"/>
  <c r="G2922" i="2" s="1"/>
  <c r="H2922" i="2" s="1"/>
  <c r="F2923" i="2"/>
  <c r="G2923" i="2" s="1"/>
  <c r="H2923" i="2" s="1"/>
  <c r="F2924" i="2"/>
  <c r="G2924" i="2" s="1"/>
  <c r="H2924" i="2" s="1"/>
  <c r="F2925" i="2"/>
  <c r="G2925" i="2" s="1"/>
  <c r="H2925" i="2" s="1"/>
  <c r="F2926" i="2"/>
  <c r="G2926" i="2" s="1"/>
  <c r="H2926" i="2" s="1"/>
  <c r="F2927" i="2"/>
  <c r="G2927" i="2" s="1"/>
  <c r="H2927" i="2" s="1"/>
  <c r="F2928" i="2"/>
  <c r="G2928" i="2"/>
  <c r="H2928" i="2" s="1"/>
  <c r="F2929" i="2"/>
  <c r="G2929" i="2" s="1"/>
  <c r="H2929" i="2" s="1"/>
  <c r="F2930" i="2"/>
  <c r="G2930" i="2" s="1"/>
  <c r="H2930" i="2" s="1"/>
  <c r="F2931" i="2"/>
  <c r="G2931" i="2" s="1"/>
  <c r="H2931" i="2" s="1"/>
  <c r="F2932" i="2"/>
  <c r="G2932" i="2"/>
  <c r="H2932" i="2" s="1"/>
  <c r="F2933" i="2"/>
  <c r="G2933" i="2" s="1"/>
  <c r="H2933" i="2" s="1"/>
  <c r="F2934" i="2"/>
  <c r="G2934" i="2" s="1"/>
  <c r="H2934" i="2" s="1"/>
  <c r="F2935" i="2"/>
  <c r="G2935" i="2" s="1"/>
  <c r="H2935" i="2" s="1"/>
  <c r="F2936" i="2"/>
  <c r="G2936" i="2" s="1"/>
  <c r="H2936" i="2" s="1"/>
  <c r="F2937" i="2"/>
  <c r="G2937" i="2" s="1"/>
  <c r="H2937" i="2" s="1"/>
  <c r="F2938" i="2"/>
  <c r="G2938" i="2" s="1"/>
  <c r="H2938" i="2" s="1"/>
  <c r="F2939" i="2"/>
  <c r="G2939" i="2" s="1"/>
  <c r="H2939" i="2" s="1"/>
  <c r="F2940" i="2"/>
  <c r="G2940" i="2" s="1"/>
  <c r="H2940" i="2" s="1"/>
  <c r="F2941" i="2"/>
  <c r="G2941" i="2" s="1"/>
  <c r="H2941" i="2" s="1"/>
  <c r="F2942" i="2"/>
  <c r="G2942" i="2" s="1"/>
  <c r="H2942" i="2" s="1"/>
  <c r="F2943" i="2"/>
  <c r="G2943" i="2" s="1"/>
  <c r="H2943" i="2" s="1"/>
  <c r="F2944" i="2"/>
  <c r="G2944" i="2" s="1"/>
  <c r="H2944" i="2" s="1"/>
  <c r="F2945" i="2"/>
  <c r="G2945" i="2" s="1"/>
  <c r="H2945" i="2" s="1"/>
  <c r="F2946" i="2"/>
  <c r="G2946" i="2" s="1"/>
  <c r="H2946" i="2" s="1"/>
  <c r="F2947" i="2"/>
  <c r="G2947" i="2" s="1"/>
  <c r="H2947" i="2" s="1"/>
  <c r="F2948" i="2"/>
  <c r="G2948" i="2" s="1"/>
  <c r="H2948" i="2" s="1"/>
  <c r="F2949" i="2"/>
  <c r="G2949" i="2" s="1"/>
  <c r="H2949" i="2" s="1"/>
  <c r="F2950" i="2"/>
  <c r="G2950" i="2" s="1"/>
  <c r="H2950" i="2" s="1"/>
  <c r="F2951" i="2"/>
  <c r="G2951" i="2" s="1"/>
  <c r="H2951" i="2" s="1"/>
  <c r="F2952" i="2"/>
  <c r="G2952" i="2" s="1"/>
  <c r="H2952" i="2" s="1"/>
  <c r="F2953" i="2"/>
  <c r="G2953" i="2" s="1"/>
  <c r="H2953" i="2" s="1"/>
  <c r="F2954" i="2"/>
  <c r="G2954" i="2" s="1"/>
  <c r="H2954" i="2" s="1"/>
  <c r="F2955" i="2"/>
  <c r="G2955" i="2" s="1"/>
  <c r="H2955" i="2" s="1"/>
  <c r="F2956" i="2"/>
  <c r="G2956" i="2" s="1"/>
  <c r="H2956" i="2" s="1"/>
  <c r="F2957" i="2"/>
  <c r="G2957" i="2" s="1"/>
  <c r="H2957" i="2" s="1"/>
  <c r="F2958" i="2"/>
  <c r="G2958" i="2" s="1"/>
  <c r="H2958" i="2" s="1"/>
  <c r="F2959" i="2"/>
  <c r="G2959" i="2" s="1"/>
  <c r="H2959" i="2" s="1"/>
  <c r="F2960" i="2"/>
  <c r="G2960" i="2" s="1"/>
  <c r="H2960" i="2" s="1"/>
  <c r="F2961" i="2"/>
  <c r="G2961" i="2" s="1"/>
  <c r="H2961" i="2" s="1"/>
  <c r="F2962" i="2"/>
  <c r="G2962" i="2" s="1"/>
  <c r="H2962" i="2" s="1"/>
  <c r="F2963" i="2"/>
  <c r="G2963" i="2" s="1"/>
  <c r="H2963" i="2" s="1"/>
  <c r="F2964" i="2"/>
  <c r="G2964" i="2" s="1"/>
  <c r="H2964" i="2" s="1"/>
  <c r="F2965" i="2"/>
  <c r="G2965" i="2" s="1"/>
  <c r="H2965" i="2" s="1"/>
  <c r="F2966" i="2"/>
  <c r="G2966" i="2" s="1"/>
  <c r="H2966" i="2" s="1"/>
  <c r="F2967" i="2"/>
  <c r="G2967" i="2" s="1"/>
  <c r="H2967" i="2" s="1"/>
  <c r="F2968" i="2"/>
  <c r="G2968" i="2" s="1"/>
  <c r="H2968" i="2" s="1"/>
  <c r="F2969" i="2"/>
  <c r="G2969" i="2" s="1"/>
  <c r="H2969" i="2" s="1"/>
  <c r="F2970" i="2"/>
  <c r="G2970" i="2" s="1"/>
  <c r="H2970" i="2" s="1"/>
  <c r="F2971" i="2"/>
  <c r="G2971" i="2" s="1"/>
  <c r="H2971" i="2" s="1"/>
  <c r="F2972" i="2"/>
  <c r="G2972" i="2" s="1"/>
  <c r="H2972" i="2" s="1"/>
  <c r="F2973" i="2"/>
  <c r="G2973" i="2" s="1"/>
  <c r="H2973" i="2" s="1"/>
  <c r="F2974" i="2"/>
  <c r="G2974" i="2" s="1"/>
  <c r="H2974" i="2" s="1"/>
  <c r="F2975" i="2"/>
  <c r="G2975" i="2" s="1"/>
  <c r="H2975" i="2" s="1"/>
  <c r="F2976" i="2"/>
  <c r="G2976" i="2"/>
  <c r="H2976" i="2" s="1"/>
  <c r="F2977" i="2"/>
  <c r="G2977" i="2" s="1"/>
  <c r="H2977" i="2" s="1"/>
  <c r="F2978" i="2"/>
  <c r="G2978" i="2" s="1"/>
  <c r="H2978" i="2" s="1"/>
  <c r="F2979" i="2"/>
  <c r="G2979" i="2" s="1"/>
  <c r="H2979" i="2" s="1"/>
  <c r="F2980" i="2"/>
  <c r="G2980" i="2" s="1"/>
  <c r="H2980" i="2" s="1"/>
  <c r="F2981" i="2"/>
  <c r="G2981" i="2" s="1"/>
  <c r="H2981" i="2" s="1"/>
  <c r="F2982" i="2"/>
  <c r="G2982" i="2" s="1"/>
  <c r="H2982" i="2" s="1"/>
  <c r="F2983" i="2"/>
  <c r="G2983" i="2" s="1"/>
  <c r="H2983" i="2" s="1"/>
  <c r="F2984" i="2"/>
  <c r="G2984" i="2" s="1"/>
  <c r="H2984" i="2" s="1"/>
  <c r="F2985" i="2"/>
  <c r="G2985" i="2" s="1"/>
  <c r="H2985" i="2" s="1"/>
  <c r="F2986" i="2"/>
  <c r="G2986" i="2" s="1"/>
  <c r="H2986" i="2" s="1"/>
  <c r="F2987" i="2"/>
  <c r="G2987" i="2" s="1"/>
  <c r="H2987" i="2" s="1"/>
  <c r="F2988" i="2"/>
  <c r="G2988" i="2" s="1"/>
  <c r="H2988" i="2" s="1"/>
  <c r="F2989" i="2"/>
  <c r="G2989" i="2" s="1"/>
  <c r="H2989" i="2" s="1"/>
  <c r="F2990" i="2"/>
  <c r="G2990" i="2" s="1"/>
  <c r="H2990" i="2" s="1"/>
  <c r="F2991" i="2"/>
  <c r="G2991" i="2" s="1"/>
  <c r="H2991" i="2" s="1"/>
  <c r="F2992" i="2"/>
  <c r="G2992" i="2" s="1"/>
  <c r="H2992" i="2" s="1"/>
  <c r="F2993" i="2"/>
  <c r="G2993" i="2" s="1"/>
  <c r="H2993" i="2" s="1"/>
  <c r="F2994" i="2"/>
  <c r="G2994" i="2" s="1"/>
  <c r="H2994" i="2" s="1"/>
  <c r="F2995" i="2"/>
  <c r="G2995" i="2" s="1"/>
  <c r="H2995" i="2" s="1"/>
  <c r="F2996" i="2"/>
  <c r="G2996" i="2" s="1"/>
  <c r="H2996" i="2" s="1"/>
  <c r="F2997" i="2"/>
  <c r="G2997" i="2" s="1"/>
  <c r="H2997" i="2" s="1"/>
  <c r="F2998" i="2"/>
  <c r="G2998" i="2" s="1"/>
  <c r="H2998" i="2" s="1"/>
  <c r="F2999" i="2"/>
  <c r="G2999" i="2" s="1"/>
  <c r="H2999" i="2" s="1"/>
  <c r="F3000" i="2"/>
  <c r="G3000" i="2" s="1"/>
  <c r="H3000" i="2" s="1"/>
  <c r="F3001" i="2"/>
  <c r="G3001" i="2" s="1"/>
  <c r="H3001" i="2" s="1"/>
  <c r="F3002" i="2"/>
  <c r="G3002" i="2" s="1"/>
  <c r="H3002" i="2" s="1"/>
  <c r="F3003" i="2"/>
  <c r="G3003" i="2" s="1"/>
  <c r="H3003" i="2" s="1"/>
  <c r="F3004" i="2"/>
  <c r="G3004" i="2" s="1"/>
  <c r="H3004" i="2" s="1"/>
  <c r="F3005" i="2"/>
  <c r="G3005" i="2" s="1"/>
  <c r="H3005" i="2" s="1"/>
  <c r="F3006" i="2"/>
  <c r="G3006" i="2" s="1"/>
  <c r="H3006" i="2" s="1"/>
  <c r="F3007" i="2"/>
  <c r="G3007" i="2" s="1"/>
  <c r="H3007" i="2" s="1"/>
  <c r="F3008" i="2"/>
  <c r="G3008" i="2"/>
  <c r="H3008" i="2" s="1"/>
  <c r="F3009" i="2"/>
  <c r="G3009" i="2" s="1"/>
  <c r="H3009" i="2" s="1"/>
  <c r="F3010" i="2"/>
  <c r="G3010" i="2" s="1"/>
  <c r="H3010" i="2" s="1"/>
  <c r="F3011" i="2"/>
  <c r="G3011" i="2" s="1"/>
  <c r="H3011" i="2" s="1"/>
  <c r="F3012" i="2"/>
  <c r="G3012" i="2" s="1"/>
  <c r="H3012" i="2" s="1"/>
  <c r="F3013" i="2"/>
  <c r="G3013" i="2" s="1"/>
  <c r="H3013" i="2" s="1"/>
  <c r="F3014" i="2"/>
  <c r="G3014" i="2" s="1"/>
  <c r="H3014" i="2" s="1"/>
  <c r="F3015" i="2"/>
  <c r="G3015" i="2" s="1"/>
  <c r="H3015" i="2" s="1"/>
  <c r="F3016" i="2"/>
  <c r="G3016" i="2" s="1"/>
  <c r="H3016" i="2" s="1"/>
  <c r="F3017" i="2"/>
  <c r="G3017" i="2" s="1"/>
  <c r="H3017" i="2" s="1"/>
  <c r="F3018" i="2"/>
  <c r="G3018" i="2" s="1"/>
  <c r="H3018" i="2" s="1"/>
  <c r="F3019" i="2"/>
  <c r="G3019" i="2" s="1"/>
  <c r="H3019" i="2" s="1"/>
  <c r="F3020" i="2"/>
  <c r="G3020" i="2" s="1"/>
  <c r="H3020" i="2" s="1"/>
  <c r="F3021" i="2"/>
  <c r="G3021" i="2" s="1"/>
  <c r="H3021" i="2" s="1"/>
  <c r="F3022" i="2"/>
  <c r="G3022" i="2" s="1"/>
  <c r="H3022" i="2" s="1"/>
  <c r="F3023" i="2"/>
  <c r="G3023" i="2" s="1"/>
  <c r="H3023" i="2" s="1"/>
  <c r="F3024" i="2"/>
  <c r="G3024" i="2" s="1"/>
  <c r="H3024" i="2" s="1"/>
  <c r="F3025" i="2"/>
  <c r="G3025" i="2" s="1"/>
  <c r="H3025" i="2" s="1"/>
  <c r="F3026" i="2"/>
  <c r="G3026" i="2" s="1"/>
  <c r="H3026" i="2" s="1"/>
  <c r="F3027" i="2"/>
  <c r="G3027" i="2" s="1"/>
  <c r="H3027" i="2" s="1"/>
  <c r="F3028" i="2"/>
  <c r="G3028" i="2" s="1"/>
  <c r="H3028" i="2" s="1"/>
  <c r="F3029" i="2"/>
  <c r="G3029" i="2" s="1"/>
  <c r="H3029" i="2" s="1"/>
  <c r="F3030" i="2"/>
  <c r="G3030" i="2" s="1"/>
  <c r="H3030" i="2" s="1"/>
  <c r="F3031" i="2"/>
  <c r="G3031" i="2" s="1"/>
  <c r="H3031" i="2" s="1"/>
  <c r="F3032" i="2"/>
  <c r="G3032" i="2" s="1"/>
  <c r="H3032" i="2" s="1"/>
  <c r="F3033" i="2"/>
  <c r="G3033" i="2" s="1"/>
  <c r="H3033" i="2" s="1"/>
  <c r="F3034" i="2"/>
  <c r="G3034" i="2" s="1"/>
  <c r="H3034" i="2" s="1"/>
  <c r="F3035" i="2"/>
  <c r="G3035" i="2" s="1"/>
  <c r="H3035" i="2" s="1"/>
  <c r="F3036" i="2"/>
  <c r="G3036" i="2" s="1"/>
  <c r="H3036" i="2" s="1"/>
  <c r="F3037" i="2"/>
  <c r="G3037" i="2" s="1"/>
  <c r="H3037" i="2" s="1"/>
  <c r="F3038" i="2"/>
  <c r="G3038" i="2" s="1"/>
  <c r="H3038" i="2" s="1"/>
  <c r="F3039" i="2"/>
  <c r="F3040" i="2"/>
  <c r="G3040" i="2" s="1"/>
  <c r="H3040" i="2" s="1"/>
  <c r="F3041" i="2"/>
  <c r="G3041" i="2" s="1"/>
  <c r="H3041" i="2" s="1"/>
  <c r="F3042" i="2"/>
  <c r="G3042" i="2" s="1"/>
  <c r="H3042" i="2" s="1"/>
  <c r="F3043" i="2"/>
  <c r="G3043" i="2" s="1"/>
  <c r="H3043" i="2" s="1"/>
  <c r="F3044" i="2"/>
  <c r="G3044" i="2" s="1"/>
  <c r="H3044" i="2" s="1"/>
  <c r="F3045" i="2"/>
  <c r="G3045" i="2" s="1"/>
  <c r="H3045" i="2" s="1"/>
  <c r="F3046" i="2"/>
  <c r="G3046" i="2" s="1"/>
  <c r="H3046" i="2" s="1"/>
  <c r="F3047" i="2"/>
  <c r="G3047" i="2" s="1"/>
  <c r="H3047" i="2" s="1"/>
  <c r="F3048" i="2"/>
  <c r="G3048" i="2" s="1"/>
  <c r="H3048" i="2" s="1"/>
  <c r="F3049" i="2"/>
  <c r="G3049" i="2" s="1"/>
  <c r="H3049" i="2" s="1"/>
  <c r="F3050" i="2"/>
  <c r="G3050" i="2" s="1"/>
  <c r="H3050" i="2" s="1"/>
  <c r="F3051" i="2"/>
  <c r="G3051" i="2" s="1"/>
  <c r="H3051" i="2" s="1"/>
  <c r="F3052" i="2"/>
  <c r="G3052" i="2" s="1"/>
  <c r="H3052" i="2" s="1"/>
  <c r="F3053" i="2"/>
  <c r="G3053" i="2" s="1"/>
  <c r="H3053" i="2" s="1"/>
  <c r="F3054" i="2"/>
  <c r="G3054" i="2" s="1"/>
  <c r="H3054" i="2" s="1"/>
  <c r="F3055" i="2"/>
  <c r="G3055" i="2" s="1"/>
  <c r="H3055" i="2" s="1"/>
  <c r="F3056" i="2"/>
  <c r="G3056" i="2" s="1"/>
  <c r="H3056" i="2" s="1"/>
  <c r="F3057" i="2"/>
  <c r="G3057" i="2" s="1"/>
  <c r="H3057" i="2" s="1"/>
  <c r="F3058" i="2"/>
  <c r="G3058" i="2" s="1"/>
  <c r="H3058" i="2" s="1"/>
  <c r="F3059" i="2"/>
  <c r="G3059" i="2" s="1"/>
  <c r="H3059" i="2" s="1"/>
  <c r="F3060" i="2"/>
  <c r="G3060" i="2" s="1"/>
  <c r="H3060" i="2" s="1"/>
  <c r="F3061" i="2"/>
  <c r="G3061" i="2" s="1"/>
  <c r="H3061" i="2" s="1"/>
  <c r="F3062" i="2"/>
  <c r="G3062" i="2" s="1"/>
  <c r="H3062" i="2" s="1"/>
  <c r="F3063" i="2"/>
  <c r="G3063" i="2" s="1"/>
  <c r="H3063" i="2" s="1"/>
  <c r="F3064" i="2"/>
  <c r="G3064" i="2" s="1"/>
  <c r="H3064" i="2" s="1"/>
  <c r="F3065" i="2"/>
  <c r="G3065" i="2" s="1"/>
  <c r="H3065" i="2" s="1"/>
  <c r="F3066" i="2"/>
  <c r="G3066" i="2" s="1"/>
  <c r="H3066" i="2" s="1"/>
  <c r="F3067" i="2"/>
  <c r="G3067" i="2" s="1"/>
  <c r="H3067" i="2" s="1"/>
  <c r="F3068" i="2"/>
  <c r="G3068" i="2" s="1"/>
  <c r="H3068" i="2" s="1"/>
  <c r="F3069" i="2"/>
  <c r="G3069" i="2" s="1"/>
  <c r="H3069" i="2" s="1"/>
  <c r="F3070" i="2"/>
  <c r="G3070" i="2" s="1"/>
  <c r="H3070" i="2" s="1"/>
  <c r="F3071" i="2"/>
  <c r="G3071" i="2" s="1"/>
  <c r="H3071" i="2" s="1"/>
  <c r="F3072" i="2"/>
  <c r="G3072" i="2" s="1"/>
  <c r="H3072" i="2" s="1"/>
  <c r="F3073" i="2"/>
  <c r="G3073" i="2" s="1"/>
  <c r="H3073" i="2" s="1"/>
  <c r="F3074" i="2"/>
  <c r="G3074" i="2" s="1"/>
  <c r="H3074" i="2" s="1"/>
  <c r="F3075" i="2"/>
  <c r="G3075" i="2" s="1"/>
  <c r="H3075" i="2" s="1"/>
  <c r="F3076" i="2"/>
  <c r="G3076" i="2" s="1"/>
  <c r="H3076" i="2" s="1"/>
  <c r="F3077" i="2"/>
  <c r="G3077" i="2"/>
  <c r="H3077" i="2" s="1"/>
  <c r="F3078" i="2"/>
  <c r="G3078" i="2" s="1"/>
  <c r="H3078" i="2" s="1"/>
  <c r="F3079" i="2"/>
  <c r="G3079" i="2" s="1"/>
  <c r="H3079" i="2" s="1"/>
  <c r="F3080" i="2"/>
  <c r="G3080" i="2" s="1"/>
  <c r="H3080" i="2" s="1"/>
  <c r="F3081" i="2"/>
  <c r="G3081" i="2" s="1"/>
  <c r="H3081" i="2" s="1"/>
  <c r="F3082" i="2"/>
  <c r="G3082" i="2" s="1"/>
  <c r="H3082" i="2" s="1"/>
  <c r="F3083" i="2"/>
  <c r="G3083" i="2" s="1"/>
  <c r="H3083" i="2" s="1"/>
  <c r="F3084" i="2"/>
  <c r="G3084" i="2" s="1"/>
  <c r="H3084" i="2" s="1"/>
  <c r="F3085" i="2"/>
  <c r="G3085" i="2" s="1"/>
  <c r="H3085" i="2" s="1"/>
  <c r="F3086" i="2"/>
  <c r="G3086" i="2" s="1"/>
  <c r="H3086" i="2" s="1"/>
  <c r="F3087" i="2"/>
  <c r="G3087" i="2" s="1"/>
  <c r="H3087" i="2" s="1"/>
  <c r="F3088" i="2"/>
  <c r="G3088" i="2" s="1"/>
  <c r="H3088" i="2" s="1"/>
  <c r="F3089" i="2"/>
  <c r="G3089" i="2" s="1"/>
  <c r="H3089" i="2" s="1"/>
  <c r="F3090" i="2"/>
  <c r="G3090" i="2" s="1"/>
  <c r="H3090" i="2" s="1"/>
  <c r="F3091" i="2"/>
  <c r="G3091" i="2" s="1"/>
  <c r="H3091" i="2" s="1"/>
  <c r="F3092" i="2"/>
  <c r="G3092" i="2" s="1"/>
  <c r="H3092" i="2" s="1"/>
  <c r="F3093" i="2"/>
  <c r="G3093" i="2" s="1"/>
  <c r="H3093" i="2" s="1"/>
  <c r="F3094" i="2"/>
  <c r="G3094" i="2" s="1"/>
  <c r="H3094" i="2" s="1"/>
  <c r="F3095" i="2"/>
  <c r="G3095" i="2" s="1"/>
  <c r="H3095" i="2" s="1"/>
  <c r="F3096" i="2"/>
  <c r="G3096" i="2" s="1"/>
  <c r="H3096" i="2" s="1"/>
  <c r="F3097" i="2"/>
  <c r="G3097" i="2" s="1"/>
  <c r="H3097" i="2" s="1"/>
  <c r="F3098" i="2"/>
  <c r="G3098" i="2" s="1"/>
  <c r="H3098" i="2" s="1"/>
  <c r="F3099" i="2"/>
  <c r="G3099" i="2" s="1"/>
  <c r="H3099" i="2" s="1"/>
  <c r="F3100" i="2"/>
  <c r="G3100" i="2" s="1"/>
  <c r="H3100" i="2" s="1"/>
  <c r="F3101" i="2"/>
  <c r="G3101" i="2" s="1"/>
  <c r="H3101" i="2" s="1"/>
  <c r="F3102" i="2"/>
  <c r="G3102" i="2" s="1"/>
  <c r="H3102" i="2" s="1"/>
  <c r="F3103" i="2"/>
  <c r="G3103" i="2" s="1"/>
  <c r="H3103" i="2" s="1"/>
  <c r="F3104" i="2"/>
  <c r="G3104" i="2" s="1"/>
  <c r="H3104" i="2" s="1"/>
  <c r="F3105" i="2"/>
  <c r="G3105" i="2" s="1"/>
  <c r="H3105" i="2" s="1"/>
  <c r="F3106" i="2"/>
  <c r="G3106" i="2" s="1"/>
  <c r="H3106" i="2" s="1"/>
  <c r="F3107" i="2"/>
  <c r="G3107" i="2" s="1"/>
  <c r="H3107" i="2" s="1"/>
  <c r="F3108" i="2"/>
  <c r="G3108" i="2" s="1"/>
  <c r="H3108" i="2" s="1"/>
  <c r="F3109" i="2"/>
  <c r="G3109" i="2" s="1"/>
  <c r="H3109" i="2" s="1"/>
  <c r="F3110" i="2"/>
  <c r="G3110" i="2" s="1"/>
  <c r="H3110" i="2" s="1"/>
  <c r="F3111" i="2"/>
  <c r="G3111" i="2" s="1"/>
  <c r="H3111" i="2" s="1"/>
  <c r="F3112" i="2"/>
  <c r="G3112" i="2" s="1"/>
  <c r="H3112" i="2" s="1"/>
  <c r="F3113" i="2"/>
  <c r="G3113" i="2"/>
  <c r="H3113" i="2" s="1"/>
  <c r="F3114" i="2"/>
  <c r="G3114" i="2" s="1"/>
  <c r="H3114" i="2" s="1"/>
  <c r="F3115" i="2"/>
  <c r="G3115" i="2" s="1"/>
  <c r="H3115" i="2" s="1"/>
  <c r="F3116" i="2"/>
  <c r="G3116" i="2" s="1"/>
  <c r="H3116" i="2" s="1"/>
  <c r="F3117" i="2"/>
  <c r="G3117" i="2" s="1"/>
  <c r="H3117" i="2" s="1"/>
  <c r="F3118" i="2"/>
  <c r="G3118" i="2" s="1"/>
  <c r="H3118" i="2" s="1"/>
  <c r="F3119" i="2"/>
  <c r="G3119" i="2" s="1"/>
  <c r="H3119" i="2" s="1"/>
  <c r="F3120" i="2"/>
  <c r="G3120" i="2" s="1"/>
  <c r="H3120" i="2" s="1"/>
  <c r="F3121" i="2"/>
  <c r="G3121" i="2" s="1"/>
  <c r="H3121" i="2" s="1"/>
  <c r="F3122" i="2"/>
  <c r="G3122" i="2" s="1"/>
  <c r="H3122" i="2" s="1"/>
  <c r="F3123" i="2"/>
  <c r="G3123" i="2" s="1"/>
  <c r="H3123" i="2" s="1"/>
  <c r="F3124" i="2"/>
  <c r="F3125" i="2"/>
  <c r="G3125" i="2"/>
  <c r="H3125" i="2" s="1"/>
  <c r="F3126" i="2"/>
  <c r="G3126" i="2" s="1"/>
  <c r="H3126" i="2" s="1"/>
  <c r="F3127" i="2"/>
  <c r="G3127" i="2" s="1"/>
  <c r="H3127" i="2" s="1"/>
  <c r="F3128" i="2"/>
  <c r="G3128" i="2" s="1"/>
  <c r="H3128" i="2" s="1"/>
  <c r="F3129" i="2"/>
  <c r="G3129" i="2" s="1"/>
  <c r="H3129" i="2" s="1"/>
  <c r="F3130" i="2"/>
  <c r="G3130" i="2" s="1"/>
  <c r="H3130" i="2" s="1"/>
  <c r="F3131" i="2"/>
  <c r="G3131" i="2" s="1"/>
  <c r="H3131" i="2" s="1"/>
  <c r="F3132" i="2"/>
  <c r="G3132" i="2" s="1"/>
  <c r="H3132" i="2" s="1"/>
  <c r="F3133" i="2"/>
  <c r="G3133" i="2" s="1"/>
  <c r="H3133" i="2" s="1"/>
  <c r="F3134" i="2"/>
  <c r="G3134" i="2"/>
  <c r="H3134" i="2" s="1"/>
  <c r="F3135" i="2"/>
  <c r="G3135" i="2" s="1"/>
  <c r="H3135" i="2" s="1"/>
  <c r="F3136" i="2"/>
  <c r="G3136" i="2" s="1"/>
  <c r="H3136" i="2" s="1"/>
  <c r="F3137" i="2"/>
  <c r="G3137" i="2" s="1"/>
  <c r="H3137" i="2" s="1"/>
  <c r="F3138" i="2"/>
  <c r="G3138" i="2" s="1"/>
  <c r="H3138" i="2" s="1"/>
  <c r="F3139" i="2"/>
  <c r="G3139" i="2" s="1"/>
  <c r="H3139" i="2" s="1"/>
  <c r="F3140" i="2"/>
  <c r="G3140" i="2" s="1"/>
  <c r="H3140" i="2" s="1"/>
  <c r="F3141" i="2"/>
  <c r="G3141" i="2"/>
  <c r="H3141" i="2" s="1"/>
  <c r="F3142" i="2"/>
  <c r="G3142" i="2" s="1"/>
  <c r="H3142" i="2" s="1"/>
  <c r="F3143" i="2"/>
  <c r="G3143" i="2" s="1"/>
  <c r="H3143" i="2" s="1"/>
  <c r="F3144" i="2"/>
  <c r="G3144" i="2" s="1"/>
  <c r="H3144" i="2" s="1"/>
  <c r="F3145" i="2"/>
  <c r="G3145" i="2" s="1"/>
  <c r="H3145" i="2" s="1"/>
  <c r="F3146" i="2"/>
  <c r="G3146" i="2" s="1"/>
  <c r="H3146" i="2" s="1"/>
  <c r="F3147" i="2"/>
  <c r="G3147" i="2" s="1"/>
  <c r="H3147" i="2" s="1"/>
  <c r="F3148" i="2"/>
  <c r="G3148" i="2" s="1"/>
  <c r="H3148" i="2" s="1"/>
  <c r="F3149" i="2"/>
  <c r="G3149" i="2" s="1"/>
  <c r="H3149" i="2" s="1"/>
  <c r="F3150" i="2"/>
  <c r="G3150" i="2"/>
  <c r="H3150" i="2" s="1"/>
  <c r="F3151" i="2"/>
  <c r="G3151" i="2" s="1"/>
  <c r="H3151" i="2" s="1"/>
  <c r="F3152" i="2"/>
  <c r="G3152" i="2" s="1"/>
  <c r="H3152" i="2" s="1"/>
  <c r="F3153" i="2"/>
  <c r="G3153" i="2"/>
  <c r="H3153" i="2" s="1"/>
  <c r="F3154" i="2"/>
  <c r="G3154" i="2" s="1"/>
  <c r="H3154" i="2" s="1"/>
  <c r="F3155" i="2"/>
  <c r="G3155" i="2" s="1"/>
  <c r="H3155" i="2" s="1"/>
  <c r="F3156" i="2"/>
  <c r="G3156" i="2" s="1"/>
  <c r="H3156" i="2" s="1"/>
  <c r="F3157" i="2"/>
  <c r="G3157" i="2" s="1"/>
  <c r="H3157" i="2" s="1"/>
  <c r="F3158" i="2"/>
  <c r="G3158" i="2" s="1"/>
  <c r="H3158" i="2" s="1"/>
  <c r="F3159" i="2"/>
  <c r="G3159" i="2" s="1"/>
  <c r="H3159" i="2" s="1"/>
  <c r="F3160" i="2"/>
  <c r="G3160" i="2" s="1"/>
  <c r="H3160" i="2" s="1"/>
  <c r="F3161" i="2"/>
  <c r="G3161" i="2" s="1"/>
  <c r="H3161" i="2" s="1"/>
  <c r="F3162" i="2"/>
  <c r="G3162" i="2" s="1"/>
  <c r="H3162" i="2" s="1"/>
  <c r="F3163" i="2"/>
  <c r="G3163" i="2" s="1"/>
  <c r="H3163" i="2" s="1"/>
  <c r="F3164" i="2"/>
  <c r="G3164" i="2" s="1"/>
  <c r="H3164" i="2" s="1"/>
  <c r="F3165" i="2"/>
  <c r="G3165" i="2" s="1"/>
  <c r="H3165" i="2" s="1"/>
  <c r="F3166" i="2"/>
  <c r="G3166" i="2" s="1"/>
  <c r="H3166" i="2" s="1"/>
  <c r="F3167" i="2"/>
  <c r="G3167" i="2" s="1"/>
  <c r="H3167" i="2" s="1"/>
  <c r="F3168" i="2"/>
  <c r="G3168" i="2" s="1"/>
  <c r="H3168" i="2" s="1"/>
  <c r="F3169" i="2"/>
  <c r="G3169" i="2" s="1"/>
  <c r="H3169" i="2" s="1"/>
  <c r="F3170" i="2"/>
  <c r="G3170" i="2" s="1"/>
  <c r="H3170" i="2" s="1"/>
  <c r="F3171" i="2"/>
  <c r="G3171" i="2" s="1"/>
  <c r="H3171" i="2" s="1"/>
  <c r="F3172" i="2"/>
  <c r="G3172" i="2" s="1"/>
  <c r="H3172" i="2" s="1"/>
  <c r="F3173" i="2"/>
  <c r="G3173" i="2" s="1"/>
  <c r="H3173" i="2" s="1"/>
  <c r="F3174" i="2"/>
  <c r="G3174" i="2" s="1"/>
  <c r="H3174" i="2" s="1"/>
  <c r="F3175" i="2"/>
  <c r="G3175" i="2" s="1"/>
  <c r="H3175" i="2" s="1"/>
  <c r="F3176" i="2"/>
  <c r="G3176" i="2" s="1"/>
  <c r="H3176" i="2" s="1"/>
  <c r="F3177" i="2"/>
  <c r="G3177" i="2" s="1"/>
  <c r="H3177" i="2" s="1"/>
  <c r="F3178" i="2"/>
  <c r="F3179" i="2"/>
  <c r="G3179" i="2" s="1"/>
  <c r="H3179" i="2" s="1"/>
  <c r="F3180" i="2"/>
  <c r="G3180" i="2" s="1"/>
  <c r="H3180" i="2" s="1"/>
  <c r="F3181" i="2"/>
  <c r="G3181" i="2" s="1"/>
  <c r="H3181" i="2" s="1"/>
  <c r="F3182" i="2"/>
  <c r="G3182" i="2" s="1"/>
  <c r="H3182" i="2" s="1"/>
  <c r="F3183" i="2"/>
  <c r="G3183" i="2" s="1"/>
  <c r="H3183" i="2" s="1"/>
  <c r="F3184" i="2"/>
  <c r="G3184" i="2" s="1"/>
  <c r="H3184" i="2" s="1"/>
  <c r="F3185" i="2"/>
  <c r="G3185" i="2" s="1"/>
  <c r="H3185" i="2" s="1"/>
  <c r="F3186" i="2"/>
  <c r="G3186" i="2" s="1"/>
  <c r="H3186" i="2" s="1"/>
  <c r="F3187" i="2"/>
  <c r="G3187" i="2" s="1"/>
  <c r="H3187" i="2" s="1"/>
  <c r="F3188" i="2"/>
  <c r="G3188" i="2" s="1"/>
  <c r="H3188" i="2" s="1"/>
  <c r="F3189" i="2"/>
  <c r="G3189" i="2" s="1"/>
  <c r="H3189" i="2" s="1"/>
  <c r="F3190" i="2"/>
  <c r="G3190" i="2" s="1"/>
  <c r="H3190" i="2" s="1"/>
  <c r="F3191" i="2"/>
  <c r="G3191" i="2" s="1"/>
  <c r="H3191" i="2" s="1"/>
  <c r="F3192" i="2"/>
  <c r="G3192" i="2" s="1"/>
  <c r="H3192" i="2" s="1"/>
  <c r="F3193" i="2"/>
  <c r="G3193" i="2" s="1"/>
  <c r="H3193" i="2" s="1"/>
  <c r="F3194" i="2"/>
  <c r="G3194" i="2" s="1"/>
  <c r="H3194" i="2" s="1"/>
  <c r="F3195" i="2"/>
  <c r="G3195" i="2" s="1"/>
  <c r="H3195" i="2" s="1"/>
  <c r="F3196" i="2"/>
  <c r="G3196" i="2" s="1"/>
  <c r="H3196" i="2" s="1"/>
  <c r="F3197" i="2"/>
  <c r="G3197" i="2" s="1"/>
  <c r="H3197" i="2" s="1"/>
  <c r="F3198" i="2"/>
  <c r="G3198" i="2" s="1"/>
  <c r="H3198" i="2" s="1"/>
  <c r="F3199" i="2"/>
  <c r="G3199" i="2" s="1"/>
  <c r="H3199" i="2" s="1"/>
  <c r="F3200" i="2"/>
  <c r="G3200" i="2" s="1"/>
  <c r="H3200" i="2" s="1"/>
  <c r="F3201" i="2"/>
  <c r="G3201" i="2" s="1"/>
  <c r="H3201" i="2" s="1"/>
  <c r="F3202" i="2"/>
  <c r="G3202" i="2" s="1"/>
  <c r="H3202" i="2" s="1"/>
  <c r="F3203" i="2"/>
  <c r="G3203" i="2" s="1"/>
  <c r="H3203" i="2" s="1"/>
  <c r="F3204" i="2"/>
  <c r="G3204" i="2" s="1"/>
  <c r="H3204" i="2" s="1"/>
  <c r="F3205" i="2"/>
  <c r="G3205" i="2" s="1"/>
  <c r="H3205" i="2" s="1"/>
  <c r="F3206" i="2"/>
  <c r="G3206" i="2" s="1"/>
  <c r="H3206" i="2" s="1"/>
  <c r="F3207" i="2"/>
  <c r="G3207" i="2" s="1"/>
  <c r="H3207" i="2" s="1"/>
  <c r="F3208" i="2"/>
  <c r="G3208" i="2" s="1"/>
  <c r="H3208" i="2" s="1"/>
  <c r="F3209" i="2"/>
  <c r="G3209" i="2"/>
  <c r="H3209" i="2" s="1"/>
  <c r="F3210" i="2"/>
  <c r="G3210" i="2" s="1"/>
  <c r="H3210" i="2" s="1"/>
  <c r="F3211" i="2"/>
  <c r="G3211" i="2" s="1"/>
  <c r="H3211" i="2" s="1"/>
  <c r="F3212" i="2"/>
  <c r="G3212" i="2" s="1"/>
  <c r="H3212" i="2" s="1"/>
  <c r="F3213" i="2"/>
  <c r="G3213" i="2" s="1"/>
  <c r="H3213" i="2" s="1"/>
  <c r="F3214" i="2"/>
  <c r="G3214" i="2" s="1"/>
  <c r="H3214" i="2" s="1"/>
  <c r="F3215" i="2"/>
  <c r="G3215" i="2" s="1"/>
  <c r="H3215" i="2" s="1"/>
  <c r="F3216" i="2"/>
  <c r="G3216" i="2" s="1"/>
  <c r="H3216" i="2" s="1"/>
  <c r="F3217" i="2"/>
  <c r="G3217" i="2" s="1"/>
  <c r="H3217" i="2" s="1"/>
  <c r="F3218" i="2"/>
  <c r="G3218" i="2" s="1"/>
  <c r="H3218" i="2" s="1"/>
  <c r="F3219" i="2"/>
  <c r="G3219" i="2" s="1"/>
  <c r="H3219" i="2" s="1"/>
  <c r="F3220" i="2"/>
  <c r="G3220" i="2" s="1"/>
  <c r="H3220" i="2" s="1"/>
  <c r="F3221" i="2"/>
  <c r="G3221" i="2" s="1"/>
  <c r="H3221" i="2" s="1"/>
  <c r="F3222" i="2"/>
  <c r="G3222" i="2" s="1"/>
  <c r="H3222" i="2" s="1"/>
  <c r="F3223" i="2"/>
  <c r="G3223" i="2" s="1"/>
  <c r="H3223" i="2" s="1"/>
  <c r="F3224" i="2"/>
  <c r="G3224" i="2" s="1"/>
  <c r="H3224" i="2" s="1"/>
  <c r="F3225" i="2"/>
  <c r="G3225" i="2" s="1"/>
  <c r="H3225" i="2" s="1"/>
  <c r="F3226" i="2"/>
  <c r="G3226" i="2" s="1"/>
  <c r="H3226" i="2" s="1"/>
  <c r="F3227" i="2"/>
  <c r="G3227" i="2" s="1"/>
  <c r="H3227" i="2" s="1"/>
  <c r="F3228" i="2"/>
  <c r="G3228" i="2" s="1"/>
  <c r="H3228" i="2" s="1"/>
  <c r="F3229" i="2"/>
  <c r="G3229" i="2" s="1"/>
  <c r="H3229" i="2" s="1"/>
  <c r="F3230" i="2"/>
  <c r="G3230" i="2" s="1"/>
  <c r="H3230" i="2" s="1"/>
  <c r="F3231" i="2"/>
  <c r="G3231" i="2" s="1"/>
  <c r="H3231" i="2" s="1"/>
  <c r="F3232" i="2"/>
  <c r="G3232" i="2" s="1"/>
  <c r="H3232" i="2" s="1"/>
  <c r="F3233" i="2"/>
  <c r="G3233" i="2" s="1"/>
  <c r="H3233" i="2" s="1"/>
  <c r="F3234" i="2"/>
  <c r="G3234" i="2" s="1"/>
  <c r="H3234" i="2" s="1"/>
  <c r="F3235" i="2"/>
  <c r="G3235" i="2" s="1"/>
  <c r="H3235" i="2" s="1"/>
  <c r="F3236" i="2"/>
  <c r="G3236" i="2" s="1"/>
  <c r="H3236" i="2" s="1"/>
  <c r="F3237" i="2"/>
  <c r="G3237" i="2" s="1"/>
  <c r="H3237" i="2" s="1"/>
  <c r="F3238" i="2"/>
  <c r="G3238" i="2" s="1"/>
  <c r="H3238" i="2" s="1"/>
  <c r="F3239" i="2"/>
  <c r="G3239" i="2" s="1"/>
  <c r="H3239" i="2" s="1"/>
  <c r="F3240" i="2"/>
  <c r="G3240" i="2" s="1"/>
  <c r="H3240" i="2" s="1"/>
  <c r="F3241" i="2"/>
  <c r="G3241" i="2" s="1"/>
  <c r="H3241" i="2" s="1"/>
  <c r="F3242" i="2"/>
  <c r="G3242" i="2" s="1"/>
  <c r="H3242" i="2" s="1"/>
  <c r="F3243" i="2"/>
  <c r="G3243" i="2" s="1"/>
  <c r="H3243" i="2" s="1"/>
  <c r="F3244" i="2"/>
  <c r="G3244" i="2"/>
  <c r="H3244" i="2" s="1"/>
  <c r="F3245" i="2"/>
  <c r="G3245" i="2" s="1"/>
  <c r="H3245" i="2" s="1"/>
  <c r="F3246" i="2"/>
  <c r="G3246" i="2" s="1"/>
  <c r="H3246" i="2" s="1"/>
  <c r="F3247" i="2"/>
  <c r="G3247" i="2" s="1"/>
  <c r="H3247" i="2" s="1"/>
  <c r="F3248" i="2"/>
  <c r="G3248" i="2" s="1"/>
  <c r="H3248" i="2" s="1"/>
  <c r="F3249" i="2"/>
  <c r="G3249" i="2" s="1"/>
  <c r="H3249" i="2" s="1"/>
  <c r="F3250" i="2"/>
  <c r="G3250" i="2" s="1"/>
  <c r="H3250" i="2" s="1"/>
  <c r="F3251" i="2"/>
  <c r="G3251" i="2" s="1"/>
  <c r="H3251" i="2" s="1"/>
  <c r="F3252" i="2"/>
  <c r="G3252" i="2" s="1"/>
  <c r="H3252" i="2" s="1"/>
  <c r="F3253" i="2"/>
  <c r="G3253" i="2" s="1"/>
  <c r="H3253" i="2" s="1"/>
  <c r="F3254" i="2"/>
  <c r="G3254" i="2" s="1"/>
  <c r="H3254" i="2" s="1"/>
  <c r="F3255" i="2"/>
  <c r="G3255" i="2" s="1"/>
  <c r="H3255" i="2" s="1"/>
  <c r="F3256" i="2"/>
  <c r="G3256" i="2" s="1"/>
  <c r="H3256" i="2" s="1"/>
  <c r="F3257" i="2"/>
  <c r="G3257" i="2" s="1"/>
  <c r="H3257" i="2" s="1"/>
  <c r="F3258" i="2"/>
  <c r="G3258" i="2" s="1"/>
  <c r="H3258" i="2" s="1"/>
  <c r="F3259" i="2"/>
  <c r="G3259" i="2" s="1"/>
  <c r="H3259" i="2" s="1"/>
  <c r="F3260" i="2"/>
  <c r="G3260" i="2" s="1"/>
  <c r="H3260" i="2" s="1"/>
  <c r="F3261" i="2"/>
  <c r="G3261" i="2" s="1"/>
  <c r="H3261" i="2" s="1"/>
  <c r="F3262" i="2"/>
  <c r="G3262" i="2" s="1"/>
  <c r="H3262" i="2" s="1"/>
  <c r="F3263" i="2"/>
  <c r="G3263" i="2" s="1"/>
  <c r="H3263" i="2" s="1"/>
  <c r="F3264" i="2"/>
  <c r="G3264" i="2" s="1"/>
  <c r="H3264" i="2" s="1"/>
  <c r="F3265" i="2"/>
  <c r="G3265" i="2" s="1"/>
  <c r="H3265" i="2" s="1"/>
  <c r="F3266" i="2"/>
  <c r="G3266" i="2" s="1"/>
  <c r="H3266" i="2" s="1"/>
  <c r="F3267" i="2"/>
  <c r="G3267" i="2" s="1"/>
  <c r="H3267" i="2" s="1"/>
  <c r="F3268" i="2"/>
  <c r="G3268" i="2" s="1"/>
  <c r="H3268" i="2" s="1"/>
  <c r="F3269" i="2"/>
  <c r="G3269" i="2" s="1"/>
  <c r="H3269" i="2" s="1"/>
  <c r="F3270" i="2"/>
  <c r="G3270" i="2" s="1"/>
  <c r="H3270" i="2" s="1"/>
  <c r="F3271" i="2"/>
  <c r="G3271" i="2" s="1"/>
  <c r="H3271" i="2" s="1"/>
  <c r="F3272" i="2"/>
  <c r="G3272" i="2" s="1"/>
  <c r="H3272" i="2" s="1"/>
  <c r="F3273" i="2"/>
  <c r="G3273" i="2" s="1"/>
  <c r="H3273" i="2" s="1"/>
  <c r="F3274" i="2"/>
  <c r="G3274" i="2" s="1"/>
  <c r="H3274" i="2" s="1"/>
  <c r="F3275" i="2"/>
  <c r="G3275" i="2" s="1"/>
  <c r="H3275" i="2" s="1"/>
  <c r="F3276" i="2"/>
  <c r="G3276" i="2" s="1"/>
  <c r="H3276" i="2" s="1"/>
  <c r="F3277" i="2"/>
  <c r="G3277" i="2" s="1"/>
  <c r="H3277" i="2" s="1"/>
  <c r="F3278" i="2"/>
  <c r="G3278" i="2" s="1"/>
  <c r="H3278" i="2" s="1"/>
  <c r="F3279" i="2"/>
  <c r="G3279" i="2" s="1"/>
  <c r="H3279" i="2" s="1"/>
  <c r="F3280" i="2"/>
  <c r="G3280" i="2" s="1"/>
  <c r="H3280" i="2" s="1"/>
  <c r="F3281" i="2"/>
  <c r="G3281" i="2" s="1"/>
  <c r="H3281" i="2" s="1"/>
  <c r="F3282" i="2"/>
  <c r="G3282" i="2" s="1"/>
  <c r="H3282" i="2" s="1"/>
  <c r="F3283" i="2"/>
  <c r="G3283" i="2" s="1"/>
  <c r="H3283" i="2" s="1"/>
  <c r="F3284" i="2"/>
  <c r="G3284" i="2" s="1"/>
  <c r="H3284" i="2" s="1"/>
  <c r="F3285" i="2"/>
  <c r="G3285" i="2" s="1"/>
  <c r="H3285" i="2" s="1"/>
  <c r="F3286" i="2"/>
  <c r="G3286" i="2" s="1"/>
  <c r="H3286" i="2" s="1"/>
  <c r="F3287" i="2"/>
  <c r="G3287" i="2" s="1"/>
  <c r="H3287" i="2" s="1"/>
  <c r="F3288" i="2"/>
  <c r="G3288" i="2" s="1"/>
  <c r="H3288" i="2" s="1"/>
  <c r="F3289" i="2"/>
  <c r="G3289" i="2" s="1"/>
  <c r="H3289" i="2" s="1"/>
  <c r="F3290" i="2"/>
  <c r="G3290" i="2" s="1"/>
  <c r="H3290" i="2" s="1"/>
  <c r="F3291" i="2"/>
  <c r="G3291" i="2" s="1"/>
  <c r="H3291" i="2" s="1"/>
  <c r="F3292" i="2"/>
  <c r="G3292" i="2" s="1"/>
  <c r="H3292" i="2" s="1"/>
  <c r="F3293" i="2"/>
  <c r="G3293" i="2" s="1"/>
  <c r="H3293" i="2" s="1"/>
  <c r="F3294" i="2"/>
  <c r="G3294" i="2" s="1"/>
  <c r="H3294" i="2" s="1"/>
  <c r="F3295" i="2"/>
  <c r="G3295" i="2" s="1"/>
  <c r="H3295" i="2" s="1"/>
  <c r="F3296" i="2"/>
  <c r="G3296" i="2" s="1"/>
  <c r="H3296" i="2" s="1"/>
  <c r="F3297" i="2"/>
  <c r="G3297" i="2" s="1"/>
  <c r="H3297" i="2" s="1"/>
  <c r="F3298" i="2"/>
  <c r="G3298" i="2" s="1"/>
  <c r="H3298" i="2" s="1"/>
  <c r="F3299" i="2"/>
  <c r="G3299" i="2" s="1"/>
  <c r="H3299" i="2" s="1"/>
  <c r="F3300" i="2"/>
  <c r="G3300" i="2" s="1"/>
  <c r="H3300" i="2" s="1"/>
  <c r="F3301" i="2"/>
  <c r="G3301" i="2" s="1"/>
  <c r="H3301" i="2" s="1"/>
  <c r="F3302" i="2"/>
  <c r="G3302" i="2" s="1"/>
  <c r="H3302" i="2" s="1"/>
  <c r="F3303" i="2"/>
  <c r="G3303" i="2" s="1"/>
  <c r="H3303" i="2" s="1"/>
  <c r="F3304" i="2"/>
  <c r="G3304" i="2" s="1"/>
  <c r="H3304" i="2" s="1"/>
  <c r="F3305" i="2"/>
  <c r="G3305" i="2" s="1"/>
  <c r="H3305" i="2" s="1"/>
  <c r="F3306" i="2"/>
  <c r="G3306" i="2"/>
  <c r="H3306" i="2" s="1"/>
  <c r="F3307" i="2"/>
  <c r="G3307" i="2" s="1"/>
  <c r="H3307" i="2" s="1"/>
  <c r="F3308" i="2"/>
  <c r="G3308" i="2" s="1"/>
  <c r="H3308" i="2" s="1"/>
  <c r="F3309" i="2"/>
  <c r="G3309" i="2" s="1"/>
  <c r="H3309" i="2" s="1"/>
  <c r="F3310" i="2"/>
  <c r="G3310" i="2" s="1"/>
  <c r="H3310" i="2" s="1"/>
  <c r="F3311" i="2"/>
  <c r="G3311" i="2" s="1"/>
  <c r="H3311" i="2" s="1"/>
  <c r="F3312" i="2"/>
  <c r="G3312" i="2" s="1"/>
  <c r="H3312" i="2" s="1"/>
  <c r="F3313" i="2"/>
  <c r="G3313" i="2" s="1"/>
  <c r="H3313" i="2" s="1"/>
  <c r="F3314" i="2"/>
  <c r="G3314" i="2" s="1"/>
  <c r="H3314" i="2" s="1"/>
  <c r="F3315" i="2"/>
  <c r="G3315" i="2" s="1"/>
  <c r="H3315" i="2" s="1"/>
  <c r="F3316" i="2"/>
  <c r="G3316" i="2" s="1"/>
  <c r="H3316" i="2" s="1"/>
  <c r="F3317" i="2"/>
  <c r="G3317" i="2" s="1"/>
  <c r="H3317" i="2" s="1"/>
  <c r="F3318" i="2"/>
  <c r="G3318" i="2"/>
  <c r="H3318" i="2" s="1"/>
  <c r="F3319" i="2"/>
  <c r="G3319" i="2" s="1"/>
  <c r="H3319" i="2" s="1"/>
  <c r="F3320" i="2"/>
  <c r="G3320" i="2" s="1"/>
  <c r="H3320" i="2" s="1"/>
  <c r="F3321" i="2"/>
  <c r="G3321" i="2" s="1"/>
  <c r="H3321" i="2" s="1"/>
  <c r="F3322" i="2"/>
  <c r="G3322" i="2" s="1"/>
  <c r="H3322" i="2" s="1"/>
  <c r="F3323" i="2"/>
  <c r="G3323" i="2" s="1"/>
  <c r="H3323" i="2" s="1"/>
  <c r="F3324" i="2"/>
  <c r="G3324" i="2" s="1"/>
  <c r="H3324" i="2" s="1"/>
  <c r="F3325" i="2"/>
  <c r="G3325" i="2"/>
  <c r="H3325" i="2" s="1"/>
  <c r="F3326" i="2"/>
  <c r="G3326" i="2" s="1"/>
  <c r="H3326" i="2" s="1"/>
  <c r="F3327" i="2"/>
  <c r="G3327" i="2" s="1"/>
  <c r="H3327" i="2" s="1"/>
  <c r="F3328" i="2"/>
  <c r="G3328" i="2" s="1"/>
  <c r="H3328" i="2" s="1"/>
  <c r="F3329" i="2"/>
  <c r="G3329" i="2" s="1"/>
  <c r="H3329" i="2" s="1"/>
  <c r="F3330" i="2"/>
  <c r="G3330" i="2" s="1"/>
  <c r="H3330" i="2" s="1"/>
  <c r="F3331" i="2"/>
  <c r="G3331" i="2" s="1"/>
  <c r="H3331" i="2" s="1"/>
  <c r="F3332" i="2"/>
  <c r="G3332" i="2" s="1"/>
  <c r="H3332" i="2" s="1"/>
  <c r="F3333" i="2"/>
  <c r="G3333" i="2" s="1"/>
  <c r="H3333" i="2" s="1"/>
  <c r="F3334" i="2"/>
  <c r="G3334" i="2" s="1"/>
  <c r="H3334" i="2" s="1"/>
  <c r="F3335" i="2"/>
  <c r="G3335" i="2" s="1"/>
  <c r="H3335" i="2" s="1"/>
  <c r="F3336" i="2"/>
  <c r="G3336" i="2" s="1"/>
  <c r="H3336" i="2" s="1"/>
  <c r="F3337" i="2"/>
  <c r="G3337" i="2" s="1"/>
  <c r="H3337" i="2" s="1"/>
  <c r="F3338" i="2"/>
  <c r="G3338" i="2" s="1"/>
  <c r="H3338" i="2" s="1"/>
  <c r="F3339" i="2"/>
  <c r="G3339" i="2" s="1"/>
  <c r="H3339" i="2" s="1"/>
  <c r="F3340" i="2"/>
  <c r="G3340" i="2" s="1"/>
  <c r="H3340" i="2" s="1"/>
  <c r="F3341" i="2"/>
  <c r="G3341" i="2" s="1"/>
  <c r="H3341" i="2" s="1"/>
  <c r="F3342" i="2"/>
  <c r="G3342" i="2" s="1"/>
  <c r="H3342" i="2" s="1"/>
  <c r="F3343" i="2"/>
  <c r="G3343" i="2" s="1"/>
  <c r="H3343" i="2" s="1"/>
  <c r="F3344" i="2"/>
  <c r="G3344" i="2" s="1"/>
  <c r="H3344" i="2" s="1"/>
  <c r="F3345" i="2"/>
  <c r="G3345" i="2" s="1"/>
  <c r="H3345" i="2" s="1"/>
  <c r="F3346" i="2"/>
  <c r="G3346" i="2" s="1"/>
  <c r="H3346" i="2" s="1"/>
  <c r="F3347" i="2"/>
  <c r="G3347" i="2" s="1"/>
  <c r="H3347" i="2" s="1"/>
  <c r="F3348" i="2"/>
  <c r="G3348" i="2" s="1"/>
  <c r="H3348" i="2" s="1"/>
  <c r="F3349" i="2"/>
  <c r="G3349" i="2" s="1"/>
  <c r="H3349" i="2" s="1"/>
  <c r="F3350" i="2"/>
  <c r="G3350" i="2" s="1"/>
  <c r="H3350" i="2" s="1"/>
  <c r="F3351" i="2"/>
  <c r="G3351" i="2" s="1"/>
  <c r="H3351" i="2" s="1"/>
  <c r="F3352" i="2"/>
  <c r="G3352" i="2" s="1"/>
  <c r="H3352" i="2" s="1"/>
  <c r="F3353" i="2"/>
  <c r="G3353" i="2" s="1"/>
  <c r="H3353" i="2" s="1"/>
  <c r="F3354" i="2"/>
  <c r="G3354" i="2" s="1"/>
  <c r="H3354" i="2" s="1"/>
  <c r="F3355" i="2"/>
  <c r="G3355" i="2" s="1"/>
  <c r="H3355" i="2" s="1"/>
  <c r="F3356" i="2"/>
  <c r="G3356" i="2" s="1"/>
  <c r="H3356" i="2" s="1"/>
  <c r="F3357" i="2"/>
  <c r="G3357" i="2" s="1"/>
  <c r="H3357" i="2" s="1"/>
  <c r="F3358" i="2"/>
  <c r="G3358" i="2" s="1"/>
  <c r="H3358" i="2" s="1"/>
  <c r="F3359" i="2"/>
  <c r="G3359" i="2" s="1"/>
  <c r="H3359" i="2" s="1"/>
  <c r="F3360" i="2"/>
  <c r="G3360" i="2" s="1"/>
  <c r="H3360" i="2" s="1"/>
  <c r="F3361" i="2"/>
  <c r="G3361" i="2"/>
  <c r="H3361" i="2" s="1"/>
  <c r="F3362" i="2"/>
  <c r="G3362" i="2" s="1"/>
  <c r="H3362" i="2" s="1"/>
  <c r="F3363" i="2"/>
  <c r="G3363" i="2" s="1"/>
  <c r="H3363" i="2" s="1"/>
  <c r="F3364" i="2"/>
  <c r="G3364" i="2" s="1"/>
  <c r="H3364" i="2" s="1"/>
  <c r="F3365" i="2"/>
  <c r="G3365" i="2" s="1"/>
  <c r="H3365" i="2" s="1"/>
  <c r="F3366" i="2"/>
  <c r="G3366" i="2" s="1"/>
  <c r="H3366" i="2" s="1"/>
  <c r="F3367" i="2"/>
  <c r="G3367" i="2" s="1"/>
  <c r="H3367" i="2" s="1"/>
  <c r="F3368" i="2"/>
  <c r="G3368" i="2" s="1"/>
  <c r="H3368" i="2" s="1"/>
  <c r="F3369" i="2"/>
  <c r="G3369" i="2" s="1"/>
  <c r="H3369" i="2" s="1"/>
  <c r="F3370" i="2"/>
  <c r="G3370" i="2" s="1"/>
  <c r="H3370" i="2" s="1"/>
  <c r="F3371" i="2"/>
  <c r="G3371" i="2" s="1"/>
  <c r="H3371" i="2" s="1"/>
  <c r="F3372" i="2"/>
  <c r="G3372" i="2" s="1"/>
  <c r="H3372" i="2" s="1"/>
  <c r="F3373" i="2"/>
  <c r="G3373" i="2" s="1"/>
  <c r="H3373" i="2" s="1"/>
  <c r="F3374" i="2"/>
  <c r="G3374" i="2" s="1"/>
  <c r="H3374" i="2" s="1"/>
  <c r="F3375" i="2"/>
  <c r="G3375" i="2" s="1"/>
  <c r="H3375" i="2" s="1"/>
  <c r="F3376" i="2"/>
  <c r="G3376" i="2" s="1"/>
  <c r="H3376" i="2" s="1"/>
  <c r="F3377" i="2"/>
  <c r="G3377" i="2" s="1"/>
  <c r="H3377" i="2" s="1"/>
  <c r="F3378" i="2"/>
  <c r="G3378" i="2" s="1"/>
  <c r="H3378" i="2" s="1"/>
  <c r="F3379" i="2"/>
  <c r="G3379" i="2" s="1"/>
  <c r="H3379" i="2" s="1"/>
  <c r="F3380" i="2"/>
  <c r="G3380" i="2" s="1"/>
  <c r="H3380" i="2" s="1"/>
  <c r="F3381" i="2"/>
  <c r="G3381" i="2" s="1"/>
  <c r="H3381" i="2" s="1"/>
  <c r="F3382" i="2"/>
  <c r="G3382" i="2" s="1"/>
  <c r="H3382" i="2" s="1"/>
  <c r="F3383" i="2"/>
  <c r="G3383" i="2" s="1"/>
  <c r="H3383" i="2" s="1"/>
  <c r="F3384" i="2"/>
  <c r="G3384" i="2" s="1"/>
  <c r="H3384" i="2" s="1"/>
  <c r="F3385" i="2"/>
  <c r="G3385" i="2" s="1"/>
  <c r="H3385" i="2" s="1"/>
  <c r="F3386" i="2"/>
  <c r="G3386" i="2" s="1"/>
  <c r="H3386" i="2" s="1"/>
  <c r="F3387" i="2"/>
  <c r="G3387" i="2" s="1"/>
  <c r="H3387" i="2" s="1"/>
  <c r="F3388" i="2"/>
  <c r="G3388" i="2" s="1"/>
  <c r="H3388" i="2" s="1"/>
  <c r="F3389" i="2"/>
  <c r="G3389" i="2" s="1"/>
  <c r="H3389" i="2" s="1"/>
  <c r="F3390" i="2"/>
  <c r="G3390" i="2" s="1"/>
  <c r="H3390" i="2" s="1"/>
  <c r="F3391" i="2"/>
  <c r="G3391" i="2" s="1"/>
  <c r="H3391" i="2" s="1"/>
  <c r="F3392" i="2"/>
  <c r="G3392" i="2" s="1"/>
  <c r="H3392" i="2" s="1"/>
  <c r="F3393" i="2"/>
  <c r="G3393" i="2" s="1"/>
  <c r="H3393" i="2" s="1"/>
  <c r="F3394" i="2"/>
  <c r="G3394" i="2" s="1"/>
  <c r="H3394" i="2" s="1"/>
  <c r="F3395" i="2"/>
  <c r="G3395" i="2" s="1"/>
  <c r="H3395" i="2" s="1"/>
  <c r="F3396" i="2"/>
  <c r="G3396" i="2" s="1"/>
  <c r="H3396" i="2" s="1"/>
  <c r="F3397" i="2"/>
  <c r="G3397" i="2" s="1"/>
  <c r="H3397" i="2" s="1"/>
  <c r="F3398" i="2"/>
  <c r="G3398" i="2" s="1"/>
  <c r="H3398" i="2" s="1"/>
  <c r="F3399" i="2"/>
  <c r="G3399" i="2" s="1"/>
  <c r="H3399" i="2" s="1"/>
  <c r="F3400" i="2"/>
  <c r="G3400" i="2" s="1"/>
  <c r="H3400" i="2" s="1"/>
  <c r="F3401" i="2"/>
  <c r="G3401" i="2" s="1"/>
  <c r="H3401" i="2" s="1"/>
  <c r="F3402" i="2"/>
  <c r="G3402" i="2" s="1"/>
  <c r="H3402" i="2" s="1"/>
  <c r="F3403" i="2"/>
  <c r="G3403" i="2" s="1"/>
  <c r="H3403" i="2" s="1"/>
  <c r="F3404" i="2"/>
  <c r="G3404" i="2" s="1"/>
  <c r="H3404" i="2" s="1"/>
  <c r="F3405" i="2"/>
  <c r="G3405" i="2" s="1"/>
  <c r="H3405" i="2" s="1"/>
  <c r="F3406" i="2"/>
  <c r="G3406" i="2" s="1"/>
  <c r="H3406" i="2" s="1"/>
  <c r="F3407" i="2"/>
  <c r="G3407" i="2" s="1"/>
  <c r="H3407" i="2" s="1"/>
  <c r="F3408" i="2"/>
  <c r="G3408" i="2" s="1"/>
  <c r="H3408" i="2" s="1"/>
  <c r="F3409" i="2"/>
  <c r="G3409" i="2" s="1"/>
  <c r="H3409" i="2" s="1"/>
  <c r="F3410" i="2"/>
  <c r="G3410" i="2" s="1"/>
  <c r="H3410" i="2" s="1"/>
  <c r="F3411" i="2"/>
  <c r="G3411" i="2"/>
  <c r="H3411" i="2" s="1"/>
  <c r="F3412" i="2"/>
  <c r="G3412" i="2" s="1"/>
  <c r="H3412" i="2" s="1"/>
  <c r="F3413" i="2"/>
  <c r="G3413" i="2" s="1"/>
  <c r="H3413" i="2" s="1"/>
  <c r="F3414" i="2"/>
  <c r="G3414" i="2" s="1"/>
  <c r="H3414" i="2" s="1"/>
  <c r="F3415" i="2"/>
  <c r="G3415" i="2" s="1"/>
  <c r="H3415" i="2" s="1"/>
  <c r="F3416" i="2"/>
  <c r="G3416" i="2" s="1"/>
  <c r="H3416" i="2" s="1"/>
  <c r="F3417" i="2"/>
  <c r="G3417" i="2" s="1"/>
  <c r="H3417" i="2" s="1"/>
  <c r="F3418" i="2"/>
  <c r="G3418" i="2" s="1"/>
  <c r="H3418" i="2" s="1"/>
  <c r="F3419" i="2"/>
  <c r="G3419" i="2" s="1"/>
  <c r="H3419" i="2" s="1"/>
  <c r="F3420" i="2"/>
  <c r="G3420" i="2" s="1"/>
  <c r="H3420" i="2" s="1"/>
  <c r="F3421" i="2"/>
  <c r="G3421" i="2" s="1"/>
  <c r="H3421" i="2" s="1"/>
  <c r="F3422" i="2"/>
  <c r="G3422" i="2" s="1"/>
  <c r="H3422" i="2" s="1"/>
  <c r="F3423" i="2"/>
  <c r="G3423" i="2" s="1"/>
  <c r="H3423" i="2" s="1"/>
  <c r="F3424" i="2"/>
  <c r="G3424" i="2" s="1"/>
  <c r="H3424" i="2" s="1"/>
  <c r="F3425" i="2"/>
  <c r="G3425" i="2" s="1"/>
  <c r="H3425" i="2" s="1"/>
  <c r="F3426" i="2"/>
  <c r="G3426" i="2" s="1"/>
  <c r="H3426" i="2" s="1"/>
  <c r="F3427" i="2"/>
  <c r="G3427" i="2" s="1"/>
  <c r="H3427" i="2" s="1"/>
  <c r="F3428" i="2"/>
  <c r="G3428" i="2" s="1"/>
  <c r="H3428" i="2" s="1"/>
  <c r="F3429" i="2"/>
  <c r="G3429" i="2" s="1"/>
  <c r="H3429" i="2" s="1"/>
  <c r="F3430" i="2"/>
  <c r="G3430" i="2" s="1"/>
  <c r="H3430" i="2" s="1"/>
  <c r="F3431" i="2"/>
  <c r="G3431" i="2" s="1"/>
  <c r="H3431" i="2" s="1"/>
  <c r="F3432" i="2"/>
  <c r="G3432" i="2" s="1"/>
  <c r="H3432" i="2" s="1"/>
  <c r="F3433" i="2"/>
  <c r="G3433" i="2" s="1"/>
  <c r="H3433" i="2" s="1"/>
  <c r="F3434" i="2"/>
  <c r="G3434" i="2" s="1"/>
  <c r="H3434" i="2" s="1"/>
  <c r="F3435" i="2"/>
  <c r="G3435" i="2" s="1"/>
  <c r="H3435" i="2" s="1"/>
  <c r="F3436" i="2"/>
  <c r="G3436" i="2" s="1"/>
  <c r="H3436" i="2" s="1"/>
  <c r="F3437" i="2"/>
  <c r="G3437" i="2" s="1"/>
  <c r="H3437" i="2" s="1"/>
  <c r="F3438" i="2"/>
  <c r="G3438" i="2" s="1"/>
  <c r="H3438" i="2" s="1"/>
  <c r="F3439" i="2"/>
  <c r="G3439" i="2" s="1"/>
  <c r="H3439" i="2" s="1"/>
  <c r="F3440" i="2"/>
  <c r="G3440" i="2" s="1"/>
  <c r="H3440" i="2" s="1"/>
  <c r="F3441" i="2"/>
  <c r="G3441" i="2"/>
  <c r="H3441" i="2" s="1"/>
  <c r="F3442" i="2"/>
  <c r="G3442" i="2" s="1"/>
  <c r="H3442" i="2" s="1"/>
  <c r="F3443" i="2"/>
  <c r="G3443" i="2" s="1"/>
  <c r="H3443" i="2" s="1"/>
  <c r="F3444" i="2"/>
  <c r="G3444" i="2" s="1"/>
  <c r="H3444" i="2" s="1"/>
  <c r="F3445" i="2"/>
  <c r="G3445" i="2" s="1"/>
  <c r="H3445" i="2" s="1"/>
  <c r="F3446" i="2"/>
  <c r="G3446" i="2" s="1"/>
  <c r="H3446" i="2" s="1"/>
  <c r="F3447" i="2"/>
  <c r="G3447" i="2" s="1"/>
  <c r="H3447" i="2" s="1"/>
  <c r="F3448" i="2"/>
  <c r="G3448" i="2" s="1"/>
  <c r="H3448" i="2" s="1"/>
  <c r="F3449" i="2"/>
  <c r="G3449" i="2" s="1"/>
  <c r="H3449" i="2" s="1"/>
  <c r="F3450" i="2"/>
  <c r="G3450" i="2" s="1"/>
  <c r="H3450" i="2" s="1"/>
  <c r="F3451" i="2"/>
  <c r="G3451" i="2" s="1"/>
  <c r="H3451" i="2" s="1"/>
  <c r="F3452" i="2"/>
  <c r="G3452" i="2" s="1"/>
  <c r="H3452" i="2" s="1"/>
  <c r="F3453" i="2"/>
  <c r="G3453" i="2" s="1"/>
  <c r="H3453" i="2" s="1"/>
  <c r="F3454" i="2"/>
  <c r="G3454" i="2" s="1"/>
  <c r="H3454" i="2" s="1"/>
  <c r="F3455" i="2"/>
  <c r="G3455" i="2" s="1"/>
  <c r="H3455" i="2" s="1"/>
  <c r="F3456" i="2"/>
  <c r="G3456" i="2" s="1"/>
  <c r="H3456" i="2" s="1"/>
  <c r="F3457" i="2"/>
  <c r="G3457" i="2" s="1"/>
  <c r="H3457" i="2" s="1"/>
  <c r="F3458" i="2"/>
  <c r="G3458" i="2" s="1"/>
  <c r="H3458" i="2" s="1"/>
  <c r="F3459" i="2"/>
  <c r="G3459" i="2" s="1"/>
  <c r="H3459" i="2" s="1"/>
  <c r="F3460" i="2"/>
  <c r="G3460" i="2" s="1"/>
  <c r="H3460" i="2" s="1"/>
  <c r="F3461" i="2"/>
  <c r="G3461" i="2" s="1"/>
  <c r="H3461" i="2" s="1"/>
  <c r="F3462" i="2"/>
  <c r="G3462" i="2" s="1"/>
  <c r="H3462" i="2" s="1"/>
  <c r="F3463" i="2"/>
  <c r="G3463" i="2" s="1"/>
  <c r="H3463" i="2" s="1"/>
  <c r="F3464" i="2"/>
  <c r="G3464" i="2" s="1"/>
  <c r="H3464" i="2" s="1"/>
  <c r="F3465" i="2"/>
  <c r="G3465" i="2" s="1"/>
  <c r="H3465" i="2" s="1"/>
  <c r="F3466" i="2"/>
  <c r="G3466" i="2" s="1"/>
  <c r="H3466" i="2" s="1"/>
  <c r="F3467" i="2"/>
  <c r="G3467" i="2" s="1"/>
  <c r="H3467" i="2" s="1"/>
  <c r="F3468" i="2"/>
  <c r="G3468" i="2" s="1"/>
  <c r="H3468" i="2" s="1"/>
  <c r="F3469" i="2"/>
  <c r="G3469" i="2" s="1"/>
  <c r="H3469" i="2" s="1"/>
  <c r="F3470" i="2"/>
  <c r="G3470" i="2" s="1"/>
  <c r="H3470" i="2" s="1"/>
  <c r="F3471" i="2"/>
  <c r="G3471" i="2" s="1"/>
  <c r="H3471" i="2" s="1"/>
  <c r="F3472" i="2"/>
  <c r="G3472" i="2" s="1"/>
  <c r="H3472" i="2" s="1"/>
  <c r="F3473" i="2"/>
  <c r="G3473" i="2" s="1"/>
  <c r="H3473" i="2" s="1"/>
  <c r="F3474" i="2"/>
  <c r="G3474" i="2" s="1"/>
  <c r="H3474" i="2" s="1"/>
  <c r="F3475" i="2"/>
  <c r="G3475" i="2" s="1"/>
  <c r="H3475" i="2" s="1"/>
  <c r="F3476" i="2"/>
  <c r="G3476" i="2" s="1"/>
  <c r="H3476" i="2" s="1"/>
  <c r="F3477" i="2"/>
  <c r="G3477" i="2" s="1"/>
  <c r="H3477" i="2" s="1"/>
  <c r="F3478" i="2"/>
  <c r="G3478" i="2" s="1"/>
  <c r="H3478" i="2" s="1"/>
  <c r="F3479" i="2"/>
  <c r="G3479" i="2" s="1"/>
  <c r="H3479" i="2" s="1"/>
  <c r="F3480" i="2"/>
  <c r="G3480" i="2" s="1"/>
  <c r="H3480" i="2" s="1"/>
  <c r="F3481" i="2"/>
  <c r="G3481" i="2" s="1"/>
  <c r="H3481" i="2" s="1"/>
  <c r="F3482" i="2"/>
  <c r="G3482" i="2" s="1"/>
  <c r="H3482" i="2" s="1"/>
  <c r="F3483" i="2"/>
  <c r="G3483" i="2" s="1"/>
  <c r="H3483" i="2" s="1"/>
  <c r="F3484" i="2"/>
  <c r="G3484" i="2" s="1"/>
  <c r="H3484" i="2" s="1"/>
  <c r="F3485" i="2"/>
  <c r="G3485" i="2" s="1"/>
  <c r="H3485" i="2" s="1"/>
  <c r="F3486" i="2"/>
  <c r="G3486" i="2" s="1"/>
  <c r="H3486" i="2" s="1"/>
  <c r="F3487" i="2"/>
  <c r="G3487" i="2"/>
  <c r="H3487" i="2" s="1"/>
  <c r="F3488" i="2"/>
  <c r="G3488" i="2" s="1"/>
  <c r="H3488" i="2" s="1"/>
  <c r="F3489" i="2"/>
  <c r="G3489" i="2" s="1"/>
  <c r="H3489" i="2" s="1"/>
  <c r="F3490" i="2"/>
  <c r="G3490" i="2" s="1"/>
  <c r="H3490" i="2" s="1"/>
  <c r="F3491" i="2"/>
  <c r="G3491" i="2" s="1"/>
  <c r="H3491" i="2" s="1"/>
  <c r="F3492" i="2"/>
  <c r="G3492" i="2" s="1"/>
  <c r="H3492" i="2" s="1"/>
  <c r="F3493" i="2"/>
  <c r="G3493" i="2" s="1"/>
  <c r="H3493" i="2" s="1"/>
  <c r="F3494" i="2"/>
  <c r="G3494" i="2"/>
  <c r="H3494" i="2" s="1"/>
  <c r="F3495" i="2"/>
  <c r="G3495" i="2" s="1"/>
  <c r="H3495" i="2" s="1"/>
  <c r="F3496" i="2"/>
  <c r="G3496" i="2" s="1"/>
  <c r="H3496" i="2" s="1"/>
  <c r="F3497" i="2"/>
  <c r="G3497" i="2" s="1"/>
  <c r="H3497" i="2" s="1"/>
  <c r="F3498" i="2"/>
  <c r="G3498" i="2" s="1"/>
  <c r="H3498" i="2" s="1"/>
  <c r="F3499" i="2"/>
  <c r="G3499" i="2" s="1"/>
  <c r="H3499" i="2" s="1"/>
  <c r="F3500" i="2"/>
  <c r="G3500" i="2" s="1"/>
  <c r="H3500" i="2" s="1"/>
  <c r="F3501" i="2"/>
  <c r="G3501" i="2" s="1"/>
  <c r="H3501" i="2" s="1"/>
  <c r="F3502" i="2"/>
  <c r="G3502" i="2" s="1"/>
  <c r="H3502" i="2" s="1"/>
  <c r="F3503" i="2"/>
  <c r="G3503" i="2" s="1"/>
  <c r="H3503" i="2" s="1"/>
  <c r="F3504" i="2"/>
  <c r="G3504" i="2" s="1"/>
  <c r="H3504" i="2" s="1"/>
  <c r="F3505" i="2"/>
  <c r="G3505" i="2" s="1"/>
  <c r="H3505" i="2" s="1"/>
  <c r="F3506" i="2"/>
  <c r="G3506" i="2" s="1"/>
  <c r="H3506" i="2" s="1"/>
  <c r="F3507" i="2"/>
  <c r="G3507" i="2" s="1"/>
  <c r="H3507" i="2" s="1"/>
  <c r="F3508" i="2"/>
  <c r="G3508" i="2" s="1"/>
  <c r="H3508" i="2" s="1"/>
  <c r="F3509" i="2"/>
  <c r="G3509" i="2" s="1"/>
  <c r="H3509" i="2" s="1"/>
  <c r="F3510" i="2"/>
  <c r="G3510" i="2" s="1"/>
  <c r="H3510" i="2" s="1"/>
  <c r="F3511" i="2"/>
  <c r="G3511" i="2" s="1"/>
  <c r="H3511" i="2" s="1"/>
  <c r="F3512" i="2"/>
  <c r="G3512" i="2" s="1"/>
  <c r="H3512" i="2" s="1"/>
  <c r="F3513" i="2"/>
  <c r="G3513" i="2"/>
  <c r="H3513" i="2" s="1"/>
  <c r="F3514" i="2"/>
  <c r="G3514" i="2" s="1"/>
  <c r="H3514" i="2" s="1"/>
  <c r="F3515" i="2"/>
  <c r="G3515" i="2" s="1"/>
  <c r="H3515" i="2" s="1"/>
  <c r="F3516" i="2"/>
  <c r="G3516" i="2" s="1"/>
  <c r="H3516" i="2" s="1"/>
  <c r="F3517" i="2"/>
  <c r="G3517" i="2" s="1"/>
  <c r="H3517" i="2" s="1"/>
  <c r="F3518" i="2"/>
  <c r="G3518" i="2" s="1"/>
  <c r="H3518" i="2" s="1"/>
  <c r="F3519" i="2"/>
  <c r="G3519" i="2" s="1"/>
  <c r="H3519" i="2" s="1"/>
  <c r="F3520" i="2"/>
  <c r="G3520" i="2" s="1"/>
  <c r="H3520" i="2" s="1"/>
  <c r="F3521" i="2"/>
  <c r="G3521" i="2" s="1"/>
  <c r="H3521" i="2" s="1"/>
  <c r="F3522" i="2"/>
  <c r="G3522" i="2" s="1"/>
  <c r="H3522" i="2" s="1"/>
  <c r="F3523" i="2"/>
  <c r="G3523" i="2" s="1"/>
  <c r="H3523" i="2" s="1"/>
  <c r="F3524" i="2"/>
  <c r="G3524" i="2" s="1"/>
  <c r="H3524" i="2" s="1"/>
  <c r="F3525" i="2"/>
  <c r="G3525" i="2" s="1"/>
  <c r="H3525" i="2" s="1"/>
  <c r="F3526" i="2"/>
  <c r="G3526" i="2" s="1"/>
  <c r="H3526" i="2" s="1"/>
  <c r="F3527" i="2"/>
  <c r="G3527" i="2" s="1"/>
  <c r="H3527" i="2" s="1"/>
  <c r="F3528" i="2"/>
  <c r="G3528" i="2" s="1"/>
  <c r="H3528" i="2" s="1"/>
  <c r="F3529" i="2"/>
  <c r="G3529" i="2" s="1"/>
  <c r="H3529" i="2" s="1"/>
  <c r="F3530" i="2"/>
  <c r="G3530" i="2" s="1"/>
  <c r="H3530" i="2" s="1"/>
  <c r="F3531" i="2"/>
  <c r="G3531" i="2" s="1"/>
  <c r="H3531" i="2" s="1"/>
  <c r="F3532" i="2"/>
  <c r="G3532" i="2" s="1"/>
  <c r="H3532" i="2" s="1"/>
  <c r="F3533" i="2"/>
  <c r="G3533" i="2" s="1"/>
  <c r="H3533" i="2" s="1"/>
  <c r="F3534" i="2"/>
  <c r="G3534" i="2" s="1"/>
  <c r="H3534" i="2" s="1"/>
  <c r="F3535" i="2"/>
  <c r="G3535" i="2" s="1"/>
  <c r="H3535" i="2" s="1"/>
  <c r="F3536" i="2"/>
  <c r="G3536" i="2" s="1"/>
  <c r="H3536" i="2" s="1"/>
  <c r="F3537" i="2"/>
  <c r="G3537" i="2" s="1"/>
  <c r="H3537" i="2" s="1"/>
  <c r="F3538" i="2"/>
  <c r="G3538" i="2" s="1"/>
  <c r="H3538" i="2" s="1"/>
  <c r="F3539" i="2"/>
  <c r="G3539" i="2" s="1"/>
  <c r="H3539" i="2" s="1"/>
  <c r="F3540" i="2"/>
  <c r="G3540" i="2" s="1"/>
  <c r="H3540" i="2" s="1"/>
  <c r="F3541" i="2"/>
  <c r="G3541" i="2" s="1"/>
  <c r="H3541" i="2" s="1"/>
  <c r="F3542" i="2"/>
  <c r="G3542" i="2" s="1"/>
  <c r="H3542" i="2" s="1"/>
  <c r="F3543" i="2"/>
  <c r="G3543" i="2" s="1"/>
  <c r="H3543" i="2" s="1"/>
  <c r="F3544" i="2"/>
  <c r="G3544" i="2" s="1"/>
  <c r="H3544" i="2" s="1"/>
  <c r="F3545" i="2"/>
  <c r="G3545" i="2" s="1"/>
  <c r="H3545" i="2" s="1"/>
  <c r="F3546" i="2"/>
  <c r="G3546" i="2" s="1"/>
  <c r="H3546" i="2" s="1"/>
  <c r="F3547" i="2"/>
  <c r="G3547" i="2" s="1"/>
  <c r="H3547" i="2" s="1"/>
  <c r="F3548" i="2"/>
  <c r="G3548" i="2" s="1"/>
  <c r="H3548" i="2" s="1"/>
  <c r="F3549" i="2"/>
  <c r="G3549" i="2" s="1"/>
  <c r="H3549" i="2" s="1"/>
  <c r="F3550" i="2"/>
  <c r="G3550" i="2" s="1"/>
  <c r="H3550" i="2" s="1"/>
  <c r="F3551" i="2"/>
  <c r="G3551" i="2" s="1"/>
  <c r="H3551" i="2" s="1"/>
  <c r="F3552" i="2"/>
  <c r="G3552" i="2" s="1"/>
  <c r="H3552" i="2" s="1"/>
  <c r="F3553" i="2"/>
  <c r="G3553" i="2" s="1"/>
  <c r="H3553" i="2" s="1"/>
  <c r="F3554" i="2"/>
  <c r="G3554" i="2" s="1"/>
  <c r="H3554" i="2" s="1"/>
  <c r="F3555" i="2"/>
  <c r="G3555" i="2" s="1"/>
  <c r="H3555" i="2" s="1"/>
  <c r="F3556" i="2"/>
  <c r="G3556" i="2" s="1"/>
  <c r="H3556" i="2" s="1"/>
  <c r="F3557" i="2"/>
  <c r="G3557" i="2" s="1"/>
  <c r="H3557" i="2" s="1"/>
  <c r="F3558" i="2"/>
  <c r="G3558" i="2" s="1"/>
  <c r="H3558" i="2" s="1"/>
  <c r="F3559" i="2"/>
  <c r="G3559" i="2" s="1"/>
  <c r="H3559" i="2" s="1"/>
  <c r="F3560" i="2"/>
  <c r="G3560" i="2" s="1"/>
  <c r="H3560" i="2" s="1"/>
  <c r="F3561" i="2"/>
  <c r="G3561" i="2" s="1"/>
  <c r="H3561" i="2" s="1"/>
  <c r="F3562" i="2"/>
  <c r="G3562" i="2" s="1"/>
  <c r="H3562" i="2" s="1"/>
  <c r="F3563" i="2"/>
  <c r="G3563" i="2" s="1"/>
  <c r="H3563" i="2" s="1"/>
  <c r="F3564" i="2"/>
  <c r="G3564" i="2" s="1"/>
  <c r="H3564" i="2" s="1"/>
  <c r="F3565" i="2"/>
  <c r="G3565" i="2" s="1"/>
  <c r="H3565" i="2" s="1"/>
  <c r="F3566" i="2"/>
  <c r="G3566" i="2" s="1"/>
  <c r="H3566" i="2" s="1"/>
  <c r="F3567" i="2"/>
  <c r="G3567" i="2" s="1"/>
  <c r="H3567" i="2" s="1"/>
  <c r="F3568" i="2"/>
  <c r="F3569" i="2"/>
  <c r="G3569" i="2"/>
  <c r="H3569" i="2" s="1"/>
  <c r="F3570" i="2"/>
  <c r="G3570" i="2" s="1"/>
  <c r="H3570" i="2" s="1"/>
  <c r="F3571" i="2"/>
  <c r="G3571" i="2" s="1"/>
  <c r="H3571" i="2" s="1"/>
  <c r="F3572" i="2"/>
  <c r="G3572" i="2" s="1"/>
  <c r="H3572" i="2" s="1"/>
  <c r="F3573" i="2"/>
  <c r="G3573" i="2" s="1"/>
  <c r="H3573" i="2" s="1"/>
  <c r="F3574" i="2"/>
  <c r="G3574" i="2" s="1"/>
  <c r="H3574" i="2" s="1"/>
  <c r="F3575" i="2"/>
  <c r="G3575" i="2" s="1"/>
  <c r="H3575" i="2" s="1"/>
  <c r="F3576" i="2"/>
  <c r="G3576" i="2" s="1"/>
  <c r="H3576" i="2" s="1"/>
  <c r="F3577" i="2"/>
  <c r="G3577" i="2" s="1"/>
  <c r="H3577" i="2" s="1"/>
  <c r="F3578" i="2"/>
  <c r="G3578" i="2" s="1"/>
  <c r="H3578" i="2" s="1"/>
  <c r="F3579" i="2"/>
  <c r="G3579" i="2" s="1"/>
  <c r="H3579" i="2" s="1"/>
  <c r="F3580" i="2"/>
  <c r="G3580" i="2" s="1"/>
  <c r="H3580" i="2" s="1"/>
  <c r="F3581" i="2"/>
  <c r="G3581" i="2" s="1"/>
  <c r="H3581" i="2" s="1"/>
  <c r="F3582" i="2"/>
  <c r="G3582" i="2" s="1"/>
  <c r="H3582" i="2" s="1"/>
  <c r="F3583" i="2"/>
  <c r="G3583" i="2" s="1"/>
  <c r="H3583" i="2" s="1"/>
  <c r="F3584" i="2"/>
  <c r="G3584" i="2" s="1"/>
  <c r="H3584" i="2" s="1"/>
  <c r="F3585" i="2"/>
  <c r="G3585" i="2" s="1"/>
  <c r="H3585" i="2" s="1"/>
  <c r="F3586" i="2"/>
  <c r="G3586" i="2" s="1"/>
  <c r="H3586" i="2" s="1"/>
  <c r="F3587" i="2"/>
  <c r="G3587" i="2" s="1"/>
  <c r="H3587" i="2" s="1"/>
  <c r="F3588" i="2"/>
  <c r="G3588" i="2" s="1"/>
  <c r="H3588" i="2" s="1"/>
  <c r="F3589" i="2"/>
  <c r="G3589" i="2" s="1"/>
  <c r="H3589" i="2" s="1"/>
  <c r="F3590" i="2"/>
  <c r="G3590" i="2" s="1"/>
  <c r="H3590" i="2" s="1"/>
  <c r="F3591" i="2"/>
  <c r="G3591" i="2" s="1"/>
  <c r="H3591" i="2" s="1"/>
  <c r="F3592" i="2"/>
  <c r="G3592" i="2" s="1"/>
  <c r="H3592" i="2" s="1"/>
  <c r="F3593" i="2"/>
  <c r="G3593" i="2" s="1"/>
  <c r="H3593" i="2" s="1"/>
  <c r="F3594" i="2"/>
  <c r="G3594" i="2" s="1"/>
  <c r="H3594" i="2" s="1"/>
  <c r="F3595" i="2"/>
  <c r="G3595" i="2" s="1"/>
  <c r="H3595" i="2" s="1"/>
  <c r="F3596" i="2"/>
  <c r="G3596" i="2" s="1"/>
  <c r="H3596" i="2" s="1"/>
  <c r="F3597" i="2"/>
  <c r="G3597" i="2" s="1"/>
  <c r="H3597" i="2" s="1"/>
  <c r="F3598" i="2"/>
  <c r="G3598" i="2" s="1"/>
  <c r="H3598" i="2" s="1"/>
  <c r="F3599" i="2"/>
  <c r="G3599" i="2" s="1"/>
  <c r="H3599" i="2" s="1"/>
  <c r="F3600" i="2"/>
  <c r="G3600" i="2" s="1"/>
  <c r="H3600" i="2" s="1"/>
  <c r="F3601" i="2"/>
  <c r="G3601" i="2" s="1"/>
  <c r="H3601" i="2" s="1"/>
  <c r="F3602" i="2"/>
  <c r="G3602" i="2" s="1"/>
  <c r="H3602" i="2" s="1"/>
  <c r="F3603" i="2"/>
  <c r="G3603" i="2" s="1"/>
  <c r="H3603" i="2" s="1"/>
  <c r="F3604" i="2"/>
  <c r="G3604" i="2" s="1"/>
  <c r="H3604" i="2" s="1"/>
  <c r="F3605" i="2"/>
  <c r="G3605" i="2" s="1"/>
  <c r="H3605" i="2" s="1"/>
  <c r="F3606" i="2"/>
  <c r="G3606" i="2" s="1"/>
  <c r="H3606" i="2" s="1"/>
  <c r="F3607" i="2"/>
  <c r="G3607" i="2" s="1"/>
  <c r="H3607" i="2" s="1"/>
  <c r="F3608" i="2"/>
  <c r="G3608" i="2" s="1"/>
  <c r="H3608" i="2" s="1"/>
  <c r="F3609" i="2"/>
  <c r="G3609" i="2" s="1"/>
  <c r="H3609" i="2" s="1"/>
  <c r="F3610" i="2"/>
  <c r="G3610" i="2" s="1"/>
  <c r="H3610" i="2" s="1"/>
  <c r="F3611" i="2"/>
  <c r="G3611" i="2" s="1"/>
  <c r="H3611" i="2" s="1"/>
  <c r="F3612" i="2"/>
  <c r="G3612" i="2" s="1"/>
  <c r="H3612" i="2" s="1"/>
  <c r="F3613" i="2"/>
  <c r="G3613" i="2" s="1"/>
  <c r="H3613" i="2" s="1"/>
  <c r="F3614" i="2"/>
  <c r="G3614" i="2" s="1"/>
  <c r="H3614" i="2" s="1"/>
  <c r="F3615" i="2"/>
  <c r="G3615" i="2" s="1"/>
  <c r="H3615" i="2" s="1"/>
  <c r="F3616" i="2"/>
  <c r="G3616" i="2" s="1"/>
  <c r="H3616" i="2" s="1"/>
  <c r="F3617" i="2"/>
  <c r="G3617" i="2" s="1"/>
  <c r="H3617" i="2" s="1"/>
  <c r="F3618" i="2"/>
  <c r="G3618" i="2" s="1"/>
  <c r="H3618" i="2" s="1"/>
  <c r="F3619" i="2"/>
  <c r="G3619" i="2" s="1"/>
  <c r="H3619" i="2" s="1"/>
  <c r="F3620" i="2"/>
  <c r="G3620" i="2" s="1"/>
  <c r="H3620" i="2" s="1"/>
  <c r="F3621" i="2"/>
  <c r="G3621" i="2" s="1"/>
  <c r="H3621" i="2" s="1"/>
  <c r="F3622" i="2"/>
  <c r="G3622" i="2" s="1"/>
  <c r="H3622" i="2" s="1"/>
  <c r="F3623" i="2"/>
  <c r="G3623" i="2" s="1"/>
  <c r="H3623" i="2" s="1"/>
  <c r="F3624" i="2"/>
  <c r="G3624" i="2" s="1"/>
  <c r="H3624" i="2" s="1"/>
  <c r="F3625" i="2"/>
  <c r="G3625" i="2" s="1"/>
  <c r="H3625" i="2" s="1"/>
  <c r="F3626" i="2"/>
  <c r="G3626" i="2" s="1"/>
  <c r="H3626" i="2" s="1"/>
  <c r="F3627" i="2"/>
  <c r="G3627" i="2" s="1"/>
  <c r="H3627" i="2" s="1"/>
  <c r="F3628" i="2"/>
  <c r="G3628" i="2" s="1"/>
  <c r="H3628" i="2" s="1"/>
  <c r="F3629" i="2"/>
  <c r="G3629" i="2" s="1"/>
  <c r="H3629" i="2" s="1"/>
  <c r="F3630" i="2"/>
  <c r="G3630" i="2" s="1"/>
  <c r="H3630" i="2" s="1"/>
  <c r="F3631" i="2"/>
  <c r="G3631" i="2" s="1"/>
  <c r="H3631" i="2" s="1"/>
  <c r="F3632" i="2"/>
  <c r="G3632" i="2" s="1"/>
  <c r="H3632" i="2" s="1"/>
  <c r="F3633" i="2"/>
  <c r="G3633" i="2" s="1"/>
  <c r="H3633" i="2" s="1"/>
  <c r="F3634" i="2"/>
  <c r="G3634" i="2" s="1"/>
  <c r="H3634" i="2" s="1"/>
  <c r="F3635" i="2"/>
  <c r="G3635" i="2" s="1"/>
  <c r="H3635" i="2" s="1"/>
  <c r="F3636" i="2"/>
  <c r="G3636" i="2" s="1"/>
  <c r="H3636" i="2" s="1"/>
  <c r="F3637" i="2"/>
  <c r="G3637" i="2" s="1"/>
  <c r="H3637" i="2" s="1"/>
  <c r="F3638" i="2"/>
  <c r="G3638" i="2" s="1"/>
  <c r="H3638" i="2" s="1"/>
  <c r="F3639" i="2"/>
  <c r="G3639" i="2" s="1"/>
  <c r="H3639" i="2" s="1"/>
  <c r="F3640" i="2"/>
  <c r="G3640" i="2" s="1"/>
  <c r="H3640" i="2" s="1"/>
  <c r="F3641" i="2"/>
  <c r="G3641" i="2" s="1"/>
  <c r="H3641" i="2" s="1"/>
  <c r="F3642" i="2"/>
  <c r="G3642" i="2" s="1"/>
  <c r="H3642" i="2" s="1"/>
  <c r="F3643" i="2"/>
  <c r="G3643" i="2" s="1"/>
  <c r="H3643" i="2" s="1"/>
  <c r="F3644" i="2"/>
  <c r="G3644" i="2" s="1"/>
  <c r="H3644" i="2" s="1"/>
  <c r="F3645" i="2"/>
  <c r="G3645" i="2" s="1"/>
  <c r="H3645" i="2" s="1"/>
  <c r="F3646" i="2"/>
  <c r="G3646" i="2" s="1"/>
  <c r="H3646" i="2" s="1"/>
  <c r="F3647" i="2"/>
  <c r="G3647" i="2" s="1"/>
  <c r="H3647" i="2" s="1"/>
  <c r="F3648" i="2"/>
  <c r="G3648" i="2" s="1"/>
  <c r="H3648" i="2" s="1"/>
  <c r="F3649" i="2"/>
  <c r="G3649" i="2" s="1"/>
  <c r="H3649" i="2" s="1"/>
  <c r="F3650" i="2"/>
  <c r="G3650" i="2" s="1"/>
  <c r="H3650" i="2" s="1"/>
  <c r="F3651" i="2"/>
  <c r="G3651" i="2" s="1"/>
  <c r="H3651" i="2" s="1"/>
  <c r="F3652" i="2"/>
  <c r="G3652" i="2" s="1"/>
  <c r="H3652" i="2" s="1"/>
  <c r="F3653" i="2"/>
  <c r="G3653" i="2" s="1"/>
  <c r="H3653" i="2" s="1"/>
  <c r="F3654" i="2"/>
  <c r="G3654" i="2" s="1"/>
  <c r="H3654" i="2" s="1"/>
  <c r="F3655" i="2"/>
  <c r="G3655" i="2" s="1"/>
  <c r="H3655" i="2" s="1"/>
  <c r="F3656" i="2"/>
  <c r="G3656" i="2" s="1"/>
  <c r="H3656" i="2" s="1"/>
  <c r="F3657" i="2"/>
  <c r="G3657" i="2" s="1"/>
  <c r="H3657" i="2" s="1"/>
  <c r="F3658" i="2"/>
  <c r="G3658" i="2" s="1"/>
  <c r="H3658" i="2" s="1"/>
  <c r="F3659" i="2"/>
  <c r="G3659" i="2" s="1"/>
  <c r="H3659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" i="2"/>
  <c r="F1109" i="2"/>
  <c r="G1109" i="2" s="1"/>
  <c r="H1109" i="2" s="1"/>
  <c r="F1110" i="2"/>
  <c r="G1110" i="2" s="1"/>
  <c r="H1110" i="2" s="1"/>
  <c r="F1111" i="2"/>
  <c r="G1111" i="2" s="1"/>
  <c r="H1111" i="2" s="1"/>
  <c r="F1112" i="2"/>
  <c r="G1112" i="2" s="1"/>
  <c r="H1112" i="2" s="1"/>
  <c r="F1113" i="2"/>
  <c r="G1113" i="2" s="1"/>
  <c r="H1113" i="2" s="1"/>
  <c r="F1114" i="2"/>
  <c r="G1114" i="2" s="1"/>
  <c r="H1114" i="2" s="1"/>
  <c r="F1115" i="2"/>
  <c r="G1115" i="2" s="1"/>
  <c r="H1115" i="2" s="1"/>
  <c r="F1116" i="2"/>
  <c r="G1116" i="2" s="1"/>
  <c r="H1116" i="2" s="1"/>
  <c r="F1117" i="2"/>
  <c r="G1117" i="2" s="1"/>
  <c r="H1117" i="2" s="1"/>
  <c r="F1118" i="2"/>
  <c r="G1118" i="2" s="1"/>
  <c r="H1118" i="2" s="1"/>
  <c r="F1119" i="2"/>
  <c r="G1119" i="2" s="1"/>
  <c r="H1119" i="2" s="1"/>
  <c r="F1120" i="2"/>
  <c r="G1120" i="2" s="1"/>
  <c r="H1120" i="2" s="1"/>
  <c r="F1121" i="2"/>
  <c r="G1121" i="2" s="1"/>
  <c r="H1121" i="2" s="1"/>
  <c r="F1122" i="2"/>
  <c r="G1122" i="2" s="1"/>
  <c r="H1122" i="2" s="1"/>
  <c r="F1123" i="2"/>
  <c r="G1123" i="2" s="1"/>
  <c r="H1123" i="2" s="1"/>
  <c r="F1124" i="2"/>
  <c r="G1124" i="2" s="1"/>
  <c r="H1124" i="2" s="1"/>
  <c r="F1125" i="2"/>
  <c r="G1125" i="2" s="1"/>
  <c r="H1125" i="2" s="1"/>
  <c r="F1126" i="2"/>
  <c r="G1126" i="2" s="1"/>
  <c r="H1126" i="2" s="1"/>
  <c r="F1127" i="2"/>
  <c r="G1127" i="2" s="1"/>
  <c r="H1127" i="2" s="1"/>
  <c r="F1128" i="2"/>
  <c r="G1128" i="2" s="1"/>
  <c r="H1128" i="2" s="1"/>
  <c r="F1129" i="2"/>
  <c r="G1129" i="2" s="1"/>
  <c r="H1129" i="2" s="1"/>
  <c r="F1130" i="2"/>
  <c r="G1130" i="2" s="1"/>
  <c r="H1130" i="2" s="1"/>
  <c r="F1131" i="2"/>
  <c r="G1131" i="2" s="1"/>
  <c r="H1131" i="2" s="1"/>
  <c r="F1132" i="2"/>
  <c r="G1132" i="2" s="1"/>
  <c r="H1132" i="2" s="1"/>
  <c r="F1133" i="2"/>
  <c r="G1133" i="2" s="1"/>
  <c r="H1133" i="2" s="1"/>
  <c r="F1134" i="2"/>
  <c r="G1134" i="2" s="1"/>
  <c r="H1134" i="2" s="1"/>
  <c r="F1135" i="2"/>
  <c r="G1135" i="2" s="1"/>
  <c r="H1135" i="2" s="1"/>
  <c r="F1136" i="2"/>
  <c r="G1136" i="2" s="1"/>
  <c r="H1136" i="2" s="1"/>
  <c r="F1137" i="2"/>
  <c r="G1137" i="2" s="1"/>
  <c r="H1137" i="2" s="1"/>
  <c r="F1138" i="2"/>
  <c r="G1138" i="2" s="1"/>
  <c r="H1138" i="2" s="1"/>
  <c r="F1139" i="2"/>
  <c r="G1139" i="2" s="1"/>
  <c r="H1139" i="2" s="1"/>
  <c r="F1140" i="2"/>
  <c r="G1140" i="2" s="1"/>
  <c r="H1140" i="2" s="1"/>
  <c r="F1141" i="2"/>
  <c r="G1141" i="2" s="1"/>
  <c r="H1141" i="2" s="1"/>
  <c r="F1142" i="2"/>
  <c r="G1142" i="2" s="1"/>
  <c r="H1142" i="2" s="1"/>
  <c r="F1143" i="2"/>
  <c r="G1143" i="2" s="1"/>
  <c r="H1143" i="2" s="1"/>
  <c r="F1144" i="2"/>
  <c r="G1144" i="2" s="1"/>
  <c r="H1144" i="2" s="1"/>
  <c r="F1145" i="2"/>
  <c r="G1145" i="2" s="1"/>
  <c r="H1145" i="2" s="1"/>
  <c r="F1146" i="2"/>
  <c r="G1146" i="2" s="1"/>
  <c r="H1146" i="2" s="1"/>
  <c r="F1147" i="2"/>
  <c r="G1147" i="2" s="1"/>
  <c r="H1147" i="2" s="1"/>
  <c r="F1148" i="2"/>
  <c r="G1148" i="2" s="1"/>
  <c r="H1148" i="2" s="1"/>
  <c r="F1149" i="2"/>
  <c r="G1149" i="2" s="1"/>
  <c r="H1149" i="2" s="1"/>
  <c r="F1150" i="2"/>
  <c r="F1151" i="2"/>
  <c r="G1151" i="2" s="1"/>
  <c r="H1151" i="2" s="1"/>
  <c r="F1152" i="2"/>
  <c r="G1152" i="2" s="1"/>
  <c r="H1152" i="2" s="1"/>
  <c r="F1153" i="2"/>
  <c r="G1153" i="2" s="1"/>
  <c r="H1153" i="2" s="1"/>
  <c r="F1154" i="2"/>
  <c r="G1154" i="2" s="1"/>
  <c r="H1154" i="2" s="1"/>
  <c r="F1155" i="2"/>
  <c r="G1155" i="2" s="1"/>
  <c r="H1155" i="2" s="1"/>
  <c r="F1156" i="2"/>
  <c r="G1156" i="2" s="1"/>
  <c r="H1156" i="2" s="1"/>
  <c r="F1157" i="2"/>
  <c r="G1157" i="2" s="1"/>
  <c r="H1157" i="2" s="1"/>
  <c r="F1158" i="2"/>
  <c r="G1158" i="2" s="1"/>
  <c r="H1158" i="2" s="1"/>
  <c r="F1159" i="2"/>
  <c r="G1159" i="2" s="1"/>
  <c r="H1159" i="2" s="1"/>
  <c r="F1160" i="2"/>
  <c r="G1160" i="2" s="1"/>
  <c r="H1160" i="2" s="1"/>
  <c r="F1161" i="2"/>
  <c r="G1161" i="2" s="1"/>
  <c r="H1161" i="2" s="1"/>
  <c r="F1162" i="2"/>
  <c r="G1162" i="2" s="1"/>
  <c r="H1162" i="2" s="1"/>
  <c r="F1163" i="2"/>
  <c r="G1163" i="2" s="1"/>
  <c r="H1163" i="2" s="1"/>
  <c r="F1164" i="2"/>
  <c r="G1164" i="2" s="1"/>
  <c r="H1164" i="2" s="1"/>
  <c r="F1165" i="2"/>
  <c r="G1165" i="2" s="1"/>
  <c r="H1165" i="2" s="1"/>
  <c r="F1166" i="2"/>
  <c r="G1166" i="2" s="1"/>
  <c r="H1166" i="2" s="1"/>
  <c r="F1167" i="2"/>
  <c r="G1167" i="2" s="1"/>
  <c r="H1167" i="2" s="1"/>
  <c r="F1168" i="2"/>
  <c r="G1168" i="2" s="1"/>
  <c r="H1168" i="2" s="1"/>
  <c r="F1169" i="2"/>
  <c r="G1169" i="2" s="1"/>
  <c r="H1169" i="2" s="1"/>
  <c r="F1170" i="2"/>
  <c r="G1170" i="2" s="1"/>
  <c r="H1170" i="2" s="1"/>
  <c r="F1171" i="2"/>
  <c r="G1171" i="2" s="1"/>
  <c r="H1171" i="2" s="1"/>
  <c r="F1172" i="2"/>
  <c r="G1172" i="2" s="1"/>
  <c r="H1172" i="2" s="1"/>
  <c r="F1173" i="2"/>
  <c r="G1173" i="2" s="1"/>
  <c r="H1173" i="2" s="1"/>
  <c r="F1174" i="2"/>
  <c r="G1174" i="2" s="1"/>
  <c r="H1174" i="2" s="1"/>
  <c r="F1175" i="2"/>
  <c r="G1175" i="2" s="1"/>
  <c r="H1175" i="2" s="1"/>
  <c r="F1176" i="2"/>
  <c r="G1176" i="2" s="1"/>
  <c r="H1176" i="2" s="1"/>
  <c r="F1177" i="2"/>
  <c r="G1177" i="2" s="1"/>
  <c r="H1177" i="2" s="1"/>
  <c r="F1178" i="2"/>
  <c r="G1178" i="2" s="1"/>
  <c r="H1178" i="2" s="1"/>
  <c r="F1179" i="2"/>
  <c r="G1179" i="2" s="1"/>
  <c r="H1179" i="2" s="1"/>
  <c r="F1180" i="2"/>
  <c r="G1180" i="2" s="1"/>
  <c r="H1180" i="2" s="1"/>
  <c r="F1181" i="2"/>
  <c r="G1181" i="2" s="1"/>
  <c r="H1181" i="2" s="1"/>
  <c r="F1182" i="2"/>
  <c r="G1182" i="2" s="1"/>
  <c r="H1182" i="2" s="1"/>
  <c r="F1183" i="2"/>
  <c r="G1183" i="2" s="1"/>
  <c r="H1183" i="2" s="1"/>
  <c r="F1184" i="2"/>
  <c r="G1184" i="2" s="1"/>
  <c r="H1184" i="2" s="1"/>
  <c r="F1185" i="2"/>
  <c r="G1185" i="2" s="1"/>
  <c r="H1185" i="2" s="1"/>
  <c r="F1186" i="2"/>
  <c r="G1186" i="2" s="1"/>
  <c r="H1186" i="2" s="1"/>
  <c r="F1187" i="2"/>
  <c r="G1187" i="2" s="1"/>
  <c r="H1187" i="2" s="1"/>
  <c r="F1188" i="2"/>
  <c r="G1188" i="2" s="1"/>
  <c r="H1188" i="2" s="1"/>
  <c r="F1189" i="2"/>
  <c r="G1189" i="2" s="1"/>
  <c r="H1189" i="2" s="1"/>
  <c r="F1190" i="2"/>
  <c r="G1190" i="2" s="1"/>
  <c r="H1190" i="2" s="1"/>
  <c r="F1191" i="2"/>
  <c r="G1191" i="2" s="1"/>
  <c r="H1191" i="2" s="1"/>
  <c r="F1192" i="2"/>
  <c r="G1192" i="2" s="1"/>
  <c r="H1192" i="2" s="1"/>
  <c r="F1193" i="2"/>
  <c r="G1193" i="2" s="1"/>
  <c r="H1193" i="2" s="1"/>
  <c r="F1194" i="2"/>
  <c r="G1194" i="2" s="1"/>
  <c r="H1194" i="2" s="1"/>
  <c r="F1195" i="2"/>
  <c r="G1195" i="2" s="1"/>
  <c r="H1195" i="2" s="1"/>
  <c r="F1196" i="2"/>
  <c r="G1196" i="2" s="1"/>
  <c r="H1196" i="2" s="1"/>
  <c r="F1197" i="2"/>
  <c r="G1197" i="2" s="1"/>
  <c r="H1197" i="2" s="1"/>
  <c r="F1198" i="2"/>
  <c r="G1198" i="2" s="1"/>
  <c r="H1198" i="2" s="1"/>
  <c r="F1199" i="2"/>
  <c r="G1199" i="2" s="1"/>
  <c r="H1199" i="2" s="1"/>
  <c r="F1200" i="2"/>
  <c r="G1200" i="2" s="1"/>
  <c r="H1200" i="2" s="1"/>
  <c r="F1201" i="2"/>
  <c r="G1201" i="2" s="1"/>
  <c r="H1201" i="2" s="1"/>
  <c r="F1202" i="2"/>
  <c r="G1202" i="2" s="1"/>
  <c r="H1202" i="2" s="1"/>
  <c r="F1203" i="2"/>
  <c r="F1204" i="2"/>
  <c r="G1204" i="2" s="1"/>
  <c r="H1204" i="2" s="1"/>
  <c r="F1205" i="2"/>
  <c r="G1205" i="2" s="1"/>
  <c r="H1205" i="2" s="1"/>
  <c r="F1206" i="2"/>
  <c r="G1206" i="2" s="1"/>
  <c r="H1206" i="2" s="1"/>
  <c r="F1207" i="2"/>
  <c r="G1207" i="2" s="1"/>
  <c r="H1207" i="2" s="1"/>
  <c r="F1208" i="2"/>
  <c r="G1208" i="2" s="1"/>
  <c r="H1208" i="2" s="1"/>
  <c r="F1209" i="2"/>
  <c r="G1209" i="2" s="1"/>
  <c r="H1209" i="2" s="1"/>
  <c r="F1210" i="2"/>
  <c r="G1210" i="2" s="1"/>
  <c r="H1210" i="2" s="1"/>
  <c r="F1211" i="2"/>
  <c r="G1211" i="2" s="1"/>
  <c r="H1211" i="2" s="1"/>
  <c r="F1212" i="2"/>
  <c r="G1212" i="2" s="1"/>
  <c r="H1212" i="2" s="1"/>
  <c r="F1213" i="2"/>
  <c r="G1213" i="2" s="1"/>
  <c r="H1213" i="2" s="1"/>
  <c r="F1214" i="2"/>
  <c r="G1214" i="2" s="1"/>
  <c r="H1214" i="2" s="1"/>
  <c r="F1215" i="2"/>
  <c r="G1215" i="2" s="1"/>
  <c r="H1215" i="2" s="1"/>
  <c r="F1216" i="2"/>
  <c r="G1216" i="2" s="1"/>
  <c r="H1216" i="2" s="1"/>
  <c r="F1217" i="2"/>
  <c r="G1217" i="2" s="1"/>
  <c r="H1217" i="2" s="1"/>
  <c r="F1218" i="2"/>
  <c r="G1218" i="2" s="1"/>
  <c r="H1218" i="2" s="1"/>
  <c r="F1219" i="2"/>
  <c r="G1219" i="2" s="1"/>
  <c r="H1219" i="2" s="1"/>
  <c r="F1220" i="2"/>
  <c r="G1220" i="2" s="1"/>
  <c r="H1220" i="2" s="1"/>
  <c r="F1221" i="2"/>
  <c r="G1221" i="2" s="1"/>
  <c r="H1221" i="2" s="1"/>
  <c r="F1222" i="2"/>
  <c r="G1222" i="2" s="1"/>
  <c r="H1222" i="2" s="1"/>
  <c r="F1223" i="2"/>
  <c r="G1223" i="2" s="1"/>
  <c r="H1223" i="2" s="1"/>
  <c r="F1224" i="2"/>
  <c r="G1224" i="2" s="1"/>
  <c r="H1224" i="2" s="1"/>
  <c r="F1225" i="2"/>
  <c r="G1225" i="2" s="1"/>
  <c r="H1225" i="2" s="1"/>
  <c r="F1226" i="2"/>
  <c r="G1226" i="2" s="1"/>
  <c r="H1226" i="2" s="1"/>
  <c r="F1227" i="2"/>
  <c r="G1227" i="2" s="1"/>
  <c r="H1227" i="2" s="1"/>
  <c r="F1228" i="2"/>
  <c r="G1228" i="2" s="1"/>
  <c r="H1228" i="2" s="1"/>
  <c r="F1229" i="2"/>
  <c r="G1229" i="2" s="1"/>
  <c r="H1229" i="2" s="1"/>
  <c r="F1230" i="2"/>
  <c r="G1230" i="2" s="1"/>
  <c r="H1230" i="2" s="1"/>
  <c r="F1231" i="2"/>
  <c r="G1231" i="2" s="1"/>
  <c r="H1231" i="2" s="1"/>
  <c r="F1232" i="2"/>
  <c r="G1232" i="2" s="1"/>
  <c r="H1232" i="2" s="1"/>
  <c r="F1233" i="2"/>
  <c r="G1233" i="2" s="1"/>
  <c r="H1233" i="2" s="1"/>
  <c r="F1234" i="2"/>
  <c r="G1234" i="2" s="1"/>
  <c r="H1234" i="2" s="1"/>
  <c r="F1235" i="2"/>
  <c r="G1235" i="2" s="1"/>
  <c r="H1235" i="2" s="1"/>
  <c r="F1236" i="2"/>
  <c r="G1236" i="2" s="1"/>
  <c r="H1236" i="2" s="1"/>
  <c r="F1237" i="2"/>
  <c r="G1237" i="2" s="1"/>
  <c r="H1237" i="2" s="1"/>
  <c r="F1238" i="2"/>
  <c r="G1238" i="2" s="1"/>
  <c r="H1238" i="2" s="1"/>
  <c r="F1239" i="2"/>
  <c r="G1239" i="2" s="1"/>
  <c r="H1239" i="2" s="1"/>
  <c r="F1240" i="2"/>
  <c r="G1240" i="2" s="1"/>
  <c r="H1240" i="2" s="1"/>
  <c r="F1241" i="2"/>
  <c r="G1241" i="2" s="1"/>
  <c r="H1241" i="2" s="1"/>
  <c r="F1242" i="2"/>
  <c r="G1242" i="2" s="1"/>
  <c r="H1242" i="2" s="1"/>
  <c r="F1243" i="2"/>
  <c r="G1243" i="2" s="1"/>
  <c r="H1243" i="2" s="1"/>
  <c r="F1244" i="2"/>
  <c r="G1244" i="2" s="1"/>
  <c r="H1244" i="2" s="1"/>
  <c r="F1245" i="2"/>
  <c r="G1245" i="2" s="1"/>
  <c r="H1245" i="2" s="1"/>
  <c r="F1246" i="2"/>
  <c r="G1246" i="2" s="1"/>
  <c r="H1246" i="2" s="1"/>
  <c r="F1247" i="2"/>
  <c r="G1247" i="2" s="1"/>
  <c r="H1247" i="2" s="1"/>
  <c r="F1248" i="2"/>
  <c r="G1248" i="2" s="1"/>
  <c r="H1248" i="2" s="1"/>
  <c r="F1249" i="2"/>
  <c r="G1249" i="2" s="1"/>
  <c r="H1249" i="2" s="1"/>
  <c r="F1250" i="2"/>
  <c r="G1250" i="2" s="1"/>
  <c r="H1250" i="2" s="1"/>
  <c r="F1251" i="2"/>
  <c r="G1251" i="2" s="1"/>
  <c r="H1251" i="2" s="1"/>
  <c r="F1252" i="2"/>
  <c r="G1252" i="2" s="1"/>
  <c r="H1252" i="2" s="1"/>
  <c r="F1253" i="2"/>
  <c r="G1253" i="2" s="1"/>
  <c r="H1253" i="2" s="1"/>
  <c r="F1254" i="2"/>
  <c r="G1254" i="2" s="1"/>
  <c r="H1254" i="2" s="1"/>
  <c r="F1255" i="2"/>
  <c r="G1255" i="2" s="1"/>
  <c r="H1255" i="2" s="1"/>
  <c r="F1256" i="2"/>
  <c r="G1256" i="2" s="1"/>
  <c r="H1256" i="2" s="1"/>
  <c r="F1257" i="2"/>
  <c r="G1257" i="2" s="1"/>
  <c r="H1257" i="2" s="1"/>
  <c r="F1258" i="2"/>
  <c r="G1258" i="2" s="1"/>
  <c r="H1258" i="2" s="1"/>
  <c r="F1259" i="2"/>
  <c r="G1259" i="2" s="1"/>
  <c r="H1259" i="2" s="1"/>
  <c r="F1260" i="2"/>
  <c r="G1260" i="2" s="1"/>
  <c r="H1260" i="2" s="1"/>
  <c r="F1261" i="2"/>
  <c r="G1261" i="2" s="1"/>
  <c r="H1261" i="2" s="1"/>
  <c r="F1262" i="2"/>
  <c r="G1262" i="2" s="1"/>
  <c r="H1262" i="2" s="1"/>
  <c r="F1263" i="2"/>
  <c r="G1263" i="2" s="1"/>
  <c r="H1263" i="2" s="1"/>
  <c r="F1264" i="2"/>
  <c r="G1264" i="2" s="1"/>
  <c r="H1264" i="2" s="1"/>
  <c r="F1265" i="2"/>
  <c r="G1265" i="2" s="1"/>
  <c r="H1265" i="2" s="1"/>
  <c r="F1266" i="2"/>
  <c r="G1266" i="2" s="1"/>
  <c r="H1266" i="2" s="1"/>
  <c r="F1267" i="2"/>
  <c r="F1268" i="2"/>
  <c r="G1268" i="2" s="1"/>
  <c r="H1268" i="2" s="1"/>
  <c r="F1269" i="2"/>
  <c r="G1269" i="2" s="1"/>
  <c r="H1269" i="2" s="1"/>
  <c r="F1270" i="2"/>
  <c r="G1270" i="2" s="1"/>
  <c r="H1270" i="2" s="1"/>
  <c r="F1271" i="2"/>
  <c r="G1271" i="2" s="1"/>
  <c r="H1271" i="2" s="1"/>
  <c r="F1272" i="2"/>
  <c r="G1272" i="2" s="1"/>
  <c r="H1272" i="2" s="1"/>
  <c r="F1273" i="2"/>
  <c r="G1273" i="2" s="1"/>
  <c r="H1273" i="2" s="1"/>
  <c r="F1274" i="2"/>
  <c r="G1274" i="2" s="1"/>
  <c r="H1274" i="2" s="1"/>
  <c r="F1275" i="2"/>
  <c r="G1275" i="2" s="1"/>
  <c r="H1275" i="2" s="1"/>
  <c r="F1276" i="2"/>
  <c r="G1276" i="2" s="1"/>
  <c r="H1276" i="2" s="1"/>
  <c r="F1277" i="2"/>
  <c r="G1277" i="2" s="1"/>
  <c r="H1277" i="2" s="1"/>
  <c r="F1278" i="2"/>
  <c r="G1278" i="2" s="1"/>
  <c r="H1278" i="2" s="1"/>
  <c r="F1279" i="2"/>
  <c r="G1279" i="2" s="1"/>
  <c r="H1279" i="2" s="1"/>
  <c r="F1280" i="2"/>
  <c r="G1280" i="2" s="1"/>
  <c r="H1280" i="2" s="1"/>
  <c r="F1281" i="2"/>
  <c r="G1281" i="2" s="1"/>
  <c r="H1281" i="2" s="1"/>
  <c r="F1282" i="2"/>
  <c r="G1282" i="2" s="1"/>
  <c r="H1282" i="2" s="1"/>
  <c r="F1283" i="2"/>
  <c r="G1283" i="2" s="1"/>
  <c r="H1283" i="2" s="1"/>
  <c r="F1284" i="2"/>
  <c r="G1284" i="2" s="1"/>
  <c r="H1284" i="2" s="1"/>
  <c r="F1285" i="2"/>
  <c r="G1285" i="2" s="1"/>
  <c r="H1285" i="2" s="1"/>
  <c r="F1286" i="2"/>
  <c r="G1286" i="2" s="1"/>
  <c r="H1286" i="2" s="1"/>
  <c r="F1287" i="2"/>
  <c r="G1287" i="2" s="1"/>
  <c r="H1287" i="2" s="1"/>
  <c r="F1288" i="2"/>
  <c r="G1288" i="2" s="1"/>
  <c r="H1288" i="2" s="1"/>
  <c r="F1289" i="2"/>
  <c r="G1289" i="2" s="1"/>
  <c r="H1289" i="2" s="1"/>
  <c r="F1290" i="2"/>
  <c r="G1290" i="2" s="1"/>
  <c r="H1290" i="2" s="1"/>
  <c r="F1291" i="2"/>
  <c r="G1291" i="2" s="1"/>
  <c r="H1291" i="2" s="1"/>
  <c r="F1292" i="2"/>
  <c r="G1292" i="2" s="1"/>
  <c r="H1292" i="2" s="1"/>
  <c r="F1293" i="2"/>
  <c r="G1293" i="2" s="1"/>
  <c r="H1293" i="2" s="1"/>
  <c r="F1294" i="2"/>
  <c r="G1294" i="2" s="1"/>
  <c r="H1294" i="2" s="1"/>
  <c r="F1295" i="2"/>
  <c r="G1295" i="2" s="1"/>
  <c r="H1295" i="2" s="1"/>
  <c r="F1296" i="2"/>
  <c r="G1296" i="2" s="1"/>
  <c r="H1296" i="2" s="1"/>
  <c r="F1297" i="2"/>
  <c r="G1297" i="2" s="1"/>
  <c r="H1297" i="2" s="1"/>
  <c r="F1298" i="2"/>
  <c r="G1298" i="2" s="1"/>
  <c r="H1298" i="2" s="1"/>
  <c r="F1299" i="2"/>
  <c r="G1299" i="2" s="1"/>
  <c r="H1299" i="2" s="1"/>
  <c r="F1300" i="2"/>
  <c r="G1300" i="2" s="1"/>
  <c r="H1300" i="2" s="1"/>
  <c r="F1301" i="2"/>
  <c r="G1301" i="2" s="1"/>
  <c r="H1301" i="2" s="1"/>
  <c r="F1302" i="2"/>
  <c r="G1302" i="2" s="1"/>
  <c r="H1302" i="2" s="1"/>
  <c r="F1303" i="2"/>
  <c r="G1303" i="2" s="1"/>
  <c r="H1303" i="2" s="1"/>
  <c r="F1304" i="2"/>
  <c r="G1304" i="2" s="1"/>
  <c r="H1304" i="2" s="1"/>
  <c r="F1305" i="2"/>
  <c r="G1305" i="2" s="1"/>
  <c r="H1305" i="2" s="1"/>
  <c r="F1306" i="2"/>
  <c r="G1306" i="2" s="1"/>
  <c r="H1306" i="2" s="1"/>
  <c r="F1307" i="2"/>
  <c r="G1307" i="2" s="1"/>
  <c r="H1307" i="2" s="1"/>
  <c r="F1308" i="2"/>
  <c r="G1308" i="2" s="1"/>
  <c r="H1308" i="2" s="1"/>
  <c r="F1309" i="2"/>
  <c r="G1309" i="2" s="1"/>
  <c r="H1309" i="2" s="1"/>
  <c r="F1310" i="2"/>
  <c r="G1310" i="2" s="1"/>
  <c r="H1310" i="2" s="1"/>
  <c r="F1311" i="2"/>
  <c r="G1311" i="2" s="1"/>
  <c r="H1311" i="2" s="1"/>
  <c r="F1312" i="2"/>
  <c r="G1312" i="2" s="1"/>
  <c r="H1312" i="2" s="1"/>
  <c r="F1313" i="2"/>
  <c r="G1313" i="2" s="1"/>
  <c r="H1313" i="2" s="1"/>
  <c r="F1314" i="2"/>
  <c r="G1314" i="2" s="1"/>
  <c r="H1314" i="2" s="1"/>
  <c r="F1315" i="2"/>
  <c r="G1315" i="2" s="1"/>
  <c r="H1315" i="2" s="1"/>
  <c r="F1316" i="2"/>
  <c r="G1316" i="2" s="1"/>
  <c r="H1316" i="2" s="1"/>
  <c r="F1317" i="2"/>
  <c r="G1317" i="2" s="1"/>
  <c r="H1317" i="2" s="1"/>
  <c r="F1318" i="2"/>
  <c r="G1318" i="2" s="1"/>
  <c r="H1318" i="2" s="1"/>
  <c r="F1319" i="2"/>
  <c r="G1319" i="2" s="1"/>
  <c r="H1319" i="2" s="1"/>
  <c r="F1320" i="2"/>
  <c r="G1320" i="2" s="1"/>
  <c r="H1320" i="2" s="1"/>
  <c r="F1321" i="2"/>
  <c r="G1321" i="2" s="1"/>
  <c r="H1321" i="2" s="1"/>
  <c r="F1322" i="2"/>
  <c r="G1322" i="2" s="1"/>
  <c r="H1322" i="2" s="1"/>
  <c r="F1323" i="2"/>
  <c r="G1323" i="2" s="1"/>
  <c r="H1323" i="2" s="1"/>
  <c r="F1324" i="2"/>
  <c r="G1324" i="2" s="1"/>
  <c r="H1324" i="2" s="1"/>
  <c r="F1325" i="2"/>
  <c r="G1325" i="2" s="1"/>
  <c r="H1325" i="2" s="1"/>
  <c r="F1326" i="2"/>
  <c r="G1326" i="2" s="1"/>
  <c r="H1326" i="2" s="1"/>
  <c r="F1327" i="2"/>
  <c r="G1327" i="2" s="1"/>
  <c r="H1327" i="2" s="1"/>
  <c r="F1328" i="2"/>
  <c r="G1328" i="2" s="1"/>
  <c r="H1328" i="2" s="1"/>
  <c r="F1329" i="2"/>
  <c r="G1329" i="2" s="1"/>
  <c r="H1329" i="2" s="1"/>
  <c r="F1330" i="2"/>
  <c r="G1330" i="2" s="1"/>
  <c r="H1330" i="2" s="1"/>
  <c r="F1331" i="2"/>
  <c r="G1331" i="2" s="1"/>
  <c r="H1331" i="2" s="1"/>
  <c r="F1332" i="2"/>
  <c r="G1332" i="2" s="1"/>
  <c r="H1332" i="2" s="1"/>
  <c r="F1333" i="2"/>
  <c r="G1333" i="2" s="1"/>
  <c r="H1333" i="2" s="1"/>
  <c r="F1334" i="2"/>
  <c r="G1334" i="2" s="1"/>
  <c r="H1334" i="2" s="1"/>
  <c r="F1335" i="2"/>
  <c r="G1335" i="2" s="1"/>
  <c r="H1335" i="2" s="1"/>
  <c r="F1336" i="2"/>
  <c r="G1336" i="2" s="1"/>
  <c r="H1336" i="2" s="1"/>
  <c r="F1337" i="2"/>
  <c r="G1337" i="2" s="1"/>
  <c r="H1337" i="2" s="1"/>
  <c r="F1338" i="2"/>
  <c r="G1338" i="2" s="1"/>
  <c r="H1338" i="2" s="1"/>
  <c r="F1339" i="2"/>
  <c r="G1339" i="2" s="1"/>
  <c r="H1339" i="2" s="1"/>
  <c r="F1340" i="2"/>
  <c r="G1340" i="2" s="1"/>
  <c r="H1340" i="2" s="1"/>
  <c r="F1341" i="2"/>
  <c r="G1341" i="2" s="1"/>
  <c r="H1341" i="2" s="1"/>
  <c r="F1342" i="2"/>
  <c r="G1342" i="2" s="1"/>
  <c r="H1342" i="2" s="1"/>
  <c r="F1343" i="2"/>
  <c r="G1343" i="2" s="1"/>
  <c r="H1343" i="2" s="1"/>
  <c r="F1344" i="2"/>
  <c r="G1344" i="2" s="1"/>
  <c r="H1344" i="2" s="1"/>
  <c r="F1345" i="2"/>
  <c r="G1345" i="2" s="1"/>
  <c r="H1345" i="2" s="1"/>
  <c r="F1346" i="2"/>
  <c r="G1346" i="2" s="1"/>
  <c r="H1346" i="2" s="1"/>
  <c r="F1347" i="2"/>
  <c r="G1347" i="2" s="1"/>
  <c r="H1347" i="2" s="1"/>
  <c r="F1348" i="2"/>
  <c r="G1348" i="2" s="1"/>
  <c r="H1348" i="2" s="1"/>
  <c r="F1349" i="2"/>
  <c r="G1349" i="2" s="1"/>
  <c r="H1349" i="2" s="1"/>
  <c r="F1350" i="2"/>
  <c r="G1350" i="2" s="1"/>
  <c r="H1350" i="2" s="1"/>
  <c r="F1351" i="2"/>
  <c r="G1351" i="2" s="1"/>
  <c r="H1351" i="2" s="1"/>
  <c r="F1352" i="2"/>
  <c r="G1352" i="2" s="1"/>
  <c r="H1352" i="2" s="1"/>
  <c r="F1353" i="2"/>
  <c r="G1353" i="2" s="1"/>
  <c r="H1353" i="2" s="1"/>
  <c r="F1354" i="2"/>
  <c r="G1354" i="2" s="1"/>
  <c r="H1354" i="2" s="1"/>
  <c r="F1355" i="2"/>
  <c r="G1355" i="2" s="1"/>
  <c r="H1355" i="2" s="1"/>
  <c r="F1356" i="2"/>
  <c r="G1356" i="2" s="1"/>
  <c r="H1356" i="2" s="1"/>
  <c r="F1357" i="2"/>
  <c r="G1357" i="2" s="1"/>
  <c r="H1357" i="2" s="1"/>
  <c r="F1358" i="2"/>
  <c r="G1358" i="2" s="1"/>
  <c r="H1358" i="2" s="1"/>
  <c r="F1359" i="2"/>
  <c r="G1359" i="2" s="1"/>
  <c r="H1359" i="2" s="1"/>
  <c r="F1360" i="2"/>
  <c r="G1360" i="2" s="1"/>
  <c r="H1360" i="2" s="1"/>
  <c r="F1361" i="2"/>
  <c r="G1361" i="2" s="1"/>
  <c r="H1361" i="2" s="1"/>
  <c r="F1362" i="2"/>
  <c r="G1362" i="2" s="1"/>
  <c r="H1362" i="2" s="1"/>
  <c r="F1363" i="2"/>
  <c r="G1363" i="2" s="1"/>
  <c r="H1363" i="2" s="1"/>
  <c r="F1364" i="2"/>
  <c r="G1364" i="2" s="1"/>
  <c r="H1364" i="2" s="1"/>
  <c r="F1365" i="2"/>
  <c r="G1365" i="2" s="1"/>
  <c r="H1365" i="2" s="1"/>
  <c r="F1366" i="2"/>
  <c r="G1366" i="2" s="1"/>
  <c r="H1366" i="2" s="1"/>
  <c r="F1367" i="2"/>
  <c r="G1367" i="2" s="1"/>
  <c r="H1367" i="2" s="1"/>
  <c r="F1368" i="2"/>
  <c r="G1368" i="2" s="1"/>
  <c r="H1368" i="2" s="1"/>
  <c r="F1369" i="2"/>
  <c r="G1369" i="2" s="1"/>
  <c r="H1369" i="2" s="1"/>
  <c r="F1370" i="2"/>
  <c r="G1370" i="2" s="1"/>
  <c r="H1370" i="2" s="1"/>
  <c r="F1371" i="2"/>
  <c r="G1371" i="2" s="1"/>
  <c r="H1371" i="2" s="1"/>
  <c r="F1372" i="2"/>
  <c r="G1372" i="2" s="1"/>
  <c r="H1372" i="2" s="1"/>
  <c r="F1373" i="2"/>
  <c r="G1373" i="2" s="1"/>
  <c r="H1373" i="2" s="1"/>
  <c r="F1374" i="2"/>
  <c r="G1374" i="2" s="1"/>
  <c r="H1374" i="2" s="1"/>
  <c r="F1375" i="2"/>
  <c r="G1375" i="2" s="1"/>
  <c r="H1375" i="2" s="1"/>
  <c r="F1376" i="2"/>
  <c r="G1376" i="2" s="1"/>
  <c r="H1376" i="2" s="1"/>
  <c r="F1377" i="2"/>
  <c r="G1377" i="2" s="1"/>
  <c r="H1377" i="2" s="1"/>
  <c r="F1378" i="2"/>
  <c r="G1378" i="2" s="1"/>
  <c r="H1378" i="2" s="1"/>
  <c r="F1379" i="2"/>
  <c r="G1379" i="2" s="1"/>
  <c r="H1379" i="2" s="1"/>
  <c r="F1380" i="2"/>
  <c r="G1380" i="2" s="1"/>
  <c r="H1380" i="2" s="1"/>
  <c r="F1381" i="2"/>
  <c r="G1381" i="2" s="1"/>
  <c r="H1381" i="2" s="1"/>
  <c r="F1382" i="2"/>
  <c r="G1382" i="2" s="1"/>
  <c r="H1382" i="2" s="1"/>
  <c r="F1383" i="2"/>
  <c r="G1383" i="2" s="1"/>
  <c r="H1383" i="2" s="1"/>
  <c r="F1384" i="2"/>
  <c r="G1384" i="2" s="1"/>
  <c r="H1384" i="2" s="1"/>
  <c r="F1385" i="2"/>
  <c r="G1385" i="2" s="1"/>
  <c r="H1385" i="2" s="1"/>
  <c r="F1386" i="2"/>
  <c r="G1386" i="2" s="1"/>
  <c r="H1386" i="2" s="1"/>
  <c r="F1387" i="2"/>
  <c r="G1387" i="2" s="1"/>
  <c r="H1387" i="2" s="1"/>
  <c r="F1388" i="2"/>
  <c r="G1388" i="2" s="1"/>
  <c r="H1388" i="2" s="1"/>
  <c r="F1389" i="2"/>
  <c r="G1389" i="2" s="1"/>
  <c r="H1389" i="2" s="1"/>
  <c r="F1390" i="2"/>
  <c r="G1390" i="2" s="1"/>
  <c r="H1390" i="2" s="1"/>
  <c r="F1391" i="2"/>
  <c r="G1391" i="2" s="1"/>
  <c r="H1391" i="2" s="1"/>
  <c r="F1392" i="2"/>
  <c r="G1392" i="2" s="1"/>
  <c r="H1392" i="2" s="1"/>
  <c r="F1393" i="2"/>
  <c r="G1393" i="2" s="1"/>
  <c r="H1393" i="2" s="1"/>
  <c r="F1394" i="2"/>
  <c r="G1394" i="2" s="1"/>
  <c r="H1394" i="2" s="1"/>
  <c r="F1395" i="2"/>
  <c r="G1395" i="2" s="1"/>
  <c r="H1395" i="2" s="1"/>
  <c r="F1396" i="2"/>
  <c r="G1396" i="2" s="1"/>
  <c r="H1396" i="2" s="1"/>
  <c r="F1397" i="2"/>
  <c r="G1397" i="2" s="1"/>
  <c r="H1397" i="2" s="1"/>
  <c r="F1398" i="2"/>
  <c r="G1398" i="2" s="1"/>
  <c r="H1398" i="2" s="1"/>
  <c r="F1399" i="2"/>
  <c r="G1399" i="2" s="1"/>
  <c r="H1399" i="2" s="1"/>
  <c r="F1400" i="2"/>
  <c r="G1400" i="2" s="1"/>
  <c r="H1400" i="2" s="1"/>
  <c r="F1401" i="2"/>
  <c r="G1401" i="2" s="1"/>
  <c r="H1401" i="2" s="1"/>
  <c r="F1402" i="2"/>
  <c r="G1402" i="2" s="1"/>
  <c r="H1402" i="2" s="1"/>
  <c r="F1403" i="2"/>
  <c r="F1404" i="2"/>
  <c r="G1404" i="2" s="1"/>
  <c r="H1404" i="2" s="1"/>
  <c r="F1405" i="2"/>
  <c r="G1405" i="2" s="1"/>
  <c r="H1405" i="2" s="1"/>
  <c r="F1406" i="2"/>
  <c r="G1406" i="2" s="1"/>
  <c r="H1406" i="2" s="1"/>
  <c r="F1407" i="2"/>
  <c r="G1407" i="2" s="1"/>
  <c r="H1407" i="2" s="1"/>
  <c r="F1408" i="2"/>
  <c r="G1408" i="2" s="1"/>
  <c r="H1408" i="2" s="1"/>
  <c r="F1409" i="2"/>
  <c r="G1409" i="2" s="1"/>
  <c r="H1409" i="2" s="1"/>
  <c r="F1410" i="2"/>
  <c r="G1410" i="2" s="1"/>
  <c r="H1410" i="2" s="1"/>
  <c r="F1411" i="2"/>
  <c r="G1411" i="2" s="1"/>
  <c r="H1411" i="2" s="1"/>
  <c r="F1412" i="2"/>
  <c r="G1412" i="2" s="1"/>
  <c r="H1412" i="2" s="1"/>
  <c r="F1413" i="2"/>
  <c r="G1413" i="2" s="1"/>
  <c r="H1413" i="2" s="1"/>
  <c r="F1414" i="2"/>
  <c r="G1414" i="2" s="1"/>
  <c r="H1414" i="2" s="1"/>
  <c r="F1415" i="2"/>
  <c r="G1415" i="2" s="1"/>
  <c r="H1415" i="2" s="1"/>
  <c r="F1416" i="2"/>
  <c r="G1416" i="2" s="1"/>
  <c r="H1416" i="2" s="1"/>
  <c r="F1417" i="2"/>
  <c r="G1417" i="2" s="1"/>
  <c r="H1417" i="2" s="1"/>
  <c r="F1418" i="2"/>
  <c r="G1418" i="2" s="1"/>
  <c r="H1418" i="2" s="1"/>
  <c r="F1419" i="2"/>
  <c r="G1419" i="2" s="1"/>
  <c r="H1419" i="2" s="1"/>
  <c r="F1420" i="2"/>
  <c r="G1420" i="2" s="1"/>
  <c r="H1420" i="2" s="1"/>
  <c r="F1421" i="2"/>
  <c r="G1421" i="2" s="1"/>
  <c r="H1421" i="2" s="1"/>
  <c r="F1422" i="2"/>
  <c r="G1422" i="2" s="1"/>
  <c r="H1422" i="2" s="1"/>
  <c r="F1423" i="2"/>
  <c r="G1423" i="2" s="1"/>
  <c r="H1423" i="2" s="1"/>
  <c r="F1424" i="2"/>
  <c r="G1424" i="2" s="1"/>
  <c r="H1424" i="2" s="1"/>
  <c r="F1425" i="2"/>
  <c r="G1425" i="2" s="1"/>
  <c r="H1425" i="2" s="1"/>
  <c r="F1426" i="2"/>
  <c r="G1426" i="2" s="1"/>
  <c r="H1426" i="2" s="1"/>
  <c r="F1427" i="2"/>
  <c r="G1427" i="2" s="1"/>
  <c r="H1427" i="2" s="1"/>
  <c r="F1428" i="2"/>
  <c r="G1428" i="2" s="1"/>
  <c r="H1428" i="2" s="1"/>
  <c r="F1429" i="2"/>
  <c r="G1429" i="2" s="1"/>
  <c r="H1429" i="2" s="1"/>
  <c r="F1430" i="2"/>
  <c r="G1430" i="2" s="1"/>
  <c r="H1430" i="2" s="1"/>
  <c r="F1431" i="2"/>
  <c r="G1431" i="2" s="1"/>
  <c r="H1431" i="2" s="1"/>
  <c r="F1432" i="2"/>
  <c r="G1432" i="2" s="1"/>
  <c r="H1432" i="2" s="1"/>
  <c r="F1433" i="2"/>
  <c r="G1433" i="2" s="1"/>
  <c r="H1433" i="2" s="1"/>
  <c r="F1434" i="2"/>
  <c r="G1434" i="2" s="1"/>
  <c r="H1434" i="2" s="1"/>
  <c r="F1435" i="2"/>
  <c r="G1435" i="2" s="1"/>
  <c r="H1435" i="2" s="1"/>
  <c r="F1436" i="2"/>
  <c r="G1436" i="2" s="1"/>
  <c r="H1436" i="2" s="1"/>
  <c r="F1437" i="2"/>
  <c r="G1437" i="2" s="1"/>
  <c r="H1437" i="2" s="1"/>
  <c r="F1438" i="2"/>
  <c r="G1438" i="2" s="1"/>
  <c r="H1438" i="2" s="1"/>
  <c r="F1439" i="2"/>
  <c r="G1439" i="2" s="1"/>
  <c r="H1439" i="2" s="1"/>
  <c r="F1440" i="2"/>
  <c r="G1440" i="2" s="1"/>
  <c r="H1440" i="2" s="1"/>
  <c r="F1441" i="2"/>
  <c r="G1441" i="2" s="1"/>
  <c r="H1441" i="2" s="1"/>
  <c r="F1442" i="2"/>
  <c r="G1442" i="2" s="1"/>
  <c r="H1442" i="2" s="1"/>
  <c r="F1443" i="2"/>
  <c r="G1443" i="2" s="1"/>
  <c r="H1443" i="2" s="1"/>
  <c r="F1444" i="2"/>
  <c r="G1444" i="2" s="1"/>
  <c r="H1444" i="2" s="1"/>
  <c r="F1445" i="2"/>
  <c r="G1445" i="2" s="1"/>
  <c r="H1445" i="2" s="1"/>
  <c r="F1446" i="2"/>
  <c r="G1446" i="2" s="1"/>
  <c r="H1446" i="2" s="1"/>
  <c r="F1447" i="2"/>
  <c r="G1447" i="2" s="1"/>
  <c r="H1447" i="2" s="1"/>
  <c r="F1448" i="2"/>
  <c r="G1448" i="2" s="1"/>
  <c r="H1448" i="2" s="1"/>
  <c r="F1449" i="2"/>
  <c r="G1449" i="2" s="1"/>
  <c r="H1449" i="2" s="1"/>
  <c r="F1450" i="2"/>
  <c r="G1450" i="2" s="1"/>
  <c r="H1450" i="2" s="1"/>
  <c r="F1451" i="2"/>
  <c r="G1451" i="2" s="1"/>
  <c r="H1451" i="2" s="1"/>
  <c r="F1452" i="2"/>
  <c r="G1452" i="2" s="1"/>
  <c r="H1452" i="2" s="1"/>
  <c r="F1453" i="2"/>
  <c r="F1454" i="2"/>
  <c r="G1454" i="2" s="1"/>
  <c r="H1454" i="2" s="1"/>
  <c r="F1455" i="2"/>
  <c r="G1455" i="2" s="1"/>
  <c r="H1455" i="2" s="1"/>
  <c r="F1456" i="2"/>
  <c r="G1456" i="2" s="1"/>
  <c r="H1456" i="2" s="1"/>
  <c r="F1457" i="2"/>
  <c r="G1457" i="2" s="1"/>
  <c r="H1457" i="2" s="1"/>
  <c r="F1458" i="2"/>
  <c r="G1458" i="2" s="1"/>
  <c r="H1458" i="2" s="1"/>
  <c r="F1459" i="2"/>
  <c r="G1459" i="2" s="1"/>
  <c r="H1459" i="2" s="1"/>
  <c r="F1460" i="2"/>
  <c r="G1460" i="2" s="1"/>
  <c r="H1460" i="2" s="1"/>
  <c r="F1461" i="2"/>
  <c r="G1461" i="2" s="1"/>
  <c r="H1461" i="2" s="1"/>
  <c r="F1462" i="2"/>
  <c r="G1462" i="2" s="1"/>
  <c r="H1462" i="2" s="1"/>
  <c r="F1463" i="2"/>
  <c r="G1463" i="2" s="1"/>
  <c r="H1463" i="2" s="1"/>
  <c r="F1464" i="2"/>
  <c r="G1464" i="2" s="1"/>
  <c r="H1464" i="2" s="1"/>
  <c r="F1465" i="2"/>
  <c r="G1465" i="2" s="1"/>
  <c r="H1465" i="2" s="1"/>
  <c r="F1466" i="2"/>
  <c r="G1466" i="2" s="1"/>
  <c r="H1466" i="2" s="1"/>
  <c r="F1467" i="2"/>
  <c r="G1467" i="2" s="1"/>
  <c r="H1467" i="2" s="1"/>
  <c r="F1468" i="2"/>
  <c r="G1468" i="2" s="1"/>
  <c r="H1468" i="2" s="1"/>
  <c r="F1469" i="2"/>
  <c r="G1469" i="2" s="1"/>
  <c r="H1469" i="2" s="1"/>
  <c r="F1470" i="2"/>
  <c r="G1470" i="2" s="1"/>
  <c r="H1470" i="2" s="1"/>
  <c r="F1471" i="2"/>
  <c r="G1471" i="2" s="1"/>
  <c r="H1471" i="2" s="1"/>
  <c r="F1472" i="2"/>
  <c r="G1472" i="2" s="1"/>
  <c r="H1472" i="2" s="1"/>
  <c r="F1473" i="2"/>
  <c r="G1473" i="2" s="1"/>
  <c r="H1473" i="2" s="1"/>
  <c r="F1474" i="2"/>
  <c r="G1474" i="2" s="1"/>
  <c r="H1474" i="2" s="1"/>
  <c r="F1475" i="2"/>
  <c r="G1475" i="2" s="1"/>
  <c r="H1475" i="2" s="1"/>
  <c r="F1476" i="2"/>
  <c r="G1476" i="2" s="1"/>
  <c r="H1476" i="2" s="1"/>
  <c r="F1477" i="2"/>
  <c r="G1477" i="2" s="1"/>
  <c r="H1477" i="2" s="1"/>
  <c r="F1478" i="2"/>
  <c r="G1478" i="2" s="1"/>
  <c r="H1478" i="2" s="1"/>
  <c r="F1479" i="2"/>
  <c r="G1479" i="2" s="1"/>
  <c r="H1479" i="2" s="1"/>
  <c r="F1480" i="2"/>
  <c r="G1480" i="2" s="1"/>
  <c r="H1480" i="2" s="1"/>
  <c r="F1481" i="2"/>
  <c r="G1481" i="2" s="1"/>
  <c r="H1481" i="2" s="1"/>
  <c r="F1482" i="2"/>
  <c r="G1482" i="2" s="1"/>
  <c r="H1482" i="2" s="1"/>
  <c r="F1483" i="2"/>
  <c r="G1483" i="2" s="1"/>
  <c r="H1483" i="2" s="1"/>
  <c r="F1484" i="2"/>
  <c r="G1484" i="2" s="1"/>
  <c r="H1484" i="2" s="1"/>
  <c r="F1485" i="2"/>
  <c r="G1485" i="2" s="1"/>
  <c r="H1485" i="2" s="1"/>
  <c r="F1486" i="2"/>
  <c r="G1486" i="2" s="1"/>
  <c r="H1486" i="2" s="1"/>
  <c r="F1487" i="2"/>
  <c r="G1487" i="2" s="1"/>
  <c r="H1487" i="2" s="1"/>
  <c r="F1488" i="2"/>
  <c r="G1488" i="2" s="1"/>
  <c r="H1488" i="2" s="1"/>
  <c r="F1489" i="2"/>
  <c r="G1489" i="2" s="1"/>
  <c r="H1489" i="2" s="1"/>
  <c r="F1490" i="2"/>
  <c r="G1490" i="2" s="1"/>
  <c r="H1490" i="2" s="1"/>
  <c r="F1491" i="2"/>
  <c r="G1491" i="2" s="1"/>
  <c r="H1491" i="2" s="1"/>
  <c r="F1492" i="2"/>
  <c r="G1492" i="2" s="1"/>
  <c r="H1492" i="2" s="1"/>
  <c r="F1493" i="2"/>
  <c r="G1493" i="2" s="1"/>
  <c r="H1493" i="2" s="1"/>
  <c r="F1494" i="2"/>
  <c r="G1494" i="2" s="1"/>
  <c r="H1494" i="2" s="1"/>
  <c r="F1495" i="2"/>
  <c r="G1495" i="2" s="1"/>
  <c r="H1495" i="2" s="1"/>
  <c r="F1496" i="2"/>
  <c r="G1496" i="2" s="1"/>
  <c r="H1496" i="2" s="1"/>
  <c r="F1497" i="2"/>
  <c r="G1497" i="2" s="1"/>
  <c r="H1497" i="2" s="1"/>
  <c r="F1498" i="2"/>
  <c r="G1498" i="2" s="1"/>
  <c r="H1498" i="2" s="1"/>
  <c r="F1499" i="2"/>
  <c r="G1499" i="2" s="1"/>
  <c r="H1499" i="2" s="1"/>
  <c r="F1500" i="2"/>
  <c r="G1500" i="2" s="1"/>
  <c r="H1500" i="2" s="1"/>
  <c r="F1501" i="2"/>
  <c r="G1501" i="2" s="1"/>
  <c r="H1501" i="2" s="1"/>
  <c r="F1502" i="2"/>
  <c r="G1502" i="2" s="1"/>
  <c r="H1502" i="2" s="1"/>
  <c r="F1503" i="2"/>
  <c r="G1503" i="2" s="1"/>
  <c r="H1503" i="2" s="1"/>
  <c r="F1504" i="2"/>
  <c r="G1504" i="2" s="1"/>
  <c r="H1504" i="2" s="1"/>
  <c r="F1505" i="2"/>
  <c r="G1505" i="2" s="1"/>
  <c r="H1505" i="2" s="1"/>
  <c r="F1506" i="2"/>
  <c r="G1506" i="2" s="1"/>
  <c r="H1506" i="2" s="1"/>
  <c r="F1507" i="2"/>
  <c r="G1507" i="2" s="1"/>
  <c r="H1507" i="2" s="1"/>
  <c r="F1508" i="2"/>
  <c r="G1508" i="2" s="1"/>
  <c r="H1508" i="2" s="1"/>
  <c r="F1509" i="2"/>
  <c r="G1509" i="2" s="1"/>
  <c r="H1509" i="2" s="1"/>
  <c r="F1510" i="2"/>
  <c r="G1510" i="2" s="1"/>
  <c r="H1510" i="2" s="1"/>
  <c r="F1511" i="2"/>
  <c r="G1511" i="2" s="1"/>
  <c r="H1511" i="2" s="1"/>
  <c r="F1512" i="2"/>
  <c r="G1512" i="2" s="1"/>
  <c r="H1512" i="2" s="1"/>
  <c r="F1513" i="2"/>
  <c r="G1513" i="2" s="1"/>
  <c r="H1513" i="2" s="1"/>
  <c r="F1514" i="2"/>
  <c r="G1514" i="2" s="1"/>
  <c r="H1514" i="2" s="1"/>
  <c r="F1515" i="2"/>
  <c r="G1515" i="2" s="1"/>
  <c r="H1515" i="2" s="1"/>
  <c r="F1516" i="2"/>
  <c r="G1516" i="2" s="1"/>
  <c r="H1516" i="2" s="1"/>
  <c r="F1517" i="2"/>
  <c r="G1517" i="2" s="1"/>
  <c r="H1517" i="2" s="1"/>
  <c r="F1518" i="2"/>
  <c r="G1518" i="2" s="1"/>
  <c r="H1518" i="2" s="1"/>
  <c r="F1519" i="2"/>
  <c r="G1519" i="2" s="1"/>
  <c r="H1519" i="2" s="1"/>
  <c r="F1520" i="2"/>
  <c r="G1520" i="2" s="1"/>
  <c r="H1520" i="2" s="1"/>
  <c r="F1521" i="2"/>
  <c r="G1521" i="2" s="1"/>
  <c r="H1521" i="2" s="1"/>
  <c r="F1522" i="2"/>
  <c r="G1522" i="2" s="1"/>
  <c r="H1522" i="2" s="1"/>
  <c r="F1523" i="2"/>
  <c r="G1523" i="2" s="1"/>
  <c r="H1523" i="2" s="1"/>
  <c r="F1524" i="2"/>
  <c r="G1524" i="2" s="1"/>
  <c r="H1524" i="2" s="1"/>
  <c r="F1525" i="2"/>
  <c r="G1525" i="2" s="1"/>
  <c r="H1525" i="2" s="1"/>
  <c r="F1526" i="2"/>
  <c r="G1526" i="2" s="1"/>
  <c r="H1526" i="2" s="1"/>
  <c r="F1527" i="2"/>
  <c r="G1527" i="2" s="1"/>
  <c r="H1527" i="2" s="1"/>
  <c r="F1528" i="2"/>
  <c r="G1528" i="2" s="1"/>
  <c r="H1528" i="2" s="1"/>
  <c r="F1529" i="2"/>
  <c r="G1529" i="2" s="1"/>
  <c r="H1529" i="2" s="1"/>
  <c r="F1530" i="2"/>
  <c r="G1530" i="2" s="1"/>
  <c r="H1530" i="2" s="1"/>
  <c r="F1531" i="2"/>
  <c r="F1532" i="2"/>
  <c r="G1532" i="2" s="1"/>
  <c r="H1532" i="2" s="1"/>
  <c r="F1533" i="2"/>
  <c r="G1533" i="2" s="1"/>
  <c r="H1533" i="2" s="1"/>
  <c r="F1534" i="2"/>
  <c r="G1534" i="2" s="1"/>
  <c r="H1534" i="2" s="1"/>
  <c r="F1535" i="2"/>
  <c r="G1535" i="2" s="1"/>
  <c r="H1535" i="2" s="1"/>
  <c r="F1536" i="2"/>
  <c r="G1536" i="2" s="1"/>
  <c r="H1536" i="2" s="1"/>
  <c r="F1537" i="2"/>
  <c r="G1537" i="2" s="1"/>
  <c r="H1537" i="2" s="1"/>
  <c r="F1538" i="2"/>
  <c r="G1538" i="2" s="1"/>
  <c r="H1538" i="2" s="1"/>
  <c r="F1539" i="2"/>
  <c r="G1539" i="2" s="1"/>
  <c r="H1539" i="2" s="1"/>
  <c r="F1540" i="2"/>
  <c r="G1540" i="2" s="1"/>
  <c r="H1540" i="2" s="1"/>
  <c r="F1541" i="2"/>
  <c r="G1541" i="2" s="1"/>
  <c r="H1541" i="2" s="1"/>
  <c r="F1542" i="2"/>
  <c r="G1542" i="2" s="1"/>
  <c r="H1542" i="2" s="1"/>
  <c r="F1543" i="2"/>
  <c r="G1543" i="2" s="1"/>
  <c r="H1543" i="2" s="1"/>
  <c r="F1544" i="2"/>
  <c r="G1544" i="2" s="1"/>
  <c r="H1544" i="2" s="1"/>
  <c r="F1545" i="2"/>
  <c r="G1545" i="2" s="1"/>
  <c r="H1545" i="2" s="1"/>
  <c r="F1546" i="2"/>
  <c r="G1546" i="2" s="1"/>
  <c r="H1546" i="2" s="1"/>
  <c r="F1547" i="2"/>
  <c r="G1547" i="2" s="1"/>
  <c r="H1547" i="2" s="1"/>
  <c r="F1548" i="2"/>
  <c r="G1548" i="2" s="1"/>
  <c r="H1548" i="2" s="1"/>
  <c r="F1549" i="2"/>
  <c r="G1549" i="2" s="1"/>
  <c r="H1549" i="2" s="1"/>
  <c r="F1550" i="2"/>
  <c r="G1550" i="2" s="1"/>
  <c r="H1550" i="2" s="1"/>
  <c r="F1551" i="2"/>
  <c r="G1551" i="2" s="1"/>
  <c r="H1551" i="2" s="1"/>
  <c r="F1552" i="2"/>
  <c r="G1552" i="2" s="1"/>
  <c r="H1552" i="2" s="1"/>
  <c r="F1553" i="2"/>
  <c r="G1553" i="2" s="1"/>
  <c r="H1553" i="2" s="1"/>
  <c r="F1554" i="2"/>
  <c r="G1554" i="2" s="1"/>
  <c r="H1554" i="2" s="1"/>
  <c r="F1555" i="2"/>
  <c r="G1555" i="2" s="1"/>
  <c r="H1555" i="2" s="1"/>
  <c r="F1556" i="2"/>
  <c r="G1556" i="2" s="1"/>
  <c r="H1556" i="2" s="1"/>
  <c r="F1557" i="2"/>
  <c r="G1557" i="2" s="1"/>
  <c r="H1557" i="2" s="1"/>
  <c r="F1558" i="2"/>
  <c r="G1558" i="2" s="1"/>
  <c r="H1558" i="2" s="1"/>
  <c r="F1559" i="2"/>
  <c r="G1559" i="2" s="1"/>
  <c r="H1559" i="2" s="1"/>
  <c r="F1560" i="2"/>
  <c r="G1560" i="2" s="1"/>
  <c r="H1560" i="2" s="1"/>
  <c r="F1561" i="2"/>
  <c r="G1561" i="2" s="1"/>
  <c r="H1561" i="2" s="1"/>
  <c r="F1562" i="2"/>
  <c r="G1562" i="2" s="1"/>
  <c r="H1562" i="2" s="1"/>
  <c r="F1563" i="2"/>
  <c r="G1563" i="2" s="1"/>
  <c r="H1563" i="2" s="1"/>
  <c r="F1564" i="2"/>
  <c r="G1564" i="2" s="1"/>
  <c r="H1564" i="2" s="1"/>
  <c r="F1565" i="2"/>
  <c r="G1565" i="2" s="1"/>
  <c r="H1565" i="2" s="1"/>
  <c r="F1566" i="2"/>
  <c r="G1566" i="2" s="1"/>
  <c r="H1566" i="2" s="1"/>
  <c r="F1567" i="2"/>
  <c r="G1567" i="2" s="1"/>
  <c r="H1567" i="2" s="1"/>
  <c r="F1568" i="2"/>
  <c r="G1568" i="2" s="1"/>
  <c r="H1568" i="2" s="1"/>
  <c r="F1569" i="2"/>
  <c r="G1569" i="2" s="1"/>
  <c r="H1569" i="2" s="1"/>
  <c r="F1570" i="2"/>
  <c r="G1570" i="2" s="1"/>
  <c r="H1570" i="2" s="1"/>
  <c r="F1571" i="2"/>
  <c r="G1571" i="2" s="1"/>
  <c r="H1571" i="2" s="1"/>
  <c r="F1572" i="2"/>
  <c r="G1572" i="2" s="1"/>
  <c r="H1572" i="2" s="1"/>
  <c r="F1573" i="2"/>
  <c r="G1573" i="2" s="1"/>
  <c r="H1573" i="2" s="1"/>
  <c r="F1574" i="2"/>
  <c r="G1574" i="2" s="1"/>
  <c r="H1574" i="2" s="1"/>
  <c r="F1575" i="2"/>
  <c r="G1575" i="2" s="1"/>
  <c r="H1575" i="2" s="1"/>
  <c r="F1576" i="2"/>
  <c r="G1576" i="2" s="1"/>
  <c r="H1576" i="2" s="1"/>
  <c r="F1577" i="2"/>
  <c r="G1577" i="2" s="1"/>
  <c r="H1577" i="2" s="1"/>
  <c r="F1578" i="2"/>
  <c r="G1578" i="2" s="1"/>
  <c r="H1578" i="2" s="1"/>
  <c r="F1579" i="2"/>
  <c r="G1579" i="2" s="1"/>
  <c r="H1579" i="2" s="1"/>
  <c r="F1580" i="2"/>
  <c r="G1580" i="2" s="1"/>
  <c r="H1580" i="2" s="1"/>
  <c r="F1581" i="2"/>
  <c r="G1581" i="2" s="1"/>
  <c r="H1581" i="2" s="1"/>
  <c r="F1582" i="2"/>
  <c r="G1582" i="2" s="1"/>
  <c r="H1582" i="2" s="1"/>
  <c r="F1583" i="2"/>
  <c r="G1583" i="2" s="1"/>
  <c r="H1583" i="2" s="1"/>
  <c r="F1584" i="2"/>
  <c r="G1584" i="2" s="1"/>
  <c r="H1584" i="2" s="1"/>
  <c r="F1585" i="2"/>
  <c r="G1585" i="2" s="1"/>
  <c r="H1585" i="2" s="1"/>
  <c r="F1586" i="2"/>
  <c r="G1586" i="2" s="1"/>
  <c r="H1586" i="2" s="1"/>
  <c r="F1587" i="2"/>
  <c r="G1587" i="2" s="1"/>
  <c r="H1587" i="2" s="1"/>
  <c r="F1588" i="2"/>
  <c r="G1588" i="2" s="1"/>
  <c r="H1588" i="2" s="1"/>
  <c r="F1589" i="2"/>
  <c r="G1589" i="2" s="1"/>
  <c r="H1589" i="2" s="1"/>
  <c r="F1590" i="2"/>
  <c r="G1590" i="2" s="1"/>
  <c r="H1590" i="2" s="1"/>
  <c r="F1591" i="2"/>
  <c r="G1591" i="2" s="1"/>
  <c r="H1591" i="2" s="1"/>
  <c r="F1592" i="2"/>
  <c r="G1592" i="2" s="1"/>
  <c r="H1592" i="2" s="1"/>
  <c r="F1593" i="2"/>
  <c r="G1593" i="2" s="1"/>
  <c r="H1593" i="2" s="1"/>
  <c r="F1594" i="2"/>
  <c r="F1595" i="2"/>
  <c r="G1595" i="2" s="1"/>
  <c r="H1595" i="2" s="1"/>
  <c r="F1596" i="2"/>
  <c r="G1596" i="2" s="1"/>
  <c r="H1596" i="2" s="1"/>
  <c r="F1597" i="2"/>
  <c r="G1597" i="2" s="1"/>
  <c r="H1597" i="2" s="1"/>
  <c r="F1598" i="2"/>
  <c r="G1598" i="2" s="1"/>
  <c r="H1598" i="2" s="1"/>
  <c r="F1599" i="2"/>
  <c r="G1599" i="2" s="1"/>
  <c r="H1599" i="2" s="1"/>
  <c r="F1600" i="2"/>
  <c r="G1600" i="2" s="1"/>
  <c r="H1600" i="2" s="1"/>
  <c r="F1601" i="2"/>
  <c r="G1601" i="2" s="1"/>
  <c r="H1601" i="2" s="1"/>
  <c r="F1602" i="2"/>
  <c r="G1602" i="2" s="1"/>
  <c r="H1602" i="2" s="1"/>
  <c r="F1603" i="2"/>
  <c r="G1603" i="2" s="1"/>
  <c r="H1603" i="2" s="1"/>
  <c r="F1604" i="2"/>
  <c r="G1604" i="2" s="1"/>
  <c r="H1604" i="2" s="1"/>
  <c r="F1605" i="2"/>
  <c r="G1605" i="2" s="1"/>
  <c r="H1605" i="2" s="1"/>
  <c r="F1606" i="2"/>
  <c r="G1606" i="2" s="1"/>
  <c r="H1606" i="2" s="1"/>
  <c r="F1607" i="2"/>
  <c r="G1607" i="2" s="1"/>
  <c r="H1607" i="2" s="1"/>
  <c r="F1608" i="2"/>
  <c r="G1608" i="2" s="1"/>
  <c r="H1608" i="2" s="1"/>
  <c r="F1609" i="2"/>
  <c r="G1609" i="2" s="1"/>
  <c r="H1609" i="2" s="1"/>
  <c r="F1610" i="2"/>
  <c r="G1610" i="2" s="1"/>
  <c r="H1610" i="2" s="1"/>
  <c r="F1611" i="2"/>
  <c r="G1611" i="2" s="1"/>
  <c r="H1611" i="2" s="1"/>
  <c r="F1612" i="2"/>
  <c r="G1612" i="2" s="1"/>
  <c r="H1612" i="2" s="1"/>
  <c r="F1613" i="2"/>
  <c r="G1613" i="2" s="1"/>
  <c r="H1613" i="2" s="1"/>
  <c r="F1614" i="2"/>
  <c r="G1614" i="2" s="1"/>
  <c r="H1614" i="2" s="1"/>
  <c r="F1615" i="2"/>
  <c r="G1615" i="2" s="1"/>
  <c r="H1615" i="2" s="1"/>
  <c r="F1616" i="2"/>
  <c r="G1616" i="2" s="1"/>
  <c r="H1616" i="2" s="1"/>
  <c r="F1617" i="2"/>
  <c r="G1617" i="2" s="1"/>
  <c r="H1617" i="2" s="1"/>
  <c r="F1618" i="2"/>
  <c r="G1618" i="2" s="1"/>
  <c r="H1618" i="2" s="1"/>
  <c r="F1619" i="2"/>
  <c r="G1619" i="2" s="1"/>
  <c r="H1619" i="2" s="1"/>
  <c r="F1620" i="2"/>
  <c r="G1620" i="2" s="1"/>
  <c r="H1620" i="2" s="1"/>
  <c r="F1621" i="2"/>
  <c r="G1621" i="2" s="1"/>
  <c r="H1621" i="2" s="1"/>
  <c r="F1622" i="2"/>
  <c r="G1622" i="2" s="1"/>
  <c r="H1622" i="2" s="1"/>
  <c r="F1623" i="2"/>
  <c r="G1623" i="2" s="1"/>
  <c r="H1623" i="2" s="1"/>
  <c r="F1624" i="2"/>
  <c r="G1624" i="2" s="1"/>
  <c r="H1624" i="2" s="1"/>
  <c r="F1625" i="2"/>
  <c r="F1626" i="2"/>
  <c r="G1626" i="2" s="1"/>
  <c r="H1626" i="2" s="1"/>
  <c r="F1627" i="2"/>
  <c r="G1627" i="2" s="1"/>
  <c r="H1627" i="2" s="1"/>
  <c r="F1628" i="2"/>
  <c r="G1628" i="2" s="1"/>
  <c r="H1628" i="2" s="1"/>
  <c r="F1629" i="2"/>
  <c r="G1629" i="2" s="1"/>
  <c r="H1629" i="2" s="1"/>
  <c r="F1630" i="2"/>
  <c r="G1630" i="2" s="1"/>
  <c r="H1630" i="2" s="1"/>
  <c r="F1631" i="2"/>
  <c r="G1631" i="2" s="1"/>
  <c r="H1631" i="2" s="1"/>
  <c r="F1632" i="2"/>
  <c r="G1632" i="2" s="1"/>
  <c r="H1632" i="2" s="1"/>
  <c r="F1633" i="2"/>
  <c r="G1633" i="2" s="1"/>
  <c r="H1633" i="2" s="1"/>
  <c r="F1634" i="2"/>
  <c r="G1634" i="2" s="1"/>
  <c r="H1634" i="2" s="1"/>
  <c r="F1635" i="2"/>
  <c r="G1635" i="2" s="1"/>
  <c r="H1635" i="2" s="1"/>
  <c r="F1636" i="2"/>
  <c r="G1636" i="2" s="1"/>
  <c r="H1636" i="2" s="1"/>
  <c r="F1637" i="2"/>
  <c r="G1637" i="2" s="1"/>
  <c r="H1637" i="2" s="1"/>
  <c r="F1638" i="2"/>
  <c r="G1638" i="2" s="1"/>
  <c r="H1638" i="2" s="1"/>
  <c r="F1639" i="2"/>
  <c r="G1639" i="2" s="1"/>
  <c r="H1639" i="2" s="1"/>
  <c r="F1640" i="2"/>
  <c r="G1640" i="2" s="1"/>
  <c r="H1640" i="2" s="1"/>
  <c r="F1641" i="2"/>
  <c r="G1641" i="2" s="1"/>
  <c r="H1641" i="2" s="1"/>
  <c r="F1642" i="2"/>
  <c r="G1642" i="2" s="1"/>
  <c r="H1642" i="2" s="1"/>
  <c r="F1643" i="2"/>
  <c r="G1643" i="2" s="1"/>
  <c r="H1643" i="2" s="1"/>
  <c r="F1644" i="2"/>
  <c r="G1644" i="2" s="1"/>
  <c r="H1644" i="2" s="1"/>
  <c r="F1645" i="2"/>
  <c r="G1645" i="2" s="1"/>
  <c r="H1645" i="2" s="1"/>
  <c r="F1646" i="2"/>
  <c r="F1647" i="2"/>
  <c r="G1647" i="2" s="1"/>
  <c r="H1647" i="2" s="1"/>
  <c r="F1648" i="2"/>
  <c r="G1648" i="2" s="1"/>
  <c r="H1648" i="2" s="1"/>
  <c r="F1649" i="2"/>
  <c r="G1649" i="2" s="1"/>
  <c r="H1649" i="2" s="1"/>
  <c r="F1650" i="2"/>
  <c r="G1650" i="2" s="1"/>
  <c r="H1650" i="2" s="1"/>
  <c r="F1651" i="2"/>
  <c r="G1651" i="2" s="1"/>
  <c r="H1651" i="2" s="1"/>
  <c r="F1652" i="2"/>
  <c r="G1652" i="2" s="1"/>
  <c r="H1652" i="2" s="1"/>
  <c r="F1653" i="2"/>
  <c r="G1653" i="2" s="1"/>
  <c r="H1653" i="2" s="1"/>
  <c r="F1654" i="2"/>
  <c r="G1654" i="2" s="1"/>
  <c r="H1654" i="2" s="1"/>
  <c r="F1655" i="2"/>
  <c r="G1655" i="2" s="1"/>
  <c r="H1655" i="2" s="1"/>
  <c r="F1656" i="2"/>
  <c r="G1656" i="2" s="1"/>
  <c r="H1656" i="2" s="1"/>
  <c r="F1657" i="2"/>
  <c r="G1657" i="2" s="1"/>
  <c r="H1657" i="2" s="1"/>
  <c r="F1658" i="2"/>
  <c r="G1658" i="2" s="1"/>
  <c r="H1658" i="2" s="1"/>
  <c r="F1659" i="2"/>
  <c r="G1659" i="2" s="1"/>
  <c r="H1659" i="2" s="1"/>
  <c r="F1660" i="2"/>
  <c r="G1660" i="2" s="1"/>
  <c r="H1660" i="2" s="1"/>
  <c r="F1661" i="2"/>
  <c r="G1661" i="2" s="1"/>
  <c r="H1661" i="2" s="1"/>
  <c r="F1662" i="2"/>
  <c r="G1662" i="2" s="1"/>
  <c r="H1662" i="2" s="1"/>
  <c r="F1663" i="2"/>
  <c r="G1663" i="2" s="1"/>
  <c r="H1663" i="2" s="1"/>
  <c r="F1664" i="2"/>
  <c r="G1664" i="2" s="1"/>
  <c r="H1664" i="2" s="1"/>
  <c r="F1665" i="2"/>
  <c r="G1665" i="2" s="1"/>
  <c r="H1665" i="2" s="1"/>
  <c r="F1666" i="2"/>
  <c r="G1666" i="2" s="1"/>
  <c r="H1666" i="2" s="1"/>
  <c r="F1667" i="2"/>
  <c r="G1667" i="2" s="1"/>
  <c r="H1667" i="2" s="1"/>
  <c r="F1668" i="2"/>
  <c r="G1668" i="2" s="1"/>
  <c r="H1668" i="2" s="1"/>
  <c r="F1669" i="2"/>
  <c r="G1669" i="2" s="1"/>
  <c r="H1669" i="2" s="1"/>
  <c r="F1670" i="2"/>
  <c r="G1670" i="2" s="1"/>
  <c r="H1670" i="2" s="1"/>
  <c r="F1671" i="2"/>
  <c r="G1671" i="2" s="1"/>
  <c r="H1671" i="2" s="1"/>
  <c r="F1672" i="2"/>
  <c r="G1672" i="2" s="1"/>
  <c r="H1672" i="2" s="1"/>
  <c r="F1673" i="2"/>
  <c r="G1673" i="2" s="1"/>
  <c r="H1673" i="2" s="1"/>
  <c r="F1674" i="2"/>
  <c r="G1674" i="2" s="1"/>
  <c r="H1674" i="2" s="1"/>
  <c r="F1675" i="2"/>
  <c r="G1675" i="2" s="1"/>
  <c r="H1675" i="2" s="1"/>
  <c r="F1676" i="2"/>
  <c r="G1676" i="2" s="1"/>
  <c r="H1676" i="2" s="1"/>
  <c r="F1677" i="2"/>
  <c r="G1677" i="2" s="1"/>
  <c r="H1677" i="2" s="1"/>
  <c r="F1678" i="2"/>
  <c r="G1678" i="2" s="1"/>
  <c r="H1678" i="2" s="1"/>
  <c r="F1679" i="2"/>
  <c r="G1679" i="2" s="1"/>
  <c r="H1679" i="2" s="1"/>
  <c r="F1680" i="2"/>
  <c r="G1680" i="2" s="1"/>
  <c r="H1680" i="2" s="1"/>
  <c r="F1681" i="2"/>
  <c r="G1681" i="2" s="1"/>
  <c r="H1681" i="2" s="1"/>
  <c r="F1682" i="2"/>
  <c r="G1682" i="2" s="1"/>
  <c r="H1682" i="2" s="1"/>
  <c r="F1683" i="2"/>
  <c r="G1683" i="2" s="1"/>
  <c r="H1683" i="2" s="1"/>
  <c r="F1684" i="2"/>
  <c r="G1684" i="2" s="1"/>
  <c r="H1684" i="2" s="1"/>
  <c r="F1685" i="2"/>
  <c r="G1685" i="2" s="1"/>
  <c r="H1685" i="2" s="1"/>
  <c r="F1686" i="2"/>
  <c r="G1686" i="2" s="1"/>
  <c r="H1686" i="2" s="1"/>
  <c r="F1687" i="2"/>
  <c r="G1687" i="2" s="1"/>
  <c r="H1687" i="2" s="1"/>
  <c r="F1688" i="2"/>
  <c r="G1688" i="2" s="1"/>
  <c r="H1688" i="2" s="1"/>
  <c r="F1689" i="2"/>
  <c r="G1689" i="2" s="1"/>
  <c r="H1689" i="2" s="1"/>
  <c r="F1690" i="2"/>
  <c r="G1690" i="2" s="1"/>
  <c r="H1690" i="2" s="1"/>
  <c r="F1691" i="2"/>
  <c r="G1691" i="2" s="1"/>
  <c r="H1691" i="2" s="1"/>
  <c r="F1692" i="2"/>
  <c r="G1692" i="2" s="1"/>
  <c r="H1692" i="2" s="1"/>
  <c r="F1693" i="2"/>
  <c r="G1693" i="2" s="1"/>
  <c r="H1693" i="2" s="1"/>
  <c r="F1694" i="2"/>
  <c r="G1694" i="2" s="1"/>
  <c r="H1694" i="2" s="1"/>
  <c r="F1695" i="2"/>
  <c r="G1695" i="2" s="1"/>
  <c r="H1695" i="2" s="1"/>
  <c r="F1696" i="2"/>
  <c r="G1696" i="2" s="1"/>
  <c r="H1696" i="2" s="1"/>
  <c r="F1697" i="2"/>
  <c r="G1697" i="2" s="1"/>
  <c r="H1697" i="2" s="1"/>
  <c r="F1698" i="2"/>
  <c r="G1698" i="2" s="1"/>
  <c r="H1698" i="2" s="1"/>
  <c r="F1699" i="2"/>
  <c r="G1699" i="2" s="1"/>
  <c r="H1699" i="2" s="1"/>
  <c r="F1700" i="2"/>
  <c r="G1700" i="2" s="1"/>
  <c r="H1700" i="2" s="1"/>
  <c r="F1701" i="2"/>
  <c r="G1701" i="2" s="1"/>
  <c r="H1701" i="2" s="1"/>
  <c r="F1702" i="2"/>
  <c r="G1702" i="2" s="1"/>
  <c r="H1702" i="2" s="1"/>
  <c r="F1703" i="2"/>
  <c r="G1703" i="2" s="1"/>
  <c r="H1703" i="2" s="1"/>
  <c r="F1704" i="2"/>
  <c r="G1704" i="2" s="1"/>
  <c r="H1704" i="2" s="1"/>
  <c r="F1705" i="2"/>
  <c r="G1705" i="2" s="1"/>
  <c r="H1705" i="2" s="1"/>
  <c r="F1706" i="2"/>
  <c r="G1706" i="2" s="1"/>
  <c r="H1706" i="2" s="1"/>
  <c r="F1707" i="2"/>
  <c r="G1707" i="2" s="1"/>
  <c r="H1707" i="2" s="1"/>
  <c r="F1708" i="2"/>
  <c r="G1708" i="2" s="1"/>
  <c r="H1708" i="2" s="1"/>
  <c r="F1709" i="2"/>
  <c r="G1709" i="2" s="1"/>
  <c r="H1709" i="2" s="1"/>
  <c r="F1710" i="2"/>
  <c r="G1710" i="2" s="1"/>
  <c r="H1710" i="2" s="1"/>
  <c r="F1711" i="2"/>
  <c r="G1711" i="2" s="1"/>
  <c r="H1711" i="2" s="1"/>
  <c r="F1712" i="2"/>
  <c r="G1712" i="2" s="1"/>
  <c r="H1712" i="2" s="1"/>
  <c r="F1713" i="2"/>
  <c r="G1713" i="2" s="1"/>
  <c r="H1713" i="2" s="1"/>
  <c r="F1714" i="2"/>
  <c r="G1714" i="2" s="1"/>
  <c r="H1714" i="2" s="1"/>
  <c r="F1715" i="2"/>
  <c r="G1715" i="2" s="1"/>
  <c r="H1715" i="2" s="1"/>
  <c r="F1716" i="2"/>
  <c r="G1716" i="2" s="1"/>
  <c r="H1716" i="2" s="1"/>
  <c r="F1717" i="2"/>
  <c r="F1718" i="2"/>
  <c r="G1718" i="2" s="1"/>
  <c r="H1718" i="2" s="1"/>
  <c r="F1719" i="2"/>
  <c r="G1719" i="2" s="1"/>
  <c r="H1719" i="2" s="1"/>
  <c r="F1720" i="2"/>
  <c r="G1720" i="2" s="1"/>
  <c r="H1720" i="2" s="1"/>
  <c r="F1721" i="2"/>
  <c r="G1721" i="2" s="1"/>
  <c r="H1721" i="2" s="1"/>
  <c r="F1722" i="2"/>
  <c r="G1722" i="2" s="1"/>
  <c r="H1722" i="2" s="1"/>
  <c r="F1723" i="2"/>
  <c r="G1723" i="2" s="1"/>
  <c r="H1723" i="2" s="1"/>
  <c r="F1724" i="2"/>
  <c r="G1724" i="2" s="1"/>
  <c r="H1724" i="2" s="1"/>
  <c r="F1725" i="2"/>
  <c r="G1725" i="2" s="1"/>
  <c r="H1725" i="2" s="1"/>
  <c r="F1726" i="2"/>
  <c r="G1726" i="2" s="1"/>
  <c r="H1726" i="2" s="1"/>
  <c r="F1727" i="2"/>
  <c r="G1727" i="2" s="1"/>
  <c r="H1727" i="2" s="1"/>
  <c r="F1728" i="2"/>
  <c r="G1728" i="2" s="1"/>
  <c r="H1728" i="2" s="1"/>
  <c r="F1729" i="2"/>
  <c r="G1729" i="2" s="1"/>
  <c r="H1729" i="2" s="1"/>
  <c r="F1730" i="2"/>
  <c r="G1730" i="2" s="1"/>
  <c r="H1730" i="2" s="1"/>
  <c r="F1731" i="2"/>
  <c r="G1731" i="2" s="1"/>
  <c r="H1731" i="2" s="1"/>
  <c r="F1732" i="2"/>
  <c r="G1732" i="2" s="1"/>
  <c r="H1732" i="2" s="1"/>
  <c r="F1733" i="2"/>
  <c r="G1733" i="2" s="1"/>
  <c r="H1733" i="2" s="1"/>
  <c r="F1734" i="2"/>
  <c r="G1734" i="2" s="1"/>
  <c r="H1734" i="2" s="1"/>
  <c r="F1735" i="2"/>
  <c r="G1735" i="2" s="1"/>
  <c r="H1735" i="2" s="1"/>
  <c r="F1736" i="2"/>
  <c r="G1736" i="2" s="1"/>
  <c r="H1736" i="2" s="1"/>
  <c r="F1737" i="2"/>
  <c r="G1737" i="2" s="1"/>
  <c r="H1737" i="2" s="1"/>
  <c r="F1738" i="2"/>
  <c r="G1738" i="2" s="1"/>
  <c r="H1738" i="2" s="1"/>
  <c r="F1739" i="2"/>
  <c r="G1739" i="2" s="1"/>
  <c r="H1739" i="2" s="1"/>
  <c r="F1740" i="2"/>
  <c r="G1740" i="2" s="1"/>
  <c r="H1740" i="2" s="1"/>
  <c r="F1741" i="2"/>
  <c r="G1741" i="2" s="1"/>
  <c r="H1741" i="2" s="1"/>
  <c r="F1742" i="2"/>
  <c r="G1742" i="2" s="1"/>
  <c r="H1742" i="2" s="1"/>
  <c r="F1743" i="2"/>
  <c r="G1743" i="2" s="1"/>
  <c r="H1743" i="2" s="1"/>
  <c r="F1744" i="2"/>
  <c r="G1744" i="2" s="1"/>
  <c r="H1744" i="2" s="1"/>
  <c r="F1745" i="2"/>
  <c r="G1745" i="2" s="1"/>
  <c r="H1745" i="2" s="1"/>
  <c r="F1746" i="2"/>
  <c r="G1746" i="2" s="1"/>
  <c r="H1746" i="2" s="1"/>
  <c r="F1747" i="2"/>
  <c r="G1747" i="2" s="1"/>
  <c r="H1747" i="2" s="1"/>
  <c r="F1748" i="2"/>
  <c r="G1748" i="2" s="1"/>
  <c r="H1748" i="2" s="1"/>
  <c r="F1749" i="2"/>
  <c r="G1749" i="2" s="1"/>
  <c r="H1749" i="2" s="1"/>
  <c r="F1750" i="2"/>
  <c r="G1750" i="2" s="1"/>
  <c r="H1750" i="2" s="1"/>
  <c r="F1751" i="2"/>
  <c r="G1751" i="2" s="1"/>
  <c r="H1751" i="2" s="1"/>
  <c r="F1752" i="2"/>
  <c r="F1753" i="2"/>
  <c r="G1753" i="2" s="1"/>
  <c r="H1753" i="2" s="1"/>
  <c r="F1754" i="2"/>
  <c r="G1754" i="2" s="1"/>
  <c r="H1754" i="2" s="1"/>
  <c r="F1755" i="2"/>
  <c r="G1755" i="2" s="1"/>
  <c r="H1755" i="2" s="1"/>
  <c r="F1756" i="2"/>
  <c r="G1756" i="2" s="1"/>
  <c r="H1756" i="2" s="1"/>
  <c r="F1757" i="2"/>
  <c r="G1757" i="2" s="1"/>
  <c r="H1757" i="2" s="1"/>
  <c r="F1758" i="2"/>
  <c r="G1758" i="2" s="1"/>
  <c r="H1758" i="2" s="1"/>
  <c r="F1759" i="2"/>
  <c r="G1759" i="2" s="1"/>
  <c r="H1759" i="2" s="1"/>
  <c r="F1760" i="2"/>
  <c r="G1760" i="2" s="1"/>
  <c r="H1760" i="2" s="1"/>
  <c r="F1761" i="2"/>
  <c r="G1761" i="2" s="1"/>
  <c r="H1761" i="2" s="1"/>
  <c r="F1762" i="2"/>
  <c r="G1762" i="2" s="1"/>
  <c r="H1762" i="2" s="1"/>
  <c r="F1763" i="2"/>
  <c r="G1763" i="2" s="1"/>
  <c r="H1763" i="2" s="1"/>
  <c r="F1764" i="2"/>
  <c r="G1764" i="2" s="1"/>
  <c r="H1764" i="2" s="1"/>
  <c r="F1765" i="2"/>
  <c r="G1765" i="2" s="1"/>
  <c r="H1765" i="2" s="1"/>
  <c r="F1766" i="2"/>
  <c r="G1766" i="2" s="1"/>
  <c r="H1766" i="2" s="1"/>
  <c r="F1767" i="2"/>
  <c r="G1767" i="2" s="1"/>
  <c r="H1767" i="2" s="1"/>
  <c r="F1768" i="2"/>
  <c r="G1768" i="2" s="1"/>
  <c r="H1768" i="2" s="1"/>
  <c r="F1769" i="2"/>
  <c r="G1769" i="2" s="1"/>
  <c r="H1769" i="2" s="1"/>
  <c r="F1770" i="2"/>
  <c r="G1770" i="2" s="1"/>
  <c r="H1770" i="2" s="1"/>
  <c r="F1771" i="2"/>
  <c r="G1771" i="2" s="1"/>
  <c r="H1771" i="2" s="1"/>
  <c r="F1772" i="2"/>
  <c r="G1772" i="2" s="1"/>
  <c r="H1772" i="2" s="1"/>
  <c r="F1773" i="2"/>
  <c r="G1773" i="2" s="1"/>
  <c r="H1773" i="2" s="1"/>
  <c r="F1774" i="2"/>
  <c r="G1774" i="2" s="1"/>
  <c r="H1774" i="2" s="1"/>
  <c r="F1775" i="2"/>
  <c r="G1775" i="2" s="1"/>
  <c r="H1775" i="2" s="1"/>
  <c r="F1776" i="2"/>
  <c r="G1776" i="2" s="1"/>
  <c r="H1776" i="2" s="1"/>
  <c r="F1777" i="2"/>
  <c r="G1777" i="2" s="1"/>
  <c r="H1777" i="2" s="1"/>
  <c r="F1778" i="2"/>
  <c r="G1778" i="2" s="1"/>
  <c r="H1778" i="2" s="1"/>
  <c r="F1779" i="2"/>
  <c r="G1779" i="2" s="1"/>
  <c r="H1779" i="2" s="1"/>
  <c r="F1780" i="2"/>
  <c r="G1780" i="2" s="1"/>
  <c r="H1780" i="2" s="1"/>
  <c r="F1781" i="2"/>
  <c r="G1781" i="2" s="1"/>
  <c r="H1781" i="2" s="1"/>
  <c r="F1782" i="2"/>
  <c r="G1782" i="2" s="1"/>
  <c r="H1782" i="2" s="1"/>
  <c r="F1783" i="2"/>
  <c r="G1783" i="2" s="1"/>
  <c r="H1783" i="2" s="1"/>
  <c r="F1784" i="2"/>
  <c r="G1784" i="2" s="1"/>
  <c r="H1784" i="2" s="1"/>
  <c r="F1785" i="2"/>
  <c r="G1785" i="2" s="1"/>
  <c r="H1785" i="2" s="1"/>
  <c r="F1786" i="2"/>
  <c r="G1786" i="2" s="1"/>
  <c r="H1786" i="2" s="1"/>
  <c r="F1787" i="2"/>
  <c r="G1787" i="2" s="1"/>
  <c r="H1787" i="2" s="1"/>
  <c r="F1788" i="2"/>
  <c r="G1788" i="2" s="1"/>
  <c r="H1788" i="2" s="1"/>
  <c r="F1789" i="2"/>
  <c r="G1789" i="2" s="1"/>
  <c r="H1789" i="2" s="1"/>
  <c r="F1790" i="2"/>
  <c r="G1790" i="2" s="1"/>
  <c r="H1790" i="2" s="1"/>
  <c r="F1791" i="2"/>
  <c r="G1791" i="2" s="1"/>
  <c r="H1791" i="2" s="1"/>
  <c r="F1792" i="2"/>
  <c r="G1792" i="2" s="1"/>
  <c r="H1792" i="2" s="1"/>
  <c r="F1793" i="2"/>
  <c r="G1793" i="2" s="1"/>
  <c r="H1793" i="2" s="1"/>
  <c r="F1794" i="2"/>
  <c r="G1794" i="2" s="1"/>
  <c r="H1794" i="2" s="1"/>
  <c r="F1795" i="2"/>
  <c r="G1795" i="2" s="1"/>
  <c r="H1795" i="2" s="1"/>
  <c r="F1796" i="2"/>
  <c r="G1796" i="2" s="1"/>
  <c r="H1796" i="2" s="1"/>
  <c r="F1797" i="2"/>
  <c r="G1797" i="2" s="1"/>
  <c r="H1797" i="2" s="1"/>
  <c r="F1798" i="2"/>
  <c r="G1798" i="2" s="1"/>
  <c r="H1798" i="2" s="1"/>
  <c r="F1799" i="2"/>
  <c r="G1799" i="2" s="1"/>
  <c r="H1799" i="2" s="1"/>
  <c r="F1800" i="2"/>
  <c r="G1800" i="2" s="1"/>
  <c r="H1800" i="2" s="1"/>
  <c r="F1801" i="2"/>
  <c r="G1801" i="2" s="1"/>
  <c r="H1801" i="2" s="1"/>
  <c r="F1802" i="2"/>
  <c r="G1802" i="2" s="1"/>
  <c r="H1802" i="2" s="1"/>
  <c r="F1803" i="2"/>
  <c r="G1803" i="2" s="1"/>
  <c r="H1803" i="2" s="1"/>
  <c r="F1804" i="2"/>
  <c r="G1804" i="2" s="1"/>
  <c r="H1804" i="2" s="1"/>
  <c r="F1805" i="2"/>
  <c r="G1805" i="2" s="1"/>
  <c r="H1805" i="2" s="1"/>
  <c r="F1806" i="2"/>
  <c r="G1806" i="2" s="1"/>
  <c r="H1806" i="2" s="1"/>
  <c r="F1807" i="2"/>
  <c r="G1807" i="2" s="1"/>
  <c r="H1807" i="2" s="1"/>
  <c r="F1808" i="2"/>
  <c r="G1808" i="2" s="1"/>
  <c r="H1808" i="2" s="1"/>
  <c r="F1809" i="2"/>
  <c r="G1809" i="2" s="1"/>
  <c r="H1809" i="2" s="1"/>
  <c r="F1810" i="2"/>
  <c r="G1810" i="2" s="1"/>
  <c r="H1810" i="2" s="1"/>
  <c r="F1811" i="2"/>
  <c r="G1811" i="2" s="1"/>
  <c r="H1811" i="2" s="1"/>
  <c r="F1812" i="2"/>
  <c r="G1812" i="2" s="1"/>
  <c r="H1812" i="2" s="1"/>
  <c r="F1813" i="2"/>
  <c r="G1813" i="2" s="1"/>
  <c r="H1813" i="2" s="1"/>
  <c r="F1814" i="2"/>
  <c r="G1814" i="2" s="1"/>
  <c r="H1814" i="2" s="1"/>
  <c r="F1815" i="2"/>
  <c r="G1815" i="2" s="1"/>
  <c r="H1815" i="2" s="1"/>
  <c r="F1816" i="2"/>
  <c r="G1816" i="2" s="1"/>
  <c r="H1816" i="2" s="1"/>
  <c r="F1817" i="2"/>
  <c r="G1817" i="2" s="1"/>
  <c r="H1817" i="2" s="1"/>
  <c r="F1818" i="2"/>
  <c r="G1818" i="2" s="1"/>
  <c r="H1818" i="2" s="1"/>
  <c r="F1819" i="2"/>
  <c r="G1819" i="2" s="1"/>
  <c r="H1819" i="2" s="1"/>
  <c r="F1820" i="2"/>
  <c r="G1820" i="2" s="1"/>
  <c r="H1820" i="2" s="1"/>
  <c r="F1821" i="2"/>
  <c r="G1821" i="2" s="1"/>
  <c r="H1821" i="2" s="1"/>
  <c r="F1822" i="2"/>
  <c r="G1822" i="2" s="1"/>
  <c r="H1822" i="2" s="1"/>
  <c r="F1823" i="2"/>
  <c r="G1823" i="2" s="1"/>
  <c r="H1823" i="2" s="1"/>
  <c r="F1824" i="2"/>
  <c r="G1824" i="2" s="1"/>
  <c r="H1824" i="2" s="1"/>
  <c r="F1825" i="2"/>
  <c r="G1825" i="2" s="1"/>
  <c r="H1825" i="2" s="1"/>
  <c r="F1826" i="2"/>
  <c r="G1826" i="2" s="1"/>
  <c r="H1826" i="2" s="1"/>
  <c r="F1827" i="2"/>
  <c r="G1827" i="2" s="1"/>
  <c r="H1827" i="2" s="1"/>
  <c r="F1828" i="2"/>
  <c r="G1828" i="2" s="1"/>
  <c r="H1828" i="2" s="1"/>
  <c r="F1829" i="2"/>
  <c r="G1829" i="2" s="1"/>
  <c r="H1829" i="2" s="1"/>
  <c r="F1830" i="2"/>
  <c r="G1830" i="2" s="1"/>
  <c r="H1830" i="2" s="1"/>
  <c r="F1831" i="2"/>
  <c r="G1831" i="2" s="1"/>
  <c r="H1831" i="2" s="1"/>
  <c r="F1832" i="2"/>
  <c r="G1832" i="2" s="1"/>
  <c r="H1832" i="2" s="1"/>
  <c r="F1833" i="2"/>
  <c r="G1833" i="2" s="1"/>
  <c r="H1833" i="2" s="1"/>
  <c r="F1834" i="2"/>
  <c r="G1834" i="2" s="1"/>
  <c r="H1834" i="2" s="1"/>
  <c r="F1835" i="2"/>
  <c r="G1835" i="2" s="1"/>
  <c r="H1835" i="2" s="1"/>
  <c r="F1836" i="2"/>
  <c r="G1836" i="2" s="1"/>
  <c r="H1836" i="2" s="1"/>
  <c r="F1837" i="2"/>
  <c r="G1837" i="2" s="1"/>
  <c r="H1837" i="2" s="1"/>
  <c r="F1838" i="2"/>
  <c r="G1838" i="2" s="1"/>
  <c r="H1838" i="2" s="1"/>
  <c r="F1839" i="2"/>
  <c r="G1839" i="2" s="1"/>
  <c r="H1839" i="2" s="1"/>
  <c r="F1840" i="2"/>
  <c r="G1840" i="2" s="1"/>
  <c r="H1840" i="2" s="1"/>
  <c r="F1841" i="2"/>
  <c r="G1841" i="2" s="1"/>
  <c r="H1841" i="2" s="1"/>
  <c r="F1842" i="2"/>
  <c r="G1842" i="2" s="1"/>
  <c r="H1842" i="2" s="1"/>
  <c r="F1843" i="2"/>
  <c r="G1843" i="2" s="1"/>
  <c r="H1843" i="2" s="1"/>
  <c r="F1844" i="2"/>
  <c r="G1844" i="2" s="1"/>
  <c r="H1844" i="2" s="1"/>
  <c r="F1845" i="2"/>
  <c r="G1845" i="2" s="1"/>
  <c r="H1845" i="2" s="1"/>
  <c r="F1846" i="2"/>
  <c r="G1846" i="2" s="1"/>
  <c r="H1846" i="2" s="1"/>
  <c r="F1847" i="2"/>
  <c r="G1847" i="2" s="1"/>
  <c r="H1847" i="2" s="1"/>
  <c r="F1848" i="2"/>
  <c r="G1848" i="2" s="1"/>
  <c r="H1848" i="2" s="1"/>
  <c r="F1849" i="2"/>
  <c r="G1849" i="2" s="1"/>
  <c r="H1849" i="2" s="1"/>
  <c r="F1850" i="2"/>
  <c r="G1850" i="2" s="1"/>
  <c r="H1850" i="2" s="1"/>
  <c r="F1851" i="2"/>
  <c r="G1851" i="2" s="1"/>
  <c r="H1851" i="2" s="1"/>
  <c r="F1852" i="2"/>
  <c r="G1852" i="2" s="1"/>
  <c r="H1852" i="2" s="1"/>
  <c r="F1853" i="2"/>
  <c r="G1853" i="2" s="1"/>
  <c r="H1853" i="2" s="1"/>
  <c r="F1854" i="2"/>
  <c r="G1854" i="2" s="1"/>
  <c r="H1854" i="2" s="1"/>
  <c r="F1855" i="2"/>
  <c r="F1856" i="2"/>
  <c r="G1856" i="2" s="1"/>
  <c r="H1856" i="2" s="1"/>
  <c r="F1857" i="2"/>
  <c r="G1857" i="2" s="1"/>
  <c r="H1857" i="2" s="1"/>
  <c r="F1858" i="2"/>
  <c r="G1858" i="2" s="1"/>
  <c r="H1858" i="2" s="1"/>
  <c r="F1859" i="2"/>
  <c r="G1859" i="2" s="1"/>
  <c r="H1859" i="2" s="1"/>
  <c r="F1860" i="2"/>
  <c r="G1860" i="2" s="1"/>
  <c r="H1860" i="2" s="1"/>
  <c r="F1861" i="2"/>
  <c r="G1861" i="2" s="1"/>
  <c r="H1861" i="2" s="1"/>
  <c r="F1862" i="2"/>
  <c r="G1862" i="2" s="1"/>
  <c r="H1862" i="2" s="1"/>
  <c r="F1863" i="2"/>
  <c r="G1863" i="2" s="1"/>
  <c r="H1863" i="2" s="1"/>
  <c r="F1864" i="2"/>
  <c r="G1864" i="2" s="1"/>
  <c r="H1864" i="2" s="1"/>
  <c r="F1865" i="2"/>
  <c r="G1865" i="2" s="1"/>
  <c r="H1865" i="2" s="1"/>
  <c r="F1866" i="2"/>
  <c r="G1866" i="2" s="1"/>
  <c r="H1866" i="2" s="1"/>
  <c r="F1867" i="2"/>
  <c r="G1867" i="2" s="1"/>
  <c r="H1867" i="2" s="1"/>
  <c r="F1868" i="2"/>
  <c r="G1868" i="2" s="1"/>
  <c r="H1868" i="2" s="1"/>
  <c r="F1869" i="2"/>
  <c r="G1869" i="2" s="1"/>
  <c r="H1869" i="2" s="1"/>
  <c r="F1870" i="2"/>
  <c r="G1870" i="2" s="1"/>
  <c r="H1870" i="2" s="1"/>
  <c r="F1871" i="2"/>
  <c r="G1871" i="2" s="1"/>
  <c r="H1871" i="2" s="1"/>
  <c r="F1872" i="2"/>
  <c r="G1872" i="2" s="1"/>
  <c r="H1872" i="2" s="1"/>
  <c r="F1873" i="2"/>
  <c r="G1873" i="2" s="1"/>
  <c r="H1873" i="2" s="1"/>
  <c r="F1874" i="2"/>
  <c r="G1874" i="2" s="1"/>
  <c r="H1874" i="2" s="1"/>
  <c r="F1875" i="2"/>
  <c r="G1875" i="2" s="1"/>
  <c r="H1875" i="2" s="1"/>
  <c r="F1876" i="2"/>
  <c r="G1876" i="2" s="1"/>
  <c r="H1876" i="2" s="1"/>
  <c r="F1877" i="2"/>
  <c r="G1877" i="2" s="1"/>
  <c r="H1877" i="2" s="1"/>
  <c r="F1878" i="2"/>
  <c r="G1878" i="2" s="1"/>
  <c r="H1878" i="2" s="1"/>
  <c r="F1879" i="2"/>
  <c r="G1879" i="2" s="1"/>
  <c r="H1879" i="2" s="1"/>
  <c r="F1880" i="2"/>
  <c r="G1880" i="2" s="1"/>
  <c r="H1880" i="2" s="1"/>
  <c r="F1881" i="2"/>
  <c r="G1881" i="2" s="1"/>
  <c r="H1881" i="2" s="1"/>
  <c r="F1882" i="2"/>
  <c r="G1882" i="2" s="1"/>
  <c r="H1882" i="2" s="1"/>
  <c r="F1883" i="2"/>
  <c r="G1883" i="2" s="1"/>
  <c r="H1883" i="2" s="1"/>
  <c r="F1884" i="2"/>
  <c r="G1884" i="2" s="1"/>
  <c r="H1884" i="2" s="1"/>
  <c r="F1885" i="2"/>
  <c r="G1885" i="2" s="1"/>
  <c r="H1885" i="2" s="1"/>
  <c r="F1886" i="2"/>
  <c r="G1886" i="2" s="1"/>
  <c r="H1886" i="2" s="1"/>
  <c r="F1887" i="2"/>
  <c r="G1887" i="2" s="1"/>
  <c r="H1887" i="2" s="1"/>
  <c r="F1888" i="2"/>
  <c r="G1888" i="2" s="1"/>
  <c r="H1888" i="2" s="1"/>
  <c r="F1889" i="2"/>
  <c r="G1889" i="2" s="1"/>
  <c r="H1889" i="2" s="1"/>
  <c r="F1890" i="2"/>
  <c r="G1890" i="2" s="1"/>
  <c r="H1890" i="2" s="1"/>
  <c r="F1891" i="2"/>
  <c r="G1891" i="2" s="1"/>
  <c r="H1891" i="2" s="1"/>
  <c r="F1892" i="2"/>
  <c r="G1892" i="2" s="1"/>
  <c r="H1892" i="2" s="1"/>
  <c r="F1893" i="2"/>
  <c r="G1893" i="2" s="1"/>
  <c r="H1893" i="2" s="1"/>
  <c r="F1894" i="2"/>
  <c r="G1894" i="2" s="1"/>
  <c r="H1894" i="2" s="1"/>
  <c r="F1895" i="2"/>
  <c r="G1895" i="2" s="1"/>
  <c r="H1895" i="2" s="1"/>
  <c r="F1896" i="2"/>
  <c r="G1896" i="2" s="1"/>
  <c r="H1896" i="2" s="1"/>
  <c r="F1897" i="2"/>
  <c r="G1897" i="2" s="1"/>
  <c r="H1897" i="2" s="1"/>
  <c r="F1898" i="2"/>
  <c r="G1898" i="2" s="1"/>
  <c r="H1898" i="2" s="1"/>
  <c r="F1899" i="2"/>
  <c r="G1899" i="2" s="1"/>
  <c r="H1899" i="2" s="1"/>
  <c r="F1900" i="2"/>
  <c r="G1900" i="2" s="1"/>
  <c r="H1900" i="2" s="1"/>
  <c r="F1901" i="2"/>
  <c r="G1901" i="2" s="1"/>
  <c r="H1901" i="2" s="1"/>
  <c r="F1902" i="2"/>
  <c r="G1902" i="2" s="1"/>
  <c r="H1902" i="2" s="1"/>
  <c r="F1903" i="2"/>
  <c r="G1903" i="2" s="1"/>
  <c r="H1903" i="2" s="1"/>
  <c r="F1904" i="2"/>
  <c r="G1904" i="2" s="1"/>
  <c r="H1904" i="2" s="1"/>
  <c r="F1905" i="2"/>
  <c r="G1905" i="2" s="1"/>
  <c r="H1905" i="2" s="1"/>
  <c r="F1906" i="2"/>
  <c r="G1906" i="2" s="1"/>
  <c r="H1906" i="2" s="1"/>
  <c r="F1907" i="2"/>
  <c r="G1907" i="2" s="1"/>
  <c r="H1907" i="2" s="1"/>
  <c r="F1908" i="2"/>
  <c r="G1908" i="2" s="1"/>
  <c r="H1908" i="2" s="1"/>
  <c r="F1909" i="2"/>
  <c r="G1909" i="2" s="1"/>
  <c r="H1909" i="2" s="1"/>
  <c r="F1910" i="2"/>
  <c r="G1910" i="2" s="1"/>
  <c r="H1910" i="2" s="1"/>
  <c r="F1911" i="2"/>
  <c r="G1911" i="2" s="1"/>
  <c r="H1911" i="2" s="1"/>
  <c r="F1912" i="2"/>
  <c r="G1912" i="2" s="1"/>
  <c r="H1912" i="2" s="1"/>
  <c r="F1913" i="2"/>
  <c r="G1913" i="2" s="1"/>
  <c r="H1913" i="2" s="1"/>
  <c r="F1914" i="2"/>
  <c r="G1914" i="2" s="1"/>
  <c r="H1914" i="2" s="1"/>
  <c r="F1915" i="2"/>
  <c r="G1915" i="2" s="1"/>
  <c r="H1915" i="2" s="1"/>
  <c r="F1916" i="2"/>
  <c r="F1917" i="2"/>
  <c r="G1917" i="2" s="1"/>
  <c r="H1917" i="2" s="1"/>
  <c r="F1918" i="2"/>
  <c r="G1918" i="2" s="1"/>
  <c r="H1918" i="2" s="1"/>
  <c r="F1919" i="2"/>
  <c r="G1919" i="2" s="1"/>
  <c r="H1919" i="2" s="1"/>
  <c r="F1920" i="2"/>
  <c r="G1920" i="2" s="1"/>
  <c r="H1920" i="2" s="1"/>
  <c r="F1921" i="2"/>
  <c r="G1921" i="2" s="1"/>
  <c r="H1921" i="2" s="1"/>
  <c r="F1922" i="2"/>
  <c r="G1922" i="2" s="1"/>
  <c r="H1922" i="2" s="1"/>
  <c r="F1923" i="2"/>
  <c r="G1923" i="2" s="1"/>
  <c r="H1923" i="2" s="1"/>
  <c r="F1924" i="2"/>
  <c r="G1924" i="2" s="1"/>
  <c r="H1924" i="2" s="1"/>
  <c r="F1925" i="2"/>
  <c r="G1925" i="2" s="1"/>
  <c r="H1925" i="2" s="1"/>
  <c r="F1926" i="2"/>
  <c r="G1926" i="2" s="1"/>
  <c r="H1926" i="2" s="1"/>
  <c r="F1927" i="2"/>
  <c r="G1927" i="2" s="1"/>
  <c r="H1927" i="2" s="1"/>
  <c r="F1928" i="2"/>
  <c r="G1928" i="2" s="1"/>
  <c r="H1928" i="2" s="1"/>
  <c r="F1929" i="2"/>
  <c r="G1929" i="2" s="1"/>
  <c r="H1929" i="2" s="1"/>
  <c r="F1930" i="2"/>
  <c r="G1930" i="2" s="1"/>
  <c r="H1930" i="2" s="1"/>
  <c r="F1931" i="2"/>
  <c r="G1931" i="2" s="1"/>
  <c r="H1931" i="2" s="1"/>
  <c r="F1932" i="2"/>
  <c r="G1932" i="2" s="1"/>
  <c r="H1932" i="2" s="1"/>
  <c r="F1933" i="2"/>
  <c r="G1933" i="2" s="1"/>
  <c r="H1933" i="2" s="1"/>
  <c r="F1934" i="2"/>
  <c r="G1934" i="2" s="1"/>
  <c r="H1934" i="2" s="1"/>
  <c r="F1935" i="2"/>
  <c r="G1935" i="2" s="1"/>
  <c r="H1935" i="2" s="1"/>
  <c r="F1936" i="2"/>
  <c r="G1936" i="2" s="1"/>
  <c r="H1936" i="2" s="1"/>
  <c r="F1937" i="2"/>
  <c r="G1937" i="2" s="1"/>
  <c r="H1937" i="2" s="1"/>
  <c r="F1938" i="2"/>
  <c r="G1938" i="2" s="1"/>
  <c r="H1938" i="2" s="1"/>
  <c r="F1939" i="2"/>
  <c r="G1939" i="2" s="1"/>
  <c r="H1939" i="2" s="1"/>
  <c r="F1940" i="2"/>
  <c r="G1940" i="2" s="1"/>
  <c r="H1940" i="2" s="1"/>
  <c r="F1941" i="2"/>
  <c r="G1941" i="2" s="1"/>
  <c r="H1941" i="2" s="1"/>
  <c r="F1942" i="2"/>
  <c r="G1942" i="2" s="1"/>
  <c r="H1942" i="2" s="1"/>
  <c r="F1943" i="2"/>
  <c r="G1943" i="2" s="1"/>
  <c r="H1943" i="2" s="1"/>
  <c r="F1944" i="2"/>
  <c r="G1944" i="2" s="1"/>
  <c r="H1944" i="2" s="1"/>
  <c r="F1945" i="2"/>
  <c r="G1945" i="2" s="1"/>
  <c r="H1945" i="2" s="1"/>
  <c r="F1946" i="2"/>
  <c r="G1946" i="2" s="1"/>
  <c r="H1946" i="2" s="1"/>
  <c r="F1947" i="2"/>
  <c r="G1947" i="2" s="1"/>
  <c r="H1947" i="2" s="1"/>
  <c r="F1948" i="2"/>
  <c r="G1948" i="2" s="1"/>
  <c r="H1948" i="2" s="1"/>
  <c r="F1949" i="2"/>
  <c r="G1949" i="2" s="1"/>
  <c r="H1949" i="2" s="1"/>
  <c r="F1950" i="2"/>
  <c r="G1950" i="2" s="1"/>
  <c r="H1950" i="2" s="1"/>
  <c r="F1951" i="2"/>
  <c r="G1951" i="2" s="1"/>
  <c r="H1951" i="2" s="1"/>
  <c r="F1952" i="2"/>
  <c r="G1952" i="2" s="1"/>
  <c r="H1952" i="2" s="1"/>
  <c r="F1953" i="2"/>
  <c r="G1953" i="2" s="1"/>
  <c r="H1953" i="2" s="1"/>
  <c r="F1954" i="2"/>
  <c r="G1954" i="2" s="1"/>
  <c r="H1954" i="2" s="1"/>
  <c r="F1955" i="2"/>
  <c r="G1955" i="2" s="1"/>
  <c r="H1955" i="2" s="1"/>
  <c r="F1956" i="2"/>
  <c r="G1956" i="2" s="1"/>
  <c r="H1956" i="2" s="1"/>
  <c r="F1957" i="2"/>
  <c r="G1957" i="2" s="1"/>
  <c r="H1957" i="2" s="1"/>
  <c r="F1958" i="2"/>
  <c r="G1958" i="2" s="1"/>
  <c r="H1958" i="2" s="1"/>
  <c r="F1959" i="2"/>
  <c r="G1959" i="2" s="1"/>
  <c r="H1959" i="2" s="1"/>
  <c r="F1960" i="2"/>
  <c r="G1960" i="2" s="1"/>
  <c r="H1960" i="2" s="1"/>
  <c r="F1961" i="2"/>
  <c r="G1961" i="2" s="1"/>
  <c r="H1961" i="2" s="1"/>
  <c r="F1962" i="2"/>
  <c r="G1962" i="2" s="1"/>
  <c r="H1962" i="2" s="1"/>
  <c r="F1963" i="2"/>
  <c r="G1963" i="2" s="1"/>
  <c r="H1963" i="2" s="1"/>
  <c r="F1964" i="2"/>
  <c r="G1964" i="2" s="1"/>
  <c r="H1964" i="2" s="1"/>
  <c r="F1965" i="2"/>
  <c r="G1965" i="2" s="1"/>
  <c r="H1965" i="2" s="1"/>
  <c r="F1966" i="2"/>
  <c r="G1966" i="2" s="1"/>
  <c r="H1966" i="2" s="1"/>
  <c r="F1967" i="2"/>
  <c r="G1967" i="2" s="1"/>
  <c r="H1967" i="2" s="1"/>
  <c r="F1968" i="2"/>
  <c r="G1968" i="2" s="1"/>
  <c r="H1968" i="2" s="1"/>
  <c r="F1969" i="2"/>
  <c r="G1969" i="2" s="1"/>
  <c r="H1969" i="2" s="1"/>
  <c r="F1970" i="2"/>
  <c r="G1970" i="2" s="1"/>
  <c r="H1970" i="2" s="1"/>
  <c r="F1971" i="2"/>
  <c r="G1971" i="2" s="1"/>
  <c r="H1971" i="2" s="1"/>
  <c r="F1972" i="2"/>
  <c r="G1972" i="2" s="1"/>
  <c r="H1972" i="2" s="1"/>
  <c r="F1973" i="2"/>
  <c r="G1973" i="2" s="1"/>
  <c r="H1973" i="2" s="1"/>
  <c r="F1974" i="2"/>
  <c r="G1974" i="2" s="1"/>
  <c r="H1974" i="2" s="1"/>
  <c r="F1975" i="2"/>
  <c r="G1975" i="2" s="1"/>
  <c r="H1975" i="2" s="1"/>
  <c r="F1976" i="2"/>
  <c r="G1976" i="2" s="1"/>
  <c r="H1976" i="2" s="1"/>
  <c r="F1977" i="2"/>
  <c r="G1977" i="2" s="1"/>
  <c r="H1977" i="2" s="1"/>
  <c r="F1978" i="2"/>
  <c r="G1978" i="2" s="1"/>
  <c r="H1978" i="2" s="1"/>
  <c r="F1979" i="2"/>
  <c r="G1979" i="2" s="1"/>
  <c r="H1979" i="2" s="1"/>
  <c r="F1980" i="2"/>
  <c r="G1980" i="2" s="1"/>
  <c r="H1980" i="2" s="1"/>
  <c r="F1981" i="2"/>
  <c r="G1981" i="2" s="1"/>
  <c r="H1981" i="2" s="1"/>
  <c r="F1982" i="2"/>
  <c r="G1982" i="2" s="1"/>
  <c r="H1982" i="2" s="1"/>
  <c r="F1983" i="2"/>
  <c r="G1983" i="2" s="1"/>
  <c r="H1983" i="2" s="1"/>
  <c r="F1984" i="2"/>
  <c r="G1984" i="2" s="1"/>
  <c r="H1984" i="2" s="1"/>
  <c r="F1985" i="2"/>
  <c r="G1985" i="2" s="1"/>
  <c r="H1985" i="2" s="1"/>
  <c r="F1986" i="2"/>
  <c r="G1986" i="2" s="1"/>
  <c r="H1986" i="2" s="1"/>
  <c r="F1987" i="2"/>
  <c r="G1987" i="2" s="1"/>
  <c r="H1987" i="2" s="1"/>
  <c r="F1988" i="2"/>
  <c r="F1989" i="2"/>
  <c r="G1989" i="2" s="1"/>
  <c r="H1989" i="2" s="1"/>
  <c r="F1990" i="2"/>
  <c r="G1990" i="2" s="1"/>
  <c r="H1990" i="2" s="1"/>
  <c r="F1991" i="2"/>
  <c r="G1991" i="2" s="1"/>
  <c r="H1991" i="2" s="1"/>
  <c r="F1992" i="2"/>
  <c r="G1992" i="2" s="1"/>
  <c r="H1992" i="2" s="1"/>
  <c r="F1993" i="2"/>
  <c r="G1993" i="2" s="1"/>
  <c r="H1993" i="2" s="1"/>
  <c r="F1994" i="2"/>
  <c r="G1994" i="2" s="1"/>
  <c r="H1994" i="2" s="1"/>
  <c r="F1995" i="2"/>
  <c r="G1995" i="2" s="1"/>
  <c r="H1995" i="2" s="1"/>
  <c r="F1996" i="2"/>
  <c r="G1996" i="2" s="1"/>
  <c r="H1996" i="2" s="1"/>
  <c r="F1997" i="2"/>
  <c r="G1997" i="2" s="1"/>
  <c r="H1997" i="2" s="1"/>
  <c r="F1998" i="2"/>
  <c r="G1998" i="2" s="1"/>
  <c r="H1998" i="2" s="1"/>
  <c r="F1999" i="2"/>
  <c r="G1999" i="2" s="1"/>
  <c r="H1999" i="2" s="1"/>
  <c r="F2000" i="2"/>
  <c r="G2000" i="2" s="1"/>
  <c r="H2000" i="2" s="1"/>
  <c r="F2001" i="2"/>
  <c r="G2001" i="2" s="1"/>
  <c r="H2001" i="2" s="1"/>
  <c r="F2002" i="2"/>
  <c r="G2002" i="2" s="1"/>
  <c r="H2002" i="2" s="1"/>
  <c r="F2003" i="2"/>
  <c r="G2003" i="2" s="1"/>
  <c r="H2003" i="2" s="1"/>
  <c r="F2004" i="2"/>
  <c r="G2004" i="2" s="1"/>
  <c r="H2004" i="2" s="1"/>
  <c r="F2005" i="2"/>
  <c r="G2005" i="2" s="1"/>
  <c r="H2005" i="2" s="1"/>
  <c r="F2006" i="2"/>
  <c r="G2006" i="2" s="1"/>
  <c r="H2006" i="2" s="1"/>
  <c r="F2007" i="2"/>
  <c r="G2007" i="2" s="1"/>
  <c r="H2007" i="2" s="1"/>
  <c r="F2008" i="2"/>
  <c r="G2008" i="2" s="1"/>
  <c r="H2008" i="2" s="1"/>
  <c r="F2009" i="2"/>
  <c r="G2009" i="2" s="1"/>
  <c r="H2009" i="2" s="1"/>
  <c r="F2010" i="2"/>
  <c r="G2010" i="2" s="1"/>
  <c r="H2010" i="2" s="1"/>
  <c r="F2011" i="2"/>
  <c r="G2011" i="2" s="1"/>
  <c r="H2011" i="2" s="1"/>
  <c r="F2012" i="2"/>
  <c r="G2012" i="2" s="1"/>
  <c r="H2012" i="2" s="1"/>
  <c r="F2013" i="2"/>
  <c r="G2013" i="2" s="1"/>
  <c r="H2013" i="2" s="1"/>
  <c r="F2014" i="2"/>
  <c r="G2014" i="2" s="1"/>
  <c r="H2014" i="2" s="1"/>
  <c r="F2015" i="2"/>
  <c r="G2015" i="2" s="1"/>
  <c r="H2015" i="2" s="1"/>
  <c r="F2016" i="2"/>
  <c r="G2016" i="2" s="1"/>
  <c r="H2016" i="2" s="1"/>
  <c r="F2017" i="2"/>
  <c r="G2017" i="2" s="1"/>
  <c r="H2017" i="2" s="1"/>
  <c r="F2018" i="2"/>
  <c r="G2018" i="2" s="1"/>
  <c r="H2018" i="2" s="1"/>
  <c r="F2019" i="2"/>
  <c r="G2019" i="2" s="1"/>
  <c r="H2019" i="2" s="1"/>
  <c r="F2020" i="2"/>
  <c r="G2020" i="2" s="1"/>
  <c r="H2020" i="2" s="1"/>
  <c r="F2021" i="2"/>
  <c r="G2021" i="2" s="1"/>
  <c r="H2021" i="2" s="1"/>
  <c r="F2022" i="2"/>
  <c r="G2022" i="2" s="1"/>
  <c r="H2022" i="2" s="1"/>
  <c r="F2023" i="2"/>
  <c r="G2023" i="2" s="1"/>
  <c r="H2023" i="2" s="1"/>
  <c r="F2024" i="2"/>
  <c r="G2024" i="2" s="1"/>
  <c r="H2024" i="2" s="1"/>
  <c r="F2025" i="2"/>
  <c r="G2025" i="2" s="1"/>
  <c r="H2025" i="2" s="1"/>
  <c r="F2026" i="2"/>
  <c r="G2026" i="2" s="1"/>
  <c r="H2026" i="2" s="1"/>
  <c r="F2027" i="2"/>
  <c r="G2027" i="2" s="1"/>
  <c r="H2027" i="2" s="1"/>
  <c r="F2028" i="2"/>
  <c r="G2028" i="2" s="1"/>
  <c r="H2028" i="2" s="1"/>
  <c r="F2029" i="2"/>
  <c r="G2029" i="2" s="1"/>
  <c r="H2029" i="2" s="1"/>
  <c r="F2030" i="2"/>
  <c r="G2030" i="2" s="1"/>
  <c r="H2030" i="2" s="1"/>
  <c r="F2031" i="2"/>
  <c r="G2031" i="2" s="1"/>
  <c r="H2031" i="2" s="1"/>
  <c r="F2032" i="2"/>
  <c r="G2032" i="2" s="1"/>
  <c r="H2032" i="2" s="1"/>
  <c r="F2033" i="2"/>
  <c r="G2033" i="2" s="1"/>
  <c r="H2033" i="2" s="1"/>
  <c r="F2034" i="2"/>
  <c r="G2034" i="2" s="1"/>
  <c r="H2034" i="2" s="1"/>
  <c r="F2035" i="2"/>
  <c r="G2035" i="2" s="1"/>
  <c r="H2035" i="2" s="1"/>
  <c r="F2036" i="2"/>
  <c r="F2037" i="2"/>
  <c r="G2037" i="2" s="1"/>
  <c r="H2037" i="2" s="1"/>
  <c r="F2038" i="2"/>
  <c r="G2038" i="2" s="1"/>
  <c r="H2038" i="2" s="1"/>
  <c r="F2039" i="2"/>
  <c r="G2039" i="2" s="1"/>
  <c r="H2039" i="2" s="1"/>
  <c r="F2040" i="2"/>
  <c r="G2040" i="2" s="1"/>
  <c r="H2040" i="2" s="1"/>
  <c r="F2041" i="2"/>
  <c r="G2041" i="2" s="1"/>
  <c r="H2041" i="2" s="1"/>
  <c r="F2042" i="2"/>
  <c r="G2042" i="2" s="1"/>
  <c r="H2042" i="2" s="1"/>
  <c r="F2043" i="2"/>
  <c r="G2043" i="2" s="1"/>
  <c r="H2043" i="2" s="1"/>
  <c r="F2044" i="2"/>
  <c r="G2044" i="2" s="1"/>
  <c r="H2044" i="2" s="1"/>
  <c r="F2045" i="2"/>
  <c r="G2045" i="2" s="1"/>
  <c r="H2045" i="2" s="1"/>
  <c r="F2046" i="2"/>
  <c r="G2046" i="2" s="1"/>
  <c r="H2046" i="2" s="1"/>
  <c r="F2047" i="2"/>
  <c r="G2047" i="2" s="1"/>
  <c r="H2047" i="2" s="1"/>
  <c r="F2048" i="2"/>
  <c r="G2048" i="2" s="1"/>
  <c r="H2048" i="2" s="1"/>
  <c r="F2049" i="2"/>
  <c r="G2049" i="2" s="1"/>
  <c r="H2049" i="2" s="1"/>
  <c r="F2050" i="2"/>
  <c r="G2050" i="2" s="1"/>
  <c r="H2050" i="2" s="1"/>
  <c r="F2051" i="2"/>
  <c r="G2051" i="2" s="1"/>
  <c r="H2051" i="2" s="1"/>
  <c r="F2052" i="2"/>
  <c r="G2052" i="2" s="1"/>
  <c r="H2052" i="2" s="1"/>
  <c r="F2053" i="2"/>
  <c r="G2053" i="2" s="1"/>
  <c r="H2053" i="2" s="1"/>
  <c r="F2054" i="2"/>
  <c r="G2054" i="2" s="1"/>
  <c r="H2054" i="2" s="1"/>
  <c r="F2055" i="2"/>
  <c r="G2055" i="2" s="1"/>
  <c r="H2055" i="2" s="1"/>
  <c r="F2056" i="2"/>
  <c r="G2056" i="2" s="1"/>
  <c r="H2056" i="2" s="1"/>
  <c r="F2057" i="2"/>
  <c r="G2057" i="2" s="1"/>
  <c r="H2057" i="2" s="1"/>
  <c r="F2058" i="2"/>
  <c r="G2058" i="2" s="1"/>
  <c r="H2058" i="2" s="1"/>
  <c r="F2059" i="2"/>
  <c r="G2059" i="2" s="1"/>
  <c r="H2059" i="2" s="1"/>
  <c r="F2060" i="2"/>
  <c r="G2060" i="2" s="1"/>
  <c r="H2060" i="2" s="1"/>
  <c r="F2061" i="2"/>
  <c r="G2061" i="2" s="1"/>
  <c r="H2061" i="2" s="1"/>
  <c r="F2062" i="2"/>
  <c r="G2062" i="2" s="1"/>
  <c r="H2062" i="2" s="1"/>
  <c r="F2063" i="2"/>
  <c r="G2063" i="2" s="1"/>
  <c r="H2063" i="2" s="1"/>
  <c r="F2064" i="2"/>
  <c r="G2064" i="2" s="1"/>
  <c r="H2064" i="2" s="1"/>
  <c r="F2065" i="2"/>
  <c r="G2065" i="2" s="1"/>
  <c r="H2065" i="2" s="1"/>
  <c r="F2066" i="2"/>
  <c r="G2066" i="2" s="1"/>
  <c r="H2066" i="2" s="1"/>
  <c r="F2067" i="2"/>
  <c r="G2067" i="2" s="1"/>
  <c r="H2067" i="2" s="1"/>
  <c r="F2068" i="2"/>
  <c r="G2068" i="2" s="1"/>
  <c r="H2068" i="2" s="1"/>
  <c r="F2069" i="2"/>
  <c r="G2069" i="2" s="1"/>
  <c r="H2069" i="2" s="1"/>
  <c r="F2070" i="2"/>
  <c r="G2070" i="2" s="1"/>
  <c r="H2070" i="2" s="1"/>
  <c r="F2071" i="2"/>
  <c r="G2071" i="2" s="1"/>
  <c r="H2071" i="2" s="1"/>
  <c r="F2072" i="2"/>
  <c r="F2073" i="2"/>
  <c r="G2073" i="2" s="1"/>
  <c r="H2073" i="2" s="1"/>
  <c r="F2074" i="2"/>
  <c r="G2074" i="2" s="1"/>
  <c r="H2074" i="2" s="1"/>
  <c r="F2075" i="2"/>
  <c r="G2075" i="2" s="1"/>
  <c r="H2075" i="2" s="1"/>
  <c r="F2076" i="2"/>
  <c r="G2076" i="2" s="1"/>
  <c r="H2076" i="2" s="1"/>
  <c r="F2077" i="2"/>
  <c r="G2077" i="2" s="1"/>
  <c r="H2077" i="2" s="1"/>
  <c r="F2078" i="2"/>
  <c r="G2078" i="2" s="1"/>
  <c r="H2078" i="2" s="1"/>
  <c r="F2079" i="2"/>
  <c r="G2079" i="2" s="1"/>
  <c r="H2079" i="2" s="1"/>
  <c r="F2080" i="2"/>
  <c r="G2080" i="2" s="1"/>
  <c r="H2080" i="2" s="1"/>
  <c r="F2081" i="2"/>
  <c r="G2081" i="2" s="1"/>
  <c r="H2081" i="2" s="1"/>
  <c r="F2082" i="2"/>
  <c r="G2082" i="2" s="1"/>
  <c r="H2082" i="2" s="1"/>
  <c r="F2083" i="2"/>
  <c r="G2083" i="2" s="1"/>
  <c r="H2083" i="2" s="1"/>
  <c r="F2084" i="2"/>
  <c r="G2084" i="2" s="1"/>
  <c r="H2084" i="2" s="1"/>
  <c r="F2085" i="2"/>
  <c r="G2085" i="2" s="1"/>
  <c r="H2085" i="2" s="1"/>
  <c r="F2086" i="2"/>
  <c r="G2086" i="2" s="1"/>
  <c r="H2086" i="2" s="1"/>
  <c r="F2087" i="2"/>
  <c r="G2087" i="2" s="1"/>
  <c r="H2087" i="2" s="1"/>
  <c r="F2088" i="2"/>
  <c r="G2088" i="2" s="1"/>
  <c r="H2088" i="2" s="1"/>
  <c r="F2089" i="2"/>
  <c r="G2089" i="2" s="1"/>
  <c r="H2089" i="2" s="1"/>
  <c r="F2090" i="2"/>
  <c r="G2090" i="2" s="1"/>
  <c r="H2090" i="2" s="1"/>
  <c r="F2091" i="2"/>
  <c r="G2091" i="2" s="1"/>
  <c r="H2091" i="2" s="1"/>
  <c r="F2092" i="2"/>
  <c r="G2092" i="2" s="1"/>
  <c r="H2092" i="2" s="1"/>
  <c r="F2093" i="2"/>
  <c r="G2093" i="2" s="1"/>
  <c r="H2093" i="2" s="1"/>
  <c r="F2094" i="2"/>
  <c r="G2094" i="2" s="1"/>
  <c r="H2094" i="2" s="1"/>
  <c r="F2095" i="2"/>
  <c r="G2095" i="2" s="1"/>
  <c r="H2095" i="2" s="1"/>
  <c r="F2096" i="2"/>
  <c r="G2096" i="2" s="1"/>
  <c r="H2096" i="2" s="1"/>
  <c r="F2097" i="2"/>
  <c r="G2097" i="2" s="1"/>
  <c r="H2097" i="2" s="1"/>
  <c r="F2098" i="2"/>
  <c r="G2098" i="2" s="1"/>
  <c r="H2098" i="2" s="1"/>
  <c r="F2099" i="2"/>
  <c r="G2099" i="2" s="1"/>
  <c r="H2099" i="2" s="1"/>
  <c r="F2100" i="2"/>
  <c r="G2100" i="2" s="1"/>
  <c r="H2100" i="2" s="1"/>
  <c r="F2101" i="2"/>
  <c r="G2101" i="2" s="1"/>
  <c r="H2101" i="2" s="1"/>
  <c r="F2102" i="2"/>
  <c r="G2102" i="2" s="1"/>
  <c r="H2102" i="2" s="1"/>
  <c r="F2103" i="2"/>
  <c r="G2103" i="2" s="1"/>
  <c r="H2103" i="2" s="1"/>
  <c r="F2104" i="2"/>
  <c r="G2104" i="2" s="1"/>
  <c r="H2104" i="2" s="1"/>
  <c r="F2105" i="2"/>
  <c r="G2105" i="2" s="1"/>
  <c r="H2105" i="2" s="1"/>
  <c r="F2106" i="2"/>
  <c r="G2106" i="2" s="1"/>
  <c r="H2106" i="2" s="1"/>
  <c r="F2107" i="2"/>
  <c r="G2107" i="2" s="1"/>
  <c r="H2107" i="2" s="1"/>
  <c r="F2108" i="2"/>
  <c r="G2108" i="2" s="1"/>
  <c r="H2108" i="2" s="1"/>
  <c r="F2109" i="2"/>
  <c r="G2109" i="2" s="1"/>
  <c r="H2109" i="2" s="1"/>
  <c r="F2110" i="2"/>
  <c r="G2110" i="2" s="1"/>
  <c r="H2110" i="2" s="1"/>
  <c r="F2111" i="2"/>
  <c r="G2111" i="2" s="1"/>
  <c r="H2111" i="2" s="1"/>
  <c r="F2112" i="2"/>
  <c r="F2113" i="2"/>
  <c r="G2113" i="2" s="1"/>
  <c r="H2113" i="2" s="1"/>
  <c r="F2114" i="2"/>
  <c r="G2114" i="2" s="1"/>
  <c r="H2114" i="2" s="1"/>
  <c r="F2115" i="2"/>
  <c r="G2115" i="2" s="1"/>
  <c r="H2115" i="2" s="1"/>
  <c r="F2116" i="2"/>
  <c r="G2116" i="2" s="1"/>
  <c r="H2116" i="2" s="1"/>
  <c r="F2117" i="2"/>
  <c r="G2117" i="2" s="1"/>
  <c r="H2117" i="2" s="1"/>
  <c r="F2118" i="2"/>
  <c r="G2118" i="2" s="1"/>
  <c r="H2118" i="2" s="1"/>
  <c r="F2119" i="2"/>
  <c r="G2119" i="2" s="1"/>
  <c r="H2119" i="2" s="1"/>
  <c r="F2120" i="2"/>
  <c r="G2120" i="2" s="1"/>
  <c r="H2120" i="2" s="1"/>
  <c r="F2121" i="2"/>
  <c r="G2121" i="2" s="1"/>
  <c r="H2121" i="2" s="1"/>
  <c r="F2122" i="2"/>
  <c r="G2122" i="2" s="1"/>
  <c r="H2122" i="2" s="1"/>
  <c r="F2123" i="2"/>
  <c r="G2123" i="2" s="1"/>
  <c r="H2123" i="2" s="1"/>
  <c r="F2124" i="2"/>
  <c r="G2124" i="2" s="1"/>
  <c r="H2124" i="2" s="1"/>
  <c r="F2125" i="2"/>
  <c r="G2125" i="2" s="1"/>
  <c r="H2125" i="2" s="1"/>
  <c r="F2126" i="2"/>
  <c r="G2126" i="2" s="1"/>
  <c r="H2126" i="2" s="1"/>
  <c r="F2127" i="2"/>
  <c r="G2127" i="2" s="1"/>
  <c r="H2127" i="2" s="1"/>
  <c r="F2128" i="2"/>
  <c r="G2128" i="2" s="1"/>
  <c r="H2128" i="2" s="1"/>
  <c r="F2129" i="2"/>
  <c r="G2129" i="2" s="1"/>
  <c r="H2129" i="2" s="1"/>
  <c r="F2130" i="2"/>
  <c r="G2130" i="2" s="1"/>
  <c r="H2130" i="2" s="1"/>
  <c r="F2131" i="2"/>
  <c r="G2131" i="2" s="1"/>
  <c r="H2131" i="2" s="1"/>
  <c r="F2132" i="2"/>
  <c r="G2132" i="2" s="1"/>
  <c r="H2132" i="2" s="1"/>
  <c r="F2133" i="2"/>
  <c r="G2133" i="2" s="1"/>
  <c r="H2133" i="2" s="1"/>
  <c r="F2134" i="2"/>
  <c r="G2134" i="2" s="1"/>
  <c r="H2134" i="2" s="1"/>
  <c r="F2135" i="2"/>
  <c r="G2135" i="2" s="1"/>
  <c r="H2135" i="2" s="1"/>
  <c r="F2136" i="2"/>
  <c r="G2136" i="2" s="1"/>
  <c r="H2136" i="2" s="1"/>
  <c r="F2137" i="2"/>
  <c r="G2137" i="2" s="1"/>
  <c r="H2137" i="2" s="1"/>
  <c r="F2138" i="2"/>
  <c r="G2138" i="2" s="1"/>
  <c r="H2138" i="2" s="1"/>
  <c r="F2139" i="2"/>
  <c r="G2139" i="2" s="1"/>
  <c r="H2139" i="2" s="1"/>
  <c r="F2140" i="2"/>
  <c r="G2140" i="2" s="1"/>
  <c r="H2140" i="2" s="1"/>
  <c r="F2141" i="2"/>
  <c r="G2141" i="2" s="1"/>
  <c r="H2141" i="2" s="1"/>
  <c r="F2142" i="2"/>
  <c r="G2142" i="2" s="1"/>
  <c r="H2142" i="2" s="1"/>
  <c r="F2143" i="2"/>
  <c r="G2143" i="2" s="1"/>
  <c r="H2143" i="2" s="1"/>
  <c r="F2144" i="2"/>
  <c r="G2144" i="2" s="1"/>
  <c r="H2144" i="2" s="1"/>
  <c r="F2145" i="2"/>
  <c r="G2145" i="2" s="1"/>
  <c r="H2145" i="2" s="1"/>
  <c r="F2146" i="2"/>
  <c r="G2146" i="2" s="1"/>
  <c r="H2146" i="2" s="1"/>
  <c r="F2147" i="2"/>
  <c r="F2148" i="2"/>
  <c r="G2148" i="2" s="1"/>
  <c r="H2148" i="2" s="1"/>
  <c r="F2149" i="2"/>
  <c r="G2149" i="2" s="1"/>
  <c r="H2149" i="2" s="1"/>
  <c r="F2150" i="2"/>
  <c r="G2150" i="2" s="1"/>
  <c r="H2150" i="2" s="1"/>
  <c r="F2151" i="2"/>
  <c r="G2151" i="2" s="1"/>
  <c r="H2151" i="2" s="1"/>
  <c r="F2152" i="2"/>
  <c r="G2152" i="2" s="1"/>
  <c r="H2152" i="2" s="1"/>
  <c r="F2153" i="2"/>
  <c r="G2153" i="2" s="1"/>
  <c r="H2153" i="2" s="1"/>
  <c r="F2154" i="2"/>
  <c r="G2154" i="2" s="1"/>
  <c r="H2154" i="2" s="1"/>
  <c r="F2155" i="2"/>
  <c r="G2155" i="2" s="1"/>
  <c r="H2155" i="2" s="1"/>
  <c r="F2156" i="2"/>
  <c r="G2156" i="2" s="1"/>
  <c r="H2156" i="2" s="1"/>
  <c r="F2157" i="2"/>
  <c r="G2157" i="2" s="1"/>
  <c r="H2157" i="2" s="1"/>
  <c r="F2158" i="2"/>
  <c r="G2158" i="2" s="1"/>
  <c r="H2158" i="2" s="1"/>
  <c r="F2159" i="2"/>
  <c r="G2159" i="2" s="1"/>
  <c r="H2159" i="2" s="1"/>
  <c r="F2160" i="2"/>
  <c r="G2160" i="2" s="1"/>
  <c r="H2160" i="2" s="1"/>
  <c r="F2161" i="2"/>
  <c r="G2161" i="2" s="1"/>
  <c r="H2161" i="2" s="1"/>
  <c r="F2162" i="2"/>
  <c r="G2162" i="2" s="1"/>
  <c r="H2162" i="2" s="1"/>
  <c r="F2163" i="2"/>
  <c r="G2163" i="2" s="1"/>
  <c r="H2163" i="2" s="1"/>
  <c r="F2164" i="2"/>
  <c r="G2164" i="2" s="1"/>
  <c r="H2164" i="2" s="1"/>
  <c r="F2165" i="2"/>
  <c r="G2165" i="2" s="1"/>
  <c r="H2165" i="2" s="1"/>
  <c r="F2166" i="2"/>
  <c r="G2166" i="2" s="1"/>
  <c r="H2166" i="2" s="1"/>
  <c r="F2167" i="2"/>
  <c r="G2167" i="2" s="1"/>
  <c r="H2167" i="2" s="1"/>
  <c r="F2168" i="2"/>
  <c r="G2168" i="2" s="1"/>
  <c r="H2168" i="2" s="1"/>
  <c r="F2169" i="2"/>
  <c r="G2169" i="2" s="1"/>
  <c r="H2169" i="2" s="1"/>
  <c r="F2170" i="2"/>
  <c r="G2170" i="2" s="1"/>
  <c r="H2170" i="2" s="1"/>
  <c r="F2171" i="2"/>
  <c r="G2171" i="2" s="1"/>
  <c r="H2171" i="2" s="1"/>
  <c r="F2172" i="2"/>
  <c r="G2172" i="2" s="1"/>
  <c r="H2172" i="2" s="1"/>
  <c r="F2173" i="2"/>
  <c r="G2173" i="2" s="1"/>
  <c r="H2173" i="2" s="1"/>
  <c r="F2174" i="2"/>
  <c r="G2174" i="2" s="1"/>
  <c r="H2174" i="2" s="1"/>
  <c r="F2175" i="2"/>
  <c r="G2175" i="2" s="1"/>
  <c r="H2175" i="2" s="1"/>
  <c r="F2176" i="2"/>
  <c r="G2176" i="2" s="1"/>
  <c r="H2176" i="2" s="1"/>
  <c r="F2177" i="2"/>
  <c r="G2177" i="2" s="1"/>
  <c r="H2177" i="2" s="1"/>
  <c r="F2178" i="2"/>
  <c r="G2178" i="2" s="1"/>
  <c r="H2178" i="2" s="1"/>
  <c r="F2179" i="2"/>
  <c r="G2179" i="2" s="1"/>
  <c r="H2179" i="2" s="1"/>
  <c r="F2180" i="2"/>
  <c r="G2180" i="2" s="1"/>
  <c r="H2180" i="2" s="1"/>
  <c r="F2181" i="2"/>
  <c r="G2181" i="2" s="1"/>
  <c r="H2181" i="2" s="1"/>
  <c r="F2182" i="2"/>
  <c r="G2182" i="2" s="1"/>
  <c r="H2182" i="2" s="1"/>
  <c r="F2183" i="2"/>
  <c r="G2183" i="2" s="1"/>
  <c r="H2183" i="2" s="1"/>
  <c r="F2184" i="2"/>
  <c r="G2184" i="2" s="1"/>
  <c r="H2184" i="2" s="1"/>
  <c r="F2185" i="2"/>
  <c r="G2185" i="2" s="1"/>
  <c r="H2185" i="2" s="1"/>
  <c r="F2186" i="2"/>
  <c r="G2186" i="2" s="1"/>
  <c r="H2186" i="2" s="1"/>
  <c r="F2187" i="2"/>
  <c r="G2187" i="2" s="1"/>
  <c r="H2187" i="2" s="1"/>
  <c r="F2188" i="2"/>
  <c r="G2188" i="2" s="1"/>
  <c r="H2188" i="2" s="1"/>
  <c r="F2189" i="2"/>
  <c r="G2189" i="2" s="1"/>
  <c r="H2189" i="2" s="1"/>
  <c r="F2190" i="2"/>
  <c r="G2190" i="2" s="1"/>
  <c r="H2190" i="2" s="1"/>
  <c r="F2191" i="2"/>
  <c r="G2191" i="2" s="1"/>
  <c r="H2191" i="2" s="1"/>
  <c r="F2192" i="2"/>
  <c r="G2192" i="2" s="1"/>
  <c r="H2192" i="2" s="1"/>
  <c r="F2193" i="2"/>
  <c r="F2194" i="2"/>
  <c r="G2194" i="2" s="1"/>
  <c r="H2194" i="2" s="1"/>
  <c r="F2195" i="2"/>
  <c r="G2195" i="2" s="1"/>
  <c r="H2195" i="2" s="1"/>
  <c r="F2196" i="2"/>
  <c r="G2196" i="2" s="1"/>
  <c r="H2196" i="2" s="1"/>
  <c r="F2197" i="2"/>
  <c r="G2197" i="2" s="1"/>
  <c r="H2197" i="2" s="1"/>
  <c r="F2198" i="2"/>
  <c r="G2198" i="2" s="1"/>
  <c r="H2198" i="2" s="1"/>
  <c r="F2199" i="2"/>
  <c r="G2199" i="2" s="1"/>
  <c r="H2199" i="2" s="1"/>
  <c r="F2200" i="2"/>
  <c r="G2200" i="2" s="1"/>
  <c r="H2200" i="2" s="1"/>
  <c r="F2201" i="2"/>
  <c r="G2201" i="2" s="1"/>
  <c r="H2201" i="2" s="1"/>
  <c r="F2202" i="2"/>
  <c r="G2202" i="2" s="1"/>
  <c r="H2202" i="2" s="1"/>
  <c r="F2203" i="2"/>
  <c r="G2203" i="2" s="1"/>
  <c r="H2203" i="2" s="1"/>
  <c r="F2204" i="2"/>
  <c r="G2204" i="2" s="1"/>
  <c r="H2204" i="2" s="1"/>
  <c r="F2205" i="2"/>
  <c r="G2205" i="2" s="1"/>
  <c r="H2205" i="2" s="1"/>
  <c r="F2206" i="2"/>
  <c r="G2206" i="2" s="1"/>
  <c r="H2206" i="2" s="1"/>
  <c r="F2207" i="2"/>
  <c r="G2207" i="2" s="1"/>
  <c r="H2207" i="2" s="1"/>
  <c r="F2208" i="2"/>
  <c r="G2208" i="2" s="1"/>
  <c r="H2208" i="2" s="1"/>
  <c r="F2209" i="2"/>
  <c r="G2209" i="2" s="1"/>
  <c r="H2209" i="2" s="1"/>
  <c r="F2210" i="2"/>
  <c r="G2210" i="2" s="1"/>
  <c r="H2210" i="2" s="1"/>
  <c r="F2211" i="2"/>
  <c r="G2211" i="2" s="1"/>
  <c r="H2211" i="2" s="1"/>
  <c r="F2212" i="2"/>
  <c r="G2212" i="2" s="1"/>
  <c r="H2212" i="2" s="1"/>
  <c r="F2213" i="2"/>
  <c r="G2213" i="2" s="1"/>
  <c r="H2213" i="2" s="1"/>
  <c r="F2214" i="2"/>
  <c r="G2214" i="2" s="1"/>
  <c r="H2214" i="2" s="1"/>
  <c r="F2215" i="2"/>
  <c r="G2215" i="2" s="1"/>
  <c r="H2215" i="2" s="1"/>
  <c r="F2216" i="2"/>
  <c r="G2216" i="2" s="1"/>
  <c r="H2216" i="2" s="1"/>
  <c r="F2217" i="2"/>
  <c r="G2217" i="2" s="1"/>
  <c r="H2217" i="2" s="1"/>
  <c r="F2218" i="2"/>
  <c r="G2218" i="2" s="1"/>
  <c r="H2218" i="2" s="1"/>
  <c r="F2219" i="2"/>
  <c r="G2219" i="2" s="1"/>
  <c r="H2219" i="2" s="1"/>
  <c r="F2220" i="2"/>
  <c r="G2220" i="2" s="1"/>
  <c r="H2220" i="2" s="1"/>
  <c r="F2221" i="2"/>
  <c r="G2221" i="2" s="1"/>
  <c r="H2221" i="2" s="1"/>
  <c r="F2222" i="2"/>
  <c r="G2222" i="2" s="1"/>
  <c r="H2222" i="2" s="1"/>
  <c r="F2223" i="2"/>
  <c r="G2223" i="2" s="1"/>
  <c r="H2223" i="2" s="1"/>
  <c r="F2224" i="2"/>
  <c r="G2224" i="2" s="1"/>
  <c r="H2224" i="2" s="1"/>
  <c r="F2225" i="2"/>
  <c r="G2225" i="2" s="1"/>
  <c r="H2225" i="2" s="1"/>
  <c r="F2226" i="2"/>
  <c r="G2226" i="2" s="1"/>
  <c r="H2226" i="2" s="1"/>
  <c r="F2227" i="2"/>
  <c r="G2227" i="2" s="1"/>
  <c r="H2227" i="2" s="1"/>
  <c r="F2228" i="2"/>
  <c r="G2228" i="2" s="1"/>
  <c r="H2228" i="2" s="1"/>
  <c r="F2229" i="2"/>
  <c r="G2229" i="2" s="1"/>
  <c r="H2229" i="2" s="1"/>
  <c r="F2230" i="2"/>
  <c r="G2230" i="2" s="1"/>
  <c r="H2230" i="2" s="1"/>
  <c r="F2231" i="2"/>
  <c r="G2231" i="2" s="1"/>
  <c r="H2231" i="2" s="1"/>
  <c r="F2232" i="2"/>
  <c r="G2232" i="2" s="1"/>
  <c r="H2232" i="2" s="1"/>
  <c r="F2233" i="2"/>
  <c r="G2233" i="2" s="1"/>
  <c r="H2233" i="2" s="1"/>
  <c r="F2234" i="2"/>
  <c r="G2234" i="2" s="1"/>
  <c r="H2234" i="2" s="1"/>
  <c r="F2235" i="2"/>
  <c r="G2235" i="2" s="1"/>
  <c r="H2235" i="2" s="1"/>
  <c r="F2236" i="2"/>
  <c r="G2236" i="2" s="1"/>
  <c r="H2236" i="2" s="1"/>
  <c r="F2237" i="2"/>
  <c r="G2237" i="2" s="1"/>
  <c r="H2237" i="2" s="1"/>
  <c r="F2238" i="2"/>
  <c r="G2238" i="2" s="1"/>
  <c r="H2238" i="2" s="1"/>
  <c r="F2239" i="2"/>
  <c r="G2239" i="2" s="1"/>
  <c r="H2239" i="2" s="1"/>
  <c r="F2240" i="2"/>
  <c r="G2240" i="2" s="1"/>
  <c r="H2240" i="2" s="1"/>
  <c r="F2241" i="2"/>
  <c r="G2241" i="2" s="1"/>
  <c r="H2241" i="2" s="1"/>
  <c r="F2242" i="2"/>
  <c r="G2242" i="2" s="1"/>
  <c r="H2242" i="2" s="1"/>
  <c r="F2243" i="2"/>
  <c r="G2243" i="2" s="1"/>
  <c r="H2243" i="2" s="1"/>
  <c r="F2244" i="2"/>
  <c r="G2244" i="2" s="1"/>
  <c r="H2244" i="2" s="1"/>
  <c r="F2245" i="2"/>
  <c r="G2245" i="2" s="1"/>
  <c r="H2245" i="2" s="1"/>
  <c r="F2246" i="2"/>
  <c r="G2246" i="2" s="1"/>
  <c r="H2246" i="2" s="1"/>
  <c r="F2247" i="2"/>
  <c r="G2247" i="2" s="1"/>
  <c r="H2247" i="2" s="1"/>
  <c r="F2248" i="2"/>
  <c r="G2248" i="2" s="1"/>
  <c r="H2248" i="2" s="1"/>
  <c r="F2249" i="2"/>
  <c r="G2249" i="2" s="1"/>
  <c r="H2249" i="2" s="1"/>
  <c r="F2250" i="2"/>
  <c r="G2250" i="2" s="1"/>
  <c r="H2250" i="2" s="1"/>
  <c r="F2251" i="2"/>
  <c r="G2251" i="2" s="1"/>
  <c r="H2251" i="2" s="1"/>
  <c r="F2252" i="2"/>
  <c r="G2252" i="2" s="1"/>
  <c r="H2252" i="2" s="1"/>
  <c r="F2253" i="2"/>
  <c r="G2253" i="2" s="1"/>
  <c r="H2253" i="2" s="1"/>
  <c r="F2254" i="2"/>
  <c r="G2254" i="2" s="1"/>
  <c r="H2254" i="2" s="1"/>
  <c r="F2255" i="2"/>
  <c r="G2255" i="2" s="1"/>
  <c r="H2255" i="2" s="1"/>
  <c r="F2256" i="2"/>
  <c r="G2256" i="2" s="1"/>
  <c r="H2256" i="2" s="1"/>
  <c r="F2257" i="2"/>
  <c r="G2257" i="2" s="1"/>
  <c r="H2257" i="2" s="1"/>
  <c r="F2258" i="2"/>
  <c r="G2258" i="2" s="1"/>
  <c r="H2258" i="2" s="1"/>
  <c r="F2259" i="2"/>
  <c r="G2259" i="2" s="1"/>
  <c r="H2259" i="2" s="1"/>
  <c r="F2260" i="2"/>
  <c r="G2260" i="2" s="1"/>
  <c r="H2260" i="2" s="1"/>
  <c r="F2261" i="2"/>
  <c r="G2261" i="2" s="1"/>
  <c r="H2261" i="2" s="1"/>
  <c r="F2262" i="2"/>
  <c r="G2262" i="2" s="1"/>
  <c r="H2262" i="2" s="1"/>
  <c r="F2263" i="2"/>
  <c r="G2263" i="2" s="1"/>
  <c r="H2263" i="2" s="1"/>
  <c r="F2264" i="2"/>
  <c r="G2264" i="2" s="1"/>
  <c r="H2264" i="2" s="1"/>
  <c r="F2265" i="2"/>
  <c r="G2265" i="2" s="1"/>
  <c r="H2265" i="2" s="1"/>
  <c r="F2266" i="2"/>
  <c r="G2266" i="2" s="1"/>
  <c r="H2266" i="2" s="1"/>
  <c r="F2267" i="2"/>
  <c r="G2267" i="2" s="1"/>
  <c r="H2267" i="2" s="1"/>
  <c r="F2268" i="2"/>
  <c r="G2268" i="2" s="1"/>
  <c r="H2268" i="2" s="1"/>
  <c r="F2269" i="2"/>
  <c r="G2269" i="2" s="1"/>
  <c r="H2269" i="2" s="1"/>
  <c r="F2270" i="2"/>
  <c r="G2270" i="2" s="1"/>
  <c r="H2270" i="2" s="1"/>
  <c r="F2271" i="2"/>
  <c r="G2271" i="2" s="1"/>
  <c r="H2271" i="2" s="1"/>
  <c r="F2272" i="2"/>
  <c r="G2272" i="2" s="1"/>
  <c r="H2272" i="2" s="1"/>
  <c r="F2273" i="2"/>
  <c r="G2273" i="2" s="1"/>
  <c r="H2273" i="2" s="1"/>
  <c r="F2274" i="2"/>
  <c r="G2274" i="2" s="1"/>
  <c r="H2274" i="2" s="1"/>
  <c r="F2275" i="2"/>
  <c r="G2275" i="2" s="1"/>
  <c r="H2275" i="2" s="1"/>
  <c r="F2276" i="2"/>
  <c r="G2276" i="2" s="1"/>
  <c r="H2276" i="2" s="1"/>
  <c r="F2277" i="2"/>
  <c r="G2277" i="2" s="1"/>
  <c r="H2277" i="2" s="1"/>
  <c r="F2278" i="2"/>
  <c r="G2278" i="2" s="1"/>
  <c r="H2278" i="2" s="1"/>
  <c r="F2279" i="2"/>
  <c r="G2279" i="2" s="1"/>
  <c r="H2279" i="2" s="1"/>
  <c r="F2280" i="2"/>
  <c r="F2281" i="2"/>
  <c r="G2281" i="2" s="1"/>
  <c r="H2281" i="2" s="1"/>
  <c r="F2282" i="2"/>
  <c r="G2282" i="2" s="1"/>
  <c r="H2282" i="2" s="1"/>
  <c r="F2283" i="2"/>
  <c r="G2283" i="2" s="1"/>
  <c r="H2283" i="2" s="1"/>
  <c r="F2284" i="2"/>
  <c r="G2284" i="2" s="1"/>
  <c r="H2284" i="2" s="1"/>
  <c r="F2285" i="2"/>
  <c r="G2285" i="2" s="1"/>
  <c r="H2285" i="2" s="1"/>
  <c r="F2286" i="2"/>
  <c r="G2286" i="2" s="1"/>
  <c r="H2286" i="2" s="1"/>
  <c r="F2287" i="2"/>
  <c r="G2287" i="2" s="1"/>
  <c r="H2287" i="2" s="1"/>
  <c r="F2288" i="2"/>
  <c r="G2288" i="2" s="1"/>
  <c r="H2288" i="2" s="1"/>
  <c r="F2289" i="2"/>
  <c r="G2289" i="2" s="1"/>
  <c r="H2289" i="2" s="1"/>
  <c r="F2290" i="2"/>
  <c r="G2290" i="2" s="1"/>
  <c r="H2290" i="2" s="1"/>
  <c r="F2291" i="2"/>
  <c r="G2291" i="2" s="1"/>
  <c r="H2291" i="2" s="1"/>
  <c r="F2292" i="2"/>
  <c r="G2292" i="2" s="1"/>
  <c r="H2292" i="2" s="1"/>
  <c r="F2293" i="2"/>
  <c r="G2293" i="2" s="1"/>
  <c r="H2293" i="2" s="1"/>
  <c r="F2294" i="2"/>
  <c r="G2294" i="2" s="1"/>
  <c r="H2294" i="2" s="1"/>
  <c r="F2295" i="2"/>
  <c r="G2295" i="2" s="1"/>
  <c r="H2295" i="2" s="1"/>
  <c r="F2296" i="2"/>
  <c r="G2296" i="2" s="1"/>
  <c r="H2296" i="2" s="1"/>
  <c r="F2297" i="2"/>
  <c r="G2297" i="2" s="1"/>
  <c r="H2297" i="2" s="1"/>
  <c r="F2298" i="2"/>
  <c r="G2298" i="2" s="1"/>
  <c r="H2298" i="2" s="1"/>
  <c r="F2299" i="2"/>
  <c r="G2299" i="2" s="1"/>
  <c r="H2299" i="2" s="1"/>
  <c r="F2300" i="2"/>
  <c r="G2300" i="2" s="1"/>
  <c r="H2300" i="2" s="1"/>
  <c r="F2301" i="2"/>
  <c r="G2301" i="2" s="1"/>
  <c r="H2301" i="2" s="1"/>
  <c r="F2302" i="2"/>
  <c r="G2302" i="2" s="1"/>
  <c r="H2302" i="2" s="1"/>
  <c r="F2303" i="2"/>
  <c r="G2303" i="2" s="1"/>
  <c r="H2303" i="2" s="1"/>
  <c r="F2304" i="2"/>
  <c r="G2304" i="2" s="1"/>
  <c r="H2304" i="2" s="1"/>
  <c r="F2305" i="2"/>
  <c r="G2305" i="2" s="1"/>
  <c r="H2305" i="2" s="1"/>
  <c r="F2306" i="2"/>
  <c r="G2306" i="2" s="1"/>
  <c r="H2306" i="2" s="1"/>
  <c r="F2307" i="2"/>
  <c r="G2307" i="2" s="1"/>
  <c r="H2307" i="2" s="1"/>
  <c r="F2308" i="2"/>
  <c r="G2308" i="2" s="1"/>
  <c r="H2308" i="2" s="1"/>
  <c r="F2309" i="2"/>
  <c r="G2309" i="2" s="1"/>
  <c r="H2309" i="2" s="1"/>
  <c r="F2310" i="2"/>
  <c r="G2310" i="2" s="1"/>
  <c r="H2310" i="2" s="1"/>
  <c r="F2311" i="2"/>
  <c r="G2311" i="2" s="1"/>
  <c r="H2311" i="2" s="1"/>
  <c r="F2312" i="2"/>
  <c r="F2313" i="2"/>
  <c r="G2313" i="2" s="1"/>
  <c r="H2313" i="2" s="1"/>
  <c r="F2314" i="2"/>
  <c r="G2314" i="2" s="1"/>
  <c r="H2314" i="2" s="1"/>
  <c r="F2315" i="2"/>
  <c r="G2315" i="2" s="1"/>
  <c r="H2315" i="2" s="1"/>
  <c r="F2316" i="2"/>
  <c r="G2316" i="2" s="1"/>
  <c r="H2316" i="2" s="1"/>
  <c r="F2317" i="2"/>
  <c r="G2317" i="2" s="1"/>
  <c r="H2317" i="2" s="1"/>
  <c r="F2318" i="2"/>
  <c r="G2318" i="2" s="1"/>
  <c r="H2318" i="2" s="1"/>
  <c r="F2319" i="2"/>
  <c r="G2319" i="2" s="1"/>
  <c r="H2319" i="2" s="1"/>
  <c r="F2320" i="2"/>
  <c r="G2320" i="2" s="1"/>
  <c r="H2320" i="2" s="1"/>
  <c r="F2321" i="2"/>
  <c r="G2321" i="2" s="1"/>
  <c r="H2321" i="2" s="1"/>
  <c r="F2322" i="2"/>
  <c r="G2322" i="2" s="1"/>
  <c r="H2322" i="2" s="1"/>
  <c r="F2323" i="2"/>
  <c r="G2323" i="2" s="1"/>
  <c r="H2323" i="2" s="1"/>
  <c r="F2324" i="2"/>
  <c r="G2324" i="2" s="1"/>
  <c r="H2324" i="2" s="1"/>
  <c r="F2325" i="2"/>
  <c r="G2325" i="2" s="1"/>
  <c r="H2325" i="2" s="1"/>
  <c r="F2326" i="2"/>
  <c r="G2326" i="2" s="1"/>
  <c r="H2326" i="2" s="1"/>
  <c r="F2327" i="2"/>
  <c r="G2327" i="2" s="1"/>
  <c r="H2327" i="2" s="1"/>
  <c r="F2328" i="2"/>
  <c r="G2328" i="2" s="1"/>
  <c r="H2328" i="2" s="1"/>
  <c r="F2329" i="2"/>
  <c r="G2329" i="2" s="1"/>
  <c r="H2329" i="2" s="1"/>
  <c r="F2330" i="2"/>
  <c r="G2330" i="2" s="1"/>
  <c r="H2330" i="2" s="1"/>
  <c r="F2331" i="2"/>
  <c r="G2331" i="2" s="1"/>
  <c r="H2331" i="2" s="1"/>
  <c r="F2332" i="2"/>
  <c r="G2332" i="2" s="1"/>
  <c r="H2332" i="2" s="1"/>
  <c r="F2333" i="2"/>
  <c r="G2333" i="2" s="1"/>
  <c r="H2333" i="2" s="1"/>
  <c r="F2334" i="2"/>
  <c r="G2334" i="2" s="1"/>
  <c r="H2334" i="2" s="1"/>
  <c r="F2335" i="2"/>
  <c r="G2335" i="2" s="1"/>
  <c r="H2335" i="2" s="1"/>
  <c r="F2336" i="2"/>
  <c r="G2336" i="2" s="1"/>
  <c r="H2336" i="2" s="1"/>
  <c r="F2337" i="2"/>
  <c r="G2337" i="2" s="1"/>
  <c r="H2337" i="2" s="1"/>
  <c r="F2338" i="2"/>
  <c r="G2338" i="2" s="1"/>
  <c r="H2338" i="2" s="1"/>
  <c r="F2339" i="2"/>
  <c r="G2339" i="2" s="1"/>
  <c r="H2339" i="2" s="1"/>
  <c r="F2340" i="2"/>
  <c r="G2340" i="2" s="1"/>
  <c r="H2340" i="2" s="1"/>
  <c r="F2341" i="2"/>
  <c r="G2341" i="2" s="1"/>
  <c r="H2341" i="2" s="1"/>
  <c r="F2342" i="2"/>
  <c r="G2342" i="2" s="1"/>
  <c r="H2342" i="2" s="1"/>
  <c r="F2343" i="2"/>
  <c r="G2343" i="2" s="1"/>
  <c r="H2343" i="2" s="1"/>
  <c r="F2344" i="2"/>
  <c r="G2344" i="2" s="1"/>
  <c r="H2344" i="2" s="1"/>
  <c r="F2345" i="2"/>
  <c r="G2345" i="2" s="1"/>
  <c r="H2345" i="2" s="1"/>
  <c r="F2346" i="2"/>
  <c r="G2346" i="2" s="1"/>
  <c r="H2346" i="2" s="1"/>
  <c r="F2347" i="2"/>
  <c r="G2347" i="2" s="1"/>
  <c r="H2347" i="2" s="1"/>
  <c r="F2348" i="2"/>
  <c r="G2348" i="2" s="1"/>
  <c r="H2348" i="2" s="1"/>
  <c r="F2349" i="2"/>
  <c r="F2350" i="2"/>
  <c r="G2350" i="2" s="1"/>
  <c r="H2350" i="2" s="1"/>
  <c r="F2351" i="2"/>
  <c r="G2351" i="2" s="1"/>
  <c r="H2351" i="2" s="1"/>
  <c r="F2352" i="2"/>
  <c r="G2352" i="2" s="1"/>
  <c r="H2352" i="2" s="1"/>
  <c r="F2353" i="2"/>
  <c r="G2353" i="2" s="1"/>
  <c r="H2353" i="2" s="1"/>
  <c r="F2354" i="2"/>
  <c r="G2354" i="2" s="1"/>
  <c r="H2354" i="2" s="1"/>
  <c r="F2355" i="2"/>
  <c r="G2355" i="2" s="1"/>
  <c r="H2355" i="2" s="1"/>
  <c r="F2356" i="2"/>
  <c r="G2356" i="2" s="1"/>
  <c r="H2356" i="2" s="1"/>
  <c r="F2357" i="2"/>
  <c r="G2357" i="2" s="1"/>
  <c r="H2357" i="2" s="1"/>
  <c r="F2358" i="2"/>
  <c r="G2358" i="2" s="1"/>
  <c r="H2358" i="2" s="1"/>
  <c r="F2359" i="2"/>
  <c r="G2359" i="2" s="1"/>
  <c r="H2359" i="2" s="1"/>
  <c r="F2360" i="2"/>
  <c r="G2360" i="2" s="1"/>
  <c r="H2360" i="2" s="1"/>
  <c r="F2361" i="2"/>
  <c r="G2361" i="2" s="1"/>
  <c r="H2361" i="2" s="1"/>
  <c r="F2362" i="2"/>
  <c r="G2362" i="2" s="1"/>
  <c r="H2362" i="2" s="1"/>
  <c r="F2363" i="2"/>
  <c r="G2363" i="2" s="1"/>
  <c r="H2363" i="2" s="1"/>
  <c r="F2364" i="2"/>
  <c r="G2364" i="2" s="1"/>
  <c r="H2364" i="2" s="1"/>
  <c r="F2365" i="2"/>
  <c r="G2365" i="2" s="1"/>
  <c r="H2365" i="2" s="1"/>
  <c r="F2366" i="2"/>
  <c r="G2366" i="2" s="1"/>
  <c r="H2366" i="2" s="1"/>
  <c r="F2367" i="2"/>
  <c r="G2367" i="2" s="1"/>
  <c r="H2367" i="2" s="1"/>
  <c r="F2368" i="2"/>
  <c r="G2368" i="2" s="1"/>
  <c r="H2368" i="2" s="1"/>
  <c r="F2369" i="2"/>
  <c r="G2369" i="2" s="1"/>
  <c r="H2369" i="2" s="1"/>
  <c r="F2370" i="2"/>
  <c r="G2370" i="2" s="1"/>
  <c r="H2370" i="2" s="1"/>
  <c r="F2371" i="2"/>
  <c r="G2371" i="2" s="1"/>
  <c r="H2371" i="2" s="1"/>
  <c r="F2372" i="2"/>
  <c r="G2372" i="2" s="1"/>
  <c r="H2372" i="2" s="1"/>
  <c r="F2373" i="2"/>
  <c r="G2373" i="2" s="1"/>
  <c r="H2373" i="2" s="1"/>
  <c r="F2374" i="2"/>
  <c r="G2374" i="2" s="1"/>
  <c r="H2374" i="2" s="1"/>
  <c r="F2375" i="2"/>
  <c r="G2375" i="2" s="1"/>
  <c r="H2375" i="2" s="1"/>
  <c r="F2376" i="2"/>
  <c r="G2376" i="2" s="1"/>
  <c r="H2376" i="2" s="1"/>
  <c r="F2377" i="2"/>
  <c r="G2377" i="2" s="1"/>
  <c r="H2377" i="2" s="1"/>
  <c r="F2378" i="2"/>
  <c r="G2378" i="2" s="1"/>
  <c r="H2378" i="2" s="1"/>
  <c r="F2379" i="2"/>
  <c r="G2379" i="2" s="1"/>
  <c r="H2379" i="2" s="1"/>
  <c r="F2380" i="2"/>
  <c r="G2380" i="2" s="1"/>
  <c r="H2380" i="2" s="1"/>
  <c r="F2381" i="2"/>
  <c r="G2381" i="2" s="1"/>
  <c r="H2381" i="2" s="1"/>
  <c r="F2382" i="2"/>
  <c r="G2382" i="2" s="1"/>
  <c r="H2382" i="2" s="1"/>
  <c r="F2383" i="2"/>
  <c r="G2383" i="2" s="1"/>
  <c r="H2383" i="2" s="1"/>
  <c r="F2384" i="2"/>
  <c r="G2384" i="2" s="1"/>
  <c r="H2384" i="2" s="1"/>
  <c r="F2385" i="2"/>
  <c r="G2385" i="2" s="1"/>
  <c r="H2385" i="2" s="1"/>
  <c r="F2386" i="2"/>
  <c r="G2386" i="2" s="1"/>
  <c r="H2386" i="2" s="1"/>
  <c r="F2387" i="2"/>
  <c r="G2387" i="2" s="1"/>
  <c r="H2387" i="2" s="1"/>
  <c r="F2388" i="2"/>
  <c r="F2389" i="2"/>
  <c r="G2389" i="2" s="1"/>
  <c r="H2389" i="2" s="1"/>
  <c r="F2390" i="2"/>
  <c r="G2390" i="2" s="1"/>
  <c r="H2390" i="2" s="1"/>
  <c r="F2391" i="2"/>
  <c r="G2391" i="2" s="1"/>
  <c r="H2391" i="2" s="1"/>
  <c r="F2392" i="2"/>
  <c r="G2392" i="2" s="1"/>
  <c r="H2392" i="2" s="1"/>
  <c r="F2393" i="2"/>
  <c r="G2393" i="2" s="1"/>
  <c r="H2393" i="2" s="1"/>
  <c r="F2394" i="2"/>
  <c r="G2394" i="2" s="1"/>
  <c r="H2394" i="2" s="1"/>
  <c r="F2395" i="2"/>
  <c r="G2395" i="2" s="1"/>
  <c r="H2395" i="2" s="1"/>
  <c r="F2396" i="2"/>
  <c r="G2396" i="2" s="1"/>
  <c r="H2396" i="2" s="1"/>
  <c r="F2397" i="2"/>
  <c r="G2397" i="2" s="1"/>
  <c r="H2397" i="2" s="1"/>
  <c r="F2398" i="2"/>
  <c r="G2398" i="2" s="1"/>
  <c r="H2398" i="2" s="1"/>
  <c r="F2399" i="2"/>
  <c r="G2399" i="2" s="1"/>
  <c r="H2399" i="2" s="1"/>
  <c r="F2400" i="2"/>
  <c r="G2400" i="2" s="1"/>
  <c r="H2400" i="2" s="1"/>
  <c r="F2401" i="2"/>
  <c r="G2401" i="2" s="1"/>
  <c r="H2401" i="2" s="1"/>
  <c r="F2402" i="2"/>
  <c r="G2402" i="2" s="1"/>
  <c r="H2402" i="2" s="1"/>
  <c r="F2403" i="2"/>
  <c r="G2403" i="2" s="1"/>
  <c r="H2403" i="2" s="1"/>
  <c r="F2404" i="2"/>
  <c r="G2404" i="2" s="1"/>
  <c r="H2404" i="2" s="1"/>
  <c r="F2405" i="2"/>
  <c r="G2405" i="2" s="1"/>
  <c r="H2405" i="2" s="1"/>
  <c r="F2406" i="2"/>
  <c r="G2406" i="2" s="1"/>
  <c r="H2406" i="2" s="1"/>
  <c r="F2407" i="2"/>
  <c r="G2407" i="2" s="1"/>
  <c r="H2407" i="2" s="1"/>
  <c r="F2408" i="2"/>
  <c r="G2408" i="2" s="1"/>
  <c r="H2408" i="2" s="1"/>
  <c r="F2409" i="2"/>
  <c r="G2409" i="2" s="1"/>
  <c r="H2409" i="2" s="1"/>
  <c r="F2410" i="2"/>
  <c r="G2410" i="2" s="1"/>
  <c r="H2410" i="2" s="1"/>
  <c r="F2411" i="2"/>
  <c r="G2411" i="2" s="1"/>
  <c r="H2411" i="2" s="1"/>
  <c r="F2412" i="2"/>
  <c r="G2412" i="2" s="1"/>
  <c r="H2412" i="2" s="1"/>
  <c r="F2413" i="2"/>
  <c r="G2413" i="2" s="1"/>
  <c r="H2413" i="2" s="1"/>
  <c r="F2414" i="2"/>
  <c r="G2414" i="2" s="1"/>
  <c r="H2414" i="2" s="1"/>
  <c r="F2415" i="2"/>
  <c r="G2415" i="2" s="1"/>
  <c r="H2415" i="2" s="1"/>
  <c r="F2416" i="2"/>
  <c r="G2416" i="2" s="1"/>
  <c r="H2416" i="2" s="1"/>
  <c r="F2417" i="2"/>
  <c r="G2417" i="2" s="1"/>
  <c r="H2417" i="2" s="1"/>
  <c r="F2418" i="2"/>
  <c r="G2418" i="2" s="1"/>
  <c r="H2418" i="2" s="1"/>
  <c r="F2419" i="2"/>
  <c r="G2419" i="2" s="1"/>
  <c r="H2419" i="2" s="1"/>
  <c r="F2420" i="2"/>
  <c r="G2420" i="2" s="1"/>
  <c r="H2420" i="2" s="1"/>
  <c r="F2421" i="2"/>
  <c r="G2421" i="2" s="1"/>
  <c r="H2421" i="2" s="1"/>
  <c r="F2422" i="2"/>
  <c r="G2422" i="2" s="1"/>
  <c r="H2422" i="2" s="1"/>
  <c r="F2423" i="2"/>
  <c r="G2423" i="2" s="1"/>
  <c r="H2423" i="2" s="1"/>
  <c r="F2424" i="2"/>
  <c r="G2424" i="2" s="1"/>
  <c r="H2424" i="2" s="1"/>
  <c r="F2425" i="2"/>
  <c r="G2425" i="2" s="1"/>
  <c r="H2425" i="2" s="1"/>
  <c r="F2426" i="2"/>
  <c r="G2426" i="2" s="1"/>
  <c r="H2426" i="2" s="1"/>
  <c r="F2427" i="2"/>
  <c r="G2427" i="2" s="1"/>
  <c r="H2427" i="2" s="1"/>
  <c r="F2428" i="2"/>
  <c r="G2428" i="2" s="1"/>
  <c r="H2428" i="2" s="1"/>
  <c r="F2429" i="2"/>
  <c r="G2429" i="2" s="1"/>
  <c r="H2429" i="2" s="1"/>
  <c r="F2430" i="2"/>
  <c r="G2430" i="2" s="1"/>
  <c r="H2430" i="2" s="1"/>
  <c r="F2431" i="2"/>
  <c r="G2431" i="2" s="1"/>
  <c r="H2431" i="2" s="1"/>
  <c r="F2432" i="2"/>
  <c r="G2432" i="2" s="1"/>
  <c r="H2432" i="2" s="1"/>
  <c r="F2433" i="2"/>
  <c r="G2433" i="2" s="1"/>
  <c r="H2433" i="2" s="1"/>
  <c r="F2434" i="2"/>
  <c r="G2434" i="2" s="1"/>
  <c r="H2434" i="2" s="1"/>
  <c r="F2435" i="2"/>
  <c r="G2435" i="2" s="1"/>
  <c r="H2435" i="2" s="1"/>
  <c r="F2436" i="2"/>
  <c r="G2436" i="2" s="1"/>
  <c r="H2436" i="2" s="1"/>
  <c r="F2437" i="2"/>
  <c r="G2437" i="2" s="1"/>
  <c r="H2437" i="2" s="1"/>
  <c r="F2438" i="2"/>
  <c r="G2438" i="2" s="1"/>
  <c r="H2438" i="2" s="1"/>
  <c r="F2439" i="2"/>
  <c r="G2439" i="2" s="1"/>
  <c r="H2439" i="2" s="1"/>
  <c r="F2440" i="2"/>
  <c r="G2440" i="2" s="1"/>
  <c r="H2440" i="2" s="1"/>
  <c r="F2441" i="2"/>
  <c r="G2441" i="2" s="1"/>
  <c r="H2441" i="2" s="1"/>
  <c r="F2442" i="2"/>
  <c r="G2442" i="2" s="1"/>
  <c r="H2442" i="2" s="1"/>
  <c r="F2443" i="2"/>
  <c r="G2443" i="2" s="1"/>
  <c r="H2443" i="2" s="1"/>
  <c r="F2444" i="2"/>
  <c r="G2444" i="2" s="1"/>
  <c r="H2444" i="2" s="1"/>
  <c r="F2445" i="2"/>
  <c r="G2445" i="2" s="1"/>
  <c r="H2445" i="2" s="1"/>
  <c r="F2446" i="2"/>
  <c r="G2446" i="2" s="1"/>
  <c r="H2446" i="2" s="1"/>
  <c r="F2447" i="2"/>
  <c r="G2447" i="2" s="1"/>
  <c r="H2447" i="2" s="1"/>
  <c r="F2448" i="2"/>
  <c r="G2448" i="2" s="1"/>
  <c r="H2448" i="2" s="1"/>
  <c r="F2449" i="2"/>
  <c r="G2449" i="2" s="1"/>
  <c r="H2449" i="2" s="1"/>
  <c r="F2450" i="2"/>
  <c r="G2450" i="2" s="1"/>
  <c r="H2450" i="2" s="1"/>
  <c r="F2451" i="2"/>
  <c r="G2451" i="2" s="1"/>
  <c r="H2451" i="2" s="1"/>
  <c r="F2452" i="2"/>
  <c r="G2452" i="2" s="1"/>
  <c r="H2452" i="2" s="1"/>
  <c r="F2453" i="2"/>
  <c r="G2453" i="2" s="1"/>
  <c r="H2453" i="2" s="1"/>
  <c r="F2454" i="2"/>
  <c r="G2454" i="2" s="1"/>
  <c r="H2454" i="2" s="1"/>
  <c r="F2455" i="2"/>
  <c r="G2455" i="2" s="1"/>
  <c r="H2455" i="2" s="1"/>
  <c r="F2456" i="2"/>
  <c r="G2456" i="2" s="1"/>
  <c r="H2456" i="2" s="1"/>
  <c r="F2457" i="2"/>
  <c r="G2457" i="2" s="1"/>
  <c r="H2457" i="2" s="1"/>
  <c r="F2458" i="2"/>
  <c r="G2458" i="2" s="1"/>
  <c r="H2458" i="2" s="1"/>
  <c r="F2459" i="2"/>
  <c r="G2459" i="2" s="1"/>
  <c r="H2459" i="2" s="1"/>
  <c r="F2460" i="2"/>
  <c r="G2460" i="2" s="1"/>
  <c r="H2460" i="2" s="1"/>
  <c r="F2461" i="2"/>
  <c r="G2461" i="2" s="1"/>
  <c r="H2461" i="2" s="1"/>
  <c r="F2462" i="2"/>
  <c r="G2462" i="2" s="1"/>
  <c r="H2462" i="2" s="1"/>
  <c r="F2463" i="2"/>
  <c r="G2463" i="2" s="1"/>
  <c r="H2463" i="2" s="1"/>
  <c r="F2464" i="2"/>
  <c r="G2464" i="2" s="1"/>
  <c r="H2464" i="2" s="1"/>
  <c r="F2465" i="2"/>
  <c r="G2465" i="2" s="1"/>
  <c r="H2465" i="2" s="1"/>
  <c r="F2466" i="2"/>
  <c r="G2466" i="2" s="1"/>
  <c r="H2466" i="2" s="1"/>
  <c r="F2467" i="2"/>
  <c r="G2467" i="2" s="1"/>
  <c r="H2467" i="2" s="1"/>
  <c r="F2468" i="2"/>
  <c r="G2468" i="2" s="1"/>
  <c r="H2468" i="2" s="1"/>
  <c r="F2469" i="2"/>
  <c r="G2469" i="2" s="1"/>
  <c r="H2469" i="2" s="1"/>
  <c r="F2470" i="2"/>
  <c r="G2470" i="2" s="1"/>
  <c r="H2470" i="2" s="1"/>
  <c r="F2471" i="2"/>
  <c r="G2471" i="2" s="1"/>
  <c r="H2471" i="2" s="1"/>
  <c r="F2472" i="2"/>
  <c r="G2472" i="2" s="1"/>
  <c r="H2472" i="2" s="1"/>
  <c r="F2473" i="2"/>
  <c r="G2473" i="2" s="1"/>
  <c r="H2473" i="2" s="1"/>
  <c r="F2474" i="2"/>
  <c r="G2474" i="2" s="1"/>
  <c r="H2474" i="2" s="1"/>
  <c r="F2475" i="2"/>
  <c r="G2475" i="2" s="1"/>
  <c r="H2475" i="2" s="1"/>
  <c r="F2476" i="2"/>
  <c r="G2476" i="2" s="1"/>
  <c r="H2476" i="2" s="1"/>
  <c r="F2477" i="2"/>
  <c r="G2477" i="2" s="1"/>
  <c r="H2477" i="2" s="1"/>
  <c r="F2478" i="2"/>
  <c r="G2478" i="2" s="1"/>
  <c r="H2478" i="2" s="1"/>
  <c r="F2479" i="2"/>
  <c r="G2479" i="2" s="1"/>
  <c r="H2479" i="2" s="1"/>
  <c r="F2480" i="2"/>
  <c r="G2480" i="2" s="1"/>
  <c r="H2480" i="2" s="1"/>
  <c r="F2481" i="2"/>
  <c r="G2481" i="2" s="1"/>
  <c r="H2481" i="2" s="1"/>
  <c r="F2482" i="2"/>
  <c r="F2483" i="2"/>
  <c r="G2483" i="2" s="1"/>
  <c r="H2483" i="2" s="1"/>
  <c r="F2484" i="2"/>
  <c r="G2484" i="2" s="1"/>
  <c r="H2484" i="2" s="1"/>
  <c r="F2485" i="2"/>
  <c r="G2485" i="2" s="1"/>
  <c r="H2485" i="2" s="1"/>
  <c r="F2486" i="2"/>
  <c r="G2486" i="2" s="1"/>
  <c r="H2486" i="2" s="1"/>
  <c r="F2487" i="2"/>
  <c r="G2487" i="2" s="1"/>
  <c r="H2487" i="2" s="1"/>
  <c r="F2488" i="2"/>
  <c r="G2488" i="2" s="1"/>
  <c r="H2488" i="2" s="1"/>
  <c r="F2489" i="2"/>
  <c r="G2489" i="2" s="1"/>
  <c r="H2489" i="2" s="1"/>
  <c r="F2490" i="2"/>
  <c r="G2490" i="2" s="1"/>
  <c r="H2490" i="2" s="1"/>
  <c r="F2491" i="2"/>
  <c r="G2491" i="2" s="1"/>
  <c r="H2491" i="2" s="1"/>
  <c r="F2492" i="2"/>
  <c r="G2492" i="2" s="1"/>
  <c r="H2492" i="2" s="1"/>
  <c r="F2493" i="2"/>
  <c r="G2493" i="2" s="1"/>
  <c r="H2493" i="2" s="1"/>
  <c r="F2494" i="2"/>
  <c r="G2494" i="2" s="1"/>
  <c r="H2494" i="2" s="1"/>
  <c r="F2495" i="2"/>
  <c r="G2495" i="2" s="1"/>
  <c r="H2495" i="2" s="1"/>
  <c r="F2496" i="2"/>
  <c r="G2496" i="2" s="1"/>
  <c r="H2496" i="2" s="1"/>
  <c r="F2497" i="2"/>
  <c r="G2497" i="2" s="1"/>
  <c r="H2497" i="2" s="1"/>
  <c r="F2498" i="2"/>
  <c r="G2498" i="2" s="1"/>
  <c r="H2498" i="2" s="1"/>
  <c r="F2499" i="2"/>
  <c r="G2499" i="2" s="1"/>
  <c r="H2499" i="2" s="1"/>
  <c r="F2500" i="2"/>
  <c r="G2500" i="2" s="1"/>
  <c r="H2500" i="2" s="1"/>
  <c r="F2501" i="2"/>
  <c r="G2501" i="2" s="1"/>
  <c r="H2501" i="2" s="1"/>
  <c r="F2502" i="2"/>
  <c r="G2502" i="2" s="1"/>
  <c r="H2502" i="2" s="1"/>
  <c r="F2503" i="2"/>
  <c r="G2503" i="2" s="1"/>
  <c r="H2503" i="2" s="1"/>
  <c r="F2504" i="2"/>
  <c r="G2504" i="2" s="1"/>
  <c r="H2504" i="2" s="1"/>
  <c r="F2505" i="2"/>
  <c r="G2505" i="2" s="1"/>
  <c r="H2505" i="2" s="1"/>
  <c r="F1108" i="2"/>
  <c r="G1108" i="2" s="1"/>
  <c r="H1108" i="2" s="1"/>
  <c r="C1108" i="2"/>
  <c r="C1109" i="2"/>
  <c r="L1109" i="2" s="1"/>
  <c r="C1110" i="2"/>
  <c r="L1110" i="2" s="1"/>
  <c r="C1111" i="2"/>
  <c r="L1111" i="2" s="1"/>
  <c r="C1112" i="2"/>
  <c r="L1112" i="2" s="1"/>
  <c r="C1113" i="2"/>
  <c r="L1113" i="2" s="1"/>
  <c r="C1114" i="2"/>
  <c r="L1114" i="2" s="1"/>
  <c r="C1115" i="2"/>
  <c r="L1115" i="2" s="1"/>
  <c r="C1116" i="2"/>
  <c r="L1116" i="2" s="1"/>
  <c r="C1117" i="2"/>
  <c r="L1117" i="2" s="1"/>
  <c r="C1118" i="2"/>
  <c r="L1118" i="2" s="1"/>
  <c r="C1119" i="2"/>
  <c r="L1119" i="2" s="1"/>
  <c r="C1120" i="2"/>
  <c r="L1120" i="2" s="1"/>
  <c r="C1121" i="2"/>
  <c r="L1121" i="2" s="1"/>
  <c r="C1122" i="2"/>
  <c r="L1122" i="2" s="1"/>
  <c r="C1123" i="2"/>
  <c r="L1123" i="2" s="1"/>
  <c r="C1124" i="2"/>
  <c r="L1124" i="2" s="1"/>
  <c r="C1125" i="2"/>
  <c r="L1125" i="2" s="1"/>
  <c r="C1126" i="2"/>
  <c r="L1126" i="2" s="1"/>
  <c r="C1127" i="2"/>
  <c r="L1127" i="2" s="1"/>
  <c r="C1128" i="2"/>
  <c r="L1128" i="2" s="1"/>
  <c r="C1129" i="2"/>
  <c r="L1129" i="2" s="1"/>
  <c r="C1130" i="2"/>
  <c r="L1130" i="2" s="1"/>
  <c r="C1131" i="2"/>
  <c r="L1131" i="2" s="1"/>
  <c r="C1132" i="2"/>
  <c r="L1132" i="2" s="1"/>
  <c r="C1133" i="2"/>
  <c r="L1133" i="2" s="1"/>
  <c r="C1134" i="2"/>
  <c r="L1134" i="2" s="1"/>
  <c r="C1135" i="2"/>
  <c r="L1135" i="2" s="1"/>
  <c r="C1136" i="2"/>
  <c r="L1136" i="2" s="1"/>
  <c r="C1137" i="2"/>
  <c r="L1137" i="2" s="1"/>
  <c r="C1138" i="2"/>
  <c r="L1138" i="2" s="1"/>
  <c r="C1139" i="2"/>
  <c r="L1139" i="2" s="1"/>
  <c r="C1140" i="2"/>
  <c r="L1140" i="2" s="1"/>
  <c r="C1141" i="2"/>
  <c r="L1141" i="2" s="1"/>
  <c r="C1142" i="2"/>
  <c r="L1142" i="2" s="1"/>
  <c r="C1143" i="2"/>
  <c r="L1143" i="2" s="1"/>
  <c r="C1144" i="2"/>
  <c r="L1144" i="2" s="1"/>
  <c r="C1145" i="2"/>
  <c r="L1145" i="2" s="1"/>
  <c r="C1146" i="2"/>
  <c r="L1146" i="2" s="1"/>
  <c r="C1147" i="2"/>
  <c r="L1147" i="2" s="1"/>
  <c r="C1148" i="2"/>
  <c r="L1148" i="2" s="1"/>
  <c r="C1149" i="2"/>
  <c r="L1149" i="2" s="1"/>
  <c r="C1150" i="2"/>
  <c r="L1150" i="2" s="1"/>
  <c r="C1151" i="2"/>
  <c r="L1151" i="2" s="1"/>
  <c r="C1152" i="2"/>
  <c r="L1152" i="2" s="1"/>
  <c r="C1153" i="2"/>
  <c r="L1153" i="2" s="1"/>
  <c r="C1154" i="2"/>
  <c r="L1154" i="2" s="1"/>
  <c r="C1155" i="2"/>
  <c r="L1155" i="2" s="1"/>
  <c r="C1156" i="2"/>
  <c r="L1156" i="2" s="1"/>
  <c r="C1157" i="2"/>
  <c r="L1157" i="2" s="1"/>
  <c r="C1158" i="2"/>
  <c r="L1158" i="2" s="1"/>
  <c r="C1159" i="2"/>
  <c r="L1159" i="2" s="1"/>
  <c r="C1160" i="2"/>
  <c r="L1160" i="2" s="1"/>
  <c r="C1161" i="2"/>
  <c r="L1161" i="2" s="1"/>
  <c r="C1162" i="2"/>
  <c r="L1162" i="2" s="1"/>
  <c r="C1163" i="2"/>
  <c r="L1163" i="2" s="1"/>
  <c r="C1164" i="2"/>
  <c r="L1164" i="2" s="1"/>
  <c r="C1165" i="2"/>
  <c r="L1165" i="2" s="1"/>
  <c r="C1166" i="2"/>
  <c r="L1166" i="2" s="1"/>
  <c r="C1167" i="2"/>
  <c r="L1167" i="2" s="1"/>
  <c r="C1168" i="2"/>
  <c r="L1168" i="2" s="1"/>
  <c r="C1169" i="2"/>
  <c r="L1169" i="2" s="1"/>
  <c r="C1170" i="2"/>
  <c r="L1170" i="2" s="1"/>
  <c r="C1171" i="2"/>
  <c r="L1171" i="2" s="1"/>
  <c r="C1172" i="2"/>
  <c r="L1172" i="2" s="1"/>
  <c r="C1173" i="2"/>
  <c r="L1173" i="2" s="1"/>
  <c r="C1174" i="2"/>
  <c r="L1174" i="2" s="1"/>
  <c r="C1175" i="2"/>
  <c r="L1175" i="2" s="1"/>
  <c r="C1176" i="2"/>
  <c r="L1176" i="2" s="1"/>
  <c r="C1177" i="2"/>
  <c r="L1177" i="2" s="1"/>
  <c r="C1178" i="2"/>
  <c r="L1178" i="2" s="1"/>
  <c r="C1179" i="2"/>
  <c r="L1179" i="2" s="1"/>
  <c r="C1180" i="2"/>
  <c r="L1180" i="2" s="1"/>
  <c r="C1181" i="2"/>
  <c r="L1181" i="2" s="1"/>
  <c r="C1182" i="2"/>
  <c r="L1182" i="2" s="1"/>
  <c r="C1183" i="2"/>
  <c r="L1183" i="2" s="1"/>
  <c r="C1184" i="2"/>
  <c r="L1184" i="2" s="1"/>
  <c r="C1185" i="2"/>
  <c r="L1185" i="2" s="1"/>
  <c r="C1186" i="2"/>
  <c r="L1186" i="2" s="1"/>
  <c r="C1187" i="2"/>
  <c r="L1187" i="2" s="1"/>
  <c r="C1188" i="2"/>
  <c r="L1188" i="2" s="1"/>
  <c r="C1189" i="2"/>
  <c r="L1189" i="2" s="1"/>
  <c r="C1190" i="2"/>
  <c r="L1190" i="2" s="1"/>
  <c r="C1191" i="2"/>
  <c r="L1191" i="2" s="1"/>
  <c r="C1192" i="2"/>
  <c r="L1192" i="2" s="1"/>
  <c r="C1193" i="2"/>
  <c r="L1193" i="2" s="1"/>
  <c r="C1194" i="2"/>
  <c r="L1194" i="2" s="1"/>
  <c r="C1195" i="2"/>
  <c r="L1195" i="2" s="1"/>
  <c r="C1196" i="2"/>
  <c r="L1196" i="2" s="1"/>
  <c r="C1197" i="2"/>
  <c r="L1197" i="2" s="1"/>
  <c r="C1198" i="2"/>
  <c r="L1198" i="2" s="1"/>
  <c r="C1199" i="2"/>
  <c r="L1199" i="2" s="1"/>
  <c r="C1200" i="2"/>
  <c r="L1200" i="2" s="1"/>
  <c r="C1201" i="2"/>
  <c r="L1201" i="2" s="1"/>
  <c r="C1202" i="2"/>
  <c r="L1202" i="2" s="1"/>
  <c r="C1203" i="2"/>
  <c r="L1203" i="2" s="1"/>
  <c r="C1204" i="2"/>
  <c r="L1204" i="2" s="1"/>
  <c r="C1205" i="2"/>
  <c r="L1205" i="2" s="1"/>
  <c r="C1206" i="2"/>
  <c r="L1206" i="2" s="1"/>
  <c r="C1207" i="2"/>
  <c r="L1207" i="2" s="1"/>
  <c r="C1208" i="2"/>
  <c r="L1208" i="2" s="1"/>
  <c r="C1209" i="2"/>
  <c r="L1209" i="2" s="1"/>
  <c r="C1210" i="2"/>
  <c r="L1210" i="2" s="1"/>
  <c r="C1211" i="2"/>
  <c r="L1211" i="2" s="1"/>
  <c r="C1212" i="2"/>
  <c r="L1212" i="2" s="1"/>
  <c r="C1213" i="2"/>
  <c r="L1213" i="2" s="1"/>
  <c r="C1214" i="2"/>
  <c r="L1214" i="2" s="1"/>
  <c r="C1215" i="2"/>
  <c r="L1215" i="2" s="1"/>
  <c r="C1216" i="2"/>
  <c r="L1216" i="2" s="1"/>
  <c r="C1217" i="2"/>
  <c r="L1217" i="2" s="1"/>
  <c r="C1218" i="2"/>
  <c r="L1218" i="2" s="1"/>
  <c r="C1219" i="2"/>
  <c r="L1219" i="2" s="1"/>
  <c r="C1220" i="2"/>
  <c r="L1220" i="2" s="1"/>
  <c r="C1221" i="2"/>
  <c r="L1221" i="2" s="1"/>
  <c r="C1222" i="2"/>
  <c r="L1222" i="2" s="1"/>
  <c r="C1223" i="2"/>
  <c r="L1223" i="2" s="1"/>
  <c r="C1224" i="2"/>
  <c r="L1224" i="2" s="1"/>
  <c r="C1225" i="2"/>
  <c r="L1225" i="2" s="1"/>
  <c r="C1226" i="2"/>
  <c r="L1226" i="2" s="1"/>
  <c r="C1227" i="2"/>
  <c r="L1227" i="2" s="1"/>
  <c r="C1228" i="2"/>
  <c r="L1228" i="2" s="1"/>
  <c r="C1229" i="2"/>
  <c r="L1229" i="2" s="1"/>
  <c r="C1230" i="2"/>
  <c r="L1230" i="2" s="1"/>
  <c r="C1231" i="2"/>
  <c r="L1231" i="2" s="1"/>
  <c r="C1232" i="2"/>
  <c r="L1232" i="2" s="1"/>
  <c r="C1233" i="2"/>
  <c r="L1233" i="2" s="1"/>
  <c r="C1234" i="2"/>
  <c r="L1234" i="2" s="1"/>
  <c r="C1235" i="2"/>
  <c r="L1235" i="2" s="1"/>
  <c r="C1236" i="2"/>
  <c r="L1236" i="2" s="1"/>
  <c r="C1237" i="2"/>
  <c r="L1237" i="2" s="1"/>
  <c r="C1238" i="2"/>
  <c r="L1238" i="2" s="1"/>
  <c r="C1239" i="2"/>
  <c r="L1239" i="2" s="1"/>
  <c r="C1240" i="2"/>
  <c r="L1240" i="2" s="1"/>
  <c r="C1241" i="2"/>
  <c r="L1241" i="2" s="1"/>
  <c r="C1242" i="2"/>
  <c r="L1242" i="2" s="1"/>
  <c r="C1243" i="2"/>
  <c r="L1243" i="2" s="1"/>
  <c r="C1244" i="2"/>
  <c r="L1244" i="2" s="1"/>
  <c r="C1245" i="2"/>
  <c r="L1245" i="2" s="1"/>
  <c r="C1246" i="2"/>
  <c r="L1246" i="2" s="1"/>
  <c r="C1247" i="2"/>
  <c r="L1247" i="2" s="1"/>
  <c r="C1248" i="2"/>
  <c r="L1248" i="2" s="1"/>
  <c r="C1249" i="2"/>
  <c r="L1249" i="2" s="1"/>
  <c r="C1250" i="2"/>
  <c r="L1250" i="2" s="1"/>
  <c r="C1251" i="2"/>
  <c r="L1251" i="2" s="1"/>
  <c r="C1252" i="2"/>
  <c r="L1252" i="2" s="1"/>
  <c r="C1253" i="2"/>
  <c r="L1253" i="2" s="1"/>
  <c r="C1254" i="2"/>
  <c r="L1254" i="2" s="1"/>
  <c r="C1255" i="2"/>
  <c r="L1255" i="2" s="1"/>
  <c r="C1256" i="2"/>
  <c r="L1256" i="2" s="1"/>
  <c r="C1257" i="2"/>
  <c r="L1257" i="2" s="1"/>
  <c r="C1258" i="2"/>
  <c r="L1258" i="2" s="1"/>
  <c r="C1259" i="2"/>
  <c r="L1259" i="2" s="1"/>
  <c r="C1260" i="2"/>
  <c r="L1260" i="2" s="1"/>
  <c r="C1261" i="2"/>
  <c r="L1261" i="2" s="1"/>
  <c r="C1262" i="2"/>
  <c r="L1262" i="2" s="1"/>
  <c r="C1263" i="2"/>
  <c r="L1263" i="2" s="1"/>
  <c r="C1264" i="2"/>
  <c r="L1264" i="2" s="1"/>
  <c r="C1265" i="2"/>
  <c r="L1265" i="2" s="1"/>
  <c r="C1266" i="2"/>
  <c r="L1266" i="2" s="1"/>
  <c r="C1267" i="2"/>
  <c r="L1267" i="2" s="1"/>
  <c r="C1268" i="2"/>
  <c r="L1268" i="2" s="1"/>
  <c r="C1269" i="2"/>
  <c r="L1269" i="2" s="1"/>
  <c r="C1270" i="2"/>
  <c r="L1270" i="2" s="1"/>
  <c r="C1271" i="2"/>
  <c r="L1271" i="2" s="1"/>
  <c r="C1272" i="2"/>
  <c r="L1272" i="2" s="1"/>
  <c r="C1273" i="2"/>
  <c r="L1273" i="2" s="1"/>
  <c r="C1274" i="2"/>
  <c r="L1274" i="2" s="1"/>
  <c r="C1275" i="2"/>
  <c r="L1275" i="2" s="1"/>
  <c r="C1276" i="2"/>
  <c r="L1276" i="2" s="1"/>
  <c r="C1277" i="2"/>
  <c r="L1277" i="2" s="1"/>
  <c r="C1278" i="2"/>
  <c r="L1278" i="2" s="1"/>
  <c r="C1279" i="2"/>
  <c r="L1279" i="2" s="1"/>
  <c r="C1280" i="2"/>
  <c r="L1280" i="2" s="1"/>
  <c r="C1281" i="2"/>
  <c r="L1281" i="2" s="1"/>
  <c r="C1282" i="2"/>
  <c r="L1282" i="2" s="1"/>
  <c r="C1283" i="2"/>
  <c r="L1283" i="2" s="1"/>
  <c r="C1284" i="2"/>
  <c r="L1284" i="2" s="1"/>
  <c r="C1285" i="2"/>
  <c r="L1285" i="2" s="1"/>
  <c r="C1286" i="2"/>
  <c r="L1286" i="2" s="1"/>
  <c r="C1287" i="2"/>
  <c r="L1287" i="2" s="1"/>
  <c r="C1288" i="2"/>
  <c r="L1288" i="2" s="1"/>
  <c r="C1289" i="2"/>
  <c r="L1289" i="2" s="1"/>
  <c r="C1290" i="2"/>
  <c r="L1290" i="2" s="1"/>
  <c r="C1291" i="2"/>
  <c r="L1291" i="2" s="1"/>
  <c r="C1292" i="2"/>
  <c r="L1292" i="2" s="1"/>
  <c r="C1293" i="2"/>
  <c r="L1293" i="2" s="1"/>
  <c r="C1294" i="2"/>
  <c r="L1294" i="2" s="1"/>
  <c r="C1295" i="2"/>
  <c r="L1295" i="2" s="1"/>
  <c r="C1296" i="2"/>
  <c r="L1296" i="2" s="1"/>
  <c r="C1297" i="2"/>
  <c r="L1297" i="2" s="1"/>
  <c r="C1298" i="2"/>
  <c r="L1298" i="2" s="1"/>
  <c r="C1299" i="2"/>
  <c r="L1299" i="2" s="1"/>
  <c r="C1300" i="2"/>
  <c r="L1300" i="2" s="1"/>
  <c r="C1301" i="2"/>
  <c r="L1301" i="2" s="1"/>
  <c r="C1302" i="2"/>
  <c r="L1302" i="2" s="1"/>
  <c r="C1303" i="2"/>
  <c r="L1303" i="2" s="1"/>
  <c r="C1304" i="2"/>
  <c r="L1304" i="2" s="1"/>
  <c r="C1305" i="2"/>
  <c r="L1305" i="2" s="1"/>
  <c r="C1306" i="2"/>
  <c r="L1306" i="2" s="1"/>
  <c r="C1307" i="2"/>
  <c r="L1307" i="2" s="1"/>
  <c r="C1308" i="2"/>
  <c r="L1308" i="2" s="1"/>
  <c r="C1309" i="2"/>
  <c r="L1309" i="2" s="1"/>
  <c r="C1310" i="2"/>
  <c r="L1310" i="2" s="1"/>
  <c r="C1311" i="2"/>
  <c r="L1311" i="2" s="1"/>
  <c r="C1312" i="2"/>
  <c r="L1312" i="2" s="1"/>
  <c r="C1313" i="2"/>
  <c r="L1313" i="2" s="1"/>
  <c r="C1314" i="2"/>
  <c r="L1314" i="2" s="1"/>
  <c r="C1315" i="2"/>
  <c r="L1315" i="2" s="1"/>
  <c r="C1316" i="2"/>
  <c r="L1316" i="2" s="1"/>
  <c r="C1317" i="2"/>
  <c r="L1317" i="2" s="1"/>
  <c r="C1318" i="2"/>
  <c r="L1318" i="2" s="1"/>
  <c r="C1319" i="2"/>
  <c r="L1319" i="2" s="1"/>
  <c r="C1320" i="2"/>
  <c r="L1320" i="2" s="1"/>
  <c r="C1321" i="2"/>
  <c r="L1321" i="2" s="1"/>
  <c r="C1322" i="2"/>
  <c r="L1322" i="2" s="1"/>
  <c r="C1323" i="2"/>
  <c r="L1323" i="2" s="1"/>
  <c r="C1324" i="2"/>
  <c r="L1324" i="2" s="1"/>
  <c r="C1325" i="2"/>
  <c r="L1325" i="2" s="1"/>
  <c r="C1326" i="2"/>
  <c r="L1326" i="2" s="1"/>
  <c r="C1327" i="2"/>
  <c r="L1327" i="2" s="1"/>
  <c r="C1328" i="2"/>
  <c r="L1328" i="2" s="1"/>
  <c r="C1329" i="2"/>
  <c r="L1329" i="2" s="1"/>
  <c r="C1330" i="2"/>
  <c r="L1330" i="2" s="1"/>
  <c r="C1331" i="2"/>
  <c r="L1331" i="2" s="1"/>
  <c r="C1332" i="2"/>
  <c r="L1332" i="2" s="1"/>
  <c r="C1333" i="2"/>
  <c r="L1333" i="2" s="1"/>
  <c r="C1334" i="2"/>
  <c r="L1334" i="2" s="1"/>
  <c r="C1335" i="2"/>
  <c r="L1335" i="2" s="1"/>
  <c r="C1336" i="2"/>
  <c r="L1336" i="2" s="1"/>
  <c r="C1337" i="2"/>
  <c r="L1337" i="2" s="1"/>
  <c r="C1338" i="2"/>
  <c r="L1338" i="2" s="1"/>
  <c r="C1339" i="2"/>
  <c r="L1339" i="2" s="1"/>
  <c r="C1340" i="2"/>
  <c r="L1340" i="2" s="1"/>
  <c r="C1341" i="2"/>
  <c r="L1341" i="2" s="1"/>
  <c r="C1342" i="2"/>
  <c r="L1342" i="2" s="1"/>
  <c r="C1343" i="2"/>
  <c r="L1343" i="2" s="1"/>
  <c r="C1344" i="2"/>
  <c r="L1344" i="2" s="1"/>
  <c r="C1345" i="2"/>
  <c r="L1345" i="2" s="1"/>
  <c r="C1346" i="2"/>
  <c r="L1346" i="2" s="1"/>
  <c r="C1347" i="2"/>
  <c r="L1347" i="2" s="1"/>
  <c r="C1348" i="2"/>
  <c r="L1348" i="2" s="1"/>
  <c r="C1349" i="2"/>
  <c r="L1349" i="2" s="1"/>
  <c r="C1350" i="2"/>
  <c r="L1350" i="2" s="1"/>
  <c r="C1351" i="2"/>
  <c r="L1351" i="2" s="1"/>
  <c r="C1352" i="2"/>
  <c r="L1352" i="2" s="1"/>
  <c r="C1353" i="2"/>
  <c r="L1353" i="2" s="1"/>
  <c r="C1354" i="2"/>
  <c r="L1354" i="2" s="1"/>
  <c r="C1355" i="2"/>
  <c r="L1355" i="2" s="1"/>
  <c r="C1356" i="2"/>
  <c r="L1356" i="2" s="1"/>
  <c r="C1357" i="2"/>
  <c r="L1357" i="2" s="1"/>
  <c r="C1358" i="2"/>
  <c r="L1358" i="2" s="1"/>
  <c r="C1359" i="2"/>
  <c r="L1359" i="2" s="1"/>
  <c r="C1360" i="2"/>
  <c r="L1360" i="2" s="1"/>
  <c r="C1361" i="2"/>
  <c r="L1361" i="2" s="1"/>
  <c r="C1362" i="2"/>
  <c r="L1362" i="2" s="1"/>
  <c r="C1363" i="2"/>
  <c r="L1363" i="2" s="1"/>
  <c r="C1364" i="2"/>
  <c r="L1364" i="2" s="1"/>
  <c r="C1365" i="2"/>
  <c r="L1365" i="2" s="1"/>
  <c r="C1366" i="2"/>
  <c r="L1366" i="2" s="1"/>
  <c r="C1367" i="2"/>
  <c r="L1367" i="2" s="1"/>
  <c r="C1368" i="2"/>
  <c r="L1368" i="2" s="1"/>
  <c r="C1369" i="2"/>
  <c r="L1369" i="2" s="1"/>
  <c r="C1370" i="2"/>
  <c r="L1370" i="2" s="1"/>
  <c r="C1371" i="2"/>
  <c r="L1371" i="2" s="1"/>
  <c r="C1372" i="2"/>
  <c r="L1372" i="2" s="1"/>
  <c r="C1373" i="2"/>
  <c r="L1373" i="2" s="1"/>
  <c r="C1374" i="2"/>
  <c r="L1374" i="2" s="1"/>
  <c r="C1375" i="2"/>
  <c r="L1375" i="2" s="1"/>
  <c r="C1376" i="2"/>
  <c r="L1376" i="2" s="1"/>
  <c r="C1377" i="2"/>
  <c r="L1377" i="2" s="1"/>
  <c r="C1378" i="2"/>
  <c r="L1378" i="2" s="1"/>
  <c r="C1379" i="2"/>
  <c r="L1379" i="2" s="1"/>
  <c r="C1380" i="2"/>
  <c r="L1380" i="2" s="1"/>
  <c r="C1381" i="2"/>
  <c r="L1381" i="2" s="1"/>
  <c r="C1382" i="2"/>
  <c r="L1382" i="2" s="1"/>
  <c r="C1383" i="2"/>
  <c r="L1383" i="2" s="1"/>
  <c r="C1384" i="2"/>
  <c r="L1384" i="2" s="1"/>
  <c r="C1385" i="2"/>
  <c r="L1385" i="2" s="1"/>
  <c r="C1386" i="2"/>
  <c r="L1386" i="2" s="1"/>
  <c r="C1387" i="2"/>
  <c r="L1387" i="2" s="1"/>
  <c r="C1388" i="2"/>
  <c r="L1388" i="2" s="1"/>
  <c r="C1389" i="2"/>
  <c r="L1389" i="2" s="1"/>
  <c r="C1390" i="2"/>
  <c r="L1390" i="2" s="1"/>
  <c r="C1391" i="2"/>
  <c r="L1391" i="2" s="1"/>
  <c r="C1392" i="2"/>
  <c r="L1392" i="2" s="1"/>
  <c r="C1393" i="2"/>
  <c r="L1393" i="2" s="1"/>
  <c r="C1394" i="2"/>
  <c r="L1394" i="2" s="1"/>
  <c r="C1395" i="2"/>
  <c r="L1395" i="2" s="1"/>
  <c r="C1396" i="2"/>
  <c r="L1396" i="2" s="1"/>
  <c r="C1397" i="2"/>
  <c r="L1397" i="2" s="1"/>
  <c r="C1398" i="2"/>
  <c r="L1398" i="2" s="1"/>
  <c r="C1399" i="2"/>
  <c r="L1399" i="2" s="1"/>
  <c r="C1400" i="2"/>
  <c r="L1400" i="2" s="1"/>
  <c r="C1401" i="2"/>
  <c r="L1401" i="2" s="1"/>
  <c r="C1402" i="2"/>
  <c r="L1402" i="2" s="1"/>
  <c r="C1403" i="2"/>
  <c r="L1403" i="2" s="1"/>
  <c r="C1404" i="2"/>
  <c r="L1404" i="2" s="1"/>
  <c r="C1405" i="2"/>
  <c r="L1405" i="2" s="1"/>
  <c r="C1406" i="2"/>
  <c r="L1406" i="2" s="1"/>
  <c r="C1407" i="2"/>
  <c r="L1407" i="2" s="1"/>
  <c r="C1408" i="2"/>
  <c r="L1408" i="2" s="1"/>
  <c r="C1409" i="2"/>
  <c r="L1409" i="2" s="1"/>
  <c r="C1410" i="2"/>
  <c r="L1410" i="2" s="1"/>
  <c r="C1411" i="2"/>
  <c r="L1411" i="2" s="1"/>
  <c r="C1412" i="2"/>
  <c r="L1412" i="2" s="1"/>
  <c r="C1413" i="2"/>
  <c r="L1413" i="2" s="1"/>
  <c r="C1414" i="2"/>
  <c r="L1414" i="2" s="1"/>
  <c r="C1415" i="2"/>
  <c r="L1415" i="2" s="1"/>
  <c r="C1416" i="2"/>
  <c r="L1416" i="2" s="1"/>
  <c r="C1417" i="2"/>
  <c r="L1417" i="2" s="1"/>
  <c r="C1418" i="2"/>
  <c r="L1418" i="2" s="1"/>
  <c r="C1419" i="2"/>
  <c r="L1419" i="2" s="1"/>
  <c r="C1420" i="2"/>
  <c r="L1420" i="2" s="1"/>
  <c r="C1421" i="2"/>
  <c r="L1421" i="2" s="1"/>
  <c r="C1422" i="2"/>
  <c r="L1422" i="2" s="1"/>
  <c r="C1423" i="2"/>
  <c r="L1423" i="2" s="1"/>
  <c r="C1424" i="2"/>
  <c r="L1424" i="2" s="1"/>
  <c r="C1425" i="2"/>
  <c r="L1425" i="2" s="1"/>
  <c r="C1426" i="2"/>
  <c r="L1426" i="2" s="1"/>
  <c r="C1427" i="2"/>
  <c r="L1427" i="2" s="1"/>
  <c r="C1428" i="2"/>
  <c r="L1428" i="2" s="1"/>
  <c r="C1429" i="2"/>
  <c r="L1429" i="2" s="1"/>
  <c r="C1430" i="2"/>
  <c r="L1430" i="2" s="1"/>
  <c r="C1431" i="2"/>
  <c r="L1431" i="2" s="1"/>
  <c r="C1432" i="2"/>
  <c r="L1432" i="2" s="1"/>
  <c r="C1433" i="2"/>
  <c r="L1433" i="2" s="1"/>
  <c r="C1434" i="2"/>
  <c r="L1434" i="2" s="1"/>
  <c r="C1435" i="2"/>
  <c r="L1435" i="2" s="1"/>
  <c r="C1436" i="2"/>
  <c r="L1436" i="2" s="1"/>
  <c r="C1437" i="2"/>
  <c r="L1437" i="2" s="1"/>
  <c r="C1438" i="2"/>
  <c r="L1438" i="2" s="1"/>
  <c r="C1439" i="2"/>
  <c r="L1439" i="2" s="1"/>
  <c r="C1440" i="2"/>
  <c r="L1440" i="2" s="1"/>
  <c r="C1441" i="2"/>
  <c r="L1441" i="2" s="1"/>
  <c r="C1442" i="2"/>
  <c r="L1442" i="2" s="1"/>
  <c r="C1443" i="2"/>
  <c r="L1443" i="2" s="1"/>
  <c r="C1444" i="2"/>
  <c r="L1444" i="2" s="1"/>
  <c r="C1445" i="2"/>
  <c r="L1445" i="2" s="1"/>
  <c r="C1446" i="2"/>
  <c r="L1446" i="2" s="1"/>
  <c r="C1447" i="2"/>
  <c r="L1447" i="2" s="1"/>
  <c r="C1448" i="2"/>
  <c r="L1448" i="2" s="1"/>
  <c r="C1449" i="2"/>
  <c r="L1449" i="2" s="1"/>
  <c r="C1450" i="2"/>
  <c r="L1450" i="2" s="1"/>
  <c r="C1451" i="2"/>
  <c r="L1451" i="2" s="1"/>
  <c r="C1452" i="2"/>
  <c r="L1452" i="2" s="1"/>
  <c r="C1453" i="2"/>
  <c r="L1453" i="2" s="1"/>
  <c r="C1454" i="2"/>
  <c r="L1454" i="2" s="1"/>
  <c r="C1455" i="2"/>
  <c r="L1455" i="2" s="1"/>
  <c r="C1456" i="2"/>
  <c r="L1456" i="2" s="1"/>
  <c r="C1457" i="2"/>
  <c r="L1457" i="2" s="1"/>
  <c r="C1458" i="2"/>
  <c r="L1458" i="2" s="1"/>
  <c r="C1459" i="2"/>
  <c r="L1459" i="2" s="1"/>
  <c r="C1460" i="2"/>
  <c r="L1460" i="2" s="1"/>
  <c r="C1461" i="2"/>
  <c r="L1461" i="2" s="1"/>
  <c r="C1462" i="2"/>
  <c r="L1462" i="2" s="1"/>
  <c r="C1463" i="2"/>
  <c r="L1463" i="2" s="1"/>
  <c r="C1464" i="2"/>
  <c r="L1464" i="2" s="1"/>
  <c r="C1465" i="2"/>
  <c r="L1465" i="2" s="1"/>
  <c r="C1466" i="2"/>
  <c r="L1466" i="2" s="1"/>
  <c r="C1467" i="2"/>
  <c r="L1467" i="2" s="1"/>
  <c r="C1468" i="2"/>
  <c r="L1468" i="2" s="1"/>
  <c r="C1469" i="2"/>
  <c r="L1469" i="2" s="1"/>
  <c r="C1470" i="2"/>
  <c r="L1470" i="2" s="1"/>
  <c r="C1471" i="2"/>
  <c r="L1471" i="2" s="1"/>
  <c r="C1472" i="2"/>
  <c r="L1472" i="2" s="1"/>
  <c r="C1473" i="2"/>
  <c r="L1473" i="2" s="1"/>
  <c r="C1474" i="2"/>
  <c r="L1474" i="2" s="1"/>
  <c r="C1475" i="2"/>
  <c r="L1475" i="2" s="1"/>
  <c r="C1476" i="2"/>
  <c r="L1476" i="2" s="1"/>
  <c r="C1477" i="2"/>
  <c r="L1477" i="2" s="1"/>
  <c r="C1478" i="2"/>
  <c r="L1478" i="2" s="1"/>
  <c r="C1479" i="2"/>
  <c r="L1479" i="2" s="1"/>
  <c r="C1480" i="2"/>
  <c r="L1480" i="2" s="1"/>
  <c r="C1481" i="2"/>
  <c r="L1481" i="2" s="1"/>
  <c r="C1482" i="2"/>
  <c r="L1482" i="2" s="1"/>
  <c r="C1483" i="2"/>
  <c r="L1483" i="2" s="1"/>
  <c r="C1484" i="2"/>
  <c r="L1484" i="2" s="1"/>
  <c r="C1485" i="2"/>
  <c r="L1485" i="2" s="1"/>
  <c r="C1486" i="2"/>
  <c r="L1486" i="2" s="1"/>
  <c r="C1487" i="2"/>
  <c r="L1487" i="2" s="1"/>
  <c r="C1488" i="2"/>
  <c r="L1488" i="2" s="1"/>
  <c r="C1489" i="2"/>
  <c r="L1489" i="2" s="1"/>
  <c r="C1490" i="2"/>
  <c r="L1490" i="2" s="1"/>
  <c r="C1491" i="2"/>
  <c r="L1491" i="2" s="1"/>
  <c r="C1492" i="2"/>
  <c r="L1492" i="2" s="1"/>
  <c r="C1493" i="2"/>
  <c r="L1493" i="2" s="1"/>
  <c r="C1494" i="2"/>
  <c r="L1494" i="2" s="1"/>
  <c r="C1495" i="2"/>
  <c r="L1495" i="2" s="1"/>
  <c r="C1496" i="2"/>
  <c r="L1496" i="2" s="1"/>
  <c r="C1497" i="2"/>
  <c r="L1497" i="2" s="1"/>
  <c r="C1498" i="2"/>
  <c r="L1498" i="2" s="1"/>
  <c r="C1499" i="2"/>
  <c r="L1499" i="2" s="1"/>
  <c r="C1500" i="2"/>
  <c r="L1500" i="2" s="1"/>
  <c r="C1501" i="2"/>
  <c r="L1501" i="2" s="1"/>
  <c r="C1502" i="2"/>
  <c r="L1502" i="2" s="1"/>
  <c r="C1503" i="2"/>
  <c r="L1503" i="2" s="1"/>
  <c r="C1504" i="2"/>
  <c r="L1504" i="2" s="1"/>
  <c r="C1505" i="2"/>
  <c r="L1505" i="2" s="1"/>
  <c r="C1506" i="2"/>
  <c r="L1506" i="2" s="1"/>
  <c r="C1507" i="2"/>
  <c r="L1507" i="2" s="1"/>
  <c r="C1508" i="2"/>
  <c r="L1508" i="2" s="1"/>
  <c r="C1509" i="2"/>
  <c r="L1509" i="2" s="1"/>
  <c r="C1510" i="2"/>
  <c r="L1510" i="2" s="1"/>
  <c r="C1511" i="2"/>
  <c r="L1511" i="2" s="1"/>
  <c r="C1512" i="2"/>
  <c r="L1512" i="2" s="1"/>
  <c r="C1513" i="2"/>
  <c r="L1513" i="2" s="1"/>
  <c r="C1514" i="2"/>
  <c r="L1514" i="2" s="1"/>
  <c r="C1515" i="2"/>
  <c r="L1515" i="2" s="1"/>
  <c r="C1516" i="2"/>
  <c r="L1516" i="2" s="1"/>
  <c r="C1517" i="2"/>
  <c r="L1517" i="2" s="1"/>
  <c r="C1518" i="2"/>
  <c r="L1518" i="2" s="1"/>
  <c r="C1519" i="2"/>
  <c r="L1519" i="2" s="1"/>
  <c r="C1520" i="2"/>
  <c r="L1520" i="2" s="1"/>
  <c r="C1521" i="2"/>
  <c r="L1521" i="2" s="1"/>
  <c r="C1522" i="2"/>
  <c r="L1522" i="2" s="1"/>
  <c r="C1523" i="2"/>
  <c r="L1523" i="2" s="1"/>
  <c r="C1524" i="2"/>
  <c r="L1524" i="2" s="1"/>
  <c r="C1525" i="2"/>
  <c r="L1525" i="2" s="1"/>
  <c r="C1526" i="2"/>
  <c r="L1526" i="2" s="1"/>
  <c r="C1527" i="2"/>
  <c r="L1527" i="2" s="1"/>
  <c r="C1528" i="2"/>
  <c r="L1528" i="2" s="1"/>
  <c r="C1529" i="2"/>
  <c r="L1529" i="2" s="1"/>
  <c r="C1530" i="2"/>
  <c r="L1530" i="2" s="1"/>
  <c r="C1531" i="2"/>
  <c r="L1531" i="2" s="1"/>
  <c r="C1532" i="2"/>
  <c r="L1532" i="2" s="1"/>
  <c r="C1533" i="2"/>
  <c r="L1533" i="2" s="1"/>
  <c r="C1534" i="2"/>
  <c r="L1534" i="2" s="1"/>
  <c r="C1535" i="2"/>
  <c r="L1535" i="2" s="1"/>
  <c r="C1536" i="2"/>
  <c r="L1536" i="2" s="1"/>
  <c r="C1537" i="2"/>
  <c r="L1537" i="2" s="1"/>
  <c r="C1538" i="2"/>
  <c r="L1538" i="2" s="1"/>
  <c r="C1539" i="2"/>
  <c r="L1539" i="2" s="1"/>
  <c r="C1540" i="2"/>
  <c r="L1540" i="2" s="1"/>
  <c r="C1541" i="2"/>
  <c r="L1541" i="2" s="1"/>
  <c r="C1542" i="2"/>
  <c r="L1542" i="2" s="1"/>
  <c r="C1543" i="2"/>
  <c r="L1543" i="2" s="1"/>
  <c r="C1544" i="2"/>
  <c r="L1544" i="2" s="1"/>
  <c r="C1545" i="2"/>
  <c r="L1545" i="2" s="1"/>
  <c r="C1546" i="2"/>
  <c r="L1546" i="2" s="1"/>
  <c r="C1547" i="2"/>
  <c r="L1547" i="2" s="1"/>
  <c r="C1548" i="2"/>
  <c r="L1548" i="2" s="1"/>
  <c r="C1549" i="2"/>
  <c r="L1549" i="2" s="1"/>
  <c r="C1550" i="2"/>
  <c r="L1550" i="2" s="1"/>
  <c r="C1551" i="2"/>
  <c r="L1551" i="2" s="1"/>
  <c r="C1552" i="2"/>
  <c r="L1552" i="2" s="1"/>
  <c r="C1553" i="2"/>
  <c r="L1553" i="2" s="1"/>
  <c r="C1554" i="2"/>
  <c r="L1554" i="2" s="1"/>
  <c r="C1555" i="2"/>
  <c r="L1555" i="2" s="1"/>
  <c r="C1556" i="2"/>
  <c r="L1556" i="2" s="1"/>
  <c r="C1557" i="2"/>
  <c r="L1557" i="2" s="1"/>
  <c r="C1558" i="2"/>
  <c r="L1558" i="2" s="1"/>
  <c r="C1559" i="2"/>
  <c r="L1559" i="2" s="1"/>
  <c r="C1560" i="2"/>
  <c r="L1560" i="2" s="1"/>
  <c r="C1561" i="2"/>
  <c r="L1561" i="2" s="1"/>
  <c r="C1562" i="2"/>
  <c r="L1562" i="2" s="1"/>
  <c r="C1563" i="2"/>
  <c r="L1563" i="2" s="1"/>
  <c r="C1564" i="2"/>
  <c r="L1564" i="2" s="1"/>
  <c r="C1565" i="2"/>
  <c r="L1565" i="2" s="1"/>
  <c r="C1566" i="2"/>
  <c r="L1566" i="2" s="1"/>
  <c r="C1567" i="2"/>
  <c r="L1567" i="2" s="1"/>
  <c r="C1568" i="2"/>
  <c r="L1568" i="2" s="1"/>
  <c r="C1569" i="2"/>
  <c r="L1569" i="2" s="1"/>
  <c r="C1570" i="2"/>
  <c r="L1570" i="2" s="1"/>
  <c r="C1571" i="2"/>
  <c r="L1571" i="2" s="1"/>
  <c r="C1572" i="2"/>
  <c r="L1572" i="2" s="1"/>
  <c r="C1573" i="2"/>
  <c r="L1573" i="2" s="1"/>
  <c r="C1574" i="2"/>
  <c r="L1574" i="2" s="1"/>
  <c r="C1575" i="2"/>
  <c r="L1575" i="2" s="1"/>
  <c r="C1576" i="2"/>
  <c r="L1576" i="2" s="1"/>
  <c r="C1577" i="2"/>
  <c r="L1577" i="2" s="1"/>
  <c r="C1578" i="2"/>
  <c r="L1578" i="2" s="1"/>
  <c r="C1579" i="2"/>
  <c r="L1579" i="2" s="1"/>
  <c r="C1580" i="2"/>
  <c r="L1580" i="2" s="1"/>
  <c r="C1581" i="2"/>
  <c r="L1581" i="2" s="1"/>
  <c r="C1582" i="2"/>
  <c r="L1582" i="2" s="1"/>
  <c r="C1583" i="2"/>
  <c r="L1583" i="2" s="1"/>
  <c r="C1584" i="2"/>
  <c r="L1584" i="2" s="1"/>
  <c r="C1585" i="2"/>
  <c r="L1585" i="2" s="1"/>
  <c r="C1586" i="2"/>
  <c r="L1586" i="2" s="1"/>
  <c r="C1587" i="2"/>
  <c r="L1587" i="2" s="1"/>
  <c r="C1588" i="2"/>
  <c r="L1588" i="2" s="1"/>
  <c r="C1589" i="2"/>
  <c r="L1589" i="2" s="1"/>
  <c r="C1590" i="2"/>
  <c r="L1590" i="2" s="1"/>
  <c r="C1591" i="2"/>
  <c r="L1591" i="2" s="1"/>
  <c r="C1592" i="2"/>
  <c r="L1592" i="2" s="1"/>
  <c r="C1593" i="2"/>
  <c r="L1593" i="2" s="1"/>
  <c r="C1594" i="2"/>
  <c r="L1594" i="2" s="1"/>
  <c r="C1595" i="2"/>
  <c r="L1595" i="2" s="1"/>
  <c r="C1596" i="2"/>
  <c r="L1596" i="2" s="1"/>
  <c r="C1597" i="2"/>
  <c r="L1597" i="2" s="1"/>
  <c r="C1598" i="2"/>
  <c r="L1598" i="2" s="1"/>
  <c r="C1599" i="2"/>
  <c r="L1599" i="2" s="1"/>
  <c r="C1600" i="2"/>
  <c r="L1600" i="2" s="1"/>
  <c r="C1601" i="2"/>
  <c r="L1601" i="2" s="1"/>
  <c r="C1602" i="2"/>
  <c r="L1602" i="2" s="1"/>
  <c r="C1603" i="2"/>
  <c r="L1603" i="2" s="1"/>
  <c r="C1604" i="2"/>
  <c r="L1604" i="2" s="1"/>
  <c r="C1605" i="2"/>
  <c r="L1605" i="2" s="1"/>
  <c r="C1606" i="2"/>
  <c r="L1606" i="2" s="1"/>
  <c r="C1607" i="2"/>
  <c r="L1607" i="2" s="1"/>
  <c r="C1608" i="2"/>
  <c r="L1608" i="2" s="1"/>
  <c r="C1609" i="2"/>
  <c r="L1609" i="2" s="1"/>
  <c r="C1610" i="2"/>
  <c r="L1610" i="2" s="1"/>
  <c r="C1611" i="2"/>
  <c r="L1611" i="2" s="1"/>
  <c r="C1612" i="2"/>
  <c r="L1612" i="2" s="1"/>
  <c r="C1613" i="2"/>
  <c r="L1613" i="2" s="1"/>
  <c r="C1614" i="2"/>
  <c r="L1614" i="2" s="1"/>
  <c r="C1615" i="2"/>
  <c r="L1615" i="2" s="1"/>
  <c r="C1616" i="2"/>
  <c r="L1616" i="2" s="1"/>
  <c r="C1617" i="2"/>
  <c r="L1617" i="2" s="1"/>
  <c r="C1618" i="2"/>
  <c r="L1618" i="2" s="1"/>
  <c r="C1619" i="2"/>
  <c r="L1619" i="2" s="1"/>
  <c r="C1620" i="2"/>
  <c r="L1620" i="2" s="1"/>
  <c r="C1621" i="2"/>
  <c r="L1621" i="2" s="1"/>
  <c r="C1622" i="2"/>
  <c r="L1622" i="2" s="1"/>
  <c r="C1623" i="2"/>
  <c r="L1623" i="2" s="1"/>
  <c r="C1624" i="2"/>
  <c r="L1624" i="2" s="1"/>
  <c r="C1625" i="2"/>
  <c r="L1625" i="2" s="1"/>
  <c r="C1626" i="2"/>
  <c r="L1626" i="2" s="1"/>
  <c r="C1627" i="2"/>
  <c r="L1627" i="2" s="1"/>
  <c r="C1628" i="2"/>
  <c r="L1628" i="2" s="1"/>
  <c r="C1629" i="2"/>
  <c r="L1629" i="2" s="1"/>
  <c r="C1630" i="2"/>
  <c r="L1630" i="2" s="1"/>
  <c r="C1631" i="2"/>
  <c r="L1631" i="2" s="1"/>
  <c r="C1632" i="2"/>
  <c r="L1632" i="2" s="1"/>
  <c r="C1633" i="2"/>
  <c r="L1633" i="2" s="1"/>
  <c r="C1634" i="2"/>
  <c r="L1634" i="2" s="1"/>
  <c r="C1635" i="2"/>
  <c r="L1635" i="2" s="1"/>
  <c r="C1636" i="2"/>
  <c r="L1636" i="2" s="1"/>
  <c r="C1637" i="2"/>
  <c r="L1637" i="2" s="1"/>
  <c r="C1638" i="2"/>
  <c r="L1638" i="2" s="1"/>
  <c r="C1639" i="2"/>
  <c r="L1639" i="2" s="1"/>
  <c r="C1640" i="2"/>
  <c r="L1640" i="2" s="1"/>
  <c r="C1641" i="2"/>
  <c r="L1641" i="2" s="1"/>
  <c r="C1642" i="2"/>
  <c r="L1642" i="2" s="1"/>
  <c r="C1643" i="2"/>
  <c r="L1643" i="2" s="1"/>
  <c r="C1644" i="2"/>
  <c r="L1644" i="2" s="1"/>
  <c r="C1645" i="2"/>
  <c r="L1645" i="2" s="1"/>
  <c r="C1646" i="2"/>
  <c r="L1646" i="2" s="1"/>
  <c r="C1647" i="2"/>
  <c r="L1647" i="2" s="1"/>
  <c r="C1648" i="2"/>
  <c r="L1648" i="2" s="1"/>
  <c r="C1649" i="2"/>
  <c r="L1649" i="2" s="1"/>
  <c r="C1650" i="2"/>
  <c r="L1650" i="2" s="1"/>
  <c r="C1651" i="2"/>
  <c r="L1651" i="2" s="1"/>
  <c r="C1652" i="2"/>
  <c r="L1652" i="2" s="1"/>
  <c r="C1653" i="2"/>
  <c r="L1653" i="2" s="1"/>
  <c r="C1654" i="2"/>
  <c r="L1654" i="2" s="1"/>
  <c r="C1655" i="2"/>
  <c r="L1655" i="2" s="1"/>
  <c r="C1656" i="2"/>
  <c r="L1656" i="2" s="1"/>
  <c r="C1657" i="2"/>
  <c r="L1657" i="2" s="1"/>
  <c r="C1658" i="2"/>
  <c r="L1658" i="2" s="1"/>
  <c r="C1659" i="2"/>
  <c r="L1659" i="2" s="1"/>
  <c r="C1660" i="2"/>
  <c r="L1660" i="2" s="1"/>
  <c r="C1661" i="2"/>
  <c r="L1661" i="2" s="1"/>
  <c r="C1662" i="2"/>
  <c r="L1662" i="2" s="1"/>
  <c r="C1663" i="2"/>
  <c r="L1663" i="2" s="1"/>
  <c r="C1664" i="2"/>
  <c r="L1664" i="2" s="1"/>
  <c r="C1665" i="2"/>
  <c r="L1665" i="2" s="1"/>
  <c r="C1666" i="2"/>
  <c r="L1666" i="2" s="1"/>
  <c r="C1667" i="2"/>
  <c r="L1667" i="2" s="1"/>
  <c r="C1668" i="2"/>
  <c r="L1668" i="2" s="1"/>
  <c r="C1669" i="2"/>
  <c r="L1669" i="2" s="1"/>
  <c r="C1670" i="2"/>
  <c r="L1670" i="2" s="1"/>
  <c r="C1671" i="2"/>
  <c r="L1671" i="2" s="1"/>
  <c r="C1672" i="2"/>
  <c r="L1672" i="2" s="1"/>
  <c r="C1673" i="2"/>
  <c r="L1673" i="2" s="1"/>
  <c r="C1674" i="2"/>
  <c r="L1674" i="2" s="1"/>
  <c r="C1675" i="2"/>
  <c r="L1675" i="2" s="1"/>
  <c r="C1676" i="2"/>
  <c r="L1676" i="2" s="1"/>
  <c r="C1677" i="2"/>
  <c r="L1677" i="2" s="1"/>
  <c r="C1678" i="2"/>
  <c r="L1678" i="2" s="1"/>
  <c r="C1679" i="2"/>
  <c r="L1679" i="2" s="1"/>
  <c r="C1680" i="2"/>
  <c r="L1680" i="2" s="1"/>
  <c r="C1681" i="2"/>
  <c r="L1681" i="2" s="1"/>
  <c r="C1682" i="2"/>
  <c r="L1682" i="2" s="1"/>
  <c r="C1683" i="2"/>
  <c r="L1683" i="2" s="1"/>
  <c r="C1684" i="2"/>
  <c r="L1684" i="2" s="1"/>
  <c r="C1685" i="2"/>
  <c r="L1685" i="2" s="1"/>
  <c r="C1686" i="2"/>
  <c r="L1686" i="2" s="1"/>
  <c r="C1687" i="2"/>
  <c r="L1687" i="2" s="1"/>
  <c r="C1688" i="2"/>
  <c r="L1688" i="2" s="1"/>
  <c r="C1689" i="2"/>
  <c r="L1689" i="2" s="1"/>
  <c r="C1690" i="2"/>
  <c r="L1690" i="2" s="1"/>
  <c r="C1691" i="2"/>
  <c r="L1691" i="2" s="1"/>
  <c r="C1692" i="2"/>
  <c r="L1692" i="2" s="1"/>
  <c r="C1693" i="2"/>
  <c r="L1693" i="2" s="1"/>
  <c r="C1694" i="2"/>
  <c r="L1694" i="2" s="1"/>
  <c r="C1695" i="2"/>
  <c r="L1695" i="2" s="1"/>
  <c r="C1696" i="2"/>
  <c r="L1696" i="2" s="1"/>
  <c r="C1697" i="2"/>
  <c r="L1697" i="2" s="1"/>
  <c r="C1698" i="2"/>
  <c r="L1698" i="2" s="1"/>
  <c r="C1699" i="2"/>
  <c r="L1699" i="2" s="1"/>
  <c r="C1700" i="2"/>
  <c r="L1700" i="2" s="1"/>
  <c r="C1701" i="2"/>
  <c r="L1701" i="2" s="1"/>
  <c r="C1702" i="2"/>
  <c r="L1702" i="2" s="1"/>
  <c r="C1703" i="2"/>
  <c r="L1703" i="2" s="1"/>
  <c r="C1704" i="2"/>
  <c r="L1704" i="2" s="1"/>
  <c r="C1705" i="2"/>
  <c r="L1705" i="2" s="1"/>
  <c r="C1706" i="2"/>
  <c r="L1706" i="2" s="1"/>
  <c r="C1707" i="2"/>
  <c r="L1707" i="2" s="1"/>
  <c r="C1708" i="2"/>
  <c r="L1708" i="2" s="1"/>
  <c r="C1709" i="2"/>
  <c r="L1709" i="2" s="1"/>
  <c r="C1710" i="2"/>
  <c r="L1710" i="2" s="1"/>
  <c r="C1711" i="2"/>
  <c r="L1711" i="2" s="1"/>
  <c r="C1712" i="2"/>
  <c r="L1712" i="2" s="1"/>
  <c r="C1713" i="2"/>
  <c r="L1713" i="2" s="1"/>
  <c r="C1714" i="2"/>
  <c r="L1714" i="2" s="1"/>
  <c r="C1715" i="2"/>
  <c r="L1715" i="2" s="1"/>
  <c r="C1716" i="2"/>
  <c r="L1716" i="2" s="1"/>
  <c r="C1717" i="2"/>
  <c r="L1717" i="2" s="1"/>
  <c r="C1718" i="2"/>
  <c r="L1718" i="2" s="1"/>
  <c r="C1719" i="2"/>
  <c r="L1719" i="2" s="1"/>
  <c r="C1720" i="2"/>
  <c r="L1720" i="2" s="1"/>
  <c r="C1721" i="2"/>
  <c r="L1721" i="2" s="1"/>
  <c r="C1722" i="2"/>
  <c r="L1722" i="2" s="1"/>
  <c r="C1723" i="2"/>
  <c r="L1723" i="2" s="1"/>
  <c r="C1724" i="2"/>
  <c r="L1724" i="2" s="1"/>
  <c r="C1725" i="2"/>
  <c r="L1725" i="2" s="1"/>
  <c r="C1726" i="2"/>
  <c r="L1726" i="2" s="1"/>
  <c r="C1727" i="2"/>
  <c r="L1727" i="2" s="1"/>
  <c r="C1728" i="2"/>
  <c r="L1728" i="2" s="1"/>
  <c r="C1729" i="2"/>
  <c r="L1729" i="2" s="1"/>
  <c r="C1730" i="2"/>
  <c r="L1730" i="2" s="1"/>
  <c r="C1731" i="2"/>
  <c r="L1731" i="2" s="1"/>
  <c r="C1732" i="2"/>
  <c r="L1732" i="2" s="1"/>
  <c r="C1733" i="2"/>
  <c r="L1733" i="2" s="1"/>
  <c r="C1734" i="2"/>
  <c r="L1734" i="2" s="1"/>
  <c r="C1735" i="2"/>
  <c r="L1735" i="2" s="1"/>
  <c r="C1736" i="2"/>
  <c r="L1736" i="2" s="1"/>
  <c r="C1737" i="2"/>
  <c r="L1737" i="2" s="1"/>
  <c r="C1738" i="2"/>
  <c r="L1738" i="2" s="1"/>
  <c r="C1739" i="2"/>
  <c r="L1739" i="2" s="1"/>
  <c r="C1740" i="2"/>
  <c r="L1740" i="2" s="1"/>
  <c r="C1741" i="2"/>
  <c r="L1741" i="2" s="1"/>
  <c r="C1742" i="2"/>
  <c r="L1742" i="2" s="1"/>
  <c r="C1743" i="2"/>
  <c r="L1743" i="2" s="1"/>
  <c r="C1744" i="2"/>
  <c r="L1744" i="2" s="1"/>
  <c r="C1745" i="2"/>
  <c r="L1745" i="2" s="1"/>
  <c r="C1746" i="2"/>
  <c r="L1746" i="2" s="1"/>
  <c r="C1747" i="2"/>
  <c r="L1747" i="2" s="1"/>
  <c r="C1748" i="2"/>
  <c r="L1748" i="2" s="1"/>
  <c r="C1749" i="2"/>
  <c r="L1749" i="2" s="1"/>
  <c r="C1750" i="2"/>
  <c r="L1750" i="2" s="1"/>
  <c r="C1751" i="2"/>
  <c r="L1751" i="2" s="1"/>
  <c r="C1752" i="2"/>
  <c r="L1752" i="2" s="1"/>
  <c r="C1753" i="2"/>
  <c r="L1753" i="2" s="1"/>
  <c r="C1754" i="2"/>
  <c r="L1754" i="2" s="1"/>
  <c r="C1755" i="2"/>
  <c r="L1755" i="2" s="1"/>
  <c r="C1756" i="2"/>
  <c r="L1756" i="2" s="1"/>
  <c r="C1757" i="2"/>
  <c r="L1757" i="2" s="1"/>
  <c r="C1758" i="2"/>
  <c r="L1758" i="2" s="1"/>
  <c r="C1759" i="2"/>
  <c r="L1759" i="2" s="1"/>
  <c r="C1760" i="2"/>
  <c r="L1760" i="2" s="1"/>
  <c r="C1761" i="2"/>
  <c r="L1761" i="2" s="1"/>
  <c r="C1762" i="2"/>
  <c r="L1762" i="2" s="1"/>
  <c r="C1763" i="2"/>
  <c r="L1763" i="2" s="1"/>
  <c r="C1764" i="2"/>
  <c r="L1764" i="2" s="1"/>
  <c r="C1765" i="2"/>
  <c r="L1765" i="2" s="1"/>
  <c r="C1766" i="2"/>
  <c r="L1766" i="2" s="1"/>
  <c r="C1767" i="2"/>
  <c r="L1767" i="2" s="1"/>
  <c r="C1768" i="2"/>
  <c r="L1768" i="2" s="1"/>
  <c r="C1769" i="2"/>
  <c r="L1769" i="2" s="1"/>
  <c r="C1770" i="2"/>
  <c r="L1770" i="2" s="1"/>
  <c r="C1771" i="2"/>
  <c r="L1771" i="2" s="1"/>
  <c r="C1772" i="2"/>
  <c r="L1772" i="2" s="1"/>
  <c r="C1773" i="2"/>
  <c r="L1773" i="2" s="1"/>
  <c r="C1774" i="2"/>
  <c r="L1774" i="2" s="1"/>
  <c r="C1775" i="2"/>
  <c r="L1775" i="2" s="1"/>
  <c r="C1776" i="2"/>
  <c r="L1776" i="2" s="1"/>
  <c r="C1777" i="2"/>
  <c r="L1777" i="2" s="1"/>
  <c r="C1778" i="2"/>
  <c r="L1778" i="2" s="1"/>
  <c r="C1779" i="2"/>
  <c r="L1779" i="2" s="1"/>
  <c r="C1780" i="2"/>
  <c r="L1780" i="2" s="1"/>
  <c r="C1781" i="2"/>
  <c r="L1781" i="2" s="1"/>
  <c r="C1782" i="2"/>
  <c r="L1782" i="2" s="1"/>
  <c r="C1783" i="2"/>
  <c r="L1783" i="2" s="1"/>
  <c r="C1784" i="2"/>
  <c r="L1784" i="2" s="1"/>
  <c r="C1785" i="2"/>
  <c r="L1785" i="2" s="1"/>
  <c r="C1786" i="2"/>
  <c r="L1786" i="2" s="1"/>
  <c r="C1787" i="2"/>
  <c r="L1787" i="2" s="1"/>
  <c r="C1788" i="2"/>
  <c r="L1788" i="2" s="1"/>
  <c r="C1789" i="2"/>
  <c r="L1789" i="2" s="1"/>
  <c r="C1790" i="2"/>
  <c r="L1790" i="2" s="1"/>
  <c r="C1791" i="2"/>
  <c r="L1791" i="2" s="1"/>
  <c r="C1792" i="2"/>
  <c r="L1792" i="2" s="1"/>
  <c r="C1793" i="2"/>
  <c r="L1793" i="2" s="1"/>
  <c r="C1794" i="2"/>
  <c r="L1794" i="2" s="1"/>
  <c r="C1795" i="2"/>
  <c r="L1795" i="2" s="1"/>
  <c r="C1796" i="2"/>
  <c r="L1796" i="2" s="1"/>
  <c r="C1797" i="2"/>
  <c r="L1797" i="2" s="1"/>
  <c r="C1798" i="2"/>
  <c r="L1798" i="2" s="1"/>
  <c r="C1799" i="2"/>
  <c r="L1799" i="2" s="1"/>
  <c r="C1800" i="2"/>
  <c r="L1800" i="2" s="1"/>
  <c r="C1801" i="2"/>
  <c r="L1801" i="2" s="1"/>
  <c r="C1802" i="2"/>
  <c r="L1802" i="2" s="1"/>
  <c r="C1803" i="2"/>
  <c r="L1803" i="2" s="1"/>
  <c r="C1804" i="2"/>
  <c r="L1804" i="2" s="1"/>
  <c r="C1805" i="2"/>
  <c r="L1805" i="2" s="1"/>
  <c r="C1806" i="2"/>
  <c r="L1806" i="2" s="1"/>
  <c r="C1807" i="2"/>
  <c r="L1807" i="2" s="1"/>
  <c r="C1808" i="2"/>
  <c r="L1808" i="2" s="1"/>
  <c r="C1809" i="2"/>
  <c r="L1809" i="2" s="1"/>
  <c r="C1810" i="2"/>
  <c r="L1810" i="2" s="1"/>
  <c r="C1811" i="2"/>
  <c r="L1811" i="2" s="1"/>
  <c r="C1812" i="2"/>
  <c r="L1812" i="2" s="1"/>
  <c r="C1813" i="2"/>
  <c r="L1813" i="2" s="1"/>
  <c r="C1814" i="2"/>
  <c r="L1814" i="2" s="1"/>
  <c r="C1815" i="2"/>
  <c r="L1815" i="2" s="1"/>
  <c r="C1816" i="2"/>
  <c r="L1816" i="2" s="1"/>
  <c r="C1817" i="2"/>
  <c r="L1817" i="2" s="1"/>
  <c r="C1818" i="2"/>
  <c r="L1818" i="2" s="1"/>
  <c r="C1819" i="2"/>
  <c r="L1819" i="2" s="1"/>
  <c r="C1820" i="2"/>
  <c r="L1820" i="2" s="1"/>
  <c r="C1821" i="2"/>
  <c r="L1821" i="2" s="1"/>
  <c r="C1822" i="2"/>
  <c r="L1822" i="2" s="1"/>
  <c r="C1823" i="2"/>
  <c r="L1823" i="2" s="1"/>
  <c r="C1824" i="2"/>
  <c r="L1824" i="2" s="1"/>
  <c r="C1825" i="2"/>
  <c r="L1825" i="2" s="1"/>
  <c r="C1826" i="2"/>
  <c r="L1826" i="2" s="1"/>
  <c r="C1827" i="2"/>
  <c r="L1827" i="2" s="1"/>
  <c r="C1828" i="2"/>
  <c r="L1828" i="2" s="1"/>
  <c r="C1829" i="2"/>
  <c r="L1829" i="2" s="1"/>
  <c r="C1830" i="2"/>
  <c r="L1830" i="2" s="1"/>
  <c r="C1831" i="2"/>
  <c r="L1831" i="2" s="1"/>
  <c r="C1832" i="2"/>
  <c r="L1832" i="2" s="1"/>
  <c r="C1833" i="2"/>
  <c r="L1833" i="2" s="1"/>
  <c r="C1834" i="2"/>
  <c r="L1834" i="2" s="1"/>
  <c r="C1835" i="2"/>
  <c r="L1835" i="2" s="1"/>
  <c r="C1836" i="2"/>
  <c r="L1836" i="2" s="1"/>
  <c r="C1837" i="2"/>
  <c r="L1837" i="2" s="1"/>
  <c r="C1838" i="2"/>
  <c r="L1838" i="2" s="1"/>
  <c r="C1839" i="2"/>
  <c r="L1839" i="2" s="1"/>
  <c r="C1840" i="2"/>
  <c r="L1840" i="2" s="1"/>
  <c r="C1841" i="2"/>
  <c r="L1841" i="2" s="1"/>
  <c r="C1842" i="2"/>
  <c r="L1842" i="2" s="1"/>
  <c r="C1843" i="2"/>
  <c r="L1843" i="2" s="1"/>
  <c r="C1844" i="2"/>
  <c r="L1844" i="2" s="1"/>
  <c r="C1845" i="2"/>
  <c r="L1845" i="2" s="1"/>
  <c r="C1846" i="2"/>
  <c r="L1846" i="2" s="1"/>
  <c r="C1847" i="2"/>
  <c r="L1847" i="2" s="1"/>
  <c r="C1848" i="2"/>
  <c r="L1848" i="2" s="1"/>
  <c r="C1849" i="2"/>
  <c r="L1849" i="2" s="1"/>
  <c r="C1850" i="2"/>
  <c r="L1850" i="2" s="1"/>
  <c r="C1851" i="2"/>
  <c r="L1851" i="2" s="1"/>
  <c r="C1852" i="2"/>
  <c r="L1852" i="2" s="1"/>
  <c r="C1853" i="2"/>
  <c r="L1853" i="2" s="1"/>
  <c r="C1854" i="2"/>
  <c r="L1854" i="2" s="1"/>
  <c r="C1855" i="2"/>
  <c r="L1855" i="2" s="1"/>
  <c r="C1856" i="2"/>
  <c r="L1856" i="2" s="1"/>
  <c r="C1857" i="2"/>
  <c r="L1857" i="2" s="1"/>
  <c r="C1858" i="2"/>
  <c r="L1858" i="2" s="1"/>
  <c r="C1859" i="2"/>
  <c r="L1859" i="2" s="1"/>
  <c r="C1860" i="2"/>
  <c r="L1860" i="2" s="1"/>
  <c r="C1861" i="2"/>
  <c r="L1861" i="2" s="1"/>
  <c r="C1862" i="2"/>
  <c r="L1862" i="2" s="1"/>
  <c r="C1863" i="2"/>
  <c r="L1863" i="2" s="1"/>
  <c r="C1864" i="2"/>
  <c r="L1864" i="2" s="1"/>
  <c r="C1865" i="2"/>
  <c r="L1865" i="2" s="1"/>
  <c r="C1866" i="2"/>
  <c r="L1866" i="2" s="1"/>
  <c r="C1867" i="2"/>
  <c r="L1867" i="2" s="1"/>
  <c r="C1868" i="2"/>
  <c r="L1868" i="2" s="1"/>
  <c r="C1869" i="2"/>
  <c r="L1869" i="2" s="1"/>
  <c r="C1870" i="2"/>
  <c r="L1870" i="2" s="1"/>
  <c r="C1871" i="2"/>
  <c r="L1871" i="2" s="1"/>
  <c r="C1872" i="2"/>
  <c r="L1872" i="2" s="1"/>
  <c r="C1873" i="2"/>
  <c r="L1873" i="2" s="1"/>
  <c r="C1874" i="2"/>
  <c r="L1874" i="2" s="1"/>
  <c r="C1875" i="2"/>
  <c r="L1875" i="2" s="1"/>
  <c r="C1876" i="2"/>
  <c r="L1876" i="2" s="1"/>
  <c r="C1877" i="2"/>
  <c r="L1877" i="2" s="1"/>
  <c r="C1878" i="2"/>
  <c r="L1878" i="2" s="1"/>
  <c r="C1879" i="2"/>
  <c r="L1879" i="2" s="1"/>
  <c r="C1880" i="2"/>
  <c r="L1880" i="2" s="1"/>
  <c r="C1881" i="2"/>
  <c r="L1881" i="2" s="1"/>
  <c r="C1882" i="2"/>
  <c r="L1882" i="2" s="1"/>
  <c r="C1883" i="2"/>
  <c r="L1883" i="2" s="1"/>
  <c r="C1884" i="2"/>
  <c r="L1884" i="2" s="1"/>
  <c r="C1885" i="2"/>
  <c r="L1885" i="2" s="1"/>
  <c r="C1886" i="2"/>
  <c r="L1886" i="2" s="1"/>
  <c r="C1887" i="2"/>
  <c r="L1887" i="2" s="1"/>
  <c r="C1888" i="2"/>
  <c r="L1888" i="2" s="1"/>
  <c r="C1889" i="2"/>
  <c r="L1889" i="2" s="1"/>
  <c r="C1890" i="2"/>
  <c r="L1890" i="2" s="1"/>
  <c r="C1891" i="2"/>
  <c r="L1891" i="2" s="1"/>
  <c r="C1892" i="2"/>
  <c r="L1892" i="2" s="1"/>
  <c r="C1893" i="2"/>
  <c r="L1893" i="2" s="1"/>
  <c r="C1894" i="2"/>
  <c r="L1894" i="2" s="1"/>
  <c r="C1895" i="2"/>
  <c r="L1895" i="2" s="1"/>
  <c r="C1896" i="2"/>
  <c r="L1896" i="2" s="1"/>
  <c r="C1897" i="2"/>
  <c r="L1897" i="2" s="1"/>
  <c r="C1898" i="2"/>
  <c r="L1898" i="2" s="1"/>
  <c r="C1899" i="2"/>
  <c r="L1899" i="2" s="1"/>
  <c r="C1900" i="2"/>
  <c r="L1900" i="2" s="1"/>
  <c r="C1901" i="2"/>
  <c r="L1901" i="2" s="1"/>
  <c r="C1902" i="2"/>
  <c r="L1902" i="2" s="1"/>
  <c r="C1903" i="2"/>
  <c r="L1903" i="2" s="1"/>
  <c r="C1904" i="2"/>
  <c r="L1904" i="2" s="1"/>
  <c r="C1905" i="2"/>
  <c r="L1905" i="2" s="1"/>
  <c r="C1906" i="2"/>
  <c r="L1906" i="2" s="1"/>
  <c r="C1907" i="2"/>
  <c r="L1907" i="2" s="1"/>
  <c r="C1908" i="2"/>
  <c r="L1908" i="2" s="1"/>
  <c r="C1909" i="2"/>
  <c r="L1909" i="2" s="1"/>
  <c r="C1910" i="2"/>
  <c r="L1910" i="2" s="1"/>
  <c r="C1911" i="2"/>
  <c r="L1911" i="2" s="1"/>
  <c r="C1912" i="2"/>
  <c r="L1912" i="2" s="1"/>
  <c r="C1913" i="2"/>
  <c r="L1913" i="2" s="1"/>
  <c r="C1914" i="2"/>
  <c r="L1914" i="2" s="1"/>
  <c r="C1915" i="2"/>
  <c r="L1915" i="2" s="1"/>
  <c r="C1916" i="2"/>
  <c r="L1916" i="2" s="1"/>
  <c r="C1917" i="2"/>
  <c r="L1917" i="2" s="1"/>
  <c r="C1918" i="2"/>
  <c r="L1918" i="2" s="1"/>
  <c r="C1919" i="2"/>
  <c r="L1919" i="2" s="1"/>
  <c r="C1920" i="2"/>
  <c r="L1920" i="2" s="1"/>
  <c r="C1921" i="2"/>
  <c r="L1921" i="2" s="1"/>
  <c r="C1922" i="2"/>
  <c r="L1922" i="2" s="1"/>
  <c r="C1923" i="2"/>
  <c r="L1923" i="2" s="1"/>
  <c r="C1924" i="2"/>
  <c r="L1924" i="2" s="1"/>
  <c r="C1925" i="2"/>
  <c r="L1925" i="2" s="1"/>
  <c r="C1926" i="2"/>
  <c r="L1926" i="2" s="1"/>
  <c r="C1927" i="2"/>
  <c r="L1927" i="2" s="1"/>
  <c r="C1928" i="2"/>
  <c r="L1928" i="2" s="1"/>
  <c r="C1929" i="2"/>
  <c r="L1929" i="2" s="1"/>
  <c r="C1930" i="2"/>
  <c r="L1930" i="2" s="1"/>
  <c r="C1931" i="2"/>
  <c r="L1931" i="2" s="1"/>
  <c r="C1932" i="2"/>
  <c r="L1932" i="2" s="1"/>
  <c r="C1933" i="2"/>
  <c r="L1933" i="2" s="1"/>
  <c r="C1934" i="2"/>
  <c r="L1934" i="2" s="1"/>
  <c r="C1935" i="2"/>
  <c r="L1935" i="2" s="1"/>
  <c r="C1936" i="2"/>
  <c r="L1936" i="2" s="1"/>
  <c r="C1937" i="2"/>
  <c r="L1937" i="2" s="1"/>
  <c r="C1938" i="2"/>
  <c r="L1938" i="2" s="1"/>
  <c r="C1939" i="2"/>
  <c r="L1939" i="2" s="1"/>
  <c r="C1940" i="2"/>
  <c r="L1940" i="2" s="1"/>
  <c r="C1941" i="2"/>
  <c r="L1941" i="2" s="1"/>
  <c r="C1942" i="2"/>
  <c r="L1942" i="2" s="1"/>
  <c r="C1943" i="2"/>
  <c r="L1943" i="2" s="1"/>
  <c r="C1944" i="2"/>
  <c r="L1944" i="2" s="1"/>
  <c r="C1945" i="2"/>
  <c r="L1945" i="2" s="1"/>
  <c r="C1946" i="2"/>
  <c r="L1946" i="2" s="1"/>
  <c r="C1947" i="2"/>
  <c r="L1947" i="2" s="1"/>
  <c r="C1948" i="2"/>
  <c r="L1948" i="2" s="1"/>
  <c r="C1949" i="2"/>
  <c r="L1949" i="2" s="1"/>
  <c r="C1950" i="2"/>
  <c r="L1950" i="2" s="1"/>
  <c r="C1951" i="2"/>
  <c r="L1951" i="2" s="1"/>
  <c r="C1952" i="2"/>
  <c r="L1952" i="2" s="1"/>
  <c r="C1953" i="2"/>
  <c r="L1953" i="2" s="1"/>
  <c r="C1954" i="2"/>
  <c r="L1954" i="2" s="1"/>
  <c r="C1955" i="2"/>
  <c r="L1955" i="2" s="1"/>
  <c r="C1956" i="2"/>
  <c r="L1956" i="2" s="1"/>
  <c r="C1957" i="2"/>
  <c r="L1957" i="2" s="1"/>
  <c r="C1958" i="2"/>
  <c r="L1958" i="2" s="1"/>
  <c r="C1959" i="2"/>
  <c r="L1959" i="2" s="1"/>
  <c r="C1960" i="2"/>
  <c r="L1960" i="2" s="1"/>
  <c r="C1961" i="2"/>
  <c r="L1961" i="2" s="1"/>
  <c r="C1962" i="2"/>
  <c r="L1962" i="2" s="1"/>
  <c r="C1963" i="2"/>
  <c r="L1963" i="2" s="1"/>
  <c r="C1964" i="2"/>
  <c r="L1964" i="2" s="1"/>
  <c r="C1965" i="2"/>
  <c r="L1965" i="2" s="1"/>
  <c r="C1966" i="2"/>
  <c r="L1966" i="2" s="1"/>
  <c r="C1967" i="2"/>
  <c r="L1967" i="2" s="1"/>
  <c r="C1968" i="2"/>
  <c r="L1968" i="2" s="1"/>
  <c r="C1969" i="2"/>
  <c r="L1969" i="2" s="1"/>
  <c r="C1970" i="2"/>
  <c r="L1970" i="2" s="1"/>
  <c r="C1971" i="2"/>
  <c r="L1971" i="2" s="1"/>
  <c r="C1972" i="2"/>
  <c r="L1972" i="2" s="1"/>
  <c r="C1973" i="2"/>
  <c r="L1973" i="2" s="1"/>
  <c r="C1974" i="2"/>
  <c r="L1974" i="2" s="1"/>
  <c r="C1975" i="2"/>
  <c r="L1975" i="2" s="1"/>
  <c r="C1976" i="2"/>
  <c r="L1976" i="2" s="1"/>
  <c r="C1977" i="2"/>
  <c r="L1977" i="2" s="1"/>
  <c r="C1978" i="2"/>
  <c r="L1978" i="2" s="1"/>
  <c r="C1979" i="2"/>
  <c r="L1979" i="2" s="1"/>
  <c r="C1980" i="2"/>
  <c r="L1980" i="2" s="1"/>
  <c r="C1981" i="2"/>
  <c r="L1981" i="2" s="1"/>
  <c r="C1982" i="2"/>
  <c r="L1982" i="2" s="1"/>
  <c r="C1983" i="2"/>
  <c r="L1983" i="2" s="1"/>
  <c r="C1984" i="2"/>
  <c r="L1984" i="2" s="1"/>
  <c r="C1985" i="2"/>
  <c r="L1985" i="2" s="1"/>
  <c r="C1986" i="2"/>
  <c r="L1986" i="2" s="1"/>
  <c r="C1987" i="2"/>
  <c r="L1987" i="2" s="1"/>
  <c r="C1988" i="2"/>
  <c r="L1988" i="2" s="1"/>
  <c r="C1989" i="2"/>
  <c r="L1989" i="2" s="1"/>
  <c r="C1990" i="2"/>
  <c r="L1990" i="2" s="1"/>
  <c r="C1991" i="2"/>
  <c r="L1991" i="2" s="1"/>
  <c r="C1992" i="2"/>
  <c r="L1992" i="2" s="1"/>
  <c r="C1993" i="2"/>
  <c r="L1993" i="2" s="1"/>
  <c r="C1994" i="2"/>
  <c r="L1994" i="2" s="1"/>
  <c r="C1995" i="2"/>
  <c r="L1995" i="2" s="1"/>
  <c r="C1996" i="2"/>
  <c r="L1996" i="2" s="1"/>
  <c r="C1997" i="2"/>
  <c r="L1997" i="2" s="1"/>
  <c r="C1998" i="2"/>
  <c r="L1998" i="2" s="1"/>
  <c r="C1999" i="2"/>
  <c r="L1999" i="2" s="1"/>
  <c r="C2000" i="2"/>
  <c r="L2000" i="2" s="1"/>
  <c r="C2001" i="2"/>
  <c r="L2001" i="2" s="1"/>
  <c r="C2002" i="2"/>
  <c r="L2002" i="2" s="1"/>
  <c r="C2003" i="2"/>
  <c r="L2003" i="2" s="1"/>
  <c r="C2004" i="2"/>
  <c r="L2004" i="2" s="1"/>
  <c r="C2005" i="2"/>
  <c r="L2005" i="2" s="1"/>
  <c r="C2006" i="2"/>
  <c r="L2006" i="2" s="1"/>
  <c r="C2007" i="2"/>
  <c r="L2007" i="2" s="1"/>
  <c r="C2008" i="2"/>
  <c r="L2008" i="2" s="1"/>
  <c r="C2009" i="2"/>
  <c r="L2009" i="2" s="1"/>
  <c r="C2010" i="2"/>
  <c r="L2010" i="2" s="1"/>
  <c r="C2011" i="2"/>
  <c r="L2011" i="2" s="1"/>
  <c r="C2012" i="2"/>
  <c r="L2012" i="2" s="1"/>
  <c r="C2013" i="2"/>
  <c r="L2013" i="2" s="1"/>
  <c r="C2014" i="2"/>
  <c r="L2014" i="2" s="1"/>
  <c r="C2015" i="2"/>
  <c r="L2015" i="2" s="1"/>
  <c r="C2016" i="2"/>
  <c r="L2016" i="2" s="1"/>
  <c r="C2017" i="2"/>
  <c r="L2017" i="2" s="1"/>
  <c r="C2018" i="2"/>
  <c r="L2018" i="2" s="1"/>
  <c r="C2019" i="2"/>
  <c r="L2019" i="2" s="1"/>
  <c r="C2020" i="2"/>
  <c r="L2020" i="2" s="1"/>
  <c r="C2021" i="2"/>
  <c r="L2021" i="2" s="1"/>
  <c r="C2022" i="2"/>
  <c r="L2022" i="2" s="1"/>
  <c r="C2023" i="2"/>
  <c r="L2023" i="2" s="1"/>
  <c r="C2024" i="2"/>
  <c r="L2024" i="2" s="1"/>
  <c r="C2025" i="2"/>
  <c r="L2025" i="2" s="1"/>
  <c r="C2026" i="2"/>
  <c r="L2026" i="2" s="1"/>
  <c r="C2027" i="2"/>
  <c r="L2027" i="2" s="1"/>
  <c r="C2028" i="2"/>
  <c r="L2028" i="2" s="1"/>
  <c r="C2029" i="2"/>
  <c r="L2029" i="2" s="1"/>
  <c r="C2030" i="2"/>
  <c r="L2030" i="2" s="1"/>
  <c r="C2031" i="2"/>
  <c r="L2031" i="2" s="1"/>
  <c r="C2032" i="2"/>
  <c r="L2032" i="2" s="1"/>
  <c r="C2033" i="2"/>
  <c r="L2033" i="2" s="1"/>
  <c r="C2034" i="2"/>
  <c r="L2034" i="2" s="1"/>
  <c r="C2035" i="2"/>
  <c r="L2035" i="2" s="1"/>
  <c r="C2036" i="2"/>
  <c r="L2036" i="2" s="1"/>
  <c r="C2037" i="2"/>
  <c r="L2037" i="2" s="1"/>
  <c r="C2038" i="2"/>
  <c r="L2038" i="2" s="1"/>
  <c r="C2039" i="2"/>
  <c r="L2039" i="2" s="1"/>
  <c r="C2040" i="2"/>
  <c r="L2040" i="2" s="1"/>
  <c r="C2041" i="2"/>
  <c r="L2041" i="2" s="1"/>
  <c r="C2042" i="2"/>
  <c r="L2042" i="2" s="1"/>
  <c r="C2043" i="2"/>
  <c r="L2043" i="2" s="1"/>
  <c r="C2044" i="2"/>
  <c r="L2044" i="2" s="1"/>
  <c r="C2045" i="2"/>
  <c r="L2045" i="2" s="1"/>
  <c r="C2046" i="2"/>
  <c r="L2046" i="2" s="1"/>
  <c r="C2047" i="2"/>
  <c r="L2047" i="2" s="1"/>
  <c r="C2048" i="2"/>
  <c r="L2048" i="2" s="1"/>
  <c r="C2049" i="2"/>
  <c r="L2049" i="2" s="1"/>
  <c r="C2050" i="2"/>
  <c r="L2050" i="2" s="1"/>
  <c r="C2051" i="2"/>
  <c r="L2051" i="2" s="1"/>
  <c r="C2052" i="2"/>
  <c r="L2052" i="2" s="1"/>
  <c r="C2053" i="2"/>
  <c r="L2053" i="2" s="1"/>
  <c r="C2054" i="2"/>
  <c r="L2054" i="2" s="1"/>
  <c r="C2055" i="2"/>
  <c r="L2055" i="2" s="1"/>
  <c r="C2056" i="2"/>
  <c r="L2056" i="2" s="1"/>
  <c r="C2057" i="2"/>
  <c r="L2057" i="2" s="1"/>
  <c r="C2058" i="2"/>
  <c r="L2058" i="2" s="1"/>
  <c r="C2059" i="2"/>
  <c r="L2059" i="2" s="1"/>
  <c r="C2060" i="2"/>
  <c r="L2060" i="2" s="1"/>
  <c r="C2061" i="2"/>
  <c r="L2061" i="2" s="1"/>
  <c r="C2062" i="2"/>
  <c r="L2062" i="2" s="1"/>
  <c r="C2063" i="2"/>
  <c r="L2063" i="2" s="1"/>
  <c r="C2064" i="2"/>
  <c r="L2064" i="2" s="1"/>
  <c r="C2065" i="2"/>
  <c r="L2065" i="2" s="1"/>
  <c r="C2066" i="2"/>
  <c r="L2066" i="2" s="1"/>
  <c r="C2067" i="2"/>
  <c r="L2067" i="2" s="1"/>
  <c r="C2068" i="2"/>
  <c r="L2068" i="2" s="1"/>
  <c r="C2069" i="2"/>
  <c r="L2069" i="2" s="1"/>
  <c r="C2070" i="2"/>
  <c r="L2070" i="2" s="1"/>
  <c r="C2071" i="2"/>
  <c r="L2071" i="2" s="1"/>
  <c r="C2072" i="2"/>
  <c r="L2072" i="2" s="1"/>
  <c r="C2073" i="2"/>
  <c r="L2073" i="2" s="1"/>
  <c r="C2074" i="2"/>
  <c r="L2074" i="2" s="1"/>
  <c r="C2075" i="2"/>
  <c r="L2075" i="2" s="1"/>
  <c r="C2076" i="2"/>
  <c r="L2076" i="2" s="1"/>
  <c r="C2077" i="2"/>
  <c r="L2077" i="2" s="1"/>
  <c r="C2078" i="2"/>
  <c r="L2078" i="2" s="1"/>
  <c r="C2079" i="2"/>
  <c r="L2079" i="2" s="1"/>
  <c r="C2080" i="2"/>
  <c r="L2080" i="2" s="1"/>
  <c r="C2081" i="2"/>
  <c r="L2081" i="2" s="1"/>
  <c r="C2082" i="2"/>
  <c r="L2082" i="2" s="1"/>
  <c r="C2083" i="2"/>
  <c r="L2083" i="2" s="1"/>
  <c r="C2084" i="2"/>
  <c r="L2084" i="2" s="1"/>
  <c r="C2085" i="2"/>
  <c r="L2085" i="2" s="1"/>
  <c r="C2086" i="2"/>
  <c r="L2086" i="2" s="1"/>
  <c r="C2087" i="2"/>
  <c r="L2087" i="2" s="1"/>
  <c r="C2088" i="2"/>
  <c r="L2088" i="2" s="1"/>
  <c r="C2089" i="2"/>
  <c r="L2089" i="2" s="1"/>
  <c r="C2090" i="2"/>
  <c r="L2090" i="2" s="1"/>
  <c r="C2091" i="2"/>
  <c r="L2091" i="2" s="1"/>
  <c r="C2092" i="2"/>
  <c r="L2092" i="2" s="1"/>
  <c r="C2093" i="2"/>
  <c r="L2093" i="2" s="1"/>
  <c r="C2094" i="2"/>
  <c r="L2094" i="2" s="1"/>
  <c r="C2095" i="2"/>
  <c r="L2095" i="2" s="1"/>
  <c r="C2096" i="2"/>
  <c r="L2096" i="2" s="1"/>
  <c r="C2097" i="2"/>
  <c r="L2097" i="2" s="1"/>
  <c r="C2098" i="2"/>
  <c r="L2098" i="2" s="1"/>
  <c r="C2099" i="2"/>
  <c r="L2099" i="2" s="1"/>
  <c r="C2100" i="2"/>
  <c r="L2100" i="2" s="1"/>
  <c r="C2101" i="2"/>
  <c r="L2101" i="2" s="1"/>
  <c r="C2102" i="2"/>
  <c r="L2102" i="2" s="1"/>
  <c r="C2103" i="2"/>
  <c r="L2103" i="2" s="1"/>
  <c r="C2104" i="2"/>
  <c r="L2104" i="2" s="1"/>
  <c r="C2105" i="2"/>
  <c r="L2105" i="2" s="1"/>
  <c r="C2106" i="2"/>
  <c r="L2106" i="2" s="1"/>
  <c r="C2107" i="2"/>
  <c r="L2107" i="2" s="1"/>
  <c r="C2108" i="2"/>
  <c r="L2108" i="2" s="1"/>
  <c r="C2109" i="2"/>
  <c r="L2109" i="2" s="1"/>
  <c r="C2110" i="2"/>
  <c r="L2110" i="2" s="1"/>
  <c r="C2111" i="2"/>
  <c r="L2111" i="2" s="1"/>
  <c r="C2112" i="2"/>
  <c r="L2112" i="2" s="1"/>
  <c r="C2113" i="2"/>
  <c r="L2113" i="2" s="1"/>
  <c r="C2114" i="2"/>
  <c r="L2114" i="2" s="1"/>
  <c r="C2115" i="2"/>
  <c r="L2115" i="2" s="1"/>
  <c r="C2116" i="2"/>
  <c r="L2116" i="2" s="1"/>
  <c r="C2117" i="2"/>
  <c r="L2117" i="2" s="1"/>
  <c r="C2118" i="2"/>
  <c r="L2118" i="2" s="1"/>
  <c r="C2119" i="2"/>
  <c r="L2119" i="2" s="1"/>
  <c r="C2120" i="2"/>
  <c r="L2120" i="2" s="1"/>
  <c r="C2121" i="2"/>
  <c r="L2121" i="2" s="1"/>
  <c r="C2122" i="2"/>
  <c r="L2122" i="2" s="1"/>
  <c r="C2123" i="2"/>
  <c r="L2123" i="2" s="1"/>
  <c r="C2124" i="2"/>
  <c r="L2124" i="2" s="1"/>
  <c r="C2125" i="2"/>
  <c r="L2125" i="2" s="1"/>
  <c r="C2126" i="2"/>
  <c r="L2126" i="2" s="1"/>
  <c r="C2127" i="2"/>
  <c r="L2127" i="2" s="1"/>
  <c r="C2128" i="2"/>
  <c r="L2128" i="2" s="1"/>
  <c r="C2129" i="2"/>
  <c r="L2129" i="2" s="1"/>
  <c r="C2130" i="2"/>
  <c r="L2130" i="2" s="1"/>
  <c r="C2131" i="2"/>
  <c r="L2131" i="2" s="1"/>
  <c r="C2132" i="2"/>
  <c r="L2132" i="2" s="1"/>
  <c r="C2133" i="2"/>
  <c r="L2133" i="2" s="1"/>
  <c r="C2134" i="2"/>
  <c r="L2134" i="2" s="1"/>
  <c r="C2135" i="2"/>
  <c r="L2135" i="2" s="1"/>
  <c r="C2136" i="2"/>
  <c r="L2136" i="2" s="1"/>
  <c r="C2137" i="2"/>
  <c r="L2137" i="2" s="1"/>
  <c r="C2138" i="2"/>
  <c r="L2138" i="2" s="1"/>
  <c r="C2139" i="2"/>
  <c r="L2139" i="2" s="1"/>
  <c r="C2140" i="2"/>
  <c r="L2140" i="2" s="1"/>
  <c r="C2141" i="2"/>
  <c r="L2141" i="2" s="1"/>
  <c r="C2142" i="2"/>
  <c r="L2142" i="2" s="1"/>
  <c r="C2143" i="2"/>
  <c r="L2143" i="2" s="1"/>
  <c r="C2144" i="2"/>
  <c r="L2144" i="2" s="1"/>
  <c r="C2145" i="2"/>
  <c r="L2145" i="2" s="1"/>
  <c r="C2146" i="2"/>
  <c r="L2146" i="2" s="1"/>
  <c r="C2147" i="2"/>
  <c r="L2147" i="2" s="1"/>
  <c r="C2148" i="2"/>
  <c r="L2148" i="2" s="1"/>
  <c r="C2149" i="2"/>
  <c r="L2149" i="2" s="1"/>
  <c r="C2150" i="2"/>
  <c r="L2150" i="2" s="1"/>
  <c r="C2151" i="2"/>
  <c r="L2151" i="2" s="1"/>
  <c r="C2152" i="2"/>
  <c r="L2152" i="2" s="1"/>
  <c r="C2153" i="2"/>
  <c r="L2153" i="2" s="1"/>
  <c r="C2154" i="2"/>
  <c r="L2154" i="2" s="1"/>
  <c r="C2155" i="2"/>
  <c r="L2155" i="2" s="1"/>
  <c r="C2156" i="2"/>
  <c r="L2156" i="2" s="1"/>
  <c r="C2157" i="2"/>
  <c r="L2157" i="2" s="1"/>
  <c r="C2158" i="2"/>
  <c r="L2158" i="2" s="1"/>
  <c r="C2159" i="2"/>
  <c r="L2159" i="2" s="1"/>
  <c r="C2160" i="2"/>
  <c r="L2160" i="2" s="1"/>
  <c r="C2161" i="2"/>
  <c r="L2161" i="2" s="1"/>
  <c r="C2162" i="2"/>
  <c r="L2162" i="2" s="1"/>
  <c r="C2163" i="2"/>
  <c r="L2163" i="2" s="1"/>
  <c r="C2164" i="2"/>
  <c r="L2164" i="2" s="1"/>
  <c r="C2165" i="2"/>
  <c r="L2165" i="2" s="1"/>
  <c r="C2166" i="2"/>
  <c r="L2166" i="2" s="1"/>
  <c r="C2167" i="2"/>
  <c r="L2167" i="2" s="1"/>
  <c r="C2168" i="2"/>
  <c r="L2168" i="2" s="1"/>
  <c r="C2169" i="2"/>
  <c r="L2169" i="2" s="1"/>
  <c r="C2170" i="2"/>
  <c r="L2170" i="2" s="1"/>
  <c r="C2171" i="2"/>
  <c r="L2171" i="2" s="1"/>
  <c r="C2172" i="2"/>
  <c r="L2172" i="2" s="1"/>
  <c r="C2173" i="2"/>
  <c r="L2173" i="2" s="1"/>
  <c r="C2174" i="2"/>
  <c r="L2174" i="2" s="1"/>
  <c r="C2175" i="2"/>
  <c r="L2175" i="2" s="1"/>
  <c r="C2176" i="2"/>
  <c r="L2176" i="2" s="1"/>
  <c r="C2177" i="2"/>
  <c r="L2177" i="2" s="1"/>
  <c r="C2178" i="2"/>
  <c r="L2178" i="2" s="1"/>
  <c r="C2179" i="2"/>
  <c r="L2179" i="2" s="1"/>
  <c r="C2180" i="2"/>
  <c r="L2180" i="2" s="1"/>
  <c r="C2181" i="2"/>
  <c r="L2181" i="2" s="1"/>
  <c r="C2182" i="2"/>
  <c r="L2182" i="2" s="1"/>
  <c r="C2183" i="2"/>
  <c r="L2183" i="2" s="1"/>
  <c r="C2184" i="2"/>
  <c r="L2184" i="2" s="1"/>
  <c r="C2185" i="2"/>
  <c r="L2185" i="2" s="1"/>
  <c r="C2186" i="2"/>
  <c r="L2186" i="2" s="1"/>
  <c r="C2187" i="2"/>
  <c r="L2187" i="2" s="1"/>
  <c r="C2188" i="2"/>
  <c r="L2188" i="2" s="1"/>
  <c r="C2189" i="2"/>
  <c r="L2189" i="2" s="1"/>
  <c r="C2190" i="2"/>
  <c r="L2190" i="2" s="1"/>
  <c r="C2191" i="2"/>
  <c r="L2191" i="2" s="1"/>
  <c r="C2192" i="2"/>
  <c r="L2192" i="2" s="1"/>
  <c r="C2193" i="2"/>
  <c r="L2193" i="2" s="1"/>
  <c r="C2194" i="2"/>
  <c r="L2194" i="2" s="1"/>
  <c r="C2195" i="2"/>
  <c r="L2195" i="2" s="1"/>
  <c r="C2196" i="2"/>
  <c r="L2196" i="2" s="1"/>
  <c r="C2197" i="2"/>
  <c r="L2197" i="2" s="1"/>
  <c r="C2198" i="2"/>
  <c r="L2198" i="2" s="1"/>
  <c r="C2199" i="2"/>
  <c r="L2199" i="2" s="1"/>
  <c r="C2200" i="2"/>
  <c r="L2200" i="2" s="1"/>
  <c r="C2201" i="2"/>
  <c r="L2201" i="2" s="1"/>
  <c r="C2202" i="2"/>
  <c r="L2202" i="2" s="1"/>
  <c r="C2203" i="2"/>
  <c r="L2203" i="2" s="1"/>
  <c r="C2204" i="2"/>
  <c r="L2204" i="2" s="1"/>
  <c r="C2205" i="2"/>
  <c r="L2205" i="2" s="1"/>
  <c r="C2206" i="2"/>
  <c r="L2206" i="2" s="1"/>
  <c r="C2207" i="2"/>
  <c r="L2207" i="2" s="1"/>
  <c r="C2208" i="2"/>
  <c r="L2208" i="2" s="1"/>
  <c r="C2209" i="2"/>
  <c r="L2209" i="2" s="1"/>
  <c r="C2210" i="2"/>
  <c r="L2210" i="2" s="1"/>
  <c r="C2211" i="2"/>
  <c r="L2211" i="2" s="1"/>
  <c r="C2212" i="2"/>
  <c r="L2212" i="2" s="1"/>
  <c r="C2213" i="2"/>
  <c r="L2213" i="2" s="1"/>
  <c r="C2214" i="2"/>
  <c r="L2214" i="2" s="1"/>
  <c r="C2215" i="2"/>
  <c r="L2215" i="2" s="1"/>
  <c r="C2216" i="2"/>
  <c r="L2216" i="2" s="1"/>
  <c r="C2217" i="2"/>
  <c r="L2217" i="2" s="1"/>
  <c r="C2218" i="2"/>
  <c r="L2218" i="2" s="1"/>
  <c r="C2219" i="2"/>
  <c r="L2219" i="2" s="1"/>
  <c r="C2220" i="2"/>
  <c r="L2220" i="2" s="1"/>
  <c r="C2221" i="2"/>
  <c r="L2221" i="2" s="1"/>
  <c r="C2222" i="2"/>
  <c r="L2222" i="2" s="1"/>
  <c r="C2223" i="2"/>
  <c r="L2223" i="2" s="1"/>
  <c r="C2224" i="2"/>
  <c r="L2224" i="2" s="1"/>
  <c r="C2225" i="2"/>
  <c r="L2225" i="2" s="1"/>
  <c r="C2226" i="2"/>
  <c r="L2226" i="2" s="1"/>
  <c r="C2227" i="2"/>
  <c r="L2227" i="2" s="1"/>
  <c r="C2228" i="2"/>
  <c r="L2228" i="2" s="1"/>
  <c r="C2229" i="2"/>
  <c r="L2229" i="2" s="1"/>
  <c r="C2230" i="2"/>
  <c r="L2230" i="2" s="1"/>
  <c r="C2231" i="2"/>
  <c r="L2231" i="2" s="1"/>
  <c r="C2232" i="2"/>
  <c r="L2232" i="2" s="1"/>
  <c r="C2233" i="2"/>
  <c r="L2233" i="2" s="1"/>
  <c r="C2234" i="2"/>
  <c r="L2234" i="2" s="1"/>
  <c r="C2235" i="2"/>
  <c r="L2235" i="2" s="1"/>
  <c r="C2236" i="2"/>
  <c r="L2236" i="2" s="1"/>
  <c r="C2237" i="2"/>
  <c r="L2237" i="2" s="1"/>
  <c r="C2238" i="2"/>
  <c r="L2238" i="2" s="1"/>
  <c r="C2239" i="2"/>
  <c r="L2239" i="2" s="1"/>
  <c r="C2240" i="2"/>
  <c r="L2240" i="2" s="1"/>
  <c r="C2241" i="2"/>
  <c r="L2241" i="2" s="1"/>
  <c r="C2242" i="2"/>
  <c r="L2242" i="2" s="1"/>
  <c r="C2243" i="2"/>
  <c r="L2243" i="2" s="1"/>
  <c r="C2244" i="2"/>
  <c r="L2244" i="2" s="1"/>
  <c r="C2245" i="2"/>
  <c r="L2245" i="2" s="1"/>
  <c r="C2246" i="2"/>
  <c r="L2246" i="2" s="1"/>
  <c r="C2247" i="2"/>
  <c r="L2247" i="2" s="1"/>
  <c r="C2248" i="2"/>
  <c r="L2248" i="2" s="1"/>
  <c r="C2249" i="2"/>
  <c r="L2249" i="2" s="1"/>
  <c r="C2250" i="2"/>
  <c r="L2250" i="2" s="1"/>
  <c r="C2251" i="2"/>
  <c r="L2251" i="2" s="1"/>
  <c r="C2252" i="2"/>
  <c r="L2252" i="2" s="1"/>
  <c r="C2253" i="2"/>
  <c r="L2253" i="2" s="1"/>
  <c r="C2254" i="2"/>
  <c r="L2254" i="2" s="1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3" i="2"/>
  <c r="C4" i="2"/>
  <c r="C5" i="2"/>
  <c r="L5" i="2" s="1"/>
  <c r="C6" i="2"/>
  <c r="L6" i="2" s="1"/>
  <c r="C7" i="2"/>
  <c r="L7" i="2" s="1"/>
  <c r="C8" i="2"/>
  <c r="L8" i="2" s="1"/>
  <c r="C9" i="2"/>
  <c r="L9" i="2" s="1"/>
  <c r="C10" i="2"/>
  <c r="L10" i="2" s="1"/>
  <c r="C11" i="2"/>
  <c r="C12" i="2"/>
  <c r="C13" i="2"/>
  <c r="L13" i="2" s="1"/>
  <c r="C14" i="2"/>
  <c r="L14" i="2" s="1"/>
  <c r="C15" i="2"/>
  <c r="L15" i="2" s="1"/>
  <c r="C16" i="2"/>
  <c r="L16" i="2" s="1"/>
  <c r="C17" i="2"/>
  <c r="L17" i="2" s="1"/>
  <c r="C18" i="2"/>
  <c r="L18" i="2" s="1"/>
  <c r="C19" i="2"/>
  <c r="C20" i="2"/>
  <c r="C21" i="2"/>
  <c r="L21" i="2" s="1"/>
  <c r="C22" i="2"/>
  <c r="L22" i="2" s="1"/>
  <c r="C23" i="2"/>
  <c r="L23" i="2" s="1"/>
  <c r="C24" i="2"/>
  <c r="L24" i="2" s="1"/>
  <c r="C25" i="2"/>
  <c r="L25" i="2" s="1"/>
  <c r="C26" i="2"/>
  <c r="L26" i="2" s="1"/>
  <c r="C27" i="2"/>
  <c r="C28" i="2"/>
  <c r="C29" i="2"/>
  <c r="L29" i="2" s="1"/>
  <c r="C30" i="2"/>
  <c r="L30" i="2" s="1"/>
  <c r="C31" i="2"/>
  <c r="L31" i="2" s="1"/>
  <c r="C32" i="2"/>
  <c r="L32" i="2" s="1"/>
  <c r="C33" i="2"/>
  <c r="L33" i="2" s="1"/>
  <c r="C34" i="2"/>
  <c r="L34" i="2" s="1"/>
  <c r="C35" i="2"/>
  <c r="C36" i="2"/>
  <c r="C37" i="2"/>
  <c r="L37" i="2" s="1"/>
  <c r="C38" i="2"/>
  <c r="L38" i="2" s="1"/>
  <c r="C39" i="2"/>
  <c r="L39" i="2" s="1"/>
  <c r="C40" i="2"/>
  <c r="L40" i="2" s="1"/>
  <c r="C41" i="2"/>
  <c r="L41" i="2" s="1"/>
  <c r="C42" i="2"/>
  <c r="L42" i="2" s="1"/>
  <c r="C43" i="2"/>
  <c r="C44" i="2"/>
  <c r="C45" i="2"/>
  <c r="L45" i="2" s="1"/>
  <c r="C46" i="2"/>
  <c r="L46" i="2" s="1"/>
  <c r="C47" i="2"/>
  <c r="L47" i="2" s="1"/>
  <c r="C48" i="2"/>
  <c r="L48" i="2" s="1"/>
  <c r="C49" i="2"/>
  <c r="L49" i="2" s="1"/>
  <c r="C50" i="2"/>
  <c r="L50" i="2" s="1"/>
  <c r="C51" i="2"/>
  <c r="C52" i="2"/>
  <c r="C53" i="2"/>
  <c r="L53" i="2" s="1"/>
  <c r="C54" i="2"/>
  <c r="L54" i="2" s="1"/>
  <c r="C55" i="2"/>
  <c r="L55" i="2" s="1"/>
  <c r="C56" i="2"/>
  <c r="L56" i="2" s="1"/>
  <c r="C57" i="2"/>
  <c r="L57" i="2" s="1"/>
  <c r="C58" i="2"/>
  <c r="L58" i="2" s="1"/>
  <c r="C59" i="2"/>
  <c r="C60" i="2"/>
  <c r="C61" i="2"/>
  <c r="L61" i="2" s="1"/>
  <c r="C62" i="2"/>
  <c r="L62" i="2" s="1"/>
  <c r="C68" i="2"/>
  <c r="C70" i="2"/>
  <c r="L70" i="2" s="1"/>
  <c r="C74" i="2"/>
  <c r="L74" i="2" s="1"/>
  <c r="C76" i="2"/>
  <c r="C82" i="2"/>
  <c r="L82" i="2" s="1"/>
  <c r="C84" i="2"/>
  <c r="C92" i="2"/>
  <c r="C94" i="2"/>
  <c r="L94" i="2" s="1"/>
  <c r="C100" i="2"/>
  <c r="C102" i="2"/>
  <c r="L102" i="2" s="1"/>
  <c r="C106" i="2"/>
  <c r="L106" i="2" s="1"/>
  <c r="C108" i="2"/>
  <c r="C114" i="2"/>
  <c r="L114" i="2" s="1"/>
  <c r="C116" i="2"/>
  <c r="C124" i="2"/>
  <c r="C126" i="2"/>
  <c r="L126" i="2" s="1"/>
  <c r="C132" i="2"/>
  <c r="C134" i="2"/>
  <c r="L134" i="2" s="1"/>
  <c r="C138" i="2"/>
  <c r="L138" i="2" s="1"/>
  <c r="C140" i="2"/>
  <c r="C146" i="2"/>
  <c r="L146" i="2" s="1"/>
  <c r="C148" i="2"/>
  <c r="C156" i="2"/>
  <c r="C158" i="2"/>
  <c r="L158" i="2" s="1"/>
  <c r="C164" i="2"/>
  <c r="C166" i="2"/>
  <c r="L166" i="2" s="1"/>
  <c r="C170" i="2"/>
  <c r="L170" i="2" s="1"/>
  <c r="C172" i="2"/>
  <c r="C178" i="2"/>
  <c r="L178" i="2" s="1"/>
  <c r="C180" i="2"/>
  <c r="C188" i="2"/>
  <c r="C190" i="2"/>
  <c r="L190" i="2" s="1"/>
  <c r="C196" i="2"/>
  <c r="C198" i="2"/>
  <c r="L198" i="2" s="1"/>
  <c r="C202" i="2"/>
  <c r="L202" i="2" s="1"/>
  <c r="C204" i="2"/>
  <c r="C210" i="2"/>
  <c r="L210" i="2" s="1"/>
  <c r="C212" i="2"/>
  <c r="C220" i="2"/>
  <c r="C222" i="2"/>
  <c r="L222" i="2" s="1"/>
  <c r="C228" i="2"/>
  <c r="C230" i="2"/>
  <c r="L230" i="2" s="1"/>
  <c r="C234" i="2"/>
  <c r="L234" i="2" s="1"/>
  <c r="C236" i="2"/>
  <c r="C242" i="2"/>
  <c r="L242" i="2" s="1"/>
  <c r="C244" i="2"/>
  <c r="C251" i="2"/>
  <c r="C252" i="2"/>
  <c r="C253" i="2"/>
  <c r="L253" i="2" s="1"/>
  <c r="C254" i="2"/>
  <c r="L254" i="2" s="1"/>
  <c r="C255" i="2"/>
  <c r="L255" i="2" s="1"/>
  <c r="C256" i="2"/>
  <c r="L256" i="2" s="1"/>
  <c r="C257" i="2"/>
  <c r="L257" i="2" s="1"/>
  <c r="C258" i="2"/>
  <c r="L258" i="2" s="1"/>
  <c r="C259" i="2"/>
  <c r="C260" i="2"/>
  <c r="C261" i="2"/>
  <c r="L261" i="2" s="1"/>
  <c r="C262" i="2"/>
  <c r="L262" i="2" s="1"/>
  <c r="C263" i="2"/>
  <c r="L263" i="2" s="1"/>
  <c r="C264" i="2"/>
  <c r="L264" i="2" s="1"/>
  <c r="C265" i="2"/>
  <c r="L265" i="2" s="1"/>
  <c r="C266" i="2"/>
  <c r="L266" i="2" s="1"/>
  <c r="C267" i="2"/>
  <c r="C268" i="2"/>
  <c r="C269" i="2"/>
  <c r="L269" i="2" s="1"/>
  <c r="C270" i="2"/>
  <c r="L270" i="2" s="1"/>
  <c r="C271" i="2"/>
  <c r="L271" i="2" s="1"/>
  <c r="C272" i="2"/>
  <c r="L272" i="2" s="1"/>
  <c r="C273" i="2"/>
  <c r="L273" i="2" s="1"/>
  <c r="C274" i="2"/>
  <c r="L274" i="2" s="1"/>
  <c r="C275" i="2"/>
  <c r="C276" i="2"/>
  <c r="C277" i="2"/>
  <c r="L277" i="2" s="1"/>
  <c r="C278" i="2"/>
  <c r="L278" i="2" s="1"/>
  <c r="C279" i="2"/>
  <c r="L279" i="2" s="1"/>
  <c r="C280" i="2"/>
  <c r="L280" i="2" s="1"/>
  <c r="C281" i="2"/>
  <c r="L281" i="2" s="1"/>
  <c r="C282" i="2"/>
  <c r="L282" i="2" s="1"/>
  <c r="C283" i="2"/>
  <c r="C284" i="2"/>
  <c r="C285" i="2"/>
  <c r="L285" i="2" s="1"/>
  <c r="C286" i="2"/>
  <c r="L286" i="2" s="1"/>
  <c r="C287" i="2"/>
  <c r="L287" i="2" s="1"/>
  <c r="C288" i="2"/>
  <c r="L288" i="2" s="1"/>
  <c r="C289" i="2"/>
  <c r="L289" i="2" s="1"/>
  <c r="C290" i="2"/>
  <c r="L290" i="2" s="1"/>
  <c r="C291" i="2"/>
  <c r="C292" i="2"/>
  <c r="C293" i="2"/>
  <c r="L293" i="2" s="1"/>
  <c r="C294" i="2"/>
  <c r="L294" i="2" s="1"/>
  <c r="C295" i="2"/>
  <c r="L295" i="2" s="1"/>
  <c r="C296" i="2"/>
  <c r="L296" i="2" s="1"/>
  <c r="C297" i="2"/>
  <c r="L297" i="2" s="1"/>
  <c r="C298" i="2"/>
  <c r="L298" i="2" s="1"/>
  <c r="C299" i="2"/>
  <c r="C300" i="2"/>
  <c r="C301" i="2"/>
  <c r="L301" i="2" s="1"/>
  <c r="C302" i="2"/>
  <c r="L302" i="2" s="1"/>
  <c r="C303" i="2"/>
  <c r="L303" i="2" s="1"/>
  <c r="C304" i="2"/>
  <c r="L304" i="2" s="1"/>
  <c r="C305" i="2"/>
  <c r="L305" i="2" s="1"/>
  <c r="C306" i="2"/>
  <c r="L306" i="2" s="1"/>
  <c r="C307" i="2"/>
  <c r="C308" i="2"/>
  <c r="C309" i="2"/>
  <c r="L309" i="2" s="1"/>
  <c r="C310" i="2"/>
  <c r="L310" i="2" s="1"/>
  <c r="C311" i="2"/>
  <c r="L311" i="2" s="1"/>
  <c r="C312" i="2"/>
  <c r="L312" i="2" s="1"/>
  <c r="C313" i="2"/>
  <c r="L313" i="2" s="1"/>
  <c r="C314" i="2"/>
  <c r="L314" i="2" s="1"/>
  <c r="C315" i="2"/>
  <c r="C316" i="2"/>
  <c r="C317" i="2"/>
  <c r="L317" i="2" s="1"/>
  <c r="C318" i="2"/>
  <c r="L318" i="2" s="1"/>
  <c r="C319" i="2"/>
  <c r="L319" i="2" s="1"/>
  <c r="C320" i="2"/>
  <c r="L320" i="2" s="1"/>
  <c r="C321" i="2"/>
  <c r="L321" i="2" s="1"/>
  <c r="C322" i="2"/>
  <c r="L322" i="2" s="1"/>
  <c r="C323" i="2"/>
  <c r="C324" i="2"/>
  <c r="C325" i="2"/>
  <c r="L325" i="2" s="1"/>
  <c r="C326" i="2"/>
  <c r="L326" i="2" s="1"/>
  <c r="C327" i="2"/>
  <c r="L327" i="2" s="1"/>
  <c r="C328" i="2"/>
  <c r="L328" i="2" s="1"/>
  <c r="C329" i="2"/>
  <c r="L329" i="2" s="1"/>
  <c r="C330" i="2"/>
  <c r="L330" i="2" s="1"/>
  <c r="C331" i="2"/>
  <c r="C332" i="2"/>
  <c r="C333" i="2"/>
  <c r="L333" i="2" s="1"/>
  <c r="C334" i="2"/>
  <c r="L334" i="2" s="1"/>
  <c r="C335" i="2"/>
  <c r="L335" i="2" s="1"/>
  <c r="C336" i="2"/>
  <c r="L336" i="2" s="1"/>
  <c r="C337" i="2"/>
  <c r="L337" i="2" s="1"/>
  <c r="C338" i="2"/>
  <c r="L338" i="2" s="1"/>
  <c r="C339" i="2"/>
  <c r="C340" i="2"/>
  <c r="C341" i="2"/>
  <c r="L341" i="2" s="1"/>
  <c r="C342" i="2"/>
  <c r="L342" i="2" s="1"/>
  <c r="C343" i="2"/>
  <c r="L343" i="2" s="1"/>
  <c r="C344" i="2"/>
  <c r="L344" i="2" s="1"/>
  <c r="C345" i="2"/>
  <c r="L345" i="2" s="1"/>
  <c r="C346" i="2"/>
  <c r="L346" i="2" s="1"/>
  <c r="C347" i="2"/>
  <c r="C348" i="2"/>
  <c r="C349" i="2"/>
  <c r="L349" i="2" s="1"/>
  <c r="C350" i="2"/>
  <c r="L350" i="2" s="1"/>
  <c r="C351" i="2"/>
  <c r="L351" i="2" s="1"/>
  <c r="C352" i="2"/>
  <c r="L352" i="2" s="1"/>
  <c r="C353" i="2"/>
  <c r="L353" i="2" s="1"/>
  <c r="C354" i="2"/>
  <c r="L354" i="2" s="1"/>
  <c r="C355" i="2"/>
  <c r="C356" i="2"/>
  <c r="C357" i="2"/>
  <c r="L357" i="2" s="1"/>
  <c r="C358" i="2"/>
  <c r="L358" i="2" s="1"/>
  <c r="C359" i="2"/>
  <c r="L359" i="2" s="1"/>
  <c r="C360" i="2"/>
  <c r="L360" i="2" s="1"/>
  <c r="C361" i="2"/>
  <c r="L361" i="2" s="1"/>
  <c r="C362" i="2"/>
  <c r="L362" i="2" s="1"/>
  <c r="C363" i="2"/>
  <c r="C364" i="2"/>
  <c r="C365" i="2"/>
  <c r="L365" i="2" s="1"/>
  <c r="C366" i="2"/>
  <c r="L366" i="2" s="1"/>
  <c r="C367" i="2"/>
  <c r="L367" i="2" s="1"/>
  <c r="C368" i="2"/>
  <c r="L368" i="2" s="1"/>
  <c r="C369" i="2"/>
  <c r="L369" i="2" s="1"/>
  <c r="C370" i="2"/>
  <c r="L370" i="2" s="1"/>
  <c r="C371" i="2"/>
  <c r="C372" i="2"/>
  <c r="C373" i="2"/>
  <c r="L373" i="2" s="1"/>
  <c r="C374" i="2"/>
  <c r="L374" i="2" s="1"/>
  <c r="C375" i="2"/>
  <c r="L375" i="2" s="1"/>
  <c r="C376" i="2"/>
  <c r="L376" i="2" s="1"/>
  <c r="C377" i="2"/>
  <c r="L377" i="2" s="1"/>
  <c r="C378" i="2"/>
  <c r="L378" i="2" s="1"/>
  <c r="C379" i="2"/>
  <c r="C380" i="2"/>
  <c r="C381" i="2"/>
  <c r="L381" i="2" s="1"/>
  <c r="C382" i="2"/>
  <c r="L382" i="2" s="1"/>
  <c r="C383" i="2"/>
  <c r="L383" i="2" s="1"/>
  <c r="C384" i="2"/>
  <c r="L384" i="2" s="1"/>
  <c r="C385" i="2"/>
  <c r="L385" i="2" s="1"/>
  <c r="C386" i="2"/>
  <c r="L386" i="2" s="1"/>
  <c r="C387" i="2"/>
  <c r="C388" i="2"/>
  <c r="C389" i="2"/>
  <c r="L389" i="2" s="1"/>
  <c r="C390" i="2"/>
  <c r="L390" i="2" s="1"/>
  <c r="C391" i="2"/>
  <c r="L391" i="2" s="1"/>
  <c r="C392" i="2"/>
  <c r="L392" i="2" s="1"/>
  <c r="C393" i="2"/>
  <c r="L393" i="2" s="1"/>
  <c r="C394" i="2"/>
  <c r="L394" i="2" s="1"/>
  <c r="C395" i="2"/>
  <c r="C396" i="2"/>
  <c r="C397" i="2"/>
  <c r="L397" i="2" s="1"/>
  <c r="C398" i="2"/>
  <c r="L398" i="2" s="1"/>
  <c r="C399" i="2"/>
  <c r="L399" i="2" s="1"/>
  <c r="C400" i="2"/>
  <c r="L400" i="2" s="1"/>
  <c r="C401" i="2"/>
  <c r="L401" i="2" s="1"/>
  <c r="C402" i="2"/>
  <c r="L402" i="2" s="1"/>
  <c r="C403" i="2"/>
  <c r="L403" i="2" s="1"/>
  <c r="C404" i="2"/>
  <c r="C405" i="2"/>
  <c r="L405" i="2" s="1"/>
  <c r="C406" i="2"/>
  <c r="C407" i="2"/>
  <c r="L407" i="2" s="1"/>
  <c r="C408" i="2"/>
  <c r="L408" i="2" s="1"/>
  <c r="C409" i="2"/>
  <c r="C410" i="2"/>
  <c r="L410" i="2" s="1"/>
  <c r="C411" i="2"/>
  <c r="C412" i="2"/>
  <c r="L412" i="2" s="1"/>
  <c r="C413" i="2"/>
  <c r="L413" i="2" s="1"/>
  <c r="C414" i="2"/>
  <c r="C415" i="2"/>
  <c r="L415" i="2" s="1"/>
  <c r="C416" i="2"/>
  <c r="L416" i="2" s="1"/>
  <c r="C417" i="2"/>
  <c r="L417" i="2" s="1"/>
  <c r="C418" i="2"/>
  <c r="L418" i="2" s="1"/>
  <c r="C419" i="2"/>
  <c r="L419" i="2" s="1"/>
  <c r="C420" i="2"/>
  <c r="C421" i="2"/>
  <c r="L421" i="2" s="1"/>
  <c r="C422" i="2"/>
  <c r="C423" i="2"/>
  <c r="L423" i="2" s="1"/>
  <c r="C424" i="2"/>
  <c r="L424" i="2" s="1"/>
  <c r="C425" i="2"/>
  <c r="C426" i="2"/>
  <c r="L426" i="2" s="1"/>
  <c r="C427" i="2"/>
  <c r="C428" i="2"/>
  <c r="L428" i="2" s="1"/>
  <c r="C429" i="2"/>
  <c r="L429" i="2" s="1"/>
  <c r="C430" i="2"/>
  <c r="C431" i="2"/>
  <c r="L431" i="2" s="1"/>
  <c r="C432" i="2"/>
  <c r="L432" i="2" s="1"/>
  <c r="C433" i="2"/>
  <c r="L433" i="2" s="1"/>
  <c r="C434" i="2"/>
  <c r="L434" i="2" s="1"/>
  <c r="C435" i="2"/>
  <c r="L435" i="2" s="1"/>
  <c r="C436" i="2"/>
  <c r="C437" i="2"/>
  <c r="L437" i="2" s="1"/>
  <c r="C438" i="2"/>
  <c r="C439" i="2"/>
  <c r="L439" i="2" s="1"/>
  <c r="C440" i="2"/>
  <c r="L440" i="2" s="1"/>
  <c r="C441" i="2"/>
  <c r="C442" i="2"/>
  <c r="L442" i="2" s="1"/>
  <c r="C443" i="2"/>
  <c r="C444" i="2"/>
  <c r="L444" i="2" s="1"/>
  <c r="C445" i="2"/>
  <c r="L445" i="2" s="1"/>
  <c r="C446" i="2"/>
  <c r="C447" i="2"/>
  <c r="L447" i="2" s="1"/>
  <c r="C448" i="2"/>
  <c r="L448" i="2" s="1"/>
  <c r="C449" i="2"/>
  <c r="L449" i="2" s="1"/>
  <c r="C450" i="2"/>
  <c r="C451" i="2"/>
  <c r="L451" i="2" s="1"/>
  <c r="C452" i="2"/>
  <c r="C453" i="2"/>
  <c r="L453" i="2" s="1"/>
  <c r="C454" i="2"/>
  <c r="C455" i="2"/>
  <c r="L455" i="2" s="1"/>
  <c r="C456" i="2"/>
  <c r="L456" i="2" s="1"/>
  <c r="C457" i="2"/>
  <c r="C458" i="2"/>
  <c r="L458" i="2" s="1"/>
  <c r="C459" i="2"/>
  <c r="C460" i="2"/>
  <c r="L460" i="2" s="1"/>
  <c r="C461" i="2"/>
  <c r="L461" i="2" s="1"/>
  <c r="C462" i="2"/>
  <c r="C463" i="2"/>
  <c r="L463" i="2" s="1"/>
  <c r="C464" i="2"/>
  <c r="L464" i="2" s="1"/>
  <c r="C465" i="2"/>
  <c r="L465" i="2" s="1"/>
  <c r="C466" i="2"/>
  <c r="L466" i="2" s="1"/>
  <c r="C467" i="2"/>
  <c r="L467" i="2" s="1"/>
  <c r="C468" i="2"/>
  <c r="C469" i="2"/>
  <c r="L469" i="2" s="1"/>
  <c r="C470" i="2"/>
  <c r="C471" i="2"/>
  <c r="L471" i="2" s="1"/>
  <c r="C472" i="2"/>
  <c r="L472" i="2" s="1"/>
  <c r="C473" i="2"/>
  <c r="C474" i="2"/>
  <c r="L474" i="2" s="1"/>
  <c r="C475" i="2"/>
  <c r="C476" i="2"/>
  <c r="L476" i="2" s="1"/>
  <c r="C477" i="2"/>
  <c r="L477" i="2" s="1"/>
  <c r="C478" i="2"/>
  <c r="C479" i="2"/>
  <c r="L479" i="2" s="1"/>
  <c r="C480" i="2"/>
  <c r="L480" i="2" s="1"/>
  <c r="C481" i="2"/>
  <c r="L481" i="2" s="1"/>
  <c r="C482" i="2"/>
  <c r="L482" i="2" s="1"/>
  <c r="C483" i="2"/>
  <c r="L483" i="2" s="1"/>
  <c r="C484" i="2"/>
  <c r="C485" i="2"/>
  <c r="L485" i="2" s="1"/>
  <c r="C486" i="2"/>
  <c r="C487" i="2"/>
  <c r="L487" i="2" s="1"/>
  <c r="C488" i="2"/>
  <c r="L488" i="2" s="1"/>
  <c r="C489" i="2"/>
  <c r="C490" i="2"/>
  <c r="L490" i="2" s="1"/>
  <c r="C491" i="2"/>
  <c r="C492" i="2"/>
  <c r="L492" i="2" s="1"/>
  <c r="C493" i="2"/>
  <c r="L493" i="2" s="1"/>
  <c r="C494" i="2"/>
  <c r="C495" i="2"/>
  <c r="L495" i="2" s="1"/>
  <c r="C496" i="2"/>
  <c r="L496" i="2" s="1"/>
  <c r="C497" i="2"/>
  <c r="L497" i="2" s="1"/>
  <c r="C498" i="2"/>
  <c r="L498" i="2" s="1"/>
  <c r="C499" i="2"/>
  <c r="L499" i="2" s="1"/>
  <c r="C500" i="2"/>
  <c r="C501" i="2"/>
  <c r="L501" i="2" s="1"/>
  <c r="C502" i="2"/>
  <c r="C503" i="2"/>
  <c r="L503" i="2" s="1"/>
  <c r="C504" i="2"/>
  <c r="L504" i="2" s="1"/>
  <c r="C505" i="2"/>
  <c r="C506" i="2"/>
  <c r="L506" i="2" s="1"/>
  <c r="C507" i="2"/>
  <c r="C508" i="2"/>
  <c r="L508" i="2" s="1"/>
  <c r="C509" i="2"/>
  <c r="L509" i="2" s="1"/>
  <c r="C510" i="2"/>
  <c r="C511" i="2"/>
  <c r="L511" i="2" s="1"/>
  <c r="C512" i="2"/>
  <c r="L512" i="2" s="1"/>
  <c r="C513" i="2"/>
  <c r="L513" i="2" s="1"/>
  <c r="C514" i="2"/>
  <c r="C515" i="2"/>
  <c r="L515" i="2" s="1"/>
  <c r="C516" i="2"/>
  <c r="C517" i="2"/>
  <c r="L517" i="2" s="1"/>
  <c r="C518" i="2"/>
  <c r="C519" i="2"/>
  <c r="L519" i="2" s="1"/>
  <c r="C520" i="2"/>
  <c r="L520" i="2" s="1"/>
  <c r="C521" i="2"/>
  <c r="C522" i="2"/>
  <c r="L522" i="2" s="1"/>
  <c r="C523" i="2"/>
  <c r="C524" i="2"/>
  <c r="L524" i="2" s="1"/>
  <c r="C525" i="2"/>
  <c r="L525" i="2" s="1"/>
  <c r="C526" i="2"/>
  <c r="C527" i="2"/>
  <c r="L527" i="2" s="1"/>
  <c r="C528" i="2"/>
  <c r="L528" i="2" s="1"/>
  <c r="C529" i="2"/>
  <c r="L529" i="2" s="1"/>
  <c r="C530" i="2"/>
  <c r="L530" i="2" s="1"/>
  <c r="C531" i="2"/>
  <c r="L531" i="2" s="1"/>
  <c r="C532" i="2"/>
  <c r="C533" i="2"/>
  <c r="L533" i="2" s="1"/>
  <c r="C534" i="2"/>
  <c r="C535" i="2"/>
  <c r="L535" i="2" s="1"/>
  <c r="C536" i="2"/>
  <c r="L536" i="2" s="1"/>
  <c r="C537" i="2"/>
  <c r="C538" i="2"/>
  <c r="L538" i="2" s="1"/>
  <c r="C539" i="2"/>
  <c r="C540" i="2"/>
  <c r="L540" i="2" s="1"/>
  <c r="C541" i="2"/>
  <c r="L541" i="2" s="1"/>
  <c r="C542" i="2"/>
  <c r="C543" i="2"/>
  <c r="L543" i="2" s="1"/>
  <c r="C544" i="2"/>
  <c r="L544" i="2" s="1"/>
  <c r="C545" i="2"/>
  <c r="L545" i="2" s="1"/>
  <c r="C546" i="2"/>
  <c r="L546" i="2" s="1"/>
  <c r="C547" i="2"/>
  <c r="L547" i="2" s="1"/>
  <c r="C548" i="2"/>
  <c r="C549" i="2"/>
  <c r="L549" i="2" s="1"/>
  <c r="C550" i="2"/>
  <c r="C551" i="2"/>
  <c r="L551" i="2" s="1"/>
  <c r="C552" i="2"/>
  <c r="L552" i="2" s="1"/>
  <c r="C553" i="2"/>
  <c r="C554" i="2"/>
  <c r="L554" i="2" s="1"/>
  <c r="C555" i="2"/>
  <c r="C556" i="2"/>
  <c r="L556" i="2" s="1"/>
  <c r="C557" i="2"/>
  <c r="L557" i="2" s="1"/>
  <c r="C558" i="2"/>
  <c r="C559" i="2"/>
  <c r="L559" i="2" s="1"/>
  <c r="C560" i="2"/>
  <c r="L560" i="2" s="1"/>
  <c r="C561" i="2"/>
  <c r="L561" i="2" s="1"/>
  <c r="C562" i="2"/>
  <c r="L562" i="2" s="1"/>
  <c r="C563" i="2"/>
  <c r="L563" i="2" s="1"/>
  <c r="C564" i="2"/>
  <c r="C565" i="2"/>
  <c r="L565" i="2" s="1"/>
  <c r="C566" i="2"/>
  <c r="C567" i="2"/>
  <c r="L567" i="2" s="1"/>
  <c r="C568" i="2"/>
  <c r="L568" i="2" s="1"/>
  <c r="C569" i="2"/>
  <c r="C570" i="2"/>
  <c r="L570" i="2" s="1"/>
  <c r="C571" i="2"/>
  <c r="C572" i="2"/>
  <c r="L572" i="2" s="1"/>
  <c r="C573" i="2"/>
  <c r="L573" i="2" s="1"/>
  <c r="C574" i="2"/>
  <c r="C575" i="2"/>
  <c r="L575" i="2" s="1"/>
  <c r="C576" i="2"/>
  <c r="L576" i="2" s="1"/>
  <c r="C577" i="2"/>
  <c r="L577" i="2" s="1"/>
  <c r="C578" i="2"/>
  <c r="C579" i="2"/>
  <c r="L579" i="2" s="1"/>
  <c r="C580" i="2"/>
  <c r="C581" i="2"/>
  <c r="L581" i="2" s="1"/>
  <c r="C582" i="2"/>
  <c r="C583" i="2"/>
  <c r="L583" i="2" s="1"/>
  <c r="C584" i="2"/>
  <c r="L584" i="2" s="1"/>
  <c r="C585" i="2"/>
  <c r="C586" i="2"/>
  <c r="L586" i="2" s="1"/>
  <c r="C587" i="2"/>
  <c r="C588" i="2"/>
  <c r="L588" i="2" s="1"/>
  <c r="C589" i="2"/>
  <c r="L589" i="2" s="1"/>
  <c r="C590" i="2"/>
  <c r="C591" i="2"/>
  <c r="L591" i="2" s="1"/>
  <c r="C592" i="2"/>
  <c r="L592" i="2" s="1"/>
  <c r="C593" i="2"/>
  <c r="L593" i="2" s="1"/>
  <c r="C594" i="2"/>
  <c r="L594" i="2" s="1"/>
  <c r="C595" i="2"/>
  <c r="L595" i="2" s="1"/>
  <c r="C596" i="2"/>
  <c r="C597" i="2"/>
  <c r="L597" i="2" s="1"/>
  <c r="C598" i="2"/>
  <c r="C599" i="2"/>
  <c r="L599" i="2" s="1"/>
  <c r="C600" i="2"/>
  <c r="L600" i="2" s="1"/>
  <c r="C601" i="2"/>
  <c r="C602" i="2"/>
  <c r="L602" i="2" s="1"/>
  <c r="C603" i="2"/>
  <c r="C604" i="2"/>
  <c r="L604" i="2" s="1"/>
  <c r="C605" i="2"/>
  <c r="L605" i="2" s="1"/>
  <c r="C606" i="2"/>
  <c r="C607" i="2"/>
  <c r="L607" i="2" s="1"/>
  <c r="C608" i="2"/>
  <c r="L608" i="2" s="1"/>
  <c r="C609" i="2"/>
  <c r="L609" i="2" s="1"/>
  <c r="C610" i="2"/>
  <c r="L610" i="2" s="1"/>
  <c r="C611" i="2"/>
  <c r="L611" i="2" s="1"/>
  <c r="C612" i="2"/>
  <c r="C613" i="2"/>
  <c r="L613" i="2" s="1"/>
  <c r="C614" i="2"/>
  <c r="C615" i="2"/>
  <c r="L615" i="2" s="1"/>
  <c r="C616" i="2"/>
  <c r="L616" i="2" s="1"/>
  <c r="C617" i="2"/>
  <c r="C618" i="2"/>
  <c r="L618" i="2" s="1"/>
  <c r="C619" i="2"/>
  <c r="C620" i="2"/>
  <c r="L620" i="2" s="1"/>
  <c r="C621" i="2"/>
  <c r="L621" i="2" s="1"/>
  <c r="C622" i="2"/>
  <c r="C623" i="2"/>
  <c r="L623" i="2" s="1"/>
  <c r="C624" i="2"/>
  <c r="L624" i="2" s="1"/>
  <c r="C625" i="2"/>
  <c r="L625" i="2" s="1"/>
  <c r="C626" i="2"/>
  <c r="L626" i="2" s="1"/>
  <c r="C627" i="2"/>
  <c r="L627" i="2" s="1"/>
  <c r="C628" i="2"/>
  <c r="C629" i="2"/>
  <c r="L629" i="2" s="1"/>
  <c r="C630" i="2"/>
  <c r="C631" i="2"/>
  <c r="L631" i="2" s="1"/>
  <c r="C632" i="2"/>
  <c r="L632" i="2" s="1"/>
  <c r="C633" i="2"/>
  <c r="C634" i="2"/>
  <c r="L634" i="2" s="1"/>
  <c r="C635" i="2"/>
  <c r="C636" i="2"/>
  <c r="L636" i="2" s="1"/>
  <c r="C637" i="2"/>
  <c r="L637" i="2" s="1"/>
  <c r="C638" i="2"/>
  <c r="C639" i="2"/>
  <c r="L639" i="2" s="1"/>
  <c r="C640" i="2"/>
  <c r="L640" i="2" s="1"/>
  <c r="C641" i="2"/>
  <c r="L641" i="2" s="1"/>
  <c r="C642" i="2"/>
  <c r="C643" i="2"/>
  <c r="L643" i="2" s="1"/>
  <c r="C644" i="2"/>
  <c r="C645" i="2"/>
  <c r="L645" i="2" s="1"/>
  <c r="C646" i="2"/>
  <c r="C647" i="2"/>
  <c r="L647" i="2" s="1"/>
  <c r="C648" i="2"/>
  <c r="L648" i="2" s="1"/>
  <c r="C649" i="2"/>
  <c r="C650" i="2"/>
  <c r="L650" i="2" s="1"/>
  <c r="C651" i="2"/>
  <c r="C652" i="2"/>
  <c r="L652" i="2" s="1"/>
  <c r="C653" i="2"/>
  <c r="L653" i="2" s="1"/>
  <c r="C654" i="2"/>
  <c r="C655" i="2"/>
  <c r="L655" i="2" s="1"/>
  <c r="C656" i="2"/>
  <c r="L656" i="2" s="1"/>
  <c r="C657" i="2"/>
  <c r="L657" i="2" s="1"/>
  <c r="C658" i="2"/>
  <c r="L658" i="2" s="1"/>
  <c r="C659" i="2"/>
  <c r="L659" i="2" s="1"/>
  <c r="C660" i="2"/>
  <c r="C661" i="2"/>
  <c r="L661" i="2" s="1"/>
  <c r="C662" i="2"/>
  <c r="C663" i="2"/>
  <c r="L663" i="2" s="1"/>
  <c r="C664" i="2"/>
  <c r="L664" i="2" s="1"/>
  <c r="C665" i="2"/>
  <c r="C666" i="2"/>
  <c r="L666" i="2" s="1"/>
  <c r="C667" i="2"/>
  <c r="C668" i="2"/>
  <c r="L668" i="2" s="1"/>
  <c r="C669" i="2"/>
  <c r="L669" i="2" s="1"/>
  <c r="C670" i="2"/>
  <c r="C671" i="2"/>
  <c r="L671" i="2" s="1"/>
  <c r="C672" i="2"/>
  <c r="L672" i="2" s="1"/>
  <c r="C673" i="2"/>
  <c r="L673" i="2" s="1"/>
  <c r="C674" i="2"/>
  <c r="L674" i="2" s="1"/>
  <c r="C675" i="2"/>
  <c r="L675" i="2" s="1"/>
  <c r="C676" i="2"/>
  <c r="C677" i="2"/>
  <c r="L677" i="2" s="1"/>
  <c r="C678" i="2"/>
  <c r="C679" i="2"/>
  <c r="L679" i="2" s="1"/>
  <c r="C680" i="2"/>
  <c r="L680" i="2" s="1"/>
  <c r="C681" i="2"/>
  <c r="C682" i="2"/>
  <c r="L682" i="2" s="1"/>
  <c r="C683" i="2"/>
  <c r="C684" i="2"/>
  <c r="L684" i="2" s="1"/>
  <c r="C685" i="2"/>
  <c r="L685" i="2" s="1"/>
  <c r="C686" i="2"/>
  <c r="C687" i="2"/>
  <c r="L687" i="2" s="1"/>
  <c r="C688" i="2"/>
  <c r="L688" i="2" s="1"/>
  <c r="C689" i="2"/>
  <c r="L689" i="2" s="1"/>
  <c r="C690" i="2"/>
  <c r="L690" i="2" s="1"/>
  <c r="C691" i="2"/>
  <c r="L691" i="2" s="1"/>
  <c r="C692" i="2"/>
  <c r="C693" i="2"/>
  <c r="L693" i="2" s="1"/>
  <c r="C694" i="2"/>
  <c r="C695" i="2"/>
  <c r="L695" i="2" s="1"/>
  <c r="C696" i="2"/>
  <c r="L696" i="2" s="1"/>
  <c r="C697" i="2"/>
  <c r="C698" i="2"/>
  <c r="L698" i="2" s="1"/>
  <c r="C699" i="2"/>
  <c r="C700" i="2"/>
  <c r="L700" i="2" s="1"/>
  <c r="C701" i="2"/>
  <c r="L701" i="2" s="1"/>
  <c r="C702" i="2"/>
  <c r="C703" i="2"/>
  <c r="L703" i="2" s="1"/>
  <c r="C704" i="2"/>
  <c r="L704" i="2" s="1"/>
  <c r="C705" i="2"/>
  <c r="L705" i="2" s="1"/>
  <c r="C706" i="2"/>
  <c r="C707" i="2"/>
  <c r="L707" i="2" s="1"/>
  <c r="C708" i="2"/>
  <c r="C709" i="2"/>
  <c r="L709" i="2" s="1"/>
  <c r="C710" i="2"/>
  <c r="C711" i="2"/>
  <c r="L711" i="2" s="1"/>
  <c r="C712" i="2"/>
  <c r="L712" i="2" s="1"/>
  <c r="C713" i="2"/>
  <c r="C714" i="2"/>
  <c r="L714" i="2" s="1"/>
  <c r="C715" i="2"/>
  <c r="C716" i="2"/>
  <c r="L716" i="2" s="1"/>
  <c r="C717" i="2"/>
  <c r="L717" i="2" s="1"/>
  <c r="C718" i="2"/>
  <c r="C719" i="2"/>
  <c r="L719" i="2" s="1"/>
  <c r="C720" i="2"/>
  <c r="L720" i="2" s="1"/>
  <c r="C721" i="2"/>
  <c r="L721" i="2" s="1"/>
  <c r="C722" i="2"/>
  <c r="L722" i="2" s="1"/>
  <c r="C723" i="2"/>
  <c r="L723" i="2" s="1"/>
  <c r="C724" i="2"/>
  <c r="C725" i="2"/>
  <c r="L725" i="2" s="1"/>
  <c r="C726" i="2"/>
  <c r="C727" i="2"/>
  <c r="L727" i="2" s="1"/>
  <c r="C728" i="2"/>
  <c r="L728" i="2" s="1"/>
  <c r="C729" i="2"/>
  <c r="C730" i="2"/>
  <c r="L730" i="2" s="1"/>
  <c r="C731" i="2"/>
  <c r="C732" i="2"/>
  <c r="L732" i="2" s="1"/>
  <c r="C733" i="2"/>
  <c r="L733" i="2" s="1"/>
  <c r="C734" i="2"/>
  <c r="C735" i="2"/>
  <c r="L735" i="2" s="1"/>
  <c r="C736" i="2"/>
  <c r="L736" i="2" s="1"/>
  <c r="C737" i="2"/>
  <c r="L737" i="2" s="1"/>
  <c r="C738" i="2"/>
  <c r="L738" i="2" s="1"/>
  <c r="C739" i="2"/>
  <c r="L739" i="2" s="1"/>
  <c r="C740" i="2"/>
  <c r="C741" i="2"/>
  <c r="L741" i="2" s="1"/>
  <c r="C742" i="2"/>
  <c r="C743" i="2"/>
  <c r="L743" i="2" s="1"/>
  <c r="C744" i="2"/>
  <c r="L744" i="2" s="1"/>
  <c r="C745" i="2"/>
  <c r="C746" i="2"/>
  <c r="L746" i="2" s="1"/>
  <c r="C747" i="2"/>
  <c r="C748" i="2"/>
  <c r="L748" i="2" s="1"/>
  <c r="C749" i="2"/>
  <c r="L749" i="2" s="1"/>
  <c r="C750" i="2"/>
  <c r="C751" i="2"/>
  <c r="L751" i="2" s="1"/>
  <c r="C752" i="2"/>
  <c r="L752" i="2" s="1"/>
  <c r="C753" i="2"/>
  <c r="L753" i="2" s="1"/>
  <c r="C754" i="2"/>
  <c r="L754" i="2" s="1"/>
  <c r="C755" i="2"/>
  <c r="L755" i="2" s="1"/>
  <c r="C756" i="2"/>
  <c r="C757" i="2"/>
  <c r="L757" i="2" s="1"/>
  <c r="C758" i="2"/>
  <c r="C759" i="2"/>
  <c r="L759" i="2" s="1"/>
  <c r="C760" i="2"/>
  <c r="L760" i="2" s="1"/>
  <c r="C761" i="2"/>
  <c r="C762" i="2"/>
  <c r="L762" i="2" s="1"/>
  <c r="C763" i="2"/>
  <c r="C764" i="2"/>
  <c r="L764" i="2" s="1"/>
  <c r="C765" i="2"/>
  <c r="L765" i="2" s="1"/>
  <c r="C766" i="2"/>
  <c r="C767" i="2"/>
  <c r="L767" i="2" s="1"/>
  <c r="C768" i="2"/>
  <c r="L768" i="2" s="1"/>
  <c r="C769" i="2"/>
  <c r="L769" i="2" s="1"/>
  <c r="C770" i="2"/>
  <c r="C771" i="2"/>
  <c r="L771" i="2" s="1"/>
  <c r="C772" i="2"/>
  <c r="C773" i="2"/>
  <c r="L773" i="2" s="1"/>
  <c r="C774" i="2"/>
  <c r="C775" i="2"/>
  <c r="L775" i="2" s="1"/>
  <c r="C776" i="2"/>
  <c r="L776" i="2" s="1"/>
  <c r="C777" i="2"/>
  <c r="C778" i="2"/>
  <c r="L778" i="2" s="1"/>
  <c r="C779" i="2"/>
  <c r="C780" i="2"/>
  <c r="L780" i="2" s="1"/>
  <c r="C781" i="2"/>
  <c r="L781" i="2" s="1"/>
  <c r="C782" i="2"/>
  <c r="C783" i="2"/>
  <c r="L783" i="2" s="1"/>
  <c r="C784" i="2"/>
  <c r="L784" i="2" s="1"/>
  <c r="C785" i="2"/>
  <c r="L785" i="2" s="1"/>
  <c r="C786" i="2"/>
  <c r="L786" i="2" s="1"/>
  <c r="C787" i="2"/>
  <c r="L787" i="2" s="1"/>
  <c r="C788" i="2"/>
  <c r="C789" i="2"/>
  <c r="L789" i="2" s="1"/>
  <c r="C790" i="2"/>
  <c r="C791" i="2"/>
  <c r="L791" i="2" s="1"/>
  <c r="C792" i="2"/>
  <c r="L792" i="2" s="1"/>
  <c r="C793" i="2"/>
  <c r="C794" i="2"/>
  <c r="L794" i="2" s="1"/>
  <c r="C795" i="2"/>
  <c r="C796" i="2"/>
  <c r="L796" i="2" s="1"/>
  <c r="C797" i="2"/>
  <c r="L797" i="2" s="1"/>
  <c r="C798" i="2"/>
  <c r="C799" i="2"/>
  <c r="L799" i="2" s="1"/>
  <c r="C800" i="2"/>
  <c r="L800" i="2" s="1"/>
  <c r="C801" i="2"/>
  <c r="L801" i="2" s="1"/>
  <c r="C802" i="2"/>
  <c r="L802" i="2" s="1"/>
  <c r="C803" i="2"/>
  <c r="L803" i="2" s="1"/>
  <c r="C804" i="2"/>
  <c r="C805" i="2"/>
  <c r="L805" i="2" s="1"/>
  <c r="C806" i="2"/>
  <c r="C807" i="2"/>
  <c r="L807" i="2" s="1"/>
  <c r="C808" i="2"/>
  <c r="L808" i="2" s="1"/>
  <c r="C809" i="2"/>
  <c r="C810" i="2"/>
  <c r="L810" i="2" s="1"/>
  <c r="C811" i="2"/>
  <c r="C812" i="2"/>
  <c r="L812" i="2" s="1"/>
  <c r="C813" i="2"/>
  <c r="L813" i="2" s="1"/>
  <c r="C814" i="2"/>
  <c r="C815" i="2"/>
  <c r="L815" i="2" s="1"/>
  <c r="C816" i="2"/>
  <c r="L816" i="2" s="1"/>
  <c r="C817" i="2"/>
  <c r="L817" i="2" s="1"/>
  <c r="C818" i="2"/>
  <c r="L818" i="2" s="1"/>
  <c r="C819" i="2"/>
  <c r="L819" i="2" s="1"/>
  <c r="C820" i="2"/>
  <c r="C821" i="2"/>
  <c r="L821" i="2" s="1"/>
  <c r="C822" i="2"/>
  <c r="C823" i="2"/>
  <c r="L823" i="2" s="1"/>
  <c r="C824" i="2"/>
  <c r="L824" i="2" s="1"/>
  <c r="C825" i="2"/>
  <c r="C826" i="2"/>
  <c r="L826" i="2" s="1"/>
  <c r="C827" i="2"/>
  <c r="C828" i="2"/>
  <c r="L828" i="2" s="1"/>
  <c r="C829" i="2"/>
  <c r="L829" i="2" s="1"/>
  <c r="C830" i="2"/>
  <c r="C831" i="2"/>
  <c r="L831" i="2" s="1"/>
  <c r="C832" i="2"/>
  <c r="L832" i="2" s="1"/>
  <c r="C833" i="2"/>
  <c r="L833" i="2" s="1"/>
  <c r="C834" i="2"/>
  <c r="C835" i="2"/>
  <c r="L835" i="2" s="1"/>
  <c r="C836" i="2"/>
  <c r="C837" i="2"/>
  <c r="L837" i="2" s="1"/>
  <c r="C838" i="2"/>
  <c r="C839" i="2"/>
  <c r="L839" i="2" s="1"/>
  <c r="C840" i="2"/>
  <c r="L840" i="2" s="1"/>
  <c r="C841" i="2"/>
  <c r="C842" i="2"/>
  <c r="L842" i="2" s="1"/>
  <c r="C843" i="2"/>
  <c r="C844" i="2"/>
  <c r="L844" i="2" s="1"/>
  <c r="C845" i="2"/>
  <c r="L845" i="2" s="1"/>
  <c r="C846" i="2"/>
  <c r="C847" i="2"/>
  <c r="L847" i="2" s="1"/>
  <c r="C848" i="2"/>
  <c r="L848" i="2" s="1"/>
  <c r="C849" i="2"/>
  <c r="L849" i="2" s="1"/>
  <c r="C850" i="2"/>
  <c r="L850" i="2" s="1"/>
  <c r="C851" i="2"/>
  <c r="L851" i="2" s="1"/>
  <c r="C852" i="2"/>
  <c r="C853" i="2"/>
  <c r="L853" i="2" s="1"/>
  <c r="C854" i="2"/>
  <c r="C855" i="2"/>
  <c r="L855" i="2" s="1"/>
  <c r="C856" i="2"/>
  <c r="L856" i="2" s="1"/>
  <c r="C857" i="2"/>
  <c r="C858" i="2"/>
  <c r="L858" i="2" s="1"/>
  <c r="C859" i="2"/>
  <c r="C860" i="2"/>
  <c r="L860" i="2" s="1"/>
  <c r="C861" i="2"/>
  <c r="L861" i="2" s="1"/>
  <c r="C862" i="2"/>
  <c r="C863" i="2"/>
  <c r="L863" i="2" s="1"/>
  <c r="C864" i="2"/>
  <c r="L864" i="2" s="1"/>
  <c r="C865" i="2"/>
  <c r="L865" i="2" s="1"/>
  <c r="C866" i="2"/>
  <c r="L866" i="2" s="1"/>
  <c r="C867" i="2"/>
  <c r="L867" i="2" s="1"/>
  <c r="C868" i="2"/>
  <c r="C869" i="2"/>
  <c r="L869" i="2" s="1"/>
  <c r="C870" i="2"/>
  <c r="C871" i="2"/>
  <c r="L871" i="2" s="1"/>
  <c r="C872" i="2"/>
  <c r="L872" i="2" s="1"/>
  <c r="C873" i="2"/>
  <c r="C874" i="2"/>
  <c r="L874" i="2" s="1"/>
  <c r="C875" i="2"/>
  <c r="C876" i="2"/>
  <c r="L876" i="2" s="1"/>
  <c r="C877" i="2"/>
  <c r="L877" i="2" s="1"/>
  <c r="C878" i="2"/>
  <c r="C879" i="2"/>
  <c r="L879" i="2" s="1"/>
  <c r="C880" i="2"/>
  <c r="L880" i="2" s="1"/>
  <c r="C881" i="2"/>
  <c r="L881" i="2" s="1"/>
  <c r="C882" i="2"/>
  <c r="L882" i="2" s="1"/>
  <c r="C883" i="2"/>
  <c r="L883" i="2" s="1"/>
  <c r="C884" i="2"/>
  <c r="C885" i="2"/>
  <c r="L885" i="2" s="1"/>
  <c r="C886" i="2"/>
  <c r="C887" i="2"/>
  <c r="L887" i="2" s="1"/>
  <c r="C888" i="2"/>
  <c r="L888" i="2" s="1"/>
  <c r="C889" i="2"/>
  <c r="C890" i="2"/>
  <c r="L890" i="2" s="1"/>
  <c r="C891" i="2"/>
  <c r="C892" i="2"/>
  <c r="L892" i="2" s="1"/>
  <c r="C893" i="2"/>
  <c r="L893" i="2" s="1"/>
  <c r="C894" i="2"/>
  <c r="C895" i="2"/>
  <c r="L895" i="2" s="1"/>
  <c r="C896" i="2"/>
  <c r="L896" i="2" s="1"/>
  <c r="C897" i="2"/>
  <c r="L897" i="2" s="1"/>
  <c r="C898" i="2"/>
  <c r="C899" i="2"/>
  <c r="L899" i="2" s="1"/>
  <c r="C900" i="2"/>
  <c r="C901" i="2"/>
  <c r="L901" i="2" s="1"/>
  <c r="C902" i="2"/>
  <c r="C903" i="2"/>
  <c r="L903" i="2" s="1"/>
  <c r="C904" i="2"/>
  <c r="L904" i="2" s="1"/>
  <c r="C905" i="2"/>
  <c r="C906" i="2"/>
  <c r="L906" i="2" s="1"/>
  <c r="C907" i="2"/>
  <c r="C908" i="2"/>
  <c r="L908" i="2" s="1"/>
  <c r="C909" i="2"/>
  <c r="L909" i="2" s="1"/>
  <c r="C910" i="2"/>
  <c r="C911" i="2"/>
  <c r="L911" i="2" s="1"/>
  <c r="C912" i="2"/>
  <c r="L912" i="2" s="1"/>
  <c r="C913" i="2"/>
  <c r="L913" i="2" s="1"/>
  <c r="C914" i="2"/>
  <c r="L914" i="2" s="1"/>
  <c r="C915" i="2"/>
  <c r="L915" i="2" s="1"/>
  <c r="C916" i="2"/>
  <c r="C917" i="2"/>
  <c r="L917" i="2" s="1"/>
  <c r="C918" i="2"/>
  <c r="C919" i="2"/>
  <c r="L919" i="2" s="1"/>
  <c r="C920" i="2"/>
  <c r="L920" i="2" s="1"/>
  <c r="C921" i="2"/>
  <c r="C922" i="2"/>
  <c r="L922" i="2" s="1"/>
  <c r="C923" i="2"/>
  <c r="C924" i="2"/>
  <c r="L924" i="2" s="1"/>
  <c r="C925" i="2"/>
  <c r="L925" i="2" s="1"/>
  <c r="C926" i="2"/>
  <c r="C927" i="2"/>
  <c r="L927" i="2" s="1"/>
  <c r="C928" i="2"/>
  <c r="L928" i="2" s="1"/>
  <c r="C929" i="2"/>
  <c r="L929" i="2" s="1"/>
  <c r="C930" i="2"/>
  <c r="L930" i="2" s="1"/>
  <c r="C931" i="2"/>
  <c r="L931" i="2" s="1"/>
  <c r="C932" i="2"/>
  <c r="C933" i="2"/>
  <c r="L933" i="2" s="1"/>
  <c r="C934" i="2"/>
  <c r="C935" i="2"/>
  <c r="L935" i="2" s="1"/>
  <c r="C936" i="2"/>
  <c r="L936" i="2" s="1"/>
  <c r="C937" i="2"/>
  <c r="C938" i="2"/>
  <c r="L938" i="2" s="1"/>
  <c r="C939" i="2"/>
  <c r="C940" i="2"/>
  <c r="L940" i="2" s="1"/>
  <c r="C941" i="2"/>
  <c r="L941" i="2" s="1"/>
  <c r="C942" i="2"/>
  <c r="C943" i="2"/>
  <c r="L943" i="2" s="1"/>
  <c r="C944" i="2"/>
  <c r="L944" i="2" s="1"/>
  <c r="C945" i="2"/>
  <c r="L945" i="2" s="1"/>
  <c r="C946" i="2"/>
  <c r="L946" i="2" s="1"/>
  <c r="C947" i="2"/>
  <c r="L947" i="2" s="1"/>
  <c r="C948" i="2"/>
  <c r="C949" i="2"/>
  <c r="L949" i="2" s="1"/>
  <c r="C950" i="2"/>
  <c r="C951" i="2"/>
  <c r="L951" i="2" s="1"/>
  <c r="C952" i="2"/>
  <c r="L952" i="2" s="1"/>
  <c r="C953" i="2"/>
  <c r="C954" i="2"/>
  <c r="L954" i="2" s="1"/>
  <c r="C955" i="2"/>
  <c r="C956" i="2"/>
  <c r="L956" i="2" s="1"/>
  <c r="C957" i="2"/>
  <c r="L957" i="2" s="1"/>
  <c r="C958" i="2"/>
  <c r="C959" i="2"/>
  <c r="L959" i="2" s="1"/>
  <c r="C960" i="2"/>
  <c r="L960" i="2" s="1"/>
  <c r="C961" i="2"/>
  <c r="L961" i="2" s="1"/>
  <c r="C962" i="2"/>
  <c r="L962" i="2" s="1"/>
  <c r="C963" i="2"/>
  <c r="L963" i="2" s="1"/>
  <c r="C964" i="2"/>
  <c r="C965" i="2"/>
  <c r="L965" i="2" s="1"/>
  <c r="C966" i="2"/>
  <c r="C967" i="2"/>
  <c r="L967" i="2" s="1"/>
  <c r="C968" i="2"/>
  <c r="L968" i="2" s="1"/>
  <c r="C969" i="2"/>
  <c r="C970" i="2"/>
  <c r="L970" i="2" s="1"/>
  <c r="C971" i="2"/>
  <c r="C972" i="2"/>
  <c r="L972" i="2" s="1"/>
  <c r="C973" i="2"/>
  <c r="L973" i="2" s="1"/>
  <c r="C974" i="2"/>
  <c r="C975" i="2"/>
  <c r="L975" i="2" s="1"/>
  <c r="C976" i="2"/>
  <c r="L976" i="2" s="1"/>
  <c r="C977" i="2"/>
  <c r="L977" i="2" s="1"/>
  <c r="C978" i="2"/>
  <c r="L978" i="2" s="1"/>
  <c r="C979" i="2"/>
  <c r="L979" i="2" s="1"/>
  <c r="C980" i="2"/>
  <c r="C981" i="2"/>
  <c r="L981" i="2" s="1"/>
  <c r="C982" i="2"/>
  <c r="C983" i="2"/>
  <c r="L983" i="2" s="1"/>
  <c r="C984" i="2"/>
  <c r="L984" i="2" s="1"/>
  <c r="C985" i="2"/>
  <c r="C986" i="2"/>
  <c r="L986" i="2" s="1"/>
  <c r="C987" i="2"/>
  <c r="C988" i="2"/>
  <c r="L988" i="2" s="1"/>
  <c r="C989" i="2"/>
  <c r="L989" i="2" s="1"/>
  <c r="C990" i="2"/>
  <c r="C991" i="2"/>
  <c r="L991" i="2" s="1"/>
  <c r="C992" i="2"/>
  <c r="L992" i="2" s="1"/>
  <c r="C993" i="2"/>
  <c r="L993" i="2" s="1"/>
  <c r="C994" i="2"/>
  <c r="L994" i="2" s="1"/>
  <c r="C995" i="2"/>
  <c r="L995" i="2" s="1"/>
  <c r="C996" i="2"/>
  <c r="C997" i="2"/>
  <c r="L997" i="2" s="1"/>
  <c r="C998" i="2"/>
  <c r="C999" i="2"/>
  <c r="L999" i="2" s="1"/>
  <c r="C1000" i="2"/>
  <c r="L1000" i="2" s="1"/>
  <c r="C1001" i="2"/>
  <c r="C1002" i="2"/>
  <c r="L1002" i="2" s="1"/>
  <c r="C1003" i="2"/>
  <c r="C1004" i="2"/>
  <c r="L1004" i="2" s="1"/>
  <c r="C1005" i="2"/>
  <c r="L1005" i="2" s="1"/>
  <c r="C1006" i="2"/>
  <c r="C1007" i="2"/>
  <c r="L1007" i="2" s="1"/>
  <c r="C1008" i="2"/>
  <c r="L1008" i="2" s="1"/>
  <c r="C1009" i="2"/>
  <c r="L1009" i="2" s="1"/>
  <c r="C1010" i="2"/>
  <c r="L1010" i="2" s="1"/>
  <c r="C1011" i="2"/>
  <c r="L1011" i="2" s="1"/>
  <c r="C1012" i="2"/>
  <c r="C1013" i="2"/>
  <c r="L1013" i="2" s="1"/>
  <c r="C1014" i="2"/>
  <c r="C1015" i="2"/>
  <c r="L1015" i="2" s="1"/>
  <c r="C1016" i="2"/>
  <c r="L1016" i="2" s="1"/>
  <c r="C1017" i="2"/>
  <c r="C1018" i="2"/>
  <c r="L1018" i="2" s="1"/>
  <c r="C1019" i="2"/>
  <c r="C1020" i="2"/>
  <c r="L1020" i="2" s="1"/>
  <c r="C1021" i="2"/>
  <c r="L1021" i="2" s="1"/>
  <c r="C1022" i="2"/>
  <c r="C1023" i="2"/>
  <c r="L1023" i="2" s="1"/>
  <c r="C1024" i="2"/>
  <c r="L1024" i="2" s="1"/>
  <c r="C1025" i="2"/>
  <c r="L1025" i="2" s="1"/>
  <c r="C1026" i="2"/>
  <c r="L1026" i="2" s="1"/>
  <c r="C1027" i="2"/>
  <c r="L1027" i="2" s="1"/>
  <c r="C1028" i="2"/>
  <c r="C1029" i="2"/>
  <c r="L1029" i="2" s="1"/>
  <c r="C1030" i="2"/>
  <c r="C1031" i="2"/>
  <c r="L1031" i="2" s="1"/>
  <c r="C1032" i="2"/>
  <c r="L1032" i="2" s="1"/>
  <c r="C1033" i="2"/>
  <c r="C1034" i="2"/>
  <c r="L1034" i="2" s="1"/>
  <c r="C1035" i="2"/>
  <c r="C1036" i="2"/>
  <c r="L1036" i="2" s="1"/>
  <c r="C1037" i="2"/>
  <c r="L1037" i="2" s="1"/>
  <c r="C1038" i="2"/>
  <c r="C1039" i="2"/>
  <c r="L1039" i="2" s="1"/>
  <c r="C1040" i="2"/>
  <c r="L1040" i="2" s="1"/>
  <c r="C1041" i="2"/>
  <c r="L1041" i="2" s="1"/>
  <c r="C1042" i="2"/>
  <c r="L1042" i="2" s="1"/>
  <c r="C1043" i="2"/>
  <c r="L1043" i="2" s="1"/>
  <c r="C1044" i="2"/>
  <c r="C1045" i="2"/>
  <c r="L1045" i="2" s="1"/>
  <c r="C1046" i="2"/>
  <c r="C1047" i="2"/>
  <c r="L1047" i="2" s="1"/>
  <c r="C1048" i="2"/>
  <c r="L1048" i="2" s="1"/>
  <c r="C1049" i="2"/>
  <c r="C1050" i="2"/>
  <c r="L1050" i="2" s="1"/>
  <c r="C1051" i="2"/>
  <c r="C1052" i="2"/>
  <c r="L1052" i="2" s="1"/>
  <c r="C1053" i="2"/>
  <c r="L1053" i="2" s="1"/>
  <c r="C1054" i="2"/>
  <c r="C1055" i="2"/>
  <c r="L1055" i="2" s="1"/>
  <c r="C1056" i="2"/>
  <c r="L1056" i="2" s="1"/>
  <c r="C1057" i="2"/>
  <c r="L1057" i="2" s="1"/>
  <c r="C1058" i="2"/>
  <c r="L1058" i="2" s="1"/>
  <c r="C1059" i="2"/>
  <c r="L1059" i="2" s="1"/>
  <c r="C1060" i="2"/>
  <c r="C1061" i="2"/>
  <c r="L1061" i="2" s="1"/>
  <c r="C1062" i="2"/>
  <c r="C1063" i="2"/>
  <c r="L1063" i="2" s="1"/>
  <c r="C1064" i="2"/>
  <c r="L1064" i="2" s="1"/>
  <c r="C1065" i="2"/>
  <c r="C1066" i="2"/>
  <c r="L1066" i="2" s="1"/>
  <c r="C1067" i="2"/>
  <c r="C1068" i="2"/>
  <c r="L1068" i="2" s="1"/>
  <c r="C1069" i="2"/>
  <c r="L1069" i="2" s="1"/>
  <c r="C1070" i="2"/>
  <c r="C1071" i="2"/>
  <c r="L1071" i="2" s="1"/>
  <c r="C1072" i="2"/>
  <c r="L1072" i="2" s="1"/>
  <c r="C1073" i="2"/>
  <c r="L1073" i="2" s="1"/>
  <c r="C1074" i="2"/>
  <c r="L1074" i="2" s="1"/>
  <c r="C1075" i="2"/>
  <c r="L1075" i="2" s="1"/>
  <c r="C1076" i="2"/>
  <c r="C1077" i="2"/>
  <c r="L1077" i="2" s="1"/>
  <c r="C1078" i="2"/>
  <c r="L1078" i="2" s="1"/>
  <c r="C1079" i="2"/>
  <c r="L1079" i="2" s="1"/>
  <c r="C1080" i="2"/>
  <c r="L1080" i="2" s="1"/>
  <c r="C1081" i="2"/>
  <c r="C1082" i="2"/>
  <c r="L1082" i="2" s="1"/>
  <c r="C1083" i="2"/>
  <c r="C1084" i="2"/>
  <c r="L1084" i="2" s="1"/>
  <c r="C1085" i="2"/>
  <c r="L1085" i="2" s="1"/>
  <c r="C1086" i="2"/>
  <c r="C1087" i="2"/>
  <c r="L1087" i="2" s="1"/>
  <c r="C1088" i="2"/>
  <c r="L1088" i="2" s="1"/>
  <c r="C1089" i="2"/>
  <c r="L1089" i="2" s="1"/>
  <c r="C1090" i="2"/>
  <c r="L1090" i="2" s="1"/>
  <c r="C1091" i="2"/>
  <c r="L1091" i="2" s="1"/>
  <c r="C1092" i="2"/>
  <c r="C1093" i="2"/>
  <c r="L1093" i="2" s="1"/>
  <c r="C1094" i="2"/>
  <c r="L1094" i="2" s="1"/>
  <c r="C1095" i="2"/>
  <c r="L1095" i="2" s="1"/>
  <c r="C1096" i="2"/>
  <c r="L1096" i="2" s="1"/>
  <c r="C1097" i="2"/>
  <c r="C1098" i="2"/>
  <c r="L1098" i="2" s="1"/>
  <c r="C1099" i="2"/>
  <c r="C1100" i="2"/>
  <c r="L1100" i="2" s="1"/>
  <c r="C1101" i="2"/>
  <c r="L1101" i="2" s="1"/>
  <c r="C1102" i="2"/>
  <c r="C1103" i="2"/>
  <c r="L1103" i="2" s="1"/>
  <c r="C1104" i="2"/>
  <c r="L1104" i="2" s="1"/>
  <c r="C1105" i="2"/>
  <c r="L1105" i="2" s="1"/>
  <c r="C1106" i="2"/>
  <c r="L1106" i="2" s="1"/>
  <c r="C1107" i="2"/>
  <c r="L1107" i="2" s="1"/>
  <c r="C25" i="4"/>
  <c r="C26" i="4"/>
  <c r="C27" i="4"/>
  <c r="C28" i="4"/>
  <c r="C29" i="4"/>
  <c r="C24" i="4"/>
  <c r="B27" i="4" a="1"/>
  <c r="B27" i="4"/>
  <c r="G5" i="2" s="1"/>
  <c r="H5" i="2" s="1"/>
  <c r="B29" i="4" a="1"/>
  <c r="B29" i="4" s="1"/>
  <c r="G1403" i="2"/>
  <c r="H1403" i="2" s="1"/>
  <c r="B31" i="4" a="1"/>
  <c r="B31" i="4" s="1"/>
  <c r="C31" i="4" s="1"/>
  <c r="B26" i="4" a="1"/>
  <c r="B26" i="4" s="1"/>
  <c r="C16" i="4"/>
  <c r="C17" i="4"/>
  <c r="C18" i="4"/>
  <c r="C19" i="4"/>
  <c r="C20" i="4"/>
  <c r="C21" i="4"/>
  <c r="C22" i="4"/>
  <c r="C23" i="4"/>
  <c r="C15" i="4"/>
  <c r="C14" i="4"/>
  <c r="C13" i="4"/>
  <c r="C11" i="4"/>
  <c r="C9" i="4"/>
  <c r="C7" i="4"/>
  <c r="C6" i="4"/>
  <c r="B4" i="4" a="1"/>
  <c r="B4" i="4" s="1"/>
  <c r="C3" i="4"/>
  <c r="C2" i="4"/>
  <c r="JF2" i="6"/>
  <c r="JE2" i="6"/>
  <c r="JD2" i="6"/>
  <c r="JC2" i="6"/>
  <c r="JB2" i="6"/>
  <c r="JA2" i="6"/>
  <c r="IZ2" i="6"/>
  <c r="IY2" i="6"/>
  <c r="IX2" i="6"/>
  <c r="IW2" i="6"/>
  <c r="IV2" i="6"/>
  <c r="IU2" i="6"/>
  <c r="IT2" i="6"/>
  <c r="IS2" i="6"/>
  <c r="IR2" i="6"/>
  <c r="IQ2" i="6"/>
  <c r="IP2" i="6"/>
  <c r="IO2" i="6"/>
  <c r="IN2" i="6"/>
  <c r="IM2" i="6"/>
  <c r="IL2" i="6"/>
  <c r="IK2" i="6"/>
  <c r="IJ2" i="6"/>
  <c r="II2" i="6"/>
  <c r="IH2" i="6"/>
  <c r="IG2" i="6"/>
  <c r="IF2" i="6"/>
  <c r="IE2" i="6"/>
  <c r="ID2" i="6"/>
  <c r="IC2" i="6"/>
  <c r="IB2" i="6"/>
  <c r="IA2" i="6"/>
  <c r="HZ2" i="6"/>
  <c r="HY2" i="6"/>
  <c r="HX2" i="6"/>
  <c r="HW2" i="6"/>
  <c r="HV2" i="6"/>
  <c r="HU2" i="6"/>
  <c r="HT2" i="6"/>
  <c r="HS2" i="6"/>
  <c r="HR2" i="6"/>
  <c r="HQ2" i="6"/>
  <c r="HP2" i="6"/>
  <c r="HO2" i="6"/>
  <c r="HN2" i="6"/>
  <c r="HM2" i="6"/>
  <c r="HL2" i="6"/>
  <c r="HK2" i="6"/>
  <c r="HJ2" i="6"/>
  <c r="HI2" i="6"/>
  <c r="HH2" i="6"/>
  <c r="HG2" i="6"/>
  <c r="HF2" i="6"/>
  <c r="HE2" i="6"/>
  <c r="HD2" i="6"/>
  <c r="HC2" i="6"/>
  <c r="HB2" i="6"/>
  <c r="HA2" i="6"/>
  <c r="GZ2" i="6"/>
  <c r="GY2" i="6"/>
  <c r="GX2" i="6"/>
  <c r="GW2" i="6"/>
  <c r="GV2" i="6"/>
  <c r="GU2" i="6"/>
  <c r="GT2" i="6"/>
  <c r="GS2" i="6"/>
  <c r="GR2" i="6"/>
  <c r="GQ2" i="6"/>
  <c r="GP2" i="6"/>
  <c r="GO2" i="6"/>
  <c r="GN2" i="6"/>
  <c r="GM2" i="6"/>
  <c r="GL2" i="6"/>
  <c r="GK2" i="6"/>
  <c r="GJ2" i="6"/>
  <c r="GI2" i="6"/>
  <c r="GH2" i="6"/>
  <c r="GG2" i="6"/>
  <c r="GF2" i="6"/>
  <c r="GE2" i="6"/>
  <c r="GD2" i="6"/>
  <c r="GC2" i="6"/>
  <c r="GB2" i="6"/>
  <c r="GA2" i="6"/>
  <c r="FZ2" i="6"/>
  <c r="FY2" i="6"/>
  <c r="FX2" i="6"/>
  <c r="FW2" i="6"/>
  <c r="FV2" i="6"/>
  <c r="FU2" i="6"/>
  <c r="FT2" i="6"/>
  <c r="FS2" i="6"/>
  <c r="FR2" i="6"/>
  <c r="FQ2" i="6"/>
  <c r="FP2" i="6"/>
  <c r="FO2" i="6"/>
  <c r="FN2" i="6"/>
  <c r="FM2" i="6"/>
  <c r="FL2" i="6"/>
  <c r="FK2" i="6"/>
  <c r="FJ2" i="6"/>
  <c r="FI2" i="6"/>
  <c r="FH2" i="6"/>
  <c r="FG2" i="6"/>
  <c r="FF2" i="6"/>
  <c r="FE2" i="6"/>
  <c r="FD2" i="6"/>
  <c r="FC2" i="6"/>
  <c r="FB2" i="6"/>
  <c r="FA2" i="6"/>
  <c r="EZ2" i="6"/>
  <c r="EY2" i="6"/>
  <c r="EX2" i="6"/>
  <c r="EW2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G3" i="2"/>
  <c r="H3" i="2" s="1"/>
  <c r="G4" i="2"/>
  <c r="H4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2" i="2"/>
  <c r="H222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7" i="2"/>
  <c r="H487" i="2" s="1"/>
  <c r="G488" i="2"/>
  <c r="H488" i="2" s="1"/>
  <c r="G489" i="2"/>
  <c r="H489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H507" i="2" s="1"/>
  <c r="G508" i="2"/>
  <c r="H508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3" i="2"/>
  <c r="H543" i="2" s="1"/>
  <c r="G545" i="2"/>
  <c r="H545" i="2" s="1"/>
  <c r="G547" i="2"/>
  <c r="H547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7" i="2"/>
  <c r="H697" i="2" s="1"/>
  <c r="G698" i="2"/>
  <c r="H698" i="2" s="1"/>
  <c r="G699" i="2"/>
  <c r="H699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1" i="2"/>
  <c r="H771" i="2" s="1"/>
  <c r="G772" i="2"/>
  <c r="H772" i="2" s="1"/>
  <c r="G774" i="2"/>
  <c r="H774" i="2" s="1"/>
  <c r="G775" i="2"/>
  <c r="H775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1" i="2"/>
  <c r="H841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4" i="2"/>
  <c r="H884" i="2" s="1"/>
  <c r="G885" i="2"/>
  <c r="H885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995" i="2"/>
  <c r="H995" i="2" s="1"/>
  <c r="G996" i="2"/>
  <c r="H996" i="2" s="1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G1004" i="2"/>
  <c r="H1004" i="2" s="1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H1019" i="2" s="1"/>
  <c r="G1020" i="2"/>
  <c r="H1020" i="2" s="1"/>
  <c r="G1021" i="2"/>
  <c r="H1021" i="2" s="1"/>
  <c r="G1022" i="2"/>
  <c r="H1022" i="2" s="1"/>
  <c r="G1023" i="2"/>
  <c r="H1023" i="2" s="1"/>
  <c r="G1024" i="2"/>
  <c r="H1024" i="2" s="1"/>
  <c r="G1025" i="2"/>
  <c r="H1025" i="2" s="1"/>
  <c r="G1026" i="2"/>
  <c r="H1026" i="2" s="1"/>
  <c r="G1027" i="2"/>
  <c r="H1027" i="2" s="1"/>
  <c r="G1028" i="2"/>
  <c r="H1028" i="2" s="1"/>
  <c r="G1029" i="2"/>
  <c r="H1029" i="2" s="1"/>
  <c r="G1030" i="2"/>
  <c r="H1030" i="2" s="1"/>
  <c r="G1031" i="2"/>
  <c r="H1031" i="2" s="1"/>
  <c r="G1032" i="2"/>
  <c r="H1032" i="2" s="1"/>
  <c r="G1033" i="2"/>
  <c r="H1033" i="2" s="1"/>
  <c r="G1034" i="2"/>
  <c r="H1034" i="2" s="1"/>
  <c r="G1035" i="2"/>
  <c r="H1035" i="2" s="1"/>
  <c r="G1036" i="2"/>
  <c r="H1036" i="2" s="1"/>
  <c r="G1037" i="2"/>
  <c r="H1037" i="2" s="1"/>
  <c r="G1038" i="2"/>
  <c r="H1038" i="2" s="1"/>
  <c r="G1039" i="2"/>
  <c r="H1039" i="2" s="1"/>
  <c r="G1040" i="2"/>
  <c r="H1040" i="2" s="1"/>
  <c r="G1041" i="2"/>
  <c r="H1041" i="2" s="1"/>
  <c r="G1043" i="2"/>
  <c r="H1043" i="2" s="1"/>
  <c r="G1044" i="2"/>
  <c r="H1044" i="2" s="1"/>
  <c r="G1045" i="2"/>
  <c r="H1045" i="2" s="1"/>
  <c r="G1046" i="2"/>
  <c r="H1046" i="2" s="1"/>
  <c r="G1047" i="2"/>
  <c r="H1047" i="2" s="1"/>
  <c r="G1048" i="2"/>
  <c r="H1048" i="2" s="1"/>
  <c r="G1049" i="2"/>
  <c r="H1049" i="2" s="1"/>
  <c r="G1050" i="2"/>
  <c r="H1050" i="2" s="1"/>
  <c r="G1051" i="2"/>
  <c r="H1051" i="2" s="1"/>
  <c r="G1052" i="2"/>
  <c r="H1052" i="2" s="1"/>
  <c r="G1053" i="2"/>
  <c r="H1053" i="2" s="1"/>
  <c r="G1054" i="2"/>
  <c r="H1054" i="2" s="1"/>
  <c r="G1055" i="2"/>
  <c r="H1055" i="2" s="1"/>
  <c r="G1056" i="2"/>
  <c r="H1056" i="2" s="1"/>
  <c r="G1057" i="2"/>
  <c r="H1057" i="2" s="1"/>
  <c r="G1058" i="2"/>
  <c r="H1058" i="2" s="1"/>
  <c r="G1059" i="2"/>
  <c r="H1059" i="2" s="1"/>
  <c r="G1060" i="2"/>
  <c r="H1060" i="2" s="1"/>
  <c r="G1061" i="2"/>
  <c r="H1061" i="2" s="1"/>
  <c r="G1062" i="2"/>
  <c r="H1062" i="2" s="1"/>
  <c r="G1063" i="2"/>
  <c r="H1063" i="2" s="1"/>
  <c r="G1064" i="2"/>
  <c r="H1064" i="2" s="1"/>
  <c r="G1065" i="2"/>
  <c r="H1065" i="2" s="1"/>
  <c r="G1066" i="2"/>
  <c r="H1066" i="2" s="1"/>
  <c r="G1067" i="2"/>
  <c r="H1067" i="2" s="1"/>
  <c r="G1068" i="2"/>
  <c r="H1068" i="2" s="1"/>
  <c r="G1069" i="2"/>
  <c r="H1069" i="2" s="1"/>
  <c r="G1070" i="2"/>
  <c r="H1070" i="2" s="1"/>
  <c r="G1071" i="2"/>
  <c r="H1071" i="2" s="1"/>
  <c r="G1072" i="2"/>
  <c r="H1072" i="2" s="1"/>
  <c r="G1073" i="2"/>
  <c r="H1073" i="2" s="1"/>
  <c r="G1074" i="2"/>
  <c r="H1074" i="2" s="1"/>
  <c r="G1075" i="2"/>
  <c r="H1075" i="2" s="1"/>
  <c r="G1076" i="2"/>
  <c r="H1076" i="2" s="1"/>
  <c r="G1077" i="2"/>
  <c r="H1077" i="2" s="1"/>
  <c r="G1078" i="2"/>
  <c r="H1078" i="2" s="1"/>
  <c r="G1079" i="2"/>
  <c r="H1079" i="2" s="1"/>
  <c r="G1080" i="2"/>
  <c r="H1080" i="2" s="1"/>
  <c r="G1081" i="2"/>
  <c r="H1081" i="2" s="1"/>
  <c r="G1082" i="2"/>
  <c r="H1082" i="2" s="1"/>
  <c r="G1083" i="2"/>
  <c r="H1083" i="2" s="1"/>
  <c r="G1084" i="2"/>
  <c r="H1084" i="2" s="1"/>
  <c r="G1085" i="2"/>
  <c r="H1085" i="2" s="1"/>
  <c r="G1086" i="2"/>
  <c r="H1086" i="2" s="1"/>
  <c r="G1087" i="2"/>
  <c r="H1087" i="2" s="1"/>
  <c r="G1088" i="2"/>
  <c r="H1088" i="2" s="1"/>
  <c r="G1089" i="2"/>
  <c r="H1089" i="2" s="1"/>
  <c r="G1090" i="2"/>
  <c r="H1090" i="2" s="1"/>
  <c r="G1091" i="2"/>
  <c r="H1091" i="2" s="1"/>
  <c r="G1092" i="2"/>
  <c r="H1092" i="2" s="1"/>
  <c r="G1093" i="2"/>
  <c r="H1093" i="2" s="1"/>
  <c r="G1095" i="2"/>
  <c r="H1095" i="2" s="1"/>
  <c r="G1096" i="2"/>
  <c r="H1096" i="2" s="1"/>
  <c r="G1097" i="2"/>
  <c r="H1097" i="2" s="1"/>
  <c r="G1098" i="2"/>
  <c r="H1098" i="2" s="1"/>
  <c r="G1099" i="2"/>
  <c r="H1099" i="2" s="1"/>
  <c r="G1100" i="2"/>
  <c r="H1100" i="2" s="1"/>
  <c r="G1101" i="2"/>
  <c r="H1101" i="2" s="1"/>
  <c r="G1102" i="2"/>
  <c r="H1102" i="2" s="1"/>
  <c r="G1103" i="2"/>
  <c r="H1103" i="2" s="1"/>
  <c r="G1104" i="2"/>
  <c r="H1104" i="2" s="1"/>
  <c r="G1105" i="2"/>
  <c r="H1105" i="2" s="1"/>
  <c r="G1106" i="2"/>
  <c r="H1106" i="2" s="1"/>
  <c r="G1107" i="2"/>
  <c r="H1107" i="2" s="1"/>
  <c r="G2" i="2"/>
  <c r="H2" i="2" s="1"/>
  <c r="C44" i="5" l="1"/>
  <c r="C48" i="5"/>
  <c r="C45" i="5"/>
  <c r="C49" i="5"/>
  <c r="C46" i="5"/>
  <c r="C50" i="5"/>
  <c r="C47" i="5"/>
  <c r="C51" i="5"/>
  <c r="C41" i="5"/>
  <c r="C38" i="5"/>
  <c r="C39" i="5"/>
  <c r="C43" i="5"/>
  <c r="C40" i="5"/>
  <c r="C37" i="5"/>
  <c r="G3806" i="2"/>
  <c r="H3806" i="2" s="1"/>
  <c r="G2388" i="2"/>
  <c r="H2388" i="2" s="1"/>
  <c r="G2072" i="2"/>
  <c r="H2072" i="2" s="1"/>
  <c r="G1752" i="2"/>
  <c r="H1752" i="2" s="1"/>
  <c r="G2147" i="2"/>
  <c r="H2147" i="2" s="1"/>
  <c r="G13" i="2"/>
  <c r="H13" i="2" s="1"/>
  <c r="G883" i="2"/>
  <c r="H883" i="2" s="1"/>
  <c r="B37" i="4" a="1"/>
  <c r="B37" i="4" s="1"/>
  <c r="G267" i="2"/>
  <c r="H267" i="2" s="1"/>
  <c r="G1012" i="2"/>
  <c r="H1012" i="2" s="1"/>
  <c r="G1625" i="2"/>
  <c r="H1625" i="2" s="1"/>
  <c r="G2623" i="2"/>
  <c r="H2623" i="2" s="1"/>
  <c r="G2312" i="2"/>
  <c r="H2312" i="2" s="1"/>
  <c r="G2615" i="2"/>
  <c r="H2615" i="2" s="1"/>
  <c r="M1044" i="2"/>
  <c r="D1044" i="2" s="1"/>
  <c r="L1044" i="2"/>
  <c r="M964" i="2"/>
  <c r="D964" i="2" s="1"/>
  <c r="L964" i="2"/>
  <c r="M916" i="2"/>
  <c r="D916" i="2" s="1"/>
  <c r="L916" i="2"/>
  <c r="M836" i="2"/>
  <c r="D836" i="2" s="1"/>
  <c r="L836" i="2"/>
  <c r="M788" i="2"/>
  <c r="D788" i="2" s="1"/>
  <c r="L788" i="2"/>
  <c r="M772" i="2"/>
  <c r="D772" i="2" s="1"/>
  <c r="L772" i="2"/>
  <c r="M692" i="2"/>
  <c r="D692" i="2" s="1"/>
  <c r="L692" i="2"/>
  <c r="M676" i="2"/>
  <c r="D676" i="2" s="1"/>
  <c r="L676" i="2"/>
  <c r="M628" i="2"/>
  <c r="D628" i="2" s="1"/>
  <c r="L628" i="2"/>
  <c r="M564" i="2"/>
  <c r="D564" i="2" s="1"/>
  <c r="L564" i="2"/>
  <c r="M468" i="2"/>
  <c r="D468" i="2" s="1"/>
  <c r="L468" i="2"/>
  <c r="M452" i="2"/>
  <c r="D452" i="2" s="1"/>
  <c r="L452" i="2"/>
  <c r="M404" i="2"/>
  <c r="D404" i="2" s="1"/>
  <c r="L404" i="2"/>
  <c r="M372" i="2"/>
  <c r="D372" i="2" s="1"/>
  <c r="L372" i="2"/>
  <c r="M324" i="2"/>
  <c r="D324" i="2" s="1"/>
  <c r="L324" i="2"/>
  <c r="M292" i="2"/>
  <c r="D292" i="2" s="1"/>
  <c r="L292" i="2"/>
  <c r="K204" i="2"/>
  <c r="L204" i="2"/>
  <c r="K2497" i="2"/>
  <c r="L2497" i="2"/>
  <c r="K2481" i="2"/>
  <c r="L2481" i="2"/>
  <c r="K2469" i="2"/>
  <c r="L2469" i="2"/>
  <c r="K2453" i="2"/>
  <c r="L2453" i="2"/>
  <c r="K2437" i="2"/>
  <c r="L2437" i="2"/>
  <c r="K2429" i="2"/>
  <c r="L2429" i="2"/>
  <c r="K2417" i="2"/>
  <c r="L2417" i="2"/>
  <c r="K2401" i="2"/>
  <c r="L2401" i="2"/>
  <c r="K2385" i="2"/>
  <c r="L2385" i="2"/>
  <c r="K2369" i="2"/>
  <c r="L2369" i="2"/>
  <c r="K2353" i="2"/>
  <c r="L2353" i="2"/>
  <c r="K2337" i="2"/>
  <c r="L2337" i="2"/>
  <c r="K2321" i="2"/>
  <c r="L2321" i="2"/>
  <c r="K2305" i="2"/>
  <c r="L2305" i="2"/>
  <c r="K2293" i="2"/>
  <c r="L2293" i="2"/>
  <c r="K2269" i="2"/>
  <c r="L2269" i="2"/>
  <c r="K1102" i="2"/>
  <c r="L1102" i="2"/>
  <c r="K1086" i="2"/>
  <c r="L1086" i="2"/>
  <c r="K1070" i="2"/>
  <c r="L1070" i="2"/>
  <c r="K1062" i="2"/>
  <c r="L1062" i="2"/>
  <c r="K1054" i="2"/>
  <c r="L1054" i="2"/>
  <c r="M1046" i="2"/>
  <c r="D1046" i="2" s="1"/>
  <c r="L1046" i="2"/>
  <c r="K1038" i="2"/>
  <c r="L1038" i="2"/>
  <c r="K1030" i="2"/>
  <c r="L1030" i="2"/>
  <c r="K1022" i="2"/>
  <c r="L1022" i="2"/>
  <c r="M1014" i="2"/>
  <c r="D1014" i="2" s="1"/>
  <c r="L1014" i="2"/>
  <c r="K1006" i="2"/>
  <c r="L1006" i="2"/>
  <c r="K998" i="2"/>
  <c r="L998" i="2"/>
  <c r="K990" i="2"/>
  <c r="L990" i="2"/>
  <c r="M982" i="2"/>
  <c r="D982" i="2" s="1"/>
  <c r="L982" i="2"/>
  <c r="K974" i="2"/>
  <c r="L974" i="2"/>
  <c r="K966" i="2"/>
  <c r="L966" i="2"/>
  <c r="K958" i="2"/>
  <c r="L958" i="2"/>
  <c r="M950" i="2"/>
  <c r="D950" i="2" s="1"/>
  <c r="L950" i="2"/>
  <c r="K942" i="2"/>
  <c r="L942" i="2"/>
  <c r="K934" i="2"/>
  <c r="L934" i="2"/>
  <c r="K926" i="2"/>
  <c r="L926" i="2"/>
  <c r="K918" i="2"/>
  <c r="L918" i="2"/>
  <c r="K910" i="2"/>
  <c r="L910" i="2"/>
  <c r="K902" i="2"/>
  <c r="L902" i="2"/>
  <c r="M898" i="2"/>
  <c r="D898" i="2" s="1"/>
  <c r="L898" i="2"/>
  <c r="K894" i="2"/>
  <c r="L894" i="2"/>
  <c r="K886" i="2"/>
  <c r="L886" i="2"/>
  <c r="K878" i="2"/>
  <c r="L878" i="2"/>
  <c r="K870" i="2"/>
  <c r="L870" i="2"/>
  <c r="K862" i="2"/>
  <c r="L862" i="2"/>
  <c r="K854" i="2"/>
  <c r="L854" i="2"/>
  <c r="K846" i="2"/>
  <c r="L846" i="2"/>
  <c r="M1060" i="2"/>
  <c r="D1060" i="2" s="1"/>
  <c r="L1060" i="2"/>
  <c r="M948" i="2"/>
  <c r="D948" i="2" s="1"/>
  <c r="L948" i="2"/>
  <c r="M900" i="2"/>
  <c r="D900" i="2" s="1"/>
  <c r="L900" i="2"/>
  <c r="M820" i="2"/>
  <c r="D820" i="2" s="1"/>
  <c r="L820" i="2"/>
  <c r="M612" i="2"/>
  <c r="D612" i="2" s="1"/>
  <c r="L612" i="2"/>
  <c r="M596" i="2"/>
  <c r="D596" i="2" s="1"/>
  <c r="L596" i="2"/>
  <c r="M548" i="2"/>
  <c r="D548" i="2" s="1"/>
  <c r="L548" i="2"/>
  <c r="M516" i="2"/>
  <c r="D516" i="2" s="1"/>
  <c r="L516" i="2"/>
  <c r="M436" i="2"/>
  <c r="D436" i="2" s="1"/>
  <c r="L436" i="2"/>
  <c r="M420" i="2"/>
  <c r="D420" i="2" s="1"/>
  <c r="L420" i="2"/>
  <c r="M388" i="2"/>
  <c r="D388" i="2" s="1"/>
  <c r="L388" i="2"/>
  <c r="M356" i="2"/>
  <c r="D356" i="2" s="1"/>
  <c r="L356" i="2"/>
  <c r="M340" i="2"/>
  <c r="D340" i="2" s="1"/>
  <c r="L340" i="2"/>
  <c r="M308" i="2"/>
  <c r="D308" i="2" s="1"/>
  <c r="L308" i="2"/>
  <c r="K300" i="2"/>
  <c r="L300" i="2"/>
  <c r="K268" i="2"/>
  <c r="L268" i="2"/>
  <c r="K172" i="2"/>
  <c r="L172" i="2"/>
  <c r="K140" i="2"/>
  <c r="L140" i="2"/>
  <c r="K2501" i="2"/>
  <c r="L2501" i="2"/>
  <c r="K2485" i="2"/>
  <c r="L2485" i="2"/>
  <c r="K2465" i="2"/>
  <c r="L2465" i="2"/>
  <c r="K2449" i="2"/>
  <c r="L2449" i="2"/>
  <c r="K2433" i="2"/>
  <c r="L2433" i="2"/>
  <c r="K2405" i="2"/>
  <c r="L2405" i="2"/>
  <c r="K2389" i="2"/>
  <c r="L2389" i="2"/>
  <c r="K2373" i="2"/>
  <c r="L2373" i="2"/>
  <c r="K2357" i="2"/>
  <c r="L2357" i="2"/>
  <c r="K2341" i="2"/>
  <c r="L2341" i="2"/>
  <c r="K2325" i="2"/>
  <c r="L2325" i="2"/>
  <c r="K2309" i="2"/>
  <c r="L2309" i="2"/>
  <c r="K2289" i="2"/>
  <c r="L2289" i="2"/>
  <c r="K2265" i="2"/>
  <c r="L2265" i="2"/>
  <c r="K1097" i="2"/>
  <c r="L1097" i="2"/>
  <c r="K1081" i="2"/>
  <c r="L1081" i="2"/>
  <c r="K1065" i="2"/>
  <c r="L1065" i="2"/>
  <c r="K1049" i="2"/>
  <c r="L1049" i="2"/>
  <c r="K1033" i="2"/>
  <c r="L1033" i="2"/>
  <c r="K1017" i="2"/>
  <c r="L1017" i="2"/>
  <c r="K1001" i="2"/>
  <c r="L1001" i="2"/>
  <c r="K985" i="2"/>
  <c r="L985" i="2"/>
  <c r="K969" i="2"/>
  <c r="L969" i="2"/>
  <c r="K953" i="2"/>
  <c r="L953" i="2"/>
  <c r="K937" i="2"/>
  <c r="L937" i="2"/>
  <c r="K921" i="2"/>
  <c r="L921" i="2"/>
  <c r="K905" i="2"/>
  <c r="L905" i="2"/>
  <c r="K889" i="2"/>
  <c r="L889" i="2"/>
  <c r="K873" i="2"/>
  <c r="L873" i="2"/>
  <c r="K857" i="2"/>
  <c r="L857" i="2"/>
  <c r="K841" i="2"/>
  <c r="L841" i="2"/>
  <c r="M1076" i="2"/>
  <c r="D1076" i="2" s="1"/>
  <c r="L1076" i="2"/>
  <c r="M1028" i="2"/>
  <c r="D1028" i="2" s="1"/>
  <c r="L1028" i="2"/>
  <c r="M980" i="2"/>
  <c r="D980" i="2" s="1"/>
  <c r="L980" i="2"/>
  <c r="M932" i="2"/>
  <c r="D932" i="2" s="1"/>
  <c r="L932" i="2"/>
  <c r="M868" i="2"/>
  <c r="D868" i="2" s="1"/>
  <c r="L868" i="2"/>
  <c r="M804" i="2"/>
  <c r="D804" i="2" s="1"/>
  <c r="L804" i="2"/>
  <c r="M756" i="2"/>
  <c r="D756" i="2" s="1"/>
  <c r="L756" i="2"/>
  <c r="M708" i="2"/>
  <c r="D708" i="2" s="1"/>
  <c r="L708" i="2"/>
  <c r="M644" i="2"/>
  <c r="D644" i="2" s="1"/>
  <c r="L644" i="2"/>
  <c r="M580" i="2"/>
  <c r="D580" i="2" s="1"/>
  <c r="L580" i="2"/>
  <c r="M484" i="2"/>
  <c r="D484" i="2" s="1"/>
  <c r="L484" i="2"/>
  <c r="K396" i="2"/>
  <c r="L396" i="2"/>
  <c r="K364" i="2"/>
  <c r="L364" i="2"/>
  <c r="K332" i="2"/>
  <c r="L332" i="2"/>
  <c r="K236" i="2"/>
  <c r="L236" i="2"/>
  <c r="K108" i="2"/>
  <c r="L108" i="2"/>
  <c r="K2505" i="2"/>
  <c r="L2505" i="2"/>
  <c r="K2493" i="2"/>
  <c r="L2493" i="2"/>
  <c r="K2477" i="2"/>
  <c r="L2477" i="2"/>
  <c r="K2457" i="2"/>
  <c r="L2457" i="2"/>
  <c r="K2445" i="2"/>
  <c r="L2445" i="2"/>
  <c r="K2421" i="2"/>
  <c r="L2421" i="2"/>
  <c r="K2409" i="2"/>
  <c r="L2409" i="2"/>
  <c r="K2393" i="2"/>
  <c r="L2393" i="2"/>
  <c r="K2381" i="2"/>
  <c r="L2381" i="2"/>
  <c r="K2365" i="2"/>
  <c r="L2365" i="2"/>
  <c r="K2345" i="2"/>
  <c r="L2345" i="2"/>
  <c r="K2329" i="2"/>
  <c r="L2329" i="2"/>
  <c r="K2313" i="2"/>
  <c r="L2313" i="2"/>
  <c r="K2297" i="2"/>
  <c r="L2297" i="2"/>
  <c r="K2281" i="2"/>
  <c r="L2281" i="2"/>
  <c r="K2273" i="2"/>
  <c r="L2273" i="2"/>
  <c r="K2257" i="2"/>
  <c r="L2257" i="2"/>
  <c r="M1092" i="2"/>
  <c r="D1092" i="2" s="1"/>
  <c r="L1092" i="2"/>
  <c r="M1012" i="2"/>
  <c r="D1012" i="2" s="1"/>
  <c r="L1012" i="2"/>
  <c r="M996" i="2"/>
  <c r="D996" i="2" s="1"/>
  <c r="L996" i="2"/>
  <c r="M884" i="2"/>
  <c r="D884" i="2" s="1"/>
  <c r="L884" i="2"/>
  <c r="M852" i="2"/>
  <c r="D852" i="2" s="1"/>
  <c r="L852" i="2"/>
  <c r="M740" i="2"/>
  <c r="D740" i="2" s="1"/>
  <c r="L740" i="2"/>
  <c r="M724" i="2"/>
  <c r="D724" i="2" s="1"/>
  <c r="L724" i="2"/>
  <c r="M660" i="2"/>
  <c r="D660" i="2" s="1"/>
  <c r="L660" i="2"/>
  <c r="M532" i="2"/>
  <c r="D532" i="2" s="1"/>
  <c r="L532" i="2"/>
  <c r="M500" i="2"/>
  <c r="D500" i="2" s="1"/>
  <c r="L500" i="2"/>
  <c r="K380" i="2"/>
  <c r="L380" i="2"/>
  <c r="K348" i="2"/>
  <c r="L348" i="2"/>
  <c r="K316" i="2"/>
  <c r="L316" i="2"/>
  <c r="K284" i="2"/>
  <c r="L284" i="2"/>
  <c r="M276" i="2"/>
  <c r="D276" i="2" s="1"/>
  <c r="L276" i="2"/>
  <c r="M260" i="2"/>
  <c r="D260" i="2" s="1"/>
  <c r="L260" i="2"/>
  <c r="K252" i="2"/>
  <c r="L252" i="2"/>
  <c r="K76" i="2"/>
  <c r="L76" i="2"/>
  <c r="K2489" i="2"/>
  <c r="L2489" i="2"/>
  <c r="K2473" i="2"/>
  <c r="L2473" i="2"/>
  <c r="K2461" i="2"/>
  <c r="L2461" i="2"/>
  <c r="K2441" i="2"/>
  <c r="L2441" i="2"/>
  <c r="K2425" i="2"/>
  <c r="L2425" i="2"/>
  <c r="K2413" i="2"/>
  <c r="L2413" i="2"/>
  <c r="K2397" i="2"/>
  <c r="L2397" i="2"/>
  <c r="K2377" i="2"/>
  <c r="L2377" i="2"/>
  <c r="K2361" i="2"/>
  <c r="L2361" i="2"/>
  <c r="K2349" i="2"/>
  <c r="L2349" i="2"/>
  <c r="K2333" i="2"/>
  <c r="L2333" i="2"/>
  <c r="K2317" i="2"/>
  <c r="L2317" i="2"/>
  <c r="K2301" i="2"/>
  <c r="L2301" i="2"/>
  <c r="K2285" i="2"/>
  <c r="L2285" i="2"/>
  <c r="K2277" i="2"/>
  <c r="L2277" i="2"/>
  <c r="K2261" i="2"/>
  <c r="L2261" i="2"/>
  <c r="M1099" i="2"/>
  <c r="D1099" i="2" s="1"/>
  <c r="L1099" i="2"/>
  <c r="M1083" i="2"/>
  <c r="D1083" i="2" s="1"/>
  <c r="L1083" i="2"/>
  <c r="M1067" i="2"/>
  <c r="D1067" i="2" s="1"/>
  <c r="L1067" i="2"/>
  <c r="M1051" i="2"/>
  <c r="D1051" i="2" s="1"/>
  <c r="L1051" i="2"/>
  <c r="M1035" i="2"/>
  <c r="D1035" i="2" s="1"/>
  <c r="L1035" i="2"/>
  <c r="M1019" i="2"/>
  <c r="D1019" i="2" s="1"/>
  <c r="L1019" i="2"/>
  <c r="M1003" i="2"/>
  <c r="D1003" i="2" s="1"/>
  <c r="L1003" i="2"/>
  <c r="M987" i="2"/>
  <c r="D987" i="2" s="1"/>
  <c r="L987" i="2"/>
  <c r="M971" i="2"/>
  <c r="D971" i="2" s="1"/>
  <c r="L971" i="2"/>
  <c r="M955" i="2"/>
  <c r="D955" i="2" s="1"/>
  <c r="L955" i="2"/>
  <c r="M939" i="2"/>
  <c r="D939" i="2" s="1"/>
  <c r="L939" i="2"/>
  <c r="M923" i="2"/>
  <c r="D923" i="2" s="1"/>
  <c r="L923" i="2"/>
  <c r="M907" i="2"/>
  <c r="D907" i="2" s="1"/>
  <c r="L907" i="2"/>
  <c r="M891" i="2"/>
  <c r="D891" i="2" s="1"/>
  <c r="L891" i="2"/>
  <c r="M875" i="2"/>
  <c r="D875" i="2" s="1"/>
  <c r="L875" i="2"/>
  <c r="M859" i="2"/>
  <c r="D859" i="2" s="1"/>
  <c r="L859" i="2"/>
  <c r="M843" i="2"/>
  <c r="D843" i="2" s="1"/>
  <c r="L843" i="2"/>
  <c r="M827" i="2"/>
  <c r="D827" i="2" s="1"/>
  <c r="L827" i="2"/>
  <c r="M811" i="2"/>
  <c r="D811" i="2" s="1"/>
  <c r="L811" i="2"/>
  <c r="M795" i="2"/>
  <c r="D795" i="2" s="1"/>
  <c r="L795" i="2"/>
  <c r="M779" i="2"/>
  <c r="D779" i="2" s="1"/>
  <c r="L779" i="2"/>
  <c r="M763" i="2"/>
  <c r="D763" i="2" s="1"/>
  <c r="L763" i="2"/>
  <c r="M747" i="2"/>
  <c r="D747" i="2" s="1"/>
  <c r="L747" i="2"/>
  <c r="M731" i="2"/>
  <c r="D731" i="2" s="1"/>
  <c r="L731" i="2"/>
  <c r="M715" i="2"/>
  <c r="D715" i="2" s="1"/>
  <c r="L715" i="2"/>
  <c r="M699" i="2"/>
  <c r="D699" i="2" s="1"/>
  <c r="L699" i="2"/>
  <c r="M683" i="2"/>
  <c r="D683" i="2" s="1"/>
  <c r="L683" i="2"/>
  <c r="M667" i="2"/>
  <c r="D667" i="2" s="1"/>
  <c r="L667" i="2"/>
  <c r="M651" i="2"/>
  <c r="D651" i="2" s="1"/>
  <c r="L651" i="2"/>
  <c r="M635" i="2"/>
  <c r="D635" i="2" s="1"/>
  <c r="L635" i="2"/>
  <c r="M619" i="2"/>
  <c r="D619" i="2" s="1"/>
  <c r="L619" i="2"/>
  <c r="M603" i="2"/>
  <c r="D603" i="2" s="1"/>
  <c r="L603" i="2"/>
  <c r="M587" i="2"/>
  <c r="D587" i="2" s="1"/>
  <c r="L587" i="2"/>
  <c r="M571" i="2"/>
  <c r="D571" i="2" s="1"/>
  <c r="L571" i="2"/>
  <c r="M555" i="2"/>
  <c r="D555" i="2" s="1"/>
  <c r="L555" i="2"/>
  <c r="M539" i="2"/>
  <c r="D539" i="2" s="1"/>
  <c r="L539" i="2"/>
  <c r="M523" i="2"/>
  <c r="D523" i="2" s="1"/>
  <c r="L523" i="2"/>
  <c r="M507" i="2"/>
  <c r="D507" i="2" s="1"/>
  <c r="L507" i="2"/>
  <c r="M491" i="2"/>
  <c r="D491" i="2" s="1"/>
  <c r="L491" i="2"/>
  <c r="M475" i="2"/>
  <c r="D475" i="2" s="1"/>
  <c r="L475" i="2"/>
  <c r="M459" i="2"/>
  <c r="D459" i="2" s="1"/>
  <c r="L459" i="2"/>
  <c r="M443" i="2"/>
  <c r="D443" i="2" s="1"/>
  <c r="L443" i="2"/>
  <c r="M427" i="2"/>
  <c r="D427" i="2" s="1"/>
  <c r="L427" i="2"/>
  <c r="M411" i="2"/>
  <c r="D411" i="2" s="1"/>
  <c r="L411" i="2"/>
  <c r="N395" i="2"/>
  <c r="L395" i="2"/>
  <c r="N387" i="2"/>
  <c r="L387" i="2"/>
  <c r="N379" i="2"/>
  <c r="L379" i="2"/>
  <c r="N371" i="2"/>
  <c r="L371" i="2"/>
  <c r="N363" i="2"/>
  <c r="L363" i="2"/>
  <c r="N355" i="2"/>
  <c r="L355" i="2"/>
  <c r="N347" i="2"/>
  <c r="L347" i="2"/>
  <c r="N339" i="2"/>
  <c r="L339" i="2"/>
  <c r="N331" i="2"/>
  <c r="L331" i="2"/>
  <c r="N323" i="2"/>
  <c r="L323" i="2"/>
  <c r="N315" i="2"/>
  <c r="L315" i="2"/>
  <c r="N307" i="2"/>
  <c r="L307" i="2"/>
  <c r="N299" i="2"/>
  <c r="L299" i="2"/>
  <c r="N291" i="2"/>
  <c r="L291" i="2"/>
  <c r="N283" i="2"/>
  <c r="L283" i="2"/>
  <c r="N275" i="2"/>
  <c r="L275" i="2"/>
  <c r="N267" i="2"/>
  <c r="L267" i="2"/>
  <c r="N259" i="2"/>
  <c r="L259" i="2"/>
  <c r="N251" i="2"/>
  <c r="L251" i="2"/>
  <c r="K220" i="2"/>
  <c r="L220" i="2"/>
  <c r="K188" i="2"/>
  <c r="L188" i="2"/>
  <c r="K156" i="2"/>
  <c r="L156" i="2"/>
  <c r="K124" i="2"/>
  <c r="L124" i="2"/>
  <c r="K92" i="2"/>
  <c r="L92" i="2"/>
  <c r="N2504" i="2"/>
  <c r="L2504" i="2"/>
  <c r="N2500" i="2"/>
  <c r="L2500" i="2"/>
  <c r="N2496" i="2"/>
  <c r="L2496" i="2"/>
  <c r="N2492" i="2"/>
  <c r="L2492" i="2"/>
  <c r="N2488" i="2"/>
  <c r="L2488" i="2"/>
  <c r="N2484" i="2"/>
  <c r="L2484" i="2"/>
  <c r="N2480" i="2"/>
  <c r="L2480" i="2"/>
  <c r="N2476" i="2"/>
  <c r="L2476" i="2"/>
  <c r="N2472" i="2"/>
  <c r="L2472" i="2"/>
  <c r="N2468" i="2"/>
  <c r="L2468" i="2"/>
  <c r="N2464" i="2"/>
  <c r="L2464" i="2"/>
  <c r="N2460" i="2"/>
  <c r="L2460" i="2"/>
  <c r="N2456" i="2"/>
  <c r="L2456" i="2"/>
  <c r="N2452" i="2"/>
  <c r="L2452" i="2"/>
  <c r="N2448" i="2"/>
  <c r="L2448" i="2"/>
  <c r="N2444" i="2"/>
  <c r="L2444" i="2"/>
  <c r="N2440" i="2"/>
  <c r="L2440" i="2"/>
  <c r="N2436" i="2"/>
  <c r="L2436" i="2"/>
  <c r="N2432" i="2"/>
  <c r="L2432" i="2"/>
  <c r="N2428" i="2"/>
  <c r="L2428" i="2"/>
  <c r="N2424" i="2"/>
  <c r="L2424" i="2"/>
  <c r="N2420" i="2"/>
  <c r="L2420" i="2"/>
  <c r="N2416" i="2"/>
  <c r="L2416" i="2"/>
  <c r="N2412" i="2"/>
  <c r="L2412" i="2"/>
  <c r="N2408" i="2"/>
  <c r="L2408" i="2"/>
  <c r="N2404" i="2"/>
  <c r="L2404" i="2"/>
  <c r="N2400" i="2"/>
  <c r="L2400" i="2"/>
  <c r="N2396" i="2"/>
  <c r="L2396" i="2"/>
  <c r="N2392" i="2"/>
  <c r="L2392" i="2"/>
  <c r="N2388" i="2"/>
  <c r="L2388" i="2"/>
  <c r="N2384" i="2"/>
  <c r="L2384" i="2"/>
  <c r="N2380" i="2"/>
  <c r="L2380" i="2"/>
  <c r="N2376" i="2"/>
  <c r="L2376" i="2"/>
  <c r="K825" i="2"/>
  <c r="L825" i="2"/>
  <c r="K809" i="2"/>
  <c r="L809" i="2"/>
  <c r="K793" i="2"/>
  <c r="L793" i="2"/>
  <c r="K777" i="2"/>
  <c r="L777" i="2"/>
  <c r="K761" i="2"/>
  <c r="L761" i="2"/>
  <c r="K745" i="2"/>
  <c r="L745" i="2"/>
  <c r="K729" i="2"/>
  <c r="L729" i="2"/>
  <c r="K713" i="2"/>
  <c r="L713" i="2"/>
  <c r="K697" i="2"/>
  <c r="L697" i="2"/>
  <c r="K681" i="2"/>
  <c r="L681" i="2"/>
  <c r="K665" i="2"/>
  <c r="L665" i="2"/>
  <c r="K649" i="2"/>
  <c r="L649" i="2"/>
  <c r="K633" i="2"/>
  <c r="L633" i="2"/>
  <c r="K617" i="2"/>
  <c r="L617" i="2"/>
  <c r="K601" i="2"/>
  <c r="L601" i="2"/>
  <c r="K585" i="2"/>
  <c r="L585" i="2"/>
  <c r="K569" i="2"/>
  <c r="L569" i="2"/>
  <c r="K553" i="2"/>
  <c r="L553" i="2"/>
  <c r="K537" i="2"/>
  <c r="L537" i="2"/>
  <c r="K521" i="2"/>
  <c r="L521" i="2"/>
  <c r="K505" i="2"/>
  <c r="L505" i="2"/>
  <c r="K489" i="2"/>
  <c r="L489" i="2"/>
  <c r="K473" i="2"/>
  <c r="L473" i="2"/>
  <c r="K457" i="2"/>
  <c r="L457" i="2"/>
  <c r="K441" i="2"/>
  <c r="L441" i="2"/>
  <c r="K425" i="2"/>
  <c r="L425" i="2"/>
  <c r="K409" i="2"/>
  <c r="L409" i="2"/>
  <c r="M228" i="2"/>
  <c r="D228" i="2" s="1"/>
  <c r="L228" i="2"/>
  <c r="M196" i="2"/>
  <c r="D196" i="2" s="1"/>
  <c r="L196" i="2"/>
  <c r="M164" i="2"/>
  <c r="D164" i="2" s="1"/>
  <c r="L164" i="2"/>
  <c r="M132" i="2"/>
  <c r="D132" i="2" s="1"/>
  <c r="L132" i="2"/>
  <c r="M100" i="2"/>
  <c r="D100" i="2" s="1"/>
  <c r="L100" i="2"/>
  <c r="M68" i="2"/>
  <c r="D68" i="2" s="1"/>
  <c r="L68" i="2"/>
  <c r="N59" i="2"/>
  <c r="L59" i="2"/>
  <c r="N51" i="2"/>
  <c r="L51" i="2"/>
  <c r="N43" i="2"/>
  <c r="L43" i="2"/>
  <c r="N35" i="2"/>
  <c r="L35" i="2"/>
  <c r="N27" i="2"/>
  <c r="L27" i="2"/>
  <c r="N19" i="2"/>
  <c r="L19" i="2"/>
  <c r="N11" i="2"/>
  <c r="L11" i="2"/>
  <c r="N3" i="2"/>
  <c r="L3" i="2"/>
  <c r="K2502" i="2"/>
  <c r="L2502" i="2"/>
  <c r="K2498" i="2"/>
  <c r="L2498" i="2"/>
  <c r="K2494" i="2"/>
  <c r="L2494" i="2"/>
  <c r="K2490" i="2"/>
  <c r="L2490" i="2"/>
  <c r="K2486" i="2"/>
  <c r="L2486" i="2"/>
  <c r="K2482" i="2"/>
  <c r="L2482" i="2"/>
  <c r="K2478" i="2"/>
  <c r="L2478" i="2"/>
  <c r="K2474" i="2"/>
  <c r="L2474" i="2"/>
  <c r="K2470" i="2"/>
  <c r="L2470" i="2"/>
  <c r="K2466" i="2"/>
  <c r="L2466" i="2"/>
  <c r="K2462" i="2"/>
  <c r="L2462" i="2"/>
  <c r="K2458" i="2"/>
  <c r="L2458" i="2"/>
  <c r="K2454" i="2"/>
  <c r="L2454" i="2"/>
  <c r="K2450" i="2"/>
  <c r="L2450" i="2"/>
  <c r="K2446" i="2"/>
  <c r="L2446" i="2"/>
  <c r="K2442" i="2"/>
  <c r="L2442" i="2"/>
  <c r="K2438" i="2"/>
  <c r="L2438" i="2"/>
  <c r="K2434" i="2"/>
  <c r="L2434" i="2"/>
  <c r="K2430" i="2"/>
  <c r="L2430" i="2"/>
  <c r="K2426" i="2"/>
  <c r="L2426" i="2"/>
  <c r="K2422" i="2"/>
  <c r="L2422" i="2"/>
  <c r="K2418" i="2"/>
  <c r="L2418" i="2"/>
  <c r="K2414" i="2"/>
  <c r="L2414" i="2"/>
  <c r="K2410" i="2"/>
  <c r="L2410" i="2"/>
  <c r="K2406" i="2"/>
  <c r="L2406" i="2"/>
  <c r="K2402" i="2"/>
  <c r="L2402" i="2"/>
  <c r="K2398" i="2"/>
  <c r="L2398" i="2"/>
  <c r="K2394" i="2"/>
  <c r="L2394" i="2"/>
  <c r="K2390" i="2"/>
  <c r="L2390" i="2"/>
  <c r="K2386" i="2"/>
  <c r="L2386" i="2"/>
  <c r="K2382" i="2"/>
  <c r="L2382" i="2"/>
  <c r="K2378" i="2"/>
  <c r="L2378" i="2"/>
  <c r="K2374" i="2"/>
  <c r="L2374" i="2"/>
  <c r="K2370" i="2"/>
  <c r="L2370" i="2"/>
  <c r="K2366" i="2"/>
  <c r="L2366" i="2"/>
  <c r="K2362" i="2"/>
  <c r="L2362" i="2"/>
  <c r="K2358" i="2"/>
  <c r="L2358" i="2"/>
  <c r="K2354" i="2"/>
  <c r="L2354" i="2"/>
  <c r="K2350" i="2"/>
  <c r="L2350" i="2"/>
  <c r="K2346" i="2"/>
  <c r="L2346" i="2"/>
  <c r="K2342" i="2"/>
  <c r="L2342" i="2"/>
  <c r="K2338" i="2"/>
  <c r="L2338" i="2"/>
  <c r="K2334" i="2"/>
  <c r="L2334" i="2"/>
  <c r="K2330" i="2"/>
  <c r="L2330" i="2"/>
  <c r="K2326" i="2"/>
  <c r="L2326" i="2"/>
  <c r="K2322" i="2"/>
  <c r="L2322" i="2"/>
  <c r="K2318" i="2"/>
  <c r="L2318" i="2"/>
  <c r="K2314" i="2"/>
  <c r="L2314" i="2"/>
  <c r="K2310" i="2"/>
  <c r="L2310" i="2"/>
  <c r="K2306" i="2"/>
  <c r="L2306" i="2"/>
  <c r="K2302" i="2"/>
  <c r="L2302" i="2"/>
  <c r="K2298" i="2"/>
  <c r="L2298" i="2"/>
  <c r="K2294" i="2"/>
  <c r="L2294" i="2"/>
  <c r="K2290" i="2"/>
  <c r="L2290" i="2"/>
  <c r="K2286" i="2"/>
  <c r="L2286" i="2"/>
  <c r="K2282" i="2"/>
  <c r="L2282" i="2"/>
  <c r="K2278" i="2"/>
  <c r="L2278" i="2"/>
  <c r="K2274" i="2"/>
  <c r="L2274" i="2"/>
  <c r="K2270" i="2"/>
  <c r="L2270" i="2"/>
  <c r="K2266" i="2"/>
  <c r="L2266" i="2"/>
  <c r="K2262" i="2"/>
  <c r="L2262" i="2"/>
  <c r="K2258" i="2"/>
  <c r="L2258" i="2"/>
  <c r="M3658" i="2"/>
  <c r="D3658" i="2" s="1"/>
  <c r="M3650" i="2"/>
  <c r="D3650" i="2" s="1"/>
  <c r="M3642" i="2"/>
  <c r="D3642" i="2" s="1"/>
  <c r="M3634" i="2"/>
  <c r="D3634" i="2" s="1"/>
  <c r="M3626" i="2"/>
  <c r="D3626" i="2" s="1"/>
  <c r="M3618" i="2"/>
  <c r="D3618" i="2" s="1"/>
  <c r="M3610" i="2"/>
  <c r="D3610" i="2" s="1"/>
  <c r="M3606" i="2"/>
  <c r="D3606" i="2" s="1"/>
  <c r="M3594" i="2"/>
  <c r="D3594" i="2" s="1"/>
  <c r="M3590" i="2"/>
  <c r="D3590" i="2" s="1"/>
  <c r="M3578" i="2"/>
  <c r="D3578" i="2" s="1"/>
  <c r="M3574" i="2"/>
  <c r="D3574" i="2" s="1"/>
  <c r="K3558" i="2"/>
  <c r="N3550" i="2"/>
  <c r="N3546" i="2"/>
  <c r="N3538" i="2"/>
  <c r="M3534" i="2"/>
  <c r="D3534" i="2" s="1"/>
  <c r="M3530" i="2"/>
  <c r="D3530" i="2" s="1"/>
  <c r="N3526" i="2"/>
  <c r="M3522" i="2"/>
  <c r="D3522" i="2" s="1"/>
  <c r="M3518" i="2"/>
  <c r="D3518" i="2" s="1"/>
  <c r="K3514" i="2"/>
  <c r="K3510" i="2"/>
  <c r="N3498" i="2"/>
  <c r="N3494" i="2"/>
  <c r="M3490" i="2"/>
  <c r="D3490" i="2" s="1"/>
  <c r="M3486" i="2"/>
  <c r="D3486" i="2" s="1"/>
  <c r="K3482" i="2"/>
  <c r="K3478" i="2"/>
  <c r="N3466" i="2"/>
  <c r="N3462" i="2"/>
  <c r="M3458" i="2"/>
  <c r="D3458" i="2" s="1"/>
  <c r="M3454" i="2"/>
  <c r="D3454" i="2" s="1"/>
  <c r="K3450" i="2"/>
  <c r="K3446" i="2"/>
  <c r="N3434" i="2"/>
  <c r="N3430" i="2"/>
  <c r="M3426" i="2"/>
  <c r="D3426" i="2" s="1"/>
  <c r="M3422" i="2"/>
  <c r="D3422" i="2" s="1"/>
  <c r="K3418" i="2"/>
  <c r="K3414" i="2"/>
  <c r="N3402" i="2"/>
  <c r="N3398" i="2"/>
  <c r="M3394" i="2"/>
  <c r="D3394" i="2" s="1"/>
  <c r="M3390" i="2"/>
  <c r="D3390" i="2" s="1"/>
  <c r="K3386" i="2"/>
  <c r="K3382" i="2"/>
  <c r="N3370" i="2"/>
  <c r="N3366" i="2"/>
  <c r="M3362" i="2"/>
  <c r="D3362" i="2" s="1"/>
  <c r="M3318" i="2"/>
  <c r="D3318" i="2" s="1"/>
  <c r="K3314" i="2"/>
  <c r="K3310" i="2"/>
  <c r="N3298" i="2"/>
  <c r="N3294" i="2"/>
  <c r="M3290" i="2"/>
  <c r="D3290" i="2" s="1"/>
  <c r="M3286" i="2"/>
  <c r="D3286" i="2" s="1"/>
  <c r="K3282" i="2"/>
  <c r="K3278" i="2"/>
  <c r="N3266" i="2"/>
  <c r="N3262" i="2"/>
  <c r="M3258" i="2"/>
  <c r="D3258" i="2" s="1"/>
  <c r="M3254" i="2"/>
  <c r="D3254" i="2" s="1"/>
  <c r="K3250" i="2"/>
  <c r="K3246" i="2"/>
  <c r="N3234" i="2"/>
  <c r="N3230" i="2"/>
  <c r="M3226" i="2"/>
  <c r="D3226" i="2" s="1"/>
  <c r="M3222" i="2"/>
  <c r="D3222" i="2" s="1"/>
  <c r="K3218" i="2"/>
  <c r="K3214" i="2"/>
  <c r="N3202" i="2"/>
  <c r="N3198" i="2"/>
  <c r="M3194" i="2"/>
  <c r="D3194" i="2" s="1"/>
  <c r="M3190" i="2"/>
  <c r="D3190" i="2" s="1"/>
  <c r="K3186" i="2"/>
  <c r="K3182" i="2"/>
  <c r="N3170" i="2"/>
  <c r="N3166" i="2"/>
  <c r="M3162" i="2"/>
  <c r="D3162" i="2" s="1"/>
  <c r="M3158" i="2"/>
  <c r="D3158" i="2" s="1"/>
  <c r="K3154" i="2"/>
  <c r="K3150" i="2"/>
  <c r="N3138" i="2"/>
  <c r="N3134" i="2"/>
  <c r="M3130" i="2"/>
  <c r="D3130" i="2" s="1"/>
  <c r="M3126" i="2"/>
  <c r="D3126" i="2" s="1"/>
  <c r="K3122" i="2"/>
  <c r="K3118" i="2"/>
  <c r="N3106" i="2"/>
  <c r="M3102" i="2"/>
  <c r="D3102" i="2" s="1"/>
  <c r="N3098" i="2"/>
  <c r="K3094" i="2"/>
  <c r="N3090" i="2"/>
  <c r="K3086" i="2"/>
  <c r="M3082" i="2"/>
  <c r="D3082" i="2" s="1"/>
  <c r="M3074" i="2"/>
  <c r="D3074" i="2" s="1"/>
  <c r="K3070" i="2"/>
  <c r="M3066" i="2"/>
  <c r="D3066" i="2" s="1"/>
  <c r="M3058" i="2"/>
  <c r="D3058" i="2" s="1"/>
  <c r="K3050" i="2"/>
  <c r="N3046" i="2"/>
  <c r="K3042" i="2"/>
  <c r="K3034" i="2"/>
  <c r="N3030" i="2"/>
  <c r="K3026" i="2"/>
  <c r="N3022" i="2"/>
  <c r="M3014" i="2"/>
  <c r="D3014" i="2" s="1"/>
  <c r="N3006" i="2"/>
  <c r="M2998" i="2"/>
  <c r="D2998" i="2" s="1"/>
  <c r="M2990" i="2"/>
  <c r="D2990" i="2" s="1"/>
  <c r="N2986" i="2"/>
  <c r="K2982" i="2"/>
  <c r="N2978" i="2"/>
  <c r="M2974" i="2"/>
  <c r="D2974" i="2" s="1"/>
  <c r="N2970" i="2"/>
  <c r="K2892" i="2"/>
  <c r="K2888" i="2"/>
  <c r="K2884" i="2"/>
  <c r="K2880" i="2"/>
  <c r="K2876" i="2"/>
  <c r="K2872" i="2"/>
  <c r="K2868" i="2"/>
  <c r="K2864" i="2"/>
  <c r="K2860" i="2"/>
  <c r="K2856" i="2"/>
  <c r="K2852" i="2"/>
  <c r="K2848" i="2"/>
  <c r="K2844" i="2"/>
  <c r="K2840" i="2"/>
  <c r="K2836" i="2"/>
  <c r="K2820" i="2"/>
  <c r="K2816" i="2"/>
  <c r="M2812" i="2"/>
  <c r="D2812" i="2" s="1"/>
  <c r="N2808" i="2"/>
  <c r="N2804" i="2"/>
  <c r="M2800" i="2"/>
  <c r="D2800" i="2" s="1"/>
  <c r="M2796" i="2"/>
  <c r="D2796" i="2" s="1"/>
  <c r="M2792" i="2"/>
  <c r="D2792" i="2" s="1"/>
  <c r="N2788" i="2"/>
  <c r="N2784" i="2"/>
  <c r="N2780" i="2"/>
  <c r="N2776" i="2"/>
  <c r="N2772" i="2"/>
  <c r="M2768" i="2"/>
  <c r="D2768" i="2" s="1"/>
  <c r="M2764" i="2"/>
  <c r="D2764" i="2" s="1"/>
  <c r="M2760" i="2"/>
  <c r="D2760" i="2" s="1"/>
  <c r="M2756" i="2"/>
  <c r="D2756" i="2" s="1"/>
  <c r="M2752" i="2"/>
  <c r="D2752" i="2" s="1"/>
  <c r="M2748" i="2"/>
  <c r="D2748" i="2" s="1"/>
  <c r="M2744" i="2"/>
  <c r="D2744" i="2" s="1"/>
  <c r="K2740" i="2"/>
  <c r="M2736" i="2"/>
  <c r="D2736" i="2" s="1"/>
  <c r="N2732" i="2"/>
  <c r="N2728" i="2"/>
  <c r="K2712" i="2"/>
  <c r="K2708" i="2"/>
  <c r="K2704" i="2"/>
  <c r="K2700" i="2"/>
  <c r="N2688" i="2"/>
  <c r="M2684" i="2"/>
  <c r="D2684" i="2" s="1"/>
  <c r="M2680" i="2"/>
  <c r="D2680" i="2" s="1"/>
  <c r="M2676" i="2"/>
  <c r="D2676" i="2" s="1"/>
  <c r="M2672" i="2"/>
  <c r="D2672" i="2" s="1"/>
  <c r="K2668" i="2"/>
  <c r="K2664" i="2"/>
  <c r="K2632" i="2"/>
  <c r="N2624" i="2"/>
  <c r="M2620" i="2"/>
  <c r="D2620" i="2" s="1"/>
  <c r="K2616" i="2"/>
  <c r="K2584" i="2"/>
  <c r="N2564" i="2"/>
  <c r="N2560" i="2"/>
  <c r="N2556" i="2"/>
  <c r="N2548" i="2"/>
  <c r="M2544" i="2"/>
  <c r="D2544" i="2" s="1"/>
  <c r="M2540" i="2"/>
  <c r="D2540" i="2" s="1"/>
  <c r="N2536" i="2"/>
  <c r="M2532" i="2"/>
  <c r="D2532" i="2" s="1"/>
  <c r="M2528" i="2"/>
  <c r="D2528" i="2" s="1"/>
  <c r="M2524" i="2"/>
  <c r="D2524" i="2" s="1"/>
  <c r="M2520" i="2"/>
  <c r="D2520" i="2" s="1"/>
  <c r="M2516" i="2"/>
  <c r="D2516" i="2" s="1"/>
  <c r="M2512" i="2"/>
  <c r="D2512" i="2" s="1"/>
  <c r="M2508" i="2"/>
  <c r="D2508" i="2" s="1"/>
  <c r="M3607" i="2"/>
  <c r="D3607" i="2" s="1"/>
  <c r="L3607" i="2"/>
  <c r="M3599" i="2"/>
  <c r="D3599" i="2" s="1"/>
  <c r="L3599" i="2"/>
  <c r="M3591" i="2"/>
  <c r="D3591" i="2" s="1"/>
  <c r="L3591" i="2"/>
  <c r="M3583" i="2"/>
  <c r="D3583" i="2" s="1"/>
  <c r="L3583" i="2"/>
  <c r="M3575" i="2"/>
  <c r="D3575" i="2" s="1"/>
  <c r="L3575" i="2"/>
  <c r="M3567" i="2"/>
  <c r="D3567" i="2" s="1"/>
  <c r="L3567" i="2"/>
  <c r="N3563" i="2"/>
  <c r="L3563" i="2"/>
  <c r="K3555" i="2"/>
  <c r="L3555" i="2"/>
  <c r="M3551" i="2"/>
  <c r="D3551" i="2" s="1"/>
  <c r="L3551" i="2"/>
  <c r="N3547" i="2"/>
  <c r="L3547" i="2"/>
  <c r="K3539" i="2"/>
  <c r="L3539" i="2"/>
  <c r="M3535" i="2"/>
  <c r="D3535" i="2" s="1"/>
  <c r="L3535" i="2"/>
  <c r="N3531" i="2"/>
  <c r="L3531" i="2"/>
  <c r="M3103" i="2"/>
  <c r="D3103" i="2" s="1"/>
  <c r="L3103" i="2"/>
  <c r="N3099" i="2"/>
  <c r="L3099" i="2"/>
  <c r="M3095" i="2"/>
  <c r="D3095" i="2" s="1"/>
  <c r="L3095" i="2"/>
  <c r="M3087" i="2"/>
  <c r="D3087" i="2" s="1"/>
  <c r="L3087" i="2"/>
  <c r="M3079" i="2"/>
  <c r="D3079" i="2" s="1"/>
  <c r="L3079" i="2"/>
  <c r="M3071" i="2"/>
  <c r="D3071" i="2" s="1"/>
  <c r="L3071" i="2"/>
  <c r="N3067" i="2"/>
  <c r="L3067" i="2"/>
  <c r="M3063" i="2"/>
  <c r="D3063" i="2" s="1"/>
  <c r="L3063" i="2"/>
  <c r="M3055" i="2"/>
  <c r="D3055" i="2" s="1"/>
  <c r="L3055" i="2"/>
  <c r="M3047" i="2"/>
  <c r="D3047" i="2" s="1"/>
  <c r="L3047" i="2"/>
  <c r="M3039" i="2"/>
  <c r="D3039" i="2" s="1"/>
  <c r="L3039" i="2"/>
  <c r="N3035" i="2"/>
  <c r="L3035" i="2"/>
  <c r="M3031" i="2"/>
  <c r="D3031" i="2" s="1"/>
  <c r="L3031" i="2"/>
  <c r="M3023" i="2"/>
  <c r="D3023" i="2" s="1"/>
  <c r="L3023" i="2"/>
  <c r="M3015" i="2"/>
  <c r="D3015" i="2" s="1"/>
  <c r="L3015" i="2"/>
  <c r="M3007" i="2"/>
  <c r="D3007" i="2" s="1"/>
  <c r="L3007" i="2"/>
  <c r="N3003" i="2"/>
  <c r="L3003" i="2"/>
  <c r="M2999" i="2"/>
  <c r="D2999" i="2" s="1"/>
  <c r="L2999" i="2"/>
  <c r="M2991" i="2"/>
  <c r="D2991" i="2" s="1"/>
  <c r="L2991" i="2"/>
  <c r="M2983" i="2"/>
  <c r="D2983" i="2" s="1"/>
  <c r="L2983" i="2"/>
  <c r="M2975" i="2"/>
  <c r="D2975" i="2" s="1"/>
  <c r="L2975" i="2"/>
  <c r="N2971" i="2"/>
  <c r="L2971" i="2"/>
  <c r="K2893" i="2"/>
  <c r="L2893" i="2"/>
  <c r="N2889" i="2"/>
  <c r="L2889" i="2"/>
  <c r="K2885" i="2"/>
  <c r="L2885" i="2"/>
  <c r="N2881" i="2"/>
  <c r="L2881" i="2"/>
  <c r="K2877" i="2"/>
  <c r="L2877" i="2"/>
  <c r="N2873" i="2"/>
  <c r="L2873" i="2"/>
  <c r="K2869" i="2"/>
  <c r="L2869" i="2"/>
  <c r="N2865" i="2"/>
  <c r="L2865" i="2"/>
  <c r="K2861" i="2"/>
  <c r="L2861" i="2"/>
  <c r="N2857" i="2"/>
  <c r="L2857" i="2"/>
  <c r="K2853" i="2"/>
  <c r="L2853" i="2"/>
  <c r="N2849" i="2"/>
  <c r="L2849" i="2"/>
  <c r="N2845" i="2"/>
  <c r="L2845" i="2"/>
  <c r="N2841" i="2"/>
  <c r="L2841" i="2"/>
  <c r="K2837" i="2"/>
  <c r="L2837" i="2"/>
  <c r="K2833" i="2"/>
  <c r="L2833" i="2"/>
  <c r="K2829" i="2"/>
  <c r="L2829" i="2"/>
  <c r="M2825" i="2"/>
  <c r="D2825" i="2" s="1"/>
  <c r="L2825" i="2"/>
  <c r="N2821" i="2"/>
  <c r="L2821" i="2"/>
  <c r="M2813" i="2"/>
  <c r="D2813" i="2" s="1"/>
  <c r="L2813" i="2"/>
  <c r="M2809" i="2"/>
  <c r="D2809" i="2" s="1"/>
  <c r="L2809" i="2"/>
  <c r="M2805" i="2"/>
  <c r="D2805" i="2" s="1"/>
  <c r="L2805" i="2"/>
  <c r="M2801" i="2"/>
  <c r="D2801" i="2" s="1"/>
  <c r="L2801" i="2"/>
  <c r="N2797" i="2"/>
  <c r="L2797" i="2"/>
  <c r="M2793" i="2"/>
  <c r="D2793" i="2" s="1"/>
  <c r="L2793" i="2"/>
  <c r="K2781" i="2"/>
  <c r="L2781" i="2"/>
  <c r="N2773" i="2"/>
  <c r="L2773" i="2"/>
  <c r="K2765" i="2"/>
  <c r="L2765" i="2"/>
  <c r="N2753" i="2"/>
  <c r="L2753" i="2"/>
  <c r="M2749" i="2"/>
  <c r="D2749" i="2" s="1"/>
  <c r="L2749" i="2"/>
  <c r="K2745" i="2"/>
  <c r="L2745" i="2"/>
  <c r="N2741" i="2"/>
  <c r="L2741" i="2"/>
  <c r="N2737" i="2"/>
  <c r="L2737" i="2"/>
  <c r="N2733" i="2"/>
  <c r="L2733" i="2"/>
  <c r="K2721" i="2"/>
  <c r="L2721" i="2"/>
  <c r="M2713" i="2"/>
  <c r="D2713" i="2" s="1"/>
  <c r="L2713" i="2"/>
  <c r="K2709" i="2"/>
  <c r="L2709" i="2"/>
  <c r="N2705" i="2"/>
  <c r="L2705" i="2"/>
  <c r="K2701" i="2"/>
  <c r="L2701" i="2"/>
  <c r="N2697" i="2"/>
  <c r="L2697" i="2"/>
  <c r="N2693" i="2"/>
  <c r="L2693" i="2"/>
  <c r="K2689" i="2"/>
  <c r="L2689" i="2"/>
  <c r="K2673" i="2"/>
  <c r="L2673" i="2"/>
  <c r="N2669" i="2"/>
  <c r="L2669" i="2"/>
  <c r="K2665" i="2"/>
  <c r="L2665" i="2"/>
  <c r="K2661" i="2"/>
  <c r="L2661" i="2"/>
  <c r="N2653" i="2"/>
  <c r="L2653" i="2"/>
  <c r="M2649" i="2"/>
  <c r="D2649" i="2" s="1"/>
  <c r="L2649" i="2"/>
  <c r="N2637" i="2"/>
  <c r="L2637" i="2"/>
  <c r="N2625" i="2"/>
  <c r="L2625" i="2"/>
  <c r="N2621" i="2"/>
  <c r="L2621" i="2"/>
  <c r="K2617" i="2"/>
  <c r="L2617" i="2"/>
  <c r="M2613" i="2"/>
  <c r="D2613" i="2" s="1"/>
  <c r="L2613" i="2"/>
  <c r="M2609" i="2"/>
  <c r="D2609" i="2" s="1"/>
  <c r="L2609" i="2"/>
  <c r="M2605" i="2"/>
  <c r="D2605" i="2" s="1"/>
  <c r="L2605" i="2"/>
  <c r="M2601" i="2"/>
  <c r="D2601" i="2" s="1"/>
  <c r="L2601" i="2"/>
  <c r="M2589" i="2"/>
  <c r="D2589" i="2" s="1"/>
  <c r="L2589" i="2"/>
  <c r="N2585" i="2"/>
  <c r="L2585" i="2"/>
  <c r="N2577" i="2"/>
  <c r="L2577" i="2"/>
  <c r="N2573" i="2"/>
  <c r="L2573" i="2"/>
  <c r="K2569" i="2"/>
  <c r="L2569" i="2"/>
  <c r="K2561" i="2"/>
  <c r="L2561" i="2"/>
  <c r="K2545" i="2"/>
  <c r="L2545" i="2"/>
  <c r="M2521" i="2"/>
  <c r="D2521" i="2" s="1"/>
  <c r="L2521" i="2"/>
  <c r="M3773" i="2"/>
  <c r="D3773" i="2" s="1"/>
  <c r="L3773" i="2"/>
  <c r="M3769" i="2"/>
  <c r="D3769" i="2" s="1"/>
  <c r="L3769" i="2"/>
  <c r="M3765" i="2"/>
  <c r="D3765" i="2" s="1"/>
  <c r="L3765" i="2"/>
  <c r="M3749" i="2"/>
  <c r="D3749" i="2" s="1"/>
  <c r="L3749" i="2"/>
  <c r="M3878" i="2"/>
  <c r="D3878" i="2" s="1"/>
  <c r="L3878" i="2"/>
  <c r="M3874" i="2"/>
  <c r="D3874" i="2" s="1"/>
  <c r="L3874" i="2"/>
  <c r="M3870" i="2"/>
  <c r="D3870" i="2" s="1"/>
  <c r="L3870" i="2"/>
  <c r="M3866" i="2"/>
  <c r="D3866" i="2" s="1"/>
  <c r="L3866" i="2"/>
  <c r="M3862" i="2"/>
  <c r="D3862" i="2" s="1"/>
  <c r="L3862" i="2"/>
  <c r="M3858" i="2"/>
  <c r="D3858" i="2" s="1"/>
  <c r="L3858" i="2"/>
  <c r="M3854" i="2"/>
  <c r="D3854" i="2" s="1"/>
  <c r="L3854" i="2"/>
  <c r="M3772" i="2"/>
  <c r="D3772" i="2" s="1"/>
  <c r="L3772" i="2"/>
  <c r="M3768" i="2"/>
  <c r="D3768" i="2" s="1"/>
  <c r="L3768" i="2"/>
  <c r="K3764" i="2"/>
  <c r="L3764" i="2"/>
  <c r="M3764" i="2"/>
  <c r="D3764" i="2" s="1"/>
  <c r="M3760" i="2"/>
  <c r="D3760" i="2" s="1"/>
  <c r="L3760" i="2"/>
  <c r="N3756" i="2"/>
  <c r="L3756" i="2"/>
  <c r="M3752" i="2"/>
  <c r="D3752" i="2" s="1"/>
  <c r="L3752" i="2"/>
  <c r="K3748" i="2"/>
  <c r="L3748" i="2"/>
  <c r="K3740" i="2"/>
  <c r="L3740" i="2"/>
  <c r="M3736" i="2"/>
  <c r="D3736" i="2" s="1"/>
  <c r="L3736" i="2"/>
  <c r="N3732" i="2"/>
  <c r="L3732" i="2"/>
  <c r="N3728" i="2"/>
  <c r="L3728" i="2"/>
  <c r="M3724" i="2"/>
  <c r="D3724" i="2" s="1"/>
  <c r="L3724" i="2"/>
  <c r="M3720" i="2"/>
  <c r="D3720" i="2" s="1"/>
  <c r="L3720" i="2"/>
  <c r="M3716" i="2"/>
  <c r="D3716" i="2" s="1"/>
  <c r="L3716" i="2"/>
  <c r="K3712" i="2"/>
  <c r="L3712" i="2"/>
  <c r="K3708" i="2"/>
  <c r="L3708" i="2"/>
  <c r="K3704" i="2"/>
  <c r="L3704" i="2"/>
  <c r="N2372" i="2"/>
  <c r="L2372" i="2"/>
  <c r="N2368" i="2"/>
  <c r="L2368" i="2"/>
  <c r="N2364" i="2"/>
  <c r="L2364" i="2"/>
  <c r="N2360" i="2"/>
  <c r="L2360" i="2"/>
  <c r="N2356" i="2"/>
  <c r="L2356" i="2"/>
  <c r="N2352" i="2"/>
  <c r="L2352" i="2"/>
  <c r="N2348" i="2"/>
  <c r="L2348" i="2"/>
  <c r="N2344" i="2"/>
  <c r="L2344" i="2"/>
  <c r="N2340" i="2"/>
  <c r="L2340" i="2"/>
  <c r="N2336" i="2"/>
  <c r="L2336" i="2"/>
  <c r="N2332" i="2"/>
  <c r="L2332" i="2"/>
  <c r="N2328" i="2"/>
  <c r="L2328" i="2"/>
  <c r="N2324" i="2"/>
  <c r="L2324" i="2"/>
  <c r="N2320" i="2"/>
  <c r="L2320" i="2"/>
  <c r="N2316" i="2"/>
  <c r="L2316" i="2"/>
  <c r="N2312" i="2"/>
  <c r="L2312" i="2"/>
  <c r="N2308" i="2"/>
  <c r="L2308" i="2"/>
  <c r="N2304" i="2"/>
  <c r="L2304" i="2"/>
  <c r="N2300" i="2"/>
  <c r="L2300" i="2"/>
  <c r="N2296" i="2"/>
  <c r="L2296" i="2"/>
  <c r="N2292" i="2"/>
  <c r="L2292" i="2"/>
  <c r="N2288" i="2"/>
  <c r="L2288" i="2"/>
  <c r="N2284" i="2"/>
  <c r="L2284" i="2"/>
  <c r="N2280" i="2"/>
  <c r="L2280" i="2"/>
  <c r="N2276" i="2"/>
  <c r="L2276" i="2"/>
  <c r="N2272" i="2"/>
  <c r="L2272" i="2"/>
  <c r="N2268" i="2"/>
  <c r="L2268" i="2"/>
  <c r="N2264" i="2"/>
  <c r="L2264" i="2"/>
  <c r="N2260" i="2"/>
  <c r="L2260" i="2"/>
  <c r="N2256" i="2"/>
  <c r="L2256" i="2"/>
  <c r="N1108" i="2"/>
  <c r="L1108" i="2"/>
  <c r="M3654" i="2"/>
  <c r="D3654" i="2" s="1"/>
  <c r="M3646" i="2"/>
  <c r="D3646" i="2" s="1"/>
  <c r="M3638" i="2"/>
  <c r="D3638" i="2" s="1"/>
  <c r="M3630" i="2"/>
  <c r="D3630" i="2" s="1"/>
  <c r="M3622" i="2"/>
  <c r="D3622" i="2" s="1"/>
  <c r="M3614" i="2"/>
  <c r="D3614" i="2" s="1"/>
  <c r="M3602" i="2"/>
  <c r="D3602" i="2" s="1"/>
  <c r="M3598" i="2"/>
  <c r="D3598" i="2" s="1"/>
  <c r="M3586" i="2"/>
  <c r="D3586" i="2" s="1"/>
  <c r="M3582" i="2"/>
  <c r="D3582" i="2" s="1"/>
  <c r="M3570" i="2"/>
  <c r="D3570" i="2" s="1"/>
  <c r="M3566" i="2"/>
  <c r="D3566" i="2" s="1"/>
  <c r="K3564" i="2"/>
  <c r="M3562" i="2"/>
  <c r="D3562" i="2" s="1"/>
  <c r="K3560" i="2"/>
  <c r="N3558" i="2"/>
  <c r="K3556" i="2"/>
  <c r="M3554" i="2"/>
  <c r="D3554" i="2" s="1"/>
  <c r="K3550" i="2"/>
  <c r="K3546" i="2"/>
  <c r="M3542" i="2"/>
  <c r="D3542" i="2" s="1"/>
  <c r="K3538" i="2"/>
  <c r="K3526" i="2"/>
  <c r="N3514" i="2"/>
  <c r="N3510" i="2"/>
  <c r="M3506" i="2"/>
  <c r="D3506" i="2" s="1"/>
  <c r="M3502" i="2"/>
  <c r="D3502" i="2" s="1"/>
  <c r="K3498" i="2"/>
  <c r="K3494" i="2"/>
  <c r="N3482" i="2"/>
  <c r="N3478" i="2"/>
  <c r="M3474" i="2"/>
  <c r="D3474" i="2" s="1"/>
  <c r="M3470" i="2"/>
  <c r="D3470" i="2" s="1"/>
  <c r="K3466" i="2"/>
  <c r="K3462" i="2"/>
  <c r="N3450" i="2"/>
  <c r="N3446" i="2"/>
  <c r="M3442" i="2"/>
  <c r="D3442" i="2" s="1"/>
  <c r="M3438" i="2"/>
  <c r="D3438" i="2" s="1"/>
  <c r="K3434" i="2"/>
  <c r="K3430" i="2"/>
  <c r="N3418" i="2"/>
  <c r="N3414" i="2"/>
  <c r="M3410" i="2"/>
  <c r="D3410" i="2" s="1"/>
  <c r="M3406" i="2"/>
  <c r="D3406" i="2" s="1"/>
  <c r="K3402" i="2"/>
  <c r="K3398" i="2"/>
  <c r="N3386" i="2"/>
  <c r="N3382" i="2"/>
  <c r="M3378" i="2"/>
  <c r="D3378" i="2" s="1"/>
  <c r="M3374" i="2"/>
  <c r="D3374" i="2" s="1"/>
  <c r="K3370" i="2"/>
  <c r="K3366" i="2"/>
  <c r="N3314" i="2"/>
  <c r="N3310" i="2"/>
  <c r="M3306" i="2"/>
  <c r="D3306" i="2" s="1"/>
  <c r="M3302" i="2"/>
  <c r="D3302" i="2" s="1"/>
  <c r="K3298" i="2"/>
  <c r="K3294" i="2"/>
  <c r="N3282" i="2"/>
  <c r="N3278" i="2"/>
  <c r="M3274" i="2"/>
  <c r="D3274" i="2" s="1"/>
  <c r="M3270" i="2"/>
  <c r="D3270" i="2" s="1"/>
  <c r="K3266" i="2"/>
  <c r="K3262" i="2"/>
  <c r="N3250" i="2"/>
  <c r="N3246" i="2"/>
  <c r="M3242" i="2"/>
  <c r="D3242" i="2" s="1"/>
  <c r="M3238" i="2"/>
  <c r="D3238" i="2" s="1"/>
  <c r="K3234" i="2"/>
  <c r="K3230" i="2"/>
  <c r="N3218" i="2"/>
  <c r="N3214" i="2"/>
  <c r="M3210" i="2"/>
  <c r="D3210" i="2" s="1"/>
  <c r="M3206" i="2"/>
  <c r="D3206" i="2" s="1"/>
  <c r="K3202" i="2"/>
  <c r="K3198" i="2"/>
  <c r="N3186" i="2"/>
  <c r="N3182" i="2"/>
  <c r="M3178" i="2"/>
  <c r="D3178" i="2" s="1"/>
  <c r="M3174" i="2"/>
  <c r="D3174" i="2" s="1"/>
  <c r="K3170" i="2"/>
  <c r="K3166" i="2"/>
  <c r="N3154" i="2"/>
  <c r="N3150" i="2"/>
  <c r="M3146" i="2"/>
  <c r="D3146" i="2" s="1"/>
  <c r="M3142" i="2"/>
  <c r="D3142" i="2" s="1"/>
  <c r="K3138" i="2"/>
  <c r="K3134" i="2"/>
  <c r="N3122" i="2"/>
  <c r="N3118" i="2"/>
  <c r="M3114" i="2"/>
  <c r="D3114" i="2" s="1"/>
  <c r="M3110" i="2"/>
  <c r="D3110" i="2" s="1"/>
  <c r="K3106" i="2"/>
  <c r="K3098" i="2"/>
  <c r="N3094" i="2"/>
  <c r="K3090" i="2"/>
  <c r="N3086" i="2"/>
  <c r="M3078" i="2"/>
  <c r="D3078" i="2" s="1"/>
  <c r="N3070" i="2"/>
  <c r="M3064" i="2"/>
  <c r="D3064" i="2" s="1"/>
  <c r="M3062" i="2"/>
  <c r="D3062" i="2" s="1"/>
  <c r="M3054" i="2"/>
  <c r="D3054" i="2" s="1"/>
  <c r="N3050" i="2"/>
  <c r="M3048" i="2"/>
  <c r="D3048" i="2" s="1"/>
  <c r="K3046" i="2"/>
  <c r="N3042" i="2"/>
  <c r="M3040" i="2"/>
  <c r="D3040" i="2" s="1"/>
  <c r="M3038" i="2"/>
  <c r="D3038" i="2" s="1"/>
  <c r="N3034" i="2"/>
  <c r="K3030" i="2"/>
  <c r="N3026" i="2"/>
  <c r="M3024" i="2"/>
  <c r="D3024" i="2" s="1"/>
  <c r="K3022" i="2"/>
  <c r="M3018" i="2"/>
  <c r="D3018" i="2" s="1"/>
  <c r="M3010" i="2"/>
  <c r="D3010" i="2" s="1"/>
  <c r="K3006" i="2"/>
  <c r="M3002" i="2"/>
  <c r="D3002" i="2" s="1"/>
  <c r="M2994" i="2"/>
  <c r="D2994" i="2" s="1"/>
  <c r="K2986" i="2"/>
  <c r="N2982" i="2"/>
  <c r="K2978" i="2"/>
  <c r="K2970" i="2"/>
  <c r="N2892" i="2"/>
  <c r="N2888" i="2"/>
  <c r="N2884" i="2"/>
  <c r="N2880" i="2"/>
  <c r="N2876" i="2"/>
  <c r="N2872" i="2"/>
  <c r="N2868" i="2"/>
  <c r="N2864" i="2"/>
  <c r="N2860" i="2"/>
  <c r="N2856" i="2"/>
  <c r="N2852" i="2"/>
  <c r="N2848" i="2"/>
  <c r="N2844" i="2"/>
  <c r="N2840" i="2"/>
  <c r="N2836" i="2"/>
  <c r="M2832" i="2"/>
  <c r="D2832" i="2" s="1"/>
  <c r="M2828" i="2"/>
  <c r="D2828" i="2" s="1"/>
  <c r="M2824" i="2"/>
  <c r="D2824" i="2" s="1"/>
  <c r="N2820" i="2"/>
  <c r="N2816" i="2"/>
  <c r="K2808" i="2"/>
  <c r="K2804" i="2"/>
  <c r="K2788" i="2"/>
  <c r="K2784" i="2"/>
  <c r="K2780" i="2"/>
  <c r="K2776" i="2"/>
  <c r="K2772" i="2"/>
  <c r="N2740" i="2"/>
  <c r="K2732" i="2"/>
  <c r="K2728" i="2"/>
  <c r="M2724" i="2"/>
  <c r="D2724" i="2" s="1"/>
  <c r="M2720" i="2"/>
  <c r="D2720" i="2" s="1"/>
  <c r="M2716" i="2"/>
  <c r="D2716" i="2" s="1"/>
  <c r="N2712" i="2"/>
  <c r="N2708" i="2"/>
  <c r="N2704" i="2"/>
  <c r="N2700" i="2"/>
  <c r="M2696" i="2"/>
  <c r="D2696" i="2" s="1"/>
  <c r="M2692" i="2"/>
  <c r="D2692" i="2" s="1"/>
  <c r="K2688" i="2"/>
  <c r="N2668" i="2"/>
  <c r="N2664" i="2"/>
  <c r="M2660" i="2"/>
  <c r="D2660" i="2" s="1"/>
  <c r="M2656" i="2"/>
  <c r="D2656" i="2" s="1"/>
  <c r="M2652" i="2"/>
  <c r="D2652" i="2" s="1"/>
  <c r="M2648" i="2"/>
  <c r="D2648" i="2" s="1"/>
  <c r="M2644" i="2"/>
  <c r="D2644" i="2" s="1"/>
  <c r="M2640" i="2"/>
  <c r="D2640" i="2" s="1"/>
  <c r="M2636" i="2"/>
  <c r="D2636" i="2" s="1"/>
  <c r="N2632" i="2"/>
  <c r="M2628" i="2"/>
  <c r="D2628" i="2" s="1"/>
  <c r="K2624" i="2"/>
  <c r="N2616" i="2"/>
  <c r="M2612" i="2"/>
  <c r="D2612" i="2" s="1"/>
  <c r="M2608" i="2"/>
  <c r="D2608" i="2" s="1"/>
  <c r="M2604" i="2"/>
  <c r="D2604" i="2" s="1"/>
  <c r="M2600" i="2"/>
  <c r="D2600" i="2" s="1"/>
  <c r="M2596" i="2"/>
  <c r="D2596" i="2" s="1"/>
  <c r="M2592" i="2"/>
  <c r="D2592" i="2" s="1"/>
  <c r="M2588" i="2"/>
  <c r="D2588" i="2" s="1"/>
  <c r="N2584" i="2"/>
  <c r="M2580" i="2"/>
  <c r="D2580" i="2" s="1"/>
  <c r="M2576" i="2"/>
  <c r="D2576" i="2" s="1"/>
  <c r="M2572" i="2"/>
  <c r="D2572" i="2" s="1"/>
  <c r="M2568" i="2"/>
  <c r="D2568" i="2" s="1"/>
  <c r="K2564" i="2"/>
  <c r="K2560" i="2"/>
  <c r="K2556" i="2"/>
  <c r="M2552" i="2"/>
  <c r="D2552" i="2" s="1"/>
  <c r="K2548" i="2"/>
  <c r="K2536" i="2"/>
  <c r="N3657" i="2"/>
  <c r="L3657" i="2"/>
  <c r="N3653" i="2"/>
  <c r="L3653" i="2"/>
  <c r="N3649" i="2"/>
  <c r="L3649" i="2"/>
  <c r="N3645" i="2"/>
  <c r="L3645" i="2"/>
  <c r="N3641" i="2"/>
  <c r="L3641" i="2"/>
  <c r="N3637" i="2"/>
  <c r="L3637" i="2"/>
  <c r="N3633" i="2"/>
  <c r="L3633" i="2"/>
  <c r="N3629" i="2"/>
  <c r="L3629" i="2"/>
  <c r="N3625" i="2"/>
  <c r="L3625" i="2"/>
  <c r="N3621" i="2"/>
  <c r="L3621" i="2"/>
  <c r="N3617" i="2"/>
  <c r="L3617" i="2"/>
  <c r="N3613" i="2"/>
  <c r="L3613" i="2"/>
  <c r="N3605" i="2"/>
  <c r="L3605" i="2"/>
  <c r="N3597" i="2"/>
  <c r="L3597" i="2"/>
  <c r="N3589" i="2"/>
  <c r="L3589" i="2"/>
  <c r="N3581" i="2"/>
  <c r="L3581" i="2"/>
  <c r="N3573" i="2"/>
  <c r="L3573" i="2"/>
  <c r="N3565" i="2"/>
  <c r="L3565" i="2"/>
  <c r="N3561" i="2"/>
  <c r="L3561" i="2"/>
  <c r="N3549" i="2"/>
  <c r="L3549" i="2"/>
  <c r="N3545" i="2"/>
  <c r="L3545" i="2"/>
  <c r="N3533" i="2"/>
  <c r="L3533" i="2"/>
  <c r="N3529" i="2"/>
  <c r="L3529" i="2"/>
  <c r="M3405" i="2"/>
  <c r="D3405" i="2" s="1"/>
  <c r="L3405" i="2"/>
  <c r="M3397" i="2"/>
  <c r="D3397" i="2" s="1"/>
  <c r="L3397" i="2"/>
  <c r="M3389" i="2"/>
  <c r="D3389" i="2" s="1"/>
  <c r="L3389" i="2"/>
  <c r="M3381" i="2"/>
  <c r="D3381" i="2" s="1"/>
  <c r="L3381" i="2"/>
  <c r="M3373" i="2"/>
  <c r="D3373" i="2" s="1"/>
  <c r="L3373" i="2"/>
  <c r="M3365" i="2"/>
  <c r="D3365" i="2" s="1"/>
  <c r="L3365" i="2"/>
  <c r="M3317" i="2"/>
  <c r="D3317" i="2" s="1"/>
  <c r="L3317" i="2"/>
  <c r="M3309" i="2"/>
  <c r="D3309" i="2" s="1"/>
  <c r="L3309" i="2"/>
  <c r="M3301" i="2"/>
  <c r="D3301" i="2" s="1"/>
  <c r="L3301" i="2"/>
  <c r="M3293" i="2"/>
  <c r="D3293" i="2" s="1"/>
  <c r="L3293" i="2"/>
  <c r="M3285" i="2"/>
  <c r="D3285" i="2" s="1"/>
  <c r="L3285" i="2"/>
  <c r="M3277" i="2"/>
  <c r="D3277" i="2" s="1"/>
  <c r="L3277" i="2"/>
  <c r="M3269" i="2"/>
  <c r="D3269" i="2" s="1"/>
  <c r="L3269" i="2"/>
  <c r="M3261" i="2"/>
  <c r="D3261" i="2" s="1"/>
  <c r="L3261" i="2"/>
  <c r="M3253" i="2"/>
  <c r="D3253" i="2" s="1"/>
  <c r="L3253" i="2"/>
  <c r="M3245" i="2"/>
  <c r="D3245" i="2" s="1"/>
  <c r="L3245" i="2"/>
  <c r="M3237" i="2"/>
  <c r="D3237" i="2" s="1"/>
  <c r="L3237" i="2"/>
  <c r="M3229" i="2"/>
  <c r="D3229" i="2" s="1"/>
  <c r="L3229" i="2"/>
  <c r="M3221" i="2"/>
  <c r="D3221" i="2" s="1"/>
  <c r="L3221" i="2"/>
  <c r="M3213" i="2"/>
  <c r="D3213" i="2" s="1"/>
  <c r="L3213" i="2"/>
  <c r="M3205" i="2"/>
  <c r="D3205" i="2" s="1"/>
  <c r="L3205" i="2"/>
  <c r="M3201" i="2"/>
  <c r="D3201" i="2" s="1"/>
  <c r="L3201" i="2"/>
  <c r="M3197" i="2"/>
  <c r="D3197" i="2" s="1"/>
  <c r="L3197" i="2"/>
  <c r="M3193" i="2"/>
  <c r="D3193" i="2" s="1"/>
  <c r="L3193" i="2"/>
  <c r="M3189" i="2"/>
  <c r="D3189" i="2" s="1"/>
  <c r="L3189" i="2"/>
  <c r="M3185" i="2"/>
  <c r="D3185" i="2" s="1"/>
  <c r="L3185" i="2"/>
  <c r="M3181" i="2"/>
  <c r="D3181" i="2" s="1"/>
  <c r="L3181" i="2"/>
  <c r="M3177" i="2"/>
  <c r="D3177" i="2" s="1"/>
  <c r="L3177" i="2"/>
  <c r="M3173" i="2"/>
  <c r="D3173" i="2" s="1"/>
  <c r="L3173" i="2"/>
  <c r="M3169" i="2"/>
  <c r="D3169" i="2" s="1"/>
  <c r="L3169" i="2"/>
  <c r="M3165" i="2"/>
  <c r="D3165" i="2" s="1"/>
  <c r="L3165" i="2"/>
  <c r="M3161" i="2"/>
  <c r="D3161" i="2" s="1"/>
  <c r="L3161" i="2"/>
  <c r="M3157" i="2"/>
  <c r="D3157" i="2" s="1"/>
  <c r="L3157" i="2"/>
  <c r="M3153" i="2"/>
  <c r="D3153" i="2" s="1"/>
  <c r="L3153" i="2"/>
  <c r="M3149" i="2"/>
  <c r="D3149" i="2" s="1"/>
  <c r="L3149" i="2"/>
  <c r="M3145" i="2"/>
  <c r="D3145" i="2" s="1"/>
  <c r="L3145" i="2"/>
  <c r="M3141" i="2"/>
  <c r="D3141" i="2" s="1"/>
  <c r="L3141" i="2"/>
  <c r="M3137" i="2"/>
  <c r="D3137" i="2" s="1"/>
  <c r="L3137" i="2"/>
  <c r="M3133" i="2"/>
  <c r="D3133" i="2" s="1"/>
  <c r="L3133" i="2"/>
  <c r="M3129" i="2"/>
  <c r="D3129" i="2" s="1"/>
  <c r="L3129" i="2"/>
  <c r="M3125" i="2"/>
  <c r="D3125" i="2" s="1"/>
  <c r="L3125" i="2"/>
  <c r="M3121" i="2"/>
  <c r="D3121" i="2" s="1"/>
  <c r="L3121" i="2"/>
  <c r="M3117" i="2"/>
  <c r="D3117" i="2" s="1"/>
  <c r="L3117" i="2"/>
  <c r="M3113" i="2"/>
  <c r="D3113" i="2" s="1"/>
  <c r="L3113" i="2"/>
  <c r="M3109" i="2"/>
  <c r="D3109" i="2" s="1"/>
  <c r="L3109" i="2"/>
  <c r="M3105" i="2"/>
  <c r="D3105" i="2" s="1"/>
  <c r="L3105" i="2"/>
  <c r="K3101" i="2"/>
  <c r="L3101" i="2"/>
  <c r="N3097" i="2"/>
  <c r="L3097" i="2"/>
  <c r="K3093" i="2"/>
  <c r="L3093" i="2"/>
  <c r="N3089" i="2"/>
  <c r="L3089" i="2"/>
  <c r="K3085" i="2"/>
  <c r="L3085" i="2"/>
  <c r="N3081" i="2"/>
  <c r="L3081" i="2"/>
  <c r="K3077" i="2"/>
  <c r="L3077" i="2"/>
  <c r="N3073" i="2"/>
  <c r="L3073" i="2"/>
  <c r="K3069" i="2"/>
  <c r="L3069" i="2"/>
  <c r="N3065" i="2"/>
  <c r="L3065" i="2"/>
  <c r="K3061" i="2"/>
  <c r="L3061" i="2"/>
  <c r="N3057" i="2"/>
  <c r="L3057" i="2"/>
  <c r="K3053" i="2"/>
  <c r="L3053" i="2"/>
  <c r="N3049" i="2"/>
  <c r="L3049" i="2"/>
  <c r="K3045" i="2"/>
  <c r="L3045" i="2"/>
  <c r="N3041" i="2"/>
  <c r="L3041" i="2"/>
  <c r="K3037" i="2"/>
  <c r="L3037" i="2"/>
  <c r="N3033" i="2"/>
  <c r="L3033" i="2"/>
  <c r="K3029" i="2"/>
  <c r="L3029" i="2"/>
  <c r="N3025" i="2"/>
  <c r="L3025" i="2"/>
  <c r="K3021" i="2"/>
  <c r="L3021" i="2"/>
  <c r="N3017" i="2"/>
  <c r="L3017" i="2"/>
  <c r="K3013" i="2"/>
  <c r="L3013" i="2"/>
  <c r="N3009" i="2"/>
  <c r="L3009" i="2"/>
  <c r="K3005" i="2"/>
  <c r="L3005" i="2"/>
  <c r="N3001" i="2"/>
  <c r="L3001" i="2"/>
  <c r="K2997" i="2"/>
  <c r="L2997" i="2"/>
  <c r="N2993" i="2"/>
  <c r="L2993" i="2"/>
  <c r="K2989" i="2"/>
  <c r="L2989" i="2"/>
  <c r="N2985" i="2"/>
  <c r="L2985" i="2"/>
  <c r="K2981" i="2"/>
  <c r="L2981" i="2"/>
  <c r="N2977" i="2"/>
  <c r="L2977" i="2"/>
  <c r="K2973" i="2"/>
  <c r="L2973" i="2"/>
  <c r="M2895" i="2"/>
  <c r="D2895" i="2" s="1"/>
  <c r="L2895" i="2"/>
  <c r="K2891" i="2"/>
  <c r="L2891" i="2"/>
  <c r="M2887" i="2"/>
  <c r="D2887" i="2" s="1"/>
  <c r="L2887" i="2"/>
  <c r="K2883" i="2"/>
  <c r="L2883" i="2"/>
  <c r="M2879" i="2"/>
  <c r="D2879" i="2" s="1"/>
  <c r="L2879" i="2"/>
  <c r="K2875" i="2"/>
  <c r="L2875" i="2"/>
  <c r="M2871" i="2"/>
  <c r="D2871" i="2" s="1"/>
  <c r="L2871" i="2"/>
  <c r="K2867" i="2"/>
  <c r="L2867" i="2"/>
  <c r="M2863" i="2"/>
  <c r="D2863" i="2" s="1"/>
  <c r="L2863" i="2"/>
  <c r="K2859" i="2"/>
  <c r="L2859" i="2"/>
  <c r="M2855" i="2"/>
  <c r="D2855" i="2" s="1"/>
  <c r="L2855" i="2"/>
  <c r="K2851" i="2"/>
  <c r="L2851" i="2"/>
  <c r="M2847" i="2"/>
  <c r="D2847" i="2" s="1"/>
  <c r="L2847" i="2"/>
  <c r="N2843" i="2"/>
  <c r="L2843" i="2"/>
  <c r="N2839" i="2"/>
  <c r="L2839" i="2"/>
  <c r="N2831" i="2"/>
  <c r="L2831" i="2"/>
  <c r="N2803" i="2"/>
  <c r="L2803" i="2"/>
  <c r="M2799" i="2"/>
  <c r="D2799" i="2" s="1"/>
  <c r="L2799" i="2"/>
  <c r="K2791" i="2"/>
  <c r="L2791" i="2"/>
  <c r="K2787" i="2"/>
  <c r="L2787" i="2"/>
  <c r="K2779" i="2"/>
  <c r="L2779" i="2"/>
  <c r="M2775" i="2"/>
  <c r="D2775" i="2" s="1"/>
  <c r="L2775" i="2"/>
  <c r="K2771" i="2"/>
  <c r="L2771" i="2"/>
  <c r="K2751" i="2"/>
  <c r="L2751" i="2"/>
  <c r="M2727" i="2"/>
  <c r="D2727" i="2" s="1"/>
  <c r="L2727" i="2"/>
  <c r="K2715" i="2"/>
  <c r="L2715" i="2"/>
  <c r="M2707" i="2"/>
  <c r="D2707" i="2" s="1"/>
  <c r="L2707" i="2"/>
  <c r="K2703" i="2"/>
  <c r="L2703" i="2"/>
  <c r="M2695" i="2"/>
  <c r="D2695" i="2" s="1"/>
  <c r="L2695" i="2"/>
  <c r="N2687" i="2"/>
  <c r="L2687" i="2"/>
  <c r="N2683" i="2"/>
  <c r="L2683" i="2"/>
  <c r="N2675" i="2"/>
  <c r="L2675" i="2"/>
  <c r="K2667" i="2"/>
  <c r="L2667" i="2"/>
  <c r="K2659" i="2"/>
  <c r="L2659" i="2"/>
  <c r="M2611" i="2"/>
  <c r="D2611" i="2" s="1"/>
  <c r="L2611" i="2"/>
  <c r="N2599" i="2"/>
  <c r="L2599" i="2"/>
  <c r="K2567" i="2"/>
  <c r="L2567" i="2"/>
  <c r="M2555" i="2"/>
  <c r="D2555" i="2" s="1"/>
  <c r="L2555" i="2"/>
  <c r="M2551" i="2"/>
  <c r="D2551" i="2" s="1"/>
  <c r="L2551" i="2"/>
  <c r="K2543" i="2"/>
  <c r="L2543" i="2"/>
  <c r="N2535" i="2"/>
  <c r="L2535" i="2"/>
  <c r="N2527" i="2"/>
  <c r="L2527" i="2"/>
  <c r="K2523" i="2"/>
  <c r="L2523" i="2"/>
  <c r="M3767" i="2"/>
  <c r="D3767" i="2" s="1"/>
  <c r="L3767" i="2"/>
  <c r="N3752" i="2"/>
  <c r="N3876" i="2"/>
  <c r="L3876" i="2"/>
  <c r="M3876" i="2"/>
  <c r="D3876" i="2" s="1"/>
  <c r="K3872" i="2"/>
  <c r="L3872" i="2"/>
  <c r="M3872" i="2"/>
  <c r="D3872" i="2" s="1"/>
  <c r="N3868" i="2"/>
  <c r="L3868" i="2"/>
  <c r="M3868" i="2"/>
  <c r="D3868" i="2" s="1"/>
  <c r="K3864" i="2"/>
  <c r="M3864" i="2"/>
  <c r="D3864" i="2" s="1"/>
  <c r="L3864" i="2"/>
  <c r="N3860" i="2"/>
  <c r="L3860" i="2"/>
  <c r="M3860" i="2"/>
  <c r="D3860" i="2" s="1"/>
  <c r="K3856" i="2"/>
  <c r="L3856" i="2"/>
  <c r="M3856" i="2"/>
  <c r="D3856" i="2" s="1"/>
  <c r="N3852" i="2"/>
  <c r="L3852" i="2"/>
  <c r="M3852" i="2"/>
  <c r="D3852" i="2" s="1"/>
  <c r="K3848" i="2"/>
  <c r="N3848" i="2"/>
  <c r="L3848" i="2"/>
  <c r="M3844" i="2"/>
  <c r="D3844" i="2" s="1"/>
  <c r="L3844" i="2"/>
  <c r="M3840" i="2"/>
  <c r="D3840" i="2" s="1"/>
  <c r="L3840" i="2"/>
  <c r="M3836" i="2"/>
  <c r="D3836" i="2" s="1"/>
  <c r="L3836" i="2"/>
  <c r="K838" i="2"/>
  <c r="L838" i="2"/>
  <c r="M834" i="2"/>
  <c r="D834" i="2" s="1"/>
  <c r="L834" i="2"/>
  <c r="K830" i="2"/>
  <c r="L830" i="2"/>
  <c r="K822" i="2"/>
  <c r="L822" i="2"/>
  <c r="K814" i="2"/>
  <c r="L814" i="2"/>
  <c r="K806" i="2"/>
  <c r="L806" i="2"/>
  <c r="K798" i="2"/>
  <c r="L798" i="2"/>
  <c r="K790" i="2"/>
  <c r="L790" i="2"/>
  <c r="K782" i="2"/>
  <c r="L782" i="2"/>
  <c r="K774" i="2"/>
  <c r="L774" i="2"/>
  <c r="M770" i="2"/>
  <c r="D770" i="2" s="1"/>
  <c r="L770" i="2"/>
  <c r="K766" i="2"/>
  <c r="L766" i="2"/>
  <c r="K758" i="2"/>
  <c r="L758" i="2"/>
  <c r="K750" i="2"/>
  <c r="L750" i="2"/>
  <c r="K742" i="2"/>
  <c r="L742" i="2"/>
  <c r="K734" i="2"/>
  <c r="L734" i="2"/>
  <c r="K726" i="2"/>
  <c r="L726" i="2"/>
  <c r="K718" i="2"/>
  <c r="L718" i="2"/>
  <c r="K710" i="2"/>
  <c r="L710" i="2"/>
  <c r="M706" i="2"/>
  <c r="D706" i="2" s="1"/>
  <c r="L706" i="2"/>
  <c r="K702" i="2"/>
  <c r="L702" i="2"/>
  <c r="K694" i="2"/>
  <c r="L694" i="2"/>
  <c r="K686" i="2"/>
  <c r="L686" i="2"/>
  <c r="K678" i="2"/>
  <c r="L678" i="2"/>
  <c r="K670" i="2"/>
  <c r="L670" i="2"/>
  <c r="K662" i="2"/>
  <c r="L662" i="2"/>
  <c r="K654" i="2"/>
  <c r="L654" i="2"/>
  <c r="K646" i="2"/>
  <c r="L646" i="2"/>
  <c r="M642" i="2"/>
  <c r="D642" i="2" s="1"/>
  <c r="L642" i="2"/>
  <c r="K638" i="2"/>
  <c r="L638" i="2"/>
  <c r="K630" i="2"/>
  <c r="L630" i="2"/>
  <c r="K622" i="2"/>
  <c r="L622" i="2"/>
  <c r="K614" i="2"/>
  <c r="L614" i="2"/>
  <c r="K606" i="2"/>
  <c r="L606" i="2"/>
  <c r="K598" i="2"/>
  <c r="L598" i="2"/>
  <c r="K590" i="2"/>
  <c r="L590" i="2"/>
  <c r="K582" i="2"/>
  <c r="L582" i="2"/>
  <c r="M578" i="2"/>
  <c r="D578" i="2" s="1"/>
  <c r="L578" i="2"/>
  <c r="K574" i="2"/>
  <c r="L574" i="2"/>
  <c r="K566" i="2"/>
  <c r="L566" i="2"/>
  <c r="K558" i="2"/>
  <c r="L558" i="2"/>
  <c r="K550" i="2"/>
  <c r="L550" i="2"/>
  <c r="K542" i="2"/>
  <c r="L542" i="2"/>
  <c r="K534" i="2"/>
  <c r="L534" i="2"/>
  <c r="K526" i="2"/>
  <c r="L526" i="2"/>
  <c r="K518" i="2"/>
  <c r="L518" i="2"/>
  <c r="M514" i="2"/>
  <c r="D514" i="2" s="1"/>
  <c r="L514" i="2"/>
  <c r="K510" i="2"/>
  <c r="L510" i="2"/>
  <c r="K502" i="2"/>
  <c r="L502" i="2"/>
  <c r="K494" i="2"/>
  <c r="L494" i="2"/>
  <c r="K486" i="2"/>
  <c r="L486" i="2"/>
  <c r="K478" i="2"/>
  <c r="L478" i="2"/>
  <c r="K470" i="2"/>
  <c r="L470" i="2"/>
  <c r="K462" i="2"/>
  <c r="L462" i="2"/>
  <c r="K454" i="2"/>
  <c r="L454" i="2"/>
  <c r="M450" i="2"/>
  <c r="D450" i="2" s="1"/>
  <c r="L450" i="2"/>
  <c r="K446" i="2"/>
  <c r="L446" i="2"/>
  <c r="K438" i="2"/>
  <c r="L438" i="2"/>
  <c r="K430" i="2"/>
  <c r="L430" i="2"/>
  <c r="K422" i="2"/>
  <c r="L422" i="2"/>
  <c r="K414" i="2"/>
  <c r="L414" i="2"/>
  <c r="K406" i="2"/>
  <c r="L406" i="2"/>
  <c r="M244" i="2"/>
  <c r="D244" i="2" s="1"/>
  <c r="L244" i="2"/>
  <c r="M212" i="2"/>
  <c r="D212" i="2" s="1"/>
  <c r="L212" i="2"/>
  <c r="M180" i="2"/>
  <c r="D180" i="2" s="1"/>
  <c r="L180" i="2"/>
  <c r="M148" i="2"/>
  <c r="D148" i="2" s="1"/>
  <c r="L148" i="2"/>
  <c r="M116" i="2"/>
  <c r="D116" i="2" s="1"/>
  <c r="L116" i="2"/>
  <c r="M84" i="2"/>
  <c r="D84" i="2" s="1"/>
  <c r="L84" i="2"/>
  <c r="K60" i="2"/>
  <c r="L60" i="2"/>
  <c r="M52" i="2"/>
  <c r="D52" i="2" s="1"/>
  <c r="L52" i="2"/>
  <c r="K44" i="2"/>
  <c r="L44" i="2"/>
  <c r="M36" i="2"/>
  <c r="D36" i="2" s="1"/>
  <c r="L36" i="2"/>
  <c r="K28" i="2"/>
  <c r="L28" i="2"/>
  <c r="M20" i="2"/>
  <c r="D20" i="2" s="1"/>
  <c r="L20" i="2"/>
  <c r="K12" i="2"/>
  <c r="L12" i="2"/>
  <c r="M4" i="2"/>
  <c r="D4" i="2" s="1"/>
  <c r="L4" i="2"/>
  <c r="M2503" i="2"/>
  <c r="D2503" i="2" s="1"/>
  <c r="L2503" i="2"/>
  <c r="M2499" i="2"/>
  <c r="D2499" i="2" s="1"/>
  <c r="L2499" i="2"/>
  <c r="M2495" i="2"/>
  <c r="D2495" i="2" s="1"/>
  <c r="L2495" i="2"/>
  <c r="M2491" i="2"/>
  <c r="D2491" i="2" s="1"/>
  <c r="L2491" i="2"/>
  <c r="M2487" i="2"/>
  <c r="D2487" i="2" s="1"/>
  <c r="L2487" i="2"/>
  <c r="M2483" i="2"/>
  <c r="D2483" i="2" s="1"/>
  <c r="L2483" i="2"/>
  <c r="M2479" i="2"/>
  <c r="D2479" i="2" s="1"/>
  <c r="L2479" i="2"/>
  <c r="M2475" i="2"/>
  <c r="D2475" i="2" s="1"/>
  <c r="L2475" i="2"/>
  <c r="M2471" i="2"/>
  <c r="D2471" i="2" s="1"/>
  <c r="L2471" i="2"/>
  <c r="M2467" i="2"/>
  <c r="D2467" i="2" s="1"/>
  <c r="L2467" i="2"/>
  <c r="M2463" i="2"/>
  <c r="D2463" i="2" s="1"/>
  <c r="L2463" i="2"/>
  <c r="M2459" i="2"/>
  <c r="D2459" i="2" s="1"/>
  <c r="L2459" i="2"/>
  <c r="M2455" i="2"/>
  <c r="D2455" i="2" s="1"/>
  <c r="L2455" i="2"/>
  <c r="M2451" i="2"/>
  <c r="D2451" i="2" s="1"/>
  <c r="L2451" i="2"/>
  <c r="M2447" i="2"/>
  <c r="D2447" i="2" s="1"/>
  <c r="L2447" i="2"/>
  <c r="M2443" i="2"/>
  <c r="D2443" i="2" s="1"/>
  <c r="L2443" i="2"/>
  <c r="M2439" i="2"/>
  <c r="D2439" i="2" s="1"/>
  <c r="L2439" i="2"/>
  <c r="M2435" i="2"/>
  <c r="D2435" i="2" s="1"/>
  <c r="L2435" i="2"/>
  <c r="M2431" i="2"/>
  <c r="D2431" i="2" s="1"/>
  <c r="L2431" i="2"/>
  <c r="M2427" i="2"/>
  <c r="D2427" i="2" s="1"/>
  <c r="L2427" i="2"/>
  <c r="M2423" i="2"/>
  <c r="D2423" i="2" s="1"/>
  <c r="L2423" i="2"/>
  <c r="M2419" i="2"/>
  <c r="D2419" i="2" s="1"/>
  <c r="L2419" i="2"/>
  <c r="M2415" i="2"/>
  <c r="D2415" i="2" s="1"/>
  <c r="L2415" i="2"/>
  <c r="M2411" i="2"/>
  <c r="D2411" i="2" s="1"/>
  <c r="L2411" i="2"/>
  <c r="M2407" i="2"/>
  <c r="D2407" i="2" s="1"/>
  <c r="L2407" i="2"/>
  <c r="M2403" i="2"/>
  <c r="D2403" i="2" s="1"/>
  <c r="L2403" i="2"/>
  <c r="M2399" i="2"/>
  <c r="D2399" i="2" s="1"/>
  <c r="L2399" i="2"/>
  <c r="M2395" i="2"/>
  <c r="D2395" i="2" s="1"/>
  <c r="L2395" i="2"/>
  <c r="M2391" i="2"/>
  <c r="D2391" i="2" s="1"/>
  <c r="L2391" i="2"/>
  <c r="M2387" i="2"/>
  <c r="D2387" i="2" s="1"/>
  <c r="L2387" i="2"/>
  <c r="M2383" i="2"/>
  <c r="D2383" i="2" s="1"/>
  <c r="L2383" i="2"/>
  <c r="M2379" i="2"/>
  <c r="D2379" i="2" s="1"/>
  <c r="L2379" i="2"/>
  <c r="M2375" i="2"/>
  <c r="D2375" i="2" s="1"/>
  <c r="L2375" i="2"/>
  <c r="M2371" i="2"/>
  <c r="D2371" i="2" s="1"/>
  <c r="L2371" i="2"/>
  <c r="M2367" i="2"/>
  <c r="D2367" i="2" s="1"/>
  <c r="L2367" i="2"/>
  <c r="M2363" i="2"/>
  <c r="D2363" i="2" s="1"/>
  <c r="L2363" i="2"/>
  <c r="M2359" i="2"/>
  <c r="D2359" i="2" s="1"/>
  <c r="L2359" i="2"/>
  <c r="M2355" i="2"/>
  <c r="D2355" i="2" s="1"/>
  <c r="L2355" i="2"/>
  <c r="M2351" i="2"/>
  <c r="D2351" i="2" s="1"/>
  <c r="L2351" i="2"/>
  <c r="M2347" i="2"/>
  <c r="D2347" i="2" s="1"/>
  <c r="L2347" i="2"/>
  <c r="M2343" i="2"/>
  <c r="D2343" i="2" s="1"/>
  <c r="L2343" i="2"/>
  <c r="M2339" i="2"/>
  <c r="D2339" i="2" s="1"/>
  <c r="L2339" i="2"/>
  <c r="M2335" i="2"/>
  <c r="D2335" i="2" s="1"/>
  <c r="L2335" i="2"/>
  <c r="M2331" i="2"/>
  <c r="D2331" i="2" s="1"/>
  <c r="L2331" i="2"/>
  <c r="M2327" i="2"/>
  <c r="D2327" i="2" s="1"/>
  <c r="L2327" i="2"/>
  <c r="M2323" i="2"/>
  <c r="D2323" i="2" s="1"/>
  <c r="L2323" i="2"/>
  <c r="M2319" i="2"/>
  <c r="D2319" i="2" s="1"/>
  <c r="L2319" i="2"/>
  <c r="M2315" i="2"/>
  <c r="D2315" i="2" s="1"/>
  <c r="L2315" i="2"/>
  <c r="M2311" i="2"/>
  <c r="D2311" i="2" s="1"/>
  <c r="L2311" i="2"/>
  <c r="M2307" i="2"/>
  <c r="D2307" i="2" s="1"/>
  <c r="L2307" i="2"/>
  <c r="M2303" i="2"/>
  <c r="D2303" i="2" s="1"/>
  <c r="L2303" i="2"/>
  <c r="M2299" i="2"/>
  <c r="D2299" i="2" s="1"/>
  <c r="L2299" i="2"/>
  <c r="M2295" i="2"/>
  <c r="D2295" i="2" s="1"/>
  <c r="L2295" i="2"/>
  <c r="M2291" i="2"/>
  <c r="D2291" i="2" s="1"/>
  <c r="L2291" i="2"/>
  <c r="M2287" i="2"/>
  <c r="D2287" i="2" s="1"/>
  <c r="L2287" i="2"/>
  <c r="M2283" i="2"/>
  <c r="D2283" i="2" s="1"/>
  <c r="L2283" i="2"/>
  <c r="M2279" i="2"/>
  <c r="D2279" i="2" s="1"/>
  <c r="L2279" i="2"/>
  <c r="M2275" i="2"/>
  <c r="D2275" i="2" s="1"/>
  <c r="L2275" i="2"/>
  <c r="M2271" i="2"/>
  <c r="D2271" i="2" s="1"/>
  <c r="L2271" i="2"/>
  <c r="M2267" i="2"/>
  <c r="D2267" i="2" s="1"/>
  <c r="L2267" i="2"/>
  <c r="M2263" i="2"/>
  <c r="D2263" i="2" s="1"/>
  <c r="L2263" i="2"/>
  <c r="M2259" i="2"/>
  <c r="D2259" i="2" s="1"/>
  <c r="L2259" i="2"/>
  <c r="K2255" i="2"/>
  <c r="L2255" i="2"/>
  <c r="N3658" i="2"/>
  <c r="K3654" i="2"/>
  <c r="N3650" i="2"/>
  <c r="K3646" i="2"/>
  <c r="N3642" i="2"/>
  <c r="K3638" i="2"/>
  <c r="N3634" i="2"/>
  <c r="K3630" i="2"/>
  <c r="N3626" i="2"/>
  <c r="K3622" i="2"/>
  <c r="N3618" i="2"/>
  <c r="K3614" i="2"/>
  <c r="N3610" i="2"/>
  <c r="N3606" i="2"/>
  <c r="K3602" i="2"/>
  <c r="K3598" i="2"/>
  <c r="N3594" i="2"/>
  <c r="N3590" i="2"/>
  <c r="K3586" i="2"/>
  <c r="K3582" i="2"/>
  <c r="N3578" i="2"/>
  <c r="N3574" i="2"/>
  <c r="K3570" i="2"/>
  <c r="K3566" i="2"/>
  <c r="K3562" i="2"/>
  <c r="M3558" i="2"/>
  <c r="D3558" i="2" s="1"/>
  <c r="K3554" i="2"/>
  <c r="K3542" i="2"/>
  <c r="N3534" i="2"/>
  <c r="N3530" i="2"/>
  <c r="N3522" i="2"/>
  <c r="N3518" i="2"/>
  <c r="M3514" i="2"/>
  <c r="D3514" i="2" s="1"/>
  <c r="M3510" i="2"/>
  <c r="D3510" i="2" s="1"/>
  <c r="K3506" i="2"/>
  <c r="K3502" i="2"/>
  <c r="N3490" i="2"/>
  <c r="N3486" i="2"/>
  <c r="M3482" i="2"/>
  <c r="D3482" i="2" s="1"/>
  <c r="M3478" i="2"/>
  <c r="D3478" i="2" s="1"/>
  <c r="K3474" i="2"/>
  <c r="K3470" i="2"/>
  <c r="N3458" i="2"/>
  <c r="N3454" i="2"/>
  <c r="M3450" i="2"/>
  <c r="D3450" i="2" s="1"/>
  <c r="M3446" i="2"/>
  <c r="D3446" i="2" s="1"/>
  <c r="K3442" i="2"/>
  <c r="K3438" i="2"/>
  <c r="N3426" i="2"/>
  <c r="N3422" i="2"/>
  <c r="M3418" i="2"/>
  <c r="D3418" i="2" s="1"/>
  <c r="M3414" i="2"/>
  <c r="D3414" i="2" s="1"/>
  <c r="K3410" i="2"/>
  <c r="K3406" i="2"/>
  <c r="N3394" i="2"/>
  <c r="N3390" i="2"/>
  <c r="M3386" i="2"/>
  <c r="D3386" i="2" s="1"/>
  <c r="M3382" i="2"/>
  <c r="D3382" i="2" s="1"/>
  <c r="K3378" i="2"/>
  <c r="K3374" i="2"/>
  <c r="N3362" i="2"/>
  <c r="N3318" i="2"/>
  <c r="M3314" i="2"/>
  <c r="D3314" i="2" s="1"/>
  <c r="M3310" i="2"/>
  <c r="D3310" i="2" s="1"/>
  <c r="K3306" i="2"/>
  <c r="K3302" i="2"/>
  <c r="N3290" i="2"/>
  <c r="N3286" i="2"/>
  <c r="M3282" i="2"/>
  <c r="D3282" i="2" s="1"/>
  <c r="M3278" i="2"/>
  <c r="D3278" i="2" s="1"/>
  <c r="K3274" i="2"/>
  <c r="K3270" i="2"/>
  <c r="N3258" i="2"/>
  <c r="N3254" i="2"/>
  <c r="M3250" i="2"/>
  <c r="D3250" i="2" s="1"/>
  <c r="M3246" i="2"/>
  <c r="D3246" i="2" s="1"/>
  <c r="K3242" i="2"/>
  <c r="K3238" i="2"/>
  <c r="N3226" i="2"/>
  <c r="N3222" i="2"/>
  <c r="M3218" i="2"/>
  <c r="D3218" i="2" s="1"/>
  <c r="M3214" i="2"/>
  <c r="D3214" i="2" s="1"/>
  <c r="K3210" i="2"/>
  <c r="K3206" i="2"/>
  <c r="N3194" i="2"/>
  <c r="N3190" i="2"/>
  <c r="M3186" i="2"/>
  <c r="D3186" i="2" s="1"/>
  <c r="M3182" i="2"/>
  <c r="D3182" i="2" s="1"/>
  <c r="K3178" i="2"/>
  <c r="K3174" i="2"/>
  <c r="N3162" i="2"/>
  <c r="N3158" i="2"/>
  <c r="M3154" i="2"/>
  <c r="D3154" i="2" s="1"/>
  <c r="M3150" i="2"/>
  <c r="D3150" i="2" s="1"/>
  <c r="K3146" i="2"/>
  <c r="K3142" i="2"/>
  <c r="N3130" i="2"/>
  <c r="N3126" i="2"/>
  <c r="M3122" i="2"/>
  <c r="D3122" i="2" s="1"/>
  <c r="M3118" i="2"/>
  <c r="D3118" i="2" s="1"/>
  <c r="K3114" i="2"/>
  <c r="K3110" i="2"/>
  <c r="N3102" i="2"/>
  <c r="M3094" i="2"/>
  <c r="D3094" i="2" s="1"/>
  <c r="M3086" i="2"/>
  <c r="D3086" i="2" s="1"/>
  <c r="N3082" i="2"/>
  <c r="K3078" i="2"/>
  <c r="N3074" i="2"/>
  <c r="M3070" i="2"/>
  <c r="D3070" i="2" s="1"/>
  <c r="N3066" i="2"/>
  <c r="K3062" i="2"/>
  <c r="N3058" i="2"/>
  <c r="K3054" i="2"/>
  <c r="M3050" i="2"/>
  <c r="D3050" i="2" s="1"/>
  <c r="M3042" i="2"/>
  <c r="D3042" i="2" s="1"/>
  <c r="K3038" i="2"/>
  <c r="M3034" i="2"/>
  <c r="D3034" i="2" s="1"/>
  <c r="M3026" i="2"/>
  <c r="D3026" i="2" s="1"/>
  <c r="K3018" i="2"/>
  <c r="N3014" i="2"/>
  <c r="K3010" i="2"/>
  <c r="K3002" i="2"/>
  <c r="N2998" i="2"/>
  <c r="K2994" i="2"/>
  <c r="N2990" i="2"/>
  <c r="M2982" i="2"/>
  <c r="D2982" i="2" s="1"/>
  <c r="N2974" i="2"/>
  <c r="M2892" i="2"/>
  <c r="D2892" i="2" s="1"/>
  <c r="M2888" i="2"/>
  <c r="D2888" i="2" s="1"/>
  <c r="M2884" i="2"/>
  <c r="D2884" i="2" s="1"/>
  <c r="M2880" i="2"/>
  <c r="D2880" i="2" s="1"/>
  <c r="M2876" i="2"/>
  <c r="D2876" i="2" s="1"/>
  <c r="M2872" i="2"/>
  <c r="D2872" i="2" s="1"/>
  <c r="M2868" i="2"/>
  <c r="D2868" i="2" s="1"/>
  <c r="M2864" i="2"/>
  <c r="D2864" i="2" s="1"/>
  <c r="M2860" i="2"/>
  <c r="D2860" i="2" s="1"/>
  <c r="M2856" i="2"/>
  <c r="D2856" i="2" s="1"/>
  <c r="M2852" i="2"/>
  <c r="D2852" i="2" s="1"/>
  <c r="M2848" i="2"/>
  <c r="D2848" i="2" s="1"/>
  <c r="M2844" i="2"/>
  <c r="D2844" i="2" s="1"/>
  <c r="M2840" i="2"/>
  <c r="D2840" i="2" s="1"/>
  <c r="M2836" i="2"/>
  <c r="D2836" i="2" s="1"/>
  <c r="K2832" i="2"/>
  <c r="K2828" i="2"/>
  <c r="K2824" i="2"/>
  <c r="M2820" i="2"/>
  <c r="D2820" i="2" s="1"/>
  <c r="M2816" i="2"/>
  <c r="D2816" i="2" s="1"/>
  <c r="N2812" i="2"/>
  <c r="N2800" i="2"/>
  <c r="N2796" i="2"/>
  <c r="N2792" i="2"/>
  <c r="N2768" i="2"/>
  <c r="N2764" i="2"/>
  <c r="N2760" i="2"/>
  <c r="N2756" i="2"/>
  <c r="N2752" i="2"/>
  <c r="N2748" i="2"/>
  <c r="N2744" i="2"/>
  <c r="M2740" i="2"/>
  <c r="D2740" i="2" s="1"/>
  <c r="N2736" i="2"/>
  <c r="K2724" i="2"/>
  <c r="K2720" i="2"/>
  <c r="K2716" i="2"/>
  <c r="M2712" i="2"/>
  <c r="D2712" i="2" s="1"/>
  <c r="M2708" i="2"/>
  <c r="D2708" i="2" s="1"/>
  <c r="M2704" i="2"/>
  <c r="D2704" i="2" s="1"/>
  <c r="M2700" i="2"/>
  <c r="D2700" i="2" s="1"/>
  <c r="K2696" i="2"/>
  <c r="K2692" i="2"/>
  <c r="N2684" i="2"/>
  <c r="N2680" i="2"/>
  <c r="N2676" i="2"/>
  <c r="N2672" i="2"/>
  <c r="M2668" i="2"/>
  <c r="D2668" i="2" s="1"/>
  <c r="M2664" i="2"/>
  <c r="D2664" i="2" s="1"/>
  <c r="K2660" i="2"/>
  <c r="K2656" i="2"/>
  <c r="K2652" i="2"/>
  <c r="M2506" i="2"/>
  <c r="D2506" i="2" s="1"/>
  <c r="L2506" i="2"/>
  <c r="M3656" i="2"/>
  <c r="D3656" i="2" s="1"/>
  <c r="L3656" i="2"/>
  <c r="M3652" i="2"/>
  <c r="D3652" i="2" s="1"/>
  <c r="L3652" i="2"/>
  <c r="M3648" i="2"/>
  <c r="D3648" i="2" s="1"/>
  <c r="L3648" i="2"/>
  <c r="M3644" i="2"/>
  <c r="D3644" i="2" s="1"/>
  <c r="L3644" i="2"/>
  <c r="M3640" i="2"/>
  <c r="D3640" i="2" s="1"/>
  <c r="L3640" i="2"/>
  <c r="M3636" i="2"/>
  <c r="D3636" i="2" s="1"/>
  <c r="L3636" i="2"/>
  <c r="M3632" i="2"/>
  <c r="D3632" i="2" s="1"/>
  <c r="L3632" i="2"/>
  <c r="M3628" i="2"/>
  <c r="D3628" i="2" s="1"/>
  <c r="L3628" i="2"/>
  <c r="M3624" i="2"/>
  <c r="D3624" i="2" s="1"/>
  <c r="L3624" i="2"/>
  <c r="M3620" i="2"/>
  <c r="D3620" i="2" s="1"/>
  <c r="L3620" i="2"/>
  <c r="M3616" i="2"/>
  <c r="D3616" i="2" s="1"/>
  <c r="L3616" i="2"/>
  <c r="M3612" i="2"/>
  <c r="D3612" i="2" s="1"/>
  <c r="L3612" i="2"/>
  <c r="M3608" i="2"/>
  <c r="D3608" i="2" s="1"/>
  <c r="L3608" i="2"/>
  <c r="M3604" i="2"/>
  <c r="D3604" i="2" s="1"/>
  <c r="L3604" i="2"/>
  <c r="M3600" i="2"/>
  <c r="D3600" i="2" s="1"/>
  <c r="L3600" i="2"/>
  <c r="M3596" i="2"/>
  <c r="D3596" i="2" s="1"/>
  <c r="L3596" i="2"/>
  <c r="M3592" i="2"/>
  <c r="D3592" i="2" s="1"/>
  <c r="L3592" i="2"/>
  <c r="M3588" i="2"/>
  <c r="D3588" i="2" s="1"/>
  <c r="L3588" i="2"/>
  <c r="M3584" i="2"/>
  <c r="D3584" i="2" s="1"/>
  <c r="L3584" i="2"/>
  <c r="M3580" i="2"/>
  <c r="D3580" i="2" s="1"/>
  <c r="L3580" i="2"/>
  <c r="M3576" i="2"/>
  <c r="D3576" i="2" s="1"/>
  <c r="L3576" i="2"/>
  <c r="M3572" i="2"/>
  <c r="D3572" i="2" s="1"/>
  <c r="L3572" i="2"/>
  <c r="M3568" i="2"/>
  <c r="D3568" i="2" s="1"/>
  <c r="L3568" i="2"/>
  <c r="K3520" i="2"/>
  <c r="L3520" i="2"/>
  <c r="K3512" i="2"/>
  <c r="L3512" i="2"/>
  <c r="K3504" i="2"/>
  <c r="L3504" i="2"/>
  <c r="K3496" i="2"/>
  <c r="L3496" i="2"/>
  <c r="K3488" i="2"/>
  <c r="L3488" i="2"/>
  <c r="K3480" i="2"/>
  <c r="L3480" i="2"/>
  <c r="K3472" i="2"/>
  <c r="L3472" i="2"/>
  <c r="K3464" i="2"/>
  <c r="L3464" i="2"/>
  <c r="K3456" i="2"/>
  <c r="L3456" i="2"/>
  <c r="K3448" i="2"/>
  <c r="L3448" i="2"/>
  <c r="K3440" i="2"/>
  <c r="L3440" i="2"/>
  <c r="K3432" i="2"/>
  <c r="L3432" i="2"/>
  <c r="K3424" i="2"/>
  <c r="L3424" i="2"/>
  <c r="K3416" i="2"/>
  <c r="L3416" i="2"/>
  <c r="K3408" i="2"/>
  <c r="L3408" i="2"/>
  <c r="K3400" i="2"/>
  <c r="L3400" i="2"/>
  <c r="K3392" i="2"/>
  <c r="L3392" i="2"/>
  <c r="K3384" i="2"/>
  <c r="L3384" i="2"/>
  <c r="K3376" i="2"/>
  <c r="L3376" i="2"/>
  <c r="K3368" i="2"/>
  <c r="L3368" i="2"/>
  <c r="K3360" i="2"/>
  <c r="L3360" i="2"/>
  <c r="K3312" i="2"/>
  <c r="L3312" i="2"/>
  <c r="K3304" i="2"/>
  <c r="L3304" i="2"/>
  <c r="K3296" i="2"/>
  <c r="L3296" i="2"/>
  <c r="K3288" i="2"/>
  <c r="L3288" i="2"/>
  <c r="K3280" i="2"/>
  <c r="L3280" i="2"/>
  <c r="K3272" i="2"/>
  <c r="L3272" i="2"/>
  <c r="K3264" i="2"/>
  <c r="L3264" i="2"/>
  <c r="K3256" i="2"/>
  <c r="L3256" i="2"/>
  <c r="K3248" i="2"/>
  <c r="L3248" i="2"/>
  <c r="K3240" i="2"/>
  <c r="L3240" i="2"/>
  <c r="K3232" i="2"/>
  <c r="L3232" i="2"/>
  <c r="K3228" i="2"/>
  <c r="L3228" i="2"/>
  <c r="K3224" i="2"/>
  <c r="L3224" i="2"/>
  <c r="K3220" i="2"/>
  <c r="L3220" i="2"/>
  <c r="K3216" i="2"/>
  <c r="L3216" i="2"/>
  <c r="K3212" i="2"/>
  <c r="L3212" i="2"/>
  <c r="K3208" i="2"/>
  <c r="L3208" i="2"/>
  <c r="K3204" i="2"/>
  <c r="L3204" i="2"/>
  <c r="K3200" i="2"/>
  <c r="L3200" i="2"/>
  <c r="K3196" i="2"/>
  <c r="L3196" i="2"/>
  <c r="K3192" i="2"/>
  <c r="L3192" i="2"/>
  <c r="K3188" i="2"/>
  <c r="L3188" i="2"/>
  <c r="K3184" i="2"/>
  <c r="L3184" i="2"/>
  <c r="K3180" i="2"/>
  <c r="L3180" i="2"/>
  <c r="K3176" i="2"/>
  <c r="L3176" i="2"/>
  <c r="K3172" i="2"/>
  <c r="L3172" i="2"/>
  <c r="K3168" i="2"/>
  <c r="L3168" i="2"/>
  <c r="K3164" i="2"/>
  <c r="L3164" i="2"/>
  <c r="K3160" i="2"/>
  <c r="L3160" i="2"/>
  <c r="K3156" i="2"/>
  <c r="L3156" i="2"/>
  <c r="K3152" i="2"/>
  <c r="L3152" i="2"/>
  <c r="K3148" i="2"/>
  <c r="L3148" i="2"/>
  <c r="K3144" i="2"/>
  <c r="L3144" i="2"/>
  <c r="K3140" i="2"/>
  <c r="L3140" i="2"/>
  <c r="K3136" i="2"/>
  <c r="L3136" i="2"/>
  <c r="K3132" i="2"/>
  <c r="L3132" i="2"/>
  <c r="K3128" i="2"/>
  <c r="L3128" i="2"/>
  <c r="K3124" i="2"/>
  <c r="L3124" i="2"/>
  <c r="K3120" i="2"/>
  <c r="L3120" i="2"/>
  <c r="K3116" i="2"/>
  <c r="L3116" i="2"/>
  <c r="K3112" i="2"/>
  <c r="L3112" i="2"/>
  <c r="K3108" i="2"/>
  <c r="L3108" i="2"/>
  <c r="K3104" i="2"/>
  <c r="L3104" i="2"/>
  <c r="N3100" i="2"/>
  <c r="L3100" i="2"/>
  <c r="N3092" i="2"/>
  <c r="L3092" i="2"/>
  <c r="N3084" i="2"/>
  <c r="L3084" i="2"/>
  <c r="N3076" i="2"/>
  <c r="L3076" i="2"/>
  <c r="N3068" i="2"/>
  <c r="L3068" i="2"/>
  <c r="N3060" i="2"/>
  <c r="L3060" i="2"/>
  <c r="N3052" i="2"/>
  <c r="L3052" i="2"/>
  <c r="N3044" i="2"/>
  <c r="L3044" i="2"/>
  <c r="N3036" i="2"/>
  <c r="L3036" i="2"/>
  <c r="N3028" i="2"/>
  <c r="L3028" i="2"/>
  <c r="N3020" i="2"/>
  <c r="L3020" i="2"/>
  <c r="N3012" i="2"/>
  <c r="L3012" i="2"/>
  <c r="N3004" i="2"/>
  <c r="L3004" i="2"/>
  <c r="N2996" i="2"/>
  <c r="L2996" i="2"/>
  <c r="N2988" i="2"/>
  <c r="L2988" i="2"/>
  <c r="N2980" i="2"/>
  <c r="L2980" i="2"/>
  <c r="N2972" i="2"/>
  <c r="L2972" i="2"/>
  <c r="K2890" i="2"/>
  <c r="L2890" i="2"/>
  <c r="K2882" i="2"/>
  <c r="L2882" i="2"/>
  <c r="K2874" i="2"/>
  <c r="L2874" i="2"/>
  <c r="K2866" i="2"/>
  <c r="L2866" i="2"/>
  <c r="K2858" i="2"/>
  <c r="L2858" i="2"/>
  <c r="K2850" i="2"/>
  <c r="L2850" i="2"/>
  <c r="N2842" i="2"/>
  <c r="L2842" i="2"/>
  <c r="M2834" i="2"/>
  <c r="D2834" i="2" s="1"/>
  <c r="L2834" i="2"/>
  <c r="M2826" i="2"/>
  <c r="D2826" i="2" s="1"/>
  <c r="L2826" i="2"/>
  <c r="M2818" i="2"/>
  <c r="D2818" i="2" s="1"/>
  <c r="L2818" i="2"/>
  <c r="M2810" i="2"/>
  <c r="D2810" i="2" s="1"/>
  <c r="L2810" i="2"/>
  <c r="M2802" i="2"/>
  <c r="D2802" i="2" s="1"/>
  <c r="L2802" i="2"/>
  <c r="M2794" i="2"/>
  <c r="D2794" i="2" s="1"/>
  <c r="L2794" i="2"/>
  <c r="M2786" i="2"/>
  <c r="D2786" i="2" s="1"/>
  <c r="L2786" i="2"/>
  <c r="M2778" i="2"/>
  <c r="D2778" i="2" s="1"/>
  <c r="L2778" i="2"/>
  <c r="M2770" i="2"/>
  <c r="D2770" i="2" s="1"/>
  <c r="L2770" i="2"/>
  <c r="M2762" i="2"/>
  <c r="D2762" i="2" s="1"/>
  <c r="L2762" i="2"/>
  <c r="M2754" i="2"/>
  <c r="D2754" i="2" s="1"/>
  <c r="L2754" i="2"/>
  <c r="M2746" i="2"/>
  <c r="D2746" i="2" s="1"/>
  <c r="L2746" i="2"/>
  <c r="M2730" i="2"/>
  <c r="D2730" i="2" s="1"/>
  <c r="L2730" i="2"/>
  <c r="M2722" i="2"/>
  <c r="D2722" i="2" s="1"/>
  <c r="L2722" i="2"/>
  <c r="M2714" i="2"/>
  <c r="D2714" i="2" s="1"/>
  <c r="L2714" i="2"/>
  <c r="M2706" i="2"/>
  <c r="D2706" i="2" s="1"/>
  <c r="L2706" i="2"/>
  <c r="M2698" i="2"/>
  <c r="D2698" i="2" s="1"/>
  <c r="L2698" i="2"/>
  <c r="M2690" i="2"/>
  <c r="D2690" i="2" s="1"/>
  <c r="L2690" i="2"/>
  <c r="M2682" i="2"/>
  <c r="D2682" i="2" s="1"/>
  <c r="L2682" i="2"/>
  <c r="M2674" i="2"/>
  <c r="D2674" i="2" s="1"/>
  <c r="L2674" i="2"/>
  <c r="M2658" i="2"/>
  <c r="D2658" i="2" s="1"/>
  <c r="L2658" i="2"/>
  <c r="M2650" i="2"/>
  <c r="D2650" i="2" s="1"/>
  <c r="L2650" i="2"/>
  <c r="M2642" i="2"/>
  <c r="D2642" i="2" s="1"/>
  <c r="L2642" i="2"/>
  <c r="M2626" i="2"/>
  <c r="D2626" i="2" s="1"/>
  <c r="L2626" i="2"/>
  <c r="M2618" i="2"/>
  <c r="D2618" i="2" s="1"/>
  <c r="L2618" i="2"/>
  <c r="M2602" i="2"/>
  <c r="D2602" i="2" s="1"/>
  <c r="L2602" i="2"/>
  <c r="M2594" i="2"/>
  <c r="D2594" i="2" s="1"/>
  <c r="L2594" i="2"/>
  <c r="M2586" i="2"/>
  <c r="D2586" i="2" s="1"/>
  <c r="L2586" i="2"/>
  <c r="M2578" i="2"/>
  <c r="D2578" i="2" s="1"/>
  <c r="L2578" i="2"/>
  <c r="M2570" i="2"/>
  <c r="D2570" i="2" s="1"/>
  <c r="L2570" i="2"/>
  <c r="M2562" i="2"/>
  <c r="D2562" i="2" s="1"/>
  <c r="L2562" i="2"/>
  <c r="M2554" i="2"/>
  <c r="D2554" i="2" s="1"/>
  <c r="L2554" i="2"/>
  <c r="M2546" i="2"/>
  <c r="D2546" i="2" s="1"/>
  <c r="L2546" i="2"/>
  <c r="M2530" i="2"/>
  <c r="D2530" i="2" s="1"/>
  <c r="L2530" i="2"/>
  <c r="M2522" i="2"/>
  <c r="D2522" i="2" s="1"/>
  <c r="L2522" i="2"/>
  <c r="N243" i="2"/>
  <c r="L243" i="2"/>
  <c r="N235" i="2"/>
  <c r="L235" i="2"/>
  <c r="N227" i="2"/>
  <c r="L227" i="2"/>
  <c r="N219" i="2"/>
  <c r="L219" i="2"/>
  <c r="N211" i="2"/>
  <c r="L211" i="2"/>
  <c r="N203" i="2"/>
  <c r="L203" i="2"/>
  <c r="N195" i="2"/>
  <c r="L195" i="2"/>
  <c r="N187" i="2"/>
  <c r="L187" i="2"/>
  <c r="N179" i="2"/>
  <c r="L179" i="2"/>
  <c r="N171" i="2"/>
  <c r="L171" i="2"/>
  <c r="N163" i="2"/>
  <c r="L163" i="2"/>
  <c r="N155" i="2"/>
  <c r="L155" i="2"/>
  <c r="N147" i="2"/>
  <c r="L147" i="2"/>
  <c r="N139" i="2"/>
  <c r="L139" i="2"/>
  <c r="N131" i="2"/>
  <c r="L131" i="2"/>
  <c r="N123" i="2"/>
  <c r="L123" i="2"/>
  <c r="N115" i="2"/>
  <c r="L115" i="2"/>
  <c r="N107" i="2"/>
  <c r="L107" i="2"/>
  <c r="N99" i="2"/>
  <c r="L99" i="2"/>
  <c r="N91" i="2"/>
  <c r="L91" i="2"/>
  <c r="N83" i="2"/>
  <c r="L83" i="2"/>
  <c r="N75" i="2"/>
  <c r="L75" i="2"/>
  <c r="N67" i="2"/>
  <c r="L67" i="2"/>
  <c r="M3879" i="2"/>
  <c r="D3879" i="2" s="1"/>
  <c r="L3879" i="2"/>
  <c r="L3877" i="2"/>
  <c r="L3873" i="2"/>
  <c r="L3869" i="2"/>
  <c r="L3865" i="2"/>
  <c r="L3861" i="2"/>
  <c r="L3857" i="2"/>
  <c r="L3853" i="2"/>
  <c r="G3124" i="2"/>
  <c r="H3124" i="2" s="1"/>
  <c r="G2696" i="2"/>
  <c r="H2696" i="2" s="1"/>
  <c r="G3568" i="2"/>
  <c r="H3568" i="2" s="1"/>
  <c r="G2561" i="2"/>
  <c r="H2561" i="2" s="1"/>
  <c r="G3039" i="2"/>
  <c r="H3039" i="2" s="1"/>
  <c r="G2618" i="2"/>
  <c r="H2618" i="2" s="1"/>
  <c r="G3178" i="2"/>
  <c r="H3178" i="2" s="1"/>
  <c r="G2915" i="2"/>
  <c r="H2915" i="2" s="1"/>
  <c r="G2757" i="2"/>
  <c r="H2757" i="2" s="1"/>
  <c r="G2512" i="2"/>
  <c r="H2512" i="2" s="1"/>
  <c r="N3609" i="2"/>
  <c r="K3609" i="2"/>
  <c r="N3601" i="2"/>
  <c r="K3601" i="2"/>
  <c r="N3593" i="2"/>
  <c r="K3593" i="2"/>
  <c r="N3585" i="2"/>
  <c r="K3585" i="2"/>
  <c r="N3577" i="2"/>
  <c r="K3577" i="2"/>
  <c r="N3569" i="2"/>
  <c r="K3569" i="2"/>
  <c r="N3557" i="2"/>
  <c r="K3557" i="2"/>
  <c r="N3553" i="2"/>
  <c r="M3553" i="2"/>
  <c r="D3553" i="2" s="1"/>
  <c r="N3541" i="2"/>
  <c r="K3541" i="2"/>
  <c r="N3537" i="2"/>
  <c r="M3537" i="2"/>
  <c r="D3537" i="2" s="1"/>
  <c r="N3525" i="2"/>
  <c r="K3525" i="2"/>
  <c r="M3517" i="2"/>
  <c r="D3517" i="2" s="1"/>
  <c r="K3517" i="2"/>
  <c r="M3509" i="2"/>
  <c r="D3509" i="2" s="1"/>
  <c r="K3509" i="2"/>
  <c r="M3501" i="2"/>
  <c r="D3501" i="2" s="1"/>
  <c r="K3501" i="2"/>
  <c r="M3493" i="2"/>
  <c r="D3493" i="2" s="1"/>
  <c r="K3493" i="2"/>
  <c r="M3485" i="2"/>
  <c r="D3485" i="2" s="1"/>
  <c r="K3485" i="2"/>
  <c r="M3477" i="2"/>
  <c r="D3477" i="2" s="1"/>
  <c r="K3477" i="2"/>
  <c r="M3469" i="2"/>
  <c r="D3469" i="2" s="1"/>
  <c r="K3469" i="2"/>
  <c r="M3461" i="2"/>
  <c r="D3461" i="2" s="1"/>
  <c r="K3461" i="2"/>
  <c r="M3453" i="2"/>
  <c r="D3453" i="2" s="1"/>
  <c r="K3453" i="2"/>
  <c r="M3445" i="2"/>
  <c r="D3445" i="2" s="1"/>
  <c r="K3445" i="2"/>
  <c r="M3437" i="2"/>
  <c r="D3437" i="2" s="1"/>
  <c r="K3437" i="2"/>
  <c r="M3429" i="2"/>
  <c r="D3429" i="2" s="1"/>
  <c r="K3429" i="2"/>
  <c r="M3421" i="2"/>
  <c r="D3421" i="2" s="1"/>
  <c r="K3421" i="2"/>
  <c r="M3413" i="2"/>
  <c r="D3413" i="2" s="1"/>
  <c r="K3413" i="2"/>
  <c r="J3845" i="2"/>
  <c r="K3405" i="2"/>
  <c r="K3397" i="2"/>
  <c r="K3389" i="2"/>
  <c r="K3381" i="2"/>
  <c r="K3373" i="2"/>
  <c r="K3365" i="2"/>
  <c r="K3317" i="2"/>
  <c r="K3309" i="2"/>
  <c r="K3301" i="2"/>
  <c r="K3293" i="2"/>
  <c r="K3285" i="2"/>
  <c r="K3277" i="2"/>
  <c r="K3269" i="2"/>
  <c r="K3261" i="2"/>
  <c r="K3253" i="2"/>
  <c r="K3245" i="2"/>
  <c r="K3237" i="2"/>
  <c r="K3229" i="2"/>
  <c r="K3221" i="2"/>
  <c r="K3213" i="2"/>
  <c r="K3205" i="2"/>
  <c r="K3197" i="2"/>
  <c r="K3189" i="2"/>
  <c r="K3181" i="2"/>
  <c r="K3173" i="2"/>
  <c r="K3165" i="2"/>
  <c r="K3157" i="2"/>
  <c r="K3149" i="2"/>
  <c r="K3141" i="2"/>
  <c r="K3133" i="2"/>
  <c r="K3125" i="2"/>
  <c r="K3117" i="2"/>
  <c r="K3109" i="2"/>
  <c r="K3097" i="2"/>
  <c r="K3087" i="2"/>
  <c r="M3085" i="2"/>
  <c r="D3085" i="2" s="1"/>
  <c r="N3079" i="2"/>
  <c r="K3065" i="2"/>
  <c r="K3055" i="2"/>
  <c r="M3053" i="2"/>
  <c r="D3053" i="2" s="1"/>
  <c r="N3047" i="2"/>
  <c r="K3033" i="2"/>
  <c r="K3023" i="2"/>
  <c r="M3021" i="2"/>
  <c r="D3021" i="2" s="1"/>
  <c r="N3015" i="2"/>
  <c r="K3001" i="2"/>
  <c r="K2991" i="2"/>
  <c r="M2989" i="2"/>
  <c r="D2989" i="2" s="1"/>
  <c r="N2983" i="2"/>
  <c r="M2893" i="2"/>
  <c r="D2893" i="2" s="1"/>
  <c r="M2885" i="2"/>
  <c r="D2885" i="2" s="1"/>
  <c r="M2877" i="2"/>
  <c r="D2877" i="2" s="1"/>
  <c r="M2869" i="2"/>
  <c r="D2869" i="2" s="1"/>
  <c r="M2861" i="2"/>
  <c r="D2861" i="2" s="1"/>
  <c r="M2853" i="2"/>
  <c r="D2853" i="2" s="1"/>
  <c r="K2845" i="2"/>
  <c r="M2837" i="2"/>
  <c r="D2837" i="2" s="1"/>
  <c r="M2821" i="2"/>
  <c r="D2821" i="2" s="1"/>
  <c r="K2797" i="2"/>
  <c r="N2793" i="2"/>
  <c r="N2779" i="2"/>
  <c r="M2733" i="2"/>
  <c r="D2733" i="2" s="1"/>
  <c r="M2715" i="2"/>
  <c r="D2715" i="2" s="1"/>
  <c r="N2649" i="2"/>
  <c r="N2605" i="2"/>
  <c r="M2585" i="2"/>
  <c r="D2585" i="2" s="1"/>
  <c r="M2577" i="2"/>
  <c r="D2577" i="2" s="1"/>
  <c r="K2555" i="2"/>
  <c r="N2543" i="2"/>
  <c r="K3772" i="2"/>
  <c r="N3764" i="2"/>
  <c r="K3875" i="2"/>
  <c r="N3875" i="2"/>
  <c r="N3871" i="2"/>
  <c r="K3871" i="2"/>
  <c r="K3867" i="2"/>
  <c r="N3867" i="2"/>
  <c r="N3863" i="2"/>
  <c r="K3863" i="2"/>
  <c r="K3859" i="2"/>
  <c r="N3859" i="2"/>
  <c r="N3855" i="2"/>
  <c r="K3855" i="2"/>
  <c r="K3851" i="2"/>
  <c r="M3851" i="2"/>
  <c r="D3851" i="2" s="1"/>
  <c r="N3851" i="2"/>
  <c r="M3847" i="2"/>
  <c r="D3847" i="2" s="1"/>
  <c r="K3847" i="2"/>
  <c r="N3847" i="2"/>
  <c r="M3843" i="2"/>
  <c r="D3843" i="2" s="1"/>
  <c r="K3843" i="2"/>
  <c r="N3843" i="2"/>
  <c r="M3839" i="2"/>
  <c r="D3839" i="2" s="1"/>
  <c r="K3839" i="2"/>
  <c r="N3839" i="2"/>
  <c r="M3835" i="2"/>
  <c r="D3835" i="2" s="1"/>
  <c r="K3835" i="2"/>
  <c r="N3835" i="2"/>
  <c r="K3831" i="2"/>
  <c r="M3831" i="2"/>
  <c r="D3831" i="2" s="1"/>
  <c r="N3831" i="2"/>
  <c r="K3827" i="2"/>
  <c r="N3827" i="2"/>
  <c r="M3827" i="2"/>
  <c r="D3827" i="2" s="1"/>
  <c r="N3823" i="2"/>
  <c r="M3823" i="2"/>
  <c r="D3823" i="2" s="1"/>
  <c r="K3823" i="2"/>
  <c r="M3819" i="2"/>
  <c r="D3819" i="2" s="1"/>
  <c r="N3819" i="2"/>
  <c r="K3819" i="2"/>
  <c r="K3815" i="2"/>
  <c r="M3815" i="2"/>
  <c r="D3815" i="2" s="1"/>
  <c r="N3815" i="2"/>
  <c r="K3811" i="2"/>
  <c r="M3811" i="2"/>
  <c r="D3811" i="2" s="1"/>
  <c r="N3811" i="2"/>
  <c r="N3807" i="2"/>
  <c r="K3807" i="2"/>
  <c r="M3807" i="2"/>
  <c r="D3807" i="2" s="1"/>
  <c r="M3803" i="2"/>
  <c r="D3803" i="2" s="1"/>
  <c r="N3803" i="2"/>
  <c r="K3803" i="2"/>
  <c r="K3799" i="2"/>
  <c r="M3799" i="2"/>
  <c r="D3799" i="2" s="1"/>
  <c r="N3799" i="2"/>
  <c r="M3795" i="2"/>
  <c r="D3795" i="2" s="1"/>
  <c r="N3795" i="2"/>
  <c r="K3795" i="2"/>
  <c r="M3791" i="2"/>
  <c r="D3791" i="2" s="1"/>
  <c r="N3791" i="2"/>
  <c r="K3791" i="2"/>
  <c r="K3787" i="2"/>
  <c r="M3787" i="2"/>
  <c r="D3787" i="2" s="1"/>
  <c r="N3787" i="2"/>
  <c r="K3783" i="2"/>
  <c r="M3783" i="2"/>
  <c r="D3783" i="2" s="1"/>
  <c r="N3783" i="2"/>
  <c r="K3779" i="2"/>
  <c r="M3779" i="2"/>
  <c r="D3779" i="2" s="1"/>
  <c r="N3779" i="2"/>
  <c r="K3775" i="2"/>
  <c r="M3775" i="2"/>
  <c r="D3775" i="2" s="1"/>
  <c r="N3775" i="2"/>
  <c r="K3877" i="2"/>
  <c r="N3873" i="2"/>
  <c r="J3872" i="2"/>
  <c r="O3872" i="2" s="1"/>
  <c r="J3871" i="2"/>
  <c r="O3871" i="2" s="1"/>
  <c r="M3867" i="2"/>
  <c r="D3867" i="2" s="1"/>
  <c r="K3866" i="2"/>
  <c r="N3862" i="2"/>
  <c r="K3861" i="2"/>
  <c r="N3857" i="2"/>
  <c r="J3856" i="2"/>
  <c r="O3856" i="2" s="1"/>
  <c r="J3855" i="2"/>
  <c r="K3878" i="2"/>
  <c r="N3878" i="2"/>
  <c r="M3850" i="2"/>
  <c r="D3850" i="2" s="1"/>
  <c r="N3850" i="2"/>
  <c r="N3846" i="2"/>
  <c r="K3846" i="2"/>
  <c r="M3846" i="2"/>
  <c r="D3846" i="2" s="1"/>
  <c r="K3842" i="2"/>
  <c r="N3842" i="2"/>
  <c r="M3842" i="2"/>
  <c r="D3842" i="2" s="1"/>
  <c r="N3838" i="2"/>
  <c r="K3838" i="2"/>
  <c r="M3838" i="2"/>
  <c r="D3838" i="2" s="1"/>
  <c r="M3834" i="2"/>
  <c r="D3834" i="2" s="1"/>
  <c r="K3834" i="2"/>
  <c r="N3834" i="2"/>
  <c r="N3830" i="2"/>
  <c r="M3830" i="2"/>
  <c r="D3830" i="2" s="1"/>
  <c r="K3830" i="2"/>
  <c r="M3826" i="2"/>
  <c r="D3826" i="2" s="1"/>
  <c r="N3826" i="2"/>
  <c r="K3826" i="2"/>
  <c r="K3822" i="2"/>
  <c r="M3822" i="2"/>
  <c r="D3822" i="2" s="1"/>
  <c r="N3822" i="2"/>
  <c r="K3818" i="2"/>
  <c r="M3818" i="2"/>
  <c r="D3818" i="2" s="1"/>
  <c r="N3818" i="2"/>
  <c r="N3814" i="2"/>
  <c r="K3814" i="2"/>
  <c r="M3814" i="2"/>
  <c r="D3814" i="2" s="1"/>
  <c r="M3810" i="2"/>
  <c r="D3810" i="2" s="1"/>
  <c r="N3810" i="2"/>
  <c r="K3810" i="2"/>
  <c r="K3806" i="2"/>
  <c r="M3806" i="2"/>
  <c r="D3806" i="2" s="1"/>
  <c r="N3806" i="2"/>
  <c r="K3802" i="2"/>
  <c r="M3802" i="2"/>
  <c r="D3802" i="2" s="1"/>
  <c r="N3802" i="2"/>
  <c r="M3798" i="2"/>
  <c r="D3798" i="2" s="1"/>
  <c r="N3798" i="2"/>
  <c r="K3798" i="2"/>
  <c r="K3794" i="2"/>
  <c r="M3794" i="2"/>
  <c r="D3794" i="2" s="1"/>
  <c r="N3794" i="2"/>
  <c r="K3790" i="2"/>
  <c r="M3790" i="2"/>
  <c r="D3790" i="2" s="1"/>
  <c r="N3790" i="2"/>
  <c r="M3786" i="2"/>
  <c r="D3786" i="2" s="1"/>
  <c r="N3786" i="2"/>
  <c r="K3786" i="2"/>
  <c r="M3782" i="2"/>
  <c r="D3782" i="2" s="1"/>
  <c r="N3782" i="2"/>
  <c r="K3782" i="2"/>
  <c r="M3778" i="2"/>
  <c r="D3778" i="2" s="1"/>
  <c r="N3778" i="2"/>
  <c r="K3778" i="2"/>
  <c r="M3774" i="2"/>
  <c r="D3774" i="2" s="1"/>
  <c r="N3774" i="2"/>
  <c r="K3774" i="2"/>
  <c r="N3879" i="2"/>
  <c r="J3878" i="2"/>
  <c r="N3874" i="2"/>
  <c r="K3873" i="2"/>
  <c r="N3869" i="2"/>
  <c r="J3868" i="2"/>
  <c r="J3867" i="2"/>
  <c r="O3867" i="2" s="1"/>
  <c r="M3863" i="2"/>
  <c r="D3863" i="2" s="1"/>
  <c r="K3862" i="2"/>
  <c r="N3858" i="2"/>
  <c r="K3857" i="2"/>
  <c r="N3853" i="2"/>
  <c r="K3850" i="2"/>
  <c r="N2895" i="2"/>
  <c r="K2889" i="2"/>
  <c r="N2887" i="2"/>
  <c r="K2881" i="2"/>
  <c r="N2879" i="2"/>
  <c r="K2873" i="2"/>
  <c r="N2871" i="2"/>
  <c r="K2865" i="2"/>
  <c r="N2863" i="2"/>
  <c r="K2857" i="2"/>
  <c r="N2855" i="2"/>
  <c r="K2849" i="2"/>
  <c r="N2847" i="2"/>
  <c r="K2841" i="2"/>
  <c r="M2829" i="2"/>
  <c r="D2829" i="2" s="1"/>
  <c r="N2825" i="2"/>
  <c r="N2813" i="2"/>
  <c r="M2791" i="2"/>
  <c r="D2791" i="2" s="1"/>
  <c r="N2765" i="2"/>
  <c r="M2745" i="2"/>
  <c r="D2745" i="2" s="1"/>
  <c r="K2727" i="2"/>
  <c r="M2709" i="2"/>
  <c r="D2709" i="2" s="1"/>
  <c r="K2693" i="2"/>
  <c r="M2689" i="2"/>
  <c r="D2689" i="2" s="1"/>
  <c r="K2687" i="2"/>
  <c r="M2683" i="2"/>
  <c r="D2683" i="2" s="1"/>
  <c r="M2659" i="2"/>
  <c r="D2659" i="2" s="1"/>
  <c r="N2617" i="2"/>
  <c r="K2601" i="2"/>
  <c r="N2567" i="2"/>
  <c r="N2561" i="2"/>
  <c r="K2527" i="2"/>
  <c r="M3756" i="2"/>
  <c r="D3756" i="2" s="1"/>
  <c r="K3756" i="2"/>
  <c r="K3744" i="2"/>
  <c r="N3744" i="2"/>
  <c r="N3768" i="2"/>
  <c r="N3760" i="2"/>
  <c r="K3752" i="2"/>
  <c r="N3849" i="2"/>
  <c r="K3849" i="2"/>
  <c r="K3845" i="2"/>
  <c r="M3845" i="2"/>
  <c r="D3845" i="2" s="1"/>
  <c r="N3845" i="2"/>
  <c r="N3841" i="2"/>
  <c r="K3841" i="2"/>
  <c r="M3841" i="2"/>
  <c r="D3841" i="2" s="1"/>
  <c r="K3837" i="2"/>
  <c r="N3837" i="2"/>
  <c r="M3837" i="2"/>
  <c r="D3837" i="2" s="1"/>
  <c r="N3833" i="2"/>
  <c r="K3833" i="2"/>
  <c r="M3833" i="2"/>
  <c r="D3833" i="2" s="1"/>
  <c r="K3829" i="2"/>
  <c r="N3829" i="2"/>
  <c r="M3829" i="2"/>
  <c r="D3829" i="2" s="1"/>
  <c r="N3825" i="2"/>
  <c r="M3825" i="2"/>
  <c r="D3825" i="2" s="1"/>
  <c r="K3825" i="2"/>
  <c r="M3821" i="2"/>
  <c r="D3821" i="2" s="1"/>
  <c r="N3821" i="2"/>
  <c r="K3821" i="2"/>
  <c r="K3817" i="2"/>
  <c r="M3817" i="2"/>
  <c r="D3817" i="2" s="1"/>
  <c r="N3817" i="2"/>
  <c r="K3813" i="2"/>
  <c r="M3813" i="2"/>
  <c r="D3813" i="2" s="1"/>
  <c r="N3813" i="2"/>
  <c r="N3809" i="2"/>
  <c r="K3809" i="2"/>
  <c r="M3809" i="2"/>
  <c r="D3809" i="2" s="1"/>
  <c r="M3805" i="2"/>
  <c r="D3805" i="2" s="1"/>
  <c r="N3805" i="2"/>
  <c r="K3805" i="2"/>
  <c r="K3801" i="2"/>
  <c r="M3801" i="2"/>
  <c r="D3801" i="2" s="1"/>
  <c r="N3801" i="2"/>
  <c r="N3797" i="2"/>
  <c r="K3797" i="2"/>
  <c r="M3797" i="2"/>
  <c r="D3797" i="2" s="1"/>
  <c r="M3793" i="2"/>
  <c r="D3793" i="2" s="1"/>
  <c r="N3793" i="2"/>
  <c r="K3793" i="2"/>
  <c r="K3789" i="2"/>
  <c r="M3789" i="2"/>
  <c r="D3789" i="2" s="1"/>
  <c r="N3789" i="2"/>
  <c r="K3785" i="2"/>
  <c r="M3785" i="2"/>
  <c r="D3785" i="2" s="1"/>
  <c r="N3785" i="2"/>
  <c r="K3781" i="2"/>
  <c r="M3781" i="2"/>
  <c r="D3781" i="2" s="1"/>
  <c r="N3781" i="2"/>
  <c r="K3777" i="2"/>
  <c r="M3777" i="2"/>
  <c r="D3777" i="2" s="1"/>
  <c r="N3777" i="2"/>
  <c r="K3879" i="2"/>
  <c r="M3875" i="2"/>
  <c r="D3875" i="2" s="1"/>
  <c r="K3874" i="2"/>
  <c r="N3870" i="2"/>
  <c r="K3869" i="2"/>
  <c r="N3865" i="2"/>
  <c r="J3864" i="2"/>
  <c r="O3864" i="2" s="1"/>
  <c r="J3863" i="2"/>
  <c r="O3863" i="2" s="1"/>
  <c r="M3859" i="2"/>
  <c r="D3859" i="2" s="1"/>
  <c r="K3858" i="2"/>
  <c r="N3854" i="2"/>
  <c r="K3853" i="2"/>
  <c r="N3772" i="2"/>
  <c r="K3768" i="2"/>
  <c r="K3760" i="2"/>
  <c r="N3748" i="2"/>
  <c r="J3775" i="2"/>
  <c r="J3777" i="2"/>
  <c r="O3777" i="2" s="1"/>
  <c r="J3779" i="2"/>
  <c r="O3779" i="2" s="1"/>
  <c r="J3781" i="2"/>
  <c r="J3783" i="2"/>
  <c r="J3785" i="2"/>
  <c r="J3790" i="2"/>
  <c r="J3792" i="2"/>
  <c r="J3794" i="2"/>
  <c r="J3799" i="2"/>
  <c r="J3802" i="2"/>
  <c r="O3802" i="2" s="1"/>
  <c r="J3804" i="2"/>
  <c r="J3811" i="2"/>
  <c r="J3813" i="2"/>
  <c r="J3818" i="2"/>
  <c r="O3818" i="2" s="1"/>
  <c r="J3820" i="2"/>
  <c r="J3827" i="2"/>
  <c r="J3829" i="2"/>
  <c r="J3832" i="2"/>
  <c r="J3788" i="2"/>
  <c r="J3797" i="2"/>
  <c r="J3800" i="2"/>
  <c r="J3807" i="2"/>
  <c r="O3807" i="2" s="1"/>
  <c r="J3809" i="2"/>
  <c r="J3814" i="2"/>
  <c r="O3814" i="2" s="1"/>
  <c r="J3816" i="2"/>
  <c r="J3823" i="2"/>
  <c r="J3825" i="2"/>
  <c r="O3825" i="2" s="1"/>
  <c r="J3830" i="2"/>
  <c r="J3835" i="2"/>
  <c r="O3835" i="2" s="1"/>
  <c r="J3840" i="2"/>
  <c r="J3843" i="2"/>
  <c r="O3843" i="2" s="1"/>
  <c r="J3848" i="2"/>
  <c r="O3848" i="2" s="1"/>
  <c r="J3774" i="2"/>
  <c r="J3776" i="2"/>
  <c r="J3778" i="2"/>
  <c r="O3778" i="2" s="1"/>
  <c r="J3780" i="2"/>
  <c r="J3782" i="2"/>
  <c r="O3782" i="2" s="1"/>
  <c r="J3784" i="2"/>
  <c r="J3786" i="2"/>
  <c r="J3791" i="2"/>
  <c r="J3793" i="2"/>
  <c r="J3795" i="2"/>
  <c r="O3795" i="2" s="1"/>
  <c r="J3798" i="2"/>
  <c r="J3803" i="2"/>
  <c r="J3805" i="2"/>
  <c r="J3810" i="2"/>
  <c r="O3810" i="2" s="1"/>
  <c r="J3812" i="2"/>
  <c r="J3819" i="2"/>
  <c r="J3787" i="2"/>
  <c r="J3789" i="2"/>
  <c r="J3796" i="2"/>
  <c r="J3801" i="2"/>
  <c r="J3806" i="2"/>
  <c r="O3806" i="2" s="1"/>
  <c r="J3808" i="2"/>
  <c r="J3815" i="2"/>
  <c r="O3815" i="2" s="1"/>
  <c r="J3817" i="2"/>
  <c r="J3822" i="2"/>
  <c r="O3822" i="2" s="1"/>
  <c r="J3824" i="2"/>
  <c r="J3831" i="2"/>
  <c r="O3831" i="2" s="1"/>
  <c r="J3834" i="2"/>
  <c r="J3836" i="2"/>
  <c r="J3839" i="2"/>
  <c r="O3839" i="2" s="1"/>
  <c r="J3844" i="2"/>
  <c r="J3826" i="2"/>
  <c r="O3826" i="2" s="1"/>
  <c r="J3846" i="2"/>
  <c r="J3847" i="2"/>
  <c r="O3847" i="2" s="1"/>
  <c r="J3854" i="2"/>
  <c r="J3857" i="2"/>
  <c r="J3862" i="2"/>
  <c r="J3865" i="2"/>
  <c r="J3870" i="2"/>
  <c r="J3873" i="2"/>
  <c r="J3879" i="2"/>
  <c r="J3828" i="2"/>
  <c r="J3833" i="2"/>
  <c r="O3833" i="2" s="1"/>
  <c r="J3837" i="2"/>
  <c r="O3837" i="2" s="1"/>
  <c r="J3838" i="2"/>
  <c r="J3849" i="2"/>
  <c r="J3852" i="2"/>
  <c r="J3821" i="2"/>
  <c r="J3841" i="2"/>
  <c r="J3842" i="2"/>
  <c r="O3842" i="2" s="1"/>
  <c r="J3850" i="2"/>
  <c r="O3850" i="2" s="1"/>
  <c r="J3853" i="2"/>
  <c r="J3858" i="2"/>
  <c r="O3858" i="2" s="1"/>
  <c r="J3861" i="2"/>
  <c r="J3866" i="2"/>
  <c r="J3869" i="2"/>
  <c r="O3869" i="2" s="1"/>
  <c r="J3874" i="2"/>
  <c r="J3877" i="2"/>
  <c r="O3877" i="2" s="1"/>
  <c r="N3877" i="2"/>
  <c r="J3876" i="2"/>
  <c r="J3875" i="2"/>
  <c r="O3875" i="2" s="1"/>
  <c r="M3871" i="2"/>
  <c r="D3871" i="2" s="1"/>
  <c r="K3870" i="2"/>
  <c r="N3866" i="2"/>
  <c r="K3865" i="2"/>
  <c r="N3861" i="2"/>
  <c r="J3860" i="2"/>
  <c r="J3859" i="2"/>
  <c r="O3859" i="2" s="1"/>
  <c r="M3855" i="2"/>
  <c r="D3855" i="2" s="1"/>
  <c r="K3854" i="2"/>
  <c r="J3851" i="2"/>
  <c r="O3851" i="2" s="1"/>
  <c r="M3849" i="2"/>
  <c r="D3849" i="2" s="1"/>
  <c r="K3832" i="2"/>
  <c r="N3832" i="2"/>
  <c r="M3828" i="2"/>
  <c r="D3828" i="2" s="1"/>
  <c r="N3828" i="2"/>
  <c r="K3828" i="2"/>
  <c r="K3824" i="2"/>
  <c r="M3824" i="2"/>
  <c r="D3824" i="2" s="1"/>
  <c r="K3820" i="2"/>
  <c r="N3820" i="2"/>
  <c r="N3816" i="2"/>
  <c r="K3816" i="2"/>
  <c r="M3816" i="2"/>
  <c r="D3816" i="2" s="1"/>
  <c r="M3812" i="2"/>
  <c r="D3812" i="2" s="1"/>
  <c r="N3812" i="2"/>
  <c r="K3812" i="2"/>
  <c r="K3808" i="2"/>
  <c r="M3808" i="2"/>
  <c r="D3808" i="2" s="1"/>
  <c r="N3808" i="2"/>
  <c r="K3804" i="2"/>
  <c r="M3804" i="2"/>
  <c r="D3804" i="2" s="1"/>
  <c r="N3804" i="2"/>
  <c r="N3800" i="2"/>
  <c r="K3800" i="2"/>
  <c r="M3800" i="2"/>
  <c r="D3800" i="2" s="1"/>
  <c r="K3796" i="2"/>
  <c r="M3796" i="2"/>
  <c r="D3796" i="2" s="1"/>
  <c r="N3796" i="2"/>
  <c r="K3792" i="2"/>
  <c r="M3792" i="2"/>
  <c r="D3792" i="2" s="1"/>
  <c r="N3792" i="2"/>
  <c r="N3788" i="2"/>
  <c r="K3788" i="2"/>
  <c r="M3788" i="2"/>
  <c r="D3788" i="2" s="1"/>
  <c r="M3784" i="2"/>
  <c r="D3784" i="2" s="1"/>
  <c r="N3784" i="2"/>
  <c r="K3784" i="2"/>
  <c r="M3780" i="2"/>
  <c r="D3780" i="2" s="1"/>
  <c r="N3780" i="2"/>
  <c r="K3780" i="2"/>
  <c r="M3776" i="2"/>
  <c r="D3776" i="2" s="1"/>
  <c r="N3776" i="2"/>
  <c r="K3776" i="2"/>
  <c r="K3876" i="2"/>
  <c r="N3872" i="2"/>
  <c r="K3868" i="2"/>
  <c r="N3864" i="2"/>
  <c r="K3860" i="2"/>
  <c r="N3856" i="2"/>
  <c r="K3852" i="2"/>
  <c r="M3848" i="2"/>
  <c r="D3848" i="2" s="1"/>
  <c r="K3836" i="2"/>
  <c r="M3832" i="2"/>
  <c r="D3832" i="2" s="1"/>
  <c r="N3844" i="2"/>
  <c r="K3844" i="2"/>
  <c r="N3840" i="2"/>
  <c r="N3824" i="2"/>
  <c r="M3820" i="2"/>
  <c r="D3820" i="2" s="1"/>
  <c r="K3840" i="2"/>
  <c r="N3836" i="2"/>
  <c r="J3694" i="2"/>
  <c r="J3696" i="2"/>
  <c r="J3699" i="2"/>
  <c r="J3701" i="2"/>
  <c r="J3703" i="2"/>
  <c r="J3697" i="2"/>
  <c r="J3698" i="2"/>
  <c r="J3715" i="2"/>
  <c r="J3717" i="2"/>
  <c r="J3719" i="2"/>
  <c r="J3721" i="2"/>
  <c r="J3723" i="2"/>
  <c r="J3725" i="2"/>
  <c r="J3727" i="2"/>
  <c r="J3731" i="2"/>
  <c r="J3735" i="2"/>
  <c r="J3695" i="2"/>
  <c r="J3702" i="2"/>
  <c r="J3706" i="2"/>
  <c r="J3710" i="2"/>
  <c r="J3714" i="2"/>
  <c r="J3716" i="2"/>
  <c r="J3724" i="2"/>
  <c r="J3737" i="2"/>
  <c r="J3741" i="2"/>
  <c r="J3707" i="2"/>
  <c r="J3711" i="2"/>
  <c r="J3718" i="2"/>
  <c r="J3726" i="2"/>
  <c r="J3738" i="2"/>
  <c r="J3704" i="2"/>
  <c r="O3704" i="2" s="1"/>
  <c r="J3708" i="2"/>
  <c r="O3708" i="2" s="1"/>
  <c r="J3712" i="2"/>
  <c r="O3712" i="2" s="1"/>
  <c r="J3720" i="2"/>
  <c r="J3728" i="2"/>
  <c r="J3729" i="2"/>
  <c r="J3730" i="2"/>
  <c r="J3732" i="2"/>
  <c r="J3733" i="2"/>
  <c r="J3734" i="2"/>
  <c r="J3736" i="2"/>
  <c r="J3739" i="2"/>
  <c r="J3700" i="2"/>
  <c r="J3705" i="2"/>
  <c r="J3709" i="2"/>
  <c r="J3713" i="2"/>
  <c r="J3722" i="2"/>
  <c r="J3740" i="2"/>
  <c r="O3740" i="2" s="1"/>
  <c r="J3660" i="2"/>
  <c r="J3662" i="2"/>
  <c r="J3664" i="2"/>
  <c r="J3666" i="2"/>
  <c r="J3669" i="2"/>
  <c r="J3672" i="2"/>
  <c r="J3682" i="2"/>
  <c r="J3684" i="2"/>
  <c r="J3686" i="2"/>
  <c r="J3688" i="2"/>
  <c r="J3690" i="2"/>
  <c r="J3692" i="2"/>
  <c r="J3667" i="2"/>
  <c r="J3670" i="2"/>
  <c r="J3673" i="2"/>
  <c r="J3676" i="2"/>
  <c r="J3678" i="2"/>
  <c r="J3680" i="2"/>
  <c r="J3661" i="2"/>
  <c r="J3663" i="2"/>
  <c r="J3665" i="2"/>
  <c r="J3671" i="2"/>
  <c r="J3674" i="2"/>
  <c r="J3681" i="2"/>
  <c r="J3683" i="2"/>
  <c r="J3685" i="2"/>
  <c r="J3687" i="2"/>
  <c r="J3689" i="2"/>
  <c r="J3691" i="2"/>
  <c r="J3668" i="2"/>
  <c r="J3675" i="2"/>
  <c r="J3677" i="2"/>
  <c r="J3679" i="2"/>
  <c r="J3693" i="2"/>
  <c r="J3745" i="2"/>
  <c r="J3749" i="2"/>
  <c r="J3753" i="2"/>
  <c r="J3742" i="2"/>
  <c r="J3746" i="2"/>
  <c r="J3750" i="2"/>
  <c r="J3754" i="2"/>
  <c r="J3758" i="2"/>
  <c r="J3762" i="2"/>
  <c r="J3766" i="2"/>
  <c r="J3770" i="2"/>
  <c r="J3743" i="2"/>
  <c r="J3747" i="2"/>
  <c r="J3744" i="2"/>
  <c r="O3744" i="2" s="1"/>
  <c r="J3748" i="2"/>
  <c r="O3748" i="2" s="1"/>
  <c r="J3752" i="2"/>
  <c r="J3756" i="2"/>
  <c r="O3756" i="2" s="1"/>
  <c r="J3760" i="2"/>
  <c r="J3764" i="2"/>
  <c r="J3768" i="2"/>
  <c r="O3768" i="2" s="1"/>
  <c r="J3772" i="2"/>
  <c r="O3772" i="2" s="1"/>
  <c r="J3765" i="2"/>
  <c r="J3755" i="2"/>
  <c r="J3759" i="2"/>
  <c r="J3763" i="2"/>
  <c r="J3769" i="2"/>
  <c r="J3767" i="2"/>
  <c r="J3773" i="2"/>
  <c r="J3751" i="2"/>
  <c r="J3757" i="2"/>
  <c r="J3761" i="2"/>
  <c r="J3771" i="2"/>
  <c r="M3521" i="2"/>
  <c r="D3521" i="2" s="1"/>
  <c r="K3521" i="2"/>
  <c r="N3521" i="2"/>
  <c r="M3513" i="2"/>
  <c r="D3513" i="2" s="1"/>
  <c r="K3513" i="2"/>
  <c r="N3513" i="2"/>
  <c r="M3505" i="2"/>
  <c r="D3505" i="2" s="1"/>
  <c r="K3505" i="2"/>
  <c r="N3505" i="2"/>
  <c r="M3497" i="2"/>
  <c r="D3497" i="2" s="1"/>
  <c r="K3497" i="2"/>
  <c r="N3497" i="2"/>
  <c r="M3489" i="2"/>
  <c r="D3489" i="2" s="1"/>
  <c r="K3489" i="2"/>
  <c r="N3489" i="2"/>
  <c r="M3481" i="2"/>
  <c r="D3481" i="2" s="1"/>
  <c r="K3481" i="2"/>
  <c r="N3481" i="2"/>
  <c r="M3473" i="2"/>
  <c r="D3473" i="2" s="1"/>
  <c r="K3473" i="2"/>
  <c r="N3473" i="2"/>
  <c r="M3465" i="2"/>
  <c r="D3465" i="2" s="1"/>
  <c r="K3465" i="2"/>
  <c r="N3465" i="2"/>
  <c r="M3457" i="2"/>
  <c r="D3457" i="2" s="1"/>
  <c r="K3457" i="2"/>
  <c r="N3457" i="2"/>
  <c r="M3449" i="2"/>
  <c r="D3449" i="2" s="1"/>
  <c r="K3449" i="2"/>
  <c r="N3449" i="2"/>
  <c r="M3441" i="2"/>
  <c r="D3441" i="2" s="1"/>
  <c r="K3441" i="2"/>
  <c r="N3441" i="2"/>
  <c r="M3433" i="2"/>
  <c r="D3433" i="2" s="1"/>
  <c r="K3433" i="2"/>
  <c r="N3433" i="2"/>
  <c r="M3425" i="2"/>
  <c r="D3425" i="2" s="1"/>
  <c r="K3425" i="2"/>
  <c r="N3425" i="2"/>
  <c r="M3417" i="2"/>
  <c r="D3417" i="2" s="1"/>
  <c r="K3417" i="2"/>
  <c r="N3417" i="2"/>
  <c r="M3409" i="2"/>
  <c r="D3409" i="2" s="1"/>
  <c r="K3409" i="2"/>
  <c r="N3409" i="2"/>
  <c r="M3401" i="2"/>
  <c r="D3401" i="2" s="1"/>
  <c r="K3401" i="2"/>
  <c r="N3401" i="2"/>
  <c r="M3393" i="2"/>
  <c r="D3393" i="2" s="1"/>
  <c r="K3393" i="2"/>
  <c r="N3393" i="2"/>
  <c r="M3385" i="2"/>
  <c r="D3385" i="2" s="1"/>
  <c r="K3385" i="2"/>
  <c r="N3385" i="2"/>
  <c r="M3377" i="2"/>
  <c r="D3377" i="2" s="1"/>
  <c r="K3377" i="2"/>
  <c r="N3377" i="2"/>
  <c r="M3369" i="2"/>
  <c r="D3369" i="2" s="1"/>
  <c r="K3369" i="2"/>
  <c r="N3369" i="2"/>
  <c r="M3361" i="2"/>
  <c r="D3361" i="2" s="1"/>
  <c r="K3361" i="2"/>
  <c r="N3361" i="2"/>
  <c r="M3313" i="2"/>
  <c r="D3313" i="2" s="1"/>
  <c r="K3313" i="2"/>
  <c r="N3313" i="2"/>
  <c r="M3305" i="2"/>
  <c r="D3305" i="2" s="1"/>
  <c r="K3305" i="2"/>
  <c r="N3305" i="2"/>
  <c r="M3297" i="2"/>
  <c r="D3297" i="2" s="1"/>
  <c r="K3297" i="2"/>
  <c r="N3297" i="2"/>
  <c r="M3289" i="2"/>
  <c r="D3289" i="2" s="1"/>
  <c r="K3289" i="2"/>
  <c r="N3289" i="2"/>
  <c r="M3281" i="2"/>
  <c r="D3281" i="2" s="1"/>
  <c r="K3281" i="2"/>
  <c r="N3281" i="2"/>
  <c r="M3273" i="2"/>
  <c r="D3273" i="2" s="1"/>
  <c r="K3273" i="2"/>
  <c r="N3273" i="2"/>
  <c r="M3265" i="2"/>
  <c r="D3265" i="2" s="1"/>
  <c r="K3265" i="2"/>
  <c r="N3265" i="2"/>
  <c r="M3257" i="2"/>
  <c r="D3257" i="2" s="1"/>
  <c r="K3257" i="2"/>
  <c r="N3257" i="2"/>
  <c r="M3249" i="2"/>
  <c r="D3249" i="2" s="1"/>
  <c r="K3249" i="2"/>
  <c r="N3249" i="2"/>
  <c r="M3241" i="2"/>
  <c r="D3241" i="2" s="1"/>
  <c r="K3241" i="2"/>
  <c r="N3241" i="2"/>
  <c r="M3233" i="2"/>
  <c r="D3233" i="2" s="1"/>
  <c r="K3233" i="2"/>
  <c r="N3233" i="2"/>
  <c r="M3225" i="2"/>
  <c r="D3225" i="2" s="1"/>
  <c r="K3225" i="2"/>
  <c r="N3225" i="2"/>
  <c r="M3217" i="2"/>
  <c r="D3217" i="2" s="1"/>
  <c r="K3217" i="2"/>
  <c r="N3217" i="2"/>
  <c r="M3209" i="2"/>
  <c r="D3209" i="2" s="1"/>
  <c r="K3209" i="2"/>
  <c r="N3209" i="2"/>
  <c r="K339" i="2"/>
  <c r="M3564" i="2"/>
  <c r="D3564" i="2" s="1"/>
  <c r="N3564" i="2"/>
  <c r="M3560" i="2"/>
  <c r="D3560" i="2" s="1"/>
  <c r="N3560" i="2"/>
  <c r="M3556" i="2"/>
  <c r="D3556" i="2" s="1"/>
  <c r="N3556" i="2"/>
  <c r="M3552" i="2"/>
  <c r="D3552" i="2" s="1"/>
  <c r="N3552" i="2"/>
  <c r="M3548" i="2"/>
  <c r="D3548" i="2" s="1"/>
  <c r="N3548" i="2"/>
  <c r="M3544" i="2"/>
  <c r="D3544" i="2" s="1"/>
  <c r="N3544" i="2"/>
  <c r="M3540" i="2"/>
  <c r="D3540" i="2" s="1"/>
  <c r="N3540" i="2"/>
  <c r="M3536" i="2"/>
  <c r="D3536" i="2" s="1"/>
  <c r="N3536" i="2"/>
  <c r="M3532" i="2"/>
  <c r="D3532" i="2" s="1"/>
  <c r="N3532" i="2"/>
  <c r="M3528" i="2"/>
  <c r="D3528" i="2" s="1"/>
  <c r="N3528" i="2"/>
  <c r="K3524" i="2"/>
  <c r="M3524" i="2"/>
  <c r="D3524" i="2" s="1"/>
  <c r="N3524" i="2"/>
  <c r="K3516" i="2"/>
  <c r="M3516" i="2"/>
  <c r="D3516" i="2" s="1"/>
  <c r="N3516" i="2"/>
  <c r="K3508" i="2"/>
  <c r="M3508" i="2"/>
  <c r="D3508" i="2" s="1"/>
  <c r="N3508" i="2"/>
  <c r="K3500" i="2"/>
  <c r="M3500" i="2"/>
  <c r="D3500" i="2" s="1"/>
  <c r="N3500" i="2"/>
  <c r="K3492" i="2"/>
  <c r="M3492" i="2"/>
  <c r="D3492" i="2" s="1"/>
  <c r="N3492" i="2"/>
  <c r="K3484" i="2"/>
  <c r="M3484" i="2"/>
  <c r="D3484" i="2" s="1"/>
  <c r="N3484" i="2"/>
  <c r="K3476" i="2"/>
  <c r="M3476" i="2"/>
  <c r="D3476" i="2" s="1"/>
  <c r="N3476" i="2"/>
  <c r="K3468" i="2"/>
  <c r="M3468" i="2"/>
  <c r="D3468" i="2" s="1"/>
  <c r="N3468" i="2"/>
  <c r="K3460" i="2"/>
  <c r="M3460" i="2"/>
  <c r="D3460" i="2" s="1"/>
  <c r="N3460" i="2"/>
  <c r="K3452" i="2"/>
  <c r="M3452" i="2"/>
  <c r="D3452" i="2" s="1"/>
  <c r="N3452" i="2"/>
  <c r="K3444" i="2"/>
  <c r="M3444" i="2"/>
  <c r="D3444" i="2" s="1"/>
  <c r="N3444" i="2"/>
  <c r="K3436" i="2"/>
  <c r="M3436" i="2"/>
  <c r="D3436" i="2" s="1"/>
  <c r="N3436" i="2"/>
  <c r="K3428" i="2"/>
  <c r="M3428" i="2"/>
  <c r="D3428" i="2" s="1"/>
  <c r="N3428" i="2"/>
  <c r="K3420" i="2"/>
  <c r="M3420" i="2"/>
  <c r="D3420" i="2" s="1"/>
  <c r="N3420" i="2"/>
  <c r="K3412" i="2"/>
  <c r="M3412" i="2"/>
  <c r="D3412" i="2" s="1"/>
  <c r="N3412" i="2"/>
  <c r="K3404" i="2"/>
  <c r="M3404" i="2"/>
  <c r="D3404" i="2" s="1"/>
  <c r="N3404" i="2"/>
  <c r="K3396" i="2"/>
  <c r="M3396" i="2"/>
  <c r="D3396" i="2" s="1"/>
  <c r="N3396" i="2"/>
  <c r="K3388" i="2"/>
  <c r="M3388" i="2"/>
  <c r="D3388" i="2" s="1"/>
  <c r="N3388" i="2"/>
  <c r="K3380" i="2"/>
  <c r="M3380" i="2"/>
  <c r="D3380" i="2" s="1"/>
  <c r="N3380" i="2"/>
  <c r="K3372" i="2"/>
  <c r="M3372" i="2"/>
  <c r="D3372" i="2" s="1"/>
  <c r="N3372" i="2"/>
  <c r="K3364" i="2"/>
  <c r="M3364" i="2"/>
  <c r="D3364" i="2" s="1"/>
  <c r="N3364" i="2"/>
  <c r="K3316" i="2"/>
  <c r="M3316" i="2"/>
  <c r="D3316" i="2" s="1"/>
  <c r="N3316" i="2"/>
  <c r="K3308" i="2"/>
  <c r="M3308" i="2"/>
  <c r="D3308" i="2" s="1"/>
  <c r="N3308" i="2"/>
  <c r="K3300" i="2"/>
  <c r="M3300" i="2"/>
  <c r="D3300" i="2" s="1"/>
  <c r="N3300" i="2"/>
  <c r="K3292" i="2"/>
  <c r="M3292" i="2"/>
  <c r="D3292" i="2" s="1"/>
  <c r="N3292" i="2"/>
  <c r="K3284" i="2"/>
  <c r="M3284" i="2"/>
  <c r="D3284" i="2" s="1"/>
  <c r="N3284" i="2"/>
  <c r="K3276" i="2"/>
  <c r="M3276" i="2"/>
  <c r="D3276" i="2" s="1"/>
  <c r="N3276" i="2"/>
  <c r="K3268" i="2"/>
  <c r="M3268" i="2"/>
  <c r="D3268" i="2" s="1"/>
  <c r="N3268" i="2"/>
  <c r="K3260" i="2"/>
  <c r="M3260" i="2"/>
  <c r="D3260" i="2" s="1"/>
  <c r="N3260" i="2"/>
  <c r="K3252" i="2"/>
  <c r="M3252" i="2"/>
  <c r="D3252" i="2" s="1"/>
  <c r="N3252" i="2"/>
  <c r="K3244" i="2"/>
  <c r="M3244" i="2"/>
  <c r="D3244" i="2" s="1"/>
  <c r="N3244" i="2"/>
  <c r="K3236" i="2"/>
  <c r="M3236" i="2"/>
  <c r="D3236" i="2" s="1"/>
  <c r="N3236" i="2"/>
  <c r="K275" i="2"/>
  <c r="M363" i="2"/>
  <c r="D363" i="2" s="1"/>
  <c r="M299" i="2"/>
  <c r="D299" i="2" s="1"/>
  <c r="M2891" i="2"/>
  <c r="D2891" i="2" s="1"/>
  <c r="N2891" i="2"/>
  <c r="M2883" i="2"/>
  <c r="D2883" i="2" s="1"/>
  <c r="N2883" i="2"/>
  <c r="M2875" i="2"/>
  <c r="D2875" i="2" s="1"/>
  <c r="N2875" i="2"/>
  <c r="M2867" i="2"/>
  <c r="D2867" i="2" s="1"/>
  <c r="N2867" i="2"/>
  <c r="M2859" i="2"/>
  <c r="D2859" i="2" s="1"/>
  <c r="N2859" i="2"/>
  <c r="M2851" i="2"/>
  <c r="D2851" i="2" s="1"/>
  <c r="N2851" i="2"/>
  <c r="K2843" i="2"/>
  <c r="M2843" i="2"/>
  <c r="D2843" i="2" s="1"/>
  <c r="K2839" i="2"/>
  <c r="M2839" i="2"/>
  <c r="D2839" i="2" s="1"/>
  <c r="N2835" i="2"/>
  <c r="K2835" i="2"/>
  <c r="K2831" i="2"/>
  <c r="M2831" i="2"/>
  <c r="D2831" i="2" s="1"/>
  <c r="M2827" i="2"/>
  <c r="D2827" i="2" s="1"/>
  <c r="K2827" i="2"/>
  <c r="N2827" i="2"/>
  <c r="M2823" i="2"/>
  <c r="D2823" i="2" s="1"/>
  <c r="K2823" i="2"/>
  <c r="K2819" i="2"/>
  <c r="M2819" i="2"/>
  <c r="D2819" i="2" s="1"/>
  <c r="N2815" i="2"/>
  <c r="K2815" i="2"/>
  <c r="K2811" i="2"/>
  <c r="M2811" i="2"/>
  <c r="D2811" i="2" s="1"/>
  <c r="M2807" i="2"/>
  <c r="D2807" i="2" s="1"/>
  <c r="K2807" i="2"/>
  <c r="K2799" i="2"/>
  <c r="N2799" i="2"/>
  <c r="M2795" i="2"/>
  <c r="D2795" i="2" s="1"/>
  <c r="K2795" i="2"/>
  <c r="N2783" i="2"/>
  <c r="M2783" i="2"/>
  <c r="D2783" i="2" s="1"/>
  <c r="N2771" i="2"/>
  <c r="M2771" i="2"/>
  <c r="D2771" i="2" s="1"/>
  <c r="K2767" i="2"/>
  <c r="N2767" i="2"/>
  <c r="M2767" i="2"/>
  <c r="D2767" i="2" s="1"/>
  <c r="M2763" i="2"/>
  <c r="D2763" i="2" s="1"/>
  <c r="N2763" i="2"/>
  <c r="N2759" i="2"/>
  <c r="K2759" i="2"/>
  <c r="K2755" i="2"/>
  <c r="N2755" i="2"/>
  <c r="N2751" i="2"/>
  <c r="M2751" i="2"/>
  <c r="D2751" i="2" s="1"/>
  <c r="M2747" i="2"/>
  <c r="D2747" i="2" s="1"/>
  <c r="K2747" i="2"/>
  <c r="N2747" i="2"/>
  <c r="M2743" i="2"/>
  <c r="D2743" i="2" s="1"/>
  <c r="N2743" i="2"/>
  <c r="N2739" i="2"/>
  <c r="K2739" i="2"/>
  <c r="M2739" i="2"/>
  <c r="D2739" i="2" s="1"/>
  <c r="K2735" i="2"/>
  <c r="M2735" i="2"/>
  <c r="D2735" i="2" s="1"/>
  <c r="M2731" i="2"/>
  <c r="D2731" i="2" s="1"/>
  <c r="K2731" i="2"/>
  <c r="K2723" i="2"/>
  <c r="M2723" i="2"/>
  <c r="D2723" i="2" s="1"/>
  <c r="N2723" i="2"/>
  <c r="N2719" i="2"/>
  <c r="K2719" i="2"/>
  <c r="M2711" i="2"/>
  <c r="D2711" i="2" s="1"/>
  <c r="K2711" i="2"/>
  <c r="N2707" i="2"/>
  <c r="K2707" i="2"/>
  <c r="M2699" i="2"/>
  <c r="D2699" i="2" s="1"/>
  <c r="K2699" i="2"/>
  <c r="K2695" i="2"/>
  <c r="N2695" i="2"/>
  <c r="K2691" i="2"/>
  <c r="M2691" i="2"/>
  <c r="D2691" i="2" s="1"/>
  <c r="M2679" i="2"/>
  <c r="D2679" i="2" s="1"/>
  <c r="N2679" i="2"/>
  <c r="K2679" i="2"/>
  <c r="K2671" i="2"/>
  <c r="M2671" i="2"/>
  <c r="D2671" i="2" s="1"/>
  <c r="M2667" i="2"/>
  <c r="D2667" i="2" s="1"/>
  <c r="N2667" i="2"/>
  <c r="M2663" i="2"/>
  <c r="D2663" i="2" s="1"/>
  <c r="K2663" i="2"/>
  <c r="N2655" i="2"/>
  <c r="K2655" i="2"/>
  <c r="N2651" i="2"/>
  <c r="K2651" i="2"/>
  <c r="M2647" i="2"/>
  <c r="D2647" i="2" s="1"/>
  <c r="K2647" i="2"/>
  <c r="N2643" i="2"/>
  <c r="M2643" i="2"/>
  <c r="D2643" i="2" s="1"/>
  <c r="K2643" i="2"/>
  <c r="K2639" i="2"/>
  <c r="N2639" i="2"/>
  <c r="M2635" i="2"/>
  <c r="D2635" i="2" s="1"/>
  <c r="N2635" i="2"/>
  <c r="K2635" i="2"/>
  <c r="N2631" i="2"/>
  <c r="K2631" i="2"/>
  <c r="K2627" i="2"/>
  <c r="N2627" i="2"/>
  <c r="M2627" i="2"/>
  <c r="D2627" i="2" s="1"/>
  <c r="N2623" i="2"/>
  <c r="M2623" i="2"/>
  <c r="D2623" i="2" s="1"/>
  <c r="M2619" i="2"/>
  <c r="D2619" i="2" s="1"/>
  <c r="N2619" i="2"/>
  <c r="M2615" i="2"/>
  <c r="D2615" i="2" s="1"/>
  <c r="N2615" i="2"/>
  <c r="K2615" i="2"/>
  <c r="N2611" i="2"/>
  <c r="K2611" i="2"/>
  <c r="K2607" i="2"/>
  <c r="M2607" i="2"/>
  <c r="D2607" i="2" s="1"/>
  <c r="N2607" i="2"/>
  <c r="M2603" i="2"/>
  <c r="D2603" i="2" s="1"/>
  <c r="K2603" i="2"/>
  <c r="M2599" i="2"/>
  <c r="D2599" i="2" s="1"/>
  <c r="K2599" i="2"/>
  <c r="K2595" i="2"/>
  <c r="M2595" i="2"/>
  <c r="D2595" i="2" s="1"/>
  <c r="N2591" i="2"/>
  <c r="K2591" i="2"/>
  <c r="M2591" i="2"/>
  <c r="D2591" i="2" s="1"/>
  <c r="K2587" i="2"/>
  <c r="N2587" i="2"/>
  <c r="M2583" i="2"/>
  <c r="D2583" i="2" s="1"/>
  <c r="K2583" i="2"/>
  <c r="N2579" i="2"/>
  <c r="M2579" i="2"/>
  <c r="D2579" i="2" s="1"/>
  <c r="K2579" i="2"/>
  <c r="K2575" i="2"/>
  <c r="M2575" i="2"/>
  <c r="D2575" i="2" s="1"/>
  <c r="M2571" i="2"/>
  <c r="D2571" i="2" s="1"/>
  <c r="N2571" i="2"/>
  <c r="K2563" i="2"/>
  <c r="N2563" i="2"/>
  <c r="M2563" i="2"/>
  <c r="D2563" i="2" s="1"/>
  <c r="N2559" i="2"/>
  <c r="K2559" i="2"/>
  <c r="N2547" i="2"/>
  <c r="K2547" i="2"/>
  <c r="M2547" i="2"/>
  <c r="D2547" i="2" s="1"/>
  <c r="M2539" i="2"/>
  <c r="D2539" i="2" s="1"/>
  <c r="N2539" i="2"/>
  <c r="K2531" i="2"/>
  <c r="M2531" i="2"/>
  <c r="D2531" i="2" s="1"/>
  <c r="N2531" i="2"/>
  <c r="N2523" i="2"/>
  <c r="M2523" i="2"/>
  <c r="D2523" i="2" s="1"/>
  <c r="M2519" i="2"/>
  <c r="D2519" i="2" s="1"/>
  <c r="K2519" i="2"/>
  <c r="N2515" i="2"/>
  <c r="M2515" i="2"/>
  <c r="D2515" i="2" s="1"/>
  <c r="K2511" i="2"/>
  <c r="N2511" i="2"/>
  <c r="M2511" i="2"/>
  <c r="D2511" i="2" s="1"/>
  <c r="M2507" i="2"/>
  <c r="D2507" i="2" s="1"/>
  <c r="N2507" i="2"/>
  <c r="N3096" i="2"/>
  <c r="K3096" i="2"/>
  <c r="N3088" i="2"/>
  <c r="K3088" i="2"/>
  <c r="N3080" i="2"/>
  <c r="K3080" i="2"/>
  <c r="N3072" i="2"/>
  <c r="K3072" i="2"/>
  <c r="N3064" i="2"/>
  <c r="K3064" i="2"/>
  <c r="N3056" i="2"/>
  <c r="K3056" i="2"/>
  <c r="N3048" i="2"/>
  <c r="K3048" i="2"/>
  <c r="N3040" i="2"/>
  <c r="K3040" i="2"/>
  <c r="N3032" i="2"/>
  <c r="K3032" i="2"/>
  <c r="N3024" i="2"/>
  <c r="K3024" i="2"/>
  <c r="N3016" i="2"/>
  <c r="K3016" i="2"/>
  <c r="N3008" i="2"/>
  <c r="K3008" i="2"/>
  <c r="N3000" i="2"/>
  <c r="K3000" i="2"/>
  <c r="N2992" i="2"/>
  <c r="K2992" i="2"/>
  <c r="N2984" i="2"/>
  <c r="K2984" i="2"/>
  <c r="N2976" i="2"/>
  <c r="K2976" i="2"/>
  <c r="K2894" i="2"/>
  <c r="N2894" i="2"/>
  <c r="K2886" i="2"/>
  <c r="N2886" i="2"/>
  <c r="K2878" i="2"/>
  <c r="N2878" i="2"/>
  <c r="K2870" i="2"/>
  <c r="N2870" i="2"/>
  <c r="K2862" i="2"/>
  <c r="N2862" i="2"/>
  <c r="K2854" i="2"/>
  <c r="N2854" i="2"/>
  <c r="N2846" i="2"/>
  <c r="M2846" i="2"/>
  <c r="D2846" i="2" s="1"/>
  <c r="N2838" i="2"/>
  <c r="M2838" i="2"/>
  <c r="D2838" i="2" s="1"/>
  <c r="N3228" i="2"/>
  <c r="N3220" i="2"/>
  <c r="N3212" i="2"/>
  <c r="N3204" i="2"/>
  <c r="N3201" i="2"/>
  <c r="N3196" i="2"/>
  <c r="N3193" i="2"/>
  <c r="N3188" i="2"/>
  <c r="N3185" i="2"/>
  <c r="N3180" i="2"/>
  <c r="N3177" i="2"/>
  <c r="N3172" i="2"/>
  <c r="N3169" i="2"/>
  <c r="N3164" i="2"/>
  <c r="N3161" i="2"/>
  <c r="N3156" i="2"/>
  <c r="N3153" i="2"/>
  <c r="N3148" i="2"/>
  <c r="N3145" i="2"/>
  <c r="N3140" i="2"/>
  <c r="N3137" i="2"/>
  <c r="N3132" i="2"/>
  <c r="N3129" i="2"/>
  <c r="N3124" i="2"/>
  <c r="N3121" i="2"/>
  <c r="N3116" i="2"/>
  <c r="N3113" i="2"/>
  <c r="N3108" i="2"/>
  <c r="N3105" i="2"/>
  <c r="K3100" i="2"/>
  <c r="K3092" i="2"/>
  <c r="K3084" i="2"/>
  <c r="K3076" i="2"/>
  <c r="K3068" i="2"/>
  <c r="K3060" i="2"/>
  <c r="K3052" i="2"/>
  <c r="K3044" i="2"/>
  <c r="K3036" i="2"/>
  <c r="K3028" i="2"/>
  <c r="K3020" i="2"/>
  <c r="K3012" i="2"/>
  <c r="K3004" i="2"/>
  <c r="K2996" i="2"/>
  <c r="K2988" i="2"/>
  <c r="K2980" i="2"/>
  <c r="K2972" i="2"/>
  <c r="K2895" i="2"/>
  <c r="N2890" i="2"/>
  <c r="K2887" i="2"/>
  <c r="N2882" i="2"/>
  <c r="K2879" i="2"/>
  <c r="N2874" i="2"/>
  <c r="K2871" i="2"/>
  <c r="N2866" i="2"/>
  <c r="K2863" i="2"/>
  <c r="N2858" i="2"/>
  <c r="K2855" i="2"/>
  <c r="N2850" i="2"/>
  <c r="K2847" i="2"/>
  <c r="K2842" i="2"/>
  <c r="M2835" i="2"/>
  <c r="D2835" i="2" s="1"/>
  <c r="N2819" i="2"/>
  <c r="N2811" i="2"/>
  <c r="M2803" i="2"/>
  <c r="D2803" i="2" s="1"/>
  <c r="N2795" i="2"/>
  <c r="N2787" i="2"/>
  <c r="M2779" i="2"/>
  <c r="D2779" i="2" s="1"/>
  <c r="K2763" i="2"/>
  <c r="N2711" i="2"/>
  <c r="M2703" i="2"/>
  <c r="D2703" i="2" s="1"/>
  <c r="N2691" i="2"/>
  <c r="K2675" i="2"/>
  <c r="N2663" i="2"/>
  <c r="M2651" i="2"/>
  <c r="D2651" i="2" s="1"/>
  <c r="M2631" i="2"/>
  <c r="D2631" i="2" s="1"/>
  <c r="K2623" i="2"/>
  <c r="N2595" i="2"/>
  <c r="N2583" i="2"/>
  <c r="M2567" i="2"/>
  <c r="D2567" i="2" s="1"/>
  <c r="N2551" i="2"/>
  <c r="M2535" i="2"/>
  <c r="D2535" i="2" s="1"/>
  <c r="N2519" i="2"/>
  <c r="M3099" i="2"/>
  <c r="D3099" i="2" s="1"/>
  <c r="K3099" i="2"/>
  <c r="M3091" i="2"/>
  <c r="D3091" i="2" s="1"/>
  <c r="K3091" i="2"/>
  <c r="M3083" i="2"/>
  <c r="D3083" i="2" s="1"/>
  <c r="K3083" i="2"/>
  <c r="M3075" i="2"/>
  <c r="D3075" i="2" s="1"/>
  <c r="K3075" i="2"/>
  <c r="M3067" i="2"/>
  <c r="D3067" i="2" s="1"/>
  <c r="K3067" i="2"/>
  <c r="M3059" i="2"/>
  <c r="D3059" i="2" s="1"/>
  <c r="K3059" i="2"/>
  <c r="M3051" i="2"/>
  <c r="D3051" i="2" s="1"/>
  <c r="K3051" i="2"/>
  <c r="M3043" i="2"/>
  <c r="D3043" i="2" s="1"/>
  <c r="K3043" i="2"/>
  <c r="M3035" i="2"/>
  <c r="D3035" i="2" s="1"/>
  <c r="K3035" i="2"/>
  <c r="M3027" i="2"/>
  <c r="D3027" i="2" s="1"/>
  <c r="K3027" i="2"/>
  <c r="M3019" i="2"/>
  <c r="D3019" i="2" s="1"/>
  <c r="K3019" i="2"/>
  <c r="M3011" i="2"/>
  <c r="D3011" i="2" s="1"/>
  <c r="K3011" i="2"/>
  <c r="M3003" i="2"/>
  <c r="D3003" i="2" s="1"/>
  <c r="K3003" i="2"/>
  <c r="M2995" i="2"/>
  <c r="D2995" i="2" s="1"/>
  <c r="K2995" i="2"/>
  <c r="M2987" i="2"/>
  <c r="D2987" i="2" s="1"/>
  <c r="K2987" i="2"/>
  <c r="M2979" i="2"/>
  <c r="D2979" i="2" s="1"/>
  <c r="K2979" i="2"/>
  <c r="M2971" i="2"/>
  <c r="D2971" i="2" s="1"/>
  <c r="K2971" i="2"/>
  <c r="N2833" i="2"/>
  <c r="M2833" i="2"/>
  <c r="D2833" i="2" s="1"/>
  <c r="K2817" i="2"/>
  <c r="N2817" i="2"/>
  <c r="K2805" i="2"/>
  <c r="N2805" i="2"/>
  <c r="N2801" i="2"/>
  <c r="K2801" i="2"/>
  <c r="N2789" i="2"/>
  <c r="M2789" i="2"/>
  <c r="D2789" i="2" s="1"/>
  <c r="K2785" i="2"/>
  <c r="M2785" i="2"/>
  <c r="D2785" i="2" s="1"/>
  <c r="M2781" i="2"/>
  <c r="D2781" i="2" s="1"/>
  <c r="N2781" i="2"/>
  <c r="M2777" i="2"/>
  <c r="D2777" i="2" s="1"/>
  <c r="N2777" i="2"/>
  <c r="K2773" i="2"/>
  <c r="M2773" i="2"/>
  <c r="D2773" i="2" s="1"/>
  <c r="N2769" i="2"/>
  <c r="K2769" i="2"/>
  <c r="M2769" i="2"/>
  <c r="D2769" i="2" s="1"/>
  <c r="M3228" i="2"/>
  <c r="D3228" i="2" s="1"/>
  <c r="M3220" i="2"/>
  <c r="D3220" i="2" s="1"/>
  <c r="M3212" i="2"/>
  <c r="D3212" i="2" s="1"/>
  <c r="M3204" i="2"/>
  <c r="D3204" i="2" s="1"/>
  <c r="K3201" i="2"/>
  <c r="M3196" i="2"/>
  <c r="D3196" i="2" s="1"/>
  <c r="K3193" i="2"/>
  <c r="M3188" i="2"/>
  <c r="D3188" i="2" s="1"/>
  <c r="K3185" i="2"/>
  <c r="M3180" i="2"/>
  <c r="D3180" i="2" s="1"/>
  <c r="K3177" i="2"/>
  <c r="M3172" i="2"/>
  <c r="D3172" i="2" s="1"/>
  <c r="K3169" i="2"/>
  <c r="M3164" i="2"/>
  <c r="D3164" i="2" s="1"/>
  <c r="K3161" i="2"/>
  <c r="M3156" i="2"/>
  <c r="D3156" i="2" s="1"/>
  <c r="K3153" i="2"/>
  <c r="M3148" i="2"/>
  <c r="D3148" i="2" s="1"/>
  <c r="K3145" i="2"/>
  <c r="M3140" i="2"/>
  <c r="D3140" i="2" s="1"/>
  <c r="K3137" i="2"/>
  <c r="M3132" i="2"/>
  <c r="D3132" i="2" s="1"/>
  <c r="K3129" i="2"/>
  <c r="M3124" i="2"/>
  <c r="D3124" i="2" s="1"/>
  <c r="K3121" i="2"/>
  <c r="M3116" i="2"/>
  <c r="D3116" i="2" s="1"/>
  <c r="K3113" i="2"/>
  <c r="M3108" i="2"/>
  <c r="D3108" i="2" s="1"/>
  <c r="K3105" i="2"/>
  <c r="N3101" i="2"/>
  <c r="M3097" i="2"/>
  <c r="D3097" i="2" s="1"/>
  <c r="N3093" i="2"/>
  <c r="M3089" i="2"/>
  <c r="D3089" i="2" s="1"/>
  <c r="N3085" i="2"/>
  <c r="M3081" i="2"/>
  <c r="D3081" i="2" s="1"/>
  <c r="N3077" i="2"/>
  <c r="M3073" i="2"/>
  <c r="D3073" i="2" s="1"/>
  <c r="N3069" i="2"/>
  <c r="M3065" i="2"/>
  <c r="D3065" i="2" s="1"/>
  <c r="N3061" i="2"/>
  <c r="M3057" i="2"/>
  <c r="D3057" i="2" s="1"/>
  <c r="N3053" i="2"/>
  <c r="M3049" i="2"/>
  <c r="D3049" i="2" s="1"/>
  <c r="N3045" i="2"/>
  <c r="M3041" i="2"/>
  <c r="D3041" i="2" s="1"/>
  <c r="N3037" i="2"/>
  <c r="M3033" i="2"/>
  <c r="D3033" i="2" s="1"/>
  <c r="N3029" i="2"/>
  <c r="M3025" i="2"/>
  <c r="D3025" i="2" s="1"/>
  <c r="N3021" i="2"/>
  <c r="M3017" i="2"/>
  <c r="D3017" i="2" s="1"/>
  <c r="N3013" i="2"/>
  <c r="M3009" i="2"/>
  <c r="D3009" i="2" s="1"/>
  <c r="N3005" i="2"/>
  <c r="M3001" i="2"/>
  <c r="D3001" i="2" s="1"/>
  <c r="N2997" i="2"/>
  <c r="M2993" i="2"/>
  <c r="D2993" i="2" s="1"/>
  <c r="N2989" i="2"/>
  <c r="M2985" i="2"/>
  <c r="D2985" i="2" s="1"/>
  <c r="N2981" i="2"/>
  <c r="M2977" i="2"/>
  <c r="D2977" i="2" s="1"/>
  <c r="N2973" i="2"/>
  <c r="M2894" i="2"/>
  <c r="D2894" i="2" s="1"/>
  <c r="M2890" i="2"/>
  <c r="D2890" i="2" s="1"/>
  <c r="M2886" i="2"/>
  <c r="D2886" i="2" s="1"/>
  <c r="M2882" i="2"/>
  <c r="D2882" i="2" s="1"/>
  <c r="M2878" i="2"/>
  <c r="D2878" i="2" s="1"/>
  <c r="M2874" i="2"/>
  <c r="D2874" i="2" s="1"/>
  <c r="M2870" i="2"/>
  <c r="D2870" i="2" s="1"/>
  <c r="M2866" i="2"/>
  <c r="D2866" i="2" s="1"/>
  <c r="M2862" i="2"/>
  <c r="D2862" i="2" s="1"/>
  <c r="M2858" i="2"/>
  <c r="D2858" i="2" s="1"/>
  <c r="M2854" i="2"/>
  <c r="D2854" i="2" s="1"/>
  <c r="M2850" i="2"/>
  <c r="D2850" i="2" s="1"/>
  <c r="K2846" i="2"/>
  <c r="K2803" i="2"/>
  <c r="M2787" i="2"/>
  <c r="D2787" i="2" s="1"/>
  <c r="N2775" i="2"/>
  <c r="M2759" i="2"/>
  <c r="D2759" i="2" s="1"/>
  <c r="K2743" i="2"/>
  <c r="N2731" i="2"/>
  <c r="M2719" i="2"/>
  <c r="D2719" i="2" s="1"/>
  <c r="N2699" i="2"/>
  <c r="M2687" i="2"/>
  <c r="D2687" i="2" s="1"/>
  <c r="N2671" i="2"/>
  <c r="N2659" i="2"/>
  <c r="K2619" i="2"/>
  <c r="N2603" i="2"/>
  <c r="N2575" i="2"/>
  <c r="M2559" i="2"/>
  <c r="D2559" i="2" s="1"/>
  <c r="K2551" i="2"/>
  <c r="K2535" i="2"/>
  <c r="K2515" i="2"/>
  <c r="M3770" i="2"/>
  <c r="D3770" i="2" s="1"/>
  <c r="K3770" i="2"/>
  <c r="N3770" i="2"/>
  <c r="M3766" i="2"/>
  <c r="D3766" i="2" s="1"/>
  <c r="N3766" i="2"/>
  <c r="K3766" i="2"/>
  <c r="M3762" i="2"/>
  <c r="D3762" i="2" s="1"/>
  <c r="K3762" i="2"/>
  <c r="N3762" i="2"/>
  <c r="M3758" i="2"/>
  <c r="D3758" i="2" s="1"/>
  <c r="K3758" i="2"/>
  <c r="N3758" i="2"/>
  <c r="M3754" i="2"/>
  <c r="D3754" i="2" s="1"/>
  <c r="K3754" i="2"/>
  <c r="N3754" i="2"/>
  <c r="N3750" i="2"/>
  <c r="M3750" i="2"/>
  <c r="D3750" i="2" s="1"/>
  <c r="K3750" i="2"/>
  <c r="N3746" i="2"/>
  <c r="K3746" i="2"/>
  <c r="M3746" i="2"/>
  <c r="D3746" i="2" s="1"/>
  <c r="N3742" i="2"/>
  <c r="K3742" i="2"/>
  <c r="M3742" i="2"/>
  <c r="D3742" i="2" s="1"/>
  <c r="N3738" i="2"/>
  <c r="K3738" i="2"/>
  <c r="M3738" i="2"/>
  <c r="D3738" i="2" s="1"/>
  <c r="K3734" i="2"/>
  <c r="N3734" i="2"/>
  <c r="M3734" i="2"/>
  <c r="D3734" i="2" s="1"/>
  <c r="K3730" i="2"/>
  <c r="N3730" i="2"/>
  <c r="M3730" i="2"/>
  <c r="D3730" i="2" s="1"/>
  <c r="M3726" i="2"/>
  <c r="D3726" i="2" s="1"/>
  <c r="K3726" i="2"/>
  <c r="N3726" i="2"/>
  <c r="M3722" i="2"/>
  <c r="D3722" i="2" s="1"/>
  <c r="K3722" i="2"/>
  <c r="N3722" i="2"/>
  <c r="M3718" i="2"/>
  <c r="D3718" i="2" s="1"/>
  <c r="K3718" i="2"/>
  <c r="N3718" i="2"/>
  <c r="K3714" i="2"/>
  <c r="M3714" i="2"/>
  <c r="D3714" i="2" s="1"/>
  <c r="N3714" i="2"/>
  <c r="K3710" i="2"/>
  <c r="M3710" i="2"/>
  <c r="D3710" i="2" s="1"/>
  <c r="N3710" i="2"/>
  <c r="K3706" i="2"/>
  <c r="M3706" i="2"/>
  <c r="D3706" i="2" s="1"/>
  <c r="N3706" i="2"/>
  <c r="M3702" i="2"/>
  <c r="D3702" i="2" s="1"/>
  <c r="N3702" i="2"/>
  <c r="K3702" i="2"/>
  <c r="K3698" i="2"/>
  <c r="M3698" i="2"/>
  <c r="D3698" i="2" s="1"/>
  <c r="N3698" i="2"/>
  <c r="K3694" i="2"/>
  <c r="N3694" i="2"/>
  <c r="M3694" i="2"/>
  <c r="D3694" i="2" s="1"/>
  <c r="K3690" i="2"/>
  <c r="M3690" i="2"/>
  <c r="D3690" i="2" s="1"/>
  <c r="N3690" i="2"/>
  <c r="K3686" i="2"/>
  <c r="M3686" i="2"/>
  <c r="D3686" i="2" s="1"/>
  <c r="N3686" i="2"/>
  <c r="K3682" i="2"/>
  <c r="M3682" i="2"/>
  <c r="D3682" i="2" s="1"/>
  <c r="N3682" i="2"/>
  <c r="N3678" i="2"/>
  <c r="K3678" i="2"/>
  <c r="M3678" i="2"/>
  <c r="D3678" i="2" s="1"/>
  <c r="M3674" i="2"/>
  <c r="D3674" i="2" s="1"/>
  <c r="N3674" i="2"/>
  <c r="K3674" i="2"/>
  <c r="N3670" i="2"/>
  <c r="K3670" i="2"/>
  <c r="M3670" i="2"/>
  <c r="D3670" i="2" s="1"/>
  <c r="K3666" i="2"/>
  <c r="M3666" i="2"/>
  <c r="D3666" i="2" s="1"/>
  <c r="N3666" i="2"/>
  <c r="K3662" i="2"/>
  <c r="M3662" i="2"/>
  <c r="D3662" i="2" s="1"/>
  <c r="N3662" i="2"/>
  <c r="M2761" i="2"/>
  <c r="D2761" i="2" s="1"/>
  <c r="K2761" i="2"/>
  <c r="N2757" i="2"/>
  <c r="K2757" i="2"/>
  <c r="K2753" i="2"/>
  <c r="M2753" i="2"/>
  <c r="D2753" i="2" s="1"/>
  <c r="K2741" i="2"/>
  <c r="M2741" i="2"/>
  <c r="D2741" i="2" s="1"/>
  <c r="M2729" i="2"/>
  <c r="D2729" i="2" s="1"/>
  <c r="N2729" i="2"/>
  <c r="N2725" i="2"/>
  <c r="K2725" i="2"/>
  <c r="M2717" i="2"/>
  <c r="D2717" i="2" s="1"/>
  <c r="N2717" i="2"/>
  <c r="N2701" i="2"/>
  <c r="M2701" i="2"/>
  <c r="D2701" i="2" s="1"/>
  <c r="M2697" i="2"/>
  <c r="D2697" i="2" s="1"/>
  <c r="K2697" i="2"/>
  <c r="M2685" i="2"/>
  <c r="D2685" i="2" s="1"/>
  <c r="N2685" i="2"/>
  <c r="K2685" i="2"/>
  <c r="N2681" i="2"/>
  <c r="K2681" i="2"/>
  <c r="K2677" i="2"/>
  <c r="N2677" i="2"/>
  <c r="N2673" i="2"/>
  <c r="M2673" i="2"/>
  <c r="D2673" i="2" s="1"/>
  <c r="M2669" i="2"/>
  <c r="D2669" i="2" s="1"/>
  <c r="K2669" i="2"/>
  <c r="M2665" i="2"/>
  <c r="D2665" i="2" s="1"/>
  <c r="N2665" i="2"/>
  <c r="N2661" i="2"/>
  <c r="M2661" i="2"/>
  <c r="D2661" i="2" s="1"/>
  <c r="K2657" i="2"/>
  <c r="N2657" i="2"/>
  <c r="M2653" i="2"/>
  <c r="D2653" i="2" s="1"/>
  <c r="K2653" i="2"/>
  <c r="K2645" i="2"/>
  <c r="M2645" i="2"/>
  <c r="D2645" i="2" s="1"/>
  <c r="N2645" i="2"/>
  <c r="N2641" i="2"/>
  <c r="K2641" i="2"/>
  <c r="K2637" i="2"/>
  <c r="M2637" i="2"/>
  <c r="D2637" i="2" s="1"/>
  <c r="M2633" i="2"/>
  <c r="D2633" i="2" s="1"/>
  <c r="K2633" i="2"/>
  <c r="N2629" i="2"/>
  <c r="K2629" i="2"/>
  <c r="M2629" i="2"/>
  <c r="D2629" i="2" s="1"/>
  <c r="K2625" i="2"/>
  <c r="M2625" i="2"/>
  <c r="D2625" i="2" s="1"/>
  <c r="M2621" i="2"/>
  <c r="D2621" i="2" s="1"/>
  <c r="K2621" i="2"/>
  <c r="K2613" i="2"/>
  <c r="N2613" i="2"/>
  <c r="N2609" i="2"/>
  <c r="K2609" i="2"/>
  <c r="N2597" i="2"/>
  <c r="M2597" i="2"/>
  <c r="D2597" i="2" s="1"/>
  <c r="K2593" i="2"/>
  <c r="M2593" i="2"/>
  <c r="D2593" i="2" s="1"/>
  <c r="K2581" i="2"/>
  <c r="M2581" i="2"/>
  <c r="D2581" i="2" s="1"/>
  <c r="M2569" i="2"/>
  <c r="D2569" i="2" s="1"/>
  <c r="N2569" i="2"/>
  <c r="N2565" i="2"/>
  <c r="K2565" i="2"/>
  <c r="M2557" i="2"/>
  <c r="D2557" i="2" s="1"/>
  <c r="N2557" i="2"/>
  <c r="N2553" i="2"/>
  <c r="M2553" i="2"/>
  <c r="D2553" i="2" s="1"/>
  <c r="K2549" i="2"/>
  <c r="N2549" i="2"/>
  <c r="N2545" i="2"/>
  <c r="M2545" i="2"/>
  <c r="D2545" i="2" s="1"/>
  <c r="M2541" i="2"/>
  <c r="D2541" i="2" s="1"/>
  <c r="N2541" i="2"/>
  <c r="M2537" i="2"/>
  <c r="D2537" i="2" s="1"/>
  <c r="N2537" i="2"/>
  <c r="K2537" i="2"/>
  <c r="N2533" i="2"/>
  <c r="M2533" i="2"/>
  <c r="D2533" i="2" s="1"/>
  <c r="K2529" i="2"/>
  <c r="N2529" i="2"/>
  <c r="M2525" i="2"/>
  <c r="D2525" i="2" s="1"/>
  <c r="K2525" i="2"/>
  <c r="N2525" i="2"/>
  <c r="K2517" i="2"/>
  <c r="M2517" i="2"/>
  <c r="D2517" i="2" s="1"/>
  <c r="N2513" i="2"/>
  <c r="K2513" i="2"/>
  <c r="K2509" i="2"/>
  <c r="N2509" i="2"/>
  <c r="K2749" i="2"/>
  <c r="M2737" i="2"/>
  <c r="D2737" i="2" s="1"/>
  <c r="N2721" i="2"/>
  <c r="N2713" i="2"/>
  <c r="M2705" i="2"/>
  <c r="D2705" i="2" s="1"/>
  <c r="N2689" i="2"/>
  <c r="M2681" i="2"/>
  <c r="D2681" i="2" s="1"/>
  <c r="M2617" i="2"/>
  <c r="D2617" i="2" s="1"/>
  <c r="K2589" i="2"/>
  <c r="N2581" i="2"/>
  <c r="K2573" i="2"/>
  <c r="M2565" i="2"/>
  <c r="D2565" i="2" s="1"/>
  <c r="M2549" i="2"/>
  <c r="D2549" i="2" s="1"/>
  <c r="K2541" i="2"/>
  <c r="K2533" i="2"/>
  <c r="N2521" i="2"/>
  <c r="M2513" i="2"/>
  <c r="D2513" i="2" s="1"/>
  <c r="N3771" i="2"/>
  <c r="K3771" i="2"/>
  <c r="N3767" i="2"/>
  <c r="K3767" i="2"/>
  <c r="N3763" i="2"/>
  <c r="K3763" i="2"/>
  <c r="N3759" i="2"/>
  <c r="K3759" i="2"/>
  <c r="N3755" i="2"/>
  <c r="K3755" i="2"/>
  <c r="M3751" i="2"/>
  <c r="D3751" i="2" s="1"/>
  <c r="N3751" i="2"/>
  <c r="K3751" i="2"/>
  <c r="M3747" i="2"/>
  <c r="D3747" i="2" s="1"/>
  <c r="N3747" i="2"/>
  <c r="K3747" i="2"/>
  <c r="M3743" i="2"/>
  <c r="D3743" i="2" s="1"/>
  <c r="N3743" i="2"/>
  <c r="K3743" i="2"/>
  <c r="M3739" i="2"/>
  <c r="D3739" i="2" s="1"/>
  <c r="N3739" i="2"/>
  <c r="K3739" i="2"/>
  <c r="N3735" i="2"/>
  <c r="K3735" i="2"/>
  <c r="M3735" i="2"/>
  <c r="D3735" i="2" s="1"/>
  <c r="N3731" i="2"/>
  <c r="K3731" i="2"/>
  <c r="M3731" i="2"/>
  <c r="D3731" i="2" s="1"/>
  <c r="N3727" i="2"/>
  <c r="K3727" i="2"/>
  <c r="M3727" i="2"/>
  <c r="D3727" i="2" s="1"/>
  <c r="K3723" i="2"/>
  <c r="M3723" i="2"/>
  <c r="D3723" i="2" s="1"/>
  <c r="N3723" i="2"/>
  <c r="N3719" i="2"/>
  <c r="K3719" i="2"/>
  <c r="M3719" i="2"/>
  <c r="D3719" i="2" s="1"/>
  <c r="K3715" i="2"/>
  <c r="M3715" i="2"/>
  <c r="D3715" i="2" s="1"/>
  <c r="N3715" i="2"/>
  <c r="N3711" i="2"/>
  <c r="K3711" i="2"/>
  <c r="M3711" i="2"/>
  <c r="D3711" i="2" s="1"/>
  <c r="N3707" i="2"/>
  <c r="K3707" i="2"/>
  <c r="M3707" i="2"/>
  <c r="D3707" i="2" s="1"/>
  <c r="K3703" i="2"/>
  <c r="N3703" i="2"/>
  <c r="M3703" i="2"/>
  <c r="D3703" i="2" s="1"/>
  <c r="K3699" i="2"/>
  <c r="N3699" i="2"/>
  <c r="M3699" i="2"/>
  <c r="D3699" i="2" s="1"/>
  <c r="M3695" i="2"/>
  <c r="D3695" i="2" s="1"/>
  <c r="N3695" i="2"/>
  <c r="K3695" i="2"/>
  <c r="M3691" i="2"/>
  <c r="D3691" i="2" s="1"/>
  <c r="N3691" i="2"/>
  <c r="K3691" i="2"/>
  <c r="M3687" i="2"/>
  <c r="D3687" i="2" s="1"/>
  <c r="N3687" i="2"/>
  <c r="K3687" i="2"/>
  <c r="M3683" i="2"/>
  <c r="D3683" i="2" s="1"/>
  <c r="N3683" i="2"/>
  <c r="K3683" i="2"/>
  <c r="K3679" i="2"/>
  <c r="M3679" i="2"/>
  <c r="D3679" i="2" s="1"/>
  <c r="N3679" i="2"/>
  <c r="K3675" i="2"/>
  <c r="M3675" i="2"/>
  <c r="D3675" i="2" s="1"/>
  <c r="N3675" i="2"/>
  <c r="M3671" i="2"/>
  <c r="D3671" i="2" s="1"/>
  <c r="N3671" i="2"/>
  <c r="K3671" i="2"/>
  <c r="N3667" i="2"/>
  <c r="K3667" i="2"/>
  <c r="M3667" i="2"/>
  <c r="D3667" i="2" s="1"/>
  <c r="M3663" i="2"/>
  <c r="D3663" i="2" s="1"/>
  <c r="N3663" i="2"/>
  <c r="K3663" i="2"/>
  <c r="M3763" i="2"/>
  <c r="D3763" i="2" s="1"/>
  <c r="M3759" i="2"/>
  <c r="D3759" i="2" s="1"/>
  <c r="M3755" i="2"/>
  <c r="D3755" i="2" s="1"/>
  <c r="K3773" i="2"/>
  <c r="N3773" i="2"/>
  <c r="K3769" i="2"/>
  <c r="N3769" i="2"/>
  <c r="K3765" i="2"/>
  <c r="N3765" i="2"/>
  <c r="K3761" i="2"/>
  <c r="N3761" i="2"/>
  <c r="K3757" i="2"/>
  <c r="N3757" i="2"/>
  <c r="K3753" i="2"/>
  <c r="N3753" i="2"/>
  <c r="K3749" i="2"/>
  <c r="N3749" i="2"/>
  <c r="K3745" i="2"/>
  <c r="M3745" i="2"/>
  <c r="D3745" i="2" s="1"/>
  <c r="N3745" i="2"/>
  <c r="K3741" i="2"/>
  <c r="M3741" i="2"/>
  <c r="D3741" i="2" s="1"/>
  <c r="N3741" i="2"/>
  <c r="K3737" i="2"/>
  <c r="M3737" i="2"/>
  <c r="D3737" i="2" s="1"/>
  <c r="N3737" i="2"/>
  <c r="M3733" i="2"/>
  <c r="D3733" i="2" s="1"/>
  <c r="N3733" i="2"/>
  <c r="K3733" i="2"/>
  <c r="M3729" i="2"/>
  <c r="D3729" i="2" s="1"/>
  <c r="N3729" i="2"/>
  <c r="K3729" i="2"/>
  <c r="K3725" i="2"/>
  <c r="M3725" i="2"/>
  <c r="D3725" i="2" s="1"/>
  <c r="N3725" i="2"/>
  <c r="M3721" i="2"/>
  <c r="D3721" i="2" s="1"/>
  <c r="N3721" i="2"/>
  <c r="K3721" i="2"/>
  <c r="K3717" i="2"/>
  <c r="M3717" i="2"/>
  <c r="D3717" i="2" s="1"/>
  <c r="N3717" i="2"/>
  <c r="N3713" i="2"/>
  <c r="K3713" i="2"/>
  <c r="M3713" i="2"/>
  <c r="D3713" i="2" s="1"/>
  <c r="N3709" i="2"/>
  <c r="K3709" i="2"/>
  <c r="M3709" i="2"/>
  <c r="D3709" i="2" s="1"/>
  <c r="N3705" i="2"/>
  <c r="K3705" i="2"/>
  <c r="M3705" i="2"/>
  <c r="D3705" i="2" s="1"/>
  <c r="K3701" i="2"/>
  <c r="N3701" i="2"/>
  <c r="M3701" i="2"/>
  <c r="D3701" i="2" s="1"/>
  <c r="N3697" i="2"/>
  <c r="M3697" i="2"/>
  <c r="D3697" i="2" s="1"/>
  <c r="K3697" i="2"/>
  <c r="M3693" i="2"/>
  <c r="D3693" i="2" s="1"/>
  <c r="N3693" i="2"/>
  <c r="K3693" i="2"/>
  <c r="M3689" i="2"/>
  <c r="D3689" i="2" s="1"/>
  <c r="N3689" i="2"/>
  <c r="K3689" i="2"/>
  <c r="M3685" i="2"/>
  <c r="D3685" i="2" s="1"/>
  <c r="N3685" i="2"/>
  <c r="K3685" i="2"/>
  <c r="M3681" i="2"/>
  <c r="D3681" i="2" s="1"/>
  <c r="N3681" i="2"/>
  <c r="K3681" i="2"/>
  <c r="K3677" i="2"/>
  <c r="M3677" i="2"/>
  <c r="D3677" i="2" s="1"/>
  <c r="N3677" i="2"/>
  <c r="N3673" i="2"/>
  <c r="K3673" i="2"/>
  <c r="M3673" i="2"/>
  <c r="D3673" i="2" s="1"/>
  <c r="K3669" i="2"/>
  <c r="M3669" i="2"/>
  <c r="D3669" i="2" s="1"/>
  <c r="N3669" i="2"/>
  <c r="M3665" i="2"/>
  <c r="D3665" i="2" s="1"/>
  <c r="N3665" i="2"/>
  <c r="K3665" i="2"/>
  <c r="M3661" i="2"/>
  <c r="D3661" i="2" s="1"/>
  <c r="N3661" i="2"/>
  <c r="K3661" i="2"/>
  <c r="M3771" i="2"/>
  <c r="D3771" i="2" s="1"/>
  <c r="M3761" i="2"/>
  <c r="D3761" i="2" s="1"/>
  <c r="M3757" i="2"/>
  <c r="D3757" i="2" s="1"/>
  <c r="M3753" i="2"/>
  <c r="D3753" i="2" s="1"/>
  <c r="M3700" i="2"/>
  <c r="D3700" i="2" s="1"/>
  <c r="N3700" i="2"/>
  <c r="K3700" i="2"/>
  <c r="K3696" i="2"/>
  <c r="N3696" i="2"/>
  <c r="K3692" i="2"/>
  <c r="N3692" i="2"/>
  <c r="K3688" i="2"/>
  <c r="M3688" i="2"/>
  <c r="D3688" i="2" s="1"/>
  <c r="N3688" i="2"/>
  <c r="K3684" i="2"/>
  <c r="M3684" i="2"/>
  <c r="D3684" i="2" s="1"/>
  <c r="N3684" i="2"/>
  <c r="N3680" i="2"/>
  <c r="K3680" i="2"/>
  <c r="M3680" i="2"/>
  <c r="D3680" i="2" s="1"/>
  <c r="N3676" i="2"/>
  <c r="K3676" i="2"/>
  <c r="M3676" i="2"/>
  <c r="D3676" i="2" s="1"/>
  <c r="K3672" i="2"/>
  <c r="M3672" i="2"/>
  <c r="D3672" i="2" s="1"/>
  <c r="N3672" i="2"/>
  <c r="K3668" i="2"/>
  <c r="M3668" i="2"/>
  <c r="D3668" i="2" s="1"/>
  <c r="N3668" i="2"/>
  <c r="K3664" i="2"/>
  <c r="M3664" i="2"/>
  <c r="D3664" i="2" s="1"/>
  <c r="N3664" i="2"/>
  <c r="K3660" i="2"/>
  <c r="M3660" i="2"/>
  <c r="D3660" i="2" s="1"/>
  <c r="N3660" i="2"/>
  <c r="K3736" i="2"/>
  <c r="K3732" i="2"/>
  <c r="K3728" i="2"/>
  <c r="K3720" i="2"/>
  <c r="M3712" i="2"/>
  <c r="D3712" i="2" s="1"/>
  <c r="M3708" i="2"/>
  <c r="D3708" i="2" s="1"/>
  <c r="M3704" i="2"/>
  <c r="D3704" i="2" s="1"/>
  <c r="M3696" i="2"/>
  <c r="D3696" i="2" s="1"/>
  <c r="N3740" i="2"/>
  <c r="N3724" i="2"/>
  <c r="N3716" i="2"/>
  <c r="M3748" i="2"/>
  <c r="D3748" i="2" s="1"/>
  <c r="M3744" i="2"/>
  <c r="D3744" i="2" s="1"/>
  <c r="M3740" i="2"/>
  <c r="D3740" i="2" s="1"/>
  <c r="N3736" i="2"/>
  <c r="K3724" i="2"/>
  <c r="K3716" i="2"/>
  <c r="M3692" i="2"/>
  <c r="D3692" i="2" s="1"/>
  <c r="M3732" i="2"/>
  <c r="D3732" i="2" s="1"/>
  <c r="M3728" i="2"/>
  <c r="D3728" i="2" s="1"/>
  <c r="N3720" i="2"/>
  <c r="N3712" i="2"/>
  <c r="N3708" i="2"/>
  <c r="N3704" i="2"/>
  <c r="K147" i="2"/>
  <c r="M235" i="2"/>
  <c r="D235" i="2" s="1"/>
  <c r="K83" i="2"/>
  <c r="M171" i="2"/>
  <c r="D171" i="2" s="1"/>
  <c r="K19" i="2"/>
  <c r="M107" i="2"/>
  <c r="D107" i="2" s="1"/>
  <c r="K211" i="2"/>
  <c r="M43" i="2"/>
  <c r="D43" i="2" s="1"/>
  <c r="J3563" i="2"/>
  <c r="J3565" i="2"/>
  <c r="J3567" i="2"/>
  <c r="J3569" i="2"/>
  <c r="J3571" i="2"/>
  <c r="J3573" i="2"/>
  <c r="J3575" i="2"/>
  <c r="J3577" i="2"/>
  <c r="J3579" i="2"/>
  <c r="J3581" i="2"/>
  <c r="J3583" i="2"/>
  <c r="J3585" i="2"/>
  <c r="J3587" i="2"/>
  <c r="J3589" i="2"/>
  <c r="J3591" i="2"/>
  <c r="J3593" i="2"/>
  <c r="J3595" i="2"/>
  <c r="J3597" i="2"/>
  <c r="J3599" i="2"/>
  <c r="J3601" i="2"/>
  <c r="J3603" i="2"/>
  <c r="J3605" i="2"/>
  <c r="J3607" i="2"/>
  <c r="J3609" i="2"/>
  <c r="J3611" i="2"/>
  <c r="J3562" i="2"/>
  <c r="J3564" i="2"/>
  <c r="J3566" i="2"/>
  <c r="J3568" i="2"/>
  <c r="J3570" i="2"/>
  <c r="J3572" i="2"/>
  <c r="J3574" i="2"/>
  <c r="J3576" i="2"/>
  <c r="J3578" i="2"/>
  <c r="J3580" i="2"/>
  <c r="J3582" i="2"/>
  <c r="J3584" i="2"/>
  <c r="J3586" i="2"/>
  <c r="J3588" i="2"/>
  <c r="J3590" i="2"/>
  <c r="J3592" i="2"/>
  <c r="J3594" i="2"/>
  <c r="J3596" i="2"/>
  <c r="J3598" i="2"/>
  <c r="J3600" i="2"/>
  <c r="J3602" i="2"/>
  <c r="J3604" i="2"/>
  <c r="J3606" i="2"/>
  <c r="J3608" i="2"/>
  <c r="J3610" i="2"/>
  <c r="J3612" i="2"/>
  <c r="J3049" i="2"/>
  <c r="J3051" i="2"/>
  <c r="J3053" i="2"/>
  <c r="O3053" i="2" s="1"/>
  <c r="J3060" i="2"/>
  <c r="J3062" i="2"/>
  <c r="O3062" i="2" s="1"/>
  <c r="J3067" i="2"/>
  <c r="J3069" i="2"/>
  <c r="J3071" i="2"/>
  <c r="J3073" i="2"/>
  <c r="J3088" i="2"/>
  <c r="J3090" i="2"/>
  <c r="J3092" i="2"/>
  <c r="J3094" i="2"/>
  <c r="O3094" i="2" s="1"/>
  <c r="J3030" i="2"/>
  <c r="J3032" i="2"/>
  <c r="J3034" i="2"/>
  <c r="J3036" i="2"/>
  <c r="J3038" i="2"/>
  <c r="O3038" i="2" s="1"/>
  <c r="J3040" i="2"/>
  <c r="J3042" i="2"/>
  <c r="O3042" i="2" s="1"/>
  <c r="J3044" i="2"/>
  <c r="J3046" i="2"/>
  <c r="O3046" i="2" s="1"/>
  <c r="J3048" i="2"/>
  <c r="J3050" i="2"/>
  <c r="O3050" i="2" s="1"/>
  <c r="J3072" i="2"/>
  <c r="J3076" i="2"/>
  <c r="O3076" i="2" s="1"/>
  <c r="J3078" i="2"/>
  <c r="J3080" i="2"/>
  <c r="J3082" i="2"/>
  <c r="O3082" i="2" s="1"/>
  <c r="J3084" i="2"/>
  <c r="J3086" i="2"/>
  <c r="O3086" i="2" s="1"/>
  <c r="J3091" i="2"/>
  <c r="J3055" i="2"/>
  <c r="J3057" i="2"/>
  <c r="J3059" i="2"/>
  <c r="J3061" i="2"/>
  <c r="J3063" i="2"/>
  <c r="J3065" i="2"/>
  <c r="O3065" i="2" s="1"/>
  <c r="J3070" i="2"/>
  <c r="J3089" i="2"/>
  <c r="J3096" i="2"/>
  <c r="J3098" i="2"/>
  <c r="J3100" i="2"/>
  <c r="J3102" i="2"/>
  <c r="J3104" i="2"/>
  <c r="J3106" i="2"/>
  <c r="J3108" i="2"/>
  <c r="J3110" i="2"/>
  <c r="J3112" i="2"/>
  <c r="J3114" i="2"/>
  <c r="J3116" i="2"/>
  <c r="J3118" i="2"/>
  <c r="J3120" i="2"/>
  <c r="J3031" i="2"/>
  <c r="J3033" i="2"/>
  <c r="J3035" i="2"/>
  <c r="J3037" i="2"/>
  <c r="J3039" i="2"/>
  <c r="J3041" i="2"/>
  <c r="O3041" i="2" s="1"/>
  <c r="J3043" i="2"/>
  <c r="J3045" i="2"/>
  <c r="J3047" i="2"/>
  <c r="O3047" i="2" s="1"/>
  <c r="J3054" i="2"/>
  <c r="J3068" i="2"/>
  <c r="J3075" i="2"/>
  <c r="J3077" i="2"/>
  <c r="J3079" i="2"/>
  <c r="J3081" i="2"/>
  <c r="J3083" i="2"/>
  <c r="J3085" i="2"/>
  <c r="J3087" i="2"/>
  <c r="O3087" i="2" s="1"/>
  <c r="J3052" i="2"/>
  <c r="J3056" i="2"/>
  <c r="J3058" i="2"/>
  <c r="O3058" i="2" s="1"/>
  <c r="J3064" i="2"/>
  <c r="J3066" i="2"/>
  <c r="J3074" i="2"/>
  <c r="O3074" i="2" s="1"/>
  <c r="J3093" i="2"/>
  <c r="J3095" i="2"/>
  <c r="J3097" i="2"/>
  <c r="J3099" i="2"/>
  <c r="J3101" i="2"/>
  <c r="J3103" i="2"/>
  <c r="J3105" i="2"/>
  <c r="J3107" i="2"/>
  <c r="J3109" i="2"/>
  <c r="J3111" i="2"/>
  <c r="J3113" i="2"/>
  <c r="J3115" i="2"/>
  <c r="J3117" i="2"/>
  <c r="J3119" i="2"/>
  <c r="J3331" i="2"/>
  <c r="J3333" i="2"/>
  <c r="J3335" i="2"/>
  <c r="O3335" i="2" s="1"/>
  <c r="J3337" i="2"/>
  <c r="O3337" i="2" s="1"/>
  <c r="J3342" i="2"/>
  <c r="J3344" i="2"/>
  <c r="J3332" i="2"/>
  <c r="J3334" i="2"/>
  <c r="J3336" i="2"/>
  <c r="J3343" i="2"/>
  <c r="J3345" i="2"/>
  <c r="O3345" i="2" s="1"/>
  <c r="J3320" i="2"/>
  <c r="J3322" i="2"/>
  <c r="J3324" i="2"/>
  <c r="J3326" i="2"/>
  <c r="J3328" i="2"/>
  <c r="J3330" i="2"/>
  <c r="O3330" i="2" s="1"/>
  <c r="J3339" i="2"/>
  <c r="J3341" i="2"/>
  <c r="O3341" i="2" s="1"/>
  <c r="J3347" i="2"/>
  <c r="J3349" i="2"/>
  <c r="J3351" i="2"/>
  <c r="J3353" i="2"/>
  <c r="O3353" i="2" s="1"/>
  <c r="J3355" i="2"/>
  <c r="J3357" i="2"/>
  <c r="J3319" i="2"/>
  <c r="J3321" i="2"/>
  <c r="J3323" i="2"/>
  <c r="J3325" i="2"/>
  <c r="J3327" i="2"/>
  <c r="J3329" i="2"/>
  <c r="J3338" i="2"/>
  <c r="J3340" i="2"/>
  <c r="J3346" i="2"/>
  <c r="J3348" i="2"/>
  <c r="J3350" i="2"/>
  <c r="J3352" i="2"/>
  <c r="J3354" i="2"/>
  <c r="J3356" i="2"/>
  <c r="J3358" i="2"/>
  <c r="O3358" i="2" s="1"/>
  <c r="J3613" i="2"/>
  <c r="J3615" i="2"/>
  <c r="J3617" i="2"/>
  <c r="J3619" i="2"/>
  <c r="J3621" i="2"/>
  <c r="J3623" i="2"/>
  <c r="J3625" i="2"/>
  <c r="J3627" i="2"/>
  <c r="J3629" i="2"/>
  <c r="J3631" i="2"/>
  <c r="J3633" i="2"/>
  <c r="J3635" i="2"/>
  <c r="J3637" i="2"/>
  <c r="J3639" i="2"/>
  <c r="J3641" i="2"/>
  <c r="J3643" i="2"/>
  <c r="J3645" i="2"/>
  <c r="J3647" i="2"/>
  <c r="J3649" i="2"/>
  <c r="J3651" i="2"/>
  <c r="J3653" i="2"/>
  <c r="O3653" i="2" s="1"/>
  <c r="J3655" i="2"/>
  <c r="J3657" i="2"/>
  <c r="J3659" i="2"/>
  <c r="J3614" i="2"/>
  <c r="J3616" i="2"/>
  <c r="J3618" i="2"/>
  <c r="J3620" i="2"/>
  <c r="J3622" i="2"/>
  <c r="J3624" i="2"/>
  <c r="J3626" i="2"/>
  <c r="J3628" i="2"/>
  <c r="J3630" i="2"/>
  <c r="J3632" i="2"/>
  <c r="J3634" i="2"/>
  <c r="J3636" i="2"/>
  <c r="J3638" i="2"/>
  <c r="J3640" i="2"/>
  <c r="J3642" i="2"/>
  <c r="J3644" i="2"/>
  <c r="J3646" i="2"/>
  <c r="J3648" i="2"/>
  <c r="J3650" i="2"/>
  <c r="J3652" i="2"/>
  <c r="J3654" i="2"/>
  <c r="J3656" i="2"/>
  <c r="J3658" i="2"/>
  <c r="J3226" i="2"/>
  <c r="J3228" i="2"/>
  <c r="J3230" i="2"/>
  <c r="J3232" i="2"/>
  <c r="J3234" i="2"/>
  <c r="J3236" i="2"/>
  <c r="J3238" i="2"/>
  <c r="J3240" i="2"/>
  <c r="J3242" i="2"/>
  <c r="J3227" i="2"/>
  <c r="O3227" i="2" s="1"/>
  <c r="J3229" i="2"/>
  <c r="J3231" i="2"/>
  <c r="J3233" i="2"/>
  <c r="J3235" i="2"/>
  <c r="J3237" i="2"/>
  <c r="J3239" i="2"/>
  <c r="J3241" i="2"/>
  <c r="J3243" i="2"/>
  <c r="O3243" i="2" s="1"/>
  <c r="J3245" i="2"/>
  <c r="J3247" i="2"/>
  <c r="J3249" i="2"/>
  <c r="J3251" i="2"/>
  <c r="J3253" i="2"/>
  <c r="J3246" i="2"/>
  <c r="J3254" i="2"/>
  <c r="J3256" i="2"/>
  <c r="J3258" i="2"/>
  <c r="J3260" i="2"/>
  <c r="J3244" i="2"/>
  <c r="J3252" i="2"/>
  <c r="J3250" i="2"/>
  <c r="J3255" i="2"/>
  <c r="J3257" i="2"/>
  <c r="J3259" i="2"/>
  <c r="J3248" i="2"/>
  <c r="J3207" i="2"/>
  <c r="J3209" i="2"/>
  <c r="J3211" i="2"/>
  <c r="J3210" i="2"/>
  <c r="J3224" i="2"/>
  <c r="J3166" i="2"/>
  <c r="J3168" i="2"/>
  <c r="J3170" i="2"/>
  <c r="J3172" i="2"/>
  <c r="J3174" i="2"/>
  <c r="J3176" i="2"/>
  <c r="J3178" i="2"/>
  <c r="J3180" i="2"/>
  <c r="J3182" i="2"/>
  <c r="J3184" i="2"/>
  <c r="J3186" i="2"/>
  <c r="J3188" i="2"/>
  <c r="O3188" i="2" s="1"/>
  <c r="J3190" i="2"/>
  <c r="J3192" i="2"/>
  <c r="J3194" i="2"/>
  <c r="J3196" i="2"/>
  <c r="J3198" i="2"/>
  <c r="J3200" i="2"/>
  <c r="J3202" i="2"/>
  <c r="J3204" i="2"/>
  <c r="J3206" i="2"/>
  <c r="O3206" i="2" s="1"/>
  <c r="J3208" i="2"/>
  <c r="J3213" i="2"/>
  <c r="J3215" i="2"/>
  <c r="J3217" i="2"/>
  <c r="O3217" i="2" s="1"/>
  <c r="J3219" i="2"/>
  <c r="J3225" i="2"/>
  <c r="J3165" i="2"/>
  <c r="J3167" i="2"/>
  <c r="O3167" i="2" s="1"/>
  <c r="J3169" i="2"/>
  <c r="J3171" i="2"/>
  <c r="J3173" i="2"/>
  <c r="J3175" i="2"/>
  <c r="J3177" i="2"/>
  <c r="J3179" i="2"/>
  <c r="J3181" i="2"/>
  <c r="J3183" i="2"/>
  <c r="J3185" i="2"/>
  <c r="J3187" i="2"/>
  <c r="J3189" i="2"/>
  <c r="J3191" i="2"/>
  <c r="J3193" i="2"/>
  <c r="J3195" i="2"/>
  <c r="O3195" i="2" s="1"/>
  <c r="J3197" i="2"/>
  <c r="J3199" i="2"/>
  <c r="J3201" i="2"/>
  <c r="J3203" i="2"/>
  <c r="J3205" i="2"/>
  <c r="J3212" i="2"/>
  <c r="J3214" i="2"/>
  <c r="J3216" i="2"/>
  <c r="J3218" i="2"/>
  <c r="J3220" i="2"/>
  <c r="J3222" i="2"/>
  <c r="J3221" i="2"/>
  <c r="J3223" i="2"/>
  <c r="O3223" i="2" s="1"/>
  <c r="J3122" i="2"/>
  <c r="J3124" i="2"/>
  <c r="J3126" i="2"/>
  <c r="J3128" i="2"/>
  <c r="J3130" i="2"/>
  <c r="J3132" i="2"/>
  <c r="J3134" i="2"/>
  <c r="J3136" i="2"/>
  <c r="J3138" i="2"/>
  <c r="J3140" i="2"/>
  <c r="J3142" i="2"/>
  <c r="J3144" i="2"/>
  <c r="J3146" i="2"/>
  <c r="J3148" i="2"/>
  <c r="J3150" i="2"/>
  <c r="J3152" i="2"/>
  <c r="J3154" i="2"/>
  <c r="J3156" i="2"/>
  <c r="J3158" i="2"/>
  <c r="J3160" i="2"/>
  <c r="J3162" i="2"/>
  <c r="J3164" i="2"/>
  <c r="J3121" i="2"/>
  <c r="J3123" i="2"/>
  <c r="J3125" i="2"/>
  <c r="J3127" i="2"/>
  <c r="J3129" i="2"/>
  <c r="J3131" i="2"/>
  <c r="J3133" i="2"/>
  <c r="J3135" i="2"/>
  <c r="J3137" i="2"/>
  <c r="J3139" i="2"/>
  <c r="J3141" i="2"/>
  <c r="J3143" i="2"/>
  <c r="J3145" i="2"/>
  <c r="J3147" i="2"/>
  <c r="J3149" i="2"/>
  <c r="J3151" i="2"/>
  <c r="O3151" i="2" s="1"/>
  <c r="J3153" i="2"/>
  <c r="J3155" i="2"/>
  <c r="J3157" i="2"/>
  <c r="J3159" i="2"/>
  <c r="J3161" i="2"/>
  <c r="J3163" i="2"/>
  <c r="J2813" i="2"/>
  <c r="J2815" i="2"/>
  <c r="J2817" i="2"/>
  <c r="J2819" i="2"/>
  <c r="J2821" i="2"/>
  <c r="J2823" i="2"/>
  <c r="J2825" i="2"/>
  <c r="O2825" i="2" s="1"/>
  <c r="J2827" i="2"/>
  <c r="J2844" i="2"/>
  <c r="O2844" i="2" s="1"/>
  <c r="J2846" i="2"/>
  <c r="O2846" i="2" s="1"/>
  <c r="J2848" i="2"/>
  <c r="O2848" i="2" s="1"/>
  <c r="J2850" i="2"/>
  <c r="J2852" i="2"/>
  <c r="O2852" i="2" s="1"/>
  <c r="J2867" i="2"/>
  <c r="J2869" i="2"/>
  <c r="O2869" i="2" s="1"/>
  <c r="J2874" i="2"/>
  <c r="J2876" i="2"/>
  <c r="O2876" i="2" s="1"/>
  <c r="J2878" i="2"/>
  <c r="O2878" i="2" s="1"/>
  <c r="J2880" i="2"/>
  <c r="O2880" i="2" s="1"/>
  <c r="J2889" i="2"/>
  <c r="O2889" i="2" s="1"/>
  <c r="J2891" i="2"/>
  <c r="J2893" i="2"/>
  <c r="J2895" i="2"/>
  <c r="O2895" i="2" s="1"/>
  <c r="J2804" i="2"/>
  <c r="O2804" i="2" s="1"/>
  <c r="J2806" i="2"/>
  <c r="J2808" i="2"/>
  <c r="O2808" i="2" s="1"/>
  <c r="J2810" i="2"/>
  <c r="J2812" i="2"/>
  <c r="O2812" i="2" s="1"/>
  <c r="J2829" i="2"/>
  <c r="J2831" i="2"/>
  <c r="J2833" i="2"/>
  <c r="J2835" i="2"/>
  <c r="J2837" i="2"/>
  <c r="J2839" i="2"/>
  <c r="J2841" i="2"/>
  <c r="O2841" i="2" s="1"/>
  <c r="J2854" i="2"/>
  <c r="O2854" i="2" s="1"/>
  <c r="J2856" i="2"/>
  <c r="O2856" i="2" s="1"/>
  <c r="J2858" i="2"/>
  <c r="O2858" i="2" s="1"/>
  <c r="J2860" i="2"/>
  <c r="O2860" i="2" s="1"/>
  <c r="J2862" i="2"/>
  <c r="J2864" i="2"/>
  <c r="O2864" i="2" s="1"/>
  <c r="J2866" i="2"/>
  <c r="O2866" i="2" s="1"/>
  <c r="J2871" i="2"/>
  <c r="O2871" i="2" s="1"/>
  <c r="J2882" i="2"/>
  <c r="J2884" i="2"/>
  <c r="O2884" i="2" s="1"/>
  <c r="J2886" i="2"/>
  <c r="O2886" i="2" s="1"/>
  <c r="J2888" i="2"/>
  <c r="O2888" i="2" s="1"/>
  <c r="J2814" i="2"/>
  <c r="J2816" i="2"/>
  <c r="O2816" i="2" s="1"/>
  <c r="J2818" i="2"/>
  <c r="J2820" i="2"/>
  <c r="O2820" i="2" s="1"/>
  <c r="J2822" i="2"/>
  <c r="J2824" i="2"/>
  <c r="J2826" i="2"/>
  <c r="J2828" i="2"/>
  <c r="O2828" i="2" s="1"/>
  <c r="J2843" i="2"/>
  <c r="J2845" i="2"/>
  <c r="J2847" i="2"/>
  <c r="J2849" i="2"/>
  <c r="O2849" i="2" s="1"/>
  <c r="J2851" i="2"/>
  <c r="J2868" i="2"/>
  <c r="O2868" i="2" s="1"/>
  <c r="J2873" i="2"/>
  <c r="O2873" i="2" s="1"/>
  <c r="J2875" i="2"/>
  <c r="J2877" i="2"/>
  <c r="J2879" i="2"/>
  <c r="J2890" i="2"/>
  <c r="O2890" i="2" s="1"/>
  <c r="J2892" i="2"/>
  <c r="O2892" i="2" s="1"/>
  <c r="J2894" i="2"/>
  <c r="J2805" i="2"/>
  <c r="J2807" i="2"/>
  <c r="J2809" i="2"/>
  <c r="J2811" i="2"/>
  <c r="J2830" i="2"/>
  <c r="J2832" i="2"/>
  <c r="O2832" i="2" s="1"/>
  <c r="J2834" i="2"/>
  <c r="J2836" i="2"/>
  <c r="O2836" i="2" s="1"/>
  <c r="J2838" i="2"/>
  <c r="J2840" i="2"/>
  <c r="O2840" i="2" s="1"/>
  <c r="J2842" i="2"/>
  <c r="J2853" i="2"/>
  <c r="O2853" i="2" s="1"/>
  <c r="J2855" i="2"/>
  <c r="J2857" i="2"/>
  <c r="O2857" i="2" s="1"/>
  <c r="J2859" i="2"/>
  <c r="O2859" i="2" s="1"/>
  <c r="J2861" i="2"/>
  <c r="J2863" i="2"/>
  <c r="J2865" i="2"/>
  <c r="J2870" i="2"/>
  <c r="O2870" i="2" s="1"/>
  <c r="J2872" i="2"/>
  <c r="O2872" i="2" s="1"/>
  <c r="J2881" i="2"/>
  <c r="J2883" i="2"/>
  <c r="O2883" i="2" s="1"/>
  <c r="J2885" i="2"/>
  <c r="J2887" i="2"/>
  <c r="J3521" i="2"/>
  <c r="J3523" i="2"/>
  <c r="J3525" i="2"/>
  <c r="J3527" i="2"/>
  <c r="J3529" i="2"/>
  <c r="J3531" i="2"/>
  <c r="J3533" i="2"/>
  <c r="J3535" i="2"/>
  <c r="J3537" i="2"/>
  <c r="J3539" i="2"/>
  <c r="J3541" i="2"/>
  <c r="J3543" i="2"/>
  <c r="J3545" i="2"/>
  <c r="J3547" i="2"/>
  <c r="J3549" i="2"/>
  <c r="J3551" i="2"/>
  <c r="J3553" i="2"/>
  <c r="J3555" i="2"/>
  <c r="J3557" i="2"/>
  <c r="O3557" i="2" s="1"/>
  <c r="J3559" i="2"/>
  <c r="J3561" i="2"/>
  <c r="J3520" i="2"/>
  <c r="J3522" i="2"/>
  <c r="O3522" i="2" s="1"/>
  <c r="J3524" i="2"/>
  <c r="J3526" i="2"/>
  <c r="J3528" i="2"/>
  <c r="J3530" i="2"/>
  <c r="J3532" i="2"/>
  <c r="J3534" i="2"/>
  <c r="J3536" i="2"/>
  <c r="J3538" i="2"/>
  <c r="O3538" i="2" s="1"/>
  <c r="J3540" i="2"/>
  <c r="J3542" i="2"/>
  <c r="J3544" i="2"/>
  <c r="J3546" i="2"/>
  <c r="J3548" i="2"/>
  <c r="J3550" i="2"/>
  <c r="J3552" i="2"/>
  <c r="O3552" i="2" s="1"/>
  <c r="J3554" i="2"/>
  <c r="O3554" i="2" s="1"/>
  <c r="J3556" i="2"/>
  <c r="J3558" i="2"/>
  <c r="J3560" i="2"/>
  <c r="J3453" i="2"/>
  <c r="J3455" i="2"/>
  <c r="O3455" i="2" s="1"/>
  <c r="J3457" i="2"/>
  <c r="J3459" i="2"/>
  <c r="O3459" i="2" s="1"/>
  <c r="J3461" i="2"/>
  <c r="O3461" i="2" s="1"/>
  <c r="J3466" i="2"/>
  <c r="J3468" i="2"/>
  <c r="J3470" i="2"/>
  <c r="O3470" i="2" s="1"/>
  <c r="J3479" i="2"/>
  <c r="O3479" i="2" s="1"/>
  <c r="J3481" i="2"/>
  <c r="J3483" i="2"/>
  <c r="J3485" i="2"/>
  <c r="J3487" i="2"/>
  <c r="O3487" i="2" s="1"/>
  <c r="J3489" i="2"/>
  <c r="J3491" i="2"/>
  <c r="J3493" i="2"/>
  <c r="J3495" i="2"/>
  <c r="J3497" i="2"/>
  <c r="J3499" i="2"/>
  <c r="J3501" i="2"/>
  <c r="J3503" i="2"/>
  <c r="J3505" i="2"/>
  <c r="J3507" i="2"/>
  <c r="J3509" i="2"/>
  <c r="J3511" i="2"/>
  <c r="J3513" i="2"/>
  <c r="J3515" i="2"/>
  <c r="J3517" i="2"/>
  <c r="J3519" i="2"/>
  <c r="J3463" i="2"/>
  <c r="O3463" i="2" s="1"/>
  <c r="J3472" i="2"/>
  <c r="O3472" i="2" s="1"/>
  <c r="J3474" i="2"/>
  <c r="J3476" i="2"/>
  <c r="O3476" i="2" s="1"/>
  <c r="J3478" i="2"/>
  <c r="O3478" i="2" s="1"/>
  <c r="J3454" i="2"/>
  <c r="J3456" i="2"/>
  <c r="J3458" i="2"/>
  <c r="J3460" i="2"/>
  <c r="J3465" i="2"/>
  <c r="O3465" i="2" s="1"/>
  <c r="J3467" i="2"/>
  <c r="J3469" i="2"/>
  <c r="J3480" i="2"/>
  <c r="J3482" i="2"/>
  <c r="J3484" i="2"/>
  <c r="J3486" i="2"/>
  <c r="J3488" i="2"/>
  <c r="J3490" i="2"/>
  <c r="O3490" i="2" s="1"/>
  <c r="J3492" i="2"/>
  <c r="J3494" i="2"/>
  <c r="J3496" i="2"/>
  <c r="J3498" i="2"/>
  <c r="J3500" i="2"/>
  <c r="J3502" i="2"/>
  <c r="J3504" i="2"/>
  <c r="J3506" i="2"/>
  <c r="O3506" i="2" s="1"/>
  <c r="J3508" i="2"/>
  <c r="J3510" i="2"/>
  <c r="J3512" i="2"/>
  <c r="J3514" i="2"/>
  <c r="J3516" i="2"/>
  <c r="J3518" i="2"/>
  <c r="O3518" i="2" s="1"/>
  <c r="J3462" i="2"/>
  <c r="J3464" i="2"/>
  <c r="J3471" i="2"/>
  <c r="J3473" i="2"/>
  <c r="J3475" i="2"/>
  <c r="J3477" i="2"/>
  <c r="O3477" i="2" s="1"/>
  <c r="J3359" i="2"/>
  <c r="J3361" i="2"/>
  <c r="O3361" i="2" s="1"/>
  <c r="J3364" i="2"/>
  <c r="J3366" i="2"/>
  <c r="J3368" i="2"/>
  <c r="J3370" i="2"/>
  <c r="O3370" i="2" s="1"/>
  <c r="J3372" i="2"/>
  <c r="J3374" i="2"/>
  <c r="J3376" i="2"/>
  <c r="J3378" i="2"/>
  <c r="J3380" i="2"/>
  <c r="J3382" i="2"/>
  <c r="J3384" i="2"/>
  <c r="J3386" i="2"/>
  <c r="O3386" i="2" s="1"/>
  <c r="J3388" i="2"/>
  <c r="J3390" i="2"/>
  <c r="J3392" i="2"/>
  <c r="J3394" i="2"/>
  <c r="J3396" i="2"/>
  <c r="J3398" i="2"/>
  <c r="J3400" i="2"/>
  <c r="J3402" i="2"/>
  <c r="O3402" i="2" s="1"/>
  <c r="J3404" i="2"/>
  <c r="J3406" i="2"/>
  <c r="J3408" i="2"/>
  <c r="J3410" i="2"/>
  <c r="J3360" i="2"/>
  <c r="J3365" i="2"/>
  <c r="J3367" i="2"/>
  <c r="J3369" i="2"/>
  <c r="J3371" i="2"/>
  <c r="J3373" i="2"/>
  <c r="J3375" i="2"/>
  <c r="J3377" i="2"/>
  <c r="J3379" i="2"/>
  <c r="J3381" i="2"/>
  <c r="J3383" i="2"/>
  <c r="J3385" i="2"/>
  <c r="O3385" i="2" s="1"/>
  <c r="J3387" i="2"/>
  <c r="J3389" i="2"/>
  <c r="O3389" i="2" s="1"/>
  <c r="J3391" i="2"/>
  <c r="J3393" i="2"/>
  <c r="J3395" i="2"/>
  <c r="J3397" i="2"/>
  <c r="J3399" i="2"/>
  <c r="J3405" i="2"/>
  <c r="J3362" i="2"/>
  <c r="J3403" i="2"/>
  <c r="O3403" i="2" s="1"/>
  <c r="J3411" i="2"/>
  <c r="J3401" i="2"/>
  <c r="J3409" i="2"/>
  <c r="J3363" i="2"/>
  <c r="O3363" i="2" s="1"/>
  <c r="J3407" i="2"/>
  <c r="J2897" i="2"/>
  <c r="J2906" i="2"/>
  <c r="O2906" i="2" s="1"/>
  <c r="J2908" i="2"/>
  <c r="O2908" i="2" s="1"/>
  <c r="J2910" i="2"/>
  <c r="O2910" i="2" s="1"/>
  <c r="J2917" i="2"/>
  <c r="J2922" i="2"/>
  <c r="J2924" i="2"/>
  <c r="O2924" i="2" s="1"/>
  <c r="J2926" i="2"/>
  <c r="O2926" i="2" s="1"/>
  <c r="J2928" i="2"/>
  <c r="O2928" i="2" s="1"/>
  <c r="J2930" i="2"/>
  <c r="O2930" i="2" s="1"/>
  <c r="J2899" i="2"/>
  <c r="O2899" i="2" s="1"/>
  <c r="J2901" i="2"/>
  <c r="J2903" i="2"/>
  <c r="J2912" i="2"/>
  <c r="O2912" i="2" s="1"/>
  <c r="J2914" i="2"/>
  <c r="J2896" i="2"/>
  <c r="J2898" i="2"/>
  <c r="O2898" i="2" s="1"/>
  <c r="J2905" i="2"/>
  <c r="J2907" i="2"/>
  <c r="J2909" i="2"/>
  <c r="O2909" i="2" s="1"/>
  <c r="J2916" i="2"/>
  <c r="O2916" i="2" s="1"/>
  <c r="J2918" i="2"/>
  <c r="O2918" i="2" s="1"/>
  <c r="J2923" i="2"/>
  <c r="O2923" i="2" s="1"/>
  <c r="J2925" i="2"/>
  <c r="O2925" i="2" s="1"/>
  <c r="J2927" i="2"/>
  <c r="O2927" i="2" s="1"/>
  <c r="J2929" i="2"/>
  <c r="J2931" i="2"/>
  <c r="O2931" i="2" s="1"/>
  <c r="J2933" i="2"/>
  <c r="J2935" i="2"/>
  <c r="J2937" i="2"/>
  <c r="J2939" i="2"/>
  <c r="O2939" i="2" s="1"/>
  <c r="J2944" i="2"/>
  <c r="O2944" i="2" s="1"/>
  <c r="J2946" i="2"/>
  <c r="J2948" i="2"/>
  <c r="O2948" i="2" s="1"/>
  <c r="J2950" i="2"/>
  <c r="O2950" i="2" s="1"/>
  <c r="J2952" i="2"/>
  <c r="O2952" i="2" s="1"/>
  <c r="J2957" i="2"/>
  <c r="O2957" i="2" s="1"/>
  <c r="J2959" i="2"/>
  <c r="O2959" i="2" s="1"/>
  <c r="J2900" i="2"/>
  <c r="O2900" i="2" s="1"/>
  <c r="J2902" i="2"/>
  <c r="O2902" i="2" s="1"/>
  <c r="J2904" i="2"/>
  <c r="O2904" i="2" s="1"/>
  <c r="J2911" i="2"/>
  <c r="J2913" i="2"/>
  <c r="J2915" i="2"/>
  <c r="O2915" i="2" s="1"/>
  <c r="J2920" i="2"/>
  <c r="O2920" i="2" s="1"/>
  <c r="J2941" i="2"/>
  <c r="O2941" i="2" s="1"/>
  <c r="J2943" i="2"/>
  <c r="O2943" i="2" s="1"/>
  <c r="J2954" i="2"/>
  <c r="J2956" i="2"/>
  <c r="O2956" i="2" s="1"/>
  <c r="J2961" i="2"/>
  <c r="O2961" i="2" s="1"/>
  <c r="J2963" i="2"/>
  <c r="O2963" i="2" s="1"/>
  <c r="J2965" i="2"/>
  <c r="O2965" i="2" s="1"/>
  <c r="J2967" i="2"/>
  <c r="O2967" i="2" s="1"/>
  <c r="J2969" i="2"/>
  <c r="O2969" i="2" s="1"/>
  <c r="J2934" i="2"/>
  <c r="J2949" i="2"/>
  <c r="O2949" i="2" s="1"/>
  <c r="J2964" i="2"/>
  <c r="O2964" i="2" s="1"/>
  <c r="J2921" i="2"/>
  <c r="O2921" i="2" s="1"/>
  <c r="J2932" i="2"/>
  <c r="O2932" i="2" s="1"/>
  <c r="J2940" i="2"/>
  <c r="O2940" i="2" s="1"/>
  <c r="J2942" i="2"/>
  <c r="O2942" i="2" s="1"/>
  <c r="J2947" i="2"/>
  <c r="O2947" i="2" s="1"/>
  <c r="J2962" i="2"/>
  <c r="O2962" i="2" s="1"/>
  <c r="J2919" i="2"/>
  <c r="J2938" i="2"/>
  <c r="O2938" i="2" s="1"/>
  <c r="J2945" i="2"/>
  <c r="O2945" i="2" s="1"/>
  <c r="J2953" i="2"/>
  <c r="O2953" i="2" s="1"/>
  <c r="J2955" i="2"/>
  <c r="O2955" i="2" s="1"/>
  <c r="J2960" i="2"/>
  <c r="O2960" i="2" s="1"/>
  <c r="J2968" i="2"/>
  <c r="O2968" i="2" s="1"/>
  <c r="J2936" i="2"/>
  <c r="O2936" i="2" s="1"/>
  <c r="J2951" i="2"/>
  <c r="O2951" i="2" s="1"/>
  <c r="J2958" i="2"/>
  <c r="O2958" i="2" s="1"/>
  <c r="J2966" i="2"/>
  <c r="J3262" i="2"/>
  <c r="J3264" i="2"/>
  <c r="J3266" i="2"/>
  <c r="O3266" i="2" s="1"/>
  <c r="J3268" i="2"/>
  <c r="J3270" i="2"/>
  <c r="O3270" i="2" s="1"/>
  <c r="J3272" i="2"/>
  <c r="J3274" i="2"/>
  <c r="J3276" i="2"/>
  <c r="J3278" i="2"/>
  <c r="O3278" i="2" s="1"/>
  <c r="J3280" i="2"/>
  <c r="J3282" i="2"/>
  <c r="O3282" i="2" s="1"/>
  <c r="J3284" i="2"/>
  <c r="J3286" i="2"/>
  <c r="O3286" i="2" s="1"/>
  <c r="J3288" i="2"/>
  <c r="J3290" i="2"/>
  <c r="O3290" i="2" s="1"/>
  <c r="J3292" i="2"/>
  <c r="J3294" i="2"/>
  <c r="J3296" i="2"/>
  <c r="O3296" i="2" s="1"/>
  <c r="J3298" i="2"/>
  <c r="O3298" i="2" s="1"/>
  <c r="J3300" i="2"/>
  <c r="J3302" i="2"/>
  <c r="O3302" i="2" s="1"/>
  <c r="J3304" i="2"/>
  <c r="J3306" i="2"/>
  <c r="O3306" i="2" s="1"/>
  <c r="J3308" i="2"/>
  <c r="O3308" i="2" s="1"/>
  <c r="J3310" i="2"/>
  <c r="O3310" i="2" s="1"/>
  <c r="J3312" i="2"/>
  <c r="J3314" i="2"/>
  <c r="J3316" i="2"/>
  <c r="J3318" i="2"/>
  <c r="O3318" i="2" s="1"/>
  <c r="J3261" i="2"/>
  <c r="J3263" i="2"/>
  <c r="O3263" i="2" s="1"/>
  <c r="J3265" i="2"/>
  <c r="J3267" i="2"/>
  <c r="O3267" i="2" s="1"/>
  <c r="J3269" i="2"/>
  <c r="J3271" i="2"/>
  <c r="J3273" i="2"/>
  <c r="J3275" i="2"/>
  <c r="J3277" i="2"/>
  <c r="J3279" i="2"/>
  <c r="O3279" i="2" s="1"/>
  <c r="J3281" i="2"/>
  <c r="J3283" i="2"/>
  <c r="O3283" i="2" s="1"/>
  <c r="J3285" i="2"/>
  <c r="J3287" i="2"/>
  <c r="O3287" i="2" s="1"/>
  <c r="J3289" i="2"/>
  <c r="O3289" i="2" s="1"/>
  <c r="J3291" i="2"/>
  <c r="O3291" i="2" s="1"/>
  <c r="J3293" i="2"/>
  <c r="O3293" i="2" s="1"/>
  <c r="J3295" i="2"/>
  <c r="O3295" i="2" s="1"/>
  <c r="J3297" i="2"/>
  <c r="J3299" i="2"/>
  <c r="J3301" i="2"/>
  <c r="J3303" i="2"/>
  <c r="O3303" i="2" s="1"/>
  <c r="J3305" i="2"/>
  <c r="J3307" i="2"/>
  <c r="O3307" i="2" s="1"/>
  <c r="J3309" i="2"/>
  <c r="J3311" i="2"/>
  <c r="O3311" i="2" s="1"/>
  <c r="J3313" i="2"/>
  <c r="J3315" i="2"/>
  <c r="O3315" i="2" s="1"/>
  <c r="J3317" i="2"/>
  <c r="J3412" i="2"/>
  <c r="O3412" i="2" s="1"/>
  <c r="J3414" i="2"/>
  <c r="O3414" i="2" s="1"/>
  <c r="J3416" i="2"/>
  <c r="J3418" i="2"/>
  <c r="J3420" i="2"/>
  <c r="O3420" i="2" s="1"/>
  <c r="J3422" i="2"/>
  <c r="J3424" i="2"/>
  <c r="J3426" i="2"/>
  <c r="J3428" i="2"/>
  <c r="O3428" i="2" s="1"/>
  <c r="J3413" i="2"/>
  <c r="J3421" i="2"/>
  <c r="J3429" i="2"/>
  <c r="J3431" i="2"/>
  <c r="J3433" i="2"/>
  <c r="J3435" i="2"/>
  <c r="O3435" i="2" s="1"/>
  <c r="J3437" i="2"/>
  <c r="J3439" i="2"/>
  <c r="O3439" i="2" s="1"/>
  <c r="J3441" i="2"/>
  <c r="J3443" i="2"/>
  <c r="J3445" i="2"/>
  <c r="J3447" i="2"/>
  <c r="O3447" i="2" s="1"/>
  <c r="J3449" i="2"/>
  <c r="J3451" i="2"/>
  <c r="O3451" i="2" s="1"/>
  <c r="J3419" i="2"/>
  <c r="O3419" i="2" s="1"/>
  <c r="J3427" i="2"/>
  <c r="O3427" i="2" s="1"/>
  <c r="J3417" i="2"/>
  <c r="J3425" i="2"/>
  <c r="O3425" i="2" s="1"/>
  <c r="J3430" i="2"/>
  <c r="O3430" i="2" s="1"/>
  <c r="J3432" i="2"/>
  <c r="J3434" i="2"/>
  <c r="O3434" i="2" s="1"/>
  <c r="J3436" i="2"/>
  <c r="J3438" i="2"/>
  <c r="J3440" i="2"/>
  <c r="O3440" i="2" s="1"/>
  <c r="J3442" i="2"/>
  <c r="O3442" i="2" s="1"/>
  <c r="J3444" i="2"/>
  <c r="O3444" i="2" s="1"/>
  <c r="J3446" i="2"/>
  <c r="O3446" i="2" s="1"/>
  <c r="J3448" i="2"/>
  <c r="J3450" i="2"/>
  <c r="O3450" i="2" s="1"/>
  <c r="J3452" i="2"/>
  <c r="O3452" i="2" s="1"/>
  <c r="J3415" i="2"/>
  <c r="J3423" i="2"/>
  <c r="O3423" i="2" s="1"/>
  <c r="J2970" i="2"/>
  <c r="J2972" i="2"/>
  <c r="J2981" i="2"/>
  <c r="O2981" i="2" s="1"/>
  <c r="J2983" i="2"/>
  <c r="O2983" i="2" s="1"/>
  <c r="J2985" i="2"/>
  <c r="O2985" i="2" s="1"/>
  <c r="J2994" i="2"/>
  <c r="O2994" i="2" s="1"/>
  <c r="J2996" i="2"/>
  <c r="O2996" i="2" s="1"/>
  <c r="J2998" i="2"/>
  <c r="O2998" i="2" s="1"/>
  <c r="J3005" i="2"/>
  <c r="O3005" i="2" s="1"/>
  <c r="J3007" i="2"/>
  <c r="O3007" i="2" s="1"/>
  <c r="J3009" i="2"/>
  <c r="O3009" i="2" s="1"/>
  <c r="J3011" i="2"/>
  <c r="J3013" i="2"/>
  <c r="O3013" i="2" s="1"/>
  <c r="J3015" i="2"/>
  <c r="O3015" i="2" s="1"/>
  <c r="J3017" i="2"/>
  <c r="O3017" i="2" s="1"/>
  <c r="J3019" i="2"/>
  <c r="J3021" i="2"/>
  <c r="O3021" i="2" s="1"/>
  <c r="J3023" i="2"/>
  <c r="O3023" i="2" s="1"/>
  <c r="J3025" i="2"/>
  <c r="O3025" i="2" s="1"/>
  <c r="J2974" i="2"/>
  <c r="O2974" i="2" s="1"/>
  <c r="J2976" i="2"/>
  <c r="J2978" i="2"/>
  <c r="O2978" i="2" s="1"/>
  <c r="J2980" i="2"/>
  <c r="O2980" i="2" s="1"/>
  <c r="J2987" i="2"/>
  <c r="J2989" i="2"/>
  <c r="O2989" i="2" s="1"/>
  <c r="J2991" i="2"/>
  <c r="O2991" i="2" s="1"/>
  <c r="J3000" i="2"/>
  <c r="O3000" i="2" s="1"/>
  <c r="J3002" i="2"/>
  <c r="O3002" i="2" s="1"/>
  <c r="J3004" i="2"/>
  <c r="O3004" i="2" s="1"/>
  <c r="J2977" i="2"/>
  <c r="O2977" i="2" s="1"/>
  <c r="J2982" i="2"/>
  <c r="O2982" i="2" s="1"/>
  <c r="J2992" i="2"/>
  <c r="J2997" i="2"/>
  <c r="O2997" i="2" s="1"/>
  <c r="J3010" i="2"/>
  <c r="J3018" i="2"/>
  <c r="O3018" i="2" s="1"/>
  <c r="J3026" i="2"/>
  <c r="O3026" i="2" s="1"/>
  <c r="J3028" i="2"/>
  <c r="O3028" i="2" s="1"/>
  <c r="J2975" i="2"/>
  <c r="O2975" i="2" s="1"/>
  <c r="J2990" i="2"/>
  <c r="O2990" i="2" s="1"/>
  <c r="J2995" i="2"/>
  <c r="J3003" i="2"/>
  <c r="J3008" i="2"/>
  <c r="J3016" i="2"/>
  <c r="O3016" i="2" s="1"/>
  <c r="J3024" i="2"/>
  <c r="J2973" i="2"/>
  <c r="O2973" i="2" s="1"/>
  <c r="J2986" i="2"/>
  <c r="O2986" i="2" s="1"/>
  <c r="J2988" i="2"/>
  <c r="O2988" i="2" s="1"/>
  <c r="J2993" i="2"/>
  <c r="O2993" i="2" s="1"/>
  <c r="J3001" i="2"/>
  <c r="O3001" i="2" s="1"/>
  <c r="J3006" i="2"/>
  <c r="O3006" i="2" s="1"/>
  <c r="J3014" i="2"/>
  <c r="O3014" i="2" s="1"/>
  <c r="J3022" i="2"/>
  <c r="O3022" i="2" s="1"/>
  <c r="J3027" i="2"/>
  <c r="O3027" i="2" s="1"/>
  <c r="J3029" i="2"/>
  <c r="J2971" i="2"/>
  <c r="O2971" i="2" s="1"/>
  <c r="J2979" i="2"/>
  <c r="J2984" i="2"/>
  <c r="O2984" i="2" s="1"/>
  <c r="J2999" i="2"/>
  <c r="O2999" i="2" s="1"/>
  <c r="J3012" i="2"/>
  <c r="O3012" i="2" s="1"/>
  <c r="J3020" i="2"/>
  <c r="J2754" i="2"/>
  <c r="J2753" i="2"/>
  <c r="B46" i="7" s="1"/>
  <c r="J2755" i="2"/>
  <c r="O2755" i="2" s="1"/>
  <c r="J2774" i="2"/>
  <c r="J2776" i="2"/>
  <c r="O2776" i="2" s="1"/>
  <c r="J2778" i="2"/>
  <c r="J2757" i="2"/>
  <c r="J2759" i="2"/>
  <c r="O2759" i="2" s="1"/>
  <c r="J2761" i="2"/>
  <c r="J2763" i="2"/>
  <c r="J2765" i="2"/>
  <c r="O2765" i="2" s="1"/>
  <c r="J2767" i="2"/>
  <c r="O2767" i="2" s="1"/>
  <c r="J2769" i="2"/>
  <c r="J2771" i="2"/>
  <c r="O2771" i="2" s="1"/>
  <c r="J2773" i="2"/>
  <c r="O2773" i="2" s="1"/>
  <c r="J2790" i="2"/>
  <c r="J2792" i="2"/>
  <c r="O2792" i="2" s="1"/>
  <c r="J2794" i="2"/>
  <c r="J2796" i="2"/>
  <c r="O2796" i="2" s="1"/>
  <c r="J2779" i="2"/>
  <c r="O2779" i="2" s="1"/>
  <c r="J2781" i="2"/>
  <c r="J2783" i="2"/>
  <c r="O2783" i="2" s="1"/>
  <c r="J2785" i="2"/>
  <c r="O2785" i="2" s="1"/>
  <c r="J2787" i="2"/>
  <c r="O2787" i="2" s="1"/>
  <c r="J2789" i="2"/>
  <c r="O2789" i="2" s="1"/>
  <c r="J2798" i="2"/>
  <c r="J2800" i="2"/>
  <c r="O2800" i="2" s="1"/>
  <c r="J2802" i="2"/>
  <c r="J2756" i="2"/>
  <c r="O2756" i="2" s="1"/>
  <c r="J2758" i="2"/>
  <c r="J2760" i="2"/>
  <c r="O2760" i="2" s="1"/>
  <c r="J2762" i="2"/>
  <c r="J2764" i="2"/>
  <c r="O2764" i="2" s="1"/>
  <c r="J2766" i="2"/>
  <c r="J2768" i="2"/>
  <c r="O2768" i="2" s="1"/>
  <c r="J2770" i="2"/>
  <c r="J2772" i="2"/>
  <c r="O2772" i="2" s="1"/>
  <c r="J2777" i="2"/>
  <c r="O2777" i="2" s="1"/>
  <c r="J2791" i="2"/>
  <c r="O2791" i="2" s="1"/>
  <c r="J2793" i="2"/>
  <c r="O2793" i="2" s="1"/>
  <c r="J2795" i="2"/>
  <c r="O2795" i="2" s="1"/>
  <c r="J2775" i="2"/>
  <c r="O2775" i="2" s="1"/>
  <c r="J2780" i="2"/>
  <c r="O2780" i="2" s="1"/>
  <c r="J2782" i="2"/>
  <c r="J2784" i="2"/>
  <c r="O2784" i="2" s="1"/>
  <c r="J2786" i="2"/>
  <c r="J2788" i="2"/>
  <c r="O2788" i="2" s="1"/>
  <c r="J2797" i="2"/>
  <c r="O2797" i="2" s="1"/>
  <c r="J2799" i="2"/>
  <c r="O2799" i="2" s="1"/>
  <c r="J2801" i="2"/>
  <c r="J2803" i="2"/>
  <c r="O2803" i="2" s="1"/>
  <c r="J2609" i="2"/>
  <c r="O2609" i="2" s="1"/>
  <c r="J2611" i="2"/>
  <c r="O2611" i="2" s="1"/>
  <c r="J2614" i="2"/>
  <c r="J2616" i="2"/>
  <c r="O2616" i="2" s="1"/>
  <c r="J2621" i="2"/>
  <c r="O2621" i="2" s="1"/>
  <c r="J2626" i="2"/>
  <c r="J2631" i="2"/>
  <c r="O2631" i="2" s="1"/>
  <c r="J2636" i="2"/>
  <c r="O2636" i="2" s="1"/>
  <c r="J2641" i="2"/>
  <c r="J2643" i="2"/>
  <c r="O2643" i="2" s="1"/>
  <c r="J2648" i="2"/>
  <c r="O2648" i="2" s="1"/>
  <c r="J2653" i="2"/>
  <c r="O2653" i="2" s="1"/>
  <c r="J2655" i="2"/>
  <c r="O2655" i="2" s="1"/>
  <c r="J2658" i="2"/>
  <c r="J2660" i="2"/>
  <c r="O2660" i="2" s="1"/>
  <c r="J2665" i="2"/>
  <c r="O2665" i="2" s="1"/>
  <c r="J2670" i="2"/>
  <c r="J2675" i="2"/>
  <c r="J2686" i="2"/>
  <c r="J2608" i="2"/>
  <c r="O2608" i="2" s="1"/>
  <c r="J2613" i="2"/>
  <c r="J2618" i="2"/>
  <c r="J2623" i="2"/>
  <c r="J2628" i="2"/>
  <c r="O2628" i="2" s="1"/>
  <c r="J2633" i="2"/>
  <c r="J2635" i="2"/>
  <c r="O2635" i="2" s="1"/>
  <c r="J2638" i="2"/>
  <c r="J2640" i="2"/>
  <c r="O2640" i="2" s="1"/>
  <c r="J2645" i="2"/>
  <c r="J2647" i="2"/>
  <c r="O2647" i="2" s="1"/>
  <c r="J2650" i="2"/>
  <c r="J2652" i="2"/>
  <c r="O2652" i="2" s="1"/>
  <c r="J2657" i="2"/>
  <c r="J2662" i="2"/>
  <c r="J2667" i="2"/>
  <c r="O2667" i="2" s="1"/>
  <c r="J2672" i="2"/>
  <c r="O2672" i="2" s="1"/>
  <c r="J2677" i="2"/>
  <c r="J2679" i="2"/>
  <c r="O2679" i="2" s="1"/>
  <c r="J2681" i="2"/>
  <c r="O2681" i="2" s="1"/>
  <c r="J2683" i="2"/>
  <c r="O2683" i="2" s="1"/>
  <c r="J2610" i="2"/>
  <c r="J2615" i="2"/>
  <c r="O2615" i="2" s="1"/>
  <c r="J2620" i="2"/>
  <c r="O2620" i="2" s="1"/>
  <c r="J2625" i="2"/>
  <c r="O2625" i="2" s="1"/>
  <c r="J2627" i="2"/>
  <c r="O2627" i="2" s="1"/>
  <c r="J2630" i="2"/>
  <c r="J2632" i="2"/>
  <c r="O2632" i="2" s="1"/>
  <c r="J2637" i="2"/>
  <c r="J2642" i="2"/>
  <c r="J2644" i="2"/>
  <c r="O2644" i="2" s="1"/>
  <c r="J2649" i="2"/>
  <c r="O2649" i="2" s="1"/>
  <c r="J2654" i="2"/>
  <c r="J2659" i="2"/>
  <c r="O2659" i="2" s="1"/>
  <c r="J2664" i="2"/>
  <c r="O2664" i="2" s="1"/>
  <c r="J2669" i="2"/>
  <c r="O2669" i="2" s="1"/>
  <c r="J2671" i="2"/>
  <c r="O2671" i="2" s="1"/>
  <c r="J2674" i="2"/>
  <c r="J2676" i="2"/>
  <c r="O2676" i="2" s="1"/>
  <c r="J2685" i="2"/>
  <c r="O2685" i="2" s="1"/>
  <c r="J2687" i="2"/>
  <c r="O2687" i="2" s="1"/>
  <c r="J2607" i="2"/>
  <c r="O2607" i="2" s="1"/>
  <c r="J2612" i="2"/>
  <c r="O2612" i="2" s="1"/>
  <c r="J2617" i="2"/>
  <c r="O2617" i="2" s="1"/>
  <c r="J2619" i="2"/>
  <c r="O2619" i="2" s="1"/>
  <c r="J2622" i="2"/>
  <c r="J2624" i="2"/>
  <c r="O2624" i="2" s="1"/>
  <c r="J2629" i="2"/>
  <c r="O2629" i="2" s="1"/>
  <c r="J2634" i="2"/>
  <c r="J2639" i="2"/>
  <c r="O2639" i="2" s="1"/>
  <c r="J2646" i="2"/>
  <c r="J2651" i="2"/>
  <c r="O2651" i="2" s="1"/>
  <c r="J2656" i="2"/>
  <c r="O2656" i="2" s="1"/>
  <c r="J2661" i="2"/>
  <c r="O2661" i="2" s="1"/>
  <c r="J2663" i="2"/>
  <c r="O2663" i="2" s="1"/>
  <c r="J2666" i="2"/>
  <c r="J2668" i="2"/>
  <c r="O2668" i="2" s="1"/>
  <c r="J2673" i="2"/>
  <c r="O2673" i="2" s="1"/>
  <c r="J2678" i="2"/>
  <c r="J2680" i="2"/>
  <c r="O2680" i="2" s="1"/>
  <c r="J2682" i="2"/>
  <c r="J2684" i="2"/>
  <c r="O2684" i="2" s="1"/>
  <c r="J2557" i="2"/>
  <c r="O2557" i="2" s="1"/>
  <c r="J2562" i="2"/>
  <c r="J2567" i="2"/>
  <c r="O2567" i="2" s="1"/>
  <c r="J2572" i="2"/>
  <c r="O2572" i="2" s="1"/>
  <c r="J2577" i="2"/>
  <c r="O2577" i="2" s="1"/>
  <c r="J2579" i="2"/>
  <c r="J2582" i="2"/>
  <c r="J2584" i="2"/>
  <c r="O2584" i="2" s="1"/>
  <c r="J2589" i="2"/>
  <c r="J2594" i="2"/>
  <c r="J2599" i="2"/>
  <c r="O2599" i="2" s="1"/>
  <c r="J2604" i="2"/>
  <c r="O2604" i="2" s="1"/>
  <c r="J2554" i="2"/>
  <c r="B43" i="7" s="1"/>
  <c r="J2559" i="2"/>
  <c r="O2559" i="2" s="1"/>
  <c r="J2564" i="2"/>
  <c r="O2564" i="2" s="1"/>
  <c r="J2569" i="2"/>
  <c r="O2569" i="2" s="1"/>
  <c r="J2571" i="2"/>
  <c r="O2571" i="2" s="1"/>
  <c r="J2574" i="2"/>
  <c r="J2576" i="2"/>
  <c r="O2576" i="2" s="1"/>
  <c r="J2581" i="2"/>
  <c r="J2586" i="2"/>
  <c r="J2591" i="2"/>
  <c r="J2596" i="2"/>
  <c r="O2596" i="2" s="1"/>
  <c r="J2601" i="2"/>
  <c r="J2603" i="2"/>
  <c r="O2603" i="2" s="1"/>
  <c r="J2606" i="2"/>
  <c r="J2556" i="2"/>
  <c r="O2556" i="2" s="1"/>
  <c r="J2561" i="2"/>
  <c r="O2561" i="2" s="1"/>
  <c r="J2563" i="2"/>
  <c r="O2563" i="2" s="1"/>
  <c r="J2566" i="2"/>
  <c r="J2568" i="2"/>
  <c r="O2568" i="2" s="1"/>
  <c r="J2573" i="2"/>
  <c r="J2578" i="2"/>
  <c r="J2583" i="2"/>
  <c r="O2583" i="2" s="1"/>
  <c r="J2588" i="2"/>
  <c r="O2588" i="2" s="1"/>
  <c r="J2593" i="2"/>
  <c r="J2595" i="2"/>
  <c r="O2595" i="2" s="1"/>
  <c r="J2598" i="2"/>
  <c r="J2600" i="2"/>
  <c r="O2600" i="2" s="1"/>
  <c r="J2605" i="2"/>
  <c r="O2605" i="2" s="1"/>
  <c r="J2555" i="2"/>
  <c r="O2555" i="2" s="1"/>
  <c r="J2558" i="2"/>
  <c r="J2560" i="2"/>
  <c r="O2560" i="2" s="1"/>
  <c r="J2565" i="2"/>
  <c r="O2565" i="2" s="1"/>
  <c r="J2570" i="2"/>
  <c r="J2575" i="2"/>
  <c r="O2575" i="2" s="1"/>
  <c r="J2580" i="2"/>
  <c r="O2580" i="2" s="1"/>
  <c r="J2585" i="2"/>
  <c r="O2585" i="2" s="1"/>
  <c r="J2587" i="2"/>
  <c r="O2587" i="2" s="1"/>
  <c r="J2590" i="2"/>
  <c r="J2592" i="2"/>
  <c r="O2592" i="2" s="1"/>
  <c r="J2597" i="2"/>
  <c r="O2597" i="2" s="1"/>
  <c r="J2602" i="2"/>
  <c r="J2688" i="2"/>
  <c r="O2688" i="2" s="1"/>
  <c r="J2690" i="2"/>
  <c r="J2692" i="2"/>
  <c r="J2701" i="2"/>
  <c r="O2701" i="2" s="1"/>
  <c r="J2703" i="2"/>
  <c r="O2703" i="2" s="1"/>
  <c r="J2705" i="2"/>
  <c r="O2705" i="2" s="1"/>
  <c r="J2707" i="2"/>
  <c r="O2707" i="2" s="1"/>
  <c r="J2718" i="2"/>
  <c r="J2720" i="2"/>
  <c r="O2720" i="2" s="1"/>
  <c r="J2722" i="2"/>
  <c r="J2724" i="2"/>
  <c r="J2733" i="2"/>
  <c r="O2733" i="2" s="1"/>
  <c r="J2735" i="2"/>
  <c r="O2735" i="2" s="1"/>
  <c r="J2737" i="2"/>
  <c r="O2737" i="2" s="1"/>
  <c r="J2739" i="2"/>
  <c r="J2750" i="2"/>
  <c r="J2752" i="2"/>
  <c r="O2752" i="2" s="1"/>
  <c r="J2694" i="2"/>
  <c r="J2696" i="2"/>
  <c r="O2696" i="2" s="1"/>
  <c r="J2698" i="2"/>
  <c r="J2700" i="2"/>
  <c r="O2700" i="2" s="1"/>
  <c r="J2709" i="2"/>
  <c r="O2709" i="2" s="1"/>
  <c r="J2711" i="2"/>
  <c r="J2713" i="2"/>
  <c r="O2713" i="2" s="1"/>
  <c r="J2715" i="2"/>
  <c r="O2715" i="2" s="1"/>
  <c r="J2726" i="2"/>
  <c r="J2728" i="2"/>
  <c r="O2728" i="2" s="1"/>
  <c r="J2730" i="2"/>
  <c r="J2732" i="2"/>
  <c r="O2732" i="2" s="1"/>
  <c r="J2741" i="2"/>
  <c r="J2689" i="2"/>
  <c r="O2689" i="2" s="1"/>
  <c r="J2691" i="2"/>
  <c r="O2691" i="2" s="1"/>
  <c r="J2702" i="2"/>
  <c r="J2704" i="2"/>
  <c r="O2704" i="2" s="1"/>
  <c r="J2706" i="2"/>
  <c r="J2708" i="2"/>
  <c r="O2708" i="2" s="1"/>
  <c r="J2717" i="2"/>
  <c r="O2717" i="2" s="1"/>
  <c r="J2719" i="2"/>
  <c r="O2719" i="2" s="1"/>
  <c r="J2721" i="2"/>
  <c r="O2721" i="2" s="1"/>
  <c r="J2723" i="2"/>
  <c r="O2723" i="2" s="1"/>
  <c r="J2734" i="2"/>
  <c r="J2736" i="2"/>
  <c r="O2736" i="2" s="1"/>
  <c r="J2738" i="2"/>
  <c r="J2740" i="2"/>
  <c r="O2740" i="2" s="1"/>
  <c r="J2749" i="2"/>
  <c r="J2751" i="2"/>
  <c r="O2751" i="2" s="1"/>
  <c r="J2693" i="2"/>
  <c r="O2693" i="2" s="1"/>
  <c r="J2695" i="2"/>
  <c r="O2695" i="2" s="1"/>
  <c r="J2697" i="2"/>
  <c r="J2699" i="2"/>
  <c r="O2699" i="2" s="1"/>
  <c r="J2710" i="2"/>
  <c r="J2712" i="2"/>
  <c r="O2712" i="2" s="1"/>
  <c r="J2714" i="2"/>
  <c r="J2716" i="2"/>
  <c r="O2716" i="2" s="1"/>
  <c r="J2725" i="2"/>
  <c r="J2727" i="2"/>
  <c r="J2729" i="2"/>
  <c r="O2729" i="2" s="1"/>
  <c r="J2731" i="2"/>
  <c r="O2731" i="2" s="1"/>
  <c r="J2742" i="2"/>
  <c r="J2744" i="2"/>
  <c r="O2744" i="2" s="1"/>
  <c r="J2746" i="2"/>
  <c r="J2748" i="2"/>
  <c r="O2748" i="2" s="1"/>
  <c r="J2747" i="2"/>
  <c r="O2747" i="2" s="1"/>
  <c r="J2745" i="2"/>
  <c r="O2745" i="2" s="1"/>
  <c r="J2743" i="2"/>
  <c r="O2743" i="2" s="1"/>
  <c r="J2509" i="2"/>
  <c r="J2511" i="2"/>
  <c r="J2513" i="2"/>
  <c r="O2513" i="2" s="1"/>
  <c r="J2521" i="2"/>
  <c r="O2521" i="2" s="1"/>
  <c r="J2523" i="2"/>
  <c r="O2523" i="2" s="1"/>
  <c r="J2526" i="2"/>
  <c r="J2535" i="2"/>
  <c r="O2535" i="2" s="1"/>
  <c r="J2540" i="2"/>
  <c r="O2540" i="2" s="1"/>
  <c r="J2545" i="2"/>
  <c r="O2545" i="2" s="1"/>
  <c r="J2547" i="2"/>
  <c r="O2547" i="2" s="1"/>
  <c r="J2550" i="2"/>
  <c r="J2552" i="2"/>
  <c r="O2552" i="2" s="1"/>
  <c r="J2506" i="2"/>
  <c r="B42" i="7" s="1"/>
  <c r="J2508" i="2"/>
  <c r="O2508" i="2" s="1"/>
  <c r="J2515" i="2"/>
  <c r="O2515" i="2" s="1"/>
  <c r="J2518" i="2"/>
  <c r="J2520" i="2"/>
  <c r="O2520" i="2" s="1"/>
  <c r="J2528" i="2"/>
  <c r="O2528" i="2" s="1"/>
  <c r="J2530" i="2"/>
  <c r="J2532" i="2"/>
  <c r="O2532" i="2" s="1"/>
  <c r="J2537" i="2"/>
  <c r="O2537" i="2" s="1"/>
  <c r="J2539" i="2"/>
  <c r="O2539" i="2" s="1"/>
  <c r="J2542" i="2"/>
  <c r="J2544" i="2"/>
  <c r="O2544" i="2" s="1"/>
  <c r="J2549" i="2"/>
  <c r="O2549" i="2" s="1"/>
  <c r="J2510" i="2"/>
  <c r="J2512" i="2"/>
  <c r="O2512" i="2" s="1"/>
  <c r="J2517" i="2"/>
  <c r="O2517" i="2" s="1"/>
  <c r="J2522" i="2"/>
  <c r="J2525" i="2"/>
  <c r="J2527" i="2"/>
  <c r="O2527" i="2" s="1"/>
  <c r="J2534" i="2"/>
  <c r="J2536" i="2"/>
  <c r="O2536" i="2" s="1"/>
  <c r="J2541" i="2"/>
  <c r="O2541" i="2" s="1"/>
  <c r="J2546" i="2"/>
  <c r="J2551" i="2"/>
  <c r="J2507" i="2"/>
  <c r="O2507" i="2" s="1"/>
  <c r="J2514" i="2"/>
  <c r="J2516" i="2"/>
  <c r="O2516" i="2" s="1"/>
  <c r="J2519" i="2"/>
  <c r="O2519" i="2" s="1"/>
  <c r="J2524" i="2"/>
  <c r="O2524" i="2" s="1"/>
  <c r="J2529" i="2"/>
  <c r="O2529" i="2" s="1"/>
  <c r="J2531" i="2"/>
  <c r="O2531" i="2" s="1"/>
  <c r="J2533" i="2"/>
  <c r="O2533" i="2" s="1"/>
  <c r="J2538" i="2"/>
  <c r="J2543" i="2"/>
  <c r="O2543" i="2" s="1"/>
  <c r="J2548" i="2"/>
  <c r="O2548" i="2" s="1"/>
  <c r="J2553" i="2"/>
  <c r="O2553" i="2" s="1"/>
  <c r="M1951" i="2"/>
  <c r="D1951" i="2" s="1"/>
  <c r="N1951" i="2"/>
  <c r="K1951" i="2"/>
  <c r="M1935" i="2"/>
  <c r="D1935" i="2" s="1"/>
  <c r="N1935" i="2"/>
  <c r="K1935" i="2"/>
  <c r="M1915" i="2"/>
  <c r="D1915" i="2" s="1"/>
  <c r="N1915" i="2"/>
  <c r="K1915" i="2"/>
  <c r="M1899" i="2"/>
  <c r="D1899" i="2" s="1"/>
  <c r="N1899" i="2"/>
  <c r="K1899" i="2"/>
  <c r="M1887" i="2"/>
  <c r="D1887" i="2" s="1"/>
  <c r="N1887" i="2"/>
  <c r="K1887" i="2"/>
  <c r="M1867" i="2"/>
  <c r="D1867" i="2" s="1"/>
  <c r="N1867" i="2"/>
  <c r="K1867" i="2"/>
  <c r="M1851" i="2"/>
  <c r="D1851" i="2" s="1"/>
  <c r="N1851" i="2"/>
  <c r="K1851" i="2"/>
  <c r="M1839" i="2"/>
  <c r="D1839" i="2" s="1"/>
  <c r="N1839" i="2"/>
  <c r="K1839" i="2"/>
  <c r="M1819" i="2"/>
  <c r="D1819" i="2" s="1"/>
  <c r="N1819" i="2"/>
  <c r="K1819" i="2"/>
  <c r="M1807" i="2"/>
  <c r="D1807" i="2" s="1"/>
  <c r="N1807" i="2"/>
  <c r="K1807" i="2"/>
  <c r="N1787" i="2"/>
  <c r="K1787" i="2"/>
  <c r="M1787" i="2"/>
  <c r="D1787" i="2" s="1"/>
  <c r="N1771" i="2"/>
  <c r="K1771" i="2"/>
  <c r="M1771" i="2"/>
  <c r="D1771" i="2" s="1"/>
  <c r="N1755" i="2"/>
  <c r="K1755" i="2"/>
  <c r="M1755" i="2"/>
  <c r="D1755" i="2" s="1"/>
  <c r="N1739" i="2"/>
  <c r="K1739" i="2"/>
  <c r="M1739" i="2"/>
  <c r="D1739" i="2" s="1"/>
  <c r="N1723" i="2"/>
  <c r="K1723" i="2"/>
  <c r="M1723" i="2"/>
  <c r="D1723" i="2" s="1"/>
  <c r="N1707" i="2"/>
  <c r="K1707" i="2"/>
  <c r="M1707" i="2"/>
  <c r="D1707" i="2" s="1"/>
  <c r="N1695" i="2"/>
  <c r="K1695" i="2"/>
  <c r="M1695" i="2"/>
  <c r="D1695" i="2" s="1"/>
  <c r="N1675" i="2"/>
  <c r="K1675" i="2"/>
  <c r="M1675" i="2"/>
  <c r="D1675" i="2" s="1"/>
  <c r="N1663" i="2"/>
  <c r="K1663" i="2"/>
  <c r="M1663" i="2"/>
  <c r="D1663" i="2" s="1"/>
  <c r="N1643" i="2"/>
  <c r="K1643" i="2"/>
  <c r="M1643" i="2"/>
  <c r="D1643" i="2" s="1"/>
  <c r="N1631" i="2"/>
  <c r="K1631" i="2"/>
  <c r="M1631" i="2"/>
  <c r="D1631" i="2" s="1"/>
  <c r="N1611" i="2"/>
  <c r="K1611" i="2"/>
  <c r="M1611" i="2"/>
  <c r="D1611" i="2" s="1"/>
  <c r="N1595" i="2"/>
  <c r="K1595" i="2"/>
  <c r="M1595" i="2"/>
  <c r="D1595" i="2" s="1"/>
  <c r="N1579" i="2"/>
  <c r="K1579" i="2"/>
  <c r="M1579" i="2"/>
  <c r="D1579" i="2" s="1"/>
  <c r="K1567" i="2"/>
  <c r="M1567" i="2"/>
  <c r="D1567" i="2" s="1"/>
  <c r="N1567" i="2"/>
  <c r="K1547" i="2"/>
  <c r="M1547" i="2"/>
  <c r="D1547" i="2" s="1"/>
  <c r="N1547" i="2"/>
  <c r="K1531" i="2"/>
  <c r="M1531" i="2"/>
  <c r="D1531" i="2" s="1"/>
  <c r="N1531" i="2"/>
  <c r="K1519" i="2"/>
  <c r="M1519" i="2"/>
  <c r="D1519" i="2" s="1"/>
  <c r="N1519" i="2"/>
  <c r="K1499" i="2"/>
  <c r="M1499" i="2"/>
  <c r="D1499" i="2" s="1"/>
  <c r="N1499" i="2"/>
  <c r="K1487" i="2"/>
  <c r="M1487" i="2"/>
  <c r="D1487" i="2" s="1"/>
  <c r="N1487" i="2"/>
  <c r="K1467" i="2"/>
  <c r="M1467" i="2"/>
  <c r="D1467" i="2" s="1"/>
  <c r="N1467" i="2"/>
  <c r="K1455" i="2"/>
  <c r="M1455" i="2"/>
  <c r="D1455" i="2" s="1"/>
  <c r="N1455" i="2"/>
  <c r="K1435" i="2"/>
  <c r="M1435" i="2"/>
  <c r="D1435" i="2" s="1"/>
  <c r="N1435" i="2"/>
  <c r="K1423" i="2"/>
  <c r="M1423" i="2"/>
  <c r="D1423" i="2" s="1"/>
  <c r="N1423" i="2"/>
  <c r="K1403" i="2"/>
  <c r="M1403" i="2"/>
  <c r="D1403" i="2" s="1"/>
  <c r="N1403" i="2"/>
  <c r="K1391" i="2"/>
  <c r="M1391" i="2"/>
  <c r="D1391" i="2" s="1"/>
  <c r="N1391" i="2"/>
  <c r="K1371" i="2"/>
  <c r="M1371" i="2"/>
  <c r="D1371" i="2" s="1"/>
  <c r="N1371" i="2"/>
  <c r="K1359" i="2"/>
  <c r="M1359" i="2"/>
  <c r="D1359" i="2" s="1"/>
  <c r="N1359" i="2"/>
  <c r="K1343" i="2"/>
  <c r="M1343" i="2"/>
  <c r="D1343" i="2" s="1"/>
  <c r="N1343" i="2"/>
  <c r="K1327" i="2"/>
  <c r="M1327" i="2"/>
  <c r="D1327" i="2" s="1"/>
  <c r="N1327" i="2"/>
  <c r="K1311" i="2"/>
  <c r="M1311" i="2"/>
  <c r="D1311" i="2" s="1"/>
  <c r="N1311" i="2"/>
  <c r="K1295" i="2"/>
  <c r="M1295" i="2"/>
  <c r="D1295" i="2" s="1"/>
  <c r="N1295" i="2"/>
  <c r="M1279" i="2"/>
  <c r="D1279" i="2" s="1"/>
  <c r="N1279" i="2"/>
  <c r="K1279" i="2"/>
  <c r="M1263" i="2"/>
  <c r="D1263" i="2" s="1"/>
  <c r="N1263" i="2"/>
  <c r="K1263" i="2"/>
  <c r="M1247" i="2"/>
  <c r="D1247" i="2" s="1"/>
  <c r="N1247" i="2"/>
  <c r="K1247" i="2"/>
  <c r="M1231" i="2"/>
  <c r="D1231" i="2" s="1"/>
  <c r="N1231" i="2"/>
  <c r="K1231" i="2"/>
  <c r="M1215" i="2"/>
  <c r="D1215" i="2" s="1"/>
  <c r="N1215" i="2"/>
  <c r="K1215" i="2"/>
  <c r="M1199" i="2"/>
  <c r="D1199" i="2" s="1"/>
  <c r="N1199" i="2"/>
  <c r="K1199" i="2"/>
  <c r="M1183" i="2"/>
  <c r="D1183" i="2" s="1"/>
  <c r="N1183" i="2"/>
  <c r="K1183" i="2"/>
  <c r="N1167" i="2"/>
  <c r="M1167" i="2"/>
  <c r="D1167" i="2" s="1"/>
  <c r="K1167" i="2"/>
  <c r="N1151" i="2"/>
  <c r="K1151" i="2"/>
  <c r="M1151" i="2"/>
  <c r="D1151" i="2" s="1"/>
  <c r="N1139" i="2"/>
  <c r="K1139" i="2"/>
  <c r="M1139" i="2"/>
  <c r="D1139" i="2" s="1"/>
  <c r="N1123" i="2"/>
  <c r="K1123" i="2"/>
  <c r="M1123" i="2"/>
  <c r="D1123" i="2" s="1"/>
  <c r="K1014" i="2"/>
  <c r="K950" i="2"/>
  <c r="N950" i="2"/>
  <c r="K2254" i="2"/>
  <c r="M2254" i="2"/>
  <c r="D2254" i="2" s="1"/>
  <c r="N2254" i="2"/>
  <c r="K2250" i="2"/>
  <c r="M2250" i="2"/>
  <c r="D2250" i="2" s="1"/>
  <c r="N2250" i="2"/>
  <c r="K2246" i="2"/>
  <c r="M2246" i="2"/>
  <c r="D2246" i="2" s="1"/>
  <c r="N2246" i="2"/>
  <c r="K2242" i="2"/>
  <c r="M2242" i="2"/>
  <c r="D2242" i="2" s="1"/>
  <c r="N2242" i="2"/>
  <c r="K2238" i="2"/>
  <c r="M2238" i="2"/>
  <c r="D2238" i="2" s="1"/>
  <c r="N2238" i="2"/>
  <c r="K2234" i="2"/>
  <c r="M2234" i="2"/>
  <c r="D2234" i="2" s="1"/>
  <c r="N2234" i="2"/>
  <c r="K2230" i="2"/>
  <c r="M2230" i="2"/>
  <c r="D2230" i="2" s="1"/>
  <c r="N2230" i="2"/>
  <c r="K2226" i="2"/>
  <c r="M2226" i="2"/>
  <c r="D2226" i="2" s="1"/>
  <c r="N2226" i="2"/>
  <c r="K2222" i="2"/>
  <c r="M2222" i="2"/>
  <c r="D2222" i="2" s="1"/>
  <c r="N2222" i="2"/>
  <c r="K2218" i="2"/>
  <c r="M2218" i="2"/>
  <c r="D2218" i="2" s="1"/>
  <c r="N2218" i="2"/>
  <c r="K2214" i="2"/>
  <c r="M2214" i="2"/>
  <c r="D2214" i="2" s="1"/>
  <c r="N2214" i="2"/>
  <c r="K2210" i="2"/>
  <c r="M2210" i="2"/>
  <c r="D2210" i="2" s="1"/>
  <c r="N2210" i="2"/>
  <c r="K2206" i="2"/>
  <c r="M2206" i="2"/>
  <c r="D2206" i="2" s="1"/>
  <c r="N2206" i="2"/>
  <c r="K2202" i="2"/>
  <c r="M2202" i="2"/>
  <c r="D2202" i="2" s="1"/>
  <c r="N2202" i="2"/>
  <c r="K2198" i="2"/>
  <c r="M2198" i="2"/>
  <c r="D2198" i="2" s="1"/>
  <c r="N2198" i="2"/>
  <c r="K2194" i="2"/>
  <c r="M2194" i="2"/>
  <c r="D2194" i="2" s="1"/>
  <c r="N2194" i="2"/>
  <c r="K2190" i="2"/>
  <c r="M2190" i="2"/>
  <c r="D2190" i="2" s="1"/>
  <c r="N2190" i="2"/>
  <c r="K2186" i="2"/>
  <c r="M2186" i="2"/>
  <c r="D2186" i="2" s="1"/>
  <c r="N2186" i="2"/>
  <c r="K2182" i="2"/>
  <c r="M2182" i="2"/>
  <c r="D2182" i="2" s="1"/>
  <c r="N2182" i="2"/>
  <c r="K2178" i="2"/>
  <c r="M2178" i="2"/>
  <c r="D2178" i="2" s="1"/>
  <c r="N2178" i="2"/>
  <c r="K2174" i="2"/>
  <c r="M2174" i="2"/>
  <c r="D2174" i="2" s="1"/>
  <c r="N2174" i="2"/>
  <c r="K2170" i="2"/>
  <c r="M2170" i="2"/>
  <c r="D2170" i="2" s="1"/>
  <c r="N2170" i="2"/>
  <c r="K2166" i="2"/>
  <c r="M2166" i="2"/>
  <c r="D2166" i="2" s="1"/>
  <c r="N2166" i="2"/>
  <c r="K2162" i="2"/>
  <c r="M2162" i="2"/>
  <c r="D2162" i="2" s="1"/>
  <c r="N2162" i="2"/>
  <c r="K2158" i="2"/>
  <c r="M2158" i="2"/>
  <c r="D2158" i="2" s="1"/>
  <c r="N2158" i="2"/>
  <c r="K2154" i="2"/>
  <c r="M2154" i="2"/>
  <c r="D2154" i="2" s="1"/>
  <c r="N2154" i="2"/>
  <c r="K2150" i="2"/>
  <c r="M2150" i="2"/>
  <c r="D2150" i="2" s="1"/>
  <c r="N2150" i="2"/>
  <c r="K2146" i="2"/>
  <c r="M2146" i="2"/>
  <c r="D2146" i="2" s="1"/>
  <c r="N2146" i="2"/>
  <c r="K2142" i="2"/>
  <c r="M2142" i="2"/>
  <c r="D2142" i="2" s="1"/>
  <c r="N2142" i="2"/>
  <c r="K2138" i="2"/>
  <c r="M2138" i="2"/>
  <c r="D2138" i="2" s="1"/>
  <c r="N2138" i="2"/>
  <c r="K2134" i="2"/>
  <c r="M2134" i="2"/>
  <c r="D2134" i="2" s="1"/>
  <c r="N2134" i="2"/>
  <c r="K2130" i="2"/>
  <c r="M2130" i="2"/>
  <c r="D2130" i="2" s="1"/>
  <c r="N2130" i="2"/>
  <c r="K2126" i="2"/>
  <c r="M2126" i="2"/>
  <c r="D2126" i="2" s="1"/>
  <c r="N2126" i="2"/>
  <c r="K2122" i="2"/>
  <c r="M2122" i="2"/>
  <c r="D2122" i="2" s="1"/>
  <c r="N2122" i="2"/>
  <c r="K2118" i="2"/>
  <c r="M2118" i="2"/>
  <c r="D2118" i="2" s="1"/>
  <c r="N2118" i="2"/>
  <c r="K2114" i="2"/>
  <c r="M2114" i="2"/>
  <c r="D2114" i="2" s="1"/>
  <c r="N2114" i="2"/>
  <c r="K2110" i="2"/>
  <c r="M2110" i="2"/>
  <c r="D2110" i="2" s="1"/>
  <c r="N2110" i="2"/>
  <c r="K2106" i="2"/>
  <c r="M2106" i="2"/>
  <c r="D2106" i="2" s="1"/>
  <c r="N2106" i="2"/>
  <c r="K2102" i="2"/>
  <c r="M2102" i="2"/>
  <c r="D2102" i="2" s="1"/>
  <c r="N2102" i="2"/>
  <c r="K2098" i="2"/>
  <c r="M2098" i="2"/>
  <c r="D2098" i="2" s="1"/>
  <c r="N2098" i="2"/>
  <c r="K2094" i="2"/>
  <c r="M2094" i="2"/>
  <c r="D2094" i="2" s="1"/>
  <c r="N2094" i="2"/>
  <c r="K2090" i="2"/>
  <c r="M2090" i="2"/>
  <c r="D2090" i="2" s="1"/>
  <c r="N2090" i="2"/>
  <c r="K2086" i="2"/>
  <c r="M2086" i="2"/>
  <c r="D2086" i="2" s="1"/>
  <c r="N2086" i="2"/>
  <c r="K2082" i="2"/>
  <c r="M2082" i="2"/>
  <c r="D2082" i="2" s="1"/>
  <c r="N2082" i="2"/>
  <c r="K2078" i="2"/>
  <c r="M2078" i="2"/>
  <c r="D2078" i="2" s="1"/>
  <c r="N2078" i="2"/>
  <c r="K2074" i="2"/>
  <c r="M2074" i="2"/>
  <c r="D2074" i="2" s="1"/>
  <c r="N2074" i="2"/>
  <c r="K2070" i="2"/>
  <c r="M2070" i="2"/>
  <c r="D2070" i="2" s="1"/>
  <c r="N2070" i="2"/>
  <c r="K2066" i="2"/>
  <c r="M2066" i="2"/>
  <c r="D2066" i="2" s="1"/>
  <c r="N2066" i="2"/>
  <c r="K2062" i="2"/>
  <c r="M2062" i="2"/>
  <c r="D2062" i="2" s="1"/>
  <c r="N2062" i="2"/>
  <c r="K2058" i="2"/>
  <c r="M2058" i="2"/>
  <c r="D2058" i="2" s="1"/>
  <c r="N2058" i="2"/>
  <c r="K2054" i="2"/>
  <c r="M2054" i="2"/>
  <c r="D2054" i="2" s="1"/>
  <c r="N2054" i="2"/>
  <c r="K2050" i="2"/>
  <c r="M2050" i="2"/>
  <c r="D2050" i="2" s="1"/>
  <c r="N2050" i="2"/>
  <c r="K2046" i="2"/>
  <c r="M2046" i="2"/>
  <c r="D2046" i="2" s="1"/>
  <c r="N2046" i="2"/>
  <c r="K2042" i="2"/>
  <c r="M2042" i="2"/>
  <c r="D2042" i="2" s="1"/>
  <c r="N2042" i="2"/>
  <c r="K2038" i="2"/>
  <c r="M2038" i="2"/>
  <c r="D2038" i="2" s="1"/>
  <c r="N2038" i="2"/>
  <c r="K2034" i="2"/>
  <c r="M2034" i="2"/>
  <c r="D2034" i="2" s="1"/>
  <c r="N2034" i="2"/>
  <c r="K2030" i="2"/>
  <c r="M2030" i="2"/>
  <c r="D2030" i="2" s="1"/>
  <c r="N2030" i="2"/>
  <c r="K2026" i="2"/>
  <c r="M2026" i="2"/>
  <c r="D2026" i="2" s="1"/>
  <c r="N2026" i="2"/>
  <c r="K2022" i="2"/>
  <c r="M2022" i="2"/>
  <c r="D2022" i="2" s="1"/>
  <c r="N2022" i="2"/>
  <c r="K2018" i="2"/>
  <c r="M2018" i="2"/>
  <c r="D2018" i="2" s="1"/>
  <c r="N2018" i="2"/>
  <c r="K2014" i="2"/>
  <c r="M2014" i="2"/>
  <c r="D2014" i="2" s="1"/>
  <c r="N2014" i="2"/>
  <c r="K2010" i="2"/>
  <c r="M2010" i="2"/>
  <c r="D2010" i="2" s="1"/>
  <c r="N2010" i="2"/>
  <c r="K2006" i="2"/>
  <c r="M2006" i="2"/>
  <c r="D2006" i="2" s="1"/>
  <c r="N2006" i="2"/>
  <c r="K2002" i="2"/>
  <c r="M2002" i="2"/>
  <c r="D2002" i="2" s="1"/>
  <c r="N2002" i="2"/>
  <c r="K1998" i="2"/>
  <c r="M1998" i="2"/>
  <c r="D1998" i="2" s="1"/>
  <c r="N1998" i="2"/>
  <c r="K1994" i="2"/>
  <c r="M1994" i="2"/>
  <c r="D1994" i="2" s="1"/>
  <c r="N1994" i="2"/>
  <c r="K1990" i="2"/>
  <c r="M1990" i="2"/>
  <c r="D1990" i="2" s="1"/>
  <c r="N1990" i="2"/>
  <c r="K1986" i="2"/>
  <c r="M1986" i="2"/>
  <c r="D1986" i="2" s="1"/>
  <c r="N1986" i="2"/>
  <c r="K1982" i="2"/>
  <c r="M1982" i="2"/>
  <c r="D1982" i="2" s="1"/>
  <c r="N1982" i="2"/>
  <c r="K1978" i="2"/>
  <c r="M1978" i="2"/>
  <c r="D1978" i="2" s="1"/>
  <c r="N1978" i="2"/>
  <c r="K1974" i="2"/>
  <c r="M1974" i="2"/>
  <c r="D1974" i="2" s="1"/>
  <c r="N1974" i="2"/>
  <c r="K1970" i="2"/>
  <c r="M1970" i="2"/>
  <c r="D1970" i="2" s="1"/>
  <c r="N1970" i="2"/>
  <c r="K1966" i="2"/>
  <c r="M1966" i="2"/>
  <c r="D1966" i="2" s="1"/>
  <c r="N1966" i="2"/>
  <c r="K1962" i="2"/>
  <c r="M1962" i="2"/>
  <c r="D1962" i="2" s="1"/>
  <c r="N1962" i="2"/>
  <c r="K1958" i="2"/>
  <c r="M1958" i="2"/>
  <c r="D1958" i="2" s="1"/>
  <c r="N1958" i="2"/>
  <c r="K1954" i="2"/>
  <c r="M1954" i="2"/>
  <c r="D1954" i="2" s="1"/>
  <c r="N1954" i="2"/>
  <c r="K1950" i="2"/>
  <c r="M1950" i="2"/>
  <c r="D1950" i="2" s="1"/>
  <c r="N1950" i="2"/>
  <c r="K1946" i="2"/>
  <c r="M1946" i="2"/>
  <c r="D1946" i="2" s="1"/>
  <c r="N1946" i="2"/>
  <c r="K1942" i="2"/>
  <c r="M1942" i="2"/>
  <c r="D1942" i="2" s="1"/>
  <c r="N1942" i="2"/>
  <c r="K1938" i="2"/>
  <c r="M1938" i="2"/>
  <c r="D1938" i="2" s="1"/>
  <c r="N1938" i="2"/>
  <c r="K1934" i="2"/>
  <c r="M1934" i="2"/>
  <c r="D1934" i="2" s="1"/>
  <c r="N1934" i="2"/>
  <c r="K1930" i="2"/>
  <c r="M1930" i="2"/>
  <c r="D1930" i="2" s="1"/>
  <c r="N1930" i="2"/>
  <c r="K1926" i="2"/>
  <c r="M1926" i="2"/>
  <c r="D1926" i="2" s="1"/>
  <c r="N1926" i="2"/>
  <c r="K1922" i="2"/>
  <c r="M1922" i="2"/>
  <c r="D1922" i="2" s="1"/>
  <c r="N1922" i="2"/>
  <c r="K1918" i="2"/>
  <c r="M1918" i="2"/>
  <c r="D1918" i="2" s="1"/>
  <c r="N1918" i="2"/>
  <c r="K1914" i="2"/>
  <c r="M1914" i="2"/>
  <c r="D1914" i="2" s="1"/>
  <c r="N1914" i="2"/>
  <c r="K1910" i="2"/>
  <c r="M1910" i="2"/>
  <c r="D1910" i="2" s="1"/>
  <c r="N1910" i="2"/>
  <c r="K1906" i="2"/>
  <c r="M1906" i="2"/>
  <c r="D1906" i="2" s="1"/>
  <c r="N1906" i="2"/>
  <c r="K1902" i="2"/>
  <c r="M1902" i="2"/>
  <c r="D1902" i="2" s="1"/>
  <c r="N1902" i="2"/>
  <c r="K1898" i="2"/>
  <c r="M1898" i="2"/>
  <c r="D1898" i="2" s="1"/>
  <c r="N1898" i="2"/>
  <c r="K1894" i="2"/>
  <c r="M1894" i="2"/>
  <c r="D1894" i="2" s="1"/>
  <c r="N1894" i="2"/>
  <c r="K1890" i="2"/>
  <c r="M1890" i="2"/>
  <c r="D1890" i="2" s="1"/>
  <c r="N1890" i="2"/>
  <c r="K1886" i="2"/>
  <c r="M1886" i="2"/>
  <c r="D1886" i="2" s="1"/>
  <c r="N1886" i="2"/>
  <c r="K1882" i="2"/>
  <c r="M1882" i="2"/>
  <c r="D1882" i="2" s="1"/>
  <c r="N1882" i="2"/>
  <c r="K1878" i="2"/>
  <c r="M1878" i="2"/>
  <c r="D1878" i="2" s="1"/>
  <c r="N1878" i="2"/>
  <c r="K1874" i="2"/>
  <c r="M1874" i="2"/>
  <c r="D1874" i="2" s="1"/>
  <c r="N1874" i="2"/>
  <c r="K1870" i="2"/>
  <c r="M1870" i="2"/>
  <c r="D1870" i="2" s="1"/>
  <c r="N1870" i="2"/>
  <c r="K1866" i="2"/>
  <c r="M1866" i="2"/>
  <c r="D1866" i="2" s="1"/>
  <c r="N1866" i="2"/>
  <c r="K1862" i="2"/>
  <c r="M1862" i="2"/>
  <c r="D1862" i="2" s="1"/>
  <c r="N1862" i="2"/>
  <c r="K1858" i="2"/>
  <c r="M1858" i="2"/>
  <c r="D1858" i="2" s="1"/>
  <c r="N1858" i="2"/>
  <c r="K1854" i="2"/>
  <c r="M1854" i="2"/>
  <c r="D1854" i="2" s="1"/>
  <c r="N1854" i="2"/>
  <c r="K1850" i="2"/>
  <c r="M1850" i="2"/>
  <c r="D1850" i="2" s="1"/>
  <c r="N1850" i="2"/>
  <c r="K1846" i="2"/>
  <c r="M1846" i="2"/>
  <c r="D1846" i="2" s="1"/>
  <c r="N1846" i="2"/>
  <c r="K1842" i="2"/>
  <c r="M1842" i="2"/>
  <c r="D1842" i="2" s="1"/>
  <c r="N1842" i="2"/>
  <c r="K1838" i="2"/>
  <c r="M1838" i="2"/>
  <c r="D1838" i="2" s="1"/>
  <c r="N1838" i="2"/>
  <c r="K1834" i="2"/>
  <c r="M1834" i="2"/>
  <c r="D1834" i="2" s="1"/>
  <c r="N1834" i="2"/>
  <c r="K1830" i="2"/>
  <c r="M1830" i="2"/>
  <c r="D1830" i="2" s="1"/>
  <c r="N1830" i="2"/>
  <c r="K1826" i="2"/>
  <c r="M1826" i="2"/>
  <c r="D1826" i="2" s="1"/>
  <c r="N1826" i="2"/>
  <c r="K1822" i="2"/>
  <c r="M1822" i="2"/>
  <c r="D1822" i="2" s="1"/>
  <c r="N1822" i="2"/>
  <c r="K1818" i="2"/>
  <c r="M1818" i="2"/>
  <c r="D1818" i="2" s="1"/>
  <c r="N1818" i="2"/>
  <c r="K1814" i="2"/>
  <c r="M1814" i="2"/>
  <c r="D1814" i="2" s="1"/>
  <c r="N1814" i="2"/>
  <c r="K1810" i="2"/>
  <c r="M1810" i="2"/>
  <c r="D1810" i="2" s="1"/>
  <c r="N1810" i="2"/>
  <c r="K1806" i="2"/>
  <c r="M1806" i="2"/>
  <c r="D1806" i="2" s="1"/>
  <c r="N1806" i="2"/>
  <c r="K1802" i="2"/>
  <c r="M1802" i="2"/>
  <c r="D1802" i="2" s="1"/>
  <c r="N1802" i="2"/>
  <c r="M1798" i="2"/>
  <c r="D1798" i="2" s="1"/>
  <c r="N1798" i="2"/>
  <c r="K1798" i="2"/>
  <c r="M1794" i="2"/>
  <c r="D1794" i="2" s="1"/>
  <c r="N1794" i="2"/>
  <c r="K1794" i="2"/>
  <c r="M1790" i="2"/>
  <c r="D1790" i="2" s="1"/>
  <c r="N1790" i="2"/>
  <c r="K1790" i="2"/>
  <c r="M1786" i="2"/>
  <c r="D1786" i="2" s="1"/>
  <c r="N1786" i="2"/>
  <c r="K1786" i="2"/>
  <c r="M1782" i="2"/>
  <c r="D1782" i="2" s="1"/>
  <c r="N1782" i="2"/>
  <c r="K1782" i="2"/>
  <c r="M1778" i="2"/>
  <c r="D1778" i="2" s="1"/>
  <c r="N1778" i="2"/>
  <c r="K1778" i="2"/>
  <c r="M1774" i="2"/>
  <c r="D1774" i="2" s="1"/>
  <c r="N1774" i="2"/>
  <c r="K1774" i="2"/>
  <c r="M1770" i="2"/>
  <c r="D1770" i="2" s="1"/>
  <c r="N1770" i="2"/>
  <c r="K1770" i="2"/>
  <c r="M1766" i="2"/>
  <c r="D1766" i="2" s="1"/>
  <c r="N1766" i="2"/>
  <c r="K1766" i="2"/>
  <c r="M1762" i="2"/>
  <c r="D1762" i="2" s="1"/>
  <c r="N1762" i="2"/>
  <c r="K1762" i="2"/>
  <c r="M1758" i="2"/>
  <c r="D1758" i="2" s="1"/>
  <c r="N1758" i="2"/>
  <c r="K1758" i="2"/>
  <c r="M1754" i="2"/>
  <c r="D1754" i="2" s="1"/>
  <c r="N1754" i="2"/>
  <c r="K1754" i="2"/>
  <c r="M1750" i="2"/>
  <c r="D1750" i="2" s="1"/>
  <c r="N1750" i="2"/>
  <c r="K1750" i="2"/>
  <c r="M1746" i="2"/>
  <c r="D1746" i="2" s="1"/>
  <c r="N1746" i="2"/>
  <c r="K1746" i="2"/>
  <c r="M1742" i="2"/>
  <c r="D1742" i="2" s="1"/>
  <c r="N1742" i="2"/>
  <c r="K1742" i="2"/>
  <c r="M1738" i="2"/>
  <c r="D1738" i="2" s="1"/>
  <c r="N1738" i="2"/>
  <c r="K1738" i="2"/>
  <c r="M1734" i="2"/>
  <c r="D1734" i="2" s="1"/>
  <c r="N1734" i="2"/>
  <c r="K1734" i="2"/>
  <c r="M1730" i="2"/>
  <c r="D1730" i="2" s="1"/>
  <c r="N1730" i="2"/>
  <c r="K1730" i="2"/>
  <c r="M1726" i="2"/>
  <c r="D1726" i="2" s="1"/>
  <c r="N1726" i="2"/>
  <c r="K1726" i="2"/>
  <c r="M1722" i="2"/>
  <c r="D1722" i="2" s="1"/>
  <c r="N1722" i="2"/>
  <c r="K1722" i="2"/>
  <c r="M1718" i="2"/>
  <c r="D1718" i="2" s="1"/>
  <c r="N1718" i="2"/>
  <c r="K1718" i="2"/>
  <c r="M1714" i="2"/>
  <c r="D1714" i="2" s="1"/>
  <c r="N1714" i="2"/>
  <c r="K1714" i="2"/>
  <c r="M1710" i="2"/>
  <c r="D1710" i="2" s="1"/>
  <c r="N1710" i="2"/>
  <c r="K1710" i="2"/>
  <c r="M1706" i="2"/>
  <c r="D1706" i="2" s="1"/>
  <c r="N1706" i="2"/>
  <c r="K1706" i="2"/>
  <c r="M1702" i="2"/>
  <c r="D1702" i="2" s="1"/>
  <c r="N1702" i="2"/>
  <c r="K1702" i="2"/>
  <c r="M1698" i="2"/>
  <c r="D1698" i="2" s="1"/>
  <c r="N1698" i="2"/>
  <c r="K1698" i="2"/>
  <c r="M1694" i="2"/>
  <c r="D1694" i="2" s="1"/>
  <c r="N1694" i="2"/>
  <c r="K1694" i="2"/>
  <c r="M1690" i="2"/>
  <c r="D1690" i="2" s="1"/>
  <c r="N1690" i="2"/>
  <c r="K1690" i="2"/>
  <c r="M1686" i="2"/>
  <c r="D1686" i="2" s="1"/>
  <c r="N1686" i="2"/>
  <c r="K1686" i="2"/>
  <c r="M1682" i="2"/>
  <c r="D1682" i="2" s="1"/>
  <c r="N1682" i="2"/>
  <c r="K1682" i="2"/>
  <c r="M1678" i="2"/>
  <c r="D1678" i="2" s="1"/>
  <c r="N1678" i="2"/>
  <c r="K1678" i="2"/>
  <c r="M1674" i="2"/>
  <c r="D1674" i="2" s="1"/>
  <c r="N1674" i="2"/>
  <c r="K1674" i="2"/>
  <c r="M1670" i="2"/>
  <c r="D1670" i="2" s="1"/>
  <c r="N1670" i="2"/>
  <c r="K1670" i="2"/>
  <c r="M1666" i="2"/>
  <c r="D1666" i="2" s="1"/>
  <c r="N1666" i="2"/>
  <c r="K1666" i="2"/>
  <c r="M1662" i="2"/>
  <c r="D1662" i="2" s="1"/>
  <c r="N1662" i="2"/>
  <c r="K1662" i="2"/>
  <c r="M1658" i="2"/>
  <c r="D1658" i="2" s="1"/>
  <c r="N1658" i="2"/>
  <c r="K1658" i="2"/>
  <c r="M1654" i="2"/>
  <c r="D1654" i="2" s="1"/>
  <c r="N1654" i="2"/>
  <c r="K1654" i="2"/>
  <c r="M1650" i="2"/>
  <c r="D1650" i="2" s="1"/>
  <c r="N1650" i="2"/>
  <c r="K1650" i="2"/>
  <c r="M1646" i="2"/>
  <c r="D1646" i="2" s="1"/>
  <c r="N1646" i="2"/>
  <c r="K1646" i="2"/>
  <c r="M1642" i="2"/>
  <c r="D1642" i="2" s="1"/>
  <c r="N1642" i="2"/>
  <c r="K1642" i="2"/>
  <c r="M1638" i="2"/>
  <c r="D1638" i="2" s="1"/>
  <c r="N1638" i="2"/>
  <c r="K1638" i="2"/>
  <c r="M1634" i="2"/>
  <c r="D1634" i="2" s="1"/>
  <c r="N1634" i="2"/>
  <c r="K1634" i="2"/>
  <c r="M1630" i="2"/>
  <c r="D1630" i="2" s="1"/>
  <c r="N1630" i="2"/>
  <c r="K1630" i="2"/>
  <c r="M1626" i="2"/>
  <c r="D1626" i="2" s="1"/>
  <c r="N1626" i="2"/>
  <c r="K1626" i="2"/>
  <c r="M1622" i="2"/>
  <c r="D1622" i="2" s="1"/>
  <c r="N1622" i="2"/>
  <c r="K1622" i="2"/>
  <c r="M1618" i="2"/>
  <c r="D1618" i="2" s="1"/>
  <c r="N1618" i="2"/>
  <c r="K1618" i="2"/>
  <c r="M1614" i="2"/>
  <c r="D1614" i="2" s="1"/>
  <c r="N1614" i="2"/>
  <c r="K1614" i="2"/>
  <c r="M1610" i="2"/>
  <c r="D1610" i="2" s="1"/>
  <c r="N1610" i="2"/>
  <c r="K1610" i="2"/>
  <c r="M1606" i="2"/>
  <c r="D1606" i="2" s="1"/>
  <c r="N1606" i="2"/>
  <c r="K1606" i="2"/>
  <c r="M1602" i="2"/>
  <c r="D1602" i="2" s="1"/>
  <c r="N1602" i="2"/>
  <c r="K1602" i="2"/>
  <c r="M1598" i="2"/>
  <c r="D1598" i="2" s="1"/>
  <c r="N1598" i="2"/>
  <c r="K1598" i="2"/>
  <c r="M1594" i="2"/>
  <c r="D1594" i="2" s="1"/>
  <c r="N1594" i="2"/>
  <c r="K1594" i="2"/>
  <c r="M1590" i="2"/>
  <c r="D1590" i="2" s="1"/>
  <c r="N1590" i="2"/>
  <c r="K1590" i="2"/>
  <c r="M1586" i="2"/>
  <c r="D1586" i="2" s="1"/>
  <c r="N1586" i="2"/>
  <c r="K1586" i="2"/>
  <c r="M1582" i="2"/>
  <c r="D1582" i="2" s="1"/>
  <c r="N1582" i="2"/>
  <c r="K1582" i="2"/>
  <c r="M1578" i="2"/>
  <c r="D1578" i="2" s="1"/>
  <c r="N1578" i="2"/>
  <c r="K1578" i="2"/>
  <c r="K1574" i="2"/>
  <c r="M1574" i="2"/>
  <c r="D1574" i="2" s="1"/>
  <c r="N1574" i="2"/>
  <c r="N1570" i="2"/>
  <c r="K1570" i="2"/>
  <c r="M1570" i="2"/>
  <c r="D1570" i="2" s="1"/>
  <c r="N1566" i="2"/>
  <c r="K1566" i="2"/>
  <c r="M1566" i="2"/>
  <c r="D1566" i="2" s="1"/>
  <c r="N1562" i="2"/>
  <c r="K1562" i="2"/>
  <c r="M1562" i="2"/>
  <c r="D1562" i="2" s="1"/>
  <c r="N1558" i="2"/>
  <c r="K1558" i="2"/>
  <c r="M1558" i="2"/>
  <c r="D1558" i="2" s="1"/>
  <c r="N1554" i="2"/>
  <c r="K1554" i="2"/>
  <c r="M1554" i="2"/>
  <c r="D1554" i="2" s="1"/>
  <c r="N1550" i="2"/>
  <c r="K1550" i="2"/>
  <c r="M1550" i="2"/>
  <c r="D1550" i="2" s="1"/>
  <c r="N1546" i="2"/>
  <c r="K1546" i="2"/>
  <c r="M1546" i="2"/>
  <c r="D1546" i="2" s="1"/>
  <c r="N1542" i="2"/>
  <c r="K1542" i="2"/>
  <c r="M1542" i="2"/>
  <c r="D1542" i="2" s="1"/>
  <c r="N1538" i="2"/>
  <c r="K1538" i="2"/>
  <c r="M1538" i="2"/>
  <c r="D1538" i="2" s="1"/>
  <c r="N1534" i="2"/>
  <c r="K1534" i="2"/>
  <c r="M1534" i="2"/>
  <c r="D1534" i="2" s="1"/>
  <c r="N1530" i="2"/>
  <c r="K1530" i="2"/>
  <c r="M1530" i="2"/>
  <c r="D1530" i="2" s="1"/>
  <c r="N1526" i="2"/>
  <c r="K1526" i="2"/>
  <c r="M1526" i="2"/>
  <c r="D1526" i="2" s="1"/>
  <c r="N1522" i="2"/>
  <c r="K1522" i="2"/>
  <c r="M1522" i="2"/>
  <c r="D1522" i="2" s="1"/>
  <c r="N1518" i="2"/>
  <c r="K1518" i="2"/>
  <c r="M1518" i="2"/>
  <c r="D1518" i="2" s="1"/>
  <c r="N1514" i="2"/>
  <c r="K1514" i="2"/>
  <c r="M1514" i="2"/>
  <c r="D1514" i="2" s="1"/>
  <c r="N1510" i="2"/>
  <c r="K1510" i="2"/>
  <c r="M1510" i="2"/>
  <c r="D1510" i="2" s="1"/>
  <c r="N1506" i="2"/>
  <c r="K1506" i="2"/>
  <c r="M1506" i="2"/>
  <c r="D1506" i="2" s="1"/>
  <c r="N1502" i="2"/>
  <c r="K1502" i="2"/>
  <c r="M1502" i="2"/>
  <c r="D1502" i="2" s="1"/>
  <c r="N1498" i="2"/>
  <c r="K1498" i="2"/>
  <c r="M1498" i="2"/>
  <c r="D1498" i="2" s="1"/>
  <c r="N1494" i="2"/>
  <c r="K1494" i="2"/>
  <c r="M1494" i="2"/>
  <c r="D1494" i="2" s="1"/>
  <c r="N1490" i="2"/>
  <c r="K1490" i="2"/>
  <c r="M1490" i="2"/>
  <c r="D1490" i="2" s="1"/>
  <c r="N1486" i="2"/>
  <c r="K1486" i="2"/>
  <c r="M1486" i="2"/>
  <c r="D1486" i="2" s="1"/>
  <c r="N1482" i="2"/>
  <c r="K1482" i="2"/>
  <c r="M1482" i="2"/>
  <c r="D1482" i="2" s="1"/>
  <c r="N1478" i="2"/>
  <c r="K1478" i="2"/>
  <c r="M1478" i="2"/>
  <c r="D1478" i="2" s="1"/>
  <c r="N1474" i="2"/>
  <c r="K1474" i="2"/>
  <c r="M1474" i="2"/>
  <c r="D1474" i="2" s="1"/>
  <c r="N1470" i="2"/>
  <c r="K1470" i="2"/>
  <c r="M1470" i="2"/>
  <c r="D1470" i="2" s="1"/>
  <c r="N1466" i="2"/>
  <c r="K1466" i="2"/>
  <c r="M1466" i="2"/>
  <c r="D1466" i="2" s="1"/>
  <c r="N1462" i="2"/>
  <c r="K1462" i="2"/>
  <c r="M1462" i="2"/>
  <c r="D1462" i="2" s="1"/>
  <c r="N1458" i="2"/>
  <c r="K1458" i="2"/>
  <c r="M1458" i="2"/>
  <c r="D1458" i="2" s="1"/>
  <c r="N1454" i="2"/>
  <c r="K1454" i="2"/>
  <c r="M1454" i="2"/>
  <c r="D1454" i="2" s="1"/>
  <c r="N1450" i="2"/>
  <c r="K1450" i="2"/>
  <c r="M1450" i="2"/>
  <c r="D1450" i="2" s="1"/>
  <c r="N1446" i="2"/>
  <c r="K1446" i="2"/>
  <c r="M1446" i="2"/>
  <c r="D1446" i="2" s="1"/>
  <c r="N1442" i="2"/>
  <c r="K1442" i="2"/>
  <c r="M1442" i="2"/>
  <c r="D1442" i="2" s="1"/>
  <c r="N1438" i="2"/>
  <c r="K1438" i="2"/>
  <c r="M1438" i="2"/>
  <c r="D1438" i="2" s="1"/>
  <c r="N1434" i="2"/>
  <c r="K1434" i="2"/>
  <c r="M1434" i="2"/>
  <c r="D1434" i="2" s="1"/>
  <c r="N1430" i="2"/>
  <c r="K1430" i="2"/>
  <c r="M1430" i="2"/>
  <c r="D1430" i="2" s="1"/>
  <c r="N1426" i="2"/>
  <c r="K1426" i="2"/>
  <c r="M1426" i="2"/>
  <c r="D1426" i="2" s="1"/>
  <c r="N1422" i="2"/>
  <c r="K1422" i="2"/>
  <c r="M1422" i="2"/>
  <c r="D1422" i="2" s="1"/>
  <c r="N1418" i="2"/>
  <c r="K1418" i="2"/>
  <c r="M1418" i="2"/>
  <c r="D1418" i="2" s="1"/>
  <c r="N1414" i="2"/>
  <c r="K1414" i="2"/>
  <c r="M1414" i="2"/>
  <c r="D1414" i="2" s="1"/>
  <c r="N1410" i="2"/>
  <c r="K1410" i="2"/>
  <c r="M1410" i="2"/>
  <c r="D1410" i="2" s="1"/>
  <c r="N1406" i="2"/>
  <c r="K1406" i="2"/>
  <c r="M1406" i="2"/>
  <c r="D1406" i="2" s="1"/>
  <c r="N1402" i="2"/>
  <c r="K1402" i="2"/>
  <c r="M1402" i="2"/>
  <c r="D1402" i="2" s="1"/>
  <c r="N1398" i="2"/>
  <c r="K1398" i="2"/>
  <c r="M1398" i="2"/>
  <c r="D1398" i="2" s="1"/>
  <c r="N1394" i="2"/>
  <c r="K1394" i="2"/>
  <c r="M1394" i="2"/>
  <c r="D1394" i="2" s="1"/>
  <c r="N1390" i="2"/>
  <c r="K1390" i="2"/>
  <c r="M1390" i="2"/>
  <c r="D1390" i="2" s="1"/>
  <c r="N1386" i="2"/>
  <c r="K1386" i="2"/>
  <c r="M1386" i="2"/>
  <c r="D1386" i="2" s="1"/>
  <c r="N1382" i="2"/>
  <c r="K1382" i="2"/>
  <c r="M1382" i="2"/>
  <c r="D1382" i="2" s="1"/>
  <c r="N1378" i="2"/>
  <c r="K1378" i="2"/>
  <c r="M1378" i="2"/>
  <c r="D1378" i="2" s="1"/>
  <c r="N1374" i="2"/>
  <c r="K1374" i="2"/>
  <c r="M1374" i="2"/>
  <c r="D1374" i="2" s="1"/>
  <c r="N1370" i="2"/>
  <c r="K1370" i="2"/>
  <c r="M1370" i="2"/>
  <c r="D1370" i="2" s="1"/>
  <c r="N1366" i="2"/>
  <c r="K1366" i="2"/>
  <c r="M1366" i="2"/>
  <c r="D1366" i="2" s="1"/>
  <c r="N1362" i="2"/>
  <c r="K1362" i="2"/>
  <c r="M1362" i="2"/>
  <c r="D1362" i="2" s="1"/>
  <c r="N1358" i="2"/>
  <c r="K1358" i="2"/>
  <c r="M1358" i="2"/>
  <c r="D1358" i="2" s="1"/>
  <c r="N1354" i="2"/>
  <c r="K1354" i="2"/>
  <c r="M1354" i="2"/>
  <c r="D1354" i="2" s="1"/>
  <c r="N1350" i="2"/>
  <c r="K1350" i="2"/>
  <c r="M1350" i="2"/>
  <c r="D1350" i="2" s="1"/>
  <c r="K1346" i="2"/>
  <c r="N1346" i="2"/>
  <c r="M1346" i="2"/>
  <c r="D1346" i="2" s="1"/>
  <c r="K1342" i="2"/>
  <c r="M1342" i="2"/>
  <c r="D1342" i="2" s="1"/>
  <c r="N1342" i="2"/>
  <c r="K1338" i="2"/>
  <c r="M1338" i="2"/>
  <c r="D1338" i="2" s="1"/>
  <c r="N1338" i="2"/>
  <c r="K1334" i="2"/>
  <c r="M1334" i="2"/>
  <c r="D1334" i="2" s="1"/>
  <c r="N1334" i="2"/>
  <c r="K1330" i="2"/>
  <c r="M1330" i="2"/>
  <c r="D1330" i="2" s="1"/>
  <c r="N1330" i="2"/>
  <c r="K1326" i="2"/>
  <c r="M1326" i="2"/>
  <c r="D1326" i="2" s="1"/>
  <c r="N1326" i="2"/>
  <c r="K1322" i="2"/>
  <c r="M1322" i="2"/>
  <c r="D1322" i="2" s="1"/>
  <c r="N1322" i="2"/>
  <c r="K1318" i="2"/>
  <c r="M1318" i="2"/>
  <c r="D1318" i="2" s="1"/>
  <c r="N1318" i="2"/>
  <c r="K1314" i="2"/>
  <c r="M1314" i="2"/>
  <c r="D1314" i="2" s="1"/>
  <c r="N1314" i="2"/>
  <c r="K1310" i="2"/>
  <c r="M1310" i="2"/>
  <c r="D1310" i="2" s="1"/>
  <c r="N1310" i="2"/>
  <c r="K1306" i="2"/>
  <c r="M1306" i="2"/>
  <c r="D1306" i="2" s="1"/>
  <c r="N1306" i="2"/>
  <c r="K1302" i="2"/>
  <c r="M1302" i="2"/>
  <c r="D1302" i="2" s="1"/>
  <c r="N1302" i="2"/>
  <c r="K1298" i="2"/>
  <c r="M1298" i="2"/>
  <c r="D1298" i="2" s="1"/>
  <c r="N1298" i="2"/>
  <c r="K1294" i="2"/>
  <c r="M1294" i="2"/>
  <c r="D1294" i="2" s="1"/>
  <c r="N1294" i="2"/>
  <c r="K1290" i="2"/>
  <c r="M1290" i="2"/>
  <c r="D1290" i="2" s="1"/>
  <c r="N1290" i="2"/>
  <c r="K1286" i="2"/>
  <c r="M1286" i="2"/>
  <c r="D1286" i="2" s="1"/>
  <c r="N1286" i="2"/>
  <c r="K1282" i="2"/>
  <c r="M1282" i="2"/>
  <c r="D1282" i="2" s="1"/>
  <c r="N1282" i="2"/>
  <c r="K1278" i="2"/>
  <c r="M1278" i="2"/>
  <c r="D1278" i="2" s="1"/>
  <c r="N1278" i="2"/>
  <c r="K1274" i="2"/>
  <c r="M1274" i="2"/>
  <c r="D1274" i="2" s="1"/>
  <c r="N1274" i="2"/>
  <c r="K1270" i="2"/>
  <c r="M1270" i="2"/>
  <c r="D1270" i="2" s="1"/>
  <c r="N1270" i="2"/>
  <c r="K1266" i="2"/>
  <c r="M1266" i="2"/>
  <c r="D1266" i="2" s="1"/>
  <c r="N1266" i="2"/>
  <c r="K1262" i="2"/>
  <c r="M1262" i="2"/>
  <c r="D1262" i="2" s="1"/>
  <c r="N1262" i="2"/>
  <c r="K1258" i="2"/>
  <c r="M1258" i="2"/>
  <c r="D1258" i="2" s="1"/>
  <c r="N1258" i="2"/>
  <c r="K1254" i="2"/>
  <c r="M1254" i="2"/>
  <c r="D1254" i="2" s="1"/>
  <c r="N1254" i="2"/>
  <c r="K1250" i="2"/>
  <c r="M1250" i="2"/>
  <c r="D1250" i="2" s="1"/>
  <c r="N1250" i="2"/>
  <c r="K1246" i="2"/>
  <c r="M1246" i="2"/>
  <c r="D1246" i="2" s="1"/>
  <c r="N1246" i="2"/>
  <c r="K1242" i="2"/>
  <c r="M1242" i="2"/>
  <c r="D1242" i="2" s="1"/>
  <c r="N1242" i="2"/>
  <c r="K1238" i="2"/>
  <c r="M1238" i="2"/>
  <c r="D1238" i="2" s="1"/>
  <c r="N1238" i="2"/>
  <c r="K1234" i="2"/>
  <c r="M1234" i="2"/>
  <c r="D1234" i="2" s="1"/>
  <c r="N1234" i="2"/>
  <c r="K1230" i="2"/>
  <c r="M1230" i="2"/>
  <c r="D1230" i="2" s="1"/>
  <c r="N1230" i="2"/>
  <c r="K1226" i="2"/>
  <c r="M1226" i="2"/>
  <c r="D1226" i="2" s="1"/>
  <c r="N1226" i="2"/>
  <c r="K1222" i="2"/>
  <c r="M1222" i="2"/>
  <c r="D1222" i="2" s="1"/>
  <c r="N1222" i="2"/>
  <c r="K1218" i="2"/>
  <c r="M1218" i="2"/>
  <c r="D1218" i="2" s="1"/>
  <c r="N1218" i="2"/>
  <c r="K1214" i="2"/>
  <c r="M1214" i="2"/>
  <c r="D1214" i="2" s="1"/>
  <c r="N1214" i="2"/>
  <c r="K1210" i="2"/>
  <c r="M1210" i="2"/>
  <c r="D1210" i="2" s="1"/>
  <c r="N1210" i="2"/>
  <c r="K1206" i="2"/>
  <c r="M1206" i="2"/>
  <c r="D1206" i="2" s="1"/>
  <c r="N1206" i="2"/>
  <c r="K1202" i="2"/>
  <c r="M1202" i="2"/>
  <c r="D1202" i="2" s="1"/>
  <c r="N1202" i="2"/>
  <c r="K1198" i="2"/>
  <c r="M1198" i="2"/>
  <c r="D1198" i="2" s="1"/>
  <c r="N1198" i="2"/>
  <c r="K1194" i="2"/>
  <c r="M1194" i="2"/>
  <c r="D1194" i="2" s="1"/>
  <c r="N1194" i="2"/>
  <c r="K1190" i="2"/>
  <c r="M1190" i="2"/>
  <c r="D1190" i="2" s="1"/>
  <c r="N1190" i="2"/>
  <c r="K1186" i="2"/>
  <c r="M1186" i="2"/>
  <c r="D1186" i="2" s="1"/>
  <c r="N1186" i="2"/>
  <c r="K1182" i="2"/>
  <c r="M1182" i="2"/>
  <c r="D1182" i="2" s="1"/>
  <c r="N1182" i="2"/>
  <c r="M1178" i="2"/>
  <c r="D1178" i="2" s="1"/>
  <c r="N1178" i="2"/>
  <c r="K1178" i="2"/>
  <c r="M1174" i="2"/>
  <c r="D1174" i="2" s="1"/>
  <c r="N1174" i="2"/>
  <c r="K1174" i="2"/>
  <c r="M1170" i="2"/>
  <c r="D1170" i="2" s="1"/>
  <c r="N1170" i="2"/>
  <c r="K1170" i="2"/>
  <c r="M1166" i="2"/>
  <c r="D1166" i="2" s="1"/>
  <c r="N1166" i="2"/>
  <c r="K1166" i="2"/>
  <c r="M1162" i="2"/>
  <c r="D1162" i="2" s="1"/>
  <c r="N1162" i="2"/>
  <c r="K1162" i="2"/>
  <c r="M1158" i="2"/>
  <c r="D1158" i="2" s="1"/>
  <c r="N1158" i="2"/>
  <c r="K1158" i="2"/>
  <c r="M1154" i="2"/>
  <c r="D1154" i="2" s="1"/>
  <c r="N1154" i="2"/>
  <c r="K1154" i="2"/>
  <c r="M1150" i="2"/>
  <c r="D1150" i="2" s="1"/>
  <c r="N1150" i="2"/>
  <c r="K1150" i="2"/>
  <c r="M1146" i="2"/>
  <c r="D1146" i="2" s="1"/>
  <c r="N1146" i="2"/>
  <c r="K1146" i="2"/>
  <c r="M1142" i="2"/>
  <c r="D1142" i="2" s="1"/>
  <c r="N1142" i="2"/>
  <c r="K1142" i="2"/>
  <c r="M1138" i="2"/>
  <c r="D1138" i="2" s="1"/>
  <c r="N1138" i="2"/>
  <c r="K1138" i="2"/>
  <c r="M1134" i="2"/>
  <c r="D1134" i="2" s="1"/>
  <c r="N1134" i="2"/>
  <c r="K1134" i="2"/>
  <c r="M1130" i="2"/>
  <c r="D1130" i="2" s="1"/>
  <c r="N1130" i="2"/>
  <c r="K1130" i="2"/>
  <c r="M1126" i="2"/>
  <c r="D1126" i="2" s="1"/>
  <c r="N1126" i="2"/>
  <c r="K1126" i="2"/>
  <c r="M1122" i="2"/>
  <c r="D1122" i="2" s="1"/>
  <c r="N1122" i="2"/>
  <c r="K1122" i="2"/>
  <c r="M1118" i="2"/>
  <c r="D1118" i="2" s="1"/>
  <c r="N1118" i="2"/>
  <c r="K1118" i="2"/>
  <c r="M1114" i="2"/>
  <c r="D1114" i="2" s="1"/>
  <c r="N1114" i="2"/>
  <c r="K1114" i="2"/>
  <c r="M1110" i="2"/>
  <c r="D1110" i="2" s="1"/>
  <c r="N1110" i="2"/>
  <c r="K1110" i="2"/>
  <c r="K387" i="2"/>
  <c r="K323" i="2"/>
  <c r="K259" i="2"/>
  <c r="K195" i="2"/>
  <c r="K131" i="2"/>
  <c r="K67" i="2"/>
  <c r="K3" i="2"/>
  <c r="M347" i="2"/>
  <c r="D347" i="2" s="1"/>
  <c r="M283" i="2"/>
  <c r="D283" i="2" s="1"/>
  <c r="M219" i="2"/>
  <c r="D219" i="2" s="1"/>
  <c r="M155" i="2"/>
  <c r="D155" i="2" s="1"/>
  <c r="M91" i="2"/>
  <c r="D91" i="2" s="1"/>
  <c r="M27" i="2"/>
  <c r="D27" i="2" s="1"/>
  <c r="N770" i="2"/>
  <c r="K1108" i="2"/>
  <c r="O3474" i="2"/>
  <c r="O3466" i="2"/>
  <c r="O3462" i="2"/>
  <c r="O3458" i="2"/>
  <c r="O3454" i="2"/>
  <c r="O3190" i="2"/>
  <c r="O3106" i="2"/>
  <c r="O3098" i="2"/>
  <c r="O3070" i="2"/>
  <c r="O3066" i="2"/>
  <c r="O3034" i="2"/>
  <c r="O3030" i="2"/>
  <c r="O2970" i="2"/>
  <c r="O2966" i="2"/>
  <c r="O2954" i="2"/>
  <c r="O2946" i="2"/>
  <c r="O2934" i="2"/>
  <c r="O2922" i="2"/>
  <c r="O2914" i="2"/>
  <c r="O2894" i="2"/>
  <c r="O2882" i="2"/>
  <c r="O2874" i="2"/>
  <c r="O2862" i="2"/>
  <c r="O2850" i="2"/>
  <c r="N2505" i="2"/>
  <c r="M2504" i="2"/>
  <c r="D2504" i="2" s="1"/>
  <c r="K2503" i="2"/>
  <c r="N2501" i="2"/>
  <c r="M2500" i="2"/>
  <c r="D2500" i="2" s="1"/>
  <c r="K2499" i="2"/>
  <c r="N2497" i="2"/>
  <c r="M2496" i="2"/>
  <c r="D2496" i="2" s="1"/>
  <c r="K2495" i="2"/>
  <c r="N2493" i="2"/>
  <c r="M2492" i="2"/>
  <c r="D2492" i="2" s="1"/>
  <c r="K2491" i="2"/>
  <c r="N2489" i="2"/>
  <c r="M2488" i="2"/>
  <c r="D2488" i="2" s="1"/>
  <c r="K2487" i="2"/>
  <c r="N2485" i="2"/>
  <c r="M2484" i="2"/>
  <c r="D2484" i="2" s="1"/>
  <c r="K2483" i="2"/>
  <c r="N2481" i="2"/>
  <c r="M2480" i="2"/>
  <c r="D2480" i="2" s="1"/>
  <c r="K2479" i="2"/>
  <c r="N2477" i="2"/>
  <c r="M2476" i="2"/>
  <c r="D2476" i="2" s="1"/>
  <c r="K2475" i="2"/>
  <c r="N2473" i="2"/>
  <c r="M2472" i="2"/>
  <c r="D2472" i="2" s="1"/>
  <c r="K2471" i="2"/>
  <c r="N2469" i="2"/>
  <c r="M2468" i="2"/>
  <c r="D2468" i="2" s="1"/>
  <c r="K2467" i="2"/>
  <c r="N2465" i="2"/>
  <c r="M2464" i="2"/>
  <c r="D2464" i="2" s="1"/>
  <c r="K2463" i="2"/>
  <c r="N2461" i="2"/>
  <c r="M2460" i="2"/>
  <c r="D2460" i="2" s="1"/>
  <c r="K2459" i="2"/>
  <c r="N2457" i="2"/>
  <c r="M2456" i="2"/>
  <c r="D2456" i="2" s="1"/>
  <c r="K2455" i="2"/>
  <c r="N2453" i="2"/>
  <c r="M2452" i="2"/>
  <c r="D2452" i="2" s="1"/>
  <c r="K2451" i="2"/>
  <c r="N2449" i="2"/>
  <c r="M2448" i="2"/>
  <c r="D2448" i="2" s="1"/>
  <c r="K2447" i="2"/>
  <c r="N2445" i="2"/>
  <c r="M2444" i="2"/>
  <c r="D2444" i="2" s="1"/>
  <c r="K2443" i="2"/>
  <c r="N2441" i="2"/>
  <c r="M2440" i="2"/>
  <c r="D2440" i="2" s="1"/>
  <c r="K2439" i="2"/>
  <c r="N2437" i="2"/>
  <c r="M2436" i="2"/>
  <c r="D2436" i="2" s="1"/>
  <c r="K2435" i="2"/>
  <c r="N2433" i="2"/>
  <c r="M2432" i="2"/>
  <c r="D2432" i="2" s="1"/>
  <c r="K2431" i="2"/>
  <c r="N2429" i="2"/>
  <c r="M2428" i="2"/>
  <c r="D2428" i="2" s="1"/>
  <c r="K2427" i="2"/>
  <c r="N2425" i="2"/>
  <c r="M2424" i="2"/>
  <c r="D2424" i="2" s="1"/>
  <c r="K2423" i="2"/>
  <c r="N2421" i="2"/>
  <c r="M2420" i="2"/>
  <c r="D2420" i="2" s="1"/>
  <c r="K2419" i="2"/>
  <c r="N2417" i="2"/>
  <c r="M2416" i="2"/>
  <c r="D2416" i="2" s="1"/>
  <c r="K2415" i="2"/>
  <c r="N2413" i="2"/>
  <c r="M2412" i="2"/>
  <c r="D2412" i="2" s="1"/>
  <c r="K2411" i="2"/>
  <c r="N2409" i="2"/>
  <c r="M2408" i="2"/>
  <c r="D2408" i="2" s="1"/>
  <c r="K2407" i="2"/>
  <c r="N2405" i="2"/>
  <c r="M2404" i="2"/>
  <c r="D2404" i="2" s="1"/>
  <c r="K2403" i="2"/>
  <c r="N2401" i="2"/>
  <c r="M2400" i="2"/>
  <c r="D2400" i="2" s="1"/>
  <c r="K2399" i="2"/>
  <c r="N2397" i="2"/>
  <c r="M2396" i="2"/>
  <c r="D2396" i="2" s="1"/>
  <c r="K2395" i="2"/>
  <c r="N2393" i="2"/>
  <c r="M2392" i="2"/>
  <c r="D2392" i="2" s="1"/>
  <c r="K2391" i="2"/>
  <c r="N2389" i="2"/>
  <c r="M2388" i="2"/>
  <c r="D2388" i="2" s="1"/>
  <c r="K2387" i="2"/>
  <c r="N2385" i="2"/>
  <c r="M2384" i="2"/>
  <c r="D2384" i="2" s="1"/>
  <c r="K2383" i="2"/>
  <c r="N2381" i="2"/>
  <c r="M2380" i="2"/>
  <c r="D2380" i="2" s="1"/>
  <c r="K2379" i="2"/>
  <c r="N2377" i="2"/>
  <c r="M2376" i="2"/>
  <c r="D2376" i="2" s="1"/>
  <c r="K2375" i="2"/>
  <c r="N2373" i="2"/>
  <c r="M2372" i="2"/>
  <c r="D2372" i="2" s="1"/>
  <c r="K2371" i="2"/>
  <c r="N2369" i="2"/>
  <c r="M2368" i="2"/>
  <c r="D2368" i="2" s="1"/>
  <c r="K2367" i="2"/>
  <c r="N2365" i="2"/>
  <c r="M2364" i="2"/>
  <c r="D2364" i="2" s="1"/>
  <c r="K2363" i="2"/>
  <c r="N2361" i="2"/>
  <c r="M2360" i="2"/>
  <c r="D2360" i="2" s="1"/>
  <c r="K2359" i="2"/>
  <c r="N2357" i="2"/>
  <c r="M2356" i="2"/>
  <c r="D2356" i="2" s="1"/>
  <c r="K2355" i="2"/>
  <c r="N2353" i="2"/>
  <c r="M2352" i="2"/>
  <c r="D2352" i="2" s="1"/>
  <c r="K2351" i="2"/>
  <c r="N2349" i="2"/>
  <c r="M2348" i="2"/>
  <c r="D2348" i="2" s="1"/>
  <c r="K2347" i="2"/>
  <c r="N2345" i="2"/>
  <c r="M2344" i="2"/>
  <c r="D2344" i="2" s="1"/>
  <c r="K2343" i="2"/>
  <c r="N2341" i="2"/>
  <c r="M2340" i="2"/>
  <c r="D2340" i="2" s="1"/>
  <c r="K2339" i="2"/>
  <c r="N2337" i="2"/>
  <c r="M2336" i="2"/>
  <c r="D2336" i="2" s="1"/>
  <c r="K2335" i="2"/>
  <c r="N2333" i="2"/>
  <c r="M2332" i="2"/>
  <c r="D2332" i="2" s="1"/>
  <c r="K2331" i="2"/>
  <c r="N2329" i="2"/>
  <c r="M2328" i="2"/>
  <c r="D2328" i="2" s="1"/>
  <c r="K2327" i="2"/>
  <c r="N2325" i="2"/>
  <c r="M2324" i="2"/>
  <c r="D2324" i="2" s="1"/>
  <c r="K2323" i="2"/>
  <c r="N2321" i="2"/>
  <c r="M2320" i="2"/>
  <c r="D2320" i="2" s="1"/>
  <c r="K2319" i="2"/>
  <c r="N2317" i="2"/>
  <c r="M2316" i="2"/>
  <c r="D2316" i="2" s="1"/>
  <c r="K2315" i="2"/>
  <c r="N2313" i="2"/>
  <c r="M2312" i="2"/>
  <c r="D2312" i="2" s="1"/>
  <c r="K2311" i="2"/>
  <c r="N2309" i="2"/>
  <c r="M2308" i="2"/>
  <c r="D2308" i="2" s="1"/>
  <c r="K2307" i="2"/>
  <c r="N2305" i="2"/>
  <c r="M2304" i="2"/>
  <c r="D2304" i="2" s="1"/>
  <c r="K2303" i="2"/>
  <c r="N2301" i="2"/>
  <c r="M2300" i="2"/>
  <c r="D2300" i="2" s="1"/>
  <c r="K2299" i="2"/>
  <c r="N2297" i="2"/>
  <c r="M2296" i="2"/>
  <c r="D2296" i="2" s="1"/>
  <c r="K2295" i="2"/>
  <c r="N2293" i="2"/>
  <c r="M2292" i="2"/>
  <c r="D2292" i="2" s="1"/>
  <c r="K2291" i="2"/>
  <c r="N2289" i="2"/>
  <c r="M2288" i="2"/>
  <c r="D2288" i="2" s="1"/>
  <c r="K2287" i="2"/>
  <c r="N2285" i="2"/>
  <c r="M2284" i="2"/>
  <c r="D2284" i="2" s="1"/>
  <c r="K2283" i="2"/>
  <c r="N2281" i="2"/>
  <c r="M2280" i="2"/>
  <c r="D2280" i="2" s="1"/>
  <c r="K2279" i="2"/>
  <c r="N2277" i="2"/>
  <c r="M2276" i="2"/>
  <c r="D2276" i="2" s="1"/>
  <c r="K2275" i="2"/>
  <c r="N2273" i="2"/>
  <c r="M2272" i="2"/>
  <c r="D2272" i="2" s="1"/>
  <c r="K2271" i="2"/>
  <c r="N2269" i="2"/>
  <c r="M2268" i="2"/>
  <c r="D2268" i="2" s="1"/>
  <c r="K2267" i="2"/>
  <c r="N2265" i="2"/>
  <c r="M2264" i="2"/>
  <c r="D2264" i="2" s="1"/>
  <c r="K2263" i="2"/>
  <c r="N2261" i="2"/>
  <c r="M2260" i="2"/>
  <c r="D2260" i="2" s="1"/>
  <c r="K2259" i="2"/>
  <c r="N2257" i="2"/>
  <c r="M2256" i="2"/>
  <c r="D2256" i="2" s="1"/>
  <c r="M1967" i="2"/>
  <c r="D1967" i="2" s="1"/>
  <c r="N1967" i="2"/>
  <c r="K1967" i="2"/>
  <c r="M1955" i="2"/>
  <c r="D1955" i="2" s="1"/>
  <c r="N1955" i="2"/>
  <c r="K1955" i="2"/>
  <c r="M1939" i="2"/>
  <c r="D1939" i="2" s="1"/>
  <c r="N1939" i="2"/>
  <c r="K1939" i="2"/>
  <c r="M1923" i="2"/>
  <c r="D1923" i="2" s="1"/>
  <c r="N1923" i="2"/>
  <c r="K1923" i="2"/>
  <c r="M1907" i="2"/>
  <c r="D1907" i="2" s="1"/>
  <c r="N1907" i="2"/>
  <c r="K1907" i="2"/>
  <c r="M1891" i="2"/>
  <c r="D1891" i="2" s="1"/>
  <c r="N1891" i="2"/>
  <c r="K1891" i="2"/>
  <c r="M1875" i="2"/>
  <c r="D1875" i="2" s="1"/>
  <c r="N1875" i="2"/>
  <c r="K1875" i="2"/>
  <c r="M1859" i="2"/>
  <c r="D1859" i="2" s="1"/>
  <c r="N1859" i="2"/>
  <c r="K1859" i="2"/>
  <c r="M1843" i="2"/>
  <c r="D1843" i="2" s="1"/>
  <c r="N1843" i="2"/>
  <c r="K1843" i="2"/>
  <c r="M1831" i="2"/>
  <c r="D1831" i="2" s="1"/>
  <c r="N1831" i="2"/>
  <c r="K1831" i="2"/>
  <c r="M1815" i="2"/>
  <c r="D1815" i="2" s="1"/>
  <c r="N1815" i="2"/>
  <c r="K1815" i="2"/>
  <c r="N1799" i="2"/>
  <c r="K1799" i="2"/>
  <c r="M1799" i="2"/>
  <c r="D1799" i="2" s="1"/>
  <c r="N1783" i="2"/>
  <c r="K1783" i="2"/>
  <c r="M1783" i="2"/>
  <c r="D1783" i="2" s="1"/>
  <c r="N1763" i="2"/>
  <c r="K1763" i="2"/>
  <c r="M1763" i="2"/>
  <c r="D1763" i="2" s="1"/>
  <c r="N1747" i="2"/>
  <c r="K1747" i="2"/>
  <c r="M1747" i="2"/>
  <c r="D1747" i="2" s="1"/>
  <c r="N1731" i="2"/>
  <c r="K1731" i="2"/>
  <c r="M1731" i="2"/>
  <c r="D1731" i="2" s="1"/>
  <c r="N1719" i="2"/>
  <c r="K1719" i="2"/>
  <c r="M1719" i="2"/>
  <c r="D1719" i="2" s="1"/>
  <c r="N1703" i="2"/>
  <c r="K1703" i="2"/>
  <c r="M1703" i="2"/>
  <c r="D1703" i="2" s="1"/>
  <c r="N1683" i="2"/>
  <c r="K1683" i="2"/>
  <c r="M1683" i="2"/>
  <c r="D1683" i="2" s="1"/>
  <c r="N1671" i="2"/>
  <c r="K1671" i="2"/>
  <c r="M1671" i="2"/>
  <c r="D1671" i="2" s="1"/>
  <c r="N1651" i="2"/>
  <c r="K1651" i="2"/>
  <c r="M1651" i="2"/>
  <c r="D1651" i="2" s="1"/>
  <c r="N1635" i="2"/>
  <c r="K1635" i="2"/>
  <c r="M1635" i="2"/>
  <c r="D1635" i="2" s="1"/>
  <c r="N1623" i="2"/>
  <c r="K1623" i="2"/>
  <c r="M1623" i="2"/>
  <c r="D1623" i="2" s="1"/>
  <c r="N1603" i="2"/>
  <c r="K1603" i="2"/>
  <c r="M1603" i="2"/>
  <c r="D1603" i="2" s="1"/>
  <c r="N1591" i="2"/>
  <c r="K1591" i="2"/>
  <c r="M1591" i="2"/>
  <c r="D1591" i="2" s="1"/>
  <c r="M1571" i="2"/>
  <c r="D1571" i="2" s="1"/>
  <c r="N1571" i="2"/>
  <c r="K1571" i="2"/>
  <c r="K1555" i="2"/>
  <c r="M1555" i="2"/>
  <c r="D1555" i="2" s="1"/>
  <c r="N1555" i="2"/>
  <c r="K1543" i="2"/>
  <c r="M1543" i="2"/>
  <c r="D1543" i="2" s="1"/>
  <c r="N1543" i="2"/>
  <c r="K1523" i="2"/>
  <c r="M1523" i="2"/>
  <c r="D1523" i="2" s="1"/>
  <c r="N1523" i="2"/>
  <c r="K1511" i="2"/>
  <c r="M1511" i="2"/>
  <c r="D1511" i="2" s="1"/>
  <c r="N1511" i="2"/>
  <c r="K1495" i="2"/>
  <c r="M1495" i="2"/>
  <c r="D1495" i="2" s="1"/>
  <c r="N1495" i="2"/>
  <c r="K1479" i="2"/>
  <c r="M1479" i="2"/>
  <c r="D1479" i="2" s="1"/>
  <c r="N1479" i="2"/>
  <c r="K1463" i="2"/>
  <c r="M1463" i="2"/>
  <c r="D1463" i="2" s="1"/>
  <c r="N1463" i="2"/>
  <c r="K1447" i="2"/>
  <c r="M1447" i="2"/>
  <c r="D1447" i="2" s="1"/>
  <c r="N1447" i="2"/>
  <c r="K1431" i="2"/>
  <c r="M1431" i="2"/>
  <c r="D1431" i="2" s="1"/>
  <c r="N1431" i="2"/>
  <c r="K1415" i="2"/>
  <c r="M1415" i="2"/>
  <c r="D1415" i="2" s="1"/>
  <c r="N1415" i="2"/>
  <c r="K1395" i="2"/>
  <c r="M1395" i="2"/>
  <c r="D1395" i="2" s="1"/>
  <c r="N1395" i="2"/>
  <c r="K1383" i="2"/>
  <c r="M1383" i="2"/>
  <c r="D1383" i="2" s="1"/>
  <c r="N1383" i="2"/>
  <c r="K1367" i="2"/>
  <c r="M1367" i="2"/>
  <c r="D1367" i="2" s="1"/>
  <c r="N1367" i="2"/>
  <c r="K1351" i="2"/>
  <c r="M1351" i="2"/>
  <c r="D1351" i="2" s="1"/>
  <c r="N1351" i="2"/>
  <c r="K1335" i="2"/>
  <c r="M1335" i="2"/>
  <c r="D1335" i="2" s="1"/>
  <c r="N1335" i="2"/>
  <c r="K1315" i="2"/>
  <c r="M1315" i="2"/>
  <c r="D1315" i="2" s="1"/>
  <c r="N1315" i="2"/>
  <c r="K1299" i="2"/>
  <c r="M1299" i="2"/>
  <c r="D1299" i="2" s="1"/>
  <c r="N1299" i="2"/>
  <c r="M1283" i="2"/>
  <c r="D1283" i="2" s="1"/>
  <c r="N1283" i="2"/>
  <c r="K1283" i="2"/>
  <c r="M1267" i="2"/>
  <c r="D1267" i="2" s="1"/>
  <c r="N1267" i="2"/>
  <c r="K1267" i="2"/>
  <c r="M1251" i="2"/>
  <c r="D1251" i="2" s="1"/>
  <c r="N1251" i="2"/>
  <c r="K1251" i="2"/>
  <c r="M1239" i="2"/>
  <c r="D1239" i="2" s="1"/>
  <c r="N1239" i="2"/>
  <c r="K1239" i="2"/>
  <c r="M1223" i="2"/>
  <c r="D1223" i="2" s="1"/>
  <c r="N1223" i="2"/>
  <c r="K1223" i="2"/>
  <c r="M1207" i="2"/>
  <c r="D1207" i="2" s="1"/>
  <c r="N1207" i="2"/>
  <c r="K1207" i="2"/>
  <c r="M1187" i="2"/>
  <c r="D1187" i="2" s="1"/>
  <c r="N1187" i="2"/>
  <c r="K1187" i="2"/>
  <c r="N1171" i="2"/>
  <c r="M1171" i="2"/>
  <c r="D1171" i="2" s="1"/>
  <c r="K1171" i="2"/>
  <c r="N1163" i="2"/>
  <c r="M1163" i="2"/>
  <c r="D1163" i="2" s="1"/>
  <c r="K1163" i="2"/>
  <c r="N1143" i="2"/>
  <c r="K1143" i="2"/>
  <c r="M1143" i="2"/>
  <c r="D1143" i="2" s="1"/>
  <c r="N1127" i="2"/>
  <c r="K1127" i="2"/>
  <c r="M1127" i="2"/>
  <c r="D1127" i="2" s="1"/>
  <c r="N1111" i="2"/>
  <c r="K1111" i="2"/>
  <c r="M1111" i="2"/>
  <c r="D1111" i="2" s="1"/>
  <c r="K2253" i="2"/>
  <c r="M2253" i="2"/>
  <c r="D2253" i="2" s="1"/>
  <c r="N2253" i="2"/>
  <c r="K2249" i="2"/>
  <c r="M2249" i="2"/>
  <c r="D2249" i="2" s="1"/>
  <c r="N2249" i="2"/>
  <c r="K2237" i="2"/>
  <c r="M2237" i="2"/>
  <c r="D2237" i="2" s="1"/>
  <c r="N2237" i="2"/>
  <c r="K2229" i="2"/>
  <c r="M2229" i="2"/>
  <c r="D2229" i="2" s="1"/>
  <c r="N2229" i="2"/>
  <c r="K2221" i="2"/>
  <c r="M2221" i="2"/>
  <c r="D2221" i="2" s="1"/>
  <c r="N2221" i="2"/>
  <c r="K2213" i="2"/>
  <c r="M2213" i="2"/>
  <c r="D2213" i="2" s="1"/>
  <c r="N2213" i="2"/>
  <c r="K2205" i="2"/>
  <c r="M2205" i="2"/>
  <c r="D2205" i="2" s="1"/>
  <c r="N2205" i="2"/>
  <c r="K2197" i="2"/>
  <c r="M2197" i="2"/>
  <c r="D2197" i="2" s="1"/>
  <c r="N2197" i="2"/>
  <c r="K2193" i="2"/>
  <c r="M2193" i="2"/>
  <c r="D2193" i="2" s="1"/>
  <c r="N2193" i="2"/>
  <c r="K2181" i="2"/>
  <c r="M2181" i="2"/>
  <c r="D2181" i="2" s="1"/>
  <c r="N2181" i="2"/>
  <c r="K2177" i="2"/>
  <c r="M2177" i="2"/>
  <c r="D2177" i="2" s="1"/>
  <c r="N2177" i="2"/>
  <c r="K2169" i="2"/>
  <c r="M2169" i="2"/>
  <c r="D2169" i="2" s="1"/>
  <c r="N2169" i="2"/>
  <c r="K2157" i="2"/>
  <c r="M2157" i="2"/>
  <c r="D2157" i="2" s="1"/>
  <c r="N2157" i="2"/>
  <c r="K2149" i="2"/>
  <c r="M2149" i="2"/>
  <c r="D2149" i="2" s="1"/>
  <c r="N2149" i="2"/>
  <c r="K2145" i="2"/>
  <c r="M2145" i="2"/>
  <c r="D2145" i="2" s="1"/>
  <c r="N2145" i="2"/>
  <c r="K2133" i="2"/>
  <c r="M2133" i="2"/>
  <c r="D2133" i="2" s="1"/>
  <c r="N2133" i="2"/>
  <c r="K2125" i="2"/>
  <c r="M2125" i="2"/>
  <c r="D2125" i="2" s="1"/>
  <c r="N2125" i="2"/>
  <c r="K2121" i="2"/>
  <c r="M2121" i="2"/>
  <c r="D2121" i="2" s="1"/>
  <c r="N2121" i="2"/>
  <c r="K2109" i="2"/>
  <c r="M2109" i="2"/>
  <c r="D2109" i="2" s="1"/>
  <c r="N2109" i="2"/>
  <c r="K2105" i="2"/>
  <c r="M2105" i="2"/>
  <c r="D2105" i="2" s="1"/>
  <c r="N2105" i="2"/>
  <c r="K2093" i="2"/>
  <c r="M2093" i="2"/>
  <c r="D2093" i="2" s="1"/>
  <c r="N2093" i="2"/>
  <c r="K2085" i="2"/>
  <c r="M2085" i="2"/>
  <c r="D2085" i="2" s="1"/>
  <c r="N2085" i="2"/>
  <c r="K2077" i="2"/>
  <c r="M2077" i="2"/>
  <c r="D2077" i="2" s="1"/>
  <c r="N2077" i="2"/>
  <c r="K2073" i="2"/>
  <c r="M2073" i="2"/>
  <c r="D2073" i="2" s="1"/>
  <c r="N2073" i="2"/>
  <c r="K2065" i="2"/>
  <c r="M2065" i="2"/>
  <c r="D2065" i="2" s="1"/>
  <c r="N2065" i="2"/>
  <c r="K2057" i="2"/>
  <c r="M2057" i="2"/>
  <c r="D2057" i="2" s="1"/>
  <c r="N2057" i="2"/>
  <c r="K2049" i="2"/>
  <c r="M2049" i="2"/>
  <c r="D2049" i="2" s="1"/>
  <c r="N2049" i="2"/>
  <c r="K2037" i="2"/>
  <c r="M2037" i="2"/>
  <c r="D2037" i="2" s="1"/>
  <c r="N2037" i="2"/>
  <c r="K2029" i="2"/>
  <c r="M2029" i="2"/>
  <c r="D2029" i="2" s="1"/>
  <c r="N2029" i="2"/>
  <c r="K2025" i="2"/>
  <c r="M2025" i="2"/>
  <c r="D2025" i="2" s="1"/>
  <c r="N2025" i="2"/>
  <c r="K2013" i="2"/>
  <c r="M2013" i="2"/>
  <c r="D2013" i="2" s="1"/>
  <c r="N2013" i="2"/>
  <c r="K2005" i="2"/>
  <c r="M2005" i="2"/>
  <c r="D2005" i="2" s="1"/>
  <c r="N2005" i="2"/>
  <c r="K1997" i="2"/>
  <c r="M1997" i="2"/>
  <c r="D1997" i="2" s="1"/>
  <c r="N1997" i="2"/>
  <c r="K1993" i="2"/>
  <c r="M1993" i="2"/>
  <c r="D1993" i="2" s="1"/>
  <c r="N1993" i="2"/>
  <c r="K1985" i="2"/>
  <c r="M1985" i="2"/>
  <c r="D1985" i="2" s="1"/>
  <c r="N1985" i="2"/>
  <c r="K1977" i="2"/>
  <c r="M1977" i="2"/>
  <c r="D1977" i="2" s="1"/>
  <c r="N1977" i="2"/>
  <c r="K1969" i="2"/>
  <c r="M1969" i="2"/>
  <c r="D1969" i="2" s="1"/>
  <c r="N1969" i="2"/>
  <c r="K1961" i="2"/>
  <c r="M1961" i="2"/>
  <c r="D1961" i="2" s="1"/>
  <c r="N1961" i="2"/>
  <c r="K1949" i="2"/>
  <c r="M1949" i="2"/>
  <c r="D1949" i="2" s="1"/>
  <c r="N1949" i="2"/>
  <c r="K1945" i="2"/>
  <c r="M1945" i="2"/>
  <c r="D1945" i="2" s="1"/>
  <c r="N1945" i="2"/>
  <c r="K1937" i="2"/>
  <c r="M1937" i="2"/>
  <c r="D1937" i="2" s="1"/>
  <c r="N1937" i="2"/>
  <c r="K1929" i="2"/>
  <c r="M1929" i="2"/>
  <c r="D1929" i="2" s="1"/>
  <c r="N1929" i="2"/>
  <c r="K1921" i="2"/>
  <c r="M1921" i="2"/>
  <c r="D1921" i="2" s="1"/>
  <c r="N1921" i="2"/>
  <c r="K1913" i="2"/>
  <c r="M1913" i="2"/>
  <c r="D1913" i="2" s="1"/>
  <c r="N1913" i="2"/>
  <c r="K1901" i="2"/>
  <c r="M1901" i="2"/>
  <c r="D1901" i="2" s="1"/>
  <c r="N1901" i="2"/>
  <c r="K1893" i="2"/>
  <c r="M1893" i="2"/>
  <c r="D1893" i="2" s="1"/>
  <c r="N1893" i="2"/>
  <c r="K1889" i="2"/>
  <c r="M1889" i="2"/>
  <c r="D1889" i="2" s="1"/>
  <c r="N1889" i="2"/>
  <c r="K1881" i="2"/>
  <c r="M1881" i="2"/>
  <c r="D1881" i="2" s="1"/>
  <c r="N1881" i="2"/>
  <c r="K1873" i="2"/>
  <c r="M1873" i="2"/>
  <c r="D1873" i="2" s="1"/>
  <c r="N1873" i="2"/>
  <c r="K1865" i="2"/>
  <c r="M1865" i="2"/>
  <c r="D1865" i="2" s="1"/>
  <c r="N1865" i="2"/>
  <c r="K1857" i="2"/>
  <c r="M1857" i="2"/>
  <c r="D1857" i="2" s="1"/>
  <c r="N1857" i="2"/>
  <c r="K1849" i="2"/>
  <c r="M1849" i="2"/>
  <c r="D1849" i="2" s="1"/>
  <c r="N1849" i="2"/>
  <c r="K1841" i="2"/>
  <c r="M1841" i="2"/>
  <c r="D1841" i="2" s="1"/>
  <c r="N1841" i="2"/>
  <c r="K1833" i="2"/>
  <c r="M1833" i="2"/>
  <c r="D1833" i="2" s="1"/>
  <c r="N1833" i="2"/>
  <c r="K1825" i="2"/>
  <c r="M1825" i="2"/>
  <c r="D1825" i="2" s="1"/>
  <c r="N1825" i="2"/>
  <c r="K1817" i="2"/>
  <c r="M1817" i="2"/>
  <c r="D1817" i="2" s="1"/>
  <c r="N1817" i="2"/>
  <c r="K1809" i="2"/>
  <c r="M1809" i="2"/>
  <c r="D1809" i="2" s="1"/>
  <c r="N1809" i="2"/>
  <c r="K1801" i="2"/>
  <c r="M1801" i="2"/>
  <c r="D1801" i="2" s="1"/>
  <c r="N1801" i="2"/>
  <c r="K1793" i="2"/>
  <c r="M1793" i="2"/>
  <c r="D1793" i="2" s="1"/>
  <c r="N1793" i="2"/>
  <c r="K1785" i="2"/>
  <c r="M1785" i="2"/>
  <c r="D1785" i="2" s="1"/>
  <c r="N1785" i="2"/>
  <c r="K1777" i="2"/>
  <c r="M1777" i="2"/>
  <c r="D1777" i="2" s="1"/>
  <c r="N1777" i="2"/>
  <c r="K1769" i="2"/>
  <c r="M1769" i="2"/>
  <c r="D1769" i="2" s="1"/>
  <c r="N1769" i="2"/>
  <c r="K1761" i="2"/>
  <c r="M1761" i="2"/>
  <c r="D1761" i="2" s="1"/>
  <c r="N1761" i="2"/>
  <c r="K1753" i="2"/>
  <c r="M1753" i="2"/>
  <c r="D1753" i="2" s="1"/>
  <c r="N1753" i="2"/>
  <c r="K1741" i="2"/>
  <c r="M1741" i="2"/>
  <c r="D1741" i="2" s="1"/>
  <c r="N1741" i="2"/>
  <c r="K1737" i="2"/>
  <c r="M1737" i="2"/>
  <c r="D1737" i="2" s="1"/>
  <c r="N1737" i="2"/>
  <c r="K1729" i="2"/>
  <c r="M1729" i="2"/>
  <c r="D1729" i="2" s="1"/>
  <c r="N1729" i="2"/>
  <c r="K1721" i="2"/>
  <c r="M1721" i="2"/>
  <c r="D1721" i="2" s="1"/>
  <c r="N1721" i="2"/>
  <c r="K1709" i="2"/>
  <c r="M1709" i="2"/>
  <c r="D1709" i="2" s="1"/>
  <c r="N1709" i="2"/>
  <c r="K1705" i="2"/>
  <c r="M1705" i="2"/>
  <c r="D1705" i="2" s="1"/>
  <c r="N1705" i="2"/>
  <c r="K1697" i="2"/>
  <c r="M1697" i="2"/>
  <c r="D1697" i="2" s="1"/>
  <c r="N1697" i="2"/>
  <c r="K1685" i="2"/>
  <c r="M1685" i="2"/>
  <c r="D1685" i="2" s="1"/>
  <c r="N1685" i="2"/>
  <c r="K1677" i="2"/>
  <c r="M1677" i="2"/>
  <c r="D1677" i="2" s="1"/>
  <c r="N1677" i="2"/>
  <c r="K1673" i="2"/>
  <c r="M1673" i="2"/>
  <c r="D1673" i="2" s="1"/>
  <c r="N1673" i="2"/>
  <c r="K1665" i="2"/>
  <c r="M1665" i="2"/>
  <c r="D1665" i="2" s="1"/>
  <c r="N1665" i="2"/>
  <c r="K1657" i="2"/>
  <c r="M1657" i="2"/>
  <c r="D1657" i="2" s="1"/>
  <c r="N1657" i="2"/>
  <c r="K1649" i="2"/>
  <c r="M1649" i="2"/>
  <c r="D1649" i="2" s="1"/>
  <c r="N1649" i="2"/>
  <c r="K1641" i="2"/>
  <c r="M1641" i="2"/>
  <c r="D1641" i="2" s="1"/>
  <c r="N1641" i="2"/>
  <c r="K1633" i="2"/>
  <c r="M1633" i="2"/>
  <c r="D1633" i="2" s="1"/>
  <c r="N1633" i="2"/>
  <c r="K1625" i="2"/>
  <c r="M1625" i="2"/>
  <c r="D1625" i="2" s="1"/>
  <c r="N1625" i="2"/>
  <c r="K1613" i="2"/>
  <c r="M1613" i="2"/>
  <c r="D1613" i="2" s="1"/>
  <c r="N1613" i="2"/>
  <c r="K1605" i="2"/>
  <c r="M1605" i="2"/>
  <c r="D1605" i="2" s="1"/>
  <c r="N1605" i="2"/>
  <c r="K1597" i="2"/>
  <c r="M1597" i="2"/>
  <c r="D1597" i="2" s="1"/>
  <c r="N1597" i="2"/>
  <c r="K1589" i="2"/>
  <c r="M1589" i="2"/>
  <c r="D1589" i="2" s="1"/>
  <c r="N1589" i="2"/>
  <c r="K1581" i="2"/>
  <c r="M1581" i="2"/>
  <c r="D1581" i="2" s="1"/>
  <c r="N1581" i="2"/>
  <c r="M1573" i="2"/>
  <c r="D1573" i="2" s="1"/>
  <c r="K1573" i="2"/>
  <c r="N1573" i="2"/>
  <c r="M1565" i="2"/>
  <c r="D1565" i="2" s="1"/>
  <c r="N1565" i="2"/>
  <c r="K1565" i="2"/>
  <c r="M1561" i="2"/>
  <c r="D1561" i="2" s="1"/>
  <c r="N1561" i="2"/>
  <c r="K1561" i="2"/>
  <c r="M1553" i="2"/>
  <c r="D1553" i="2" s="1"/>
  <c r="N1553" i="2"/>
  <c r="K1553" i="2"/>
  <c r="M1545" i="2"/>
  <c r="D1545" i="2" s="1"/>
  <c r="N1545" i="2"/>
  <c r="K1545" i="2"/>
  <c r="M1537" i="2"/>
  <c r="D1537" i="2" s="1"/>
  <c r="N1537" i="2"/>
  <c r="K1537" i="2"/>
  <c r="M1529" i="2"/>
  <c r="D1529" i="2" s="1"/>
  <c r="N1529" i="2"/>
  <c r="K1529" i="2"/>
  <c r="M1517" i="2"/>
  <c r="D1517" i="2" s="1"/>
  <c r="N1517" i="2"/>
  <c r="K1517" i="2"/>
  <c r="M1509" i="2"/>
  <c r="D1509" i="2" s="1"/>
  <c r="N1509" i="2"/>
  <c r="K1509" i="2"/>
  <c r="M1501" i="2"/>
  <c r="D1501" i="2" s="1"/>
  <c r="N1501" i="2"/>
  <c r="K1501" i="2"/>
  <c r="M1497" i="2"/>
  <c r="D1497" i="2" s="1"/>
  <c r="N1497" i="2"/>
  <c r="K1497" i="2"/>
  <c r="M1489" i="2"/>
  <c r="D1489" i="2" s="1"/>
  <c r="N1489" i="2"/>
  <c r="K1489" i="2"/>
  <c r="M1481" i="2"/>
  <c r="D1481" i="2" s="1"/>
  <c r="N1481" i="2"/>
  <c r="K1481" i="2"/>
  <c r="M1473" i="2"/>
  <c r="D1473" i="2" s="1"/>
  <c r="N1473" i="2"/>
  <c r="K1473" i="2"/>
  <c r="M1461" i="2"/>
  <c r="D1461" i="2" s="1"/>
  <c r="N1461" i="2"/>
  <c r="K1461" i="2"/>
  <c r="M1453" i="2"/>
  <c r="D1453" i="2" s="1"/>
  <c r="N1453" i="2"/>
  <c r="K1453" i="2"/>
  <c r="M1449" i="2"/>
  <c r="D1449" i="2" s="1"/>
  <c r="N1449" i="2"/>
  <c r="K1449" i="2"/>
  <c r="M1441" i="2"/>
  <c r="D1441" i="2" s="1"/>
  <c r="N1441" i="2"/>
  <c r="K1441" i="2"/>
  <c r="M1433" i="2"/>
  <c r="D1433" i="2" s="1"/>
  <c r="N1433" i="2"/>
  <c r="K1433" i="2"/>
  <c r="M1425" i="2"/>
  <c r="D1425" i="2" s="1"/>
  <c r="N1425" i="2"/>
  <c r="K1425" i="2"/>
  <c r="M1413" i="2"/>
  <c r="D1413" i="2" s="1"/>
  <c r="N1413" i="2"/>
  <c r="K1413" i="2"/>
  <c r="M1405" i="2"/>
  <c r="D1405" i="2" s="1"/>
  <c r="N1405" i="2"/>
  <c r="K1405" i="2"/>
  <c r="M1401" i="2"/>
  <c r="D1401" i="2" s="1"/>
  <c r="N1401" i="2"/>
  <c r="K1401" i="2"/>
  <c r="M1393" i="2"/>
  <c r="D1393" i="2" s="1"/>
  <c r="N1393" i="2"/>
  <c r="K1393" i="2"/>
  <c r="M1381" i="2"/>
  <c r="D1381" i="2" s="1"/>
  <c r="N1381" i="2"/>
  <c r="K1381" i="2"/>
  <c r="M1377" i="2"/>
  <c r="D1377" i="2" s="1"/>
  <c r="N1377" i="2"/>
  <c r="K1377" i="2"/>
  <c r="M1369" i="2"/>
  <c r="D1369" i="2" s="1"/>
  <c r="N1369" i="2"/>
  <c r="K1369" i="2"/>
  <c r="M1357" i="2"/>
  <c r="D1357" i="2" s="1"/>
  <c r="N1357" i="2"/>
  <c r="K1357" i="2"/>
  <c r="M1353" i="2"/>
  <c r="D1353" i="2" s="1"/>
  <c r="N1353" i="2"/>
  <c r="K1353" i="2"/>
  <c r="N1345" i="2"/>
  <c r="K1345" i="2"/>
  <c r="M1345" i="2"/>
  <c r="D1345" i="2" s="1"/>
  <c r="N1337" i="2"/>
  <c r="K1337" i="2"/>
  <c r="M1337" i="2"/>
  <c r="D1337" i="2" s="1"/>
  <c r="N1329" i="2"/>
  <c r="K1329" i="2"/>
  <c r="M1329" i="2"/>
  <c r="D1329" i="2" s="1"/>
  <c r="N1321" i="2"/>
  <c r="K1321" i="2"/>
  <c r="M1321" i="2"/>
  <c r="D1321" i="2" s="1"/>
  <c r="N1313" i="2"/>
  <c r="K1313" i="2"/>
  <c r="M1313" i="2"/>
  <c r="D1313" i="2" s="1"/>
  <c r="N1305" i="2"/>
  <c r="K1305" i="2"/>
  <c r="M1305" i="2"/>
  <c r="D1305" i="2" s="1"/>
  <c r="N1293" i="2"/>
  <c r="K1293" i="2"/>
  <c r="M1293" i="2"/>
  <c r="D1293" i="2" s="1"/>
  <c r="N1289" i="2"/>
  <c r="K1289" i="2"/>
  <c r="M1289" i="2"/>
  <c r="D1289" i="2" s="1"/>
  <c r="K1281" i="2"/>
  <c r="M1281" i="2"/>
  <c r="D1281" i="2" s="1"/>
  <c r="N1281" i="2"/>
  <c r="K1273" i="2"/>
  <c r="M1273" i="2"/>
  <c r="D1273" i="2" s="1"/>
  <c r="N1273" i="2"/>
  <c r="K1265" i="2"/>
  <c r="M1265" i="2"/>
  <c r="D1265" i="2" s="1"/>
  <c r="N1265" i="2"/>
  <c r="K1253" i="2"/>
  <c r="M1253" i="2"/>
  <c r="D1253" i="2" s="1"/>
  <c r="N1253" i="2"/>
  <c r="K1249" i="2"/>
  <c r="M1249" i="2"/>
  <c r="D1249" i="2" s="1"/>
  <c r="N1249" i="2"/>
  <c r="K1241" i="2"/>
  <c r="M1241" i="2"/>
  <c r="D1241" i="2" s="1"/>
  <c r="N1241" i="2"/>
  <c r="K1233" i="2"/>
  <c r="M1233" i="2"/>
  <c r="D1233" i="2" s="1"/>
  <c r="N1233" i="2"/>
  <c r="K1221" i="2"/>
  <c r="M1221" i="2"/>
  <c r="D1221" i="2" s="1"/>
  <c r="N1221" i="2"/>
  <c r="K1213" i="2"/>
  <c r="M1213" i="2"/>
  <c r="D1213" i="2" s="1"/>
  <c r="N1213" i="2"/>
  <c r="K1205" i="2"/>
  <c r="M1205" i="2"/>
  <c r="D1205" i="2" s="1"/>
  <c r="N1205" i="2"/>
  <c r="K1201" i="2"/>
  <c r="M1201" i="2"/>
  <c r="D1201" i="2" s="1"/>
  <c r="N1201" i="2"/>
  <c r="K1193" i="2"/>
  <c r="M1193" i="2"/>
  <c r="D1193" i="2" s="1"/>
  <c r="N1193" i="2"/>
  <c r="K1185" i="2"/>
  <c r="M1185" i="2"/>
  <c r="D1185" i="2" s="1"/>
  <c r="N1185" i="2"/>
  <c r="K1177" i="2"/>
  <c r="M1177" i="2"/>
  <c r="D1177" i="2" s="1"/>
  <c r="N1177" i="2"/>
  <c r="K1169" i="2"/>
  <c r="M1169" i="2"/>
  <c r="D1169" i="2" s="1"/>
  <c r="N1169" i="2"/>
  <c r="K1157" i="2"/>
  <c r="M1157" i="2"/>
  <c r="D1157" i="2" s="1"/>
  <c r="N1157" i="2"/>
  <c r="K1149" i="2"/>
  <c r="M1149" i="2"/>
  <c r="D1149" i="2" s="1"/>
  <c r="N1149" i="2"/>
  <c r="K1145" i="2"/>
  <c r="M1145" i="2"/>
  <c r="D1145" i="2" s="1"/>
  <c r="N1145" i="2"/>
  <c r="K1137" i="2"/>
  <c r="M1137" i="2"/>
  <c r="D1137" i="2" s="1"/>
  <c r="N1137" i="2"/>
  <c r="K1129" i="2"/>
  <c r="M1129" i="2"/>
  <c r="D1129" i="2" s="1"/>
  <c r="N1129" i="2"/>
  <c r="K1121" i="2"/>
  <c r="M1121" i="2"/>
  <c r="D1121" i="2" s="1"/>
  <c r="N1121" i="2"/>
  <c r="K1113" i="2"/>
  <c r="M1113" i="2"/>
  <c r="D1113" i="2" s="1"/>
  <c r="N1113" i="2"/>
  <c r="M1108" i="2"/>
  <c r="D1108" i="2" s="1"/>
  <c r="O3359" i="2"/>
  <c r="O3355" i="2"/>
  <c r="O3351" i="2"/>
  <c r="O3343" i="2"/>
  <c r="O3339" i="2"/>
  <c r="O3231" i="2"/>
  <c r="O3211" i="2"/>
  <c r="O3099" i="2"/>
  <c r="O3075" i="2"/>
  <c r="M2505" i="2"/>
  <c r="D2505" i="2" s="1"/>
  <c r="K2504" i="2"/>
  <c r="N2502" i="2"/>
  <c r="M2501" i="2"/>
  <c r="D2501" i="2" s="1"/>
  <c r="K2500" i="2"/>
  <c r="N2498" i="2"/>
  <c r="M2497" i="2"/>
  <c r="D2497" i="2" s="1"/>
  <c r="K2496" i="2"/>
  <c r="N2494" i="2"/>
  <c r="M2493" i="2"/>
  <c r="D2493" i="2" s="1"/>
  <c r="K2492" i="2"/>
  <c r="N2490" i="2"/>
  <c r="M2489" i="2"/>
  <c r="D2489" i="2" s="1"/>
  <c r="K2488" i="2"/>
  <c r="N2486" i="2"/>
  <c r="M2485" i="2"/>
  <c r="D2485" i="2" s="1"/>
  <c r="K2484" i="2"/>
  <c r="N2482" i="2"/>
  <c r="M2481" i="2"/>
  <c r="D2481" i="2" s="1"/>
  <c r="K2480" i="2"/>
  <c r="N2478" i="2"/>
  <c r="M2477" i="2"/>
  <c r="D2477" i="2" s="1"/>
  <c r="K2476" i="2"/>
  <c r="N2474" i="2"/>
  <c r="M2473" i="2"/>
  <c r="D2473" i="2" s="1"/>
  <c r="K2472" i="2"/>
  <c r="N2470" i="2"/>
  <c r="M2469" i="2"/>
  <c r="D2469" i="2" s="1"/>
  <c r="K2468" i="2"/>
  <c r="N2466" i="2"/>
  <c r="M2465" i="2"/>
  <c r="D2465" i="2" s="1"/>
  <c r="K2464" i="2"/>
  <c r="N2462" i="2"/>
  <c r="M2461" i="2"/>
  <c r="D2461" i="2" s="1"/>
  <c r="K2460" i="2"/>
  <c r="N2458" i="2"/>
  <c r="M2457" i="2"/>
  <c r="D2457" i="2" s="1"/>
  <c r="K2456" i="2"/>
  <c r="N2454" i="2"/>
  <c r="M2453" i="2"/>
  <c r="D2453" i="2" s="1"/>
  <c r="K2452" i="2"/>
  <c r="N2450" i="2"/>
  <c r="M2449" i="2"/>
  <c r="D2449" i="2" s="1"/>
  <c r="K2448" i="2"/>
  <c r="N2446" i="2"/>
  <c r="M2445" i="2"/>
  <c r="D2445" i="2" s="1"/>
  <c r="K2444" i="2"/>
  <c r="N2442" i="2"/>
  <c r="M2441" i="2"/>
  <c r="D2441" i="2" s="1"/>
  <c r="K2440" i="2"/>
  <c r="N2438" i="2"/>
  <c r="M2437" i="2"/>
  <c r="D2437" i="2" s="1"/>
  <c r="K2436" i="2"/>
  <c r="N2434" i="2"/>
  <c r="M2433" i="2"/>
  <c r="D2433" i="2" s="1"/>
  <c r="K2432" i="2"/>
  <c r="N2430" i="2"/>
  <c r="M2429" i="2"/>
  <c r="D2429" i="2" s="1"/>
  <c r="K2428" i="2"/>
  <c r="N2426" i="2"/>
  <c r="M2425" i="2"/>
  <c r="D2425" i="2" s="1"/>
  <c r="K2424" i="2"/>
  <c r="N2422" i="2"/>
  <c r="M2421" i="2"/>
  <c r="D2421" i="2" s="1"/>
  <c r="K2420" i="2"/>
  <c r="N2418" i="2"/>
  <c r="M2417" i="2"/>
  <c r="D2417" i="2" s="1"/>
  <c r="K2416" i="2"/>
  <c r="N2414" i="2"/>
  <c r="M2413" i="2"/>
  <c r="D2413" i="2" s="1"/>
  <c r="K2412" i="2"/>
  <c r="N2410" i="2"/>
  <c r="M2409" i="2"/>
  <c r="D2409" i="2" s="1"/>
  <c r="K2408" i="2"/>
  <c r="N2406" i="2"/>
  <c r="M2405" i="2"/>
  <c r="D2405" i="2" s="1"/>
  <c r="K2404" i="2"/>
  <c r="N2402" i="2"/>
  <c r="M2401" i="2"/>
  <c r="D2401" i="2" s="1"/>
  <c r="K2400" i="2"/>
  <c r="N2398" i="2"/>
  <c r="M2397" i="2"/>
  <c r="D2397" i="2" s="1"/>
  <c r="K2396" i="2"/>
  <c r="N2394" i="2"/>
  <c r="M2393" i="2"/>
  <c r="D2393" i="2" s="1"/>
  <c r="K2392" i="2"/>
  <c r="N2390" i="2"/>
  <c r="M2389" i="2"/>
  <c r="D2389" i="2" s="1"/>
  <c r="K2388" i="2"/>
  <c r="N2386" i="2"/>
  <c r="M2385" i="2"/>
  <c r="D2385" i="2" s="1"/>
  <c r="K2384" i="2"/>
  <c r="N2382" i="2"/>
  <c r="M2381" i="2"/>
  <c r="D2381" i="2" s="1"/>
  <c r="K2380" i="2"/>
  <c r="N2378" i="2"/>
  <c r="M2377" i="2"/>
  <c r="D2377" i="2" s="1"/>
  <c r="K2376" i="2"/>
  <c r="N2374" i="2"/>
  <c r="M2373" i="2"/>
  <c r="D2373" i="2" s="1"/>
  <c r="K2372" i="2"/>
  <c r="N2370" i="2"/>
  <c r="M2369" i="2"/>
  <c r="D2369" i="2" s="1"/>
  <c r="K2368" i="2"/>
  <c r="N2366" i="2"/>
  <c r="M2365" i="2"/>
  <c r="D2365" i="2" s="1"/>
  <c r="K2364" i="2"/>
  <c r="N2362" i="2"/>
  <c r="M2361" i="2"/>
  <c r="D2361" i="2" s="1"/>
  <c r="K2360" i="2"/>
  <c r="N2358" i="2"/>
  <c r="M2357" i="2"/>
  <c r="D2357" i="2" s="1"/>
  <c r="K2356" i="2"/>
  <c r="N2354" i="2"/>
  <c r="M2353" i="2"/>
  <c r="D2353" i="2" s="1"/>
  <c r="K2352" i="2"/>
  <c r="N2350" i="2"/>
  <c r="M2349" i="2"/>
  <c r="D2349" i="2" s="1"/>
  <c r="K2348" i="2"/>
  <c r="N2346" i="2"/>
  <c r="M2345" i="2"/>
  <c r="D2345" i="2" s="1"/>
  <c r="K2344" i="2"/>
  <c r="N2342" i="2"/>
  <c r="M2341" i="2"/>
  <c r="D2341" i="2" s="1"/>
  <c r="K2340" i="2"/>
  <c r="N2338" i="2"/>
  <c r="M2337" i="2"/>
  <c r="D2337" i="2" s="1"/>
  <c r="K2336" i="2"/>
  <c r="N2334" i="2"/>
  <c r="M2333" i="2"/>
  <c r="D2333" i="2" s="1"/>
  <c r="K2332" i="2"/>
  <c r="N2330" i="2"/>
  <c r="M2329" i="2"/>
  <c r="D2329" i="2" s="1"/>
  <c r="K2328" i="2"/>
  <c r="N2326" i="2"/>
  <c r="M2325" i="2"/>
  <c r="D2325" i="2" s="1"/>
  <c r="K2324" i="2"/>
  <c r="N2322" i="2"/>
  <c r="M2321" i="2"/>
  <c r="D2321" i="2" s="1"/>
  <c r="K2320" i="2"/>
  <c r="N2318" i="2"/>
  <c r="M2317" i="2"/>
  <c r="D2317" i="2" s="1"/>
  <c r="K2316" i="2"/>
  <c r="N2314" i="2"/>
  <c r="M2313" i="2"/>
  <c r="D2313" i="2" s="1"/>
  <c r="K2312" i="2"/>
  <c r="N2310" i="2"/>
  <c r="M2309" i="2"/>
  <c r="D2309" i="2" s="1"/>
  <c r="K2308" i="2"/>
  <c r="N2306" i="2"/>
  <c r="M2305" i="2"/>
  <c r="D2305" i="2" s="1"/>
  <c r="K2304" i="2"/>
  <c r="N2302" i="2"/>
  <c r="M2301" i="2"/>
  <c r="D2301" i="2" s="1"/>
  <c r="K2300" i="2"/>
  <c r="N2298" i="2"/>
  <c r="M2297" i="2"/>
  <c r="D2297" i="2" s="1"/>
  <c r="K2296" i="2"/>
  <c r="N2294" i="2"/>
  <c r="M2293" i="2"/>
  <c r="D2293" i="2" s="1"/>
  <c r="K2292" i="2"/>
  <c r="N2290" i="2"/>
  <c r="M2289" i="2"/>
  <c r="D2289" i="2" s="1"/>
  <c r="K2288" i="2"/>
  <c r="N2286" i="2"/>
  <c r="M2285" i="2"/>
  <c r="D2285" i="2" s="1"/>
  <c r="K2284" i="2"/>
  <c r="N2282" i="2"/>
  <c r="M2281" i="2"/>
  <c r="D2281" i="2" s="1"/>
  <c r="K2280" i="2"/>
  <c r="N2278" i="2"/>
  <c r="M2277" i="2"/>
  <c r="D2277" i="2" s="1"/>
  <c r="K2276" i="2"/>
  <c r="N2274" i="2"/>
  <c r="M2273" i="2"/>
  <c r="D2273" i="2" s="1"/>
  <c r="K2272" i="2"/>
  <c r="N2270" i="2"/>
  <c r="M2269" i="2"/>
  <c r="D2269" i="2" s="1"/>
  <c r="K2268" i="2"/>
  <c r="N2266" i="2"/>
  <c r="M2265" i="2"/>
  <c r="D2265" i="2" s="1"/>
  <c r="K2264" i="2"/>
  <c r="N2262" i="2"/>
  <c r="M2261" i="2"/>
  <c r="D2261" i="2" s="1"/>
  <c r="K2260" i="2"/>
  <c r="N2258" i="2"/>
  <c r="M2257" i="2"/>
  <c r="D2257" i="2" s="1"/>
  <c r="K2256" i="2"/>
  <c r="B47" i="7"/>
  <c r="B51" i="7"/>
  <c r="B59" i="7"/>
  <c r="G8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B44" i="7"/>
  <c r="B48" i="7"/>
  <c r="B52" i="7"/>
  <c r="B56" i="7"/>
  <c r="B60" i="7"/>
  <c r="G9" i="3"/>
  <c r="G13" i="3"/>
  <c r="G17" i="3"/>
  <c r="G21" i="3"/>
  <c r="G25" i="3"/>
  <c r="G29" i="3"/>
  <c r="G33" i="3"/>
  <c r="G37" i="3"/>
  <c r="G41" i="3"/>
  <c r="G45" i="3"/>
  <c r="G49" i="3"/>
  <c r="G53" i="3"/>
  <c r="G57" i="3"/>
  <c r="G61" i="3"/>
  <c r="G65" i="3"/>
  <c r="B45" i="7"/>
  <c r="B49" i="7"/>
  <c r="B53" i="7"/>
  <c r="B57" i="7"/>
  <c r="B61" i="7"/>
  <c r="G10" i="3"/>
  <c r="G14" i="3"/>
  <c r="G18" i="3"/>
  <c r="G22" i="3"/>
  <c r="G26" i="3"/>
  <c r="G30" i="3"/>
  <c r="G34" i="3"/>
  <c r="G38" i="3"/>
  <c r="G42" i="3"/>
  <c r="G46" i="3"/>
  <c r="G50" i="3"/>
  <c r="G54" i="3"/>
  <c r="G58" i="3"/>
  <c r="G62" i="3"/>
  <c r="G66" i="3"/>
  <c r="B50" i="7"/>
  <c r="B54" i="7"/>
  <c r="B58" i="7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7" i="3"/>
  <c r="M2251" i="2"/>
  <c r="D2251" i="2" s="1"/>
  <c r="N2251" i="2"/>
  <c r="K2251" i="2"/>
  <c r="M2247" i="2"/>
  <c r="D2247" i="2" s="1"/>
  <c r="N2247" i="2"/>
  <c r="K2247" i="2"/>
  <c r="M2235" i="2"/>
  <c r="D2235" i="2" s="1"/>
  <c r="N2235" i="2"/>
  <c r="K2235" i="2"/>
  <c r="M2227" i="2"/>
  <c r="D2227" i="2" s="1"/>
  <c r="N2227" i="2"/>
  <c r="K2227" i="2"/>
  <c r="M2219" i="2"/>
  <c r="D2219" i="2" s="1"/>
  <c r="N2219" i="2"/>
  <c r="K2219" i="2"/>
  <c r="M2211" i="2"/>
  <c r="D2211" i="2" s="1"/>
  <c r="N2211" i="2"/>
  <c r="K2211" i="2"/>
  <c r="M2203" i="2"/>
  <c r="D2203" i="2" s="1"/>
  <c r="N2203" i="2"/>
  <c r="K2203" i="2"/>
  <c r="M2195" i="2"/>
  <c r="D2195" i="2" s="1"/>
  <c r="N2195" i="2"/>
  <c r="K2195" i="2"/>
  <c r="M2187" i="2"/>
  <c r="D2187" i="2" s="1"/>
  <c r="N2187" i="2"/>
  <c r="K2187" i="2"/>
  <c r="M2179" i="2"/>
  <c r="D2179" i="2" s="1"/>
  <c r="N2179" i="2"/>
  <c r="K2179" i="2"/>
  <c r="M2171" i="2"/>
  <c r="D2171" i="2" s="1"/>
  <c r="N2171" i="2"/>
  <c r="K2171" i="2"/>
  <c r="M2163" i="2"/>
  <c r="D2163" i="2" s="1"/>
  <c r="N2163" i="2"/>
  <c r="K2163" i="2"/>
  <c r="M2159" i="2"/>
  <c r="D2159" i="2" s="1"/>
  <c r="N2159" i="2"/>
  <c r="K2159" i="2"/>
  <c r="M2147" i="2"/>
  <c r="D2147" i="2" s="1"/>
  <c r="N2147" i="2"/>
  <c r="K2147" i="2"/>
  <c r="M2139" i="2"/>
  <c r="D2139" i="2" s="1"/>
  <c r="N2139" i="2"/>
  <c r="K2139" i="2"/>
  <c r="M2135" i="2"/>
  <c r="D2135" i="2" s="1"/>
  <c r="N2135" i="2"/>
  <c r="K2135" i="2"/>
  <c r="M2127" i="2"/>
  <c r="D2127" i="2" s="1"/>
  <c r="N2127" i="2"/>
  <c r="K2127" i="2"/>
  <c r="M2119" i="2"/>
  <c r="D2119" i="2" s="1"/>
  <c r="N2119" i="2"/>
  <c r="K2119" i="2"/>
  <c r="M2111" i="2"/>
  <c r="D2111" i="2" s="1"/>
  <c r="N2111" i="2"/>
  <c r="K2111" i="2"/>
  <c r="M2103" i="2"/>
  <c r="D2103" i="2" s="1"/>
  <c r="N2103" i="2"/>
  <c r="K2103" i="2"/>
  <c r="M2095" i="2"/>
  <c r="D2095" i="2" s="1"/>
  <c r="N2095" i="2"/>
  <c r="K2095" i="2"/>
  <c r="M2083" i="2"/>
  <c r="D2083" i="2" s="1"/>
  <c r="N2083" i="2"/>
  <c r="K2083" i="2"/>
  <c r="M2075" i="2"/>
  <c r="D2075" i="2" s="1"/>
  <c r="N2075" i="2"/>
  <c r="K2075" i="2"/>
  <c r="M2067" i="2"/>
  <c r="D2067" i="2" s="1"/>
  <c r="N2067" i="2"/>
  <c r="K2067" i="2"/>
  <c r="M2063" i="2"/>
  <c r="D2063" i="2" s="1"/>
  <c r="N2063" i="2"/>
  <c r="K2063" i="2"/>
  <c r="M2051" i="2"/>
  <c r="D2051" i="2" s="1"/>
  <c r="N2051" i="2"/>
  <c r="K2051" i="2"/>
  <c r="M2047" i="2"/>
  <c r="D2047" i="2" s="1"/>
  <c r="N2047" i="2"/>
  <c r="K2047" i="2"/>
  <c r="M2039" i="2"/>
  <c r="D2039" i="2" s="1"/>
  <c r="N2039" i="2"/>
  <c r="K2039" i="2"/>
  <c r="M2031" i="2"/>
  <c r="D2031" i="2" s="1"/>
  <c r="N2031" i="2"/>
  <c r="K2031" i="2"/>
  <c r="M2023" i="2"/>
  <c r="D2023" i="2" s="1"/>
  <c r="N2023" i="2"/>
  <c r="K2023" i="2"/>
  <c r="M2015" i="2"/>
  <c r="D2015" i="2" s="1"/>
  <c r="N2015" i="2"/>
  <c r="K2015" i="2"/>
  <c r="M2007" i="2"/>
  <c r="D2007" i="2" s="1"/>
  <c r="N2007" i="2"/>
  <c r="K2007" i="2"/>
  <c r="M1999" i="2"/>
  <c r="D1999" i="2" s="1"/>
  <c r="N1999" i="2"/>
  <c r="K1999" i="2"/>
  <c r="M1987" i="2"/>
  <c r="D1987" i="2" s="1"/>
  <c r="N1987" i="2"/>
  <c r="K1987" i="2"/>
  <c r="M1979" i="2"/>
  <c r="D1979" i="2" s="1"/>
  <c r="N1979" i="2"/>
  <c r="K1979" i="2"/>
  <c r="M1971" i="2"/>
  <c r="D1971" i="2" s="1"/>
  <c r="N1971" i="2"/>
  <c r="K1971" i="2"/>
  <c r="M1959" i="2"/>
  <c r="D1959" i="2" s="1"/>
  <c r="N1959" i="2"/>
  <c r="K1959" i="2"/>
  <c r="M1943" i="2"/>
  <c r="D1943" i="2" s="1"/>
  <c r="N1943" i="2"/>
  <c r="K1943" i="2"/>
  <c r="M1927" i="2"/>
  <c r="D1927" i="2" s="1"/>
  <c r="N1927" i="2"/>
  <c r="K1927" i="2"/>
  <c r="M1911" i="2"/>
  <c r="D1911" i="2" s="1"/>
  <c r="N1911" i="2"/>
  <c r="K1911" i="2"/>
  <c r="M1895" i="2"/>
  <c r="D1895" i="2" s="1"/>
  <c r="N1895" i="2"/>
  <c r="K1895" i="2"/>
  <c r="M1879" i="2"/>
  <c r="D1879" i="2" s="1"/>
  <c r="N1879" i="2"/>
  <c r="K1879" i="2"/>
  <c r="M1863" i="2"/>
  <c r="D1863" i="2" s="1"/>
  <c r="N1863" i="2"/>
  <c r="K1863" i="2"/>
  <c r="M1847" i="2"/>
  <c r="D1847" i="2" s="1"/>
  <c r="N1847" i="2"/>
  <c r="K1847" i="2"/>
  <c r="M1827" i="2"/>
  <c r="D1827" i="2" s="1"/>
  <c r="N1827" i="2"/>
  <c r="K1827" i="2"/>
  <c r="M1811" i="2"/>
  <c r="D1811" i="2" s="1"/>
  <c r="N1811" i="2"/>
  <c r="K1811" i="2"/>
  <c r="N1795" i="2"/>
  <c r="K1795" i="2"/>
  <c r="M1795" i="2"/>
  <c r="D1795" i="2" s="1"/>
  <c r="N1779" i="2"/>
  <c r="K1779" i="2"/>
  <c r="M1779" i="2"/>
  <c r="D1779" i="2" s="1"/>
  <c r="N1767" i="2"/>
  <c r="K1767" i="2"/>
  <c r="M1767" i="2"/>
  <c r="D1767" i="2" s="1"/>
  <c r="N1751" i="2"/>
  <c r="K1751" i="2"/>
  <c r="M1751" i="2"/>
  <c r="D1751" i="2" s="1"/>
  <c r="N1735" i="2"/>
  <c r="K1735" i="2"/>
  <c r="M1735" i="2"/>
  <c r="D1735" i="2" s="1"/>
  <c r="N1715" i="2"/>
  <c r="K1715" i="2"/>
  <c r="M1715" i="2"/>
  <c r="D1715" i="2" s="1"/>
  <c r="N1699" i="2"/>
  <c r="K1699" i="2"/>
  <c r="M1699" i="2"/>
  <c r="D1699" i="2" s="1"/>
  <c r="N1687" i="2"/>
  <c r="K1687" i="2"/>
  <c r="M1687" i="2"/>
  <c r="D1687" i="2" s="1"/>
  <c r="N1667" i="2"/>
  <c r="K1667" i="2"/>
  <c r="M1667" i="2"/>
  <c r="D1667" i="2" s="1"/>
  <c r="N1655" i="2"/>
  <c r="K1655" i="2"/>
  <c r="M1655" i="2"/>
  <c r="D1655" i="2" s="1"/>
  <c r="N1639" i="2"/>
  <c r="K1639" i="2"/>
  <c r="M1639" i="2"/>
  <c r="D1639" i="2" s="1"/>
  <c r="N1619" i="2"/>
  <c r="K1619" i="2"/>
  <c r="M1619" i="2"/>
  <c r="D1619" i="2" s="1"/>
  <c r="N1607" i="2"/>
  <c r="K1607" i="2"/>
  <c r="M1607" i="2"/>
  <c r="D1607" i="2" s="1"/>
  <c r="N1587" i="2"/>
  <c r="K1587" i="2"/>
  <c r="M1587" i="2"/>
  <c r="D1587" i="2" s="1"/>
  <c r="N1575" i="2"/>
  <c r="K1575" i="2"/>
  <c r="M1575" i="2"/>
  <c r="D1575" i="2" s="1"/>
  <c r="K1559" i="2"/>
  <c r="M1559" i="2"/>
  <c r="D1559" i="2" s="1"/>
  <c r="N1559" i="2"/>
  <c r="K1539" i="2"/>
  <c r="M1539" i="2"/>
  <c r="D1539" i="2" s="1"/>
  <c r="N1539" i="2"/>
  <c r="K1527" i="2"/>
  <c r="M1527" i="2"/>
  <c r="D1527" i="2" s="1"/>
  <c r="N1527" i="2"/>
  <c r="K1507" i="2"/>
  <c r="M1507" i="2"/>
  <c r="D1507" i="2" s="1"/>
  <c r="N1507" i="2"/>
  <c r="K1491" i="2"/>
  <c r="M1491" i="2"/>
  <c r="D1491" i="2" s="1"/>
  <c r="N1491" i="2"/>
  <c r="K1475" i="2"/>
  <c r="M1475" i="2"/>
  <c r="D1475" i="2" s="1"/>
  <c r="N1475" i="2"/>
  <c r="K1459" i="2"/>
  <c r="M1459" i="2"/>
  <c r="D1459" i="2" s="1"/>
  <c r="N1459" i="2"/>
  <c r="K1443" i="2"/>
  <c r="M1443" i="2"/>
  <c r="D1443" i="2" s="1"/>
  <c r="N1443" i="2"/>
  <c r="K1427" i="2"/>
  <c r="M1427" i="2"/>
  <c r="D1427" i="2" s="1"/>
  <c r="N1427" i="2"/>
  <c r="K1411" i="2"/>
  <c r="M1411" i="2"/>
  <c r="D1411" i="2" s="1"/>
  <c r="N1411" i="2"/>
  <c r="K1399" i="2"/>
  <c r="M1399" i="2"/>
  <c r="D1399" i="2" s="1"/>
  <c r="N1399" i="2"/>
  <c r="K1379" i="2"/>
  <c r="M1379" i="2"/>
  <c r="D1379" i="2" s="1"/>
  <c r="N1379" i="2"/>
  <c r="K1363" i="2"/>
  <c r="M1363" i="2"/>
  <c r="D1363" i="2" s="1"/>
  <c r="N1363" i="2"/>
  <c r="K1347" i="2"/>
  <c r="M1347" i="2"/>
  <c r="D1347" i="2" s="1"/>
  <c r="N1347" i="2"/>
  <c r="K1331" i="2"/>
  <c r="M1331" i="2"/>
  <c r="D1331" i="2" s="1"/>
  <c r="N1331" i="2"/>
  <c r="K1319" i="2"/>
  <c r="M1319" i="2"/>
  <c r="D1319" i="2" s="1"/>
  <c r="N1319" i="2"/>
  <c r="K1303" i="2"/>
  <c r="M1303" i="2"/>
  <c r="D1303" i="2" s="1"/>
  <c r="N1303" i="2"/>
  <c r="M1287" i="2"/>
  <c r="D1287" i="2" s="1"/>
  <c r="N1287" i="2"/>
  <c r="K1287" i="2"/>
  <c r="M1271" i="2"/>
  <c r="D1271" i="2" s="1"/>
  <c r="N1271" i="2"/>
  <c r="K1271" i="2"/>
  <c r="M1255" i="2"/>
  <c r="D1255" i="2" s="1"/>
  <c r="N1255" i="2"/>
  <c r="K1255" i="2"/>
  <c r="M1235" i="2"/>
  <c r="D1235" i="2" s="1"/>
  <c r="N1235" i="2"/>
  <c r="K1235" i="2"/>
  <c r="M1219" i="2"/>
  <c r="D1219" i="2" s="1"/>
  <c r="N1219" i="2"/>
  <c r="K1219" i="2"/>
  <c r="M1203" i="2"/>
  <c r="D1203" i="2" s="1"/>
  <c r="N1203" i="2"/>
  <c r="K1203" i="2"/>
  <c r="M1191" i="2"/>
  <c r="D1191" i="2" s="1"/>
  <c r="N1191" i="2"/>
  <c r="K1191" i="2"/>
  <c r="N1175" i="2"/>
  <c r="M1175" i="2"/>
  <c r="D1175" i="2" s="1"/>
  <c r="K1175" i="2"/>
  <c r="N1159" i="2"/>
  <c r="M1159" i="2"/>
  <c r="D1159" i="2" s="1"/>
  <c r="K1159" i="2"/>
  <c r="N1147" i="2"/>
  <c r="K1147" i="2"/>
  <c r="M1147" i="2"/>
  <c r="D1147" i="2" s="1"/>
  <c r="N1131" i="2"/>
  <c r="K1131" i="2"/>
  <c r="M1131" i="2"/>
  <c r="D1131" i="2" s="1"/>
  <c r="N1119" i="2"/>
  <c r="K1119" i="2"/>
  <c r="M1119" i="2"/>
  <c r="D1119" i="2" s="1"/>
  <c r="K2245" i="2"/>
  <c r="M2245" i="2"/>
  <c r="D2245" i="2" s="1"/>
  <c r="N2245" i="2"/>
  <c r="K2241" i="2"/>
  <c r="M2241" i="2"/>
  <c r="D2241" i="2" s="1"/>
  <c r="N2241" i="2"/>
  <c r="K2233" i="2"/>
  <c r="M2233" i="2"/>
  <c r="D2233" i="2" s="1"/>
  <c r="N2233" i="2"/>
  <c r="K2225" i="2"/>
  <c r="M2225" i="2"/>
  <c r="D2225" i="2" s="1"/>
  <c r="N2225" i="2"/>
  <c r="K2217" i="2"/>
  <c r="M2217" i="2"/>
  <c r="D2217" i="2" s="1"/>
  <c r="N2217" i="2"/>
  <c r="K2209" i="2"/>
  <c r="M2209" i="2"/>
  <c r="D2209" i="2" s="1"/>
  <c r="N2209" i="2"/>
  <c r="K2201" i="2"/>
  <c r="M2201" i="2"/>
  <c r="D2201" i="2" s="1"/>
  <c r="N2201" i="2"/>
  <c r="K2189" i="2"/>
  <c r="M2189" i="2"/>
  <c r="D2189" i="2" s="1"/>
  <c r="N2189" i="2"/>
  <c r="K2185" i="2"/>
  <c r="M2185" i="2"/>
  <c r="D2185" i="2" s="1"/>
  <c r="N2185" i="2"/>
  <c r="K2173" i="2"/>
  <c r="M2173" i="2"/>
  <c r="D2173" i="2" s="1"/>
  <c r="N2173" i="2"/>
  <c r="K2165" i="2"/>
  <c r="M2165" i="2"/>
  <c r="D2165" i="2" s="1"/>
  <c r="N2165" i="2"/>
  <c r="K2161" i="2"/>
  <c r="M2161" i="2"/>
  <c r="D2161" i="2" s="1"/>
  <c r="N2161" i="2"/>
  <c r="K2153" i="2"/>
  <c r="M2153" i="2"/>
  <c r="D2153" i="2" s="1"/>
  <c r="N2153" i="2"/>
  <c r="K2141" i="2"/>
  <c r="M2141" i="2"/>
  <c r="D2141" i="2" s="1"/>
  <c r="N2141" i="2"/>
  <c r="K2137" i="2"/>
  <c r="M2137" i="2"/>
  <c r="D2137" i="2" s="1"/>
  <c r="N2137" i="2"/>
  <c r="K2129" i="2"/>
  <c r="M2129" i="2"/>
  <c r="D2129" i="2" s="1"/>
  <c r="N2129" i="2"/>
  <c r="K2117" i="2"/>
  <c r="M2117" i="2"/>
  <c r="D2117" i="2" s="1"/>
  <c r="N2117" i="2"/>
  <c r="K2113" i="2"/>
  <c r="M2113" i="2"/>
  <c r="D2113" i="2" s="1"/>
  <c r="N2113" i="2"/>
  <c r="K2101" i="2"/>
  <c r="M2101" i="2"/>
  <c r="D2101" i="2" s="1"/>
  <c r="N2101" i="2"/>
  <c r="K2097" i="2"/>
  <c r="M2097" i="2"/>
  <c r="D2097" i="2" s="1"/>
  <c r="N2097" i="2"/>
  <c r="K2089" i="2"/>
  <c r="M2089" i="2"/>
  <c r="D2089" i="2" s="1"/>
  <c r="N2089" i="2"/>
  <c r="K2081" i="2"/>
  <c r="M2081" i="2"/>
  <c r="D2081" i="2" s="1"/>
  <c r="N2081" i="2"/>
  <c r="K2069" i="2"/>
  <c r="M2069" i="2"/>
  <c r="D2069" i="2" s="1"/>
  <c r="N2069" i="2"/>
  <c r="K2061" i="2"/>
  <c r="M2061" i="2"/>
  <c r="D2061" i="2" s="1"/>
  <c r="N2061" i="2"/>
  <c r="K2053" i="2"/>
  <c r="M2053" i="2"/>
  <c r="D2053" i="2" s="1"/>
  <c r="N2053" i="2"/>
  <c r="K2045" i="2"/>
  <c r="M2045" i="2"/>
  <c r="D2045" i="2" s="1"/>
  <c r="N2045" i="2"/>
  <c r="K2041" i="2"/>
  <c r="M2041" i="2"/>
  <c r="D2041" i="2" s="1"/>
  <c r="N2041" i="2"/>
  <c r="K2033" i="2"/>
  <c r="M2033" i="2"/>
  <c r="D2033" i="2" s="1"/>
  <c r="N2033" i="2"/>
  <c r="K2021" i="2"/>
  <c r="M2021" i="2"/>
  <c r="D2021" i="2" s="1"/>
  <c r="N2021" i="2"/>
  <c r="K2017" i="2"/>
  <c r="M2017" i="2"/>
  <c r="D2017" i="2" s="1"/>
  <c r="N2017" i="2"/>
  <c r="K2009" i="2"/>
  <c r="M2009" i="2"/>
  <c r="D2009" i="2" s="1"/>
  <c r="N2009" i="2"/>
  <c r="K2001" i="2"/>
  <c r="M2001" i="2"/>
  <c r="D2001" i="2" s="1"/>
  <c r="N2001" i="2"/>
  <c r="K1989" i="2"/>
  <c r="M1989" i="2"/>
  <c r="D1989" i="2" s="1"/>
  <c r="N1989" i="2"/>
  <c r="K1981" i="2"/>
  <c r="M1981" i="2"/>
  <c r="D1981" i="2" s="1"/>
  <c r="N1981" i="2"/>
  <c r="K1973" i="2"/>
  <c r="M1973" i="2"/>
  <c r="D1973" i="2" s="1"/>
  <c r="N1973" i="2"/>
  <c r="K1965" i="2"/>
  <c r="M1965" i="2"/>
  <c r="D1965" i="2" s="1"/>
  <c r="N1965" i="2"/>
  <c r="K1957" i="2"/>
  <c r="M1957" i="2"/>
  <c r="D1957" i="2" s="1"/>
  <c r="N1957" i="2"/>
  <c r="K1953" i="2"/>
  <c r="M1953" i="2"/>
  <c r="D1953" i="2" s="1"/>
  <c r="N1953" i="2"/>
  <c r="K1941" i="2"/>
  <c r="M1941" i="2"/>
  <c r="D1941" i="2" s="1"/>
  <c r="N1941" i="2"/>
  <c r="K1933" i="2"/>
  <c r="M1933" i="2"/>
  <c r="D1933" i="2" s="1"/>
  <c r="N1933" i="2"/>
  <c r="K1925" i="2"/>
  <c r="M1925" i="2"/>
  <c r="D1925" i="2" s="1"/>
  <c r="N1925" i="2"/>
  <c r="K1917" i="2"/>
  <c r="M1917" i="2"/>
  <c r="D1917" i="2" s="1"/>
  <c r="N1917" i="2"/>
  <c r="K1909" i="2"/>
  <c r="M1909" i="2"/>
  <c r="D1909" i="2" s="1"/>
  <c r="N1909" i="2"/>
  <c r="K1905" i="2"/>
  <c r="M1905" i="2"/>
  <c r="D1905" i="2" s="1"/>
  <c r="N1905" i="2"/>
  <c r="K1897" i="2"/>
  <c r="M1897" i="2"/>
  <c r="D1897" i="2" s="1"/>
  <c r="N1897" i="2"/>
  <c r="K1885" i="2"/>
  <c r="M1885" i="2"/>
  <c r="D1885" i="2" s="1"/>
  <c r="N1885" i="2"/>
  <c r="K1877" i="2"/>
  <c r="M1877" i="2"/>
  <c r="D1877" i="2" s="1"/>
  <c r="N1877" i="2"/>
  <c r="K1869" i="2"/>
  <c r="M1869" i="2"/>
  <c r="D1869" i="2" s="1"/>
  <c r="N1869" i="2"/>
  <c r="K1861" i="2"/>
  <c r="M1861" i="2"/>
  <c r="D1861" i="2" s="1"/>
  <c r="N1861" i="2"/>
  <c r="K1853" i="2"/>
  <c r="M1853" i="2"/>
  <c r="D1853" i="2" s="1"/>
  <c r="N1853" i="2"/>
  <c r="K1845" i="2"/>
  <c r="M1845" i="2"/>
  <c r="D1845" i="2" s="1"/>
  <c r="N1845" i="2"/>
  <c r="K1837" i="2"/>
  <c r="M1837" i="2"/>
  <c r="D1837" i="2" s="1"/>
  <c r="N1837" i="2"/>
  <c r="K1829" i="2"/>
  <c r="M1829" i="2"/>
  <c r="D1829" i="2" s="1"/>
  <c r="N1829" i="2"/>
  <c r="K1821" i="2"/>
  <c r="M1821" i="2"/>
  <c r="D1821" i="2" s="1"/>
  <c r="N1821" i="2"/>
  <c r="K1813" i="2"/>
  <c r="M1813" i="2"/>
  <c r="D1813" i="2" s="1"/>
  <c r="N1813" i="2"/>
  <c r="K1805" i="2"/>
  <c r="M1805" i="2"/>
  <c r="D1805" i="2" s="1"/>
  <c r="N1805" i="2"/>
  <c r="K1797" i="2"/>
  <c r="M1797" i="2"/>
  <c r="D1797" i="2" s="1"/>
  <c r="N1797" i="2"/>
  <c r="K1789" i="2"/>
  <c r="M1789" i="2"/>
  <c r="D1789" i="2" s="1"/>
  <c r="N1789" i="2"/>
  <c r="K1781" i="2"/>
  <c r="M1781" i="2"/>
  <c r="D1781" i="2" s="1"/>
  <c r="N1781" i="2"/>
  <c r="K1773" i="2"/>
  <c r="M1773" i="2"/>
  <c r="D1773" i="2" s="1"/>
  <c r="N1773" i="2"/>
  <c r="K1765" i="2"/>
  <c r="M1765" i="2"/>
  <c r="D1765" i="2" s="1"/>
  <c r="N1765" i="2"/>
  <c r="K1757" i="2"/>
  <c r="M1757" i="2"/>
  <c r="D1757" i="2" s="1"/>
  <c r="N1757" i="2"/>
  <c r="K1749" i="2"/>
  <c r="M1749" i="2"/>
  <c r="D1749" i="2" s="1"/>
  <c r="N1749" i="2"/>
  <c r="K1745" i="2"/>
  <c r="M1745" i="2"/>
  <c r="D1745" i="2" s="1"/>
  <c r="N1745" i="2"/>
  <c r="K1733" i="2"/>
  <c r="M1733" i="2"/>
  <c r="D1733" i="2" s="1"/>
  <c r="N1733" i="2"/>
  <c r="K1725" i="2"/>
  <c r="M1725" i="2"/>
  <c r="D1725" i="2" s="1"/>
  <c r="N1725" i="2"/>
  <c r="K1717" i="2"/>
  <c r="M1717" i="2"/>
  <c r="D1717" i="2" s="1"/>
  <c r="N1717" i="2"/>
  <c r="K1713" i="2"/>
  <c r="M1713" i="2"/>
  <c r="D1713" i="2" s="1"/>
  <c r="N1713" i="2"/>
  <c r="K1701" i="2"/>
  <c r="M1701" i="2"/>
  <c r="D1701" i="2" s="1"/>
  <c r="N1701" i="2"/>
  <c r="K1693" i="2"/>
  <c r="M1693" i="2"/>
  <c r="D1693" i="2" s="1"/>
  <c r="N1693" i="2"/>
  <c r="K1689" i="2"/>
  <c r="M1689" i="2"/>
  <c r="D1689" i="2" s="1"/>
  <c r="N1689" i="2"/>
  <c r="K1681" i="2"/>
  <c r="M1681" i="2"/>
  <c r="D1681" i="2" s="1"/>
  <c r="N1681" i="2"/>
  <c r="K1669" i="2"/>
  <c r="M1669" i="2"/>
  <c r="D1669" i="2" s="1"/>
  <c r="N1669" i="2"/>
  <c r="K1661" i="2"/>
  <c r="M1661" i="2"/>
  <c r="D1661" i="2" s="1"/>
  <c r="N1661" i="2"/>
  <c r="K1653" i="2"/>
  <c r="M1653" i="2"/>
  <c r="D1653" i="2" s="1"/>
  <c r="N1653" i="2"/>
  <c r="K1645" i="2"/>
  <c r="M1645" i="2"/>
  <c r="D1645" i="2" s="1"/>
  <c r="N1645" i="2"/>
  <c r="K1637" i="2"/>
  <c r="M1637" i="2"/>
  <c r="D1637" i="2" s="1"/>
  <c r="N1637" i="2"/>
  <c r="K1629" i="2"/>
  <c r="M1629" i="2"/>
  <c r="D1629" i="2" s="1"/>
  <c r="N1629" i="2"/>
  <c r="K1621" i="2"/>
  <c r="M1621" i="2"/>
  <c r="D1621" i="2" s="1"/>
  <c r="N1621" i="2"/>
  <c r="K1617" i="2"/>
  <c r="M1617" i="2"/>
  <c r="D1617" i="2" s="1"/>
  <c r="N1617" i="2"/>
  <c r="K1609" i="2"/>
  <c r="M1609" i="2"/>
  <c r="D1609" i="2" s="1"/>
  <c r="N1609" i="2"/>
  <c r="K1601" i="2"/>
  <c r="M1601" i="2"/>
  <c r="D1601" i="2" s="1"/>
  <c r="N1601" i="2"/>
  <c r="K1593" i="2"/>
  <c r="M1593" i="2"/>
  <c r="D1593" i="2" s="1"/>
  <c r="N1593" i="2"/>
  <c r="K1585" i="2"/>
  <c r="M1585" i="2"/>
  <c r="D1585" i="2" s="1"/>
  <c r="N1585" i="2"/>
  <c r="K1577" i="2"/>
  <c r="M1577" i="2"/>
  <c r="D1577" i="2" s="1"/>
  <c r="N1577" i="2"/>
  <c r="M1569" i="2"/>
  <c r="D1569" i="2" s="1"/>
  <c r="K1569" i="2"/>
  <c r="N1569" i="2"/>
  <c r="M1557" i="2"/>
  <c r="D1557" i="2" s="1"/>
  <c r="N1557" i="2"/>
  <c r="K1557" i="2"/>
  <c r="M1549" i="2"/>
  <c r="D1549" i="2" s="1"/>
  <c r="N1549" i="2"/>
  <c r="K1549" i="2"/>
  <c r="M1541" i="2"/>
  <c r="D1541" i="2" s="1"/>
  <c r="N1541" i="2"/>
  <c r="K1541" i="2"/>
  <c r="M1533" i="2"/>
  <c r="D1533" i="2" s="1"/>
  <c r="N1533" i="2"/>
  <c r="K1533" i="2"/>
  <c r="M1525" i="2"/>
  <c r="D1525" i="2" s="1"/>
  <c r="N1525" i="2"/>
  <c r="K1525" i="2"/>
  <c r="M1521" i="2"/>
  <c r="D1521" i="2" s="1"/>
  <c r="N1521" i="2"/>
  <c r="K1521" i="2"/>
  <c r="M1513" i="2"/>
  <c r="D1513" i="2" s="1"/>
  <c r="N1513" i="2"/>
  <c r="K1513" i="2"/>
  <c r="M1505" i="2"/>
  <c r="D1505" i="2" s="1"/>
  <c r="N1505" i="2"/>
  <c r="K1505" i="2"/>
  <c r="M1493" i="2"/>
  <c r="D1493" i="2" s="1"/>
  <c r="N1493" i="2"/>
  <c r="K1493" i="2"/>
  <c r="M1485" i="2"/>
  <c r="D1485" i="2" s="1"/>
  <c r="N1485" i="2"/>
  <c r="K1485" i="2"/>
  <c r="M1477" i="2"/>
  <c r="D1477" i="2" s="1"/>
  <c r="N1477" i="2"/>
  <c r="K1477" i="2"/>
  <c r="M1469" i="2"/>
  <c r="D1469" i="2" s="1"/>
  <c r="N1469" i="2"/>
  <c r="K1469" i="2"/>
  <c r="M1465" i="2"/>
  <c r="D1465" i="2" s="1"/>
  <c r="N1465" i="2"/>
  <c r="K1465" i="2"/>
  <c r="M1457" i="2"/>
  <c r="D1457" i="2" s="1"/>
  <c r="N1457" i="2"/>
  <c r="K1457" i="2"/>
  <c r="M1445" i="2"/>
  <c r="D1445" i="2" s="1"/>
  <c r="N1445" i="2"/>
  <c r="K1445" i="2"/>
  <c r="M1437" i="2"/>
  <c r="D1437" i="2" s="1"/>
  <c r="N1437" i="2"/>
  <c r="K1437" i="2"/>
  <c r="M1429" i="2"/>
  <c r="D1429" i="2" s="1"/>
  <c r="N1429" i="2"/>
  <c r="K1429" i="2"/>
  <c r="M1421" i="2"/>
  <c r="D1421" i="2" s="1"/>
  <c r="N1421" i="2"/>
  <c r="K1421" i="2"/>
  <c r="M1417" i="2"/>
  <c r="D1417" i="2" s="1"/>
  <c r="N1417" i="2"/>
  <c r="K1417" i="2"/>
  <c r="M1409" i="2"/>
  <c r="D1409" i="2" s="1"/>
  <c r="N1409" i="2"/>
  <c r="K1409" i="2"/>
  <c r="M1397" i="2"/>
  <c r="D1397" i="2" s="1"/>
  <c r="N1397" i="2"/>
  <c r="K1397" i="2"/>
  <c r="M1389" i="2"/>
  <c r="D1389" i="2" s="1"/>
  <c r="N1389" i="2"/>
  <c r="K1389" i="2"/>
  <c r="M1385" i="2"/>
  <c r="D1385" i="2" s="1"/>
  <c r="N1385" i="2"/>
  <c r="K1385" i="2"/>
  <c r="M1373" i="2"/>
  <c r="D1373" i="2" s="1"/>
  <c r="N1373" i="2"/>
  <c r="K1373" i="2"/>
  <c r="M1365" i="2"/>
  <c r="D1365" i="2" s="1"/>
  <c r="N1365" i="2"/>
  <c r="K1365" i="2"/>
  <c r="M1361" i="2"/>
  <c r="D1361" i="2" s="1"/>
  <c r="N1361" i="2"/>
  <c r="K1361" i="2"/>
  <c r="N1349" i="2"/>
  <c r="K1349" i="2"/>
  <c r="M1349" i="2"/>
  <c r="D1349" i="2" s="1"/>
  <c r="N1341" i="2"/>
  <c r="K1341" i="2"/>
  <c r="M1341" i="2"/>
  <c r="D1341" i="2" s="1"/>
  <c r="N1333" i="2"/>
  <c r="K1333" i="2"/>
  <c r="M1333" i="2"/>
  <c r="D1333" i="2" s="1"/>
  <c r="N1325" i="2"/>
  <c r="K1325" i="2"/>
  <c r="M1325" i="2"/>
  <c r="D1325" i="2" s="1"/>
  <c r="N1317" i="2"/>
  <c r="K1317" i="2"/>
  <c r="M1317" i="2"/>
  <c r="D1317" i="2" s="1"/>
  <c r="N1309" i="2"/>
  <c r="K1309" i="2"/>
  <c r="M1309" i="2"/>
  <c r="D1309" i="2" s="1"/>
  <c r="N1301" i="2"/>
  <c r="K1301" i="2"/>
  <c r="M1301" i="2"/>
  <c r="D1301" i="2" s="1"/>
  <c r="N1297" i="2"/>
  <c r="K1297" i="2"/>
  <c r="M1297" i="2"/>
  <c r="D1297" i="2" s="1"/>
  <c r="K1285" i="2"/>
  <c r="M1285" i="2"/>
  <c r="D1285" i="2" s="1"/>
  <c r="N1285" i="2"/>
  <c r="K1277" i="2"/>
  <c r="M1277" i="2"/>
  <c r="D1277" i="2" s="1"/>
  <c r="N1277" i="2"/>
  <c r="K1269" i="2"/>
  <c r="M1269" i="2"/>
  <c r="D1269" i="2" s="1"/>
  <c r="N1269" i="2"/>
  <c r="K1261" i="2"/>
  <c r="M1261" i="2"/>
  <c r="D1261" i="2" s="1"/>
  <c r="N1261" i="2"/>
  <c r="K1257" i="2"/>
  <c r="M1257" i="2"/>
  <c r="D1257" i="2" s="1"/>
  <c r="N1257" i="2"/>
  <c r="K1245" i="2"/>
  <c r="M1245" i="2"/>
  <c r="D1245" i="2" s="1"/>
  <c r="N1245" i="2"/>
  <c r="K1237" i="2"/>
  <c r="M1237" i="2"/>
  <c r="D1237" i="2" s="1"/>
  <c r="N1237" i="2"/>
  <c r="K1229" i="2"/>
  <c r="M1229" i="2"/>
  <c r="D1229" i="2" s="1"/>
  <c r="N1229" i="2"/>
  <c r="K1225" i="2"/>
  <c r="M1225" i="2"/>
  <c r="D1225" i="2" s="1"/>
  <c r="N1225" i="2"/>
  <c r="K1217" i="2"/>
  <c r="M1217" i="2"/>
  <c r="D1217" i="2" s="1"/>
  <c r="N1217" i="2"/>
  <c r="K1209" i="2"/>
  <c r="M1209" i="2"/>
  <c r="D1209" i="2" s="1"/>
  <c r="N1209" i="2"/>
  <c r="K1197" i="2"/>
  <c r="M1197" i="2"/>
  <c r="D1197" i="2" s="1"/>
  <c r="N1197" i="2"/>
  <c r="K1189" i="2"/>
  <c r="M1189" i="2"/>
  <c r="D1189" i="2" s="1"/>
  <c r="N1189" i="2"/>
  <c r="K1181" i="2"/>
  <c r="N1181" i="2"/>
  <c r="M1181" i="2"/>
  <c r="D1181" i="2" s="1"/>
  <c r="K1173" i="2"/>
  <c r="M1173" i="2"/>
  <c r="D1173" i="2" s="1"/>
  <c r="N1173" i="2"/>
  <c r="K1165" i="2"/>
  <c r="M1165" i="2"/>
  <c r="D1165" i="2" s="1"/>
  <c r="N1165" i="2"/>
  <c r="K1161" i="2"/>
  <c r="M1161" i="2"/>
  <c r="D1161" i="2" s="1"/>
  <c r="N1161" i="2"/>
  <c r="K1153" i="2"/>
  <c r="M1153" i="2"/>
  <c r="D1153" i="2" s="1"/>
  <c r="N1153" i="2"/>
  <c r="K1141" i="2"/>
  <c r="M1141" i="2"/>
  <c r="D1141" i="2" s="1"/>
  <c r="N1141" i="2"/>
  <c r="K1133" i="2"/>
  <c r="M1133" i="2"/>
  <c r="D1133" i="2" s="1"/>
  <c r="N1133" i="2"/>
  <c r="K1125" i="2"/>
  <c r="M1125" i="2"/>
  <c r="D1125" i="2" s="1"/>
  <c r="N1125" i="2"/>
  <c r="K1117" i="2"/>
  <c r="M1117" i="2"/>
  <c r="D1117" i="2" s="1"/>
  <c r="N1117" i="2"/>
  <c r="K1109" i="2"/>
  <c r="M1109" i="2"/>
  <c r="D1109" i="2" s="1"/>
  <c r="N1109" i="2"/>
  <c r="K371" i="2"/>
  <c r="K307" i="2"/>
  <c r="K243" i="2"/>
  <c r="K179" i="2"/>
  <c r="K115" i="2"/>
  <c r="K51" i="2"/>
  <c r="M395" i="2"/>
  <c r="D395" i="2" s="1"/>
  <c r="M331" i="2"/>
  <c r="D331" i="2" s="1"/>
  <c r="M267" i="2"/>
  <c r="D267" i="2" s="1"/>
  <c r="M203" i="2"/>
  <c r="D203" i="2" s="1"/>
  <c r="M139" i="2"/>
  <c r="D139" i="2" s="1"/>
  <c r="M75" i="2"/>
  <c r="D75" i="2" s="1"/>
  <c r="M11" i="2"/>
  <c r="D11" i="2" s="1"/>
  <c r="N706" i="2"/>
  <c r="N2252" i="2"/>
  <c r="K2252" i="2"/>
  <c r="M2252" i="2"/>
  <c r="D2252" i="2" s="1"/>
  <c r="N2248" i="2"/>
  <c r="K2248" i="2"/>
  <c r="M2248" i="2"/>
  <c r="D2248" i="2" s="1"/>
  <c r="N2244" i="2"/>
  <c r="K2244" i="2"/>
  <c r="M2244" i="2"/>
  <c r="D2244" i="2" s="1"/>
  <c r="N2240" i="2"/>
  <c r="K2240" i="2"/>
  <c r="M2240" i="2"/>
  <c r="D2240" i="2" s="1"/>
  <c r="N2236" i="2"/>
  <c r="K2236" i="2"/>
  <c r="M2236" i="2"/>
  <c r="D2236" i="2" s="1"/>
  <c r="N2232" i="2"/>
  <c r="K2232" i="2"/>
  <c r="M2232" i="2"/>
  <c r="D2232" i="2" s="1"/>
  <c r="N2228" i="2"/>
  <c r="K2228" i="2"/>
  <c r="M2228" i="2"/>
  <c r="D2228" i="2" s="1"/>
  <c r="N2224" i="2"/>
  <c r="K2224" i="2"/>
  <c r="M2224" i="2"/>
  <c r="D2224" i="2" s="1"/>
  <c r="N2220" i="2"/>
  <c r="K2220" i="2"/>
  <c r="M2220" i="2"/>
  <c r="D2220" i="2" s="1"/>
  <c r="N2216" i="2"/>
  <c r="K2216" i="2"/>
  <c r="M2216" i="2"/>
  <c r="D2216" i="2" s="1"/>
  <c r="N2212" i="2"/>
  <c r="K2212" i="2"/>
  <c r="M2212" i="2"/>
  <c r="D2212" i="2" s="1"/>
  <c r="N2208" i="2"/>
  <c r="K2208" i="2"/>
  <c r="M2208" i="2"/>
  <c r="D2208" i="2" s="1"/>
  <c r="N2204" i="2"/>
  <c r="K2204" i="2"/>
  <c r="M2204" i="2"/>
  <c r="D2204" i="2" s="1"/>
  <c r="N2200" i="2"/>
  <c r="K2200" i="2"/>
  <c r="M2200" i="2"/>
  <c r="D2200" i="2" s="1"/>
  <c r="N2196" i="2"/>
  <c r="K2196" i="2"/>
  <c r="M2196" i="2"/>
  <c r="D2196" i="2" s="1"/>
  <c r="N2192" i="2"/>
  <c r="K2192" i="2"/>
  <c r="M2192" i="2"/>
  <c r="D2192" i="2" s="1"/>
  <c r="N2188" i="2"/>
  <c r="K2188" i="2"/>
  <c r="M2188" i="2"/>
  <c r="D2188" i="2" s="1"/>
  <c r="N2184" i="2"/>
  <c r="K2184" i="2"/>
  <c r="M2184" i="2"/>
  <c r="D2184" i="2" s="1"/>
  <c r="N2180" i="2"/>
  <c r="K2180" i="2"/>
  <c r="M2180" i="2"/>
  <c r="D2180" i="2" s="1"/>
  <c r="N2176" i="2"/>
  <c r="K2176" i="2"/>
  <c r="M2176" i="2"/>
  <c r="D2176" i="2" s="1"/>
  <c r="N2172" i="2"/>
  <c r="K2172" i="2"/>
  <c r="M2172" i="2"/>
  <c r="D2172" i="2" s="1"/>
  <c r="N2168" i="2"/>
  <c r="K2168" i="2"/>
  <c r="M2168" i="2"/>
  <c r="D2168" i="2" s="1"/>
  <c r="N2164" i="2"/>
  <c r="K2164" i="2"/>
  <c r="M2164" i="2"/>
  <c r="D2164" i="2" s="1"/>
  <c r="N2160" i="2"/>
  <c r="K2160" i="2"/>
  <c r="M2160" i="2"/>
  <c r="D2160" i="2" s="1"/>
  <c r="N2156" i="2"/>
  <c r="K2156" i="2"/>
  <c r="M2156" i="2"/>
  <c r="D2156" i="2" s="1"/>
  <c r="N2152" i="2"/>
  <c r="K2152" i="2"/>
  <c r="M2152" i="2"/>
  <c r="D2152" i="2" s="1"/>
  <c r="N2148" i="2"/>
  <c r="K2148" i="2"/>
  <c r="M2148" i="2"/>
  <c r="D2148" i="2" s="1"/>
  <c r="N2144" i="2"/>
  <c r="K2144" i="2"/>
  <c r="M2144" i="2"/>
  <c r="D2144" i="2" s="1"/>
  <c r="N2140" i="2"/>
  <c r="K2140" i="2"/>
  <c r="M2140" i="2"/>
  <c r="D2140" i="2" s="1"/>
  <c r="N2136" i="2"/>
  <c r="K2136" i="2"/>
  <c r="M2136" i="2"/>
  <c r="D2136" i="2" s="1"/>
  <c r="N2132" i="2"/>
  <c r="K2132" i="2"/>
  <c r="M2132" i="2"/>
  <c r="D2132" i="2" s="1"/>
  <c r="N2128" i="2"/>
  <c r="K2128" i="2"/>
  <c r="M2128" i="2"/>
  <c r="D2128" i="2" s="1"/>
  <c r="N2124" i="2"/>
  <c r="K2124" i="2"/>
  <c r="M2124" i="2"/>
  <c r="D2124" i="2" s="1"/>
  <c r="N2120" i="2"/>
  <c r="K2120" i="2"/>
  <c r="M2120" i="2"/>
  <c r="D2120" i="2" s="1"/>
  <c r="N2116" i="2"/>
  <c r="K2116" i="2"/>
  <c r="M2116" i="2"/>
  <c r="D2116" i="2" s="1"/>
  <c r="N2112" i="2"/>
  <c r="K2112" i="2"/>
  <c r="M2112" i="2"/>
  <c r="D2112" i="2" s="1"/>
  <c r="N2108" i="2"/>
  <c r="K2108" i="2"/>
  <c r="M2108" i="2"/>
  <c r="D2108" i="2" s="1"/>
  <c r="N2104" i="2"/>
  <c r="K2104" i="2"/>
  <c r="M2104" i="2"/>
  <c r="D2104" i="2" s="1"/>
  <c r="N2100" i="2"/>
  <c r="K2100" i="2"/>
  <c r="M2100" i="2"/>
  <c r="D2100" i="2" s="1"/>
  <c r="N2096" i="2"/>
  <c r="K2096" i="2"/>
  <c r="M2096" i="2"/>
  <c r="D2096" i="2" s="1"/>
  <c r="N2092" i="2"/>
  <c r="K2092" i="2"/>
  <c r="M2092" i="2"/>
  <c r="D2092" i="2" s="1"/>
  <c r="N2088" i="2"/>
  <c r="K2088" i="2"/>
  <c r="M2088" i="2"/>
  <c r="D2088" i="2" s="1"/>
  <c r="N2084" i="2"/>
  <c r="K2084" i="2"/>
  <c r="M2084" i="2"/>
  <c r="D2084" i="2" s="1"/>
  <c r="N2080" i="2"/>
  <c r="K2080" i="2"/>
  <c r="M2080" i="2"/>
  <c r="D2080" i="2" s="1"/>
  <c r="N2076" i="2"/>
  <c r="K2076" i="2"/>
  <c r="M2076" i="2"/>
  <c r="D2076" i="2" s="1"/>
  <c r="N2072" i="2"/>
  <c r="K2072" i="2"/>
  <c r="M2072" i="2"/>
  <c r="D2072" i="2" s="1"/>
  <c r="N2068" i="2"/>
  <c r="K2068" i="2"/>
  <c r="M2068" i="2"/>
  <c r="D2068" i="2" s="1"/>
  <c r="N2064" i="2"/>
  <c r="K2064" i="2"/>
  <c r="M2064" i="2"/>
  <c r="D2064" i="2" s="1"/>
  <c r="N2060" i="2"/>
  <c r="K2060" i="2"/>
  <c r="M2060" i="2"/>
  <c r="D2060" i="2" s="1"/>
  <c r="N2056" i="2"/>
  <c r="K2056" i="2"/>
  <c r="M2056" i="2"/>
  <c r="D2056" i="2" s="1"/>
  <c r="N2052" i="2"/>
  <c r="K2052" i="2"/>
  <c r="M2052" i="2"/>
  <c r="D2052" i="2" s="1"/>
  <c r="N2048" i="2"/>
  <c r="K2048" i="2"/>
  <c r="M2048" i="2"/>
  <c r="D2048" i="2" s="1"/>
  <c r="N2044" i="2"/>
  <c r="K2044" i="2"/>
  <c r="M2044" i="2"/>
  <c r="D2044" i="2" s="1"/>
  <c r="N2040" i="2"/>
  <c r="K2040" i="2"/>
  <c r="M2040" i="2"/>
  <c r="D2040" i="2" s="1"/>
  <c r="N2036" i="2"/>
  <c r="K2036" i="2"/>
  <c r="M2036" i="2"/>
  <c r="D2036" i="2" s="1"/>
  <c r="N2032" i="2"/>
  <c r="K2032" i="2"/>
  <c r="M2032" i="2"/>
  <c r="D2032" i="2" s="1"/>
  <c r="N2028" i="2"/>
  <c r="K2028" i="2"/>
  <c r="M2028" i="2"/>
  <c r="D2028" i="2" s="1"/>
  <c r="N2024" i="2"/>
  <c r="K2024" i="2"/>
  <c r="M2024" i="2"/>
  <c r="D2024" i="2" s="1"/>
  <c r="N2020" i="2"/>
  <c r="K2020" i="2"/>
  <c r="M2020" i="2"/>
  <c r="D2020" i="2" s="1"/>
  <c r="N2016" i="2"/>
  <c r="K2016" i="2"/>
  <c r="M2016" i="2"/>
  <c r="D2016" i="2" s="1"/>
  <c r="N2012" i="2"/>
  <c r="K2012" i="2"/>
  <c r="M2012" i="2"/>
  <c r="D2012" i="2" s="1"/>
  <c r="N2008" i="2"/>
  <c r="K2008" i="2"/>
  <c r="M2008" i="2"/>
  <c r="D2008" i="2" s="1"/>
  <c r="N2004" i="2"/>
  <c r="K2004" i="2"/>
  <c r="M2004" i="2"/>
  <c r="D2004" i="2" s="1"/>
  <c r="N2000" i="2"/>
  <c r="K2000" i="2"/>
  <c r="M2000" i="2"/>
  <c r="D2000" i="2" s="1"/>
  <c r="N1996" i="2"/>
  <c r="K1996" i="2"/>
  <c r="M1996" i="2"/>
  <c r="D1996" i="2" s="1"/>
  <c r="N1992" i="2"/>
  <c r="K1992" i="2"/>
  <c r="M1992" i="2"/>
  <c r="D1992" i="2" s="1"/>
  <c r="N1988" i="2"/>
  <c r="K1988" i="2"/>
  <c r="M1988" i="2"/>
  <c r="D1988" i="2" s="1"/>
  <c r="N1984" i="2"/>
  <c r="K1984" i="2"/>
  <c r="M1984" i="2"/>
  <c r="D1984" i="2" s="1"/>
  <c r="N1980" i="2"/>
  <c r="K1980" i="2"/>
  <c r="M1980" i="2"/>
  <c r="D1980" i="2" s="1"/>
  <c r="N1976" i="2"/>
  <c r="K1976" i="2"/>
  <c r="M1976" i="2"/>
  <c r="D1976" i="2" s="1"/>
  <c r="N1972" i="2"/>
  <c r="K1972" i="2"/>
  <c r="M1972" i="2"/>
  <c r="D1972" i="2" s="1"/>
  <c r="N1968" i="2"/>
  <c r="K1968" i="2"/>
  <c r="M1968" i="2"/>
  <c r="D1968" i="2" s="1"/>
  <c r="N1964" i="2"/>
  <c r="K1964" i="2"/>
  <c r="M1964" i="2"/>
  <c r="D1964" i="2" s="1"/>
  <c r="N1960" i="2"/>
  <c r="K1960" i="2"/>
  <c r="M1960" i="2"/>
  <c r="D1960" i="2" s="1"/>
  <c r="N1956" i="2"/>
  <c r="K1956" i="2"/>
  <c r="M1956" i="2"/>
  <c r="D1956" i="2" s="1"/>
  <c r="N1952" i="2"/>
  <c r="K1952" i="2"/>
  <c r="M1952" i="2"/>
  <c r="D1952" i="2" s="1"/>
  <c r="N1948" i="2"/>
  <c r="K1948" i="2"/>
  <c r="M1948" i="2"/>
  <c r="D1948" i="2" s="1"/>
  <c r="N1944" i="2"/>
  <c r="K1944" i="2"/>
  <c r="M1944" i="2"/>
  <c r="D1944" i="2" s="1"/>
  <c r="N1940" i="2"/>
  <c r="K1940" i="2"/>
  <c r="M1940" i="2"/>
  <c r="D1940" i="2" s="1"/>
  <c r="N1936" i="2"/>
  <c r="K1936" i="2"/>
  <c r="M1936" i="2"/>
  <c r="D1936" i="2" s="1"/>
  <c r="N1932" i="2"/>
  <c r="K1932" i="2"/>
  <c r="M1932" i="2"/>
  <c r="D1932" i="2" s="1"/>
  <c r="N1928" i="2"/>
  <c r="K1928" i="2"/>
  <c r="M1928" i="2"/>
  <c r="D1928" i="2" s="1"/>
  <c r="N1924" i="2"/>
  <c r="K1924" i="2"/>
  <c r="M1924" i="2"/>
  <c r="D1924" i="2" s="1"/>
  <c r="N1920" i="2"/>
  <c r="K1920" i="2"/>
  <c r="M1920" i="2"/>
  <c r="D1920" i="2" s="1"/>
  <c r="N1916" i="2"/>
  <c r="K1916" i="2"/>
  <c r="M1916" i="2"/>
  <c r="D1916" i="2" s="1"/>
  <c r="N1912" i="2"/>
  <c r="K1912" i="2"/>
  <c r="M1912" i="2"/>
  <c r="D1912" i="2" s="1"/>
  <c r="N1908" i="2"/>
  <c r="K1908" i="2"/>
  <c r="M1908" i="2"/>
  <c r="D1908" i="2" s="1"/>
  <c r="N1904" i="2"/>
  <c r="K1904" i="2"/>
  <c r="M1904" i="2"/>
  <c r="D1904" i="2" s="1"/>
  <c r="N1900" i="2"/>
  <c r="K1900" i="2"/>
  <c r="M1900" i="2"/>
  <c r="D1900" i="2" s="1"/>
  <c r="N1896" i="2"/>
  <c r="K1896" i="2"/>
  <c r="M1896" i="2"/>
  <c r="D1896" i="2" s="1"/>
  <c r="N1892" i="2"/>
  <c r="K1892" i="2"/>
  <c r="M1892" i="2"/>
  <c r="D1892" i="2" s="1"/>
  <c r="N1888" i="2"/>
  <c r="K1888" i="2"/>
  <c r="M1888" i="2"/>
  <c r="D1888" i="2" s="1"/>
  <c r="N1884" i="2"/>
  <c r="K1884" i="2"/>
  <c r="M1884" i="2"/>
  <c r="D1884" i="2" s="1"/>
  <c r="N1880" i="2"/>
  <c r="K1880" i="2"/>
  <c r="M1880" i="2"/>
  <c r="D1880" i="2" s="1"/>
  <c r="N1876" i="2"/>
  <c r="K1876" i="2"/>
  <c r="M1876" i="2"/>
  <c r="D1876" i="2" s="1"/>
  <c r="N1872" i="2"/>
  <c r="K1872" i="2"/>
  <c r="M1872" i="2"/>
  <c r="D1872" i="2" s="1"/>
  <c r="N1868" i="2"/>
  <c r="K1868" i="2"/>
  <c r="M1868" i="2"/>
  <c r="D1868" i="2" s="1"/>
  <c r="N1864" i="2"/>
  <c r="K1864" i="2"/>
  <c r="M1864" i="2"/>
  <c r="D1864" i="2" s="1"/>
  <c r="N1860" i="2"/>
  <c r="K1860" i="2"/>
  <c r="M1860" i="2"/>
  <c r="D1860" i="2" s="1"/>
  <c r="N1856" i="2"/>
  <c r="K1856" i="2"/>
  <c r="M1856" i="2"/>
  <c r="D1856" i="2" s="1"/>
  <c r="N1852" i="2"/>
  <c r="K1852" i="2"/>
  <c r="M1852" i="2"/>
  <c r="D1852" i="2" s="1"/>
  <c r="N1848" i="2"/>
  <c r="K1848" i="2"/>
  <c r="M1848" i="2"/>
  <c r="D1848" i="2" s="1"/>
  <c r="N1844" i="2"/>
  <c r="K1844" i="2"/>
  <c r="M1844" i="2"/>
  <c r="D1844" i="2" s="1"/>
  <c r="N1840" i="2"/>
  <c r="K1840" i="2"/>
  <c r="M1840" i="2"/>
  <c r="D1840" i="2" s="1"/>
  <c r="N1836" i="2"/>
  <c r="K1836" i="2"/>
  <c r="M1836" i="2"/>
  <c r="D1836" i="2" s="1"/>
  <c r="N1832" i="2"/>
  <c r="K1832" i="2"/>
  <c r="M1832" i="2"/>
  <c r="D1832" i="2" s="1"/>
  <c r="N1828" i="2"/>
  <c r="K1828" i="2"/>
  <c r="M1828" i="2"/>
  <c r="D1828" i="2" s="1"/>
  <c r="N1824" i="2"/>
  <c r="K1824" i="2"/>
  <c r="M1824" i="2"/>
  <c r="D1824" i="2" s="1"/>
  <c r="N1820" i="2"/>
  <c r="K1820" i="2"/>
  <c r="M1820" i="2"/>
  <c r="D1820" i="2" s="1"/>
  <c r="N1816" i="2"/>
  <c r="K1816" i="2"/>
  <c r="M1816" i="2"/>
  <c r="D1816" i="2" s="1"/>
  <c r="N1812" i="2"/>
  <c r="K1812" i="2"/>
  <c r="M1812" i="2"/>
  <c r="D1812" i="2" s="1"/>
  <c r="N1808" i="2"/>
  <c r="K1808" i="2"/>
  <c r="M1808" i="2"/>
  <c r="D1808" i="2" s="1"/>
  <c r="N1804" i="2"/>
  <c r="K1804" i="2"/>
  <c r="M1804" i="2"/>
  <c r="D1804" i="2" s="1"/>
  <c r="M1800" i="2"/>
  <c r="D1800" i="2" s="1"/>
  <c r="N1800" i="2"/>
  <c r="K1800" i="2"/>
  <c r="K1796" i="2"/>
  <c r="M1796" i="2"/>
  <c r="D1796" i="2" s="1"/>
  <c r="N1796" i="2"/>
  <c r="K1792" i="2"/>
  <c r="M1792" i="2"/>
  <c r="D1792" i="2" s="1"/>
  <c r="N1792" i="2"/>
  <c r="K1788" i="2"/>
  <c r="M1788" i="2"/>
  <c r="D1788" i="2" s="1"/>
  <c r="N1788" i="2"/>
  <c r="K1784" i="2"/>
  <c r="M1784" i="2"/>
  <c r="D1784" i="2" s="1"/>
  <c r="N1784" i="2"/>
  <c r="K1780" i="2"/>
  <c r="M1780" i="2"/>
  <c r="D1780" i="2" s="1"/>
  <c r="N1780" i="2"/>
  <c r="K1776" i="2"/>
  <c r="M1776" i="2"/>
  <c r="D1776" i="2" s="1"/>
  <c r="N1776" i="2"/>
  <c r="K1772" i="2"/>
  <c r="M1772" i="2"/>
  <c r="D1772" i="2" s="1"/>
  <c r="N1772" i="2"/>
  <c r="K1768" i="2"/>
  <c r="M1768" i="2"/>
  <c r="D1768" i="2" s="1"/>
  <c r="N1768" i="2"/>
  <c r="K1764" i="2"/>
  <c r="M1764" i="2"/>
  <c r="D1764" i="2" s="1"/>
  <c r="N1764" i="2"/>
  <c r="K1760" i="2"/>
  <c r="M1760" i="2"/>
  <c r="D1760" i="2" s="1"/>
  <c r="N1760" i="2"/>
  <c r="K1756" i="2"/>
  <c r="M1756" i="2"/>
  <c r="D1756" i="2" s="1"/>
  <c r="N1756" i="2"/>
  <c r="K1752" i="2"/>
  <c r="M1752" i="2"/>
  <c r="D1752" i="2" s="1"/>
  <c r="N1752" i="2"/>
  <c r="K1748" i="2"/>
  <c r="M1748" i="2"/>
  <c r="D1748" i="2" s="1"/>
  <c r="N1748" i="2"/>
  <c r="K1744" i="2"/>
  <c r="M1744" i="2"/>
  <c r="D1744" i="2" s="1"/>
  <c r="N1744" i="2"/>
  <c r="K1740" i="2"/>
  <c r="M1740" i="2"/>
  <c r="D1740" i="2" s="1"/>
  <c r="N1740" i="2"/>
  <c r="K1736" i="2"/>
  <c r="M1736" i="2"/>
  <c r="D1736" i="2" s="1"/>
  <c r="N1736" i="2"/>
  <c r="K1732" i="2"/>
  <c r="M1732" i="2"/>
  <c r="D1732" i="2" s="1"/>
  <c r="N1732" i="2"/>
  <c r="K1728" i="2"/>
  <c r="M1728" i="2"/>
  <c r="D1728" i="2" s="1"/>
  <c r="N1728" i="2"/>
  <c r="K1724" i="2"/>
  <c r="M1724" i="2"/>
  <c r="D1724" i="2" s="1"/>
  <c r="N1724" i="2"/>
  <c r="K1720" i="2"/>
  <c r="M1720" i="2"/>
  <c r="D1720" i="2" s="1"/>
  <c r="N1720" i="2"/>
  <c r="K1716" i="2"/>
  <c r="M1716" i="2"/>
  <c r="D1716" i="2" s="1"/>
  <c r="N1716" i="2"/>
  <c r="K1712" i="2"/>
  <c r="M1712" i="2"/>
  <c r="D1712" i="2" s="1"/>
  <c r="N1712" i="2"/>
  <c r="K1708" i="2"/>
  <c r="M1708" i="2"/>
  <c r="D1708" i="2" s="1"/>
  <c r="N1708" i="2"/>
  <c r="K1704" i="2"/>
  <c r="M1704" i="2"/>
  <c r="D1704" i="2" s="1"/>
  <c r="N1704" i="2"/>
  <c r="K1700" i="2"/>
  <c r="M1700" i="2"/>
  <c r="D1700" i="2" s="1"/>
  <c r="N1700" i="2"/>
  <c r="K1696" i="2"/>
  <c r="M1696" i="2"/>
  <c r="D1696" i="2" s="1"/>
  <c r="N1696" i="2"/>
  <c r="K1692" i="2"/>
  <c r="M1692" i="2"/>
  <c r="D1692" i="2" s="1"/>
  <c r="N1692" i="2"/>
  <c r="K1688" i="2"/>
  <c r="M1688" i="2"/>
  <c r="D1688" i="2" s="1"/>
  <c r="N1688" i="2"/>
  <c r="K1684" i="2"/>
  <c r="M1684" i="2"/>
  <c r="D1684" i="2" s="1"/>
  <c r="N1684" i="2"/>
  <c r="K1680" i="2"/>
  <c r="M1680" i="2"/>
  <c r="D1680" i="2" s="1"/>
  <c r="N1680" i="2"/>
  <c r="K1676" i="2"/>
  <c r="M1676" i="2"/>
  <c r="D1676" i="2" s="1"/>
  <c r="N1676" i="2"/>
  <c r="K1672" i="2"/>
  <c r="M1672" i="2"/>
  <c r="D1672" i="2" s="1"/>
  <c r="N1672" i="2"/>
  <c r="K1668" i="2"/>
  <c r="M1668" i="2"/>
  <c r="D1668" i="2" s="1"/>
  <c r="N1668" i="2"/>
  <c r="K1664" i="2"/>
  <c r="M1664" i="2"/>
  <c r="D1664" i="2" s="1"/>
  <c r="N1664" i="2"/>
  <c r="K1660" i="2"/>
  <c r="M1660" i="2"/>
  <c r="D1660" i="2" s="1"/>
  <c r="N1660" i="2"/>
  <c r="K1656" i="2"/>
  <c r="M1656" i="2"/>
  <c r="D1656" i="2" s="1"/>
  <c r="N1656" i="2"/>
  <c r="K1652" i="2"/>
  <c r="M1652" i="2"/>
  <c r="D1652" i="2" s="1"/>
  <c r="N1652" i="2"/>
  <c r="K1648" i="2"/>
  <c r="M1648" i="2"/>
  <c r="D1648" i="2" s="1"/>
  <c r="N1648" i="2"/>
  <c r="K1644" i="2"/>
  <c r="M1644" i="2"/>
  <c r="D1644" i="2" s="1"/>
  <c r="N1644" i="2"/>
  <c r="K1640" i="2"/>
  <c r="M1640" i="2"/>
  <c r="D1640" i="2" s="1"/>
  <c r="N1640" i="2"/>
  <c r="K1636" i="2"/>
  <c r="M1636" i="2"/>
  <c r="D1636" i="2" s="1"/>
  <c r="N1636" i="2"/>
  <c r="K1632" i="2"/>
  <c r="M1632" i="2"/>
  <c r="D1632" i="2" s="1"/>
  <c r="N1632" i="2"/>
  <c r="K1628" i="2"/>
  <c r="M1628" i="2"/>
  <c r="D1628" i="2" s="1"/>
  <c r="N1628" i="2"/>
  <c r="K1624" i="2"/>
  <c r="M1624" i="2"/>
  <c r="D1624" i="2" s="1"/>
  <c r="N1624" i="2"/>
  <c r="K1620" i="2"/>
  <c r="M1620" i="2"/>
  <c r="D1620" i="2" s="1"/>
  <c r="N1620" i="2"/>
  <c r="K1616" i="2"/>
  <c r="M1616" i="2"/>
  <c r="D1616" i="2" s="1"/>
  <c r="N1616" i="2"/>
  <c r="K1612" i="2"/>
  <c r="M1612" i="2"/>
  <c r="D1612" i="2" s="1"/>
  <c r="N1612" i="2"/>
  <c r="K1608" i="2"/>
  <c r="M1608" i="2"/>
  <c r="D1608" i="2" s="1"/>
  <c r="N1608" i="2"/>
  <c r="K1604" i="2"/>
  <c r="M1604" i="2"/>
  <c r="D1604" i="2" s="1"/>
  <c r="N1604" i="2"/>
  <c r="K1600" i="2"/>
  <c r="M1600" i="2"/>
  <c r="D1600" i="2" s="1"/>
  <c r="N1600" i="2"/>
  <c r="K1596" i="2"/>
  <c r="M1596" i="2"/>
  <c r="D1596" i="2" s="1"/>
  <c r="N1596" i="2"/>
  <c r="K1592" i="2"/>
  <c r="M1592" i="2"/>
  <c r="D1592" i="2" s="1"/>
  <c r="N1592" i="2"/>
  <c r="K1588" i="2"/>
  <c r="M1588" i="2"/>
  <c r="D1588" i="2" s="1"/>
  <c r="N1588" i="2"/>
  <c r="K1584" i="2"/>
  <c r="M1584" i="2"/>
  <c r="D1584" i="2" s="1"/>
  <c r="N1584" i="2"/>
  <c r="K1580" i="2"/>
  <c r="M1580" i="2"/>
  <c r="D1580" i="2" s="1"/>
  <c r="N1580" i="2"/>
  <c r="K1576" i="2"/>
  <c r="M1576" i="2"/>
  <c r="D1576" i="2" s="1"/>
  <c r="N1576" i="2"/>
  <c r="K1572" i="2"/>
  <c r="N1572" i="2"/>
  <c r="M1572" i="2"/>
  <c r="D1572" i="2" s="1"/>
  <c r="K1568" i="2"/>
  <c r="N1568" i="2"/>
  <c r="M1568" i="2"/>
  <c r="D1568" i="2" s="1"/>
  <c r="K1564" i="2"/>
  <c r="M1564" i="2"/>
  <c r="D1564" i="2" s="1"/>
  <c r="N1564" i="2"/>
  <c r="K1560" i="2"/>
  <c r="M1560" i="2"/>
  <c r="D1560" i="2" s="1"/>
  <c r="N1560" i="2"/>
  <c r="K1556" i="2"/>
  <c r="M1556" i="2"/>
  <c r="D1556" i="2" s="1"/>
  <c r="N1556" i="2"/>
  <c r="K1552" i="2"/>
  <c r="M1552" i="2"/>
  <c r="D1552" i="2" s="1"/>
  <c r="N1552" i="2"/>
  <c r="K1548" i="2"/>
  <c r="M1548" i="2"/>
  <c r="D1548" i="2" s="1"/>
  <c r="N1548" i="2"/>
  <c r="K1544" i="2"/>
  <c r="M1544" i="2"/>
  <c r="D1544" i="2" s="1"/>
  <c r="N1544" i="2"/>
  <c r="K1540" i="2"/>
  <c r="M1540" i="2"/>
  <c r="D1540" i="2" s="1"/>
  <c r="N1540" i="2"/>
  <c r="K1536" i="2"/>
  <c r="M1536" i="2"/>
  <c r="D1536" i="2" s="1"/>
  <c r="N1536" i="2"/>
  <c r="K1532" i="2"/>
  <c r="M1532" i="2"/>
  <c r="D1532" i="2" s="1"/>
  <c r="N1532" i="2"/>
  <c r="K1528" i="2"/>
  <c r="M1528" i="2"/>
  <c r="D1528" i="2" s="1"/>
  <c r="N1528" i="2"/>
  <c r="K1524" i="2"/>
  <c r="M1524" i="2"/>
  <c r="D1524" i="2" s="1"/>
  <c r="N1524" i="2"/>
  <c r="K1520" i="2"/>
  <c r="M1520" i="2"/>
  <c r="D1520" i="2" s="1"/>
  <c r="N1520" i="2"/>
  <c r="K1516" i="2"/>
  <c r="M1516" i="2"/>
  <c r="D1516" i="2" s="1"/>
  <c r="N1516" i="2"/>
  <c r="K1512" i="2"/>
  <c r="M1512" i="2"/>
  <c r="D1512" i="2" s="1"/>
  <c r="N1512" i="2"/>
  <c r="K1508" i="2"/>
  <c r="M1508" i="2"/>
  <c r="D1508" i="2" s="1"/>
  <c r="N1508" i="2"/>
  <c r="K1504" i="2"/>
  <c r="M1504" i="2"/>
  <c r="D1504" i="2" s="1"/>
  <c r="N1504" i="2"/>
  <c r="K1500" i="2"/>
  <c r="M1500" i="2"/>
  <c r="D1500" i="2" s="1"/>
  <c r="N1500" i="2"/>
  <c r="K1496" i="2"/>
  <c r="M1496" i="2"/>
  <c r="D1496" i="2" s="1"/>
  <c r="N1496" i="2"/>
  <c r="K1492" i="2"/>
  <c r="M1492" i="2"/>
  <c r="D1492" i="2" s="1"/>
  <c r="N1492" i="2"/>
  <c r="K1488" i="2"/>
  <c r="M1488" i="2"/>
  <c r="D1488" i="2" s="1"/>
  <c r="N1488" i="2"/>
  <c r="K1484" i="2"/>
  <c r="M1484" i="2"/>
  <c r="D1484" i="2" s="1"/>
  <c r="N1484" i="2"/>
  <c r="K1480" i="2"/>
  <c r="M1480" i="2"/>
  <c r="D1480" i="2" s="1"/>
  <c r="N1480" i="2"/>
  <c r="K1476" i="2"/>
  <c r="M1476" i="2"/>
  <c r="D1476" i="2" s="1"/>
  <c r="N1476" i="2"/>
  <c r="K1472" i="2"/>
  <c r="M1472" i="2"/>
  <c r="D1472" i="2" s="1"/>
  <c r="N1472" i="2"/>
  <c r="K1468" i="2"/>
  <c r="M1468" i="2"/>
  <c r="D1468" i="2" s="1"/>
  <c r="N1468" i="2"/>
  <c r="K1464" i="2"/>
  <c r="M1464" i="2"/>
  <c r="D1464" i="2" s="1"/>
  <c r="N1464" i="2"/>
  <c r="K1460" i="2"/>
  <c r="M1460" i="2"/>
  <c r="D1460" i="2" s="1"/>
  <c r="N1460" i="2"/>
  <c r="K1456" i="2"/>
  <c r="M1456" i="2"/>
  <c r="D1456" i="2" s="1"/>
  <c r="N1456" i="2"/>
  <c r="K1452" i="2"/>
  <c r="M1452" i="2"/>
  <c r="D1452" i="2" s="1"/>
  <c r="N1452" i="2"/>
  <c r="K1448" i="2"/>
  <c r="M1448" i="2"/>
  <c r="D1448" i="2" s="1"/>
  <c r="N1448" i="2"/>
  <c r="K1444" i="2"/>
  <c r="M1444" i="2"/>
  <c r="D1444" i="2" s="1"/>
  <c r="N1444" i="2"/>
  <c r="K1440" i="2"/>
  <c r="M1440" i="2"/>
  <c r="D1440" i="2" s="1"/>
  <c r="N1440" i="2"/>
  <c r="K1436" i="2"/>
  <c r="M1436" i="2"/>
  <c r="D1436" i="2" s="1"/>
  <c r="N1436" i="2"/>
  <c r="K1432" i="2"/>
  <c r="M1432" i="2"/>
  <c r="D1432" i="2" s="1"/>
  <c r="N1432" i="2"/>
  <c r="K1428" i="2"/>
  <c r="M1428" i="2"/>
  <c r="D1428" i="2" s="1"/>
  <c r="N1428" i="2"/>
  <c r="K1424" i="2"/>
  <c r="M1424" i="2"/>
  <c r="D1424" i="2" s="1"/>
  <c r="N1424" i="2"/>
  <c r="K1420" i="2"/>
  <c r="M1420" i="2"/>
  <c r="D1420" i="2" s="1"/>
  <c r="N1420" i="2"/>
  <c r="K1416" i="2"/>
  <c r="M1416" i="2"/>
  <c r="D1416" i="2" s="1"/>
  <c r="N1416" i="2"/>
  <c r="K1412" i="2"/>
  <c r="M1412" i="2"/>
  <c r="D1412" i="2" s="1"/>
  <c r="N1412" i="2"/>
  <c r="K1408" i="2"/>
  <c r="M1408" i="2"/>
  <c r="D1408" i="2" s="1"/>
  <c r="N1408" i="2"/>
  <c r="K1404" i="2"/>
  <c r="M1404" i="2"/>
  <c r="D1404" i="2" s="1"/>
  <c r="N1404" i="2"/>
  <c r="K1400" i="2"/>
  <c r="M1400" i="2"/>
  <c r="D1400" i="2" s="1"/>
  <c r="N1400" i="2"/>
  <c r="K1396" i="2"/>
  <c r="M1396" i="2"/>
  <c r="D1396" i="2" s="1"/>
  <c r="N1396" i="2"/>
  <c r="K1392" i="2"/>
  <c r="M1392" i="2"/>
  <c r="D1392" i="2" s="1"/>
  <c r="N1392" i="2"/>
  <c r="K1388" i="2"/>
  <c r="M1388" i="2"/>
  <c r="D1388" i="2" s="1"/>
  <c r="N1388" i="2"/>
  <c r="K1384" i="2"/>
  <c r="M1384" i="2"/>
  <c r="D1384" i="2" s="1"/>
  <c r="N1384" i="2"/>
  <c r="K1380" i="2"/>
  <c r="M1380" i="2"/>
  <c r="D1380" i="2" s="1"/>
  <c r="N1380" i="2"/>
  <c r="K1376" i="2"/>
  <c r="M1376" i="2"/>
  <c r="D1376" i="2" s="1"/>
  <c r="N1376" i="2"/>
  <c r="K1372" i="2"/>
  <c r="M1372" i="2"/>
  <c r="D1372" i="2" s="1"/>
  <c r="N1372" i="2"/>
  <c r="K1368" i="2"/>
  <c r="M1368" i="2"/>
  <c r="D1368" i="2" s="1"/>
  <c r="N1368" i="2"/>
  <c r="K1364" i="2"/>
  <c r="M1364" i="2"/>
  <c r="D1364" i="2" s="1"/>
  <c r="N1364" i="2"/>
  <c r="K1360" i="2"/>
  <c r="M1360" i="2"/>
  <c r="D1360" i="2" s="1"/>
  <c r="N1360" i="2"/>
  <c r="K1356" i="2"/>
  <c r="M1356" i="2"/>
  <c r="D1356" i="2" s="1"/>
  <c r="N1356" i="2"/>
  <c r="K1352" i="2"/>
  <c r="M1352" i="2"/>
  <c r="D1352" i="2" s="1"/>
  <c r="N1352" i="2"/>
  <c r="M1348" i="2"/>
  <c r="D1348" i="2" s="1"/>
  <c r="K1348" i="2"/>
  <c r="N1348" i="2"/>
  <c r="M1344" i="2"/>
  <c r="D1344" i="2" s="1"/>
  <c r="N1344" i="2"/>
  <c r="K1344" i="2"/>
  <c r="M1340" i="2"/>
  <c r="D1340" i="2" s="1"/>
  <c r="N1340" i="2"/>
  <c r="K1340" i="2"/>
  <c r="M1336" i="2"/>
  <c r="D1336" i="2" s="1"/>
  <c r="N1336" i="2"/>
  <c r="K1336" i="2"/>
  <c r="M1332" i="2"/>
  <c r="D1332" i="2" s="1"/>
  <c r="N1332" i="2"/>
  <c r="K1332" i="2"/>
  <c r="M1328" i="2"/>
  <c r="D1328" i="2" s="1"/>
  <c r="N1328" i="2"/>
  <c r="K1328" i="2"/>
  <c r="M1324" i="2"/>
  <c r="D1324" i="2" s="1"/>
  <c r="N1324" i="2"/>
  <c r="K1324" i="2"/>
  <c r="M1320" i="2"/>
  <c r="D1320" i="2" s="1"/>
  <c r="N1320" i="2"/>
  <c r="K1320" i="2"/>
  <c r="M1316" i="2"/>
  <c r="D1316" i="2" s="1"/>
  <c r="N1316" i="2"/>
  <c r="K1316" i="2"/>
  <c r="M1312" i="2"/>
  <c r="D1312" i="2" s="1"/>
  <c r="N1312" i="2"/>
  <c r="K1312" i="2"/>
  <c r="M1308" i="2"/>
  <c r="D1308" i="2" s="1"/>
  <c r="N1308" i="2"/>
  <c r="K1308" i="2"/>
  <c r="M1304" i="2"/>
  <c r="D1304" i="2" s="1"/>
  <c r="N1304" i="2"/>
  <c r="K1304" i="2"/>
  <c r="M1300" i="2"/>
  <c r="D1300" i="2" s="1"/>
  <c r="N1300" i="2"/>
  <c r="K1300" i="2"/>
  <c r="M1296" i="2"/>
  <c r="D1296" i="2" s="1"/>
  <c r="N1296" i="2"/>
  <c r="K1296" i="2"/>
  <c r="M1292" i="2"/>
  <c r="D1292" i="2" s="1"/>
  <c r="N1292" i="2"/>
  <c r="K1292" i="2"/>
  <c r="N1288" i="2"/>
  <c r="K1288" i="2"/>
  <c r="M1288" i="2"/>
  <c r="D1288" i="2" s="1"/>
  <c r="N1284" i="2"/>
  <c r="K1284" i="2"/>
  <c r="M1284" i="2"/>
  <c r="D1284" i="2" s="1"/>
  <c r="N1280" i="2"/>
  <c r="K1280" i="2"/>
  <c r="M1280" i="2"/>
  <c r="D1280" i="2" s="1"/>
  <c r="N1276" i="2"/>
  <c r="K1276" i="2"/>
  <c r="M1276" i="2"/>
  <c r="D1276" i="2" s="1"/>
  <c r="N1272" i="2"/>
  <c r="K1272" i="2"/>
  <c r="M1272" i="2"/>
  <c r="D1272" i="2" s="1"/>
  <c r="N1268" i="2"/>
  <c r="K1268" i="2"/>
  <c r="M1268" i="2"/>
  <c r="D1268" i="2" s="1"/>
  <c r="N1264" i="2"/>
  <c r="K1264" i="2"/>
  <c r="M1264" i="2"/>
  <c r="D1264" i="2" s="1"/>
  <c r="N1260" i="2"/>
  <c r="K1260" i="2"/>
  <c r="M1260" i="2"/>
  <c r="D1260" i="2" s="1"/>
  <c r="N1256" i="2"/>
  <c r="K1256" i="2"/>
  <c r="M1256" i="2"/>
  <c r="D1256" i="2" s="1"/>
  <c r="N1252" i="2"/>
  <c r="K1252" i="2"/>
  <c r="M1252" i="2"/>
  <c r="D1252" i="2" s="1"/>
  <c r="N1248" i="2"/>
  <c r="K1248" i="2"/>
  <c r="M1248" i="2"/>
  <c r="D1248" i="2" s="1"/>
  <c r="N1244" i="2"/>
  <c r="K1244" i="2"/>
  <c r="M1244" i="2"/>
  <c r="D1244" i="2" s="1"/>
  <c r="N1240" i="2"/>
  <c r="K1240" i="2"/>
  <c r="M1240" i="2"/>
  <c r="D1240" i="2" s="1"/>
  <c r="N1236" i="2"/>
  <c r="K1236" i="2"/>
  <c r="M1236" i="2"/>
  <c r="D1236" i="2" s="1"/>
  <c r="N1232" i="2"/>
  <c r="K1232" i="2"/>
  <c r="M1232" i="2"/>
  <c r="D1232" i="2" s="1"/>
  <c r="N1228" i="2"/>
  <c r="K1228" i="2"/>
  <c r="M1228" i="2"/>
  <c r="D1228" i="2" s="1"/>
  <c r="N1224" i="2"/>
  <c r="K1224" i="2"/>
  <c r="M1224" i="2"/>
  <c r="D1224" i="2" s="1"/>
  <c r="N1220" i="2"/>
  <c r="K1220" i="2"/>
  <c r="M1220" i="2"/>
  <c r="D1220" i="2" s="1"/>
  <c r="N1216" i="2"/>
  <c r="K1216" i="2"/>
  <c r="M1216" i="2"/>
  <c r="D1216" i="2" s="1"/>
  <c r="N1212" i="2"/>
  <c r="K1212" i="2"/>
  <c r="M1212" i="2"/>
  <c r="D1212" i="2" s="1"/>
  <c r="N1208" i="2"/>
  <c r="K1208" i="2"/>
  <c r="M1208" i="2"/>
  <c r="D1208" i="2" s="1"/>
  <c r="N1204" i="2"/>
  <c r="K1204" i="2"/>
  <c r="M1204" i="2"/>
  <c r="D1204" i="2" s="1"/>
  <c r="N1200" i="2"/>
  <c r="K1200" i="2"/>
  <c r="M1200" i="2"/>
  <c r="D1200" i="2" s="1"/>
  <c r="N1196" i="2"/>
  <c r="K1196" i="2"/>
  <c r="M1196" i="2"/>
  <c r="D1196" i="2" s="1"/>
  <c r="N1192" i="2"/>
  <c r="K1192" i="2"/>
  <c r="M1192" i="2"/>
  <c r="D1192" i="2" s="1"/>
  <c r="N1188" i="2"/>
  <c r="K1188" i="2"/>
  <c r="M1188" i="2"/>
  <c r="D1188" i="2" s="1"/>
  <c r="N1184" i="2"/>
  <c r="K1184" i="2"/>
  <c r="M1184" i="2"/>
  <c r="D1184" i="2" s="1"/>
  <c r="K1180" i="2"/>
  <c r="N1180" i="2"/>
  <c r="M1180" i="2"/>
  <c r="D1180" i="2" s="1"/>
  <c r="K1176" i="2"/>
  <c r="N1176" i="2"/>
  <c r="M1176" i="2"/>
  <c r="D1176" i="2" s="1"/>
  <c r="K1172" i="2"/>
  <c r="N1172" i="2"/>
  <c r="M1172" i="2"/>
  <c r="D1172" i="2" s="1"/>
  <c r="K1168" i="2"/>
  <c r="N1168" i="2"/>
  <c r="M1168" i="2"/>
  <c r="D1168" i="2" s="1"/>
  <c r="K1164" i="2"/>
  <c r="N1164" i="2"/>
  <c r="M1164" i="2"/>
  <c r="D1164" i="2" s="1"/>
  <c r="K1160" i="2"/>
  <c r="N1160" i="2"/>
  <c r="M1160" i="2"/>
  <c r="D1160" i="2" s="1"/>
  <c r="K1156" i="2"/>
  <c r="N1156" i="2"/>
  <c r="M1156" i="2"/>
  <c r="D1156" i="2" s="1"/>
  <c r="K1152" i="2"/>
  <c r="M1152" i="2"/>
  <c r="D1152" i="2" s="1"/>
  <c r="N1152" i="2"/>
  <c r="K1148" i="2"/>
  <c r="M1148" i="2"/>
  <c r="D1148" i="2" s="1"/>
  <c r="N1148" i="2"/>
  <c r="K1144" i="2"/>
  <c r="M1144" i="2"/>
  <c r="D1144" i="2" s="1"/>
  <c r="N1144" i="2"/>
  <c r="K1140" i="2"/>
  <c r="M1140" i="2"/>
  <c r="D1140" i="2" s="1"/>
  <c r="N1140" i="2"/>
  <c r="K1136" i="2"/>
  <c r="M1136" i="2"/>
  <c r="D1136" i="2" s="1"/>
  <c r="N1136" i="2"/>
  <c r="K1132" i="2"/>
  <c r="M1132" i="2"/>
  <c r="D1132" i="2" s="1"/>
  <c r="N1132" i="2"/>
  <c r="K1128" i="2"/>
  <c r="M1128" i="2"/>
  <c r="D1128" i="2" s="1"/>
  <c r="N1128" i="2"/>
  <c r="K1124" i="2"/>
  <c r="M1124" i="2"/>
  <c r="D1124" i="2" s="1"/>
  <c r="N1124" i="2"/>
  <c r="K1120" i="2"/>
  <c r="M1120" i="2"/>
  <c r="D1120" i="2" s="1"/>
  <c r="N1120" i="2"/>
  <c r="K1116" i="2"/>
  <c r="M1116" i="2"/>
  <c r="D1116" i="2" s="1"/>
  <c r="N1116" i="2"/>
  <c r="K1112" i="2"/>
  <c r="M1112" i="2"/>
  <c r="D1112" i="2" s="1"/>
  <c r="N1112" i="2"/>
  <c r="K355" i="2"/>
  <c r="K291" i="2"/>
  <c r="K227" i="2"/>
  <c r="K163" i="2"/>
  <c r="K99" i="2"/>
  <c r="K35" i="2"/>
  <c r="M379" i="2"/>
  <c r="D379" i="2" s="1"/>
  <c r="M315" i="2"/>
  <c r="D315" i="2" s="1"/>
  <c r="M251" i="2"/>
  <c r="D251" i="2" s="1"/>
  <c r="M187" i="2"/>
  <c r="D187" i="2" s="1"/>
  <c r="M123" i="2"/>
  <c r="D123" i="2" s="1"/>
  <c r="M59" i="2"/>
  <c r="D59" i="2" s="1"/>
  <c r="N982" i="2"/>
  <c r="O3468" i="2"/>
  <c r="O3460" i="2"/>
  <c r="O3456" i="2"/>
  <c r="O2896" i="2"/>
  <c r="N2503" i="2"/>
  <c r="M2502" i="2"/>
  <c r="D2502" i="2" s="1"/>
  <c r="N2499" i="2"/>
  <c r="M2498" i="2"/>
  <c r="D2498" i="2" s="1"/>
  <c r="N2495" i="2"/>
  <c r="M2494" i="2"/>
  <c r="D2494" i="2" s="1"/>
  <c r="N2491" i="2"/>
  <c r="M2490" i="2"/>
  <c r="D2490" i="2" s="1"/>
  <c r="N2487" i="2"/>
  <c r="M2486" i="2"/>
  <c r="D2486" i="2" s="1"/>
  <c r="N2483" i="2"/>
  <c r="M2482" i="2"/>
  <c r="D2482" i="2" s="1"/>
  <c r="N2479" i="2"/>
  <c r="M2478" i="2"/>
  <c r="D2478" i="2" s="1"/>
  <c r="N2475" i="2"/>
  <c r="M2474" i="2"/>
  <c r="D2474" i="2" s="1"/>
  <c r="N2471" i="2"/>
  <c r="M2470" i="2"/>
  <c r="D2470" i="2" s="1"/>
  <c r="N2467" i="2"/>
  <c r="M2466" i="2"/>
  <c r="D2466" i="2" s="1"/>
  <c r="N2463" i="2"/>
  <c r="M2462" i="2"/>
  <c r="D2462" i="2" s="1"/>
  <c r="N2459" i="2"/>
  <c r="M2458" i="2"/>
  <c r="D2458" i="2" s="1"/>
  <c r="N2455" i="2"/>
  <c r="M2454" i="2"/>
  <c r="D2454" i="2" s="1"/>
  <c r="N2451" i="2"/>
  <c r="M2450" i="2"/>
  <c r="D2450" i="2" s="1"/>
  <c r="N2447" i="2"/>
  <c r="M2446" i="2"/>
  <c r="D2446" i="2" s="1"/>
  <c r="N2443" i="2"/>
  <c r="M2442" i="2"/>
  <c r="D2442" i="2" s="1"/>
  <c r="N2439" i="2"/>
  <c r="M2438" i="2"/>
  <c r="D2438" i="2" s="1"/>
  <c r="N2435" i="2"/>
  <c r="M2434" i="2"/>
  <c r="D2434" i="2" s="1"/>
  <c r="N2431" i="2"/>
  <c r="M2430" i="2"/>
  <c r="D2430" i="2" s="1"/>
  <c r="N2427" i="2"/>
  <c r="M2426" i="2"/>
  <c r="D2426" i="2" s="1"/>
  <c r="N2423" i="2"/>
  <c r="M2422" i="2"/>
  <c r="D2422" i="2" s="1"/>
  <c r="N2419" i="2"/>
  <c r="M2418" i="2"/>
  <c r="D2418" i="2" s="1"/>
  <c r="N2415" i="2"/>
  <c r="M2414" i="2"/>
  <c r="D2414" i="2" s="1"/>
  <c r="N2411" i="2"/>
  <c r="M2410" i="2"/>
  <c r="D2410" i="2" s="1"/>
  <c r="N2407" i="2"/>
  <c r="M2406" i="2"/>
  <c r="D2406" i="2" s="1"/>
  <c r="N2403" i="2"/>
  <c r="M2402" i="2"/>
  <c r="D2402" i="2" s="1"/>
  <c r="N2399" i="2"/>
  <c r="M2398" i="2"/>
  <c r="D2398" i="2" s="1"/>
  <c r="N2395" i="2"/>
  <c r="M2394" i="2"/>
  <c r="D2394" i="2" s="1"/>
  <c r="N2391" i="2"/>
  <c r="M2390" i="2"/>
  <c r="D2390" i="2" s="1"/>
  <c r="N2387" i="2"/>
  <c r="M2386" i="2"/>
  <c r="D2386" i="2" s="1"/>
  <c r="N2383" i="2"/>
  <c r="M2382" i="2"/>
  <c r="D2382" i="2" s="1"/>
  <c r="N2379" i="2"/>
  <c r="M2378" i="2"/>
  <c r="D2378" i="2" s="1"/>
  <c r="N2375" i="2"/>
  <c r="M2374" i="2"/>
  <c r="D2374" i="2" s="1"/>
  <c r="N2371" i="2"/>
  <c r="M2370" i="2"/>
  <c r="D2370" i="2" s="1"/>
  <c r="N2367" i="2"/>
  <c r="M2366" i="2"/>
  <c r="D2366" i="2" s="1"/>
  <c r="N2363" i="2"/>
  <c r="M2362" i="2"/>
  <c r="D2362" i="2" s="1"/>
  <c r="N2359" i="2"/>
  <c r="M2358" i="2"/>
  <c r="D2358" i="2" s="1"/>
  <c r="N2355" i="2"/>
  <c r="M2354" i="2"/>
  <c r="D2354" i="2" s="1"/>
  <c r="N2351" i="2"/>
  <c r="M2350" i="2"/>
  <c r="D2350" i="2" s="1"/>
  <c r="N2347" i="2"/>
  <c r="M2346" i="2"/>
  <c r="D2346" i="2" s="1"/>
  <c r="N2343" i="2"/>
  <c r="M2342" i="2"/>
  <c r="D2342" i="2" s="1"/>
  <c r="N2339" i="2"/>
  <c r="M2338" i="2"/>
  <c r="D2338" i="2" s="1"/>
  <c r="N2335" i="2"/>
  <c r="M2334" i="2"/>
  <c r="D2334" i="2" s="1"/>
  <c r="N2331" i="2"/>
  <c r="M2330" i="2"/>
  <c r="D2330" i="2" s="1"/>
  <c r="N2327" i="2"/>
  <c r="M2326" i="2"/>
  <c r="D2326" i="2" s="1"/>
  <c r="N2323" i="2"/>
  <c r="M2322" i="2"/>
  <c r="D2322" i="2" s="1"/>
  <c r="N2319" i="2"/>
  <c r="M2318" i="2"/>
  <c r="D2318" i="2" s="1"/>
  <c r="N2315" i="2"/>
  <c r="M2314" i="2"/>
  <c r="D2314" i="2" s="1"/>
  <c r="N2311" i="2"/>
  <c r="M2310" i="2"/>
  <c r="D2310" i="2" s="1"/>
  <c r="N2307" i="2"/>
  <c r="M2306" i="2"/>
  <c r="D2306" i="2" s="1"/>
  <c r="N2303" i="2"/>
  <c r="M2302" i="2"/>
  <c r="D2302" i="2" s="1"/>
  <c r="N2299" i="2"/>
  <c r="M2298" i="2"/>
  <c r="D2298" i="2" s="1"/>
  <c r="N2295" i="2"/>
  <c r="M2294" i="2"/>
  <c r="D2294" i="2" s="1"/>
  <c r="N2291" i="2"/>
  <c r="M2290" i="2"/>
  <c r="D2290" i="2" s="1"/>
  <c r="N2287" i="2"/>
  <c r="M2286" i="2"/>
  <c r="D2286" i="2" s="1"/>
  <c r="N2283" i="2"/>
  <c r="M2282" i="2"/>
  <c r="D2282" i="2" s="1"/>
  <c r="N2279" i="2"/>
  <c r="M2278" i="2"/>
  <c r="D2278" i="2" s="1"/>
  <c r="N2275" i="2"/>
  <c r="M2274" i="2"/>
  <c r="D2274" i="2" s="1"/>
  <c r="N2271" i="2"/>
  <c r="M2270" i="2"/>
  <c r="D2270" i="2" s="1"/>
  <c r="N2267" i="2"/>
  <c r="M2266" i="2"/>
  <c r="D2266" i="2" s="1"/>
  <c r="N2263" i="2"/>
  <c r="M2262" i="2"/>
  <c r="D2262" i="2" s="1"/>
  <c r="N2259" i="2"/>
  <c r="M2258" i="2"/>
  <c r="D2258" i="2" s="1"/>
  <c r="N2255" i="2"/>
  <c r="M2243" i="2"/>
  <c r="D2243" i="2" s="1"/>
  <c r="N2243" i="2"/>
  <c r="K2243" i="2"/>
  <c r="M2239" i="2"/>
  <c r="D2239" i="2" s="1"/>
  <c r="N2239" i="2"/>
  <c r="K2239" i="2"/>
  <c r="M2231" i="2"/>
  <c r="D2231" i="2" s="1"/>
  <c r="N2231" i="2"/>
  <c r="K2231" i="2"/>
  <c r="M2223" i="2"/>
  <c r="D2223" i="2" s="1"/>
  <c r="N2223" i="2"/>
  <c r="K2223" i="2"/>
  <c r="M2215" i="2"/>
  <c r="D2215" i="2" s="1"/>
  <c r="N2215" i="2"/>
  <c r="K2215" i="2"/>
  <c r="M2207" i="2"/>
  <c r="D2207" i="2" s="1"/>
  <c r="N2207" i="2"/>
  <c r="K2207" i="2"/>
  <c r="M2199" i="2"/>
  <c r="D2199" i="2" s="1"/>
  <c r="N2199" i="2"/>
  <c r="K2199" i="2"/>
  <c r="M2191" i="2"/>
  <c r="D2191" i="2" s="1"/>
  <c r="N2191" i="2"/>
  <c r="K2191" i="2"/>
  <c r="M2183" i="2"/>
  <c r="D2183" i="2" s="1"/>
  <c r="N2183" i="2"/>
  <c r="K2183" i="2"/>
  <c r="M2175" i="2"/>
  <c r="D2175" i="2" s="1"/>
  <c r="N2175" i="2"/>
  <c r="K2175" i="2"/>
  <c r="M2167" i="2"/>
  <c r="D2167" i="2" s="1"/>
  <c r="N2167" i="2"/>
  <c r="K2167" i="2"/>
  <c r="M2155" i="2"/>
  <c r="D2155" i="2" s="1"/>
  <c r="N2155" i="2"/>
  <c r="K2155" i="2"/>
  <c r="M2151" i="2"/>
  <c r="D2151" i="2" s="1"/>
  <c r="N2151" i="2"/>
  <c r="K2151" i="2"/>
  <c r="M2143" i="2"/>
  <c r="D2143" i="2" s="1"/>
  <c r="N2143" i="2"/>
  <c r="K2143" i="2"/>
  <c r="M2131" i="2"/>
  <c r="D2131" i="2" s="1"/>
  <c r="N2131" i="2"/>
  <c r="K2131" i="2"/>
  <c r="M2123" i="2"/>
  <c r="D2123" i="2" s="1"/>
  <c r="N2123" i="2"/>
  <c r="K2123" i="2"/>
  <c r="M2115" i="2"/>
  <c r="D2115" i="2" s="1"/>
  <c r="N2115" i="2"/>
  <c r="K2115" i="2"/>
  <c r="M2107" i="2"/>
  <c r="D2107" i="2" s="1"/>
  <c r="N2107" i="2"/>
  <c r="K2107" i="2"/>
  <c r="M2099" i="2"/>
  <c r="D2099" i="2" s="1"/>
  <c r="N2099" i="2"/>
  <c r="K2099" i="2"/>
  <c r="M2091" i="2"/>
  <c r="D2091" i="2" s="1"/>
  <c r="N2091" i="2"/>
  <c r="K2091" i="2"/>
  <c r="M2087" i="2"/>
  <c r="D2087" i="2" s="1"/>
  <c r="N2087" i="2"/>
  <c r="K2087" i="2"/>
  <c r="M2079" i="2"/>
  <c r="D2079" i="2" s="1"/>
  <c r="N2079" i="2"/>
  <c r="K2079" i="2"/>
  <c r="M2071" i="2"/>
  <c r="D2071" i="2" s="1"/>
  <c r="N2071" i="2"/>
  <c r="K2071" i="2"/>
  <c r="M2059" i="2"/>
  <c r="D2059" i="2" s="1"/>
  <c r="N2059" i="2"/>
  <c r="K2059" i="2"/>
  <c r="M2055" i="2"/>
  <c r="D2055" i="2" s="1"/>
  <c r="N2055" i="2"/>
  <c r="K2055" i="2"/>
  <c r="M2043" i="2"/>
  <c r="D2043" i="2" s="1"/>
  <c r="N2043" i="2"/>
  <c r="K2043" i="2"/>
  <c r="M2035" i="2"/>
  <c r="D2035" i="2" s="1"/>
  <c r="N2035" i="2"/>
  <c r="K2035" i="2"/>
  <c r="M2027" i="2"/>
  <c r="D2027" i="2" s="1"/>
  <c r="N2027" i="2"/>
  <c r="K2027" i="2"/>
  <c r="M2019" i="2"/>
  <c r="D2019" i="2" s="1"/>
  <c r="N2019" i="2"/>
  <c r="K2019" i="2"/>
  <c r="M2011" i="2"/>
  <c r="D2011" i="2" s="1"/>
  <c r="N2011" i="2"/>
  <c r="K2011" i="2"/>
  <c r="M2003" i="2"/>
  <c r="D2003" i="2" s="1"/>
  <c r="N2003" i="2"/>
  <c r="K2003" i="2"/>
  <c r="M1995" i="2"/>
  <c r="D1995" i="2" s="1"/>
  <c r="N1995" i="2"/>
  <c r="K1995" i="2"/>
  <c r="M1991" i="2"/>
  <c r="D1991" i="2" s="1"/>
  <c r="N1991" i="2"/>
  <c r="K1991" i="2"/>
  <c r="M1983" i="2"/>
  <c r="D1983" i="2" s="1"/>
  <c r="N1983" i="2"/>
  <c r="K1983" i="2"/>
  <c r="M1975" i="2"/>
  <c r="D1975" i="2" s="1"/>
  <c r="N1975" i="2"/>
  <c r="K1975" i="2"/>
  <c r="M1963" i="2"/>
  <c r="D1963" i="2" s="1"/>
  <c r="N1963" i="2"/>
  <c r="K1963" i="2"/>
  <c r="M1947" i="2"/>
  <c r="D1947" i="2" s="1"/>
  <c r="N1947" i="2"/>
  <c r="K1947" i="2"/>
  <c r="M1931" i="2"/>
  <c r="D1931" i="2" s="1"/>
  <c r="N1931" i="2"/>
  <c r="K1931" i="2"/>
  <c r="M1919" i="2"/>
  <c r="D1919" i="2" s="1"/>
  <c r="N1919" i="2"/>
  <c r="K1919" i="2"/>
  <c r="M1903" i="2"/>
  <c r="D1903" i="2" s="1"/>
  <c r="N1903" i="2"/>
  <c r="K1903" i="2"/>
  <c r="M1883" i="2"/>
  <c r="D1883" i="2" s="1"/>
  <c r="N1883" i="2"/>
  <c r="K1883" i="2"/>
  <c r="M1871" i="2"/>
  <c r="D1871" i="2" s="1"/>
  <c r="N1871" i="2"/>
  <c r="K1871" i="2"/>
  <c r="M1855" i="2"/>
  <c r="D1855" i="2" s="1"/>
  <c r="N1855" i="2"/>
  <c r="K1855" i="2"/>
  <c r="M1835" i="2"/>
  <c r="D1835" i="2" s="1"/>
  <c r="N1835" i="2"/>
  <c r="K1835" i="2"/>
  <c r="M1823" i="2"/>
  <c r="D1823" i="2" s="1"/>
  <c r="N1823" i="2"/>
  <c r="K1823" i="2"/>
  <c r="M1803" i="2"/>
  <c r="D1803" i="2" s="1"/>
  <c r="N1803" i="2"/>
  <c r="K1803" i="2"/>
  <c r="N1791" i="2"/>
  <c r="K1791" i="2"/>
  <c r="M1791" i="2"/>
  <c r="D1791" i="2" s="1"/>
  <c r="N1775" i="2"/>
  <c r="K1775" i="2"/>
  <c r="M1775" i="2"/>
  <c r="D1775" i="2" s="1"/>
  <c r="N1759" i="2"/>
  <c r="K1759" i="2"/>
  <c r="M1759" i="2"/>
  <c r="D1759" i="2" s="1"/>
  <c r="N1743" i="2"/>
  <c r="K1743" i="2"/>
  <c r="M1743" i="2"/>
  <c r="D1743" i="2" s="1"/>
  <c r="N1727" i="2"/>
  <c r="K1727" i="2"/>
  <c r="M1727" i="2"/>
  <c r="D1727" i="2" s="1"/>
  <c r="N1711" i="2"/>
  <c r="K1711" i="2"/>
  <c r="M1711" i="2"/>
  <c r="D1711" i="2" s="1"/>
  <c r="N1691" i="2"/>
  <c r="K1691" i="2"/>
  <c r="M1691" i="2"/>
  <c r="D1691" i="2" s="1"/>
  <c r="N1679" i="2"/>
  <c r="K1679" i="2"/>
  <c r="M1679" i="2"/>
  <c r="D1679" i="2" s="1"/>
  <c r="N1659" i="2"/>
  <c r="K1659" i="2"/>
  <c r="M1659" i="2"/>
  <c r="D1659" i="2" s="1"/>
  <c r="N1647" i="2"/>
  <c r="K1647" i="2"/>
  <c r="M1647" i="2"/>
  <c r="D1647" i="2" s="1"/>
  <c r="N1627" i="2"/>
  <c r="K1627" i="2"/>
  <c r="M1627" i="2"/>
  <c r="D1627" i="2" s="1"/>
  <c r="N1615" i="2"/>
  <c r="K1615" i="2"/>
  <c r="M1615" i="2"/>
  <c r="D1615" i="2" s="1"/>
  <c r="N1599" i="2"/>
  <c r="K1599" i="2"/>
  <c r="M1599" i="2"/>
  <c r="D1599" i="2" s="1"/>
  <c r="N1583" i="2"/>
  <c r="K1583" i="2"/>
  <c r="M1583" i="2"/>
  <c r="D1583" i="2" s="1"/>
  <c r="K1563" i="2"/>
  <c r="M1563" i="2"/>
  <c r="D1563" i="2" s="1"/>
  <c r="N1563" i="2"/>
  <c r="K1551" i="2"/>
  <c r="M1551" i="2"/>
  <c r="D1551" i="2" s="1"/>
  <c r="N1551" i="2"/>
  <c r="K1535" i="2"/>
  <c r="M1535" i="2"/>
  <c r="D1535" i="2" s="1"/>
  <c r="N1535" i="2"/>
  <c r="K1515" i="2"/>
  <c r="M1515" i="2"/>
  <c r="D1515" i="2" s="1"/>
  <c r="N1515" i="2"/>
  <c r="K1503" i="2"/>
  <c r="M1503" i="2"/>
  <c r="D1503" i="2" s="1"/>
  <c r="N1503" i="2"/>
  <c r="K1483" i="2"/>
  <c r="M1483" i="2"/>
  <c r="D1483" i="2" s="1"/>
  <c r="N1483" i="2"/>
  <c r="K1471" i="2"/>
  <c r="M1471" i="2"/>
  <c r="D1471" i="2" s="1"/>
  <c r="N1471" i="2"/>
  <c r="K1451" i="2"/>
  <c r="M1451" i="2"/>
  <c r="D1451" i="2" s="1"/>
  <c r="N1451" i="2"/>
  <c r="K1439" i="2"/>
  <c r="M1439" i="2"/>
  <c r="D1439" i="2" s="1"/>
  <c r="N1439" i="2"/>
  <c r="K1419" i="2"/>
  <c r="M1419" i="2"/>
  <c r="D1419" i="2" s="1"/>
  <c r="N1419" i="2"/>
  <c r="K1407" i="2"/>
  <c r="M1407" i="2"/>
  <c r="D1407" i="2" s="1"/>
  <c r="N1407" i="2"/>
  <c r="K1387" i="2"/>
  <c r="M1387" i="2"/>
  <c r="D1387" i="2" s="1"/>
  <c r="N1387" i="2"/>
  <c r="K1375" i="2"/>
  <c r="M1375" i="2"/>
  <c r="D1375" i="2" s="1"/>
  <c r="N1375" i="2"/>
  <c r="K1355" i="2"/>
  <c r="M1355" i="2"/>
  <c r="D1355" i="2" s="1"/>
  <c r="N1355" i="2"/>
  <c r="K1339" i="2"/>
  <c r="M1339" i="2"/>
  <c r="D1339" i="2" s="1"/>
  <c r="N1339" i="2"/>
  <c r="K1323" i="2"/>
  <c r="M1323" i="2"/>
  <c r="D1323" i="2" s="1"/>
  <c r="N1323" i="2"/>
  <c r="K1307" i="2"/>
  <c r="M1307" i="2"/>
  <c r="D1307" i="2" s="1"/>
  <c r="N1307" i="2"/>
  <c r="K1291" i="2"/>
  <c r="M1291" i="2"/>
  <c r="D1291" i="2" s="1"/>
  <c r="N1291" i="2"/>
  <c r="M1275" i="2"/>
  <c r="D1275" i="2" s="1"/>
  <c r="N1275" i="2"/>
  <c r="K1275" i="2"/>
  <c r="M1259" i="2"/>
  <c r="D1259" i="2" s="1"/>
  <c r="N1259" i="2"/>
  <c r="K1259" i="2"/>
  <c r="M1243" i="2"/>
  <c r="D1243" i="2" s="1"/>
  <c r="N1243" i="2"/>
  <c r="K1243" i="2"/>
  <c r="M1227" i="2"/>
  <c r="D1227" i="2" s="1"/>
  <c r="N1227" i="2"/>
  <c r="K1227" i="2"/>
  <c r="M1211" i="2"/>
  <c r="D1211" i="2" s="1"/>
  <c r="N1211" i="2"/>
  <c r="K1211" i="2"/>
  <c r="M1195" i="2"/>
  <c r="D1195" i="2" s="1"/>
  <c r="N1195" i="2"/>
  <c r="K1195" i="2"/>
  <c r="N1179" i="2"/>
  <c r="M1179" i="2"/>
  <c r="D1179" i="2" s="1"/>
  <c r="K1179" i="2"/>
  <c r="N1155" i="2"/>
  <c r="K1155" i="2"/>
  <c r="M1155" i="2"/>
  <c r="D1155" i="2" s="1"/>
  <c r="N1135" i="2"/>
  <c r="K1135" i="2"/>
  <c r="M1135" i="2"/>
  <c r="D1135" i="2" s="1"/>
  <c r="N1115" i="2"/>
  <c r="K1115" i="2"/>
  <c r="M1115" i="2"/>
  <c r="D1115" i="2" s="1"/>
  <c r="K1046" i="2"/>
  <c r="K982" i="2"/>
  <c r="O3457" i="2"/>
  <c r="O3413" i="2"/>
  <c r="O3365" i="2"/>
  <c r="O3357" i="2"/>
  <c r="O3229" i="2"/>
  <c r="O3093" i="2"/>
  <c r="O3081" i="2"/>
  <c r="O3029" i="2"/>
  <c r="M2255" i="2"/>
  <c r="D2255" i="2" s="1"/>
  <c r="N2834" i="2"/>
  <c r="K2834" i="2"/>
  <c r="O2834" i="2" s="1"/>
  <c r="N2830" i="2"/>
  <c r="K2830" i="2"/>
  <c r="O2830" i="2" s="1"/>
  <c r="N2826" i="2"/>
  <c r="K2826" i="2"/>
  <c r="O2826" i="2" s="1"/>
  <c r="N2822" i="2"/>
  <c r="K2822" i="2"/>
  <c r="O2822" i="2" s="1"/>
  <c r="N2818" i="2"/>
  <c r="K2818" i="2"/>
  <c r="O2818" i="2" s="1"/>
  <c r="N2814" i="2"/>
  <c r="K2814" i="2"/>
  <c r="O2814" i="2" s="1"/>
  <c r="N2810" i="2"/>
  <c r="K2810" i="2"/>
  <c r="O2810" i="2" s="1"/>
  <c r="N2806" i="2"/>
  <c r="K2806" i="2"/>
  <c r="O2806" i="2" s="1"/>
  <c r="N2802" i="2"/>
  <c r="K2802" i="2"/>
  <c r="N2798" i="2"/>
  <c r="K2798" i="2"/>
  <c r="N2794" i="2"/>
  <c r="K2794" i="2"/>
  <c r="N2790" i="2"/>
  <c r="K2790" i="2"/>
  <c r="N2786" i="2"/>
  <c r="K2786" i="2"/>
  <c r="N2782" i="2"/>
  <c r="K2782" i="2"/>
  <c r="N2778" i="2"/>
  <c r="K2778" i="2"/>
  <c r="N2774" i="2"/>
  <c r="K2774" i="2"/>
  <c r="N2770" i="2"/>
  <c r="K2770" i="2"/>
  <c r="N2766" i="2"/>
  <c r="K2766" i="2"/>
  <c r="N2762" i="2"/>
  <c r="K2762" i="2"/>
  <c r="N2758" i="2"/>
  <c r="K2758" i="2"/>
  <c r="N2754" i="2"/>
  <c r="K2754" i="2"/>
  <c r="N2750" i="2"/>
  <c r="K2750" i="2"/>
  <c r="N2746" i="2"/>
  <c r="K2746" i="2"/>
  <c r="N2742" i="2"/>
  <c r="K2742" i="2"/>
  <c r="N2738" i="2"/>
  <c r="K2738" i="2"/>
  <c r="N2734" i="2"/>
  <c r="K2734" i="2"/>
  <c r="N2730" i="2"/>
  <c r="K2730" i="2"/>
  <c r="N2726" i="2"/>
  <c r="K2726" i="2"/>
  <c r="N2722" i="2"/>
  <c r="K2722" i="2"/>
  <c r="N2718" i="2"/>
  <c r="K2718" i="2"/>
  <c r="N2714" i="2"/>
  <c r="K2714" i="2"/>
  <c r="N2710" i="2"/>
  <c r="K2710" i="2"/>
  <c r="N2706" i="2"/>
  <c r="K2706" i="2"/>
  <c r="N2702" i="2"/>
  <c r="K2702" i="2"/>
  <c r="N2698" i="2"/>
  <c r="K2698" i="2"/>
  <c r="N2694" i="2"/>
  <c r="K2694" i="2"/>
  <c r="N2690" i="2"/>
  <c r="K2690" i="2"/>
  <c r="N2686" i="2"/>
  <c r="K2686" i="2"/>
  <c r="N2682" i="2"/>
  <c r="K2682" i="2"/>
  <c r="N2678" i="2"/>
  <c r="K2678" i="2"/>
  <c r="N2674" i="2"/>
  <c r="K2674" i="2"/>
  <c r="N2670" i="2"/>
  <c r="K2670" i="2"/>
  <c r="N2666" i="2"/>
  <c r="K2666" i="2"/>
  <c r="N2662" i="2"/>
  <c r="K2662" i="2"/>
  <c r="N2658" i="2"/>
  <c r="K2658" i="2"/>
  <c r="N2654" i="2"/>
  <c r="K2654" i="2"/>
  <c r="N2650" i="2"/>
  <c r="K2650" i="2"/>
  <c r="N2646" i="2"/>
  <c r="K2646" i="2"/>
  <c r="N2642" i="2"/>
  <c r="K2642" i="2"/>
  <c r="N2638" i="2"/>
  <c r="K2638" i="2"/>
  <c r="N2634" i="2"/>
  <c r="K2634" i="2"/>
  <c r="N2630" i="2"/>
  <c r="K2630" i="2"/>
  <c r="N2626" i="2"/>
  <c r="K2626" i="2"/>
  <c r="N2622" i="2"/>
  <c r="K2622" i="2"/>
  <c r="N2618" i="2"/>
  <c r="K2618" i="2"/>
  <c r="N2614" i="2"/>
  <c r="K2614" i="2"/>
  <c r="N2610" i="2"/>
  <c r="K2610" i="2"/>
  <c r="N2606" i="2"/>
  <c r="K2606" i="2"/>
  <c r="N2602" i="2"/>
  <c r="K2602" i="2"/>
  <c r="N2598" i="2"/>
  <c r="K2598" i="2"/>
  <c r="N2594" i="2"/>
  <c r="K2594" i="2"/>
  <c r="N2590" i="2"/>
  <c r="K2590" i="2"/>
  <c r="N2586" i="2"/>
  <c r="K2586" i="2"/>
  <c r="N2582" i="2"/>
  <c r="K2582" i="2"/>
  <c r="N2578" i="2"/>
  <c r="K2578" i="2"/>
  <c r="N2574" i="2"/>
  <c r="K2574" i="2"/>
  <c r="N2570" i="2"/>
  <c r="K2570" i="2"/>
  <c r="N2566" i="2"/>
  <c r="K2566" i="2"/>
  <c r="N2562" i="2"/>
  <c r="K2562" i="2"/>
  <c r="N2558" i="2"/>
  <c r="K2558" i="2"/>
  <c r="N2554" i="2"/>
  <c r="K2554" i="2"/>
  <c r="N2550" i="2"/>
  <c r="K2550" i="2"/>
  <c r="N2546" i="2"/>
  <c r="K2546" i="2"/>
  <c r="N2542" i="2"/>
  <c r="K2542" i="2"/>
  <c r="N2538" i="2"/>
  <c r="K2538" i="2"/>
  <c r="N2534" i="2"/>
  <c r="K2534" i="2"/>
  <c r="N2530" i="2"/>
  <c r="K2530" i="2"/>
  <c r="N2526" i="2"/>
  <c r="K2526" i="2"/>
  <c r="N2522" i="2"/>
  <c r="K2522" i="2"/>
  <c r="N2518" i="2"/>
  <c r="K2518" i="2"/>
  <c r="N2514" i="2"/>
  <c r="K2514" i="2"/>
  <c r="N2510" i="2"/>
  <c r="K2510" i="2"/>
  <c r="M2842" i="2"/>
  <c r="D2842" i="2" s="1"/>
  <c r="K2838" i="2"/>
  <c r="O2838" i="2" s="1"/>
  <c r="M2830" i="2"/>
  <c r="D2830" i="2" s="1"/>
  <c r="M2822" i="2"/>
  <c r="D2822" i="2" s="1"/>
  <c r="M2814" i="2"/>
  <c r="D2814" i="2" s="1"/>
  <c r="M2806" i="2"/>
  <c r="D2806" i="2" s="1"/>
  <c r="M2798" i="2"/>
  <c r="D2798" i="2" s="1"/>
  <c r="M2790" i="2"/>
  <c r="D2790" i="2" s="1"/>
  <c r="M2782" i="2"/>
  <c r="D2782" i="2" s="1"/>
  <c r="M2774" i="2"/>
  <c r="D2774" i="2" s="1"/>
  <c r="M2766" i="2"/>
  <c r="D2766" i="2" s="1"/>
  <c r="M2758" i="2"/>
  <c r="D2758" i="2" s="1"/>
  <c r="M2750" i="2"/>
  <c r="D2750" i="2" s="1"/>
  <c r="M2742" i="2"/>
  <c r="D2742" i="2" s="1"/>
  <c r="M2734" i="2"/>
  <c r="D2734" i="2" s="1"/>
  <c r="M2726" i="2"/>
  <c r="D2726" i="2" s="1"/>
  <c r="M2718" i="2"/>
  <c r="D2718" i="2" s="1"/>
  <c r="M2710" i="2"/>
  <c r="D2710" i="2" s="1"/>
  <c r="M2702" i="2"/>
  <c r="D2702" i="2" s="1"/>
  <c r="M2694" i="2"/>
  <c r="D2694" i="2" s="1"/>
  <c r="M2686" i="2"/>
  <c r="D2686" i="2" s="1"/>
  <c r="M2678" i="2"/>
  <c r="D2678" i="2" s="1"/>
  <c r="M2670" i="2"/>
  <c r="D2670" i="2" s="1"/>
  <c r="M2662" i="2"/>
  <c r="D2662" i="2" s="1"/>
  <c r="M2654" i="2"/>
  <c r="D2654" i="2" s="1"/>
  <c r="M2646" i="2"/>
  <c r="D2646" i="2" s="1"/>
  <c r="M2638" i="2"/>
  <c r="D2638" i="2" s="1"/>
  <c r="M2630" i="2"/>
  <c r="D2630" i="2" s="1"/>
  <c r="M2622" i="2"/>
  <c r="D2622" i="2" s="1"/>
  <c r="M2614" i="2"/>
  <c r="D2614" i="2" s="1"/>
  <c r="M2606" i="2"/>
  <c r="D2606" i="2" s="1"/>
  <c r="M2598" i="2"/>
  <c r="D2598" i="2" s="1"/>
  <c r="M2590" i="2"/>
  <c r="D2590" i="2" s="1"/>
  <c r="M2582" i="2"/>
  <c r="D2582" i="2" s="1"/>
  <c r="M2574" i="2"/>
  <c r="D2574" i="2" s="1"/>
  <c r="M2566" i="2"/>
  <c r="D2566" i="2" s="1"/>
  <c r="M2558" i="2"/>
  <c r="D2558" i="2" s="1"/>
  <c r="M2550" i="2"/>
  <c r="D2550" i="2" s="1"/>
  <c r="M2542" i="2"/>
  <c r="D2542" i="2" s="1"/>
  <c r="M2534" i="2"/>
  <c r="D2534" i="2" s="1"/>
  <c r="M2526" i="2"/>
  <c r="D2526" i="2" s="1"/>
  <c r="M2518" i="2"/>
  <c r="D2518" i="2" s="1"/>
  <c r="M2510" i="2"/>
  <c r="D2510" i="2" s="1"/>
  <c r="K2506" i="2"/>
  <c r="N2506" i="2"/>
  <c r="O3336" i="2"/>
  <c r="O3332" i="2"/>
  <c r="O3051" i="2"/>
  <c r="O3069" i="2"/>
  <c r="O3424" i="2"/>
  <c r="O3409" i="2"/>
  <c r="O3401" i="2"/>
  <c r="O3397" i="2"/>
  <c r="O3393" i="2"/>
  <c r="O3381" i="2"/>
  <c r="O3377" i="2"/>
  <c r="O3369" i="2"/>
  <c r="O3056" i="2"/>
  <c r="O3467" i="2"/>
  <c r="O3350" i="2"/>
  <c r="O3346" i="2"/>
  <c r="O3294" i="2"/>
  <c r="O3274" i="2"/>
  <c r="O3262" i="2"/>
  <c r="O3258" i="2"/>
  <c r="O3254" i="2"/>
  <c r="O3250" i="2"/>
  <c r="O3246" i="2"/>
  <c r="O3084" i="2"/>
  <c r="O3658" i="2"/>
  <c r="O3654" i="2"/>
  <c r="O3650" i="2"/>
  <c r="O3646" i="2"/>
  <c r="O3642" i="2"/>
  <c r="O3638" i="2"/>
  <c r="O3634" i="2"/>
  <c r="O3630" i="2"/>
  <c r="O3626" i="2"/>
  <c r="O3622" i="2"/>
  <c r="O3356" i="2"/>
  <c r="O3329" i="2"/>
  <c r="O3325" i="2"/>
  <c r="O3321" i="2"/>
  <c r="O3317" i="2"/>
  <c r="O3313" i="2"/>
  <c r="O3309" i="2"/>
  <c r="O3230" i="2"/>
  <c r="O3214" i="2"/>
  <c r="O3207" i="2"/>
  <c r="O3203" i="2"/>
  <c r="O3199" i="2"/>
  <c r="O3164" i="2"/>
  <c r="O3160" i="2"/>
  <c r="O3156" i="2"/>
  <c r="O3152" i="2"/>
  <c r="O3061" i="2"/>
  <c r="O2831" i="2"/>
  <c r="O2817" i="2"/>
  <c r="O2903" i="2"/>
  <c r="O2851" i="2"/>
  <c r="O2823" i="2"/>
  <c r="O3473" i="2"/>
  <c r="O3449" i="2"/>
  <c r="O3445" i="2"/>
  <c r="O3441" i="2"/>
  <c r="O3437" i="2"/>
  <c r="O3433" i="2"/>
  <c r="O3429" i="2"/>
  <c r="O3417" i="2"/>
  <c r="O3240" i="2"/>
  <c r="O3236" i="2"/>
  <c r="O3232" i="2"/>
  <c r="O3224" i="2"/>
  <c r="O3193" i="2"/>
  <c r="O3063" i="2"/>
  <c r="O2833" i="2"/>
  <c r="O2815" i="2"/>
  <c r="O2917" i="2"/>
  <c r="O2901" i="2"/>
  <c r="O2839" i="2"/>
  <c r="O2811" i="2"/>
  <c r="O3652" i="2"/>
  <c r="O3648" i="2"/>
  <c r="O3644" i="2"/>
  <c r="O3640" i="2"/>
  <c r="O3636" i="2"/>
  <c r="O3632" i="2"/>
  <c r="O3628" i="2"/>
  <c r="O3624" i="2"/>
  <c r="O3620" i="2"/>
  <c r="O3616" i="2"/>
  <c r="O3612" i="2"/>
  <c r="O3608" i="2"/>
  <c r="O3604" i="2"/>
  <c r="O3600" i="2"/>
  <c r="O3596" i="2"/>
  <c r="O3592" i="2"/>
  <c r="O3588" i="2"/>
  <c r="O3584" i="2"/>
  <c r="O3580" i="2"/>
  <c r="O3576" i="2"/>
  <c r="O3572" i="2"/>
  <c r="O3568" i="2"/>
  <c r="O3564" i="2"/>
  <c r="O3560" i="2"/>
  <c r="O3556" i="2"/>
  <c r="O3549" i="2"/>
  <c r="O3545" i="2"/>
  <c r="O3541" i="2"/>
  <c r="O3537" i="2"/>
  <c r="O3533" i="2"/>
  <c r="O3529" i="2"/>
  <c r="O3525" i="2"/>
  <c r="O3521" i="2"/>
  <c r="O3517" i="2"/>
  <c r="O3513" i="2"/>
  <c r="O3509" i="2"/>
  <c r="O3505" i="2"/>
  <c r="O3501" i="2"/>
  <c r="O3497" i="2"/>
  <c r="O3493" i="2"/>
  <c r="O3489" i="2"/>
  <c r="O3485" i="2"/>
  <c r="O3481" i="2"/>
  <c r="O3475" i="2"/>
  <c r="O3659" i="2"/>
  <c r="O3655" i="2"/>
  <c r="O3651" i="2"/>
  <c r="O3647" i="2"/>
  <c r="O3643" i="2"/>
  <c r="O3639" i="2"/>
  <c r="O3635" i="2"/>
  <c r="O3631" i="2"/>
  <c r="O3627" i="2"/>
  <c r="O3623" i="2"/>
  <c r="O3619" i="2"/>
  <c r="O3615" i="2"/>
  <c r="O3611" i="2"/>
  <c r="O3607" i="2"/>
  <c r="O3603" i="2"/>
  <c r="O3599" i="2"/>
  <c r="O3595" i="2"/>
  <c r="O3591" i="2"/>
  <c r="O3587" i="2"/>
  <c r="O3583" i="2"/>
  <c r="O3579" i="2"/>
  <c r="O3575" i="2"/>
  <c r="O3571" i="2"/>
  <c r="O3567" i="2"/>
  <c r="O3563" i="2"/>
  <c r="O3559" i="2"/>
  <c r="O3555" i="2"/>
  <c r="O3548" i="2"/>
  <c r="O3544" i="2"/>
  <c r="O3540" i="2"/>
  <c r="O3536" i="2"/>
  <c r="O3532" i="2"/>
  <c r="O3528" i="2"/>
  <c r="O3524" i="2"/>
  <c r="O3520" i="2"/>
  <c r="O3516" i="2"/>
  <c r="O3512" i="2"/>
  <c r="O3508" i="2"/>
  <c r="O3504" i="2"/>
  <c r="O3500" i="2"/>
  <c r="O3496" i="2"/>
  <c r="O3492" i="2"/>
  <c r="O3488" i="2"/>
  <c r="O3484" i="2"/>
  <c r="O3344" i="2"/>
  <c r="O3338" i="2"/>
  <c r="O3618" i="2"/>
  <c r="O3614" i="2"/>
  <c r="O3610" i="2"/>
  <c r="O3606" i="2"/>
  <c r="O3602" i="2"/>
  <c r="O3598" i="2"/>
  <c r="O3594" i="2"/>
  <c r="O3590" i="2"/>
  <c r="O3586" i="2"/>
  <c r="O3582" i="2"/>
  <c r="O3578" i="2"/>
  <c r="O3574" i="2"/>
  <c r="O3570" i="2"/>
  <c r="O3566" i="2"/>
  <c r="O3562" i="2"/>
  <c r="O3558" i="2"/>
  <c r="O3551" i="2"/>
  <c r="O3547" i="2"/>
  <c r="O3543" i="2"/>
  <c r="O3406" i="2"/>
  <c r="O3398" i="2"/>
  <c r="O3394" i="2"/>
  <c r="O3390" i="2"/>
  <c r="O3382" i="2"/>
  <c r="O3378" i="2"/>
  <c r="O3374" i="2"/>
  <c r="O3366" i="2"/>
  <c r="O3360" i="2"/>
  <c r="O3347" i="2"/>
  <c r="O3333" i="2"/>
  <c r="O3326" i="2"/>
  <c r="O3322" i="2"/>
  <c r="O3314" i="2"/>
  <c r="O3204" i="2"/>
  <c r="O3200" i="2"/>
  <c r="O3196" i="2"/>
  <c r="O3192" i="2"/>
  <c r="O3189" i="2"/>
  <c r="O3149" i="2"/>
  <c r="O3145" i="2"/>
  <c r="O3141" i="2"/>
  <c r="O3133" i="2"/>
  <c r="O3125" i="2"/>
  <c r="O3121" i="2"/>
  <c r="O3117" i="2"/>
  <c r="O3113" i="2"/>
  <c r="O3109" i="2"/>
  <c r="O3103" i="2"/>
  <c r="O3090" i="2"/>
  <c r="O3043" i="2"/>
  <c r="O3008" i="2"/>
  <c r="O2937" i="2"/>
  <c r="O2913" i="2"/>
  <c r="O2905" i="2"/>
  <c r="O2893" i="2"/>
  <c r="O2881" i="2"/>
  <c r="O2875" i="2"/>
  <c r="O2867" i="2"/>
  <c r="O2861" i="2"/>
  <c r="O2843" i="2"/>
  <c r="O2809" i="2"/>
  <c r="O3299" i="2"/>
  <c r="O3275" i="2"/>
  <c r="O3271" i="2"/>
  <c r="O3259" i="2"/>
  <c r="O3255" i="2"/>
  <c r="O3251" i="2"/>
  <c r="O3247" i="2"/>
  <c r="O3237" i="2"/>
  <c r="O3233" i="2"/>
  <c r="O3221" i="2"/>
  <c r="O3187" i="2"/>
  <c r="O3183" i="2"/>
  <c r="O3179" i="2"/>
  <c r="O3175" i="2"/>
  <c r="O3171" i="2"/>
  <c r="O3095" i="2"/>
  <c r="O3085" i="2"/>
  <c r="O3068" i="2"/>
  <c r="O3055" i="2"/>
  <c r="O2935" i="2"/>
  <c r="O2911" i="2"/>
  <c r="O2891" i="2"/>
  <c r="O2879" i="2"/>
  <c r="O2847" i="2"/>
  <c r="O2807" i="2"/>
  <c r="O2781" i="2"/>
  <c r="O3657" i="2"/>
  <c r="O3539" i="2"/>
  <c r="O3527" i="2"/>
  <c r="O3519" i="2"/>
  <c r="O3515" i="2"/>
  <c r="O3507" i="2"/>
  <c r="O3499" i="2"/>
  <c r="O3491" i="2"/>
  <c r="O3443" i="2"/>
  <c r="O3415" i="2"/>
  <c r="O3404" i="2"/>
  <c r="O3396" i="2"/>
  <c r="O3392" i="2"/>
  <c r="O3380" i="2"/>
  <c r="O3372" i="2"/>
  <c r="O3368" i="2"/>
  <c r="O3362" i="2"/>
  <c r="O3352" i="2"/>
  <c r="O3349" i="2"/>
  <c r="O3324" i="2"/>
  <c r="O3316" i="2"/>
  <c r="O3301" i="2"/>
  <c r="O3281" i="2"/>
  <c r="O3277" i="2"/>
  <c r="O3269" i="2"/>
  <c r="O3257" i="2"/>
  <c r="O3249" i="2"/>
  <c r="O3210" i="2"/>
  <c r="O3148" i="2"/>
  <c r="O3140" i="2"/>
  <c r="O3132" i="2"/>
  <c r="O3124" i="2"/>
  <c r="O3116" i="2"/>
  <c r="O3656" i="2"/>
  <c r="O3649" i="2"/>
  <c r="O3645" i="2"/>
  <c r="O3641" i="2"/>
  <c r="O3637" i="2"/>
  <c r="O3633" i="2"/>
  <c r="O3629" i="2"/>
  <c r="O3625" i="2"/>
  <c r="O3621" i="2"/>
  <c r="O3617" i="2"/>
  <c r="O3613" i="2"/>
  <c r="O3609" i="2"/>
  <c r="O3605" i="2"/>
  <c r="O3601" i="2"/>
  <c r="O3597" i="2"/>
  <c r="O3593" i="2"/>
  <c r="O3589" i="2"/>
  <c r="O3585" i="2"/>
  <c r="O3581" i="2"/>
  <c r="O3577" i="2"/>
  <c r="O3573" i="2"/>
  <c r="O3569" i="2"/>
  <c r="O3565" i="2"/>
  <c r="O3561" i="2"/>
  <c r="O3553" i="2"/>
  <c r="O3550" i="2"/>
  <c r="O3546" i="2"/>
  <c r="O3542" i="2"/>
  <c r="O3534" i="2"/>
  <c r="O3530" i="2"/>
  <c r="O3526" i="2"/>
  <c r="O3514" i="2"/>
  <c r="O3510" i="2"/>
  <c r="O3502" i="2"/>
  <c r="O3498" i="2"/>
  <c r="O3494" i="2"/>
  <c r="O3486" i="2"/>
  <c r="O3482" i="2"/>
  <c r="O3471" i="2"/>
  <c r="O3453" i="2"/>
  <c r="O3438" i="2"/>
  <c r="O3426" i="2"/>
  <c r="O3422" i="2"/>
  <c r="O3418" i="2"/>
  <c r="O3411" i="2"/>
  <c r="O3407" i="2"/>
  <c r="O3399" i="2"/>
  <c r="O3395" i="2"/>
  <c r="O3391" i="2"/>
  <c r="O3387" i="2"/>
  <c r="O3383" i="2"/>
  <c r="O3379" i="2"/>
  <c r="O3375" i="2"/>
  <c r="O3371" i="2"/>
  <c r="O3367" i="2"/>
  <c r="O3364" i="2"/>
  <c r="O3354" i="2"/>
  <c r="O3348" i="2"/>
  <c r="O3342" i="2"/>
  <c r="O3334" i="2"/>
  <c r="O3327" i="2"/>
  <c r="O3323" i="2"/>
  <c r="O3319" i="2"/>
  <c r="O3304" i="2"/>
  <c r="O3300" i="2"/>
  <c r="O3292" i="2"/>
  <c r="O3288" i="2"/>
  <c r="O3284" i="2"/>
  <c r="O3280" i="2"/>
  <c r="O3276" i="2"/>
  <c r="O3272" i="2"/>
  <c r="O3268" i="2"/>
  <c r="O3264" i="2"/>
  <c r="O3260" i="2"/>
  <c r="O3256" i="2"/>
  <c r="O3252" i="2"/>
  <c r="O3248" i="2"/>
  <c r="O3186" i="2"/>
  <c r="O3182" i="2"/>
  <c r="O3178" i="2"/>
  <c r="O3174" i="2"/>
  <c r="O3170" i="2"/>
  <c r="O3163" i="2"/>
  <c r="O3159" i="2"/>
  <c r="O3155" i="2"/>
  <c r="O3079" i="2"/>
  <c r="O2819" i="2"/>
  <c r="O3535" i="2"/>
  <c r="O3531" i="2"/>
  <c r="O3523" i="2"/>
  <c r="O3511" i="2"/>
  <c r="O3503" i="2"/>
  <c r="O3495" i="2"/>
  <c r="O3483" i="2"/>
  <c r="O3469" i="2"/>
  <c r="O3431" i="2"/>
  <c r="O3408" i="2"/>
  <c r="O3400" i="2"/>
  <c r="O3388" i="2"/>
  <c r="O3384" i="2"/>
  <c r="O3376" i="2"/>
  <c r="O3340" i="2"/>
  <c r="O3331" i="2"/>
  <c r="O3328" i="2"/>
  <c r="O3320" i="2"/>
  <c r="O3312" i="2"/>
  <c r="O3305" i="2"/>
  <c r="O3297" i="2"/>
  <c r="O3285" i="2"/>
  <c r="O3273" i="2"/>
  <c r="O3265" i="2"/>
  <c r="O3261" i="2"/>
  <c r="O3253" i="2"/>
  <c r="O3220" i="2"/>
  <c r="O3213" i="2"/>
  <c r="O3144" i="2"/>
  <c r="O3136" i="2"/>
  <c r="O3128" i="2"/>
  <c r="O3120" i="2"/>
  <c r="O3112" i="2"/>
  <c r="O3108" i="2"/>
  <c r="O3089" i="2"/>
  <c r="O3071" i="2"/>
  <c r="O3033" i="2"/>
  <c r="O3245" i="2"/>
  <c r="O3242" i="2"/>
  <c r="O3239" i="2"/>
  <c r="O3235" i="2"/>
  <c r="O3226" i="2"/>
  <c r="O3219" i="2"/>
  <c r="O3216" i="2"/>
  <c r="O3212" i="2"/>
  <c r="O3209" i="2"/>
  <c r="O3202" i="2"/>
  <c r="O3198" i="2"/>
  <c r="O3191" i="2"/>
  <c r="O3185" i="2"/>
  <c r="O3181" i="2"/>
  <c r="O3177" i="2"/>
  <c r="O3173" i="2"/>
  <c r="O3169" i="2"/>
  <c r="O3166" i="2"/>
  <c r="O3162" i="2"/>
  <c r="O3158" i="2"/>
  <c r="O3154" i="2"/>
  <c r="O3147" i="2"/>
  <c r="O3143" i="2"/>
  <c r="O3139" i="2"/>
  <c r="O3135" i="2"/>
  <c r="O3131" i="2"/>
  <c r="O3127" i="2"/>
  <c r="O3123" i="2"/>
  <c r="O3119" i="2"/>
  <c r="O3115" i="2"/>
  <c r="O3111" i="2"/>
  <c r="O3107" i="2"/>
  <c r="O3102" i="2"/>
  <c r="O3097" i="2"/>
  <c r="O3083" i="2"/>
  <c r="O3078" i="2"/>
  <c r="O3073" i="2"/>
  <c r="O3067" i="2"/>
  <c r="O3045" i="2"/>
  <c r="O3037" i="2"/>
  <c r="O3032" i="2"/>
  <c r="O2885" i="2"/>
  <c r="O2827" i="2"/>
  <c r="O3244" i="2"/>
  <c r="O3238" i="2"/>
  <c r="O3234" i="2"/>
  <c r="O3228" i="2"/>
  <c r="O3225" i="2"/>
  <c r="O3222" i="2"/>
  <c r="O3218" i="2"/>
  <c r="O3215" i="2"/>
  <c r="O3208" i="2"/>
  <c r="O3205" i="2"/>
  <c r="O3201" i="2"/>
  <c r="O3197" i="2"/>
  <c r="O3194" i="2"/>
  <c r="O3184" i="2"/>
  <c r="O3180" i="2"/>
  <c r="O3176" i="2"/>
  <c r="O3172" i="2"/>
  <c r="O3168" i="2"/>
  <c r="O3165" i="2"/>
  <c r="O3157" i="2"/>
  <c r="O3153" i="2"/>
  <c r="O3150" i="2"/>
  <c r="O3146" i="2"/>
  <c r="O3142" i="2"/>
  <c r="O3138" i="2"/>
  <c r="O3134" i="2"/>
  <c r="O3130" i="2"/>
  <c r="O3126" i="2"/>
  <c r="O3122" i="2"/>
  <c r="O3118" i="2"/>
  <c r="O3114" i="2"/>
  <c r="O3110" i="2"/>
  <c r="O3101" i="2"/>
  <c r="O3096" i="2"/>
  <c r="O3091" i="2"/>
  <c r="O3077" i="2"/>
  <c r="O3057" i="2"/>
  <c r="O3049" i="2"/>
  <c r="O3044" i="2"/>
  <c r="O3039" i="2"/>
  <c r="O3031" i="2"/>
  <c r="O2929" i="2"/>
  <c r="O2863" i="2"/>
  <c r="O2835" i="2"/>
  <c r="O2933" i="2"/>
  <c r="O2919" i="2"/>
  <c r="O2907" i="2"/>
  <c r="O2897" i="2"/>
  <c r="O2887" i="2"/>
  <c r="O2877" i="2"/>
  <c r="O2865" i="2"/>
  <c r="O2855" i="2"/>
  <c r="O2845" i="2"/>
  <c r="O2837" i="2"/>
  <c r="O2829" i="2"/>
  <c r="O2821" i="2"/>
  <c r="O2813" i="2"/>
  <c r="O2805" i="2"/>
  <c r="O2761" i="2"/>
  <c r="N1106" i="2"/>
  <c r="M1106" i="2"/>
  <c r="D1106" i="2" s="1"/>
  <c r="K1106" i="2"/>
  <c r="N1102" i="2"/>
  <c r="M1102" i="2"/>
  <c r="D1102" i="2" s="1"/>
  <c r="N1098" i="2"/>
  <c r="M1098" i="2"/>
  <c r="D1098" i="2" s="1"/>
  <c r="K1098" i="2"/>
  <c r="M1094" i="2"/>
  <c r="D1094" i="2" s="1"/>
  <c r="N1094" i="2"/>
  <c r="N1090" i="2"/>
  <c r="M1090" i="2"/>
  <c r="D1090" i="2" s="1"/>
  <c r="K1090" i="2"/>
  <c r="N1086" i="2"/>
  <c r="M1086" i="2"/>
  <c r="D1086" i="2" s="1"/>
  <c r="N1082" i="2"/>
  <c r="M1082" i="2"/>
  <c r="D1082" i="2" s="1"/>
  <c r="K1082" i="2"/>
  <c r="M1078" i="2"/>
  <c r="D1078" i="2" s="1"/>
  <c r="N1078" i="2"/>
  <c r="N1074" i="2"/>
  <c r="M1074" i="2"/>
  <c r="D1074" i="2" s="1"/>
  <c r="K1074" i="2"/>
  <c r="N1070" i="2"/>
  <c r="M1070" i="2"/>
  <c r="D1070" i="2" s="1"/>
  <c r="N1066" i="2"/>
  <c r="M1066" i="2"/>
  <c r="D1066" i="2" s="1"/>
  <c r="K1066" i="2"/>
  <c r="N1105" i="2"/>
  <c r="M1105" i="2"/>
  <c r="D1105" i="2" s="1"/>
  <c r="N1097" i="2"/>
  <c r="M1097" i="2"/>
  <c r="D1097" i="2" s="1"/>
  <c r="N1089" i="2"/>
  <c r="M1089" i="2"/>
  <c r="D1089" i="2" s="1"/>
  <c r="M1077" i="2"/>
  <c r="D1077" i="2" s="1"/>
  <c r="N1077" i="2"/>
  <c r="K1077" i="2"/>
  <c r="N1073" i="2"/>
  <c r="M1073" i="2"/>
  <c r="D1073" i="2" s="1"/>
  <c r="N1065" i="2"/>
  <c r="M1065" i="2"/>
  <c r="D1065" i="2" s="1"/>
  <c r="N1053" i="2"/>
  <c r="M1053" i="2"/>
  <c r="D1053" i="2" s="1"/>
  <c r="K1053" i="2"/>
  <c r="M1045" i="2"/>
  <c r="D1045" i="2" s="1"/>
  <c r="N1045" i="2"/>
  <c r="K1045" i="2"/>
  <c r="N1037" i="2"/>
  <c r="M1037" i="2"/>
  <c r="D1037" i="2" s="1"/>
  <c r="K1037" i="2"/>
  <c r="N1033" i="2"/>
  <c r="M1033" i="2"/>
  <c r="D1033" i="2" s="1"/>
  <c r="N1021" i="2"/>
  <c r="M1021" i="2"/>
  <c r="D1021" i="2" s="1"/>
  <c r="K1021" i="2"/>
  <c r="N1017" i="2"/>
  <c r="M1017" i="2"/>
  <c r="D1017" i="2" s="1"/>
  <c r="N1009" i="2"/>
  <c r="M1009" i="2"/>
  <c r="D1009" i="2" s="1"/>
  <c r="N1001" i="2"/>
  <c r="M1001" i="2"/>
  <c r="D1001" i="2" s="1"/>
  <c r="N993" i="2"/>
  <c r="M993" i="2"/>
  <c r="D993" i="2" s="1"/>
  <c r="M981" i="2"/>
  <c r="D981" i="2" s="1"/>
  <c r="N981" i="2"/>
  <c r="K981" i="2"/>
  <c r="N973" i="2"/>
  <c r="M973" i="2"/>
  <c r="D973" i="2" s="1"/>
  <c r="K973" i="2"/>
  <c r="N969" i="2"/>
  <c r="M969" i="2"/>
  <c r="D969" i="2" s="1"/>
  <c r="N961" i="2"/>
  <c r="M961" i="2"/>
  <c r="D961" i="2" s="1"/>
  <c r="M949" i="2"/>
  <c r="D949" i="2" s="1"/>
  <c r="N949" i="2"/>
  <c r="K949" i="2"/>
  <c r="N941" i="2"/>
  <c r="M941" i="2"/>
  <c r="D941" i="2" s="1"/>
  <c r="K941" i="2"/>
  <c r="N937" i="2"/>
  <c r="M937" i="2"/>
  <c r="D937" i="2" s="1"/>
  <c r="M929" i="2"/>
  <c r="D929" i="2" s="1"/>
  <c r="N929" i="2"/>
  <c r="N917" i="2"/>
  <c r="M917" i="2"/>
  <c r="D917" i="2" s="1"/>
  <c r="K917" i="2"/>
  <c r="N913" i="2"/>
  <c r="M913" i="2"/>
  <c r="D913" i="2" s="1"/>
  <c r="N901" i="2"/>
  <c r="M901" i="2"/>
  <c r="D901" i="2" s="1"/>
  <c r="K901" i="2"/>
  <c r="M897" i="2"/>
  <c r="D897" i="2" s="1"/>
  <c r="N897" i="2"/>
  <c r="N889" i="2"/>
  <c r="M889" i="2"/>
  <c r="D889" i="2" s="1"/>
  <c r="N881" i="2"/>
  <c r="M881" i="2"/>
  <c r="D881" i="2" s="1"/>
  <c r="N869" i="2"/>
  <c r="M869" i="2"/>
  <c r="D869" i="2" s="1"/>
  <c r="K869" i="2"/>
  <c r="N861" i="2"/>
  <c r="M861" i="2"/>
  <c r="D861" i="2" s="1"/>
  <c r="K861" i="2"/>
  <c r="N853" i="2"/>
  <c r="M853" i="2"/>
  <c r="D853" i="2" s="1"/>
  <c r="K853" i="2"/>
  <c r="N849" i="2"/>
  <c r="M849" i="2"/>
  <c r="D849" i="2" s="1"/>
  <c r="N845" i="2"/>
  <c r="M845" i="2"/>
  <c r="D845" i="2" s="1"/>
  <c r="K845" i="2"/>
  <c r="N841" i="2"/>
  <c r="M841" i="2"/>
  <c r="D841" i="2" s="1"/>
  <c r="N837" i="2"/>
  <c r="M837" i="2"/>
  <c r="D837" i="2" s="1"/>
  <c r="K837" i="2"/>
  <c r="M833" i="2"/>
  <c r="D833" i="2" s="1"/>
  <c r="N833" i="2"/>
  <c r="N829" i="2"/>
  <c r="M829" i="2"/>
  <c r="D829" i="2" s="1"/>
  <c r="K829" i="2"/>
  <c r="N821" i="2"/>
  <c r="M821" i="2"/>
  <c r="D821" i="2" s="1"/>
  <c r="K821" i="2"/>
  <c r="N817" i="2"/>
  <c r="M817" i="2"/>
  <c r="D817" i="2" s="1"/>
  <c r="N813" i="2"/>
  <c r="M813" i="2"/>
  <c r="D813" i="2" s="1"/>
  <c r="K813" i="2"/>
  <c r="N809" i="2"/>
  <c r="M809" i="2"/>
  <c r="D809" i="2" s="1"/>
  <c r="N805" i="2"/>
  <c r="M805" i="2"/>
  <c r="D805" i="2" s="1"/>
  <c r="K805" i="2"/>
  <c r="M801" i="2"/>
  <c r="D801" i="2" s="1"/>
  <c r="N801" i="2"/>
  <c r="N797" i="2"/>
  <c r="M797" i="2"/>
  <c r="D797" i="2" s="1"/>
  <c r="K797" i="2"/>
  <c r="N793" i="2"/>
  <c r="M793" i="2"/>
  <c r="D793" i="2" s="1"/>
  <c r="N789" i="2"/>
  <c r="M789" i="2"/>
  <c r="D789" i="2" s="1"/>
  <c r="K789" i="2"/>
  <c r="N785" i="2"/>
  <c r="M785" i="2"/>
  <c r="D785" i="2" s="1"/>
  <c r="N781" i="2"/>
  <c r="M781" i="2"/>
  <c r="D781" i="2" s="1"/>
  <c r="K781" i="2"/>
  <c r="N777" i="2"/>
  <c r="M777" i="2"/>
  <c r="D777" i="2" s="1"/>
  <c r="N773" i="2"/>
  <c r="M773" i="2"/>
  <c r="D773" i="2" s="1"/>
  <c r="K773" i="2"/>
  <c r="M769" i="2"/>
  <c r="D769" i="2" s="1"/>
  <c r="N769" i="2"/>
  <c r="N765" i="2"/>
  <c r="M765" i="2"/>
  <c r="D765" i="2" s="1"/>
  <c r="K765" i="2"/>
  <c r="N761" i="2"/>
  <c r="M761" i="2"/>
  <c r="D761" i="2" s="1"/>
  <c r="N757" i="2"/>
  <c r="M757" i="2"/>
  <c r="D757" i="2" s="1"/>
  <c r="K757" i="2"/>
  <c r="N753" i="2"/>
  <c r="M753" i="2"/>
  <c r="D753" i="2" s="1"/>
  <c r="N749" i="2"/>
  <c r="M749" i="2"/>
  <c r="D749" i="2" s="1"/>
  <c r="K749" i="2"/>
  <c r="N745" i="2"/>
  <c r="M745" i="2"/>
  <c r="D745" i="2" s="1"/>
  <c r="N741" i="2"/>
  <c r="M741" i="2"/>
  <c r="D741" i="2" s="1"/>
  <c r="K741" i="2"/>
  <c r="M737" i="2"/>
  <c r="D737" i="2" s="1"/>
  <c r="N737" i="2"/>
  <c r="N733" i="2"/>
  <c r="M733" i="2"/>
  <c r="D733" i="2" s="1"/>
  <c r="K733" i="2"/>
  <c r="N729" i="2"/>
  <c r="M729" i="2"/>
  <c r="D729" i="2" s="1"/>
  <c r="N725" i="2"/>
  <c r="M725" i="2"/>
  <c r="D725" i="2" s="1"/>
  <c r="K725" i="2"/>
  <c r="N721" i="2"/>
  <c r="M721" i="2"/>
  <c r="D721" i="2" s="1"/>
  <c r="N717" i="2"/>
  <c r="M717" i="2"/>
  <c r="D717" i="2" s="1"/>
  <c r="K717" i="2"/>
  <c r="N713" i="2"/>
  <c r="M713" i="2"/>
  <c r="D713" i="2" s="1"/>
  <c r="N709" i="2"/>
  <c r="M709" i="2"/>
  <c r="D709" i="2" s="1"/>
  <c r="K709" i="2"/>
  <c r="M705" i="2"/>
  <c r="D705" i="2" s="1"/>
  <c r="N705" i="2"/>
  <c r="N701" i="2"/>
  <c r="M701" i="2"/>
  <c r="D701" i="2" s="1"/>
  <c r="K701" i="2"/>
  <c r="N697" i="2"/>
  <c r="M697" i="2"/>
  <c r="D697" i="2" s="1"/>
  <c r="N693" i="2"/>
  <c r="M693" i="2"/>
  <c r="D693" i="2" s="1"/>
  <c r="K693" i="2"/>
  <c r="N689" i="2"/>
  <c r="M689" i="2"/>
  <c r="D689" i="2" s="1"/>
  <c r="N685" i="2"/>
  <c r="M685" i="2"/>
  <c r="D685" i="2" s="1"/>
  <c r="K685" i="2"/>
  <c r="N681" i="2"/>
  <c r="M681" i="2"/>
  <c r="D681" i="2" s="1"/>
  <c r="N677" i="2"/>
  <c r="M677" i="2"/>
  <c r="D677" i="2" s="1"/>
  <c r="K677" i="2"/>
  <c r="M673" i="2"/>
  <c r="D673" i="2" s="1"/>
  <c r="N673" i="2"/>
  <c r="N669" i="2"/>
  <c r="M669" i="2"/>
  <c r="D669" i="2" s="1"/>
  <c r="K669" i="2"/>
  <c r="N665" i="2"/>
  <c r="M665" i="2"/>
  <c r="D665" i="2" s="1"/>
  <c r="N661" i="2"/>
  <c r="M661" i="2"/>
  <c r="D661" i="2" s="1"/>
  <c r="K661" i="2"/>
  <c r="N657" i="2"/>
  <c r="M657" i="2"/>
  <c r="D657" i="2" s="1"/>
  <c r="N653" i="2"/>
  <c r="M653" i="2"/>
  <c r="D653" i="2" s="1"/>
  <c r="K653" i="2"/>
  <c r="N649" i="2"/>
  <c r="M649" i="2"/>
  <c r="D649" i="2" s="1"/>
  <c r="N645" i="2"/>
  <c r="M645" i="2"/>
  <c r="D645" i="2" s="1"/>
  <c r="K645" i="2"/>
  <c r="M641" i="2"/>
  <c r="D641" i="2" s="1"/>
  <c r="N641" i="2"/>
  <c r="N637" i="2"/>
  <c r="M637" i="2"/>
  <c r="D637" i="2" s="1"/>
  <c r="K637" i="2"/>
  <c r="N633" i="2"/>
  <c r="M633" i="2"/>
  <c r="D633" i="2" s="1"/>
  <c r="N629" i="2"/>
  <c r="M629" i="2"/>
  <c r="D629" i="2" s="1"/>
  <c r="K629" i="2"/>
  <c r="N625" i="2"/>
  <c r="M625" i="2"/>
  <c r="D625" i="2" s="1"/>
  <c r="N621" i="2"/>
  <c r="M621" i="2"/>
  <c r="D621" i="2" s="1"/>
  <c r="K621" i="2"/>
  <c r="N617" i="2"/>
  <c r="M617" i="2"/>
  <c r="D617" i="2" s="1"/>
  <c r="N613" i="2"/>
  <c r="M613" i="2"/>
  <c r="D613" i="2" s="1"/>
  <c r="K613" i="2"/>
  <c r="M609" i="2"/>
  <c r="D609" i="2" s="1"/>
  <c r="N609" i="2"/>
  <c r="N605" i="2"/>
  <c r="M605" i="2"/>
  <c r="D605" i="2" s="1"/>
  <c r="K605" i="2"/>
  <c r="N601" i="2"/>
  <c r="M601" i="2"/>
  <c r="D601" i="2" s="1"/>
  <c r="N597" i="2"/>
  <c r="M597" i="2"/>
  <c r="D597" i="2" s="1"/>
  <c r="K597" i="2"/>
  <c r="N593" i="2"/>
  <c r="M593" i="2"/>
  <c r="D593" i="2" s="1"/>
  <c r="N589" i="2"/>
  <c r="M589" i="2"/>
  <c r="D589" i="2" s="1"/>
  <c r="K589" i="2"/>
  <c r="N585" i="2"/>
  <c r="M585" i="2"/>
  <c r="D585" i="2" s="1"/>
  <c r="N581" i="2"/>
  <c r="M581" i="2"/>
  <c r="D581" i="2" s="1"/>
  <c r="K581" i="2"/>
  <c r="M577" i="2"/>
  <c r="D577" i="2" s="1"/>
  <c r="N577" i="2"/>
  <c r="N573" i="2"/>
  <c r="M573" i="2"/>
  <c r="D573" i="2" s="1"/>
  <c r="K573" i="2"/>
  <c r="N569" i="2"/>
  <c r="M569" i="2"/>
  <c r="D569" i="2" s="1"/>
  <c r="N565" i="2"/>
  <c r="M565" i="2"/>
  <c r="D565" i="2" s="1"/>
  <c r="K565" i="2"/>
  <c r="N561" i="2"/>
  <c r="M561" i="2"/>
  <c r="D561" i="2" s="1"/>
  <c r="N557" i="2"/>
  <c r="M557" i="2"/>
  <c r="D557" i="2" s="1"/>
  <c r="K557" i="2"/>
  <c r="N553" i="2"/>
  <c r="M553" i="2"/>
  <c r="D553" i="2" s="1"/>
  <c r="N549" i="2"/>
  <c r="M549" i="2"/>
  <c r="D549" i="2" s="1"/>
  <c r="K549" i="2"/>
  <c r="M545" i="2"/>
  <c r="D545" i="2" s="1"/>
  <c r="N545" i="2"/>
  <c r="N541" i="2"/>
  <c r="M541" i="2"/>
  <c r="D541" i="2" s="1"/>
  <c r="K541" i="2"/>
  <c r="N537" i="2"/>
  <c r="M537" i="2"/>
  <c r="D537" i="2" s="1"/>
  <c r="N533" i="2"/>
  <c r="M533" i="2"/>
  <c r="D533" i="2" s="1"/>
  <c r="K533" i="2"/>
  <c r="N529" i="2"/>
  <c r="M529" i="2"/>
  <c r="D529" i="2" s="1"/>
  <c r="N525" i="2"/>
  <c r="M525" i="2"/>
  <c r="D525" i="2" s="1"/>
  <c r="K525" i="2"/>
  <c r="N521" i="2"/>
  <c r="M521" i="2"/>
  <c r="D521" i="2" s="1"/>
  <c r="N517" i="2"/>
  <c r="M517" i="2"/>
  <c r="D517" i="2" s="1"/>
  <c r="K517" i="2"/>
  <c r="M513" i="2"/>
  <c r="D513" i="2" s="1"/>
  <c r="N513" i="2"/>
  <c r="N509" i="2"/>
  <c r="M509" i="2"/>
  <c r="D509" i="2" s="1"/>
  <c r="K509" i="2"/>
  <c r="N505" i="2"/>
  <c r="M505" i="2"/>
  <c r="D505" i="2" s="1"/>
  <c r="N501" i="2"/>
  <c r="M501" i="2"/>
  <c r="D501" i="2" s="1"/>
  <c r="K501" i="2"/>
  <c r="N497" i="2"/>
  <c r="M497" i="2"/>
  <c r="D497" i="2" s="1"/>
  <c r="N493" i="2"/>
  <c r="M493" i="2"/>
  <c r="D493" i="2" s="1"/>
  <c r="K493" i="2"/>
  <c r="N489" i="2"/>
  <c r="M489" i="2"/>
  <c r="D489" i="2" s="1"/>
  <c r="N485" i="2"/>
  <c r="M485" i="2"/>
  <c r="D485" i="2" s="1"/>
  <c r="K485" i="2"/>
  <c r="M481" i="2"/>
  <c r="D481" i="2" s="1"/>
  <c r="N481" i="2"/>
  <c r="N477" i="2"/>
  <c r="M477" i="2"/>
  <c r="D477" i="2" s="1"/>
  <c r="K477" i="2"/>
  <c r="N473" i="2"/>
  <c r="M473" i="2"/>
  <c r="D473" i="2" s="1"/>
  <c r="N469" i="2"/>
  <c r="M469" i="2"/>
  <c r="D469" i="2" s="1"/>
  <c r="K469" i="2"/>
  <c r="N465" i="2"/>
  <c r="M465" i="2"/>
  <c r="D465" i="2" s="1"/>
  <c r="N461" i="2"/>
  <c r="M461" i="2"/>
  <c r="D461" i="2" s="1"/>
  <c r="K461" i="2"/>
  <c r="N457" i="2"/>
  <c r="M457" i="2"/>
  <c r="D457" i="2" s="1"/>
  <c r="N453" i="2"/>
  <c r="M453" i="2"/>
  <c r="D453" i="2" s="1"/>
  <c r="K453" i="2"/>
  <c r="M449" i="2"/>
  <c r="D449" i="2" s="1"/>
  <c r="N449" i="2"/>
  <c r="N445" i="2"/>
  <c r="M445" i="2"/>
  <c r="D445" i="2" s="1"/>
  <c r="K445" i="2"/>
  <c r="N441" i="2"/>
  <c r="M441" i="2"/>
  <c r="D441" i="2" s="1"/>
  <c r="N437" i="2"/>
  <c r="M437" i="2"/>
  <c r="D437" i="2" s="1"/>
  <c r="K437" i="2"/>
  <c r="N433" i="2"/>
  <c r="M433" i="2"/>
  <c r="D433" i="2" s="1"/>
  <c r="N429" i="2"/>
  <c r="M429" i="2"/>
  <c r="D429" i="2" s="1"/>
  <c r="K429" i="2"/>
  <c r="N425" i="2"/>
  <c r="M425" i="2"/>
  <c r="D425" i="2" s="1"/>
  <c r="N421" i="2"/>
  <c r="M421" i="2"/>
  <c r="D421" i="2" s="1"/>
  <c r="K421" i="2"/>
  <c r="N417" i="2"/>
  <c r="M417" i="2"/>
  <c r="D417" i="2" s="1"/>
  <c r="N413" i="2"/>
  <c r="M413" i="2"/>
  <c r="D413" i="2" s="1"/>
  <c r="K413" i="2"/>
  <c r="N409" i="2"/>
  <c r="M409" i="2"/>
  <c r="D409" i="2" s="1"/>
  <c r="N405" i="2"/>
  <c r="M405" i="2"/>
  <c r="D405" i="2" s="1"/>
  <c r="K405" i="2"/>
  <c r="N401" i="2"/>
  <c r="M401" i="2"/>
  <c r="D401" i="2" s="1"/>
  <c r="N397" i="2"/>
  <c r="M397" i="2"/>
  <c r="D397" i="2" s="1"/>
  <c r="K397" i="2"/>
  <c r="N393" i="2"/>
  <c r="M393" i="2"/>
  <c r="D393" i="2" s="1"/>
  <c r="K393" i="2"/>
  <c r="N389" i="2"/>
  <c r="M389" i="2"/>
  <c r="D389" i="2" s="1"/>
  <c r="K389" i="2"/>
  <c r="N385" i="2"/>
  <c r="M385" i="2"/>
  <c r="D385" i="2" s="1"/>
  <c r="K385" i="2"/>
  <c r="N381" i="2"/>
  <c r="M381" i="2"/>
  <c r="D381" i="2" s="1"/>
  <c r="K381" i="2"/>
  <c r="N377" i="2"/>
  <c r="M377" i="2"/>
  <c r="D377" i="2" s="1"/>
  <c r="K377" i="2"/>
  <c r="N373" i="2"/>
  <c r="M373" i="2"/>
  <c r="D373" i="2" s="1"/>
  <c r="K373" i="2"/>
  <c r="N369" i="2"/>
  <c r="M369" i="2"/>
  <c r="D369" i="2" s="1"/>
  <c r="K369" i="2"/>
  <c r="N365" i="2"/>
  <c r="M365" i="2"/>
  <c r="D365" i="2" s="1"/>
  <c r="K365" i="2"/>
  <c r="N361" i="2"/>
  <c r="M361" i="2"/>
  <c r="D361" i="2" s="1"/>
  <c r="K361" i="2"/>
  <c r="N357" i="2"/>
  <c r="M357" i="2"/>
  <c r="D357" i="2" s="1"/>
  <c r="K357" i="2"/>
  <c r="N353" i="2"/>
  <c r="M353" i="2"/>
  <c r="D353" i="2" s="1"/>
  <c r="K353" i="2"/>
  <c r="N349" i="2"/>
  <c r="M349" i="2"/>
  <c r="D349" i="2" s="1"/>
  <c r="K349" i="2"/>
  <c r="N345" i="2"/>
  <c r="M345" i="2"/>
  <c r="D345" i="2" s="1"/>
  <c r="K345" i="2"/>
  <c r="N341" i="2"/>
  <c r="M341" i="2"/>
  <c r="D341" i="2" s="1"/>
  <c r="K341" i="2"/>
  <c r="N337" i="2"/>
  <c r="M337" i="2"/>
  <c r="D337" i="2" s="1"/>
  <c r="K337" i="2"/>
  <c r="N333" i="2"/>
  <c r="M333" i="2"/>
  <c r="D333" i="2" s="1"/>
  <c r="K333" i="2"/>
  <c r="N329" i="2"/>
  <c r="M329" i="2"/>
  <c r="D329" i="2" s="1"/>
  <c r="K329" i="2"/>
  <c r="N325" i="2"/>
  <c r="M325" i="2"/>
  <c r="D325" i="2" s="1"/>
  <c r="K325" i="2"/>
  <c r="N321" i="2"/>
  <c r="M321" i="2"/>
  <c r="D321" i="2" s="1"/>
  <c r="K321" i="2"/>
  <c r="N317" i="2"/>
  <c r="M317" i="2"/>
  <c r="D317" i="2" s="1"/>
  <c r="K317" i="2"/>
  <c r="N313" i="2"/>
  <c r="M313" i="2"/>
  <c r="D313" i="2" s="1"/>
  <c r="K313" i="2"/>
  <c r="N309" i="2"/>
  <c r="M309" i="2"/>
  <c r="D309" i="2" s="1"/>
  <c r="K309" i="2"/>
  <c r="N305" i="2"/>
  <c r="M305" i="2"/>
  <c r="D305" i="2" s="1"/>
  <c r="K305" i="2"/>
  <c r="M301" i="2"/>
  <c r="D301" i="2" s="1"/>
  <c r="K301" i="2"/>
  <c r="N301" i="2"/>
  <c r="N297" i="2"/>
  <c r="M297" i="2"/>
  <c r="D297" i="2" s="1"/>
  <c r="K297" i="2"/>
  <c r="N293" i="2"/>
  <c r="M293" i="2"/>
  <c r="D293" i="2" s="1"/>
  <c r="K293" i="2"/>
  <c r="N289" i="2"/>
  <c r="M289" i="2"/>
  <c r="D289" i="2" s="1"/>
  <c r="K289" i="2"/>
  <c r="N285" i="2"/>
  <c r="M285" i="2"/>
  <c r="D285" i="2" s="1"/>
  <c r="K285" i="2"/>
  <c r="N281" i="2"/>
  <c r="M281" i="2"/>
  <c r="D281" i="2" s="1"/>
  <c r="K281" i="2"/>
  <c r="N277" i="2"/>
  <c r="M277" i="2"/>
  <c r="D277" i="2" s="1"/>
  <c r="K277" i="2"/>
  <c r="N273" i="2"/>
  <c r="M273" i="2"/>
  <c r="D273" i="2" s="1"/>
  <c r="K273" i="2"/>
  <c r="N269" i="2"/>
  <c r="M269" i="2"/>
  <c r="D269" i="2" s="1"/>
  <c r="K269" i="2"/>
  <c r="N265" i="2"/>
  <c r="M265" i="2"/>
  <c r="D265" i="2" s="1"/>
  <c r="K265" i="2"/>
  <c r="N261" i="2"/>
  <c r="M261" i="2"/>
  <c r="D261" i="2" s="1"/>
  <c r="K261" i="2"/>
  <c r="M257" i="2"/>
  <c r="D257" i="2" s="1"/>
  <c r="K257" i="2"/>
  <c r="N257" i="2"/>
  <c r="N253" i="2"/>
  <c r="M253" i="2"/>
  <c r="D253" i="2" s="1"/>
  <c r="K253" i="2"/>
  <c r="N249" i="2"/>
  <c r="M249" i="2"/>
  <c r="D249" i="2" s="1"/>
  <c r="K249" i="2"/>
  <c r="N245" i="2"/>
  <c r="M245" i="2"/>
  <c r="D245" i="2" s="1"/>
  <c r="K245" i="2"/>
  <c r="N241" i="2"/>
  <c r="M241" i="2"/>
  <c r="D241" i="2" s="1"/>
  <c r="K241" i="2"/>
  <c r="N237" i="2"/>
  <c r="M237" i="2"/>
  <c r="D237" i="2" s="1"/>
  <c r="K237" i="2"/>
  <c r="N233" i="2"/>
  <c r="M233" i="2"/>
  <c r="D233" i="2" s="1"/>
  <c r="K233" i="2"/>
  <c r="N229" i="2"/>
  <c r="M229" i="2"/>
  <c r="D229" i="2" s="1"/>
  <c r="K229" i="2"/>
  <c r="N225" i="2"/>
  <c r="M225" i="2"/>
  <c r="D225" i="2" s="1"/>
  <c r="K225" i="2"/>
  <c r="N221" i="2"/>
  <c r="M221" i="2"/>
  <c r="D221" i="2" s="1"/>
  <c r="K221" i="2"/>
  <c r="N217" i="2"/>
  <c r="M217" i="2"/>
  <c r="D217" i="2" s="1"/>
  <c r="K217" i="2"/>
  <c r="N213" i="2"/>
  <c r="M213" i="2"/>
  <c r="D213" i="2" s="1"/>
  <c r="K213" i="2"/>
  <c r="N209" i="2"/>
  <c r="M209" i="2"/>
  <c r="D209" i="2" s="1"/>
  <c r="K209" i="2"/>
  <c r="N205" i="2"/>
  <c r="M205" i="2"/>
  <c r="D205" i="2" s="1"/>
  <c r="K205" i="2"/>
  <c r="N201" i="2"/>
  <c r="M201" i="2"/>
  <c r="D201" i="2" s="1"/>
  <c r="K201" i="2"/>
  <c r="N197" i="2"/>
  <c r="M197" i="2"/>
  <c r="D197" i="2" s="1"/>
  <c r="K197" i="2"/>
  <c r="N193" i="2"/>
  <c r="M193" i="2"/>
  <c r="D193" i="2" s="1"/>
  <c r="K193" i="2"/>
  <c r="N189" i="2"/>
  <c r="M189" i="2"/>
  <c r="D189" i="2" s="1"/>
  <c r="K189" i="2"/>
  <c r="N185" i="2"/>
  <c r="M185" i="2"/>
  <c r="D185" i="2" s="1"/>
  <c r="K185" i="2"/>
  <c r="N181" i="2"/>
  <c r="M181" i="2"/>
  <c r="D181" i="2" s="1"/>
  <c r="K181" i="2"/>
  <c r="N177" i="2"/>
  <c r="M177" i="2"/>
  <c r="D177" i="2" s="1"/>
  <c r="K177" i="2"/>
  <c r="M173" i="2"/>
  <c r="D173" i="2" s="1"/>
  <c r="K173" i="2"/>
  <c r="N173" i="2"/>
  <c r="N169" i="2"/>
  <c r="M169" i="2"/>
  <c r="D169" i="2" s="1"/>
  <c r="K169" i="2"/>
  <c r="N165" i="2"/>
  <c r="M165" i="2"/>
  <c r="D165" i="2" s="1"/>
  <c r="K165" i="2"/>
  <c r="N161" i="2"/>
  <c r="M161" i="2"/>
  <c r="D161" i="2" s="1"/>
  <c r="K161" i="2"/>
  <c r="N157" i="2"/>
  <c r="M157" i="2"/>
  <c r="D157" i="2" s="1"/>
  <c r="K157" i="2"/>
  <c r="N153" i="2"/>
  <c r="M153" i="2"/>
  <c r="D153" i="2" s="1"/>
  <c r="K153" i="2"/>
  <c r="N149" i="2"/>
  <c r="M149" i="2"/>
  <c r="D149" i="2" s="1"/>
  <c r="K149" i="2"/>
  <c r="N145" i="2"/>
  <c r="M145" i="2"/>
  <c r="D145" i="2" s="1"/>
  <c r="K145" i="2"/>
  <c r="N141" i="2"/>
  <c r="M141" i="2"/>
  <c r="D141" i="2" s="1"/>
  <c r="K141" i="2"/>
  <c r="N137" i="2"/>
  <c r="M137" i="2"/>
  <c r="D137" i="2" s="1"/>
  <c r="K137" i="2"/>
  <c r="N133" i="2"/>
  <c r="M133" i="2"/>
  <c r="D133" i="2" s="1"/>
  <c r="K133" i="2"/>
  <c r="N129" i="2"/>
  <c r="M129" i="2"/>
  <c r="D129" i="2" s="1"/>
  <c r="K129" i="2"/>
  <c r="N125" i="2"/>
  <c r="M125" i="2"/>
  <c r="D125" i="2" s="1"/>
  <c r="K125" i="2"/>
  <c r="N121" i="2"/>
  <c r="M121" i="2"/>
  <c r="D121" i="2" s="1"/>
  <c r="K121" i="2"/>
  <c r="N117" i="2"/>
  <c r="M117" i="2"/>
  <c r="D117" i="2" s="1"/>
  <c r="K117" i="2"/>
  <c r="N113" i="2"/>
  <c r="M113" i="2"/>
  <c r="D113" i="2" s="1"/>
  <c r="K113" i="2"/>
  <c r="N109" i="2"/>
  <c r="M109" i="2"/>
  <c r="D109" i="2" s="1"/>
  <c r="K109" i="2"/>
  <c r="N105" i="2"/>
  <c r="M105" i="2"/>
  <c r="D105" i="2" s="1"/>
  <c r="K105" i="2"/>
  <c r="N101" i="2"/>
  <c r="M101" i="2"/>
  <c r="D101" i="2" s="1"/>
  <c r="K101" i="2"/>
  <c r="N97" i="2"/>
  <c r="M97" i="2"/>
  <c r="D97" i="2" s="1"/>
  <c r="K97" i="2"/>
  <c r="N93" i="2"/>
  <c r="M93" i="2"/>
  <c r="D93" i="2" s="1"/>
  <c r="K93" i="2"/>
  <c r="N89" i="2"/>
  <c r="M89" i="2"/>
  <c r="D89" i="2" s="1"/>
  <c r="K89" i="2"/>
  <c r="N85" i="2"/>
  <c r="M85" i="2"/>
  <c r="D85" i="2" s="1"/>
  <c r="K85" i="2"/>
  <c r="N81" i="2"/>
  <c r="M81" i="2"/>
  <c r="D81" i="2" s="1"/>
  <c r="K81" i="2"/>
  <c r="N77" i="2"/>
  <c r="M77" i="2"/>
  <c r="D77" i="2" s="1"/>
  <c r="K77" i="2"/>
  <c r="N73" i="2"/>
  <c r="M73" i="2"/>
  <c r="D73" i="2" s="1"/>
  <c r="K73" i="2"/>
  <c r="N69" i="2"/>
  <c r="M69" i="2"/>
  <c r="D69" i="2" s="1"/>
  <c r="K69" i="2"/>
  <c r="N65" i="2"/>
  <c r="M65" i="2"/>
  <c r="D65" i="2" s="1"/>
  <c r="K65" i="2"/>
  <c r="N61" i="2"/>
  <c r="M61" i="2"/>
  <c r="D61" i="2" s="1"/>
  <c r="K61" i="2"/>
  <c r="N57" i="2"/>
  <c r="M57" i="2"/>
  <c r="D57" i="2" s="1"/>
  <c r="K57" i="2"/>
  <c r="N53" i="2"/>
  <c r="M53" i="2"/>
  <c r="D53" i="2" s="1"/>
  <c r="K53" i="2"/>
  <c r="N49" i="2"/>
  <c r="M49" i="2"/>
  <c r="D49" i="2" s="1"/>
  <c r="K49" i="2"/>
  <c r="M45" i="2"/>
  <c r="D45" i="2" s="1"/>
  <c r="K45" i="2"/>
  <c r="N45" i="2"/>
  <c r="N41" i="2"/>
  <c r="M41" i="2"/>
  <c r="D41" i="2" s="1"/>
  <c r="K41" i="2"/>
  <c r="N37" i="2"/>
  <c r="M37" i="2"/>
  <c r="D37" i="2" s="1"/>
  <c r="K37" i="2"/>
  <c r="N33" i="2"/>
  <c r="M33" i="2"/>
  <c r="D33" i="2" s="1"/>
  <c r="K33" i="2"/>
  <c r="N29" i="2"/>
  <c r="M29" i="2"/>
  <c r="D29" i="2" s="1"/>
  <c r="K29" i="2"/>
  <c r="N25" i="2"/>
  <c r="M25" i="2"/>
  <c r="D25" i="2" s="1"/>
  <c r="K25" i="2"/>
  <c r="N21" i="2"/>
  <c r="M21" i="2"/>
  <c r="D21" i="2" s="1"/>
  <c r="K21" i="2"/>
  <c r="N17" i="2"/>
  <c r="M17" i="2"/>
  <c r="D17" i="2" s="1"/>
  <c r="K17" i="2"/>
  <c r="N13" i="2"/>
  <c r="M13" i="2"/>
  <c r="D13" i="2" s="1"/>
  <c r="K13" i="2"/>
  <c r="N9" i="2"/>
  <c r="M9" i="2"/>
  <c r="D9" i="2" s="1"/>
  <c r="K9" i="2"/>
  <c r="N5" i="2"/>
  <c r="M5" i="2"/>
  <c r="D5" i="2" s="1"/>
  <c r="K5" i="2"/>
  <c r="K1094" i="2"/>
  <c r="K1078" i="2"/>
  <c r="N1101" i="2"/>
  <c r="M1101" i="2"/>
  <c r="D1101" i="2" s="1"/>
  <c r="K1101" i="2"/>
  <c r="M1093" i="2"/>
  <c r="D1093" i="2" s="1"/>
  <c r="N1093" i="2"/>
  <c r="K1093" i="2"/>
  <c r="N1085" i="2"/>
  <c r="M1085" i="2"/>
  <c r="D1085" i="2" s="1"/>
  <c r="K1085" i="2"/>
  <c r="N1081" i="2"/>
  <c r="M1081" i="2"/>
  <c r="D1081" i="2" s="1"/>
  <c r="N1069" i="2"/>
  <c r="M1069" i="2"/>
  <c r="D1069" i="2" s="1"/>
  <c r="K1069" i="2"/>
  <c r="M1061" i="2"/>
  <c r="D1061" i="2" s="1"/>
  <c r="N1061" i="2"/>
  <c r="K1061" i="2"/>
  <c r="N1057" i="2"/>
  <c r="M1057" i="2"/>
  <c r="D1057" i="2" s="1"/>
  <c r="N1049" i="2"/>
  <c r="M1049" i="2"/>
  <c r="D1049" i="2" s="1"/>
  <c r="N1041" i="2"/>
  <c r="M1041" i="2"/>
  <c r="D1041" i="2" s="1"/>
  <c r="M1029" i="2"/>
  <c r="D1029" i="2" s="1"/>
  <c r="N1029" i="2"/>
  <c r="K1029" i="2"/>
  <c r="N1025" i="2"/>
  <c r="M1025" i="2"/>
  <c r="D1025" i="2" s="1"/>
  <c r="M1013" i="2"/>
  <c r="D1013" i="2" s="1"/>
  <c r="N1013" i="2"/>
  <c r="K1013" i="2"/>
  <c r="N1005" i="2"/>
  <c r="M1005" i="2"/>
  <c r="D1005" i="2" s="1"/>
  <c r="K1005" i="2"/>
  <c r="M997" i="2"/>
  <c r="D997" i="2" s="1"/>
  <c r="N997" i="2"/>
  <c r="K997" i="2"/>
  <c r="N989" i="2"/>
  <c r="M989" i="2"/>
  <c r="D989" i="2" s="1"/>
  <c r="K989" i="2"/>
  <c r="N985" i="2"/>
  <c r="M985" i="2"/>
  <c r="D985" i="2" s="1"/>
  <c r="N977" i="2"/>
  <c r="M977" i="2"/>
  <c r="D977" i="2" s="1"/>
  <c r="M965" i="2"/>
  <c r="D965" i="2" s="1"/>
  <c r="N965" i="2"/>
  <c r="K965" i="2"/>
  <c r="N957" i="2"/>
  <c r="M957" i="2"/>
  <c r="D957" i="2" s="1"/>
  <c r="K957" i="2"/>
  <c r="N953" i="2"/>
  <c r="M953" i="2"/>
  <c r="D953" i="2" s="1"/>
  <c r="N945" i="2"/>
  <c r="M945" i="2"/>
  <c r="D945" i="2" s="1"/>
  <c r="N933" i="2"/>
  <c r="M933" i="2"/>
  <c r="D933" i="2" s="1"/>
  <c r="K933" i="2"/>
  <c r="N925" i="2"/>
  <c r="M925" i="2"/>
  <c r="D925" i="2" s="1"/>
  <c r="K925" i="2"/>
  <c r="N921" i="2"/>
  <c r="M921" i="2"/>
  <c r="D921" i="2" s="1"/>
  <c r="N909" i="2"/>
  <c r="M909" i="2"/>
  <c r="D909" i="2" s="1"/>
  <c r="K909" i="2"/>
  <c r="N905" i="2"/>
  <c r="M905" i="2"/>
  <c r="D905" i="2" s="1"/>
  <c r="N893" i="2"/>
  <c r="M893" i="2"/>
  <c r="D893" i="2" s="1"/>
  <c r="K893" i="2"/>
  <c r="N885" i="2"/>
  <c r="M885" i="2"/>
  <c r="D885" i="2" s="1"/>
  <c r="K885" i="2"/>
  <c r="N877" i="2"/>
  <c r="M877" i="2"/>
  <c r="D877" i="2" s="1"/>
  <c r="K877" i="2"/>
  <c r="N873" i="2"/>
  <c r="M873" i="2"/>
  <c r="D873" i="2" s="1"/>
  <c r="M865" i="2"/>
  <c r="D865" i="2" s="1"/>
  <c r="N865" i="2"/>
  <c r="N857" i="2"/>
  <c r="M857" i="2"/>
  <c r="D857" i="2" s="1"/>
  <c r="N825" i="2"/>
  <c r="M825" i="2"/>
  <c r="D825" i="2" s="1"/>
  <c r="N2" i="2"/>
  <c r="M2" i="2"/>
  <c r="D2" i="2" s="1"/>
  <c r="K2" i="2"/>
  <c r="N1104" i="2"/>
  <c r="M1104" i="2"/>
  <c r="D1104" i="2" s="1"/>
  <c r="K1104" i="2"/>
  <c r="N1100" i="2"/>
  <c r="K1100" i="2"/>
  <c r="M1100" i="2"/>
  <c r="D1100" i="2" s="1"/>
  <c r="N1096" i="2"/>
  <c r="M1096" i="2"/>
  <c r="D1096" i="2" s="1"/>
  <c r="K1096" i="2"/>
  <c r="N1092" i="2"/>
  <c r="K1092" i="2"/>
  <c r="N1088" i="2"/>
  <c r="M1088" i="2"/>
  <c r="D1088" i="2" s="1"/>
  <c r="K1088" i="2"/>
  <c r="N1084" i="2"/>
  <c r="K1084" i="2"/>
  <c r="M1084" i="2"/>
  <c r="D1084" i="2" s="1"/>
  <c r="N1080" i="2"/>
  <c r="M1080" i="2"/>
  <c r="D1080" i="2" s="1"/>
  <c r="K1080" i="2"/>
  <c r="N1076" i="2"/>
  <c r="K1076" i="2"/>
  <c r="N1072" i="2"/>
  <c r="M1072" i="2"/>
  <c r="D1072" i="2" s="1"/>
  <c r="K1072" i="2"/>
  <c r="N1068" i="2"/>
  <c r="K1068" i="2"/>
  <c r="M1068" i="2"/>
  <c r="D1068" i="2" s="1"/>
  <c r="N1064" i="2"/>
  <c r="M1064" i="2"/>
  <c r="D1064" i="2" s="1"/>
  <c r="K1064" i="2"/>
  <c r="N1060" i="2"/>
  <c r="K1060" i="2"/>
  <c r="N1056" i="2"/>
  <c r="M1056" i="2"/>
  <c r="D1056" i="2" s="1"/>
  <c r="K1056" i="2"/>
  <c r="N1052" i="2"/>
  <c r="K1052" i="2"/>
  <c r="M1052" i="2"/>
  <c r="D1052" i="2" s="1"/>
  <c r="N1048" i="2"/>
  <c r="M1048" i="2"/>
  <c r="D1048" i="2" s="1"/>
  <c r="K1048" i="2"/>
  <c r="N1044" i="2"/>
  <c r="K1044" i="2"/>
  <c r="N1040" i="2"/>
  <c r="M1040" i="2"/>
  <c r="D1040" i="2" s="1"/>
  <c r="K1040" i="2"/>
  <c r="N1036" i="2"/>
  <c r="K1036" i="2"/>
  <c r="M1036" i="2"/>
  <c r="D1036" i="2" s="1"/>
  <c r="N1032" i="2"/>
  <c r="M1032" i="2"/>
  <c r="D1032" i="2" s="1"/>
  <c r="K1032" i="2"/>
  <c r="N1028" i="2"/>
  <c r="K1028" i="2"/>
  <c r="N1024" i="2"/>
  <c r="M1024" i="2"/>
  <c r="D1024" i="2" s="1"/>
  <c r="K1024" i="2"/>
  <c r="N1020" i="2"/>
  <c r="K1020" i="2"/>
  <c r="M1020" i="2"/>
  <c r="D1020" i="2" s="1"/>
  <c r="N1016" i="2"/>
  <c r="M1016" i="2"/>
  <c r="D1016" i="2" s="1"/>
  <c r="K1016" i="2"/>
  <c r="N1012" i="2"/>
  <c r="K1012" i="2"/>
  <c r="N1008" i="2"/>
  <c r="M1008" i="2"/>
  <c r="D1008" i="2" s="1"/>
  <c r="K1008" i="2"/>
  <c r="N1004" i="2"/>
  <c r="K1004" i="2"/>
  <c r="M1004" i="2"/>
  <c r="D1004" i="2" s="1"/>
  <c r="N1000" i="2"/>
  <c r="M1000" i="2"/>
  <c r="D1000" i="2" s="1"/>
  <c r="K1000" i="2"/>
  <c r="N996" i="2"/>
  <c r="K996" i="2"/>
  <c r="N992" i="2"/>
  <c r="M992" i="2"/>
  <c r="D992" i="2" s="1"/>
  <c r="K992" i="2"/>
  <c r="N988" i="2"/>
  <c r="K988" i="2"/>
  <c r="M988" i="2"/>
  <c r="D988" i="2" s="1"/>
  <c r="N984" i="2"/>
  <c r="M984" i="2"/>
  <c r="D984" i="2" s="1"/>
  <c r="K984" i="2"/>
  <c r="N980" i="2"/>
  <c r="K980" i="2"/>
  <c r="N976" i="2"/>
  <c r="M976" i="2"/>
  <c r="D976" i="2" s="1"/>
  <c r="K976" i="2"/>
  <c r="N972" i="2"/>
  <c r="K972" i="2"/>
  <c r="M972" i="2"/>
  <c r="D972" i="2" s="1"/>
  <c r="N968" i="2"/>
  <c r="M968" i="2"/>
  <c r="D968" i="2" s="1"/>
  <c r="K968" i="2"/>
  <c r="N964" i="2"/>
  <c r="K964" i="2"/>
  <c r="N960" i="2"/>
  <c r="M960" i="2"/>
  <c r="D960" i="2" s="1"/>
  <c r="K960" i="2"/>
  <c r="N956" i="2"/>
  <c r="K956" i="2"/>
  <c r="M956" i="2"/>
  <c r="D956" i="2" s="1"/>
  <c r="N952" i="2"/>
  <c r="M952" i="2"/>
  <c r="D952" i="2" s="1"/>
  <c r="K952" i="2"/>
  <c r="N948" i="2"/>
  <c r="K948" i="2"/>
  <c r="N944" i="2"/>
  <c r="M944" i="2"/>
  <c r="D944" i="2" s="1"/>
  <c r="K944" i="2"/>
  <c r="N940" i="2"/>
  <c r="K940" i="2"/>
  <c r="M940" i="2"/>
  <c r="D940" i="2" s="1"/>
  <c r="N936" i="2"/>
  <c r="M936" i="2"/>
  <c r="D936" i="2" s="1"/>
  <c r="K936" i="2"/>
  <c r="N932" i="2"/>
  <c r="K932" i="2"/>
  <c r="N928" i="2"/>
  <c r="M928" i="2"/>
  <c r="D928" i="2" s="1"/>
  <c r="K928" i="2"/>
  <c r="N924" i="2"/>
  <c r="K924" i="2"/>
  <c r="M924" i="2"/>
  <c r="D924" i="2" s="1"/>
  <c r="N920" i="2"/>
  <c r="M920" i="2"/>
  <c r="D920" i="2" s="1"/>
  <c r="K920" i="2"/>
  <c r="N916" i="2"/>
  <c r="K916" i="2"/>
  <c r="N912" i="2"/>
  <c r="M912" i="2"/>
  <c r="D912" i="2" s="1"/>
  <c r="K912" i="2"/>
  <c r="N908" i="2"/>
  <c r="K908" i="2"/>
  <c r="M908" i="2"/>
  <c r="D908" i="2" s="1"/>
  <c r="N904" i="2"/>
  <c r="M904" i="2"/>
  <c r="D904" i="2" s="1"/>
  <c r="K904" i="2"/>
  <c r="N900" i="2"/>
  <c r="K900" i="2"/>
  <c r="N896" i="2"/>
  <c r="M896" i="2"/>
  <c r="D896" i="2" s="1"/>
  <c r="K896" i="2"/>
  <c r="N892" i="2"/>
  <c r="K892" i="2"/>
  <c r="M892" i="2"/>
  <c r="D892" i="2" s="1"/>
  <c r="N888" i="2"/>
  <c r="M888" i="2"/>
  <c r="D888" i="2" s="1"/>
  <c r="K888" i="2"/>
  <c r="N884" i="2"/>
  <c r="K884" i="2"/>
  <c r="N880" i="2"/>
  <c r="M880" i="2"/>
  <c r="D880" i="2" s="1"/>
  <c r="K880" i="2"/>
  <c r="N876" i="2"/>
  <c r="K876" i="2"/>
  <c r="M876" i="2"/>
  <c r="D876" i="2" s="1"/>
  <c r="N872" i="2"/>
  <c r="M872" i="2"/>
  <c r="D872" i="2" s="1"/>
  <c r="K872" i="2"/>
  <c r="N868" i="2"/>
  <c r="K868" i="2"/>
  <c r="N864" i="2"/>
  <c r="M864" i="2"/>
  <c r="D864" i="2" s="1"/>
  <c r="K864" i="2"/>
  <c r="N860" i="2"/>
  <c r="K860" i="2"/>
  <c r="M860" i="2"/>
  <c r="D860" i="2" s="1"/>
  <c r="N856" i="2"/>
  <c r="M856" i="2"/>
  <c r="D856" i="2" s="1"/>
  <c r="K856" i="2"/>
  <c r="N852" i="2"/>
  <c r="K852" i="2"/>
  <c r="N848" i="2"/>
  <c r="M848" i="2"/>
  <c r="D848" i="2" s="1"/>
  <c r="K848" i="2"/>
  <c r="N844" i="2"/>
  <c r="K844" i="2"/>
  <c r="M844" i="2"/>
  <c r="D844" i="2" s="1"/>
  <c r="N840" i="2"/>
  <c r="M840" i="2"/>
  <c r="D840" i="2" s="1"/>
  <c r="K840" i="2"/>
  <c r="N836" i="2"/>
  <c r="K836" i="2"/>
  <c r="N832" i="2"/>
  <c r="M832" i="2"/>
  <c r="D832" i="2" s="1"/>
  <c r="K832" i="2"/>
  <c r="N828" i="2"/>
  <c r="K828" i="2"/>
  <c r="M828" i="2"/>
  <c r="D828" i="2" s="1"/>
  <c r="N824" i="2"/>
  <c r="M824" i="2"/>
  <c r="D824" i="2" s="1"/>
  <c r="K824" i="2"/>
  <c r="N820" i="2"/>
  <c r="K820" i="2"/>
  <c r="N816" i="2"/>
  <c r="M816" i="2"/>
  <c r="D816" i="2" s="1"/>
  <c r="K816" i="2"/>
  <c r="N812" i="2"/>
  <c r="K812" i="2"/>
  <c r="M812" i="2"/>
  <c r="D812" i="2" s="1"/>
  <c r="N808" i="2"/>
  <c r="M808" i="2"/>
  <c r="D808" i="2" s="1"/>
  <c r="K808" i="2"/>
  <c r="N804" i="2"/>
  <c r="K804" i="2"/>
  <c r="N800" i="2"/>
  <c r="M800" i="2"/>
  <c r="D800" i="2" s="1"/>
  <c r="K800" i="2"/>
  <c r="N796" i="2"/>
  <c r="K796" i="2"/>
  <c r="M796" i="2"/>
  <c r="D796" i="2" s="1"/>
  <c r="N792" i="2"/>
  <c r="M792" i="2"/>
  <c r="D792" i="2" s="1"/>
  <c r="K792" i="2"/>
  <c r="N788" i="2"/>
  <c r="K788" i="2"/>
  <c r="N784" i="2"/>
  <c r="M784" i="2"/>
  <c r="D784" i="2" s="1"/>
  <c r="K784" i="2"/>
  <c r="N780" i="2"/>
  <c r="K780" i="2"/>
  <c r="M780" i="2"/>
  <c r="D780" i="2" s="1"/>
  <c r="N776" i="2"/>
  <c r="M776" i="2"/>
  <c r="D776" i="2" s="1"/>
  <c r="K776" i="2"/>
  <c r="N772" i="2"/>
  <c r="K772" i="2"/>
  <c r="N768" i="2"/>
  <c r="M768" i="2"/>
  <c r="D768" i="2" s="1"/>
  <c r="K768" i="2"/>
  <c r="N764" i="2"/>
  <c r="K764" i="2"/>
  <c r="M764" i="2"/>
  <c r="D764" i="2" s="1"/>
  <c r="N760" i="2"/>
  <c r="M760" i="2"/>
  <c r="D760" i="2" s="1"/>
  <c r="K760" i="2"/>
  <c r="N756" i="2"/>
  <c r="K756" i="2"/>
  <c r="N752" i="2"/>
  <c r="M752" i="2"/>
  <c r="D752" i="2" s="1"/>
  <c r="K752" i="2"/>
  <c r="N748" i="2"/>
  <c r="K748" i="2"/>
  <c r="M748" i="2"/>
  <c r="D748" i="2" s="1"/>
  <c r="N744" i="2"/>
  <c r="M744" i="2"/>
  <c r="D744" i="2" s="1"/>
  <c r="K744" i="2"/>
  <c r="N740" i="2"/>
  <c r="K740" i="2"/>
  <c r="N736" i="2"/>
  <c r="M736" i="2"/>
  <c r="D736" i="2" s="1"/>
  <c r="K736" i="2"/>
  <c r="N732" i="2"/>
  <c r="K732" i="2"/>
  <c r="M732" i="2"/>
  <c r="D732" i="2" s="1"/>
  <c r="N728" i="2"/>
  <c r="M728" i="2"/>
  <c r="D728" i="2" s="1"/>
  <c r="K728" i="2"/>
  <c r="N724" i="2"/>
  <c r="K724" i="2"/>
  <c r="N720" i="2"/>
  <c r="M720" i="2"/>
  <c r="D720" i="2" s="1"/>
  <c r="K720" i="2"/>
  <c r="N716" i="2"/>
  <c r="K716" i="2"/>
  <c r="M716" i="2"/>
  <c r="D716" i="2" s="1"/>
  <c r="N712" i="2"/>
  <c r="M712" i="2"/>
  <c r="D712" i="2" s="1"/>
  <c r="K712" i="2"/>
  <c r="N708" i="2"/>
  <c r="K708" i="2"/>
  <c r="N704" i="2"/>
  <c r="M704" i="2"/>
  <c r="D704" i="2" s="1"/>
  <c r="K704" i="2"/>
  <c r="N700" i="2"/>
  <c r="K700" i="2"/>
  <c r="M700" i="2"/>
  <c r="D700" i="2" s="1"/>
  <c r="N696" i="2"/>
  <c r="M696" i="2"/>
  <c r="D696" i="2" s="1"/>
  <c r="K696" i="2"/>
  <c r="N692" i="2"/>
  <c r="K692" i="2"/>
  <c r="N688" i="2"/>
  <c r="M688" i="2"/>
  <c r="D688" i="2" s="1"/>
  <c r="K688" i="2"/>
  <c r="N684" i="2"/>
  <c r="K684" i="2"/>
  <c r="M684" i="2"/>
  <c r="D684" i="2" s="1"/>
  <c r="N680" i="2"/>
  <c r="M680" i="2"/>
  <c r="D680" i="2" s="1"/>
  <c r="K680" i="2"/>
  <c r="N676" i="2"/>
  <c r="K676" i="2"/>
  <c r="N672" i="2"/>
  <c r="M672" i="2"/>
  <c r="D672" i="2" s="1"/>
  <c r="K672" i="2"/>
  <c r="N668" i="2"/>
  <c r="K668" i="2"/>
  <c r="M668" i="2"/>
  <c r="D668" i="2" s="1"/>
  <c r="N664" i="2"/>
  <c r="M664" i="2"/>
  <c r="D664" i="2" s="1"/>
  <c r="K664" i="2"/>
  <c r="N660" i="2"/>
  <c r="K660" i="2"/>
  <c r="N656" i="2"/>
  <c r="M656" i="2"/>
  <c r="D656" i="2" s="1"/>
  <c r="K656" i="2"/>
  <c r="N652" i="2"/>
  <c r="K652" i="2"/>
  <c r="M652" i="2"/>
  <c r="D652" i="2" s="1"/>
  <c r="N648" i="2"/>
  <c r="M648" i="2"/>
  <c r="D648" i="2" s="1"/>
  <c r="K648" i="2"/>
  <c r="N644" i="2"/>
  <c r="K644" i="2"/>
  <c r="N640" i="2"/>
  <c r="M640" i="2"/>
  <c r="D640" i="2" s="1"/>
  <c r="K640" i="2"/>
  <c r="N636" i="2"/>
  <c r="K636" i="2"/>
  <c r="M636" i="2"/>
  <c r="D636" i="2" s="1"/>
  <c r="N632" i="2"/>
  <c r="M632" i="2"/>
  <c r="D632" i="2" s="1"/>
  <c r="K632" i="2"/>
  <c r="N628" i="2"/>
  <c r="K628" i="2"/>
  <c r="N624" i="2"/>
  <c r="M624" i="2"/>
  <c r="D624" i="2" s="1"/>
  <c r="K624" i="2"/>
  <c r="N620" i="2"/>
  <c r="K620" i="2"/>
  <c r="M620" i="2"/>
  <c r="D620" i="2" s="1"/>
  <c r="N616" i="2"/>
  <c r="M616" i="2"/>
  <c r="D616" i="2" s="1"/>
  <c r="K616" i="2"/>
  <c r="N612" i="2"/>
  <c r="K612" i="2"/>
  <c r="N608" i="2"/>
  <c r="M608" i="2"/>
  <c r="D608" i="2" s="1"/>
  <c r="K608" i="2"/>
  <c r="N604" i="2"/>
  <c r="K604" i="2"/>
  <c r="M604" i="2"/>
  <c r="D604" i="2" s="1"/>
  <c r="N600" i="2"/>
  <c r="M600" i="2"/>
  <c r="D600" i="2" s="1"/>
  <c r="K600" i="2"/>
  <c r="N596" i="2"/>
  <c r="K596" i="2"/>
  <c r="N592" i="2"/>
  <c r="M592" i="2"/>
  <c r="D592" i="2" s="1"/>
  <c r="K592" i="2"/>
  <c r="N588" i="2"/>
  <c r="K588" i="2"/>
  <c r="M588" i="2"/>
  <c r="D588" i="2" s="1"/>
  <c r="N584" i="2"/>
  <c r="M584" i="2"/>
  <c r="D584" i="2" s="1"/>
  <c r="K584" i="2"/>
  <c r="N580" i="2"/>
  <c r="K580" i="2"/>
  <c r="N576" i="2"/>
  <c r="M576" i="2"/>
  <c r="D576" i="2" s="1"/>
  <c r="K576" i="2"/>
  <c r="N572" i="2"/>
  <c r="K572" i="2"/>
  <c r="M572" i="2"/>
  <c r="D572" i="2" s="1"/>
  <c r="N568" i="2"/>
  <c r="M568" i="2"/>
  <c r="D568" i="2" s="1"/>
  <c r="K568" i="2"/>
  <c r="N564" i="2"/>
  <c r="K564" i="2"/>
  <c r="N560" i="2"/>
  <c r="M560" i="2"/>
  <c r="D560" i="2" s="1"/>
  <c r="K560" i="2"/>
  <c r="N556" i="2"/>
  <c r="K556" i="2"/>
  <c r="M556" i="2"/>
  <c r="D556" i="2" s="1"/>
  <c r="N552" i="2"/>
  <c r="M552" i="2"/>
  <c r="D552" i="2" s="1"/>
  <c r="K552" i="2"/>
  <c r="N548" i="2"/>
  <c r="K548" i="2"/>
  <c r="N544" i="2"/>
  <c r="M544" i="2"/>
  <c r="D544" i="2" s="1"/>
  <c r="K544" i="2"/>
  <c r="N540" i="2"/>
  <c r="K540" i="2"/>
  <c r="M540" i="2"/>
  <c r="D540" i="2" s="1"/>
  <c r="N536" i="2"/>
  <c r="M536" i="2"/>
  <c r="D536" i="2" s="1"/>
  <c r="K536" i="2"/>
  <c r="N532" i="2"/>
  <c r="K532" i="2"/>
  <c r="N528" i="2"/>
  <c r="M528" i="2"/>
  <c r="D528" i="2" s="1"/>
  <c r="K528" i="2"/>
  <c r="N524" i="2"/>
  <c r="K524" i="2"/>
  <c r="M524" i="2"/>
  <c r="D524" i="2" s="1"/>
  <c r="N520" i="2"/>
  <c r="M520" i="2"/>
  <c r="D520" i="2" s="1"/>
  <c r="K520" i="2"/>
  <c r="N516" i="2"/>
  <c r="K516" i="2"/>
  <c r="N512" i="2"/>
  <c r="M512" i="2"/>
  <c r="D512" i="2" s="1"/>
  <c r="K512" i="2"/>
  <c r="N508" i="2"/>
  <c r="K508" i="2"/>
  <c r="M508" i="2"/>
  <c r="D508" i="2" s="1"/>
  <c r="N504" i="2"/>
  <c r="M504" i="2"/>
  <c r="D504" i="2" s="1"/>
  <c r="K504" i="2"/>
  <c r="N500" i="2"/>
  <c r="K500" i="2"/>
  <c r="N496" i="2"/>
  <c r="M496" i="2"/>
  <c r="D496" i="2" s="1"/>
  <c r="K496" i="2"/>
  <c r="N492" i="2"/>
  <c r="K492" i="2"/>
  <c r="M492" i="2"/>
  <c r="D492" i="2" s="1"/>
  <c r="N488" i="2"/>
  <c r="M488" i="2"/>
  <c r="D488" i="2" s="1"/>
  <c r="K488" i="2"/>
  <c r="N484" i="2"/>
  <c r="K484" i="2"/>
  <c r="N480" i="2"/>
  <c r="M480" i="2"/>
  <c r="D480" i="2" s="1"/>
  <c r="K480" i="2"/>
  <c r="N476" i="2"/>
  <c r="K476" i="2"/>
  <c r="M476" i="2"/>
  <c r="D476" i="2" s="1"/>
  <c r="N472" i="2"/>
  <c r="M472" i="2"/>
  <c r="D472" i="2" s="1"/>
  <c r="K472" i="2"/>
  <c r="N468" i="2"/>
  <c r="K468" i="2"/>
  <c r="N464" i="2"/>
  <c r="M464" i="2"/>
  <c r="D464" i="2" s="1"/>
  <c r="K464" i="2"/>
  <c r="N460" i="2"/>
  <c r="K460" i="2"/>
  <c r="M460" i="2"/>
  <c r="D460" i="2" s="1"/>
  <c r="N456" i="2"/>
  <c r="M456" i="2"/>
  <c r="D456" i="2" s="1"/>
  <c r="K456" i="2"/>
  <c r="N452" i="2"/>
  <c r="K452" i="2"/>
  <c r="N448" i="2"/>
  <c r="M448" i="2"/>
  <c r="D448" i="2" s="1"/>
  <c r="K448" i="2"/>
  <c r="N444" i="2"/>
  <c r="K444" i="2"/>
  <c r="M444" i="2"/>
  <c r="D444" i="2" s="1"/>
  <c r="N440" i="2"/>
  <c r="M440" i="2"/>
  <c r="D440" i="2" s="1"/>
  <c r="K440" i="2"/>
  <c r="N436" i="2"/>
  <c r="K436" i="2"/>
  <c r="N432" i="2"/>
  <c r="M432" i="2"/>
  <c r="D432" i="2" s="1"/>
  <c r="K432" i="2"/>
  <c r="N428" i="2"/>
  <c r="K428" i="2"/>
  <c r="M428" i="2"/>
  <c r="D428" i="2" s="1"/>
  <c r="N424" i="2"/>
  <c r="M424" i="2"/>
  <c r="D424" i="2" s="1"/>
  <c r="K424" i="2"/>
  <c r="N420" i="2"/>
  <c r="K420" i="2"/>
  <c r="N416" i="2"/>
  <c r="M416" i="2"/>
  <c r="D416" i="2" s="1"/>
  <c r="K416" i="2"/>
  <c r="N412" i="2"/>
  <c r="K412" i="2"/>
  <c r="M412" i="2"/>
  <c r="D412" i="2" s="1"/>
  <c r="N408" i="2"/>
  <c r="M408" i="2"/>
  <c r="D408" i="2" s="1"/>
  <c r="K408" i="2"/>
  <c r="N404" i="2"/>
  <c r="K404" i="2"/>
  <c r="N400" i="2"/>
  <c r="M400" i="2"/>
  <c r="D400" i="2" s="1"/>
  <c r="K400" i="2"/>
  <c r="N396" i="2"/>
  <c r="M396" i="2"/>
  <c r="D396" i="2" s="1"/>
  <c r="N392" i="2"/>
  <c r="M392" i="2"/>
  <c r="D392" i="2" s="1"/>
  <c r="K392" i="2"/>
  <c r="N388" i="2"/>
  <c r="K388" i="2"/>
  <c r="N384" i="2"/>
  <c r="M384" i="2"/>
  <c r="D384" i="2" s="1"/>
  <c r="K384" i="2"/>
  <c r="N380" i="2"/>
  <c r="M380" i="2"/>
  <c r="D380" i="2" s="1"/>
  <c r="N376" i="2"/>
  <c r="M376" i="2"/>
  <c r="D376" i="2" s="1"/>
  <c r="K376" i="2"/>
  <c r="N372" i="2"/>
  <c r="K372" i="2"/>
  <c r="N368" i="2"/>
  <c r="M368" i="2"/>
  <c r="D368" i="2" s="1"/>
  <c r="K368" i="2"/>
  <c r="N364" i="2"/>
  <c r="M364" i="2"/>
  <c r="D364" i="2" s="1"/>
  <c r="N360" i="2"/>
  <c r="M360" i="2"/>
  <c r="D360" i="2" s="1"/>
  <c r="K360" i="2"/>
  <c r="N356" i="2"/>
  <c r="K356" i="2"/>
  <c r="N352" i="2"/>
  <c r="M352" i="2"/>
  <c r="D352" i="2" s="1"/>
  <c r="K352" i="2"/>
  <c r="N348" i="2"/>
  <c r="M348" i="2"/>
  <c r="D348" i="2" s="1"/>
  <c r="N344" i="2"/>
  <c r="M344" i="2"/>
  <c r="D344" i="2" s="1"/>
  <c r="K344" i="2"/>
  <c r="N340" i="2"/>
  <c r="K340" i="2"/>
  <c r="N336" i="2"/>
  <c r="M336" i="2"/>
  <c r="D336" i="2" s="1"/>
  <c r="K336" i="2"/>
  <c r="N332" i="2"/>
  <c r="M332" i="2"/>
  <c r="D332" i="2" s="1"/>
  <c r="N328" i="2"/>
  <c r="M328" i="2"/>
  <c r="D328" i="2" s="1"/>
  <c r="K328" i="2"/>
  <c r="N324" i="2"/>
  <c r="K324" i="2"/>
  <c r="N320" i="2"/>
  <c r="M320" i="2"/>
  <c r="D320" i="2" s="1"/>
  <c r="K320" i="2"/>
  <c r="N316" i="2"/>
  <c r="M316" i="2"/>
  <c r="D316" i="2" s="1"/>
  <c r="N312" i="2"/>
  <c r="M312" i="2"/>
  <c r="D312" i="2" s="1"/>
  <c r="K312" i="2"/>
  <c r="N308" i="2"/>
  <c r="K308" i="2"/>
  <c r="N304" i="2"/>
  <c r="M304" i="2"/>
  <c r="D304" i="2" s="1"/>
  <c r="K304" i="2"/>
  <c r="N300" i="2"/>
  <c r="M300" i="2"/>
  <c r="D300" i="2" s="1"/>
  <c r="N296" i="2"/>
  <c r="M296" i="2"/>
  <c r="D296" i="2" s="1"/>
  <c r="K296" i="2"/>
  <c r="N292" i="2"/>
  <c r="K292" i="2"/>
  <c r="N288" i="2"/>
  <c r="M288" i="2"/>
  <c r="D288" i="2" s="1"/>
  <c r="K288" i="2"/>
  <c r="N284" i="2"/>
  <c r="M284" i="2"/>
  <c r="D284" i="2" s="1"/>
  <c r="N280" i="2"/>
  <c r="M280" i="2"/>
  <c r="D280" i="2" s="1"/>
  <c r="K280" i="2"/>
  <c r="N276" i="2"/>
  <c r="K276" i="2"/>
  <c r="N272" i="2"/>
  <c r="M272" i="2"/>
  <c r="D272" i="2" s="1"/>
  <c r="K272" i="2"/>
  <c r="N268" i="2"/>
  <c r="M268" i="2"/>
  <c r="D268" i="2" s="1"/>
  <c r="N264" i="2"/>
  <c r="M264" i="2"/>
  <c r="D264" i="2" s="1"/>
  <c r="K264" i="2"/>
  <c r="N260" i="2"/>
  <c r="K260" i="2"/>
  <c r="N256" i="2"/>
  <c r="M256" i="2"/>
  <c r="D256" i="2" s="1"/>
  <c r="K256" i="2"/>
  <c r="N252" i="2"/>
  <c r="M252" i="2"/>
  <c r="D252" i="2" s="1"/>
  <c r="N248" i="2"/>
  <c r="M248" i="2"/>
  <c r="D248" i="2" s="1"/>
  <c r="K248" i="2"/>
  <c r="N244" i="2"/>
  <c r="K244" i="2"/>
  <c r="N240" i="2"/>
  <c r="M240" i="2"/>
  <c r="D240" i="2" s="1"/>
  <c r="K240" i="2"/>
  <c r="N236" i="2"/>
  <c r="M236" i="2"/>
  <c r="D236" i="2" s="1"/>
  <c r="N232" i="2"/>
  <c r="M232" i="2"/>
  <c r="D232" i="2" s="1"/>
  <c r="K232" i="2"/>
  <c r="N228" i="2"/>
  <c r="K228" i="2"/>
  <c r="N224" i="2"/>
  <c r="M224" i="2"/>
  <c r="D224" i="2" s="1"/>
  <c r="K224" i="2"/>
  <c r="N220" i="2"/>
  <c r="M220" i="2"/>
  <c r="D220" i="2" s="1"/>
  <c r="N216" i="2"/>
  <c r="M216" i="2"/>
  <c r="D216" i="2" s="1"/>
  <c r="K216" i="2"/>
  <c r="N212" i="2"/>
  <c r="K212" i="2"/>
  <c r="N208" i="2"/>
  <c r="M208" i="2"/>
  <c r="D208" i="2" s="1"/>
  <c r="K208" i="2"/>
  <c r="N204" i="2"/>
  <c r="M204" i="2"/>
  <c r="D204" i="2" s="1"/>
  <c r="N200" i="2"/>
  <c r="M200" i="2"/>
  <c r="D200" i="2" s="1"/>
  <c r="K200" i="2"/>
  <c r="N196" i="2"/>
  <c r="K196" i="2"/>
  <c r="N192" i="2"/>
  <c r="M192" i="2"/>
  <c r="D192" i="2" s="1"/>
  <c r="K192" i="2"/>
  <c r="N188" i="2"/>
  <c r="M188" i="2"/>
  <c r="D188" i="2" s="1"/>
  <c r="N184" i="2"/>
  <c r="M184" i="2"/>
  <c r="D184" i="2" s="1"/>
  <c r="K184" i="2"/>
  <c r="N180" i="2"/>
  <c r="K180" i="2"/>
  <c r="N176" i="2"/>
  <c r="M176" i="2"/>
  <c r="D176" i="2" s="1"/>
  <c r="K176" i="2"/>
  <c r="N172" i="2"/>
  <c r="M172" i="2"/>
  <c r="D172" i="2" s="1"/>
  <c r="N168" i="2"/>
  <c r="M168" i="2"/>
  <c r="D168" i="2" s="1"/>
  <c r="K168" i="2"/>
  <c r="N164" i="2"/>
  <c r="K164" i="2"/>
  <c r="N160" i="2"/>
  <c r="M160" i="2"/>
  <c r="D160" i="2" s="1"/>
  <c r="K160" i="2"/>
  <c r="N156" i="2"/>
  <c r="M156" i="2"/>
  <c r="D156" i="2" s="1"/>
  <c r="N152" i="2"/>
  <c r="M152" i="2"/>
  <c r="D152" i="2" s="1"/>
  <c r="K152" i="2"/>
  <c r="N148" i="2"/>
  <c r="K148" i="2"/>
  <c r="N144" i="2"/>
  <c r="M144" i="2"/>
  <c r="D144" i="2" s="1"/>
  <c r="K144" i="2"/>
  <c r="N140" i="2"/>
  <c r="M140" i="2"/>
  <c r="D140" i="2" s="1"/>
  <c r="N136" i="2"/>
  <c r="M136" i="2"/>
  <c r="D136" i="2" s="1"/>
  <c r="K136" i="2"/>
  <c r="N132" i="2"/>
  <c r="K132" i="2"/>
  <c r="N128" i="2"/>
  <c r="M128" i="2"/>
  <c r="D128" i="2" s="1"/>
  <c r="K128" i="2"/>
  <c r="N124" i="2"/>
  <c r="M124" i="2"/>
  <c r="D124" i="2" s="1"/>
  <c r="N120" i="2"/>
  <c r="M120" i="2"/>
  <c r="D120" i="2" s="1"/>
  <c r="K120" i="2"/>
  <c r="N116" i="2"/>
  <c r="K116" i="2"/>
  <c r="N112" i="2"/>
  <c r="M112" i="2"/>
  <c r="D112" i="2" s="1"/>
  <c r="K112" i="2"/>
  <c r="N108" i="2"/>
  <c r="M108" i="2"/>
  <c r="D108" i="2" s="1"/>
  <c r="N104" i="2"/>
  <c r="M104" i="2"/>
  <c r="D104" i="2" s="1"/>
  <c r="K104" i="2"/>
  <c r="N100" i="2"/>
  <c r="K100" i="2"/>
  <c r="N96" i="2"/>
  <c r="M96" i="2"/>
  <c r="D96" i="2" s="1"/>
  <c r="K96" i="2"/>
  <c r="N92" i="2"/>
  <c r="M92" i="2"/>
  <c r="D92" i="2" s="1"/>
  <c r="N88" i="2"/>
  <c r="M88" i="2"/>
  <c r="D88" i="2" s="1"/>
  <c r="K88" i="2"/>
  <c r="N84" i="2"/>
  <c r="K84" i="2"/>
  <c r="N80" i="2"/>
  <c r="M80" i="2"/>
  <c r="D80" i="2" s="1"/>
  <c r="K80" i="2"/>
  <c r="N76" i="2"/>
  <c r="M76" i="2"/>
  <c r="D76" i="2" s="1"/>
  <c r="N72" i="2"/>
  <c r="M72" i="2"/>
  <c r="D72" i="2" s="1"/>
  <c r="K72" i="2"/>
  <c r="N68" i="2"/>
  <c r="K68" i="2"/>
  <c r="N64" i="2"/>
  <c r="M64" i="2"/>
  <c r="D64" i="2" s="1"/>
  <c r="K64" i="2"/>
  <c r="N60" i="2"/>
  <c r="M60" i="2"/>
  <c r="D60" i="2" s="1"/>
  <c r="N56" i="2"/>
  <c r="M56" i="2"/>
  <c r="D56" i="2" s="1"/>
  <c r="K56" i="2"/>
  <c r="N52" i="2"/>
  <c r="K52" i="2"/>
  <c r="N48" i="2"/>
  <c r="M48" i="2"/>
  <c r="D48" i="2" s="1"/>
  <c r="K48" i="2"/>
  <c r="N44" i="2"/>
  <c r="M44" i="2"/>
  <c r="D44" i="2" s="1"/>
  <c r="N40" i="2"/>
  <c r="M40" i="2"/>
  <c r="D40" i="2" s="1"/>
  <c r="K40" i="2"/>
  <c r="N36" i="2"/>
  <c r="K36" i="2"/>
  <c r="N32" i="2"/>
  <c r="M32" i="2"/>
  <c r="D32" i="2" s="1"/>
  <c r="K32" i="2"/>
  <c r="N28" i="2"/>
  <c r="M28" i="2"/>
  <c r="D28" i="2" s="1"/>
  <c r="N24" i="2"/>
  <c r="M24" i="2"/>
  <c r="D24" i="2" s="1"/>
  <c r="K24" i="2"/>
  <c r="N20" i="2"/>
  <c r="K20" i="2"/>
  <c r="N16" i="2"/>
  <c r="M16" i="2"/>
  <c r="D16" i="2" s="1"/>
  <c r="K16" i="2"/>
  <c r="N12" i="2"/>
  <c r="M12" i="2"/>
  <c r="D12" i="2" s="1"/>
  <c r="N8" i="2"/>
  <c r="M8" i="2"/>
  <c r="D8" i="2" s="1"/>
  <c r="K8" i="2"/>
  <c r="N4" i="2"/>
  <c r="K4" i="2"/>
  <c r="K1105" i="2"/>
  <c r="K1089" i="2"/>
  <c r="K1073" i="2"/>
  <c r="K1057" i="2"/>
  <c r="K1041" i="2"/>
  <c r="K1025" i="2"/>
  <c r="K1009" i="2"/>
  <c r="K993" i="2"/>
  <c r="K977" i="2"/>
  <c r="K961" i="2"/>
  <c r="K945" i="2"/>
  <c r="K929" i="2"/>
  <c r="K913" i="2"/>
  <c r="K897" i="2"/>
  <c r="K881" i="2"/>
  <c r="K865" i="2"/>
  <c r="K849" i="2"/>
  <c r="K833" i="2"/>
  <c r="K817" i="2"/>
  <c r="K801" i="2"/>
  <c r="K785" i="2"/>
  <c r="K769" i="2"/>
  <c r="K753" i="2"/>
  <c r="K737" i="2"/>
  <c r="K721" i="2"/>
  <c r="K705" i="2"/>
  <c r="K689" i="2"/>
  <c r="K673" i="2"/>
  <c r="K657" i="2"/>
  <c r="K641" i="2"/>
  <c r="K625" i="2"/>
  <c r="K609" i="2"/>
  <c r="K593" i="2"/>
  <c r="K577" i="2"/>
  <c r="K561" i="2"/>
  <c r="K545" i="2"/>
  <c r="K529" i="2"/>
  <c r="K513" i="2"/>
  <c r="K497" i="2"/>
  <c r="K481" i="2"/>
  <c r="K465" i="2"/>
  <c r="K449" i="2"/>
  <c r="K433" i="2"/>
  <c r="K417" i="2"/>
  <c r="K401" i="2"/>
  <c r="N514" i="2"/>
  <c r="N450" i="2"/>
  <c r="N1107" i="2"/>
  <c r="K1107" i="2"/>
  <c r="N1103" i="2"/>
  <c r="M1103" i="2"/>
  <c r="D1103" i="2" s="1"/>
  <c r="K1103" i="2"/>
  <c r="N1099" i="2"/>
  <c r="K1099" i="2"/>
  <c r="N1095" i="2"/>
  <c r="M1095" i="2"/>
  <c r="D1095" i="2" s="1"/>
  <c r="K1095" i="2"/>
  <c r="N1091" i="2"/>
  <c r="K1091" i="2"/>
  <c r="N1087" i="2"/>
  <c r="M1087" i="2"/>
  <c r="D1087" i="2" s="1"/>
  <c r="K1087" i="2"/>
  <c r="N1083" i="2"/>
  <c r="K1083" i="2"/>
  <c r="N1079" i="2"/>
  <c r="M1079" i="2"/>
  <c r="D1079" i="2" s="1"/>
  <c r="K1079" i="2"/>
  <c r="N1075" i="2"/>
  <c r="K1075" i="2"/>
  <c r="N1071" i="2"/>
  <c r="M1071" i="2"/>
  <c r="D1071" i="2" s="1"/>
  <c r="K1071" i="2"/>
  <c r="N1067" i="2"/>
  <c r="K1067" i="2"/>
  <c r="N1063" i="2"/>
  <c r="M1063" i="2"/>
  <c r="D1063" i="2" s="1"/>
  <c r="K1063" i="2"/>
  <c r="N1059" i="2"/>
  <c r="K1059" i="2"/>
  <c r="N1055" i="2"/>
  <c r="M1055" i="2"/>
  <c r="D1055" i="2" s="1"/>
  <c r="K1055" i="2"/>
  <c r="N1051" i="2"/>
  <c r="K1051" i="2"/>
  <c r="N1047" i="2"/>
  <c r="M1047" i="2"/>
  <c r="D1047" i="2" s="1"/>
  <c r="K1047" i="2"/>
  <c r="N1043" i="2"/>
  <c r="K1043" i="2"/>
  <c r="N1039" i="2"/>
  <c r="M1039" i="2"/>
  <c r="D1039" i="2" s="1"/>
  <c r="K1039" i="2"/>
  <c r="N1035" i="2"/>
  <c r="K1035" i="2"/>
  <c r="N1031" i="2"/>
  <c r="M1031" i="2"/>
  <c r="D1031" i="2" s="1"/>
  <c r="K1031" i="2"/>
  <c r="N1027" i="2"/>
  <c r="K1027" i="2"/>
  <c r="N1023" i="2"/>
  <c r="M1023" i="2"/>
  <c r="D1023" i="2" s="1"/>
  <c r="K1023" i="2"/>
  <c r="N1019" i="2"/>
  <c r="K1019" i="2"/>
  <c r="N1015" i="2"/>
  <c r="M1015" i="2"/>
  <c r="D1015" i="2" s="1"/>
  <c r="K1015" i="2"/>
  <c r="N1011" i="2"/>
  <c r="K1011" i="2"/>
  <c r="N1007" i="2"/>
  <c r="M1007" i="2"/>
  <c r="D1007" i="2" s="1"/>
  <c r="K1007" i="2"/>
  <c r="N1003" i="2"/>
  <c r="K1003" i="2"/>
  <c r="N999" i="2"/>
  <c r="M999" i="2"/>
  <c r="D999" i="2" s="1"/>
  <c r="K999" i="2"/>
  <c r="N995" i="2"/>
  <c r="K995" i="2"/>
  <c r="N991" i="2"/>
  <c r="M991" i="2"/>
  <c r="D991" i="2" s="1"/>
  <c r="K991" i="2"/>
  <c r="N987" i="2"/>
  <c r="K987" i="2"/>
  <c r="N983" i="2"/>
  <c r="M983" i="2"/>
  <c r="D983" i="2" s="1"/>
  <c r="K983" i="2"/>
  <c r="N979" i="2"/>
  <c r="K979" i="2"/>
  <c r="N975" i="2"/>
  <c r="M975" i="2"/>
  <c r="D975" i="2" s="1"/>
  <c r="K975" i="2"/>
  <c r="N971" i="2"/>
  <c r="K971" i="2"/>
  <c r="N967" i="2"/>
  <c r="M967" i="2"/>
  <c r="D967" i="2" s="1"/>
  <c r="K967" i="2"/>
  <c r="N963" i="2"/>
  <c r="K963" i="2"/>
  <c r="N959" i="2"/>
  <c r="M959" i="2"/>
  <c r="D959" i="2" s="1"/>
  <c r="K959" i="2"/>
  <c r="N955" i="2"/>
  <c r="K955" i="2"/>
  <c r="N951" i="2"/>
  <c r="M951" i="2"/>
  <c r="D951" i="2" s="1"/>
  <c r="K951" i="2"/>
  <c r="N947" i="2"/>
  <c r="K947" i="2"/>
  <c r="N943" i="2"/>
  <c r="M943" i="2"/>
  <c r="D943" i="2" s="1"/>
  <c r="K943" i="2"/>
  <c r="N939" i="2"/>
  <c r="K939" i="2"/>
  <c r="N935" i="2"/>
  <c r="M935" i="2"/>
  <c r="D935" i="2" s="1"/>
  <c r="K935" i="2"/>
  <c r="N931" i="2"/>
  <c r="K931" i="2"/>
  <c r="N927" i="2"/>
  <c r="M927" i="2"/>
  <c r="D927" i="2" s="1"/>
  <c r="K927" i="2"/>
  <c r="N923" i="2"/>
  <c r="K923" i="2"/>
  <c r="N919" i="2"/>
  <c r="M919" i="2"/>
  <c r="D919" i="2" s="1"/>
  <c r="K919" i="2"/>
  <c r="N915" i="2"/>
  <c r="K915" i="2"/>
  <c r="N911" i="2"/>
  <c r="M911" i="2"/>
  <c r="D911" i="2" s="1"/>
  <c r="K911" i="2"/>
  <c r="N907" i="2"/>
  <c r="K907" i="2"/>
  <c r="N903" i="2"/>
  <c r="M903" i="2"/>
  <c r="D903" i="2" s="1"/>
  <c r="K903" i="2"/>
  <c r="N899" i="2"/>
  <c r="K899" i="2"/>
  <c r="N895" i="2"/>
  <c r="M895" i="2"/>
  <c r="D895" i="2" s="1"/>
  <c r="K895" i="2"/>
  <c r="N891" i="2"/>
  <c r="K891" i="2"/>
  <c r="N887" i="2"/>
  <c r="M887" i="2"/>
  <c r="D887" i="2" s="1"/>
  <c r="K887" i="2"/>
  <c r="N883" i="2"/>
  <c r="K883" i="2"/>
  <c r="N879" i="2"/>
  <c r="M879" i="2"/>
  <c r="D879" i="2" s="1"/>
  <c r="K879" i="2"/>
  <c r="N875" i="2"/>
  <c r="K875" i="2"/>
  <c r="N871" i="2"/>
  <c r="M871" i="2"/>
  <c r="D871" i="2" s="1"/>
  <c r="K871" i="2"/>
  <c r="N867" i="2"/>
  <c r="K867" i="2"/>
  <c r="N863" i="2"/>
  <c r="M863" i="2"/>
  <c r="D863" i="2" s="1"/>
  <c r="K863" i="2"/>
  <c r="N859" i="2"/>
  <c r="K859" i="2"/>
  <c r="N855" i="2"/>
  <c r="M855" i="2"/>
  <c r="D855" i="2" s="1"/>
  <c r="K855" i="2"/>
  <c r="N851" i="2"/>
  <c r="K851" i="2"/>
  <c r="N847" i="2"/>
  <c r="M847" i="2"/>
  <c r="D847" i="2" s="1"/>
  <c r="K847" i="2"/>
  <c r="N843" i="2"/>
  <c r="K843" i="2"/>
  <c r="N839" i="2"/>
  <c r="M839" i="2"/>
  <c r="D839" i="2" s="1"/>
  <c r="K839" i="2"/>
  <c r="N835" i="2"/>
  <c r="K835" i="2"/>
  <c r="N831" i="2"/>
  <c r="M831" i="2"/>
  <c r="D831" i="2" s="1"/>
  <c r="K831" i="2"/>
  <c r="N827" i="2"/>
  <c r="K827" i="2"/>
  <c r="N823" i="2"/>
  <c r="M823" i="2"/>
  <c r="D823" i="2" s="1"/>
  <c r="K823" i="2"/>
  <c r="N819" i="2"/>
  <c r="K819" i="2"/>
  <c r="N815" i="2"/>
  <c r="M815" i="2"/>
  <c r="D815" i="2" s="1"/>
  <c r="K815" i="2"/>
  <c r="N811" i="2"/>
  <c r="K811" i="2"/>
  <c r="N807" i="2"/>
  <c r="M807" i="2"/>
  <c r="D807" i="2" s="1"/>
  <c r="K807" i="2"/>
  <c r="N803" i="2"/>
  <c r="K803" i="2"/>
  <c r="N799" i="2"/>
  <c r="M799" i="2"/>
  <c r="D799" i="2" s="1"/>
  <c r="K799" i="2"/>
  <c r="N795" i="2"/>
  <c r="K795" i="2"/>
  <c r="N791" i="2"/>
  <c r="M791" i="2"/>
  <c r="D791" i="2" s="1"/>
  <c r="K791" i="2"/>
  <c r="N787" i="2"/>
  <c r="K787" i="2"/>
  <c r="N783" i="2"/>
  <c r="M783" i="2"/>
  <c r="D783" i="2" s="1"/>
  <c r="K783" i="2"/>
  <c r="N779" i="2"/>
  <c r="K779" i="2"/>
  <c r="N775" i="2"/>
  <c r="M775" i="2"/>
  <c r="D775" i="2" s="1"/>
  <c r="K775" i="2"/>
  <c r="N771" i="2"/>
  <c r="K771" i="2"/>
  <c r="N767" i="2"/>
  <c r="M767" i="2"/>
  <c r="D767" i="2" s="1"/>
  <c r="K767" i="2"/>
  <c r="N763" i="2"/>
  <c r="K763" i="2"/>
  <c r="N759" i="2"/>
  <c r="M759" i="2"/>
  <c r="D759" i="2" s="1"/>
  <c r="K759" i="2"/>
  <c r="N755" i="2"/>
  <c r="K755" i="2"/>
  <c r="N751" i="2"/>
  <c r="M751" i="2"/>
  <c r="D751" i="2" s="1"/>
  <c r="K751" i="2"/>
  <c r="N747" i="2"/>
  <c r="K747" i="2"/>
  <c r="N743" i="2"/>
  <c r="M743" i="2"/>
  <c r="D743" i="2" s="1"/>
  <c r="K743" i="2"/>
  <c r="N739" i="2"/>
  <c r="K739" i="2"/>
  <c r="N735" i="2"/>
  <c r="M735" i="2"/>
  <c r="D735" i="2" s="1"/>
  <c r="K735" i="2"/>
  <c r="N731" i="2"/>
  <c r="K731" i="2"/>
  <c r="N727" i="2"/>
  <c r="M727" i="2"/>
  <c r="D727" i="2" s="1"/>
  <c r="K727" i="2"/>
  <c r="N723" i="2"/>
  <c r="K723" i="2"/>
  <c r="N719" i="2"/>
  <c r="M719" i="2"/>
  <c r="D719" i="2" s="1"/>
  <c r="K719" i="2"/>
  <c r="N715" i="2"/>
  <c r="K715" i="2"/>
  <c r="N711" i="2"/>
  <c r="M711" i="2"/>
  <c r="D711" i="2" s="1"/>
  <c r="K711" i="2"/>
  <c r="N707" i="2"/>
  <c r="K707" i="2"/>
  <c r="N703" i="2"/>
  <c r="M703" i="2"/>
  <c r="D703" i="2" s="1"/>
  <c r="K703" i="2"/>
  <c r="N699" i="2"/>
  <c r="K699" i="2"/>
  <c r="N695" i="2"/>
  <c r="M695" i="2"/>
  <c r="D695" i="2" s="1"/>
  <c r="K695" i="2"/>
  <c r="N691" i="2"/>
  <c r="K691" i="2"/>
  <c r="N687" i="2"/>
  <c r="M687" i="2"/>
  <c r="D687" i="2" s="1"/>
  <c r="K687" i="2"/>
  <c r="N683" i="2"/>
  <c r="K683" i="2"/>
  <c r="N679" i="2"/>
  <c r="M679" i="2"/>
  <c r="D679" i="2" s="1"/>
  <c r="K679" i="2"/>
  <c r="N675" i="2"/>
  <c r="K675" i="2"/>
  <c r="N671" i="2"/>
  <c r="M671" i="2"/>
  <c r="D671" i="2" s="1"/>
  <c r="K671" i="2"/>
  <c r="N667" i="2"/>
  <c r="K667" i="2"/>
  <c r="N663" i="2"/>
  <c r="M663" i="2"/>
  <c r="D663" i="2" s="1"/>
  <c r="K663" i="2"/>
  <c r="N659" i="2"/>
  <c r="K659" i="2"/>
  <c r="N655" i="2"/>
  <c r="M655" i="2"/>
  <c r="D655" i="2" s="1"/>
  <c r="K655" i="2"/>
  <c r="N651" i="2"/>
  <c r="K651" i="2"/>
  <c r="N647" i="2"/>
  <c r="M647" i="2"/>
  <c r="D647" i="2" s="1"/>
  <c r="K647" i="2"/>
  <c r="N643" i="2"/>
  <c r="K643" i="2"/>
  <c r="N639" i="2"/>
  <c r="M639" i="2"/>
  <c r="D639" i="2" s="1"/>
  <c r="K639" i="2"/>
  <c r="N635" i="2"/>
  <c r="K635" i="2"/>
  <c r="N631" i="2"/>
  <c r="M631" i="2"/>
  <c r="D631" i="2" s="1"/>
  <c r="K631" i="2"/>
  <c r="N627" i="2"/>
  <c r="K627" i="2"/>
  <c r="N623" i="2"/>
  <c r="M623" i="2"/>
  <c r="D623" i="2" s="1"/>
  <c r="K623" i="2"/>
  <c r="N619" i="2"/>
  <c r="K619" i="2"/>
  <c r="N615" i="2"/>
  <c r="M615" i="2"/>
  <c r="D615" i="2" s="1"/>
  <c r="K615" i="2"/>
  <c r="N611" i="2"/>
  <c r="K611" i="2"/>
  <c r="N607" i="2"/>
  <c r="M607" i="2"/>
  <c r="D607" i="2" s="1"/>
  <c r="K607" i="2"/>
  <c r="N603" i="2"/>
  <c r="K603" i="2"/>
  <c r="N599" i="2"/>
  <c r="M599" i="2"/>
  <c r="D599" i="2" s="1"/>
  <c r="K599" i="2"/>
  <c r="N595" i="2"/>
  <c r="K595" i="2"/>
  <c r="N591" i="2"/>
  <c r="M591" i="2"/>
  <c r="D591" i="2" s="1"/>
  <c r="K591" i="2"/>
  <c r="N587" i="2"/>
  <c r="K587" i="2"/>
  <c r="N583" i="2"/>
  <c r="M583" i="2"/>
  <c r="D583" i="2" s="1"/>
  <c r="K583" i="2"/>
  <c r="N579" i="2"/>
  <c r="K579" i="2"/>
  <c r="N575" i="2"/>
  <c r="M575" i="2"/>
  <c r="D575" i="2" s="1"/>
  <c r="K575" i="2"/>
  <c r="N571" i="2"/>
  <c r="K571" i="2"/>
  <c r="N567" i="2"/>
  <c r="M567" i="2"/>
  <c r="D567" i="2" s="1"/>
  <c r="K567" i="2"/>
  <c r="N563" i="2"/>
  <c r="K563" i="2"/>
  <c r="N559" i="2"/>
  <c r="M559" i="2"/>
  <c r="D559" i="2" s="1"/>
  <c r="K559" i="2"/>
  <c r="N555" i="2"/>
  <c r="K555" i="2"/>
  <c r="N551" i="2"/>
  <c r="M551" i="2"/>
  <c r="D551" i="2" s="1"/>
  <c r="K551" i="2"/>
  <c r="N547" i="2"/>
  <c r="K547" i="2"/>
  <c r="N543" i="2"/>
  <c r="M543" i="2"/>
  <c r="D543" i="2" s="1"/>
  <c r="K543" i="2"/>
  <c r="N539" i="2"/>
  <c r="K539" i="2"/>
  <c r="N535" i="2"/>
  <c r="M535" i="2"/>
  <c r="D535" i="2" s="1"/>
  <c r="K535" i="2"/>
  <c r="N531" i="2"/>
  <c r="K531" i="2"/>
  <c r="N527" i="2"/>
  <c r="M527" i="2"/>
  <c r="D527" i="2" s="1"/>
  <c r="K527" i="2"/>
  <c r="N523" i="2"/>
  <c r="K523" i="2"/>
  <c r="N519" i="2"/>
  <c r="M519" i="2"/>
  <c r="D519" i="2" s="1"/>
  <c r="K519" i="2"/>
  <c r="N515" i="2"/>
  <c r="K515" i="2"/>
  <c r="N511" i="2"/>
  <c r="M511" i="2"/>
  <c r="D511" i="2" s="1"/>
  <c r="K511" i="2"/>
  <c r="N507" i="2"/>
  <c r="K507" i="2"/>
  <c r="N503" i="2"/>
  <c r="M503" i="2"/>
  <c r="D503" i="2" s="1"/>
  <c r="K503" i="2"/>
  <c r="N499" i="2"/>
  <c r="K499" i="2"/>
  <c r="N495" i="2"/>
  <c r="M495" i="2"/>
  <c r="D495" i="2" s="1"/>
  <c r="K495" i="2"/>
  <c r="N491" i="2"/>
  <c r="K491" i="2"/>
  <c r="N487" i="2"/>
  <c r="M487" i="2"/>
  <c r="D487" i="2" s="1"/>
  <c r="K487" i="2"/>
  <c r="N483" i="2"/>
  <c r="K483" i="2"/>
  <c r="N479" i="2"/>
  <c r="M479" i="2"/>
  <c r="D479" i="2" s="1"/>
  <c r="K479" i="2"/>
  <c r="N475" i="2"/>
  <c r="K475" i="2"/>
  <c r="N471" i="2"/>
  <c r="M471" i="2"/>
  <c r="D471" i="2" s="1"/>
  <c r="K471" i="2"/>
  <c r="N467" i="2"/>
  <c r="K467" i="2"/>
  <c r="N463" i="2"/>
  <c r="M463" i="2"/>
  <c r="D463" i="2" s="1"/>
  <c r="K463" i="2"/>
  <c r="N459" i="2"/>
  <c r="K459" i="2"/>
  <c r="N455" i="2"/>
  <c r="M455" i="2"/>
  <c r="D455" i="2" s="1"/>
  <c r="K455" i="2"/>
  <c r="N451" i="2"/>
  <c r="K451" i="2"/>
  <c r="N447" i="2"/>
  <c r="M447" i="2"/>
  <c r="D447" i="2" s="1"/>
  <c r="K447" i="2"/>
  <c r="N443" i="2"/>
  <c r="K443" i="2"/>
  <c r="N439" i="2"/>
  <c r="M439" i="2"/>
  <c r="D439" i="2" s="1"/>
  <c r="K439" i="2"/>
  <c r="N435" i="2"/>
  <c r="K435" i="2"/>
  <c r="N431" i="2"/>
  <c r="M431" i="2"/>
  <c r="D431" i="2" s="1"/>
  <c r="K431" i="2"/>
  <c r="N427" i="2"/>
  <c r="K427" i="2"/>
  <c r="N423" i="2"/>
  <c r="M423" i="2"/>
  <c r="D423" i="2" s="1"/>
  <c r="K423" i="2"/>
  <c r="N419" i="2"/>
  <c r="K419" i="2"/>
  <c r="N415" i="2"/>
  <c r="M415" i="2"/>
  <c r="D415" i="2" s="1"/>
  <c r="K415" i="2"/>
  <c r="N411" i="2"/>
  <c r="K411" i="2"/>
  <c r="M407" i="2"/>
  <c r="D407" i="2" s="1"/>
  <c r="K407" i="2"/>
  <c r="N407" i="2"/>
  <c r="N403" i="2"/>
  <c r="K403" i="2"/>
  <c r="N399" i="2"/>
  <c r="M399" i="2"/>
  <c r="D399" i="2" s="1"/>
  <c r="K399" i="2"/>
  <c r="N391" i="2"/>
  <c r="M391" i="2"/>
  <c r="D391" i="2" s="1"/>
  <c r="K391" i="2"/>
  <c r="N383" i="2"/>
  <c r="M383" i="2"/>
  <c r="D383" i="2" s="1"/>
  <c r="K383" i="2"/>
  <c r="N375" i="2"/>
  <c r="M375" i="2"/>
  <c r="D375" i="2" s="1"/>
  <c r="K375" i="2"/>
  <c r="N367" i="2"/>
  <c r="M367" i="2"/>
  <c r="D367" i="2" s="1"/>
  <c r="K367" i="2"/>
  <c r="N359" i="2"/>
  <c r="M359" i="2"/>
  <c r="D359" i="2" s="1"/>
  <c r="K359" i="2"/>
  <c r="N351" i="2"/>
  <c r="M351" i="2"/>
  <c r="D351" i="2" s="1"/>
  <c r="K351" i="2"/>
  <c r="M343" i="2"/>
  <c r="D343" i="2" s="1"/>
  <c r="K343" i="2"/>
  <c r="N335" i="2"/>
  <c r="M335" i="2"/>
  <c r="D335" i="2" s="1"/>
  <c r="K335" i="2"/>
  <c r="N327" i="2"/>
  <c r="M327" i="2"/>
  <c r="D327" i="2" s="1"/>
  <c r="K327" i="2"/>
  <c r="N319" i="2"/>
  <c r="M319" i="2"/>
  <c r="D319" i="2" s="1"/>
  <c r="K319" i="2"/>
  <c r="N311" i="2"/>
  <c r="M311" i="2"/>
  <c r="D311" i="2" s="1"/>
  <c r="K311" i="2"/>
  <c r="N303" i="2"/>
  <c r="M303" i="2"/>
  <c r="D303" i="2" s="1"/>
  <c r="K303" i="2"/>
  <c r="N295" i="2"/>
  <c r="M295" i="2"/>
  <c r="D295" i="2" s="1"/>
  <c r="K295" i="2"/>
  <c r="N287" i="2"/>
  <c r="M287" i="2"/>
  <c r="D287" i="2" s="1"/>
  <c r="K287" i="2"/>
  <c r="N279" i="2"/>
  <c r="M279" i="2"/>
  <c r="D279" i="2" s="1"/>
  <c r="K279" i="2"/>
  <c r="N271" i="2"/>
  <c r="M271" i="2"/>
  <c r="D271" i="2" s="1"/>
  <c r="K271" i="2"/>
  <c r="N263" i="2"/>
  <c r="M263" i="2"/>
  <c r="D263" i="2" s="1"/>
  <c r="K263" i="2"/>
  <c r="N255" i="2"/>
  <c r="M255" i="2"/>
  <c r="D255" i="2" s="1"/>
  <c r="K255" i="2"/>
  <c r="N247" i="2"/>
  <c r="M247" i="2"/>
  <c r="D247" i="2" s="1"/>
  <c r="K247" i="2"/>
  <c r="N239" i="2"/>
  <c r="M239" i="2"/>
  <c r="D239" i="2" s="1"/>
  <c r="K239" i="2"/>
  <c r="N231" i="2"/>
  <c r="M231" i="2"/>
  <c r="D231" i="2" s="1"/>
  <c r="K231" i="2"/>
  <c r="N223" i="2"/>
  <c r="M223" i="2"/>
  <c r="D223" i="2" s="1"/>
  <c r="K223" i="2"/>
  <c r="N215" i="2"/>
  <c r="M215" i="2"/>
  <c r="D215" i="2" s="1"/>
  <c r="K215" i="2"/>
  <c r="N207" i="2"/>
  <c r="M207" i="2"/>
  <c r="D207" i="2" s="1"/>
  <c r="K207" i="2"/>
  <c r="N199" i="2"/>
  <c r="M199" i="2"/>
  <c r="D199" i="2" s="1"/>
  <c r="K199" i="2"/>
  <c r="N191" i="2"/>
  <c r="M191" i="2"/>
  <c r="D191" i="2" s="1"/>
  <c r="K191" i="2"/>
  <c r="N183" i="2"/>
  <c r="M183" i="2"/>
  <c r="D183" i="2" s="1"/>
  <c r="K183" i="2"/>
  <c r="N175" i="2"/>
  <c r="M175" i="2"/>
  <c r="D175" i="2" s="1"/>
  <c r="K175" i="2"/>
  <c r="N167" i="2"/>
  <c r="M167" i="2"/>
  <c r="D167" i="2" s="1"/>
  <c r="K167" i="2"/>
  <c r="N159" i="2"/>
  <c r="M159" i="2"/>
  <c r="D159" i="2" s="1"/>
  <c r="K159" i="2"/>
  <c r="N151" i="2"/>
  <c r="M151" i="2"/>
  <c r="D151" i="2" s="1"/>
  <c r="K151" i="2"/>
  <c r="N143" i="2"/>
  <c r="M143" i="2"/>
  <c r="D143" i="2" s="1"/>
  <c r="K143" i="2"/>
  <c r="N135" i="2"/>
  <c r="M135" i="2"/>
  <c r="D135" i="2" s="1"/>
  <c r="K135" i="2"/>
  <c r="N127" i="2"/>
  <c r="M127" i="2"/>
  <c r="D127" i="2" s="1"/>
  <c r="K127" i="2"/>
  <c r="N119" i="2"/>
  <c r="M119" i="2"/>
  <c r="D119" i="2" s="1"/>
  <c r="K119" i="2"/>
  <c r="N111" i="2"/>
  <c r="M111" i="2"/>
  <c r="D111" i="2" s="1"/>
  <c r="K111" i="2"/>
  <c r="N103" i="2"/>
  <c r="M103" i="2"/>
  <c r="D103" i="2" s="1"/>
  <c r="K103" i="2"/>
  <c r="N95" i="2"/>
  <c r="M95" i="2"/>
  <c r="D95" i="2" s="1"/>
  <c r="K95" i="2"/>
  <c r="N87" i="2"/>
  <c r="M87" i="2"/>
  <c r="D87" i="2" s="1"/>
  <c r="K87" i="2"/>
  <c r="N79" i="2"/>
  <c r="M79" i="2"/>
  <c r="D79" i="2" s="1"/>
  <c r="K79" i="2"/>
  <c r="N71" i="2"/>
  <c r="M71" i="2"/>
  <c r="D71" i="2" s="1"/>
  <c r="K71" i="2"/>
  <c r="N63" i="2"/>
  <c r="M63" i="2"/>
  <c r="D63" i="2" s="1"/>
  <c r="K63" i="2"/>
  <c r="N55" i="2"/>
  <c r="M55" i="2"/>
  <c r="D55" i="2" s="1"/>
  <c r="K55" i="2"/>
  <c r="N47" i="2"/>
  <c r="M47" i="2"/>
  <c r="D47" i="2" s="1"/>
  <c r="K47" i="2"/>
  <c r="N39" i="2"/>
  <c r="M39" i="2"/>
  <c r="D39" i="2" s="1"/>
  <c r="K39" i="2"/>
  <c r="N31" i="2"/>
  <c r="M31" i="2"/>
  <c r="D31" i="2" s="1"/>
  <c r="K31" i="2"/>
  <c r="N23" i="2"/>
  <c r="M23" i="2"/>
  <c r="D23" i="2" s="1"/>
  <c r="K23" i="2"/>
  <c r="N15" i="2"/>
  <c r="M15" i="2"/>
  <c r="D15" i="2" s="1"/>
  <c r="K15" i="2"/>
  <c r="N7" i="2"/>
  <c r="M7" i="2"/>
  <c r="D7" i="2" s="1"/>
  <c r="K7" i="2"/>
  <c r="K395" i="2"/>
  <c r="K379" i="2"/>
  <c r="K363" i="2"/>
  <c r="K347" i="2"/>
  <c r="K331" i="2"/>
  <c r="K315" i="2"/>
  <c r="K299" i="2"/>
  <c r="K283" i="2"/>
  <c r="K267" i="2"/>
  <c r="K251" i="2"/>
  <c r="K235" i="2"/>
  <c r="K219" i="2"/>
  <c r="K203" i="2"/>
  <c r="K187" i="2"/>
  <c r="K171" i="2"/>
  <c r="K155" i="2"/>
  <c r="K139" i="2"/>
  <c r="K123" i="2"/>
  <c r="K107" i="2"/>
  <c r="K91" i="2"/>
  <c r="K75" i="2"/>
  <c r="K59" i="2"/>
  <c r="K43" i="2"/>
  <c r="K27" i="2"/>
  <c r="K11" i="2"/>
  <c r="M1107" i="2"/>
  <c r="D1107" i="2" s="1"/>
  <c r="M1091" i="2"/>
  <c r="D1091" i="2" s="1"/>
  <c r="M1075" i="2"/>
  <c r="D1075" i="2" s="1"/>
  <c r="M1059" i="2"/>
  <c r="D1059" i="2" s="1"/>
  <c r="M1043" i="2"/>
  <c r="D1043" i="2" s="1"/>
  <c r="M1027" i="2"/>
  <c r="D1027" i="2" s="1"/>
  <c r="M1011" i="2"/>
  <c r="D1011" i="2" s="1"/>
  <c r="M995" i="2"/>
  <c r="D995" i="2" s="1"/>
  <c r="M979" i="2"/>
  <c r="D979" i="2" s="1"/>
  <c r="M963" i="2"/>
  <c r="D963" i="2" s="1"/>
  <c r="M947" i="2"/>
  <c r="D947" i="2" s="1"/>
  <c r="M931" i="2"/>
  <c r="D931" i="2" s="1"/>
  <c r="M915" i="2"/>
  <c r="D915" i="2" s="1"/>
  <c r="M899" i="2"/>
  <c r="D899" i="2" s="1"/>
  <c r="M883" i="2"/>
  <c r="D883" i="2" s="1"/>
  <c r="M867" i="2"/>
  <c r="D867" i="2" s="1"/>
  <c r="M851" i="2"/>
  <c r="D851" i="2" s="1"/>
  <c r="M835" i="2"/>
  <c r="D835" i="2" s="1"/>
  <c r="M819" i="2"/>
  <c r="D819" i="2" s="1"/>
  <c r="M803" i="2"/>
  <c r="D803" i="2" s="1"/>
  <c r="M787" i="2"/>
  <c r="D787" i="2" s="1"/>
  <c r="M771" i="2"/>
  <c r="D771" i="2" s="1"/>
  <c r="M755" i="2"/>
  <c r="D755" i="2" s="1"/>
  <c r="M739" i="2"/>
  <c r="D739" i="2" s="1"/>
  <c r="M723" i="2"/>
  <c r="D723" i="2" s="1"/>
  <c r="M707" i="2"/>
  <c r="D707" i="2" s="1"/>
  <c r="M691" i="2"/>
  <c r="D691" i="2" s="1"/>
  <c r="M675" i="2"/>
  <c r="D675" i="2" s="1"/>
  <c r="M659" i="2"/>
  <c r="D659" i="2" s="1"/>
  <c r="M643" i="2"/>
  <c r="D643" i="2" s="1"/>
  <c r="M627" i="2"/>
  <c r="D627" i="2" s="1"/>
  <c r="M611" i="2"/>
  <c r="D611" i="2" s="1"/>
  <c r="M595" i="2"/>
  <c r="D595" i="2" s="1"/>
  <c r="M579" i="2"/>
  <c r="D579" i="2" s="1"/>
  <c r="M563" i="2"/>
  <c r="D563" i="2" s="1"/>
  <c r="M547" i="2"/>
  <c r="D547" i="2" s="1"/>
  <c r="M531" i="2"/>
  <c r="D531" i="2" s="1"/>
  <c r="M515" i="2"/>
  <c r="D515" i="2" s="1"/>
  <c r="M499" i="2"/>
  <c r="D499" i="2" s="1"/>
  <c r="M483" i="2"/>
  <c r="D483" i="2" s="1"/>
  <c r="M467" i="2"/>
  <c r="D467" i="2" s="1"/>
  <c r="M451" i="2"/>
  <c r="D451" i="2" s="1"/>
  <c r="M435" i="2"/>
  <c r="D435" i="2" s="1"/>
  <c r="M419" i="2"/>
  <c r="D419" i="2" s="1"/>
  <c r="M403" i="2"/>
  <c r="D403" i="2" s="1"/>
  <c r="M387" i="2"/>
  <c r="D387" i="2" s="1"/>
  <c r="M371" i="2"/>
  <c r="D371" i="2" s="1"/>
  <c r="M355" i="2"/>
  <c r="D355" i="2" s="1"/>
  <c r="M339" i="2"/>
  <c r="D339" i="2" s="1"/>
  <c r="M323" i="2"/>
  <c r="D323" i="2" s="1"/>
  <c r="M307" i="2"/>
  <c r="D307" i="2" s="1"/>
  <c r="M291" i="2"/>
  <c r="D291" i="2" s="1"/>
  <c r="M275" i="2"/>
  <c r="D275" i="2" s="1"/>
  <c r="M259" i="2"/>
  <c r="D259" i="2" s="1"/>
  <c r="M243" i="2"/>
  <c r="D243" i="2" s="1"/>
  <c r="M227" i="2"/>
  <c r="D227" i="2" s="1"/>
  <c r="M211" i="2"/>
  <c r="D211" i="2" s="1"/>
  <c r="M195" i="2"/>
  <c r="D195" i="2" s="1"/>
  <c r="M179" i="2"/>
  <c r="D179" i="2" s="1"/>
  <c r="M163" i="2"/>
  <c r="D163" i="2" s="1"/>
  <c r="M147" i="2"/>
  <c r="D147" i="2" s="1"/>
  <c r="M131" i="2"/>
  <c r="D131" i="2" s="1"/>
  <c r="M115" i="2"/>
  <c r="D115" i="2" s="1"/>
  <c r="M99" i="2"/>
  <c r="D99" i="2" s="1"/>
  <c r="M83" i="2"/>
  <c r="D83" i="2" s="1"/>
  <c r="M67" i="2"/>
  <c r="D67" i="2" s="1"/>
  <c r="M51" i="2"/>
  <c r="D51" i="2" s="1"/>
  <c r="M35" i="2"/>
  <c r="D35" i="2" s="1"/>
  <c r="M19" i="2"/>
  <c r="D19" i="2" s="1"/>
  <c r="M3" i="2"/>
  <c r="D3" i="2" s="1"/>
  <c r="N1046" i="2"/>
  <c r="N898" i="2"/>
  <c r="N642" i="2"/>
  <c r="N343" i="2"/>
  <c r="M1062" i="2"/>
  <c r="D1062" i="2" s="1"/>
  <c r="N1062" i="2"/>
  <c r="N1058" i="2"/>
  <c r="M1058" i="2"/>
  <c r="D1058" i="2" s="1"/>
  <c r="N1054" i="2"/>
  <c r="M1054" i="2"/>
  <c r="D1054" i="2" s="1"/>
  <c r="N1050" i="2"/>
  <c r="M1050" i="2"/>
  <c r="D1050" i="2" s="1"/>
  <c r="N1042" i="2"/>
  <c r="M1042" i="2"/>
  <c r="D1042" i="2" s="1"/>
  <c r="N1038" i="2"/>
  <c r="M1038" i="2"/>
  <c r="D1038" i="2" s="1"/>
  <c r="N1034" i="2"/>
  <c r="M1034" i="2"/>
  <c r="D1034" i="2" s="1"/>
  <c r="M1030" i="2"/>
  <c r="D1030" i="2" s="1"/>
  <c r="N1030" i="2"/>
  <c r="N1026" i="2"/>
  <c r="M1026" i="2"/>
  <c r="D1026" i="2" s="1"/>
  <c r="N1022" i="2"/>
  <c r="M1022" i="2"/>
  <c r="D1022" i="2" s="1"/>
  <c r="N1018" i="2"/>
  <c r="M1018" i="2"/>
  <c r="D1018" i="2" s="1"/>
  <c r="N1010" i="2"/>
  <c r="M1010" i="2"/>
  <c r="D1010" i="2" s="1"/>
  <c r="N1006" i="2"/>
  <c r="M1006" i="2"/>
  <c r="D1006" i="2" s="1"/>
  <c r="N1002" i="2"/>
  <c r="M1002" i="2"/>
  <c r="D1002" i="2" s="1"/>
  <c r="M998" i="2"/>
  <c r="D998" i="2" s="1"/>
  <c r="N998" i="2"/>
  <c r="N994" i="2"/>
  <c r="M994" i="2"/>
  <c r="D994" i="2" s="1"/>
  <c r="N990" i="2"/>
  <c r="M990" i="2"/>
  <c r="D990" i="2" s="1"/>
  <c r="N986" i="2"/>
  <c r="M986" i="2"/>
  <c r="D986" i="2" s="1"/>
  <c r="N978" i="2"/>
  <c r="M978" i="2"/>
  <c r="D978" i="2" s="1"/>
  <c r="N974" i="2"/>
  <c r="M974" i="2"/>
  <c r="D974" i="2" s="1"/>
  <c r="N970" i="2"/>
  <c r="M970" i="2"/>
  <c r="D970" i="2" s="1"/>
  <c r="M966" i="2"/>
  <c r="D966" i="2" s="1"/>
  <c r="N966" i="2"/>
  <c r="N962" i="2"/>
  <c r="M962" i="2"/>
  <c r="D962" i="2" s="1"/>
  <c r="N958" i="2"/>
  <c r="M958" i="2"/>
  <c r="D958" i="2" s="1"/>
  <c r="N954" i="2"/>
  <c r="M954" i="2"/>
  <c r="D954" i="2" s="1"/>
  <c r="N946" i="2"/>
  <c r="M946" i="2"/>
  <c r="D946" i="2" s="1"/>
  <c r="N942" i="2"/>
  <c r="M942" i="2"/>
  <c r="D942" i="2" s="1"/>
  <c r="N938" i="2"/>
  <c r="M938" i="2"/>
  <c r="D938" i="2" s="1"/>
  <c r="N934" i="2"/>
  <c r="M934" i="2"/>
  <c r="D934" i="2" s="1"/>
  <c r="M930" i="2"/>
  <c r="D930" i="2" s="1"/>
  <c r="N930" i="2"/>
  <c r="N926" i="2"/>
  <c r="M926" i="2"/>
  <c r="D926" i="2" s="1"/>
  <c r="N922" i="2"/>
  <c r="M922" i="2"/>
  <c r="D922" i="2" s="1"/>
  <c r="N918" i="2"/>
  <c r="M918" i="2"/>
  <c r="D918" i="2" s="1"/>
  <c r="N914" i="2"/>
  <c r="M914" i="2"/>
  <c r="D914" i="2" s="1"/>
  <c r="N910" i="2"/>
  <c r="M910" i="2"/>
  <c r="D910" i="2" s="1"/>
  <c r="N906" i="2"/>
  <c r="M906" i="2"/>
  <c r="D906" i="2" s="1"/>
  <c r="N902" i="2"/>
  <c r="M902" i="2"/>
  <c r="D902" i="2" s="1"/>
  <c r="N894" i="2"/>
  <c r="M894" i="2"/>
  <c r="D894" i="2" s="1"/>
  <c r="N890" i="2"/>
  <c r="M890" i="2"/>
  <c r="D890" i="2" s="1"/>
  <c r="N886" i="2"/>
  <c r="M886" i="2"/>
  <c r="D886" i="2" s="1"/>
  <c r="N882" i="2"/>
  <c r="M882" i="2"/>
  <c r="D882" i="2" s="1"/>
  <c r="N878" i="2"/>
  <c r="M878" i="2"/>
  <c r="D878" i="2" s="1"/>
  <c r="N874" i="2"/>
  <c r="M874" i="2"/>
  <c r="D874" i="2" s="1"/>
  <c r="N870" i="2"/>
  <c r="M870" i="2"/>
  <c r="D870" i="2" s="1"/>
  <c r="M866" i="2"/>
  <c r="D866" i="2" s="1"/>
  <c r="N866" i="2"/>
  <c r="N862" i="2"/>
  <c r="M862" i="2"/>
  <c r="D862" i="2" s="1"/>
  <c r="N858" i="2"/>
  <c r="M858" i="2"/>
  <c r="D858" i="2" s="1"/>
  <c r="N854" i="2"/>
  <c r="M854" i="2"/>
  <c r="D854" i="2" s="1"/>
  <c r="N850" i="2"/>
  <c r="M850" i="2"/>
  <c r="D850" i="2" s="1"/>
  <c r="N846" i="2"/>
  <c r="M846" i="2"/>
  <c r="D846" i="2" s="1"/>
  <c r="N842" i="2"/>
  <c r="M842" i="2"/>
  <c r="D842" i="2" s="1"/>
  <c r="N838" i="2"/>
  <c r="M838" i="2"/>
  <c r="D838" i="2" s="1"/>
  <c r="N830" i="2"/>
  <c r="M830" i="2"/>
  <c r="D830" i="2" s="1"/>
  <c r="N826" i="2"/>
  <c r="M826" i="2"/>
  <c r="D826" i="2" s="1"/>
  <c r="N822" i="2"/>
  <c r="M822" i="2"/>
  <c r="D822" i="2" s="1"/>
  <c r="N818" i="2"/>
  <c r="M818" i="2"/>
  <c r="D818" i="2" s="1"/>
  <c r="N814" i="2"/>
  <c r="M814" i="2"/>
  <c r="D814" i="2" s="1"/>
  <c r="N810" i="2"/>
  <c r="M810" i="2"/>
  <c r="D810" i="2" s="1"/>
  <c r="N806" i="2"/>
  <c r="M806" i="2"/>
  <c r="D806" i="2" s="1"/>
  <c r="M802" i="2"/>
  <c r="D802" i="2" s="1"/>
  <c r="N802" i="2"/>
  <c r="N798" i="2"/>
  <c r="M798" i="2"/>
  <c r="D798" i="2" s="1"/>
  <c r="N794" i="2"/>
  <c r="M794" i="2"/>
  <c r="D794" i="2" s="1"/>
  <c r="N790" i="2"/>
  <c r="M790" i="2"/>
  <c r="D790" i="2" s="1"/>
  <c r="N786" i="2"/>
  <c r="M786" i="2"/>
  <c r="D786" i="2" s="1"/>
  <c r="N782" i="2"/>
  <c r="M782" i="2"/>
  <c r="D782" i="2" s="1"/>
  <c r="N778" i="2"/>
  <c r="M778" i="2"/>
  <c r="D778" i="2" s="1"/>
  <c r="N774" i="2"/>
  <c r="M774" i="2"/>
  <c r="D774" i="2" s="1"/>
  <c r="N766" i="2"/>
  <c r="M766" i="2"/>
  <c r="D766" i="2" s="1"/>
  <c r="N762" i="2"/>
  <c r="M762" i="2"/>
  <c r="D762" i="2" s="1"/>
  <c r="N758" i="2"/>
  <c r="M758" i="2"/>
  <c r="D758" i="2" s="1"/>
  <c r="N754" i="2"/>
  <c r="M754" i="2"/>
  <c r="D754" i="2" s="1"/>
  <c r="N750" i="2"/>
  <c r="M750" i="2"/>
  <c r="D750" i="2" s="1"/>
  <c r="N746" i="2"/>
  <c r="M746" i="2"/>
  <c r="D746" i="2" s="1"/>
  <c r="N742" i="2"/>
  <c r="M742" i="2"/>
  <c r="D742" i="2" s="1"/>
  <c r="M738" i="2"/>
  <c r="D738" i="2" s="1"/>
  <c r="N738" i="2"/>
  <c r="N734" i="2"/>
  <c r="M734" i="2"/>
  <c r="D734" i="2" s="1"/>
  <c r="N730" i="2"/>
  <c r="M730" i="2"/>
  <c r="D730" i="2" s="1"/>
  <c r="N726" i="2"/>
  <c r="M726" i="2"/>
  <c r="D726" i="2" s="1"/>
  <c r="N722" i="2"/>
  <c r="M722" i="2"/>
  <c r="D722" i="2" s="1"/>
  <c r="N718" i="2"/>
  <c r="M718" i="2"/>
  <c r="D718" i="2" s="1"/>
  <c r="N714" i="2"/>
  <c r="M714" i="2"/>
  <c r="D714" i="2" s="1"/>
  <c r="N710" i="2"/>
  <c r="M710" i="2"/>
  <c r="D710" i="2" s="1"/>
  <c r="N702" i="2"/>
  <c r="M702" i="2"/>
  <c r="D702" i="2" s="1"/>
  <c r="N698" i="2"/>
  <c r="M698" i="2"/>
  <c r="D698" i="2" s="1"/>
  <c r="N694" i="2"/>
  <c r="M694" i="2"/>
  <c r="D694" i="2" s="1"/>
  <c r="N690" i="2"/>
  <c r="M690" i="2"/>
  <c r="D690" i="2" s="1"/>
  <c r="N686" i="2"/>
  <c r="M686" i="2"/>
  <c r="D686" i="2" s="1"/>
  <c r="N682" i="2"/>
  <c r="M682" i="2"/>
  <c r="D682" i="2" s="1"/>
  <c r="N678" i="2"/>
  <c r="M678" i="2"/>
  <c r="D678" i="2" s="1"/>
  <c r="M674" i="2"/>
  <c r="D674" i="2" s="1"/>
  <c r="N674" i="2"/>
  <c r="N670" i="2"/>
  <c r="M670" i="2"/>
  <c r="D670" i="2" s="1"/>
  <c r="N666" i="2"/>
  <c r="M666" i="2"/>
  <c r="D666" i="2" s="1"/>
  <c r="N662" i="2"/>
  <c r="M662" i="2"/>
  <c r="D662" i="2" s="1"/>
  <c r="N658" i="2"/>
  <c r="M658" i="2"/>
  <c r="D658" i="2" s="1"/>
  <c r="N654" i="2"/>
  <c r="M654" i="2"/>
  <c r="D654" i="2" s="1"/>
  <c r="N650" i="2"/>
  <c r="M650" i="2"/>
  <c r="D650" i="2" s="1"/>
  <c r="N646" i="2"/>
  <c r="M646" i="2"/>
  <c r="D646" i="2" s="1"/>
  <c r="N638" i="2"/>
  <c r="M638" i="2"/>
  <c r="D638" i="2" s="1"/>
  <c r="N634" i="2"/>
  <c r="M634" i="2"/>
  <c r="D634" i="2" s="1"/>
  <c r="N630" i="2"/>
  <c r="M630" i="2"/>
  <c r="D630" i="2" s="1"/>
  <c r="N626" i="2"/>
  <c r="M626" i="2"/>
  <c r="D626" i="2" s="1"/>
  <c r="N622" i="2"/>
  <c r="M622" i="2"/>
  <c r="D622" i="2" s="1"/>
  <c r="N618" i="2"/>
  <c r="M618" i="2"/>
  <c r="D618" i="2" s="1"/>
  <c r="N614" i="2"/>
  <c r="M614" i="2"/>
  <c r="D614" i="2" s="1"/>
  <c r="M610" i="2"/>
  <c r="D610" i="2" s="1"/>
  <c r="N610" i="2"/>
  <c r="N606" i="2"/>
  <c r="M606" i="2"/>
  <c r="D606" i="2" s="1"/>
  <c r="N602" i="2"/>
  <c r="M602" i="2"/>
  <c r="D602" i="2" s="1"/>
  <c r="N598" i="2"/>
  <c r="M598" i="2"/>
  <c r="D598" i="2" s="1"/>
  <c r="N594" i="2"/>
  <c r="M594" i="2"/>
  <c r="D594" i="2" s="1"/>
  <c r="N590" i="2"/>
  <c r="M590" i="2"/>
  <c r="D590" i="2" s="1"/>
  <c r="N586" i="2"/>
  <c r="M586" i="2"/>
  <c r="D586" i="2" s="1"/>
  <c r="N582" i="2"/>
  <c r="M582" i="2"/>
  <c r="D582" i="2" s="1"/>
  <c r="N574" i="2"/>
  <c r="M574" i="2"/>
  <c r="D574" i="2" s="1"/>
  <c r="N570" i="2"/>
  <c r="M570" i="2"/>
  <c r="D570" i="2" s="1"/>
  <c r="N566" i="2"/>
  <c r="M566" i="2"/>
  <c r="D566" i="2" s="1"/>
  <c r="N562" i="2"/>
  <c r="M562" i="2"/>
  <c r="D562" i="2" s="1"/>
  <c r="N558" i="2"/>
  <c r="M558" i="2"/>
  <c r="D558" i="2" s="1"/>
  <c r="N554" i="2"/>
  <c r="M554" i="2"/>
  <c r="D554" i="2" s="1"/>
  <c r="N550" i="2"/>
  <c r="M550" i="2"/>
  <c r="D550" i="2" s="1"/>
  <c r="M546" i="2"/>
  <c r="D546" i="2" s="1"/>
  <c r="N546" i="2"/>
  <c r="N542" i="2"/>
  <c r="M542" i="2"/>
  <c r="D542" i="2" s="1"/>
  <c r="N538" i="2"/>
  <c r="M538" i="2"/>
  <c r="D538" i="2" s="1"/>
  <c r="N534" i="2"/>
  <c r="M534" i="2"/>
  <c r="D534" i="2" s="1"/>
  <c r="N530" i="2"/>
  <c r="M530" i="2"/>
  <c r="D530" i="2" s="1"/>
  <c r="N526" i="2"/>
  <c r="M526" i="2"/>
  <c r="D526" i="2" s="1"/>
  <c r="N522" i="2"/>
  <c r="M522" i="2"/>
  <c r="D522" i="2" s="1"/>
  <c r="N518" i="2"/>
  <c r="M518" i="2"/>
  <c r="D518" i="2" s="1"/>
  <c r="N510" i="2"/>
  <c r="M510" i="2"/>
  <c r="D510" i="2" s="1"/>
  <c r="N506" i="2"/>
  <c r="M506" i="2"/>
  <c r="D506" i="2" s="1"/>
  <c r="N502" i="2"/>
  <c r="M502" i="2"/>
  <c r="D502" i="2" s="1"/>
  <c r="N498" i="2"/>
  <c r="M498" i="2"/>
  <c r="D498" i="2" s="1"/>
  <c r="N494" i="2"/>
  <c r="M494" i="2"/>
  <c r="D494" i="2" s="1"/>
  <c r="N490" i="2"/>
  <c r="M490" i="2"/>
  <c r="D490" i="2" s="1"/>
  <c r="N486" i="2"/>
  <c r="M486" i="2"/>
  <c r="D486" i="2" s="1"/>
  <c r="M482" i="2"/>
  <c r="D482" i="2" s="1"/>
  <c r="N482" i="2"/>
  <c r="N478" i="2"/>
  <c r="M478" i="2"/>
  <c r="D478" i="2" s="1"/>
  <c r="N474" i="2"/>
  <c r="M474" i="2"/>
  <c r="D474" i="2" s="1"/>
  <c r="N470" i="2"/>
  <c r="M470" i="2"/>
  <c r="D470" i="2" s="1"/>
  <c r="N466" i="2"/>
  <c r="M466" i="2"/>
  <c r="D466" i="2" s="1"/>
  <c r="N462" i="2"/>
  <c r="M462" i="2"/>
  <c r="D462" i="2" s="1"/>
  <c r="N458" i="2"/>
  <c r="M458" i="2"/>
  <c r="D458" i="2" s="1"/>
  <c r="N454" i="2"/>
  <c r="M454" i="2"/>
  <c r="D454" i="2" s="1"/>
  <c r="N446" i="2"/>
  <c r="M446" i="2"/>
  <c r="D446" i="2" s="1"/>
  <c r="N442" i="2"/>
  <c r="M442" i="2"/>
  <c r="D442" i="2" s="1"/>
  <c r="N438" i="2"/>
  <c r="M438" i="2"/>
  <c r="D438" i="2" s="1"/>
  <c r="N434" i="2"/>
  <c r="M434" i="2"/>
  <c r="D434" i="2" s="1"/>
  <c r="N430" i="2"/>
  <c r="M430" i="2"/>
  <c r="D430" i="2" s="1"/>
  <c r="N426" i="2"/>
  <c r="M426" i="2"/>
  <c r="D426" i="2" s="1"/>
  <c r="N422" i="2"/>
  <c r="M422" i="2"/>
  <c r="D422" i="2" s="1"/>
  <c r="N418" i="2"/>
  <c r="M418" i="2"/>
  <c r="D418" i="2" s="1"/>
  <c r="N414" i="2"/>
  <c r="M414" i="2"/>
  <c r="D414" i="2" s="1"/>
  <c r="N410" i="2"/>
  <c r="M410" i="2"/>
  <c r="D410" i="2" s="1"/>
  <c r="M406" i="2"/>
  <c r="D406" i="2" s="1"/>
  <c r="N406" i="2"/>
  <c r="N402" i="2"/>
  <c r="M402" i="2"/>
  <c r="D402" i="2" s="1"/>
  <c r="N398" i="2"/>
  <c r="M398" i="2"/>
  <c r="D398" i="2" s="1"/>
  <c r="K398" i="2"/>
  <c r="N394" i="2"/>
  <c r="M394" i="2"/>
  <c r="D394" i="2" s="1"/>
  <c r="K394" i="2"/>
  <c r="N390" i="2"/>
  <c r="M390" i="2"/>
  <c r="D390" i="2" s="1"/>
  <c r="K390" i="2"/>
  <c r="N386" i="2"/>
  <c r="M386" i="2"/>
  <c r="D386" i="2" s="1"/>
  <c r="K386" i="2"/>
  <c r="N382" i="2"/>
  <c r="M382" i="2"/>
  <c r="D382" i="2" s="1"/>
  <c r="K382" i="2"/>
  <c r="N378" i="2"/>
  <c r="M378" i="2"/>
  <c r="D378" i="2" s="1"/>
  <c r="K378" i="2"/>
  <c r="N374" i="2"/>
  <c r="M374" i="2"/>
  <c r="D374" i="2" s="1"/>
  <c r="K374" i="2"/>
  <c r="N370" i="2"/>
  <c r="M370" i="2"/>
  <c r="D370" i="2" s="1"/>
  <c r="K370" i="2"/>
  <c r="N366" i="2"/>
  <c r="M366" i="2"/>
  <c r="D366" i="2" s="1"/>
  <c r="K366" i="2"/>
  <c r="N362" i="2"/>
  <c r="M362" i="2"/>
  <c r="D362" i="2" s="1"/>
  <c r="K362" i="2"/>
  <c r="N358" i="2"/>
  <c r="M358" i="2"/>
  <c r="D358" i="2" s="1"/>
  <c r="K358" i="2"/>
  <c r="N354" i="2"/>
  <c r="M354" i="2"/>
  <c r="D354" i="2" s="1"/>
  <c r="K354" i="2"/>
  <c r="N350" i="2"/>
  <c r="M350" i="2"/>
  <c r="D350" i="2" s="1"/>
  <c r="K350" i="2"/>
  <c r="N346" i="2"/>
  <c r="M346" i="2"/>
  <c r="D346" i="2" s="1"/>
  <c r="K346" i="2"/>
  <c r="M342" i="2"/>
  <c r="D342" i="2" s="1"/>
  <c r="K342" i="2"/>
  <c r="N342" i="2"/>
  <c r="N338" i="2"/>
  <c r="M338" i="2"/>
  <c r="D338" i="2" s="1"/>
  <c r="K338" i="2"/>
  <c r="N334" i="2"/>
  <c r="M334" i="2"/>
  <c r="D334" i="2" s="1"/>
  <c r="K334" i="2"/>
  <c r="N330" i="2"/>
  <c r="M330" i="2"/>
  <c r="D330" i="2" s="1"/>
  <c r="K330" i="2"/>
  <c r="N326" i="2"/>
  <c r="M326" i="2"/>
  <c r="D326" i="2" s="1"/>
  <c r="K326" i="2"/>
  <c r="N322" i="2"/>
  <c r="M322" i="2"/>
  <c r="D322" i="2" s="1"/>
  <c r="K322" i="2"/>
  <c r="N318" i="2"/>
  <c r="M318" i="2"/>
  <c r="D318" i="2" s="1"/>
  <c r="K318" i="2"/>
  <c r="N314" i="2"/>
  <c r="M314" i="2"/>
  <c r="D314" i="2" s="1"/>
  <c r="K314" i="2"/>
  <c r="N310" i="2"/>
  <c r="M310" i="2"/>
  <c r="D310" i="2" s="1"/>
  <c r="K310" i="2"/>
  <c r="N306" i="2"/>
  <c r="M306" i="2"/>
  <c r="D306" i="2" s="1"/>
  <c r="K306" i="2"/>
  <c r="N302" i="2"/>
  <c r="M302" i="2"/>
  <c r="D302" i="2" s="1"/>
  <c r="K302" i="2"/>
  <c r="N298" i="2"/>
  <c r="M298" i="2"/>
  <c r="D298" i="2" s="1"/>
  <c r="K298" i="2"/>
  <c r="N294" i="2"/>
  <c r="M294" i="2"/>
  <c r="D294" i="2" s="1"/>
  <c r="K294" i="2"/>
  <c r="N290" i="2"/>
  <c r="M290" i="2"/>
  <c r="D290" i="2" s="1"/>
  <c r="K290" i="2"/>
  <c r="N286" i="2"/>
  <c r="M286" i="2"/>
  <c r="D286" i="2" s="1"/>
  <c r="K286" i="2"/>
  <c r="N282" i="2"/>
  <c r="M282" i="2"/>
  <c r="D282" i="2" s="1"/>
  <c r="K282" i="2"/>
  <c r="N278" i="2"/>
  <c r="M278" i="2"/>
  <c r="D278" i="2" s="1"/>
  <c r="K278" i="2"/>
  <c r="N274" i="2"/>
  <c r="M274" i="2"/>
  <c r="D274" i="2" s="1"/>
  <c r="K274" i="2"/>
  <c r="N270" i="2"/>
  <c r="M270" i="2"/>
  <c r="D270" i="2" s="1"/>
  <c r="K270" i="2"/>
  <c r="N266" i="2"/>
  <c r="M266" i="2"/>
  <c r="D266" i="2" s="1"/>
  <c r="K266" i="2"/>
  <c r="N262" i="2"/>
  <c r="M262" i="2"/>
  <c r="D262" i="2" s="1"/>
  <c r="K262" i="2"/>
  <c r="M258" i="2"/>
  <c r="D258" i="2" s="1"/>
  <c r="K258" i="2"/>
  <c r="N258" i="2"/>
  <c r="N254" i="2"/>
  <c r="M254" i="2"/>
  <c r="D254" i="2" s="1"/>
  <c r="K254" i="2"/>
  <c r="N250" i="2"/>
  <c r="M250" i="2"/>
  <c r="D250" i="2" s="1"/>
  <c r="K250" i="2"/>
  <c r="N246" i="2"/>
  <c r="M246" i="2"/>
  <c r="D246" i="2" s="1"/>
  <c r="K246" i="2"/>
  <c r="N242" i="2"/>
  <c r="M242" i="2"/>
  <c r="D242" i="2" s="1"/>
  <c r="K242" i="2"/>
  <c r="N238" i="2"/>
  <c r="M238" i="2"/>
  <c r="D238" i="2" s="1"/>
  <c r="K238" i="2"/>
  <c r="N234" i="2"/>
  <c r="M234" i="2"/>
  <c r="D234" i="2" s="1"/>
  <c r="K234" i="2"/>
  <c r="N230" i="2"/>
  <c r="M230" i="2"/>
  <c r="D230" i="2" s="1"/>
  <c r="K230" i="2"/>
  <c r="N226" i="2"/>
  <c r="M226" i="2"/>
  <c r="D226" i="2" s="1"/>
  <c r="K226" i="2"/>
  <c r="N222" i="2"/>
  <c r="M222" i="2"/>
  <c r="D222" i="2" s="1"/>
  <c r="K222" i="2"/>
  <c r="N218" i="2"/>
  <c r="M218" i="2"/>
  <c r="D218" i="2" s="1"/>
  <c r="K218" i="2"/>
  <c r="N214" i="2"/>
  <c r="M214" i="2"/>
  <c r="D214" i="2" s="1"/>
  <c r="K214" i="2"/>
  <c r="N210" i="2"/>
  <c r="M210" i="2"/>
  <c r="D210" i="2" s="1"/>
  <c r="K210" i="2"/>
  <c r="N206" i="2"/>
  <c r="M206" i="2"/>
  <c r="D206" i="2" s="1"/>
  <c r="K206" i="2"/>
  <c r="N202" i="2"/>
  <c r="M202" i="2"/>
  <c r="D202" i="2" s="1"/>
  <c r="K202" i="2"/>
  <c r="N198" i="2"/>
  <c r="M198" i="2"/>
  <c r="D198" i="2" s="1"/>
  <c r="K198" i="2"/>
  <c r="N194" i="2"/>
  <c r="M194" i="2"/>
  <c r="D194" i="2" s="1"/>
  <c r="K194" i="2"/>
  <c r="N190" i="2"/>
  <c r="M190" i="2"/>
  <c r="D190" i="2" s="1"/>
  <c r="K190" i="2"/>
  <c r="N186" i="2"/>
  <c r="M186" i="2"/>
  <c r="D186" i="2" s="1"/>
  <c r="K186" i="2"/>
  <c r="N182" i="2"/>
  <c r="M182" i="2"/>
  <c r="D182" i="2" s="1"/>
  <c r="K182" i="2"/>
  <c r="N178" i="2"/>
  <c r="M178" i="2"/>
  <c r="D178" i="2" s="1"/>
  <c r="K178" i="2"/>
  <c r="N174" i="2"/>
  <c r="M174" i="2"/>
  <c r="D174" i="2" s="1"/>
  <c r="K174" i="2"/>
  <c r="N170" i="2"/>
  <c r="M170" i="2"/>
  <c r="D170" i="2" s="1"/>
  <c r="K170" i="2"/>
  <c r="N166" i="2"/>
  <c r="M166" i="2"/>
  <c r="D166" i="2" s="1"/>
  <c r="K166" i="2"/>
  <c r="N162" i="2"/>
  <c r="M162" i="2"/>
  <c r="D162" i="2" s="1"/>
  <c r="K162" i="2"/>
  <c r="N158" i="2"/>
  <c r="M158" i="2"/>
  <c r="D158" i="2" s="1"/>
  <c r="K158" i="2"/>
  <c r="N154" i="2"/>
  <c r="M154" i="2"/>
  <c r="D154" i="2" s="1"/>
  <c r="K154" i="2"/>
  <c r="N150" i="2"/>
  <c r="M150" i="2"/>
  <c r="D150" i="2" s="1"/>
  <c r="K150" i="2"/>
  <c r="N146" i="2"/>
  <c r="M146" i="2"/>
  <c r="D146" i="2" s="1"/>
  <c r="K146" i="2"/>
  <c r="N142" i="2"/>
  <c r="M142" i="2"/>
  <c r="D142" i="2" s="1"/>
  <c r="K142" i="2"/>
  <c r="N138" i="2"/>
  <c r="M138" i="2"/>
  <c r="D138" i="2" s="1"/>
  <c r="K138" i="2"/>
  <c r="N134" i="2"/>
  <c r="M134" i="2"/>
  <c r="D134" i="2" s="1"/>
  <c r="K134" i="2"/>
  <c r="N130" i="2"/>
  <c r="M130" i="2"/>
  <c r="D130" i="2" s="1"/>
  <c r="K130" i="2"/>
  <c r="N126" i="2"/>
  <c r="M126" i="2"/>
  <c r="D126" i="2" s="1"/>
  <c r="K126" i="2"/>
  <c r="N122" i="2"/>
  <c r="M122" i="2"/>
  <c r="D122" i="2" s="1"/>
  <c r="K122" i="2"/>
  <c r="N118" i="2"/>
  <c r="M118" i="2"/>
  <c r="D118" i="2" s="1"/>
  <c r="K118" i="2"/>
  <c r="N114" i="2"/>
  <c r="M114" i="2"/>
  <c r="D114" i="2" s="1"/>
  <c r="K114" i="2"/>
  <c r="N110" i="2"/>
  <c r="M110" i="2"/>
  <c r="D110" i="2" s="1"/>
  <c r="K110" i="2"/>
  <c r="N106" i="2"/>
  <c r="M106" i="2"/>
  <c r="D106" i="2" s="1"/>
  <c r="K106" i="2"/>
  <c r="N102" i="2"/>
  <c r="M102" i="2"/>
  <c r="D102" i="2" s="1"/>
  <c r="K102" i="2"/>
  <c r="N98" i="2"/>
  <c r="M98" i="2"/>
  <c r="D98" i="2" s="1"/>
  <c r="K98" i="2"/>
  <c r="N94" i="2"/>
  <c r="M94" i="2"/>
  <c r="D94" i="2" s="1"/>
  <c r="K94" i="2"/>
  <c r="N90" i="2"/>
  <c r="M90" i="2"/>
  <c r="D90" i="2" s="1"/>
  <c r="K90" i="2"/>
  <c r="M86" i="2"/>
  <c r="D86" i="2" s="1"/>
  <c r="K86" i="2"/>
  <c r="N86" i="2"/>
  <c r="N82" i="2"/>
  <c r="M82" i="2"/>
  <c r="D82" i="2" s="1"/>
  <c r="K82" i="2"/>
  <c r="N78" i="2"/>
  <c r="M78" i="2"/>
  <c r="D78" i="2" s="1"/>
  <c r="K78" i="2"/>
  <c r="N74" i="2"/>
  <c r="M74" i="2"/>
  <c r="D74" i="2" s="1"/>
  <c r="K74" i="2"/>
  <c r="N70" i="2"/>
  <c r="M70" i="2"/>
  <c r="D70" i="2" s="1"/>
  <c r="K70" i="2"/>
  <c r="N66" i="2"/>
  <c r="M66" i="2"/>
  <c r="D66" i="2" s="1"/>
  <c r="K66" i="2"/>
  <c r="N62" i="2"/>
  <c r="M62" i="2"/>
  <c r="D62" i="2" s="1"/>
  <c r="K62" i="2"/>
  <c r="N58" i="2"/>
  <c r="M58" i="2"/>
  <c r="D58" i="2" s="1"/>
  <c r="K58" i="2"/>
  <c r="N54" i="2"/>
  <c r="M54" i="2"/>
  <c r="D54" i="2" s="1"/>
  <c r="K54" i="2"/>
  <c r="N50" i="2"/>
  <c r="M50" i="2"/>
  <c r="D50" i="2" s="1"/>
  <c r="K50" i="2"/>
  <c r="N46" i="2"/>
  <c r="M46" i="2"/>
  <c r="D46" i="2" s="1"/>
  <c r="K46" i="2"/>
  <c r="N42" i="2"/>
  <c r="M42" i="2"/>
  <c r="D42" i="2" s="1"/>
  <c r="K42" i="2"/>
  <c r="N38" i="2"/>
  <c r="M38" i="2"/>
  <c r="D38" i="2" s="1"/>
  <c r="K38" i="2"/>
  <c r="N34" i="2"/>
  <c r="M34" i="2"/>
  <c r="D34" i="2" s="1"/>
  <c r="K34" i="2"/>
  <c r="N30" i="2"/>
  <c r="M30" i="2"/>
  <c r="D30" i="2" s="1"/>
  <c r="K30" i="2"/>
  <c r="N26" i="2"/>
  <c r="M26" i="2"/>
  <c r="D26" i="2" s="1"/>
  <c r="K26" i="2"/>
  <c r="N22" i="2"/>
  <c r="M22" i="2"/>
  <c r="D22" i="2" s="1"/>
  <c r="K22" i="2"/>
  <c r="N18" i="2"/>
  <c r="M18" i="2"/>
  <c r="D18" i="2" s="1"/>
  <c r="K18" i="2"/>
  <c r="N14" i="2"/>
  <c r="M14" i="2"/>
  <c r="D14" i="2" s="1"/>
  <c r="K14" i="2"/>
  <c r="N10" i="2"/>
  <c r="M10" i="2"/>
  <c r="D10" i="2" s="1"/>
  <c r="K10" i="2"/>
  <c r="N6" i="2"/>
  <c r="M6" i="2"/>
  <c r="D6" i="2" s="1"/>
  <c r="K6" i="2"/>
  <c r="K1058" i="2"/>
  <c r="K1050" i="2"/>
  <c r="K1042" i="2"/>
  <c r="K1034" i="2"/>
  <c r="K1026" i="2"/>
  <c r="K1018" i="2"/>
  <c r="K1010" i="2"/>
  <c r="K1002" i="2"/>
  <c r="K994" i="2"/>
  <c r="K986" i="2"/>
  <c r="K978" i="2"/>
  <c r="K970" i="2"/>
  <c r="K962" i="2"/>
  <c r="K954" i="2"/>
  <c r="K946" i="2"/>
  <c r="K938" i="2"/>
  <c r="K930" i="2"/>
  <c r="K922" i="2"/>
  <c r="K914" i="2"/>
  <c r="K906" i="2"/>
  <c r="K898" i="2"/>
  <c r="K890" i="2"/>
  <c r="K882" i="2"/>
  <c r="K874" i="2"/>
  <c r="K866" i="2"/>
  <c r="K858" i="2"/>
  <c r="K850" i="2"/>
  <c r="K842" i="2"/>
  <c r="K834" i="2"/>
  <c r="K826" i="2"/>
  <c r="K818" i="2"/>
  <c r="K810" i="2"/>
  <c r="K802" i="2"/>
  <c r="K794" i="2"/>
  <c r="K786" i="2"/>
  <c r="K778" i="2"/>
  <c r="K770" i="2"/>
  <c r="K762" i="2"/>
  <c r="K754" i="2"/>
  <c r="K746" i="2"/>
  <c r="K738" i="2"/>
  <c r="K730" i="2"/>
  <c r="K722" i="2"/>
  <c r="K714" i="2"/>
  <c r="K706" i="2"/>
  <c r="K698" i="2"/>
  <c r="K690" i="2"/>
  <c r="K682" i="2"/>
  <c r="K674" i="2"/>
  <c r="K666" i="2"/>
  <c r="K658" i="2"/>
  <c r="K650" i="2"/>
  <c r="K642" i="2"/>
  <c r="K634" i="2"/>
  <c r="K626" i="2"/>
  <c r="K618" i="2"/>
  <c r="K610" i="2"/>
  <c r="K602" i="2"/>
  <c r="K594" i="2"/>
  <c r="K586" i="2"/>
  <c r="K578" i="2"/>
  <c r="K570" i="2"/>
  <c r="K562" i="2"/>
  <c r="K554" i="2"/>
  <c r="K546" i="2"/>
  <c r="K538" i="2"/>
  <c r="K530" i="2"/>
  <c r="K522" i="2"/>
  <c r="K514" i="2"/>
  <c r="K506" i="2"/>
  <c r="K498" i="2"/>
  <c r="K490" i="2"/>
  <c r="K482" i="2"/>
  <c r="K474" i="2"/>
  <c r="K466" i="2"/>
  <c r="K458" i="2"/>
  <c r="K450" i="2"/>
  <c r="K442" i="2"/>
  <c r="K434" i="2"/>
  <c r="K426" i="2"/>
  <c r="K418" i="2"/>
  <c r="K410" i="2"/>
  <c r="K402" i="2"/>
  <c r="N1014" i="2"/>
  <c r="N834" i="2"/>
  <c r="N578" i="2"/>
  <c r="C35" i="5"/>
  <c r="C36" i="5"/>
  <c r="G2112" i="2"/>
  <c r="H2112" i="2" s="1"/>
  <c r="G1453" i="2"/>
  <c r="H1453" i="2" s="1"/>
  <c r="G1717" i="2"/>
  <c r="H1717" i="2" s="1"/>
  <c r="G2193" i="2"/>
  <c r="H2193" i="2" s="1"/>
  <c r="G2349" i="2"/>
  <c r="H2349" i="2" s="1"/>
  <c r="G1150" i="2"/>
  <c r="H1150" i="2" s="1"/>
  <c r="G1594" i="2"/>
  <c r="H1594" i="2" s="1"/>
  <c r="G1646" i="2"/>
  <c r="H1646" i="2" s="1"/>
  <c r="G2482" i="2"/>
  <c r="H2482" i="2" s="1"/>
  <c r="G1203" i="2"/>
  <c r="H1203" i="2" s="1"/>
  <c r="G1267" i="2"/>
  <c r="H1267" i="2" s="1"/>
  <c r="G1531" i="2"/>
  <c r="H1531" i="2" s="1"/>
  <c r="G1855" i="2"/>
  <c r="H1855" i="2" s="1"/>
  <c r="G801" i="2"/>
  <c r="H801" i="2" s="1"/>
  <c r="G134" i="2"/>
  <c r="H134" i="2" s="1"/>
  <c r="G98" i="2"/>
  <c r="H98" i="2" s="1"/>
  <c r="J2377" i="2"/>
  <c r="O2377" i="2" s="1"/>
  <c r="J2381" i="2"/>
  <c r="O2381" i="2" s="1"/>
  <c r="J2385" i="2"/>
  <c r="O2385" i="2" s="1"/>
  <c r="J2389" i="2"/>
  <c r="O2389" i="2" s="1"/>
  <c r="J2393" i="2"/>
  <c r="O2393" i="2" s="1"/>
  <c r="J2397" i="2"/>
  <c r="O2397" i="2" s="1"/>
  <c r="J2401" i="2"/>
  <c r="O2401" i="2" s="1"/>
  <c r="J2405" i="2"/>
  <c r="O2405" i="2" s="1"/>
  <c r="J2409" i="2"/>
  <c r="O2409" i="2" s="1"/>
  <c r="J2413" i="2"/>
  <c r="O2413" i="2" s="1"/>
  <c r="J2417" i="2"/>
  <c r="O2417" i="2" s="1"/>
  <c r="J2421" i="2"/>
  <c r="O2421" i="2" s="1"/>
  <c r="J2425" i="2"/>
  <c r="O2425" i="2" s="1"/>
  <c r="J2378" i="2"/>
  <c r="J2382" i="2"/>
  <c r="O2382" i="2" s="1"/>
  <c r="J2386" i="2"/>
  <c r="O2386" i="2" s="1"/>
  <c r="J2390" i="2"/>
  <c r="O2390" i="2" s="1"/>
  <c r="J2394" i="2"/>
  <c r="J2398" i="2"/>
  <c r="O2398" i="2" s="1"/>
  <c r="J2402" i="2"/>
  <c r="J2406" i="2"/>
  <c r="O2406" i="2" s="1"/>
  <c r="J2410" i="2"/>
  <c r="J2379" i="2"/>
  <c r="J2383" i="2"/>
  <c r="J2387" i="2"/>
  <c r="J2391" i="2"/>
  <c r="J2395" i="2"/>
  <c r="J2399" i="2"/>
  <c r="O2399" i="2" s="1"/>
  <c r="J2403" i="2"/>
  <c r="J2407" i="2"/>
  <c r="O2407" i="2" s="1"/>
  <c r="J2411" i="2"/>
  <c r="O2411" i="2" s="1"/>
  <c r="J2415" i="2"/>
  <c r="O2415" i="2" s="1"/>
  <c r="J2419" i="2"/>
  <c r="J2423" i="2"/>
  <c r="O2423" i="2" s="1"/>
  <c r="J2388" i="2"/>
  <c r="J2404" i="2"/>
  <c r="J2416" i="2"/>
  <c r="J2424" i="2"/>
  <c r="J2376" i="2"/>
  <c r="B39" i="7" s="1"/>
  <c r="J2392" i="2"/>
  <c r="O2392" i="2" s="1"/>
  <c r="J2408" i="2"/>
  <c r="J2418" i="2"/>
  <c r="J2426" i="2"/>
  <c r="O2426" i="2" s="1"/>
  <c r="J2384" i="2"/>
  <c r="O2384" i="2" s="1"/>
  <c r="J2414" i="2"/>
  <c r="O2414" i="2" s="1"/>
  <c r="J2396" i="2"/>
  <c r="J2420" i="2"/>
  <c r="O2420" i="2" s="1"/>
  <c r="J2400" i="2"/>
  <c r="J2422" i="2"/>
  <c r="O2422" i="2" s="1"/>
  <c r="J2380" i="2"/>
  <c r="J2412" i="2"/>
  <c r="G972" i="2"/>
  <c r="H972" i="2" s="1"/>
  <c r="G509" i="2"/>
  <c r="H509" i="2" s="1"/>
  <c r="G237" i="2"/>
  <c r="H237" i="2" s="1"/>
  <c r="G178" i="2"/>
  <c r="H178" i="2" s="1"/>
  <c r="G906" i="2"/>
  <c r="H906" i="2" s="1"/>
  <c r="G857" i="2"/>
  <c r="H857" i="2" s="1"/>
  <c r="G642" i="2"/>
  <c r="H642" i="2" s="1"/>
  <c r="G434" i="2"/>
  <c r="H434" i="2" s="1"/>
  <c r="G374" i="2"/>
  <c r="H374" i="2" s="1"/>
  <c r="G43" i="2"/>
  <c r="H43" i="2" s="1"/>
  <c r="C30" i="4"/>
  <c r="G2036" i="2"/>
  <c r="H2036" i="2" s="1"/>
  <c r="G1988" i="2"/>
  <c r="H1988" i="2" s="1"/>
  <c r="G1916" i="2"/>
  <c r="H1916" i="2" s="1"/>
  <c r="G729" i="2"/>
  <c r="H729" i="2" s="1"/>
  <c r="G1094" i="2"/>
  <c r="H1094" i="2" s="1"/>
  <c r="G1042" i="2"/>
  <c r="H1042" i="2" s="1"/>
  <c r="G567" i="2"/>
  <c r="H567" i="2" s="1"/>
  <c r="G296" i="2"/>
  <c r="H296" i="2" s="1"/>
  <c r="J1099" i="2"/>
  <c r="J1035" i="2"/>
  <c r="G2280" i="2"/>
  <c r="H2280" i="2" s="1"/>
  <c r="B41" i="7"/>
  <c r="J1738" i="2"/>
  <c r="B30" i="7" s="1"/>
  <c r="J1742" i="2"/>
  <c r="J1746" i="2"/>
  <c r="O1746" i="2" s="1"/>
  <c r="J1750" i="2"/>
  <c r="O1750" i="2" s="1"/>
  <c r="J1754" i="2"/>
  <c r="O1754" i="2" s="1"/>
  <c r="J1758" i="2"/>
  <c r="J1762" i="2"/>
  <c r="J1766" i="2"/>
  <c r="O1766" i="2" s="1"/>
  <c r="J1770" i="2"/>
  <c r="J1774" i="2"/>
  <c r="J1778" i="2"/>
  <c r="O1778" i="2" s="1"/>
  <c r="J1782" i="2"/>
  <c r="O1782" i="2" s="1"/>
  <c r="J1786" i="2"/>
  <c r="O1786" i="2" s="1"/>
  <c r="J1790" i="2"/>
  <c r="J1794" i="2"/>
  <c r="J1798" i="2"/>
  <c r="O1798" i="2" s="1"/>
  <c r="J1802" i="2"/>
  <c r="J1806" i="2"/>
  <c r="O1806" i="2" s="1"/>
  <c r="J1810" i="2"/>
  <c r="O1810" i="2" s="1"/>
  <c r="J1814" i="2"/>
  <c r="O1814" i="2" s="1"/>
  <c r="J1741" i="2"/>
  <c r="O1741" i="2" s="1"/>
  <c r="J1745" i="2"/>
  <c r="J1749" i="2"/>
  <c r="O1749" i="2" s="1"/>
  <c r="J1753" i="2"/>
  <c r="O1753" i="2" s="1"/>
  <c r="J1757" i="2"/>
  <c r="O1757" i="2" s="1"/>
  <c r="J1761" i="2"/>
  <c r="O1761" i="2" s="1"/>
  <c r="J1765" i="2"/>
  <c r="O1765" i="2" s="1"/>
  <c r="J1769" i="2"/>
  <c r="O1769" i="2" s="1"/>
  <c r="J1773" i="2"/>
  <c r="O1773" i="2" s="1"/>
  <c r="J1777" i="2"/>
  <c r="J1781" i="2"/>
  <c r="O1781" i="2" s="1"/>
  <c r="J1785" i="2"/>
  <c r="O1785" i="2" s="1"/>
  <c r="J1789" i="2"/>
  <c r="O1789" i="2" s="1"/>
  <c r="J1793" i="2"/>
  <c r="O1793" i="2" s="1"/>
  <c r="J1797" i="2"/>
  <c r="O1797" i="2" s="1"/>
  <c r="J1801" i="2"/>
  <c r="O1801" i="2" s="1"/>
  <c r="J1805" i="2"/>
  <c r="O1805" i="2" s="1"/>
  <c r="J1809" i="2"/>
  <c r="J1813" i="2"/>
  <c r="O1813" i="2" s="1"/>
  <c r="J1743" i="2"/>
  <c r="J1751" i="2"/>
  <c r="J1759" i="2"/>
  <c r="J1767" i="2"/>
  <c r="O1767" i="2" s="1"/>
  <c r="J1775" i="2"/>
  <c r="J1783" i="2"/>
  <c r="J1791" i="2"/>
  <c r="J1799" i="2"/>
  <c r="O1799" i="2" s="1"/>
  <c r="J1807" i="2"/>
  <c r="J1744" i="2"/>
  <c r="J1752" i="2"/>
  <c r="O1752" i="2" s="1"/>
  <c r="J1760" i="2"/>
  <c r="O1760" i="2" s="1"/>
  <c r="J1768" i="2"/>
  <c r="J1776" i="2"/>
  <c r="J1784" i="2"/>
  <c r="J1792" i="2"/>
  <c r="O1792" i="2" s="1"/>
  <c r="J1739" i="2"/>
  <c r="O1739" i="2" s="1"/>
  <c r="J1747" i="2"/>
  <c r="J1755" i="2"/>
  <c r="O1755" i="2" s="1"/>
  <c r="J1763" i="2"/>
  <c r="O1763" i="2" s="1"/>
  <c r="J1771" i="2"/>
  <c r="J1779" i="2"/>
  <c r="J1787" i="2"/>
  <c r="J1795" i="2"/>
  <c r="O1795" i="2" s="1"/>
  <c r="J1803" i="2"/>
  <c r="O1803" i="2" s="1"/>
  <c r="J1811" i="2"/>
  <c r="J1740" i="2"/>
  <c r="J1748" i="2"/>
  <c r="O1748" i="2" s="1"/>
  <c r="J1756" i="2"/>
  <c r="O1756" i="2" s="1"/>
  <c r="J1764" i="2"/>
  <c r="J1772" i="2"/>
  <c r="O1772" i="2" s="1"/>
  <c r="J1780" i="2"/>
  <c r="O1780" i="2" s="1"/>
  <c r="J1788" i="2"/>
  <c r="J1796" i="2"/>
  <c r="O1796" i="2" s="1"/>
  <c r="J1804" i="2"/>
  <c r="J1812" i="2"/>
  <c r="O1812" i="2" s="1"/>
  <c r="J1800" i="2"/>
  <c r="O1800" i="2" s="1"/>
  <c r="J1808" i="2"/>
  <c r="O1808" i="2" s="1"/>
  <c r="J1356" i="2"/>
  <c r="J1360" i="2"/>
  <c r="J1364" i="2"/>
  <c r="J1368" i="2"/>
  <c r="O1368" i="2" s="1"/>
  <c r="J1372" i="2"/>
  <c r="O1372" i="2" s="1"/>
  <c r="J1376" i="2"/>
  <c r="J1380" i="2"/>
  <c r="J1384" i="2"/>
  <c r="O1384" i="2" s="1"/>
  <c r="J1388" i="2"/>
  <c r="O1388" i="2" s="1"/>
  <c r="J1392" i="2"/>
  <c r="O1392" i="2" s="1"/>
  <c r="J1396" i="2"/>
  <c r="O1396" i="2" s="1"/>
  <c r="J1400" i="2"/>
  <c r="J1404" i="2"/>
  <c r="O1404" i="2" s="1"/>
  <c r="J1408" i="2"/>
  <c r="O1408" i="2" s="1"/>
  <c r="J1412" i="2"/>
  <c r="J1416" i="2"/>
  <c r="J1357" i="2"/>
  <c r="O1357" i="2" s="1"/>
  <c r="J1361" i="2"/>
  <c r="O1361" i="2" s="1"/>
  <c r="J1365" i="2"/>
  <c r="O1365" i="2" s="1"/>
  <c r="J1369" i="2"/>
  <c r="O1369" i="2" s="1"/>
  <c r="J1373" i="2"/>
  <c r="O1373" i="2" s="1"/>
  <c r="J1377" i="2"/>
  <c r="O1377" i="2" s="1"/>
  <c r="J1355" i="2"/>
  <c r="J1363" i="2"/>
  <c r="J1371" i="2"/>
  <c r="O1371" i="2" s="1"/>
  <c r="J1379" i="2"/>
  <c r="J1385" i="2"/>
  <c r="O1385" i="2" s="1"/>
  <c r="J1390" i="2"/>
  <c r="O1390" i="2" s="1"/>
  <c r="J1395" i="2"/>
  <c r="J1401" i="2"/>
  <c r="O1401" i="2" s="1"/>
  <c r="J1406" i="2"/>
  <c r="O1406" i="2" s="1"/>
  <c r="J1411" i="2"/>
  <c r="J1417" i="2"/>
  <c r="O1417" i="2" s="1"/>
  <c r="J1358" i="2"/>
  <c r="O1358" i="2" s="1"/>
  <c r="J1366" i="2"/>
  <c r="O1366" i="2" s="1"/>
  <c r="J1374" i="2"/>
  <c r="O1374" i="2" s="1"/>
  <c r="J1381" i="2"/>
  <c r="O1381" i="2" s="1"/>
  <c r="J1386" i="2"/>
  <c r="J1391" i="2"/>
  <c r="J1397" i="2"/>
  <c r="J1402" i="2"/>
  <c r="O1402" i="2" s="1"/>
  <c r="J1407" i="2"/>
  <c r="J1413" i="2"/>
  <c r="O1413" i="2" s="1"/>
  <c r="J1418" i="2"/>
  <c r="J1359" i="2"/>
  <c r="O1359" i="2" s="1"/>
  <c r="J1367" i="2"/>
  <c r="O1367" i="2" s="1"/>
  <c r="J1375" i="2"/>
  <c r="J1382" i="2"/>
  <c r="O1382" i="2" s="1"/>
  <c r="J1387" i="2"/>
  <c r="O1387" i="2" s="1"/>
  <c r="J1393" i="2"/>
  <c r="O1393" i="2" s="1"/>
  <c r="J1398" i="2"/>
  <c r="O1398" i="2" s="1"/>
  <c r="J1403" i="2"/>
  <c r="J1409" i="2"/>
  <c r="O1409" i="2" s="1"/>
  <c r="J1414" i="2"/>
  <c r="O1414" i="2" s="1"/>
  <c r="J1419" i="2"/>
  <c r="J1354" i="2"/>
  <c r="B24" i="7" s="1"/>
  <c r="J1383" i="2"/>
  <c r="O1383" i="2" s="1"/>
  <c r="J1405" i="2"/>
  <c r="O1405" i="2" s="1"/>
  <c r="J1370" i="2"/>
  <c r="O1370" i="2" s="1"/>
  <c r="J1394" i="2"/>
  <c r="O1394" i="2" s="1"/>
  <c r="J1415" i="2"/>
  <c r="O1415" i="2" s="1"/>
  <c r="J1378" i="2"/>
  <c r="O1378" i="2" s="1"/>
  <c r="J1399" i="2"/>
  <c r="J1362" i="2"/>
  <c r="O1362" i="2" s="1"/>
  <c r="J1389" i="2"/>
  <c r="O1389" i="2" s="1"/>
  <c r="J1410" i="2"/>
  <c r="O1410" i="2" s="1"/>
  <c r="J1292" i="2"/>
  <c r="J1296" i="2"/>
  <c r="O1296" i="2" s="1"/>
  <c r="J1300" i="2"/>
  <c r="J1304" i="2"/>
  <c r="O1304" i="2" s="1"/>
  <c r="J1308" i="2"/>
  <c r="J1312" i="2"/>
  <c r="O1312" i="2" s="1"/>
  <c r="J1316" i="2"/>
  <c r="O1316" i="2" s="1"/>
  <c r="J1320" i="2"/>
  <c r="J1324" i="2"/>
  <c r="J1328" i="2"/>
  <c r="J1332" i="2"/>
  <c r="O1332" i="2" s="1"/>
  <c r="J1336" i="2"/>
  <c r="J1340" i="2"/>
  <c r="J1344" i="2"/>
  <c r="O1344" i="2" s="1"/>
  <c r="J1348" i="2"/>
  <c r="J1352" i="2"/>
  <c r="J1293" i="2"/>
  <c r="O1293" i="2" s="1"/>
  <c r="J1297" i="2"/>
  <c r="O1297" i="2" s="1"/>
  <c r="J1301" i="2"/>
  <c r="O1301" i="2" s="1"/>
  <c r="J1305" i="2"/>
  <c r="O1305" i="2" s="1"/>
  <c r="J1309" i="2"/>
  <c r="J1313" i="2"/>
  <c r="O1313" i="2" s="1"/>
  <c r="J1317" i="2"/>
  <c r="O1317" i="2" s="1"/>
  <c r="J1321" i="2"/>
  <c r="O1321" i="2" s="1"/>
  <c r="J1325" i="2"/>
  <c r="O1325" i="2" s="1"/>
  <c r="J1329" i="2"/>
  <c r="O1329" i="2" s="1"/>
  <c r="J1333" i="2"/>
  <c r="O1333" i="2" s="1"/>
  <c r="J1337" i="2"/>
  <c r="O1337" i="2" s="1"/>
  <c r="J1341" i="2"/>
  <c r="J1345" i="2"/>
  <c r="O1345" i="2" s="1"/>
  <c r="J1349" i="2"/>
  <c r="O1349" i="2" s="1"/>
  <c r="J1353" i="2"/>
  <c r="O1353" i="2" s="1"/>
  <c r="J1291" i="2"/>
  <c r="J1299" i="2"/>
  <c r="O1299" i="2" s="1"/>
  <c r="J1307" i="2"/>
  <c r="O1307" i="2" s="1"/>
  <c r="J1315" i="2"/>
  <c r="J1323" i="2"/>
  <c r="O1323" i="2" s="1"/>
  <c r="J1331" i="2"/>
  <c r="J1339" i="2"/>
  <c r="J1347" i="2"/>
  <c r="O1347" i="2" s="1"/>
  <c r="J1294" i="2"/>
  <c r="O1294" i="2" s="1"/>
  <c r="J1302" i="2"/>
  <c r="O1302" i="2" s="1"/>
  <c r="J1310" i="2"/>
  <c r="O1310" i="2" s="1"/>
  <c r="J1318" i="2"/>
  <c r="O1318" i="2" s="1"/>
  <c r="J1326" i="2"/>
  <c r="O1326" i="2" s="1"/>
  <c r="J1334" i="2"/>
  <c r="O1334" i="2" s="1"/>
  <c r="J1342" i="2"/>
  <c r="O1342" i="2" s="1"/>
  <c r="J1350" i="2"/>
  <c r="O1350" i="2" s="1"/>
  <c r="J1295" i="2"/>
  <c r="O1295" i="2" s="1"/>
  <c r="J1303" i="2"/>
  <c r="J1311" i="2"/>
  <c r="J1319" i="2"/>
  <c r="O1319" i="2" s="1"/>
  <c r="J1327" i="2"/>
  <c r="J1335" i="2"/>
  <c r="O1335" i="2" s="1"/>
  <c r="J1343" i="2"/>
  <c r="O1343" i="2" s="1"/>
  <c r="J1351" i="2"/>
  <c r="J1290" i="2"/>
  <c r="B23" i="7" s="1"/>
  <c r="J1322" i="2"/>
  <c r="O1322" i="2" s="1"/>
  <c r="J1306" i="2"/>
  <c r="J1338" i="2"/>
  <c r="O1338" i="2" s="1"/>
  <c r="J1314" i="2"/>
  <c r="J1346" i="2"/>
  <c r="J1298" i="2"/>
  <c r="J1330" i="2"/>
  <c r="J1212" i="2"/>
  <c r="J1276" i="2"/>
  <c r="J1257" i="2"/>
  <c r="O1257" i="2" s="1"/>
  <c r="J1219" i="2"/>
  <c r="O1219" i="2" s="1"/>
  <c r="J1283" i="2"/>
  <c r="O1283" i="2" s="1"/>
  <c r="J1242" i="2"/>
  <c r="J1266" i="2"/>
  <c r="J1176" i="2"/>
  <c r="O1176" i="2" s="1"/>
  <c r="J1183" i="2"/>
  <c r="O1183" i="2" s="1"/>
  <c r="J1172" i="2"/>
  <c r="J1130" i="2"/>
  <c r="O1130" i="2" s="1"/>
  <c r="J1167" i="2"/>
  <c r="C3" i="5"/>
  <c r="G479" i="2"/>
  <c r="H479" i="2" s="1"/>
  <c r="G257" i="2"/>
  <c r="H257" i="2" s="1"/>
  <c r="C33" i="5"/>
  <c r="C29" i="5"/>
  <c r="C25" i="5"/>
  <c r="C21" i="5"/>
  <c r="C17" i="5"/>
  <c r="C13" i="5"/>
  <c r="C9" i="5"/>
  <c r="C5" i="5"/>
  <c r="C32" i="5"/>
  <c r="C28" i="5"/>
  <c r="C24" i="5"/>
  <c r="C20" i="5"/>
  <c r="C16" i="5"/>
  <c r="C12" i="5"/>
  <c r="C8" i="5"/>
  <c r="C2" i="5"/>
  <c r="C31" i="5"/>
  <c r="C27" i="5"/>
  <c r="C23" i="5"/>
  <c r="C19" i="5"/>
  <c r="C15" i="5"/>
  <c r="C11" i="5"/>
  <c r="C7" i="5"/>
  <c r="C4" i="5"/>
  <c r="C34" i="5"/>
  <c r="C30" i="5"/>
  <c r="C26" i="5"/>
  <c r="C22" i="5"/>
  <c r="C18" i="5"/>
  <c r="C14" i="5"/>
  <c r="C10" i="5"/>
  <c r="C6" i="5"/>
  <c r="G341" i="2"/>
  <c r="H341" i="2" s="1"/>
  <c r="B5" i="4" a="1"/>
  <c r="B5" i="4" s="1"/>
  <c r="C4" i="4"/>
  <c r="O3010" i="2" l="1"/>
  <c r="O3416" i="2"/>
  <c r="O3373" i="2"/>
  <c r="O3464" i="2"/>
  <c r="O2824" i="2"/>
  <c r="O3054" i="2"/>
  <c r="O3764" i="2"/>
  <c r="O2727" i="2"/>
  <c r="O3480" i="2"/>
  <c r="O1775" i="2"/>
  <c r="O1407" i="2"/>
  <c r="O2724" i="2"/>
  <c r="O2692" i="2"/>
  <c r="O3448" i="2"/>
  <c r="O3432" i="2"/>
  <c r="O3405" i="2"/>
  <c r="O3410" i="2"/>
  <c r="O3161" i="2"/>
  <c r="O3129" i="2"/>
  <c r="O3104" i="2"/>
  <c r="O2509" i="2"/>
  <c r="O2757" i="2"/>
  <c r="O2972" i="2"/>
  <c r="O3064" i="2"/>
  <c r="O3100" i="2"/>
  <c r="O3059" i="2"/>
  <c r="O3048" i="2"/>
  <c r="O3791" i="2"/>
  <c r="O3783" i="2"/>
  <c r="O2725" i="2"/>
  <c r="O2593" i="2"/>
  <c r="O2573" i="2"/>
  <c r="O2677" i="2"/>
  <c r="O2979" i="2"/>
  <c r="O2995" i="2"/>
  <c r="O3011" i="2"/>
  <c r="O3137" i="2"/>
  <c r="O3036" i="2"/>
  <c r="O3861" i="2"/>
  <c r="O3823" i="2"/>
  <c r="O3855" i="2"/>
  <c r="J1108" i="2"/>
  <c r="B20" i="7" s="1"/>
  <c r="J1161" i="2"/>
  <c r="O1161" i="2" s="1"/>
  <c r="J1186" i="2"/>
  <c r="J1151" i="2"/>
  <c r="O1151" i="2" s="1"/>
  <c r="J1164" i="2"/>
  <c r="J1175" i="2"/>
  <c r="J1166" i="2"/>
  <c r="O1166" i="2" s="1"/>
  <c r="J1140" i="2"/>
  <c r="O1140" i="2" s="1"/>
  <c r="J1189" i="2"/>
  <c r="O1189" i="2" s="1"/>
  <c r="J1123" i="2"/>
  <c r="J1153" i="2"/>
  <c r="O1153" i="2" s="1"/>
  <c r="J1198" i="2"/>
  <c r="O1198" i="2" s="1"/>
  <c r="J1171" i="2"/>
  <c r="J1119" i="2"/>
  <c r="J1133" i="2"/>
  <c r="O1133" i="2" s="1"/>
  <c r="J1116" i="2"/>
  <c r="O1116" i="2" s="1"/>
  <c r="J1190" i="2"/>
  <c r="O1190" i="2" s="1"/>
  <c r="J1192" i="2"/>
  <c r="O1192" i="2" s="1"/>
  <c r="J2178" i="2"/>
  <c r="O2178" i="2" s="1"/>
  <c r="O2774" i="2"/>
  <c r="O2790" i="2"/>
  <c r="J1496" i="2"/>
  <c r="O1496" i="2" s="1"/>
  <c r="J1556" i="2"/>
  <c r="L12" i="3"/>
  <c r="L16" i="3"/>
  <c r="L20" i="3"/>
  <c r="L24" i="3"/>
  <c r="L28" i="3"/>
  <c r="L13" i="3"/>
  <c r="L17" i="3"/>
  <c r="L21" i="3"/>
  <c r="L25" i="3"/>
  <c r="L29" i="3"/>
  <c r="L14" i="3"/>
  <c r="L18" i="3"/>
  <c r="L22" i="3"/>
  <c r="L26" i="3"/>
  <c r="L30" i="3"/>
  <c r="L15" i="3"/>
  <c r="L19" i="3"/>
  <c r="L23" i="3"/>
  <c r="L27" i="3"/>
  <c r="L11" i="3"/>
  <c r="O3789" i="2"/>
  <c r="O2551" i="2"/>
  <c r="O2697" i="2"/>
  <c r="O2749" i="2"/>
  <c r="O2591" i="2"/>
  <c r="O2579" i="2"/>
  <c r="O2623" i="2"/>
  <c r="O2801" i="2"/>
  <c r="O2763" i="2"/>
  <c r="O3436" i="2"/>
  <c r="O3421" i="2"/>
  <c r="O3241" i="2"/>
  <c r="O3040" i="2"/>
  <c r="O3834" i="2"/>
  <c r="O3830" i="2"/>
  <c r="O3775" i="2"/>
  <c r="O2589" i="2"/>
  <c r="O2675" i="2"/>
  <c r="O2769" i="2"/>
  <c r="O3003" i="2"/>
  <c r="O2976" i="2"/>
  <c r="O3866" i="2"/>
  <c r="O3798" i="2"/>
  <c r="O2525" i="2"/>
  <c r="O2511" i="2"/>
  <c r="O2711" i="2"/>
  <c r="O2739" i="2"/>
  <c r="O2601" i="2"/>
  <c r="O2581" i="2"/>
  <c r="O2657" i="2"/>
  <c r="O2645" i="2"/>
  <c r="O2633" i="2"/>
  <c r="O2613" i="2"/>
  <c r="O2641" i="2"/>
  <c r="O3020" i="2"/>
  <c r="O3024" i="2"/>
  <c r="O2992" i="2"/>
  <c r="O2987" i="2"/>
  <c r="O3019" i="2"/>
  <c r="O2842" i="2"/>
  <c r="O3072" i="2"/>
  <c r="O3849" i="2"/>
  <c r="O3790" i="2"/>
  <c r="O3853" i="2"/>
  <c r="O3821" i="2"/>
  <c r="O3873" i="2"/>
  <c r="O3857" i="2"/>
  <c r="O3817" i="2"/>
  <c r="O3801" i="2"/>
  <c r="O3819" i="2"/>
  <c r="O3803" i="2"/>
  <c r="O3797" i="2"/>
  <c r="O3827" i="2"/>
  <c r="O3811" i="2"/>
  <c r="O3794" i="2"/>
  <c r="O3760" i="2"/>
  <c r="O3786" i="2"/>
  <c r="O3809" i="2"/>
  <c r="O2741" i="2"/>
  <c r="O2637" i="2"/>
  <c r="O3752" i="2"/>
  <c r="O3874" i="2"/>
  <c r="O3841" i="2"/>
  <c r="O3838" i="2"/>
  <c r="O3879" i="2"/>
  <c r="O3862" i="2"/>
  <c r="O3846" i="2"/>
  <c r="O3787" i="2"/>
  <c r="O3805" i="2"/>
  <c r="O3793" i="2"/>
  <c r="O3774" i="2"/>
  <c r="O3829" i="2"/>
  <c r="O3813" i="2"/>
  <c r="O3799" i="2"/>
  <c r="O3785" i="2"/>
  <c r="O3878" i="2"/>
  <c r="J1254" i="2"/>
  <c r="O1254" i="2" s="1"/>
  <c r="J1217" i="2"/>
  <c r="O1217" i="2" s="1"/>
  <c r="J1162" i="2"/>
  <c r="J1147" i="2"/>
  <c r="O1147" i="2" s="1"/>
  <c r="J1118" i="2"/>
  <c r="O1118" i="2" s="1"/>
  <c r="J1129" i="2"/>
  <c r="O1129" i="2" s="1"/>
  <c r="J1136" i="2"/>
  <c r="O1136" i="2" s="1"/>
  <c r="J1203" i="2"/>
  <c r="O1203" i="2" s="1"/>
  <c r="J1185" i="2"/>
  <c r="O1185" i="2" s="1"/>
  <c r="O2782" i="2"/>
  <c r="J2243" i="2"/>
  <c r="O2243" i="2" s="1"/>
  <c r="J2267" i="2"/>
  <c r="J1163" i="2"/>
  <c r="J1138" i="2"/>
  <c r="J1149" i="2"/>
  <c r="O1149" i="2" s="1"/>
  <c r="J1156" i="2"/>
  <c r="J1199" i="2"/>
  <c r="J1205" i="2"/>
  <c r="O1205" i="2" s="1"/>
  <c r="J1154" i="2"/>
  <c r="O1154" i="2" s="1"/>
  <c r="J1158" i="2"/>
  <c r="O1158" i="2" s="1"/>
  <c r="J1155" i="2"/>
  <c r="O1155" i="2" s="1"/>
  <c r="J1131" i="2"/>
  <c r="O1131" i="2" s="1"/>
  <c r="J1134" i="2"/>
  <c r="O1134" i="2" s="1"/>
  <c r="J1169" i="2"/>
  <c r="O1169" i="2" s="1"/>
  <c r="J1137" i="2"/>
  <c r="O1137" i="2" s="1"/>
  <c r="J1113" i="2"/>
  <c r="O1113" i="2" s="1"/>
  <c r="J1152" i="2"/>
  <c r="O1152" i="2" s="1"/>
  <c r="J1120" i="2"/>
  <c r="J1206" i="2"/>
  <c r="O1206" i="2" s="1"/>
  <c r="J1191" i="2"/>
  <c r="O1191" i="2" s="1"/>
  <c r="J1193" i="2"/>
  <c r="O1193" i="2" s="1"/>
  <c r="J1200" i="2"/>
  <c r="J1170" i="2"/>
  <c r="J1146" i="2"/>
  <c r="J1139" i="2"/>
  <c r="J1114" i="2"/>
  <c r="O1114" i="2" s="1"/>
  <c r="J1117" i="2"/>
  <c r="O1117" i="2" s="1"/>
  <c r="J1132" i="2"/>
  <c r="O1132" i="2" s="1"/>
  <c r="J1178" i="2"/>
  <c r="O1178" i="2" s="1"/>
  <c r="J1208" i="2"/>
  <c r="O1208" i="2" s="1"/>
  <c r="J2234" i="2"/>
  <c r="O2234" i="2" s="1"/>
  <c r="J1135" i="2"/>
  <c r="O1135" i="2" s="1"/>
  <c r="J1115" i="2"/>
  <c r="O1115" i="2" s="1"/>
  <c r="J1122" i="2"/>
  <c r="J1165" i="2"/>
  <c r="O1165" i="2" s="1"/>
  <c r="J1145" i="2"/>
  <c r="O1145" i="2" s="1"/>
  <c r="J1121" i="2"/>
  <c r="O1121" i="2" s="1"/>
  <c r="J1168" i="2"/>
  <c r="J1148" i="2"/>
  <c r="O1148" i="2" s="1"/>
  <c r="J1124" i="2"/>
  <c r="J1182" i="2"/>
  <c r="O1182" i="2" s="1"/>
  <c r="J1207" i="2"/>
  <c r="J1187" i="2"/>
  <c r="J1201" i="2"/>
  <c r="O1201" i="2" s="1"/>
  <c r="J1177" i="2"/>
  <c r="O1177" i="2" s="1"/>
  <c r="J1184" i="2"/>
  <c r="J2288" i="2"/>
  <c r="J2289" i="2"/>
  <c r="O2289" i="2" s="1"/>
  <c r="J1214" i="2"/>
  <c r="O1214" i="2" s="1"/>
  <c r="J1281" i="2"/>
  <c r="O1281" i="2" s="1"/>
  <c r="J1256" i="2"/>
  <c r="O2778" i="2"/>
  <c r="O2753" i="2"/>
  <c r="J1271" i="2"/>
  <c r="O1271" i="2" s="1"/>
  <c r="J1235" i="2"/>
  <c r="J1237" i="2"/>
  <c r="O1237" i="2" s="1"/>
  <c r="J1236" i="2"/>
  <c r="O1236" i="2" s="1"/>
  <c r="J2264" i="2"/>
  <c r="O2264" i="2" s="1"/>
  <c r="J2223" i="2"/>
  <c r="J2237" i="2"/>
  <c r="O2237" i="2" s="1"/>
  <c r="J2244" i="2"/>
  <c r="O2244" i="2" s="1"/>
  <c r="J2266" i="2"/>
  <c r="O2266" i="2" s="1"/>
  <c r="J2272" i="2"/>
  <c r="O2272" i="2" s="1"/>
  <c r="J2287" i="2"/>
  <c r="O2287" i="2" s="1"/>
  <c r="J2290" i="2"/>
  <c r="O2290" i="2" s="1"/>
  <c r="J2269" i="2"/>
  <c r="O2269" i="2" s="1"/>
  <c r="J1282" i="2"/>
  <c r="J1287" i="2"/>
  <c r="J1247" i="2"/>
  <c r="J1278" i="2"/>
  <c r="O1278" i="2" s="1"/>
  <c r="J1226" i="2"/>
  <c r="J1259" i="2"/>
  <c r="J1231" i="2"/>
  <c r="O1231" i="2" s="1"/>
  <c r="J1289" i="2"/>
  <c r="O1289" i="2" s="1"/>
  <c r="J1269" i="2"/>
  <c r="O1269" i="2" s="1"/>
  <c r="J1249" i="2"/>
  <c r="O1249" i="2" s="1"/>
  <c r="J1225" i="2"/>
  <c r="O1225" i="2" s="1"/>
  <c r="J1288" i="2"/>
  <c r="O1288" i="2" s="1"/>
  <c r="J1268" i="2"/>
  <c r="O1268" i="2" s="1"/>
  <c r="J1244" i="2"/>
  <c r="O1244" i="2" s="1"/>
  <c r="J1224" i="2"/>
  <c r="O1224" i="2" s="1"/>
  <c r="J1274" i="2"/>
  <c r="O1274" i="2" s="1"/>
  <c r="J1279" i="2"/>
  <c r="O1279" i="2" s="1"/>
  <c r="J1239" i="2"/>
  <c r="J1262" i="2"/>
  <c r="O1262" i="2" s="1"/>
  <c r="J1210" i="2"/>
  <c r="J1251" i="2"/>
  <c r="O1251" i="2" s="1"/>
  <c r="J1223" i="2"/>
  <c r="J1285" i="2"/>
  <c r="O1285" i="2" s="1"/>
  <c r="J1265" i="2"/>
  <c r="O1265" i="2" s="1"/>
  <c r="J1241" i="2"/>
  <c r="O1241" i="2" s="1"/>
  <c r="J1221" i="2"/>
  <c r="O1221" i="2" s="1"/>
  <c r="J1284" i="2"/>
  <c r="O1284" i="2" s="1"/>
  <c r="J1260" i="2"/>
  <c r="J1240" i="2"/>
  <c r="O1240" i="2" s="1"/>
  <c r="J1220" i="2"/>
  <c r="O1220" i="2" s="1"/>
  <c r="J1595" i="2"/>
  <c r="J1234" i="2"/>
  <c r="J1258" i="2"/>
  <c r="O1258" i="2" s="1"/>
  <c r="J1255" i="2"/>
  <c r="O1255" i="2" s="1"/>
  <c r="J1286" i="2"/>
  <c r="O1286" i="2" s="1"/>
  <c r="J1246" i="2"/>
  <c r="O1246" i="2" s="1"/>
  <c r="J1267" i="2"/>
  <c r="J1222" i="2"/>
  <c r="O1222" i="2" s="1"/>
  <c r="J1215" i="2"/>
  <c r="O1215" i="2" s="1"/>
  <c r="J1273" i="2"/>
  <c r="O1273" i="2" s="1"/>
  <c r="J1253" i="2"/>
  <c r="O1253" i="2" s="1"/>
  <c r="J1233" i="2"/>
  <c r="O1233" i="2" s="1"/>
  <c r="J1209" i="2"/>
  <c r="O1209" i="2" s="1"/>
  <c r="J1272" i="2"/>
  <c r="J1252" i="2"/>
  <c r="J1228" i="2"/>
  <c r="J1150" i="2"/>
  <c r="O1150" i="2" s="1"/>
  <c r="J1142" i="2"/>
  <c r="O1142" i="2" s="1"/>
  <c r="J1159" i="2"/>
  <c r="J1143" i="2"/>
  <c r="O1143" i="2" s="1"/>
  <c r="J1127" i="2"/>
  <c r="O1127" i="2" s="1"/>
  <c r="J1111" i="2"/>
  <c r="J1126" i="2"/>
  <c r="O1126" i="2" s="1"/>
  <c r="J1110" i="2"/>
  <c r="O1110" i="2" s="1"/>
  <c r="J1157" i="2"/>
  <c r="O1157" i="2" s="1"/>
  <c r="J1141" i="2"/>
  <c r="O1141" i="2" s="1"/>
  <c r="J1125" i="2"/>
  <c r="O1125" i="2" s="1"/>
  <c r="J1109" i="2"/>
  <c r="O1109" i="2" s="1"/>
  <c r="J1160" i="2"/>
  <c r="J1144" i="2"/>
  <c r="J1128" i="2"/>
  <c r="O1128" i="2" s="1"/>
  <c r="J1112" i="2"/>
  <c r="O1112" i="2" s="1"/>
  <c r="J1202" i="2"/>
  <c r="O1202" i="2" s="1"/>
  <c r="J1194" i="2"/>
  <c r="J1174" i="2"/>
  <c r="O1174" i="2" s="1"/>
  <c r="J1195" i="2"/>
  <c r="O1195" i="2" s="1"/>
  <c r="J1179" i="2"/>
  <c r="O1179" i="2" s="1"/>
  <c r="J1197" i="2"/>
  <c r="O1197" i="2" s="1"/>
  <c r="J1181" i="2"/>
  <c r="O1181" i="2" s="1"/>
  <c r="J1204" i="2"/>
  <c r="O1204" i="2" s="1"/>
  <c r="J1188" i="2"/>
  <c r="J2300" i="2"/>
  <c r="O2300" i="2" s="1"/>
  <c r="J2292" i="2"/>
  <c r="O2292" i="2" s="1"/>
  <c r="J2275" i="2"/>
  <c r="O2275" i="2" s="1"/>
  <c r="J2235" i="2"/>
  <c r="O2235" i="2" s="1"/>
  <c r="J2278" i="2"/>
  <c r="O2278" i="2" s="1"/>
  <c r="J2226" i="2"/>
  <c r="O2226" i="2" s="1"/>
  <c r="J2249" i="2"/>
  <c r="O2249" i="2" s="1"/>
  <c r="J1575" i="2"/>
  <c r="O1575" i="2" s="1"/>
  <c r="J1614" i="2"/>
  <c r="O1614" i="2" s="1"/>
  <c r="J1173" i="2"/>
  <c r="O1173" i="2" s="1"/>
  <c r="J1196" i="2"/>
  <c r="J1180" i="2"/>
  <c r="O1180" i="2" s="1"/>
  <c r="J2284" i="2"/>
  <c r="O2284" i="2" s="1"/>
  <c r="J2296" i="2"/>
  <c r="J2299" i="2"/>
  <c r="O2299" i="2" s="1"/>
  <c r="J2255" i="2"/>
  <c r="O2255" i="2" s="1"/>
  <c r="J2298" i="2"/>
  <c r="O2298" i="2" s="1"/>
  <c r="J2246" i="2"/>
  <c r="O2246" i="2" s="1"/>
  <c r="J2281" i="2"/>
  <c r="O2281" i="2" s="1"/>
  <c r="J2225" i="2"/>
  <c r="O2225" i="2" s="1"/>
  <c r="J1579" i="2"/>
  <c r="J1582" i="2"/>
  <c r="O1582" i="2" s="1"/>
  <c r="J1572" i="2"/>
  <c r="J1849" i="2"/>
  <c r="O1849" i="2" s="1"/>
  <c r="J2258" i="2"/>
  <c r="O2258" i="2" s="1"/>
  <c r="J2301" i="2"/>
  <c r="O2301" i="2" s="1"/>
  <c r="J2257" i="2"/>
  <c r="O2257" i="2" s="1"/>
  <c r="J2217" i="2"/>
  <c r="O2217" i="2" s="1"/>
  <c r="J1567" i="2"/>
  <c r="J1613" i="2"/>
  <c r="O1613" i="2" s="1"/>
  <c r="J1607" i="2"/>
  <c r="J1592" i="2"/>
  <c r="J1581" i="2"/>
  <c r="O1581" i="2" s="1"/>
  <c r="O2786" i="2"/>
  <c r="O2794" i="2"/>
  <c r="J2240" i="2"/>
  <c r="O2240" i="2" s="1"/>
  <c r="J2256" i="2"/>
  <c r="O2256" i="2" s="1"/>
  <c r="J2232" i="2"/>
  <c r="J2228" i="2"/>
  <c r="O2228" i="2" s="1"/>
  <c r="J2283" i="2"/>
  <c r="O2283" i="2" s="1"/>
  <c r="J2259" i="2"/>
  <c r="O2259" i="2" s="1"/>
  <c r="J2239" i="2"/>
  <c r="O2239" i="2" s="1"/>
  <c r="J2219" i="2"/>
  <c r="O2219" i="2" s="1"/>
  <c r="J2282" i="2"/>
  <c r="J2262" i="2"/>
  <c r="O2262" i="2" s="1"/>
  <c r="J2242" i="2"/>
  <c r="J2218" i="2"/>
  <c r="J2285" i="2"/>
  <c r="O2285" i="2" s="1"/>
  <c r="J2265" i="2"/>
  <c r="O2265" i="2" s="1"/>
  <c r="J2241" i="2"/>
  <c r="O2241" i="2" s="1"/>
  <c r="J2221" i="2"/>
  <c r="O2221" i="2" s="1"/>
  <c r="J2252" i="2"/>
  <c r="J2236" i="2"/>
  <c r="J2280" i="2"/>
  <c r="O2280" i="2" s="1"/>
  <c r="J2276" i="2"/>
  <c r="J2291" i="2"/>
  <c r="J2271" i="2"/>
  <c r="O2271" i="2" s="1"/>
  <c r="J2251" i="2"/>
  <c r="O2251" i="2" s="1"/>
  <c r="J2227" i="2"/>
  <c r="J2294" i="2"/>
  <c r="O2294" i="2" s="1"/>
  <c r="J2274" i="2"/>
  <c r="J2250" i="2"/>
  <c r="J2230" i="2"/>
  <c r="O2230" i="2" s="1"/>
  <c r="J2297" i="2"/>
  <c r="O2297" i="2" s="1"/>
  <c r="J2273" i="2"/>
  <c r="O2273" i="2" s="1"/>
  <c r="J2253" i="2"/>
  <c r="O2253" i="2" s="1"/>
  <c r="J2233" i="2"/>
  <c r="O2233" i="2" s="1"/>
  <c r="O2618" i="2"/>
  <c r="O2626" i="2"/>
  <c r="O2658" i="2"/>
  <c r="O2690" i="2"/>
  <c r="O2722" i="2"/>
  <c r="O2754" i="2"/>
  <c r="J2374" i="2"/>
  <c r="O2374" i="2" s="1"/>
  <c r="J1617" i="2"/>
  <c r="O1617" i="2" s="1"/>
  <c r="J1842" i="2"/>
  <c r="J2308" i="2"/>
  <c r="O2308" i="2" s="1"/>
  <c r="J2432" i="2"/>
  <c r="J2114" i="2"/>
  <c r="J1843" i="2"/>
  <c r="J2368" i="2"/>
  <c r="O2368" i="2" s="1"/>
  <c r="J2476" i="2"/>
  <c r="O2476" i="2" s="1"/>
  <c r="J1856" i="2"/>
  <c r="O1856" i="2" s="1"/>
  <c r="J1850" i="2"/>
  <c r="O2650" i="2"/>
  <c r="J1603" i="2"/>
  <c r="O1603" i="2" s="1"/>
  <c r="J1604" i="2"/>
  <c r="J1559" i="2"/>
  <c r="J1570" i="2"/>
  <c r="J1577" i="2"/>
  <c r="O1577" i="2" s="1"/>
  <c r="J1854" i="2"/>
  <c r="O1854" i="2" s="1"/>
  <c r="J1828" i="2"/>
  <c r="O1828" i="2" s="1"/>
  <c r="J1833" i="2"/>
  <c r="O1833" i="2" s="1"/>
  <c r="J2363" i="2"/>
  <c r="O2363" i="2" s="1"/>
  <c r="J2470" i="2"/>
  <c r="O2470" i="2" s="1"/>
  <c r="J2485" i="2"/>
  <c r="O2485" i="2" s="1"/>
  <c r="J2126" i="2"/>
  <c r="O2126" i="2" s="1"/>
  <c r="J1564" i="2"/>
  <c r="O1564" i="2" s="1"/>
  <c r="J1602" i="2"/>
  <c r="J1597" i="2"/>
  <c r="O1597" i="2" s="1"/>
  <c r="J1835" i="2"/>
  <c r="O1835" i="2" s="1"/>
  <c r="J1820" i="2"/>
  <c r="O1820" i="2" s="1"/>
  <c r="J2354" i="2"/>
  <c r="O2354" i="2" s="1"/>
  <c r="J2482" i="2"/>
  <c r="J2089" i="2"/>
  <c r="O2089" i="2" s="1"/>
  <c r="J1832" i="2"/>
  <c r="J1824" i="2"/>
  <c r="J1823" i="2"/>
  <c r="O1823" i="2" s="1"/>
  <c r="J1815" i="2"/>
  <c r="O1815" i="2" s="1"/>
  <c r="J1825" i="2"/>
  <c r="O1825" i="2" s="1"/>
  <c r="J2344" i="2"/>
  <c r="O2344" i="2" s="1"/>
  <c r="J2359" i="2"/>
  <c r="O2359" i="2" s="1"/>
  <c r="J2310" i="2"/>
  <c r="O2310" i="2" s="1"/>
  <c r="J2487" i="2"/>
  <c r="O2487" i="2" s="1"/>
  <c r="J2116" i="2"/>
  <c r="J1822" i="2"/>
  <c r="O1822" i="2" s="1"/>
  <c r="J1862" i="2"/>
  <c r="O1862" i="2" s="1"/>
  <c r="J1855" i="2"/>
  <c r="O1855" i="2" s="1"/>
  <c r="J1852" i="2"/>
  <c r="O1852" i="2" s="1"/>
  <c r="J1853" i="2"/>
  <c r="O1853" i="2" s="1"/>
  <c r="J2316" i="2"/>
  <c r="J2312" i="2"/>
  <c r="J2319" i="2"/>
  <c r="J2361" i="2"/>
  <c r="O2361" i="2" s="1"/>
  <c r="J2478" i="2"/>
  <c r="O2478" i="2" s="1"/>
  <c r="J2505" i="2"/>
  <c r="O2505" i="2" s="1"/>
  <c r="J2083" i="2"/>
  <c r="J1655" i="2"/>
  <c r="J2048" i="2"/>
  <c r="O2048" i="2" s="1"/>
  <c r="J1647" i="2"/>
  <c r="J2011" i="2"/>
  <c r="O2011" i="2" s="1"/>
  <c r="J1586" i="2"/>
  <c r="J1609" i="2"/>
  <c r="O1609" i="2" s="1"/>
  <c r="J1565" i="2"/>
  <c r="O1565" i="2" s="1"/>
  <c r="J1644" i="2"/>
  <c r="J1650" i="2"/>
  <c r="J2200" i="2"/>
  <c r="O2200" i="2" s="1"/>
  <c r="J2173" i="2"/>
  <c r="O2173" i="2" s="1"/>
  <c r="J1636" i="2"/>
  <c r="O1636" i="2" s="1"/>
  <c r="J1646" i="2"/>
  <c r="O1646" i="2" s="1"/>
  <c r="J2183" i="2"/>
  <c r="J2132" i="2"/>
  <c r="B36" i="7" s="1"/>
  <c r="J1527" i="2"/>
  <c r="O1527" i="2" s="1"/>
  <c r="G486" i="2"/>
  <c r="H486" i="2" s="1"/>
  <c r="G353" i="2"/>
  <c r="H353" i="2" s="1"/>
  <c r="J1659" i="2"/>
  <c r="O1659" i="2" s="1"/>
  <c r="J1631" i="2"/>
  <c r="O1631" i="2" s="1"/>
  <c r="J1622" i="2"/>
  <c r="O1622" i="2" s="1"/>
  <c r="J2144" i="2"/>
  <c r="J2159" i="2"/>
  <c r="J1530" i="2"/>
  <c r="J1657" i="2"/>
  <c r="O1657" i="2" s="1"/>
  <c r="J1635" i="2"/>
  <c r="O1635" i="2" s="1"/>
  <c r="J1637" i="2"/>
  <c r="O1637" i="2" s="1"/>
  <c r="J2188" i="2"/>
  <c r="O2188" i="2" s="1"/>
  <c r="J2168" i="2"/>
  <c r="J2170" i="2"/>
  <c r="J1489" i="2"/>
  <c r="O1489" i="2" s="1"/>
  <c r="J2337" i="2"/>
  <c r="O2337" i="2" s="1"/>
  <c r="J2468" i="2"/>
  <c r="O2468" i="2" s="1"/>
  <c r="J2442" i="2"/>
  <c r="J2467" i="2"/>
  <c r="O2467" i="2" s="1"/>
  <c r="J2461" i="2"/>
  <c r="O2461" i="2" s="1"/>
  <c r="J2120" i="2"/>
  <c r="J2087" i="2"/>
  <c r="O2087" i="2" s="1"/>
  <c r="J2076" i="2"/>
  <c r="O2076" i="2" s="1"/>
  <c r="J2332" i="2"/>
  <c r="O2332" i="2" s="1"/>
  <c r="J2324" i="2"/>
  <c r="J2343" i="2"/>
  <c r="J2330" i="2"/>
  <c r="O2330" i="2" s="1"/>
  <c r="J2317" i="2"/>
  <c r="O2317" i="2" s="1"/>
  <c r="J2480" i="2"/>
  <c r="O2480" i="2" s="1"/>
  <c r="J2443" i="2"/>
  <c r="J2441" i="2"/>
  <c r="O2441" i="2" s="1"/>
  <c r="J2112" i="2"/>
  <c r="J2125" i="2"/>
  <c r="O2125" i="2" s="1"/>
  <c r="J2110" i="2"/>
  <c r="O2110" i="2" s="1"/>
  <c r="J2086" i="2"/>
  <c r="O2086" i="2" s="1"/>
  <c r="J2056" i="2"/>
  <c r="O2056" i="2" s="1"/>
  <c r="J1529" i="2"/>
  <c r="O1529" i="2" s="1"/>
  <c r="J2006" i="2"/>
  <c r="O2006" i="2" s="1"/>
  <c r="J2019" i="2"/>
  <c r="J2024" i="2"/>
  <c r="O2024" i="2" s="1"/>
  <c r="J2037" i="2"/>
  <c r="O2037" i="2" s="1"/>
  <c r="J1442" i="2"/>
  <c r="O1442" i="2" s="1"/>
  <c r="J2026" i="2"/>
  <c r="J2016" i="2"/>
  <c r="O2016" i="2" s="1"/>
  <c r="J2335" i="2"/>
  <c r="O2335" i="2" s="1"/>
  <c r="J2315" i="2"/>
  <c r="J2370" i="2"/>
  <c r="J2346" i="2"/>
  <c r="J2326" i="2"/>
  <c r="O2326" i="2" s="1"/>
  <c r="J2306" i="2"/>
  <c r="J2353" i="2"/>
  <c r="O2353" i="2" s="1"/>
  <c r="J2333" i="2"/>
  <c r="O2333" i="2" s="1"/>
  <c r="J2313" i="2"/>
  <c r="O2313" i="2" s="1"/>
  <c r="J2444" i="2"/>
  <c r="J2454" i="2"/>
  <c r="O2454" i="2" s="1"/>
  <c r="J2452" i="2"/>
  <c r="O2452" i="2" s="1"/>
  <c r="J2446" i="2"/>
  <c r="O2446" i="2" s="1"/>
  <c r="J2474" i="2"/>
  <c r="J2434" i="2"/>
  <c r="J2464" i="2"/>
  <c r="O2464" i="2" s="1"/>
  <c r="J2503" i="2"/>
  <c r="O2503" i="2" s="1"/>
  <c r="J2483" i="2"/>
  <c r="O2483" i="2" s="1"/>
  <c r="J2459" i="2"/>
  <c r="J2439" i="2"/>
  <c r="O2439" i="2" s="1"/>
  <c r="J2501" i="2"/>
  <c r="O2501" i="2" s="1"/>
  <c r="J2477" i="2"/>
  <c r="O2477" i="2" s="1"/>
  <c r="J2457" i="2"/>
  <c r="O2457" i="2" s="1"/>
  <c r="J2437" i="2"/>
  <c r="O2437" i="2" s="1"/>
  <c r="J2074" i="2"/>
  <c r="J2115" i="2"/>
  <c r="O2115" i="2" s="1"/>
  <c r="J2088" i="2"/>
  <c r="O2088" i="2" s="1"/>
  <c r="J2108" i="2"/>
  <c r="J2070" i="2"/>
  <c r="O2070" i="2" s="1"/>
  <c r="J2107" i="2"/>
  <c r="J2078" i="2"/>
  <c r="O2078" i="2" s="1"/>
  <c r="J2106" i="2"/>
  <c r="J2075" i="2"/>
  <c r="O2075" i="2" s="1"/>
  <c r="J2072" i="2"/>
  <c r="O2072" i="2" s="1"/>
  <c r="J2067" i="2"/>
  <c r="O2067" i="2" s="1"/>
  <c r="J2117" i="2"/>
  <c r="O2117" i="2" s="1"/>
  <c r="J2085" i="2"/>
  <c r="O2085" i="2" s="1"/>
  <c r="O2670" i="2"/>
  <c r="J1859" i="2"/>
  <c r="O1859" i="2" s="1"/>
  <c r="J1848" i="2"/>
  <c r="O1848" i="2" s="1"/>
  <c r="J1846" i="2"/>
  <c r="O1846" i="2" s="1"/>
  <c r="J1819" i="2"/>
  <c r="O1819" i="2" s="1"/>
  <c r="J1844" i="2"/>
  <c r="O1844" i="2" s="1"/>
  <c r="J1863" i="2"/>
  <c r="J1836" i="2"/>
  <c r="J1865" i="2"/>
  <c r="O1865" i="2" s="1"/>
  <c r="J1841" i="2"/>
  <c r="O1841" i="2" s="1"/>
  <c r="J1821" i="2"/>
  <c r="O1821" i="2" s="1"/>
  <c r="J2336" i="2"/>
  <c r="O2336" i="2" s="1"/>
  <c r="J2320" i="2"/>
  <c r="O2320" i="2" s="1"/>
  <c r="J2372" i="2"/>
  <c r="O2372" i="2" s="1"/>
  <c r="J2375" i="2"/>
  <c r="O2375" i="2" s="1"/>
  <c r="J2351" i="2"/>
  <c r="O2351" i="2" s="1"/>
  <c r="J2331" i="2"/>
  <c r="O2331" i="2" s="1"/>
  <c r="J2311" i="2"/>
  <c r="O2311" i="2" s="1"/>
  <c r="J2362" i="2"/>
  <c r="O2362" i="2" s="1"/>
  <c r="J2342" i="2"/>
  <c r="O2342" i="2" s="1"/>
  <c r="J2322" i="2"/>
  <c r="O2322" i="2" s="1"/>
  <c r="J2369" i="2"/>
  <c r="O2369" i="2" s="1"/>
  <c r="J2349" i="2"/>
  <c r="O2349" i="2" s="1"/>
  <c r="J2329" i="2"/>
  <c r="O2329" i="2" s="1"/>
  <c r="J2305" i="2"/>
  <c r="O2305" i="2" s="1"/>
  <c r="J2428" i="2"/>
  <c r="J2438" i="2"/>
  <c r="O2438" i="2" s="1"/>
  <c r="J2430" i="2"/>
  <c r="O2430" i="2" s="1"/>
  <c r="J2466" i="2"/>
  <c r="J2496" i="2"/>
  <c r="J2456" i="2"/>
  <c r="O2456" i="2" s="1"/>
  <c r="J2499" i="2"/>
  <c r="O2499" i="2" s="1"/>
  <c r="J2475" i="2"/>
  <c r="O2475" i="2" s="1"/>
  <c r="J2455" i="2"/>
  <c r="J2435" i="2"/>
  <c r="J2493" i="2"/>
  <c r="O2493" i="2" s="1"/>
  <c r="J2473" i="2"/>
  <c r="O2473" i="2" s="1"/>
  <c r="J2453" i="2"/>
  <c r="O2453" i="2" s="1"/>
  <c r="J2429" i="2"/>
  <c r="O2429" i="2" s="1"/>
  <c r="J1639" i="2"/>
  <c r="O1639" i="2" s="1"/>
  <c r="J1653" i="2"/>
  <c r="O1653" i="2" s="1"/>
  <c r="J1656" i="2"/>
  <c r="J1624" i="2"/>
  <c r="O1624" i="2" s="1"/>
  <c r="J1642" i="2"/>
  <c r="O1642" i="2" s="1"/>
  <c r="J1629" i="2"/>
  <c r="O1629" i="2" s="1"/>
  <c r="J126" i="2"/>
  <c r="J2094" i="2"/>
  <c r="O2094" i="2" s="1"/>
  <c r="J2130" i="2"/>
  <c r="J2098" i="2"/>
  <c r="O2098" i="2" s="1"/>
  <c r="J2128" i="2"/>
  <c r="O2128" i="2" s="1"/>
  <c r="J2102" i="2"/>
  <c r="O2102" i="2" s="1"/>
  <c r="J2127" i="2"/>
  <c r="O2127" i="2" s="1"/>
  <c r="J2100" i="2"/>
  <c r="O2100" i="2" s="1"/>
  <c r="J2062" i="2"/>
  <c r="O2062" i="2" s="1"/>
  <c r="J2064" i="2"/>
  <c r="O2064" i="2" s="1"/>
  <c r="J2063" i="2"/>
  <c r="O2063" i="2" s="1"/>
  <c r="J2109" i="2"/>
  <c r="O2109" i="2" s="1"/>
  <c r="J2073" i="2"/>
  <c r="O2073" i="2" s="1"/>
  <c r="J2215" i="2"/>
  <c r="O2215" i="2" s="1"/>
  <c r="J2135" i="2"/>
  <c r="O2135" i="2" s="1"/>
  <c r="J2154" i="2"/>
  <c r="J121" i="2"/>
  <c r="J1547" i="2"/>
  <c r="O1547" i="2" s="1"/>
  <c r="J1506" i="2"/>
  <c r="J1481" i="2"/>
  <c r="O1481" i="2" s="1"/>
  <c r="J1838" i="2"/>
  <c r="O1838" i="2" s="1"/>
  <c r="J1867" i="2"/>
  <c r="J1840" i="2"/>
  <c r="O1840" i="2" s="1"/>
  <c r="J1866" i="2"/>
  <c r="O1866" i="2" s="1"/>
  <c r="J1834" i="2"/>
  <c r="J1858" i="2"/>
  <c r="O1858" i="2" s="1"/>
  <c r="J1831" i="2"/>
  <c r="O1831" i="2" s="1"/>
  <c r="J1857" i="2"/>
  <c r="O1857" i="2" s="1"/>
  <c r="J1837" i="2"/>
  <c r="O1837" i="2" s="1"/>
  <c r="J1817" i="2"/>
  <c r="O1817" i="2" s="1"/>
  <c r="J2364" i="2"/>
  <c r="J2360" i="2"/>
  <c r="J2356" i="2"/>
  <c r="O2356" i="2" s="1"/>
  <c r="J2367" i="2"/>
  <c r="O2367" i="2" s="1"/>
  <c r="J2347" i="2"/>
  <c r="O2347" i="2" s="1"/>
  <c r="J2327" i="2"/>
  <c r="O2327" i="2" s="1"/>
  <c r="J2303" i="2"/>
  <c r="B38" i="7" s="1"/>
  <c r="J2358" i="2"/>
  <c r="O2358" i="2" s="1"/>
  <c r="J2338" i="2"/>
  <c r="J2314" i="2"/>
  <c r="J2365" i="2"/>
  <c r="O2365" i="2" s="1"/>
  <c r="J2345" i="2"/>
  <c r="O2345" i="2" s="1"/>
  <c r="J2321" i="2"/>
  <c r="O2321" i="2" s="1"/>
  <c r="J2492" i="2"/>
  <c r="J2502" i="2"/>
  <c r="O2502" i="2" s="1"/>
  <c r="J2484" i="2"/>
  <c r="O2484" i="2" s="1"/>
  <c r="J2494" i="2"/>
  <c r="O2494" i="2" s="1"/>
  <c r="J2498" i="2"/>
  <c r="J2450" i="2"/>
  <c r="J2488" i="2"/>
  <c r="J2448" i="2"/>
  <c r="O2448" i="2" s="1"/>
  <c r="J2491" i="2"/>
  <c r="O2491" i="2" s="1"/>
  <c r="J2471" i="2"/>
  <c r="O2471" i="2" s="1"/>
  <c r="J2451" i="2"/>
  <c r="O2451" i="2" s="1"/>
  <c r="J2427" i="2"/>
  <c r="O2427" i="2" s="1"/>
  <c r="J2489" i="2"/>
  <c r="O2489" i="2" s="1"/>
  <c r="J2469" i="2"/>
  <c r="O2469" i="2" s="1"/>
  <c r="J2445" i="2"/>
  <c r="O2445" i="2" s="1"/>
  <c r="J1651" i="2"/>
  <c r="O1651" i="2" s="1"/>
  <c r="J1641" i="2"/>
  <c r="O1641" i="2" s="1"/>
  <c r="J1652" i="2"/>
  <c r="O1652" i="2" s="1"/>
  <c r="J1619" i="2"/>
  <c r="J1627" i="2"/>
  <c r="O1627" i="2" s="1"/>
  <c r="J1621" i="2"/>
  <c r="O1621" i="2" s="1"/>
  <c r="J134" i="2"/>
  <c r="J1899" i="2"/>
  <c r="J2099" i="2"/>
  <c r="J2058" i="2"/>
  <c r="J2119" i="2"/>
  <c r="J2092" i="2"/>
  <c r="O2092" i="2" s="1"/>
  <c r="J2123" i="2"/>
  <c r="O2123" i="2" s="1"/>
  <c r="J2091" i="2"/>
  <c r="O2091" i="2" s="1"/>
  <c r="J2122" i="2"/>
  <c r="J2095" i="2"/>
  <c r="O2095" i="2" s="1"/>
  <c r="J2080" i="2"/>
  <c r="O2080" i="2" s="1"/>
  <c r="J2060" i="2"/>
  <c r="J2059" i="2"/>
  <c r="O2059" i="2" s="1"/>
  <c r="J2105" i="2"/>
  <c r="O2105" i="2" s="1"/>
  <c r="J2061" i="2"/>
  <c r="O2061" i="2" s="1"/>
  <c r="J2160" i="2"/>
  <c r="J2199" i="2"/>
  <c r="J2210" i="2"/>
  <c r="O2210" i="2" s="1"/>
  <c r="J2197" i="2"/>
  <c r="O2197" i="2" s="1"/>
  <c r="J1487" i="2"/>
  <c r="J1545" i="2"/>
  <c r="O1545" i="2" s="1"/>
  <c r="J1512" i="2"/>
  <c r="O1512" i="2" s="1"/>
  <c r="O2610" i="2"/>
  <c r="O2642" i="2"/>
  <c r="O2674" i="2"/>
  <c r="O2762" i="2"/>
  <c r="O2770" i="2"/>
  <c r="O2802" i="2"/>
  <c r="J2034" i="2"/>
  <c r="J2043" i="2"/>
  <c r="J2005" i="2"/>
  <c r="O2005" i="2" s="1"/>
  <c r="J1623" i="2"/>
  <c r="J1634" i="2"/>
  <c r="O1634" i="2" s="1"/>
  <c r="J1649" i="2"/>
  <c r="O1649" i="2" s="1"/>
  <c r="J1620" i="2"/>
  <c r="J1640" i="2"/>
  <c r="J1658" i="2"/>
  <c r="O1658" i="2" s="1"/>
  <c r="J1632" i="2"/>
  <c r="J1633" i="2"/>
  <c r="O1633" i="2" s="1"/>
  <c r="J19" i="2"/>
  <c r="O19" i="2" s="1"/>
  <c r="J2093" i="2"/>
  <c r="O2093" i="2" s="1"/>
  <c r="J2069" i="2"/>
  <c r="O2069" i="2" s="1"/>
  <c r="J2164" i="2"/>
  <c r="O2164" i="2" s="1"/>
  <c r="J2167" i="2"/>
  <c r="O2167" i="2" s="1"/>
  <c r="J2202" i="2"/>
  <c r="J2138" i="2"/>
  <c r="J2165" i="2"/>
  <c r="O2165" i="2" s="1"/>
  <c r="J1539" i="2"/>
  <c r="O1539" i="2" s="1"/>
  <c r="J1546" i="2"/>
  <c r="J1498" i="2"/>
  <c r="J1521" i="2"/>
  <c r="O1521" i="2" s="1"/>
  <c r="J1536" i="2"/>
  <c r="J1480" i="2"/>
  <c r="O1480" i="2" s="1"/>
  <c r="J2205" i="2"/>
  <c r="O2205" i="2" s="1"/>
  <c r="J2157" i="2"/>
  <c r="O2157" i="2" s="1"/>
  <c r="J1551" i="2"/>
  <c r="J1538" i="2"/>
  <c r="J1482" i="2"/>
  <c r="J1497" i="2"/>
  <c r="O1497" i="2" s="1"/>
  <c r="J1528" i="2"/>
  <c r="J122" i="2"/>
  <c r="J1906" i="2"/>
  <c r="J1998" i="2"/>
  <c r="O1998" i="2" s="1"/>
  <c r="J2051" i="2"/>
  <c r="O2051" i="2" s="1"/>
  <c r="J2045" i="2"/>
  <c r="O2045" i="2" s="1"/>
  <c r="J2204" i="2"/>
  <c r="O2204" i="2" s="1"/>
  <c r="J2196" i="2"/>
  <c r="J2191" i="2"/>
  <c r="O2191" i="2" s="1"/>
  <c r="J2151" i="2"/>
  <c r="O2151" i="2" s="1"/>
  <c r="J2186" i="2"/>
  <c r="J2146" i="2"/>
  <c r="O2146" i="2" s="1"/>
  <c r="J2189" i="2"/>
  <c r="O2189" i="2" s="1"/>
  <c r="J2141" i="2"/>
  <c r="O2141" i="2" s="1"/>
  <c r="J1507" i="2"/>
  <c r="J1495" i="2"/>
  <c r="O1495" i="2" s="1"/>
  <c r="J1514" i="2"/>
  <c r="J1553" i="2"/>
  <c r="O1553" i="2" s="1"/>
  <c r="J1513" i="2"/>
  <c r="O1513" i="2" s="1"/>
  <c r="J1544" i="2"/>
  <c r="O1544" i="2" s="1"/>
  <c r="J1504" i="2"/>
  <c r="J1457" i="2"/>
  <c r="O1457" i="2" s="1"/>
  <c r="J2013" i="2"/>
  <c r="O2013" i="2" s="1"/>
  <c r="J429" i="2"/>
  <c r="O429" i="2" s="1"/>
  <c r="J1872" i="2"/>
  <c r="O1872" i="2" s="1"/>
  <c r="J1877" i="2"/>
  <c r="O1877" i="2" s="1"/>
  <c r="J1976" i="2"/>
  <c r="J2121" i="2"/>
  <c r="O2121" i="2" s="1"/>
  <c r="J2101" i="2"/>
  <c r="O2101" i="2" s="1"/>
  <c r="J2077" i="2"/>
  <c r="O2077" i="2" s="1"/>
  <c r="J2057" i="2"/>
  <c r="O2057" i="2" s="1"/>
  <c r="J1708" i="2"/>
  <c r="O1708" i="2" s="1"/>
  <c r="J1902" i="2"/>
  <c r="O1902" i="2" s="1"/>
  <c r="J1883" i="2"/>
  <c r="O1883" i="2" s="1"/>
  <c r="J1707" i="2"/>
  <c r="O2666" i="2"/>
  <c r="O2714" i="2"/>
  <c r="J1904" i="2"/>
  <c r="J1893" i="2"/>
  <c r="O1893" i="2" s="1"/>
  <c r="J1974" i="2"/>
  <c r="O1974" i="2" s="1"/>
  <c r="J1719" i="2"/>
  <c r="O1719" i="2" s="1"/>
  <c r="J1563" i="2"/>
  <c r="O1563" i="2" s="1"/>
  <c r="J1599" i="2"/>
  <c r="O1599" i="2" s="1"/>
  <c r="J1596" i="2"/>
  <c r="O1596" i="2" s="1"/>
  <c r="J1584" i="2"/>
  <c r="O1584" i="2" s="1"/>
  <c r="J1598" i="2"/>
  <c r="O1598" i="2" s="1"/>
  <c r="J1566" i="2"/>
  <c r="O1566" i="2" s="1"/>
  <c r="J1593" i="2"/>
  <c r="O1593" i="2" s="1"/>
  <c r="J1561" i="2"/>
  <c r="O1561" i="2" s="1"/>
  <c r="J1643" i="2"/>
  <c r="O1643" i="2" s="1"/>
  <c r="J1618" i="2"/>
  <c r="O1618" i="2" s="1"/>
  <c r="J1628" i="2"/>
  <c r="O1628" i="2" s="1"/>
  <c r="J1645" i="2"/>
  <c r="O1645" i="2" s="1"/>
  <c r="J1626" i="2"/>
  <c r="J1648" i="2"/>
  <c r="J1630" i="2"/>
  <c r="O1630" i="2" s="1"/>
  <c r="J1654" i="2"/>
  <c r="O1654" i="2" s="1"/>
  <c r="J1638" i="2"/>
  <c r="O1638" i="2" s="1"/>
  <c r="J1616" i="2"/>
  <c r="O1616" i="2" s="1"/>
  <c r="J1625" i="2"/>
  <c r="O1625" i="2" s="1"/>
  <c r="J118" i="2"/>
  <c r="O118" i="2" s="1"/>
  <c r="J1910" i="2"/>
  <c r="O1910" i="2" s="1"/>
  <c r="J1888" i="2"/>
  <c r="J1925" i="2"/>
  <c r="O1925" i="2" s="1"/>
  <c r="J2208" i="2"/>
  <c r="O2208" i="2" s="1"/>
  <c r="J2140" i="2"/>
  <c r="O2140" i="2" s="1"/>
  <c r="J2136" i="2"/>
  <c r="O2136" i="2" s="1"/>
  <c r="J2207" i="2"/>
  <c r="J2175" i="2"/>
  <c r="O2175" i="2" s="1"/>
  <c r="J2143" i="2"/>
  <c r="J2194" i="2"/>
  <c r="J2162" i="2"/>
  <c r="J2213" i="2"/>
  <c r="O2213" i="2" s="1"/>
  <c r="J2181" i="2"/>
  <c r="O2181" i="2" s="1"/>
  <c r="J2149" i="2"/>
  <c r="O2149" i="2" s="1"/>
  <c r="J1531" i="2"/>
  <c r="J1519" i="2"/>
  <c r="O1519" i="2" s="1"/>
  <c r="J1554" i="2"/>
  <c r="O1554" i="2" s="1"/>
  <c r="J1522" i="2"/>
  <c r="O1522" i="2" s="1"/>
  <c r="J1490" i="2"/>
  <c r="O1490" i="2" s="1"/>
  <c r="J1537" i="2"/>
  <c r="O1537" i="2" s="1"/>
  <c r="J1505" i="2"/>
  <c r="O1505" i="2" s="1"/>
  <c r="J1552" i="2"/>
  <c r="J1520" i="2"/>
  <c r="J1488" i="2"/>
  <c r="J1472" i="2"/>
  <c r="O1472" i="2" s="1"/>
  <c r="J1671" i="2"/>
  <c r="J1713" i="2"/>
  <c r="O1713" i="2" s="1"/>
  <c r="J1722" i="2"/>
  <c r="O1722" i="2" s="1"/>
  <c r="O2582" i="2"/>
  <c r="O2622" i="2"/>
  <c r="O2630" i="2"/>
  <c r="O2646" i="2"/>
  <c r="O2662" i="2"/>
  <c r="O2678" i="2"/>
  <c r="J1699" i="2"/>
  <c r="J1689" i="2"/>
  <c r="O1689" i="2" s="1"/>
  <c r="J1690" i="2"/>
  <c r="J1723" i="2"/>
  <c r="O1723" i="2" s="1"/>
  <c r="J1737" i="2"/>
  <c r="O1737" i="2" s="1"/>
  <c r="J1676" i="2"/>
  <c r="O1676" i="2" s="1"/>
  <c r="J2042" i="2"/>
  <c r="J2008" i="2"/>
  <c r="O2008" i="2" s="1"/>
  <c r="J1571" i="2"/>
  <c r="O1571" i="2" s="1"/>
  <c r="J1591" i="2"/>
  <c r="O1591" i="2" s="1"/>
  <c r="J1588" i="2"/>
  <c r="O1588" i="2" s="1"/>
  <c r="J1610" i="2"/>
  <c r="O1610" i="2" s="1"/>
  <c r="J1594" i="2"/>
  <c r="O1594" i="2" s="1"/>
  <c r="J1605" i="2"/>
  <c r="O1605" i="2" s="1"/>
  <c r="J1589" i="2"/>
  <c r="O1589" i="2" s="1"/>
  <c r="J1557" i="2"/>
  <c r="O1557" i="2" s="1"/>
  <c r="J1250" i="2"/>
  <c r="O1250" i="2" s="1"/>
  <c r="J1218" i="2"/>
  <c r="J1263" i="2"/>
  <c r="J1230" i="2"/>
  <c r="O1230" i="2" s="1"/>
  <c r="J1270" i="2"/>
  <c r="O1270" i="2" s="1"/>
  <c r="J1238" i="2"/>
  <c r="O1238" i="2" s="1"/>
  <c r="J1275" i="2"/>
  <c r="J1243" i="2"/>
  <c r="O1243" i="2" s="1"/>
  <c r="J1227" i="2"/>
  <c r="O1227" i="2" s="1"/>
  <c r="J1211" i="2"/>
  <c r="O1211" i="2" s="1"/>
  <c r="J1277" i="2"/>
  <c r="O1277" i="2" s="1"/>
  <c r="J1261" i="2"/>
  <c r="O1261" i="2" s="1"/>
  <c r="J1245" i="2"/>
  <c r="O1245" i="2" s="1"/>
  <c r="J1229" i="2"/>
  <c r="O1229" i="2" s="1"/>
  <c r="J1213" i="2"/>
  <c r="O1213" i="2" s="1"/>
  <c r="J1280" i="2"/>
  <c r="O1280" i="2" s="1"/>
  <c r="J1264" i="2"/>
  <c r="J1248" i="2"/>
  <c r="O1248" i="2" s="1"/>
  <c r="J1232" i="2"/>
  <c r="O1232" i="2" s="1"/>
  <c r="J1216" i="2"/>
  <c r="O1216" i="2" s="1"/>
  <c r="J2220" i="2"/>
  <c r="O2220" i="2" s="1"/>
  <c r="J2268" i="2"/>
  <c r="O2268" i="2" s="1"/>
  <c r="J2224" i="2"/>
  <c r="J2248" i="2"/>
  <c r="O2248" i="2" s="1"/>
  <c r="J2260" i="2"/>
  <c r="J2295" i="2"/>
  <c r="O2295" i="2" s="1"/>
  <c r="J2279" i="2"/>
  <c r="J2263" i="2"/>
  <c r="O2263" i="2" s="1"/>
  <c r="J2247" i="2"/>
  <c r="O2247" i="2" s="1"/>
  <c r="J2231" i="2"/>
  <c r="O2231" i="2" s="1"/>
  <c r="J2302" i="2"/>
  <c r="O2302" i="2" s="1"/>
  <c r="J2286" i="2"/>
  <c r="O2286" i="2" s="1"/>
  <c r="J2270" i="2"/>
  <c r="O2270" i="2" s="1"/>
  <c r="J2254" i="2"/>
  <c r="O2254" i="2" s="1"/>
  <c r="J2238" i="2"/>
  <c r="O2238" i="2" s="1"/>
  <c r="J2222" i="2"/>
  <c r="O2222" i="2" s="1"/>
  <c r="J2293" i="2"/>
  <c r="O2293" i="2" s="1"/>
  <c r="J2277" i="2"/>
  <c r="O2277" i="2" s="1"/>
  <c r="J2261" i="2"/>
  <c r="O2261" i="2" s="1"/>
  <c r="J2245" i="2"/>
  <c r="O2245" i="2" s="1"/>
  <c r="J2229" i="2"/>
  <c r="O2229" i="2" s="1"/>
  <c r="O1341" i="2"/>
  <c r="O1309" i="2"/>
  <c r="O1324" i="2"/>
  <c r="O1308" i="2"/>
  <c r="O1397" i="2"/>
  <c r="O1411" i="2"/>
  <c r="O1363" i="2"/>
  <c r="O1791" i="2"/>
  <c r="O1809" i="2"/>
  <c r="O1777" i="2"/>
  <c r="O1745" i="2"/>
  <c r="O1790" i="2"/>
  <c r="O1774" i="2"/>
  <c r="O1758" i="2"/>
  <c r="O1742" i="2"/>
  <c r="J2038" i="2"/>
  <c r="O2038" i="2" s="1"/>
  <c r="J2030" i="2"/>
  <c r="O2030" i="2" s="1"/>
  <c r="J2032" i="2"/>
  <c r="J2000" i="2"/>
  <c r="O2000" i="2" s="1"/>
  <c r="J2027" i="2"/>
  <c r="J2053" i="2"/>
  <c r="O2053" i="2" s="1"/>
  <c r="J2021" i="2"/>
  <c r="O2021" i="2" s="1"/>
  <c r="J1611" i="2"/>
  <c r="O1611" i="2" s="1"/>
  <c r="J1615" i="2"/>
  <c r="O1615" i="2" s="1"/>
  <c r="J1583" i="2"/>
  <c r="O1583" i="2" s="1"/>
  <c r="J1612" i="2"/>
  <c r="O1612" i="2" s="1"/>
  <c r="J1580" i="2"/>
  <c r="O1580" i="2" s="1"/>
  <c r="J1600" i="2"/>
  <c r="O1600" i="2" s="1"/>
  <c r="J1568" i="2"/>
  <c r="O1568" i="2" s="1"/>
  <c r="J1606" i="2"/>
  <c r="O1606" i="2" s="1"/>
  <c r="J1590" i="2"/>
  <c r="O1590" i="2" s="1"/>
  <c r="J1574" i="2"/>
  <c r="O1574" i="2" s="1"/>
  <c r="J1558" i="2"/>
  <c r="O1558" i="2" s="1"/>
  <c r="J1601" i="2"/>
  <c r="O1601" i="2" s="1"/>
  <c r="J1585" i="2"/>
  <c r="O1585" i="2" s="1"/>
  <c r="J1569" i="2"/>
  <c r="O1569" i="2" s="1"/>
  <c r="J1560" i="2"/>
  <c r="O1560" i="2" s="1"/>
  <c r="J1864" i="2"/>
  <c r="O1864" i="2" s="1"/>
  <c r="J1816" i="2"/>
  <c r="O1816" i="2" s="1"/>
  <c r="J1827" i="2"/>
  <c r="O1827" i="2" s="1"/>
  <c r="J1851" i="2"/>
  <c r="O1851" i="2" s="1"/>
  <c r="J1830" i="2"/>
  <c r="O1830" i="2" s="1"/>
  <c r="J1860" i="2"/>
  <c r="O1860" i="2" s="1"/>
  <c r="J1839" i="2"/>
  <c r="J1818" i="2"/>
  <c r="O1818" i="2" s="1"/>
  <c r="J1847" i="2"/>
  <c r="O1847" i="2" s="1"/>
  <c r="J1826" i="2"/>
  <c r="O1826" i="2" s="1"/>
  <c r="J1861" i="2"/>
  <c r="O1861" i="2" s="1"/>
  <c r="J1845" i="2"/>
  <c r="O1845" i="2" s="1"/>
  <c r="J1829" i="2"/>
  <c r="O1829" i="2" s="1"/>
  <c r="J2348" i="2"/>
  <c r="O2348" i="2" s="1"/>
  <c r="J2304" i="2"/>
  <c r="O2304" i="2" s="1"/>
  <c r="J2352" i="2"/>
  <c r="O2352" i="2" s="1"/>
  <c r="J2328" i="2"/>
  <c r="O2328" i="2" s="1"/>
  <c r="J2340" i="2"/>
  <c r="O2340" i="2" s="1"/>
  <c r="J2371" i="2"/>
  <c r="O2371" i="2" s="1"/>
  <c r="J2355" i="2"/>
  <c r="O2355" i="2" s="1"/>
  <c r="J2339" i="2"/>
  <c r="O2339" i="2" s="1"/>
  <c r="J2323" i="2"/>
  <c r="O2323" i="2" s="1"/>
  <c r="J2307" i="2"/>
  <c r="O2307" i="2" s="1"/>
  <c r="J2366" i="2"/>
  <c r="O2366" i="2" s="1"/>
  <c r="J2350" i="2"/>
  <c r="O2350" i="2" s="1"/>
  <c r="J2334" i="2"/>
  <c r="O2334" i="2" s="1"/>
  <c r="J2318" i="2"/>
  <c r="O2318" i="2" s="1"/>
  <c r="J2373" i="2"/>
  <c r="O2373" i="2" s="1"/>
  <c r="J2357" i="2"/>
  <c r="O2357" i="2" s="1"/>
  <c r="J2341" i="2"/>
  <c r="O2341" i="2" s="1"/>
  <c r="J2325" i="2"/>
  <c r="O2325" i="2" s="1"/>
  <c r="J2309" i="2"/>
  <c r="O2309" i="2" s="1"/>
  <c r="J2460" i="2"/>
  <c r="O2460" i="2" s="1"/>
  <c r="J2486" i="2"/>
  <c r="O2486" i="2" s="1"/>
  <c r="J2500" i="2"/>
  <c r="O2500" i="2" s="1"/>
  <c r="J2436" i="2"/>
  <c r="O2436" i="2" s="1"/>
  <c r="J2462" i="2"/>
  <c r="O2462" i="2" s="1"/>
  <c r="J2490" i="2"/>
  <c r="O2490" i="2" s="1"/>
  <c r="J2458" i="2"/>
  <c r="O2458" i="2" s="1"/>
  <c r="J2504" i="2"/>
  <c r="O2504" i="2" s="1"/>
  <c r="J2472" i="2"/>
  <c r="O2472" i="2" s="1"/>
  <c r="J2440" i="2"/>
  <c r="O2440" i="2" s="1"/>
  <c r="J2495" i="2"/>
  <c r="O2495" i="2" s="1"/>
  <c r="J2479" i="2"/>
  <c r="O2479" i="2" s="1"/>
  <c r="J2463" i="2"/>
  <c r="O2463" i="2" s="1"/>
  <c r="J2447" i="2"/>
  <c r="O2447" i="2" s="1"/>
  <c r="J2431" i="2"/>
  <c r="O2431" i="2" s="1"/>
  <c r="J2497" i="2"/>
  <c r="O2497" i="2" s="1"/>
  <c r="J2481" i="2"/>
  <c r="O2481" i="2" s="1"/>
  <c r="J2465" i="2"/>
  <c r="O2465" i="2" s="1"/>
  <c r="J2449" i="2"/>
  <c r="O2449" i="2" s="1"/>
  <c r="J2433" i="2"/>
  <c r="O2433" i="2" s="1"/>
  <c r="J62" i="2"/>
  <c r="O62" i="2" s="1"/>
  <c r="J51" i="2"/>
  <c r="O51" i="2" s="1"/>
  <c r="J2104" i="2"/>
  <c r="O2104" i="2" s="1"/>
  <c r="J2082" i="2"/>
  <c r="J2131" i="2"/>
  <c r="O2131" i="2" s="1"/>
  <c r="J2124" i="2"/>
  <c r="O2124" i="2" s="1"/>
  <c r="J2103" i="2"/>
  <c r="O2103" i="2" s="1"/>
  <c r="J2079" i="2"/>
  <c r="O2079" i="2" s="1"/>
  <c r="J2118" i="2"/>
  <c r="O2118" i="2" s="1"/>
  <c r="J2096" i="2"/>
  <c r="O2096" i="2" s="1"/>
  <c r="J2066" i="2"/>
  <c r="O2066" i="2" s="1"/>
  <c r="J2111" i="2"/>
  <c r="O2111" i="2" s="1"/>
  <c r="J2090" i="2"/>
  <c r="O2090" i="2" s="1"/>
  <c r="J2084" i="2"/>
  <c r="O2084" i="2" s="1"/>
  <c r="J2068" i="2"/>
  <c r="O2068" i="2" s="1"/>
  <c r="J2071" i="2"/>
  <c r="O2071" i="2" s="1"/>
  <c r="J2129" i="2"/>
  <c r="O2129" i="2" s="1"/>
  <c r="J2113" i="2"/>
  <c r="O2113" i="2" s="1"/>
  <c r="J2097" i="2"/>
  <c r="O2097" i="2" s="1"/>
  <c r="J2081" i="2"/>
  <c r="O2081" i="2" s="1"/>
  <c r="J2065" i="2"/>
  <c r="O2065" i="2" s="1"/>
  <c r="J1441" i="2"/>
  <c r="O1441" i="2" s="1"/>
  <c r="J1428" i="2"/>
  <c r="O1428" i="2" s="1"/>
  <c r="J1716" i="2"/>
  <c r="O1716" i="2" s="1"/>
  <c r="J1731" i="2"/>
  <c r="O1731" i="2" s="1"/>
  <c r="J1687" i="2"/>
  <c r="O1687" i="2" s="1"/>
  <c r="J1720" i="2"/>
  <c r="O1720" i="2" s="1"/>
  <c r="J1727" i="2"/>
  <c r="O1727" i="2" s="1"/>
  <c r="J1663" i="2"/>
  <c r="O1663" i="2" s="1"/>
  <c r="J1721" i="2"/>
  <c r="O1721" i="2" s="1"/>
  <c r="J1697" i="2"/>
  <c r="O1697" i="2" s="1"/>
  <c r="J1665" i="2"/>
  <c r="O1665" i="2" s="1"/>
  <c r="J1684" i="2"/>
  <c r="O1684" i="2" s="1"/>
  <c r="J1730" i="2"/>
  <c r="O1730" i="2" s="1"/>
  <c r="J1698" i="2"/>
  <c r="O1698" i="2" s="1"/>
  <c r="J1666" i="2"/>
  <c r="O1666" i="2" s="1"/>
  <c r="O2400" i="2"/>
  <c r="O2408" i="2"/>
  <c r="O2416" i="2"/>
  <c r="O3105" i="2"/>
  <c r="O3052" i="2"/>
  <c r="O3035" i="2"/>
  <c r="O3080" i="2"/>
  <c r="J48" i="2"/>
  <c r="O48" i="2" s="1"/>
  <c r="J26" i="2"/>
  <c r="O26" i="2" s="1"/>
  <c r="J1732" i="2"/>
  <c r="O1732" i="2" s="1"/>
  <c r="J1691" i="2"/>
  <c r="O1691" i="2" s="1"/>
  <c r="J1715" i="2"/>
  <c r="O1715" i="2" s="1"/>
  <c r="J1736" i="2"/>
  <c r="O1736" i="2" s="1"/>
  <c r="J1683" i="2"/>
  <c r="O1683" i="2" s="1"/>
  <c r="J1711" i="2"/>
  <c r="O1711" i="2" s="1"/>
  <c r="J1729" i="2"/>
  <c r="O1729" i="2" s="1"/>
  <c r="J1709" i="2"/>
  <c r="O1709" i="2" s="1"/>
  <c r="J1681" i="2"/>
  <c r="O1681" i="2" s="1"/>
  <c r="J1700" i="2"/>
  <c r="O1700" i="2" s="1"/>
  <c r="J1668" i="2"/>
  <c r="O1668" i="2" s="1"/>
  <c r="J1714" i="2"/>
  <c r="O1714" i="2" s="1"/>
  <c r="J1682" i="2"/>
  <c r="O1682" i="2" s="1"/>
  <c r="O3088" i="2"/>
  <c r="O3876" i="2"/>
  <c r="J2002" i="2"/>
  <c r="O2002" i="2" s="1"/>
  <c r="J2040" i="2"/>
  <c r="O2040" i="2" s="1"/>
  <c r="J2035" i="2"/>
  <c r="O2035" i="2" s="1"/>
  <c r="J2003" i="2"/>
  <c r="O2003" i="2" s="1"/>
  <c r="J2029" i="2"/>
  <c r="O2029" i="2" s="1"/>
  <c r="J1587" i="2"/>
  <c r="O1587" i="2" s="1"/>
  <c r="J1555" i="2"/>
  <c r="O1555" i="2" s="1"/>
  <c r="J1608" i="2"/>
  <c r="O1608" i="2" s="1"/>
  <c r="J1576" i="2"/>
  <c r="O1576" i="2" s="1"/>
  <c r="J1578" i="2"/>
  <c r="O1578" i="2" s="1"/>
  <c r="J1562" i="2"/>
  <c r="O1562" i="2" s="1"/>
  <c r="J1573" i="2"/>
  <c r="O1573" i="2" s="1"/>
  <c r="J16" i="2"/>
  <c r="O16" i="2" s="1"/>
  <c r="J1474" i="2"/>
  <c r="O1474" i="2" s="1"/>
  <c r="J1438" i="2"/>
  <c r="O1438" i="2" s="1"/>
  <c r="J1724" i="2"/>
  <c r="O1724" i="2" s="1"/>
  <c r="J1675" i="2"/>
  <c r="O1675" i="2" s="1"/>
  <c r="J1703" i="2"/>
  <c r="O1703" i="2" s="1"/>
  <c r="J1728" i="2"/>
  <c r="O1728" i="2" s="1"/>
  <c r="J1667" i="2"/>
  <c r="O1667" i="2" s="1"/>
  <c r="J1679" i="2"/>
  <c r="O1679" i="2" s="1"/>
  <c r="J1725" i="2"/>
  <c r="O1725" i="2" s="1"/>
  <c r="J1705" i="2"/>
  <c r="O1705" i="2" s="1"/>
  <c r="J1673" i="2"/>
  <c r="O1673" i="2" s="1"/>
  <c r="J1692" i="2"/>
  <c r="O1692" i="2" s="1"/>
  <c r="J1660" i="2"/>
  <c r="B29" i="7" s="1"/>
  <c r="J1706" i="2"/>
  <c r="O1706" i="2" s="1"/>
  <c r="J1674" i="2"/>
  <c r="O1674" i="2" s="1"/>
  <c r="O2746" i="2"/>
  <c r="O3780" i="2"/>
  <c r="O3868" i="2"/>
  <c r="J2054" i="2"/>
  <c r="O2054" i="2" s="1"/>
  <c r="J2050" i="2"/>
  <c r="O2050" i="2" s="1"/>
  <c r="J2046" i="2"/>
  <c r="O2046" i="2" s="1"/>
  <c r="J2052" i="2"/>
  <c r="O2052" i="2" s="1"/>
  <c r="J2036" i="2"/>
  <c r="O2036" i="2" s="1"/>
  <c r="J2020" i="2"/>
  <c r="O2020" i="2" s="1"/>
  <c r="J2004" i="2"/>
  <c r="O2004" i="2" s="1"/>
  <c r="J2047" i="2"/>
  <c r="O2047" i="2" s="1"/>
  <c r="J2031" i="2"/>
  <c r="O2031" i="2" s="1"/>
  <c r="J2015" i="2"/>
  <c r="O2015" i="2" s="1"/>
  <c r="J1999" i="2"/>
  <c r="O1999" i="2" s="1"/>
  <c r="J2041" i="2"/>
  <c r="O2041" i="2" s="1"/>
  <c r="J2025" i="2"/>
  <c r="O2025" i="2" s="1"/>
  <c r="J2009" i="2"/>
  <c r="O2009" i="2" s="1"/>
  <c r="J386" i="2"/>
  <c r="B9" i="7" s="1"/>
  <c r="J2176" i="2"/>
  <c r="O2176" i="2" s="1"/>
  <c r="J2172" i="2"/>
  <c r="O2172" i="2" s="1"/>
  <c r="J2216" i="2"/>
  <c r="O2216" i="2" s="1"/>
  <c r="J2152" i="2"/>
  <c r="O2152" i="2" s="1"/>
  <c r="J2180" i="2"/>
  <c r="O2180" i="2" s="1"/>
  <c r="J2211" i="2"/>
  <c r="O2211" i="2" s="1"/>
  <c r="J2195" i="2"/>
  <c r="O2195" i="2" s="1"/>
  <c r="J2179" i="2"/>
  <c r="O2179" i="2" s="1"/>
  <c r="J2163" i="2"/>
  <c r="O2163" i="2" s="1"/>
  <c r="J2147" i="2"/>
  <c r="O2147" i="2" s="1"/>
  <c r="J2214" i="2"/>
  <c r="O2214" i="2" s="1"/>
  <c r="J2198" i="2"/>
  <c r="O2198" i="2" s="1"/>
  <c r="J2182" i="2"/>
  <c r="O2182" i="2" s="1"/>
  <c r="J2166" i="2"/>
  <c r="O2166" i="2" s="1"/>
  <c r="J2150" i="2"/>
  <c r="O2150" i="2" s="1"/>
  <c r="J2134" i="2"/>
  <c r="O2134" i="2" s="1"/>
  <c r="J2201" i="2"/>
  <c r="O2201" i="2" s="1"/>
  <c r="J2185" i="2"/>
  <c r="O2185" i="2" s="1"/>
  <c r="J2169" i="2"/>
  <c r="O2169" i="2" s="1"/>
  <c r="J2153" i="2"/>
  <c r="O2153" i="2" s="1"/>
  <c r="J2137" i="2"/>
  <c r="O2137" i="2" s="1"/>
  <c r="J137" i="2"/>
  <c r="O137" i="2" s="1"/>
  <c r="J1499" i="2"/>
  <c r="O1499" i="2" s="1"/>
  <c r="J1515" i="2"/>
  <c r="O1515" i="2" s="1"/>
  <c r="J1491" i="2"/>
  <c r="O1491" i="2" s="1"/>
  <c r="J1503" i="2"/>
  <c r="O1503" i="2" s="1"/>
  <c r="J1511" i="2"/>
  <c r="O1511" i="2" s="1"/>
  <c r="J1550" i="2"/>
  <c r="O1550" i="2" s="1"/>
  <c r="J1534" i="2"/>
  <c r="O1534" i="2" s="1"/>
  <c r="J1518" i="2"/>
  <c r="O1518" i="2" s="1"/>
  <c r="J1502" i="2"/>
  <c r="O1502" i="2" s="1"/>
  <c r="J1486" i="2"/>
  <c r="O1486" i="2" s="1"/>
  <c r="J1549" i="2"/>
  <c r="O1549" i="2" s="1"/>
  <c r="J1533" i="2"/>
  <c r="O1533" i="2" s="1"/>
  <c r="J1517" i="2"/>
  <c r="O1517" i="2" s="1"/>
  <c r="J1501" i="2"/>
  <c r="O1501" i="2" s="1"/>
  <c r="J1485" i="2"/>
  <c r="O1485" i="2" s="1"/>
  <c r="J1548" i="2"/>
  <c r="O1548" i="2" s="1"/>
  <c r="J1532" i="2"/>
  <c r="O1532" i="2" s="1"/>
  <c r="J1516" i="2"/>
  <c r="O1516" i="2" s="1"/>
  <c r="J1500" i="2"/>
  <c r="O1500" i="2" s="1"/>
  <c r="J1484" i="2"/>
  <c r="O1484" i="2" s="1"/>
  <c r="J138" i="2"/>
  <c r="O138" i="2" s="1"/>
  <c r="J1467" i="2"/>
  <c r="O1467" i="2" s="1"/>
  <c r="J1458" i="2"/>
  <c r="O1458" i="2" s="1"/>
  <c r="J1439" i="2"/>
  <c r="O1439" i="2" s="1"/>
  <c r="J1444" i="2"/>
  <c r="O1444" i="2" s="1"/>
  <c r="J136" i="2"/>
  <c r="O136" i="2" s="1"/>
  <c r="O3860" i="2"/>
  <c r="O3852" i="2"/>
  <c r="O3870" i="2"/>
  <c r="O3854" i="2"/>
  <c r="O3844" i="2"/>
  <c r="O3796" i="2"/>
  <c r="O3812" i="2"/>
  <c r="O3788" i="2"/>
  <c r="O3820" i="2"/>
  <c r="O3804" i="2"/>
  <c r="O3792" i="2"/>
  <c r="O3781" i="2"/>
  <c r="O3845" i="2"/>
  <c r="J127" i="2"/>
  <c r="O127" i="2" s="1"/>
  <c r="O3092" i="2"/>
  <c r="O3060" i="2"/>
  <c r="O3828" i="2"/>
  <c r="O3865" i="2"/>
  <c r="O3824" i="2"/>
  <c r="O3808" i="2"/>
  <c r="O3784" i="2"/>
  <c r="O3776" i="2"/>
  <c r="O3840" i="2"/>
  <c r="O3832" i="2"/>
  <c r="J2010" i="2"/>
  <c r="O2010" i="2" s="1"/>
  <c r="J2022" i="2"/>
  <c r="O2022" i="2" s="1"/>
  <c r="J2018" i="2"/>
  <c r="O2018" i="2" s="1"/>
  <c r="J2014" i="2"/>
  <c r="O2014" i="2" s="1"/>
  <c r="J2044" i="2"/>
  <c r="O2044" i="2" s="1"/>
  <c r="J2028" i="2"/>
  <c r="O2028" i="2" s="1"/>
  <c r="J2012" i="2"/>
  <c r="O2012" i="2" s="1"/>
  <c r="J2055" i="2"/>
  <c r="O2055" i="2" s="1"/>
  <c r="J2039" i="2"/>
  <c r="O2039" i="2" s="1"/>
  <c r="J2023" i="2"/>
  <c r="O2023" i="2" s="1"/>
  <c r="J2007" i="2"/>
  <c r="O2007" i="2" s="1"/>
  <c r="J2049" i="2"/>
  <c r="O2049" i="2" s="1"/>
  <c r="J2033" i="2"/>
  <c r="O2033" i="2" s="1"/>
  <c r="J2017" i="2"/>
  <c r="O2017" i="2" s="1"/>
  <c r="J2001" i="2"/>
  <c r="O2001" i="2" s="1"/>
  <c r="J471" i="2"/>
  <c r="O471" i="2" s="1"/>
  <c r="J2156" i="2"/>
  <c r="O2156" i="2" s="1"/>
  <c r="J2192" i="2"/>
  <c r="O2192" i="2" s="1"/>
  <c r="J2184" i="2"/>
  <c r="O2184" i="2" s="1"/>
  <c r="J2212" i="2"/>
  <c r="O2212" i="2" s="1"/>
  <c r="J2148" i="2"/>
  <c r="O2148" i="2" s="1"/>
  <c r="J2203" i="2"/>
  <c r="O2203" i="2" s="1"/>
  <c r="J2187" i="2"/>
  <c r="O2187" i="2" s="1"/>
  <c r="J2171" i="2"/>
  <c r="O2171" i="2" s="1"/>
  <c r="J2155" i="2"/>
  <c r="O2155" i="2" s="1"/>
  <c r="J2139" i="2"/>
  <c r="O2139" i="2" s="1"/>
  <c r="J2206" i="2"/>
  <c r="O2206" i="2" s="1"/>
  <c r="J2190" i="2"/>
  <c r="O2190" i="2" s="1"/>
  <c r="J2174" i="2"/>
  <c r="O2174" i="2" s="1"/>
  <c r="J2158" i="2"/>
  <c r="O2158" i="2" s="1"/>
  <c r="J2142" i="2"/>
  <c r="O2142" i="2" s="1"/>
  <c r="J2209" i="2"/>
  <c r="O2209" i="2" s="1"/>
  <c r="J2193" i="2"/>
  <c r="O2193" i="2" s="1"/>
  <c r="J2177" i="2"/>
  <c r="O2177" i="2" s="1"/>
  <c r="J2161" i="2"/>
  <c r="O2161" i="2" s="1"/>
  <c r="J2145" i="2"/>
  <c r="O2145" i="2" s="1"/>
  <c r="J2133" i="2"/>
  <c r="O2133" i="2" s="1"/>
  <c r="J1483" i="2"/>
  <c r="O1483" i="2" s="1"/>
  <c r="J1523" i="2"/>
  <c r="O1523" i="2" s="1"/>
  <c r="J1535" i="2"/>
  <c r="O1535" i="2" s="1"/>
  <c r="J1543" i="2"/>
  <c r="O1543" i="2" s="1"/>
  <c r="J1479" i="2"/>
  <c r="O1479" i="2" s="1"/>
  <c r="J1542" i="2"/>
  <c r="O1542" i="2" s="1"/>
  <c r="J1526" i="2"/>
  <c r="O1526" i="2" s="1"/>
  <c r="J1510" i="2"/>
  <c r="O1510" i="2" s="1"/>
  <c r="J1494" i="2"/>
  <c r="O1494" i="2" s="1"/>
  <c r="J1478" i="2"/>
  <c r="O1478" i="2" s="1"/>
  <c r="J1541" i="2"/>
  <c r="O1541" i="2" s="1"/>
  <c r="J1525" i="2"/>
  <c r="O1525" i="2" s="1"/>
  <c r="J1509" i="2"/>
  <c r="O1509" i="2" s="1"/>
  <c r="J1493" i="2"/>
  <c r="O1493" i="2" s="1"/>
  <c r="J1477" i="2"/>
  <c r="O1477" i="2" s="1"/>
  <c r="J1540" i="2"/>
  <c r="O1540" i="2" s="1"/>
  <c r="J1524" i="2"/>
  <c r="O1524" i="2" s="1"/>
  <c r="J1508" i="2"/>
  <c r="O1508" i="2" s="1"/>
  <c r="J1492" i="2"/>
  <c r="O1492" i="2" s="1"/>
  <c r="J1476" i="2"/>
  <c r="O1476" i="2" s="1"/>
  <c r="J1437" i="2"/>
  <c r="O1437" i="2" s="1"/>
  <c r="J1473" i="2"/>
  <c r="O1473" i="2" s="1"/>
  <c r="J1456" i="2"/>
  <c r="O1456" i="2" s="1"/>
  <c r="O3836" i="2"/>
  <c r="O3816" i="2"/>
  <c r="O3800" i="2"/>
  <c r="O2542" i="2"/>
  <c r="O2550" i="2"/>
  <c r="O2702" i="2"/>
  <c r="O2734" i="2"/>
  <c r="O2530" i="2"/>
  <c r="O2546" i="2"/>
  <c r="J391" i="2"/>
  <c r="O391" i="2" s="1"/>
  <c r="J434" i="2"/>
  <c r="O434" i="2" s="1"/>
  <c r="J44" i="2"/>
  <c r="O44" i="2" s="1"/>
  <c r="J12" i="2"/>
  <c r="O12" i="2" s="1"/>
  <c r="J47" i="2"/>
  <c r="O47" i="2" s="1"/>
  <c r="J15" i="2"/>
  <c r="O15" i="2" s="1"/>
  <c r="J22" i="2"/>
  <c r="O22" i="2" s="1"/>
  <c r="J1451" i="2"/>
  <c r="O1451" i="2" s="1"/>
  <c r="J1421" i="2"/>
  <c r="O1421" i="2" s="1"/>
  <c r="J1463" i="2"/>
  <c r="O1463" i="2" s="1"/>
  <c r="J1470" i="2"/>
  <c r="O1470" i="2" s="1"/>
  <c r="J1454" i="2"/>
  <c r="O1454" i="2" s="1"/>
  <c r="J1435" i="2"/>
  <c r="O1435" i="2" s="1"/>
  <c r="J1469" i="2"/>
  <c r="O1469" i="2" s="1"/>
  <c r="J1453" i="2"/>
  <c r="O1453" i="2" s="1"/>
  <c r="J1434" i="2"/>
  <c r="O1434" i="2" s="1"/>
  <c r="J1468" i="2"/>
  <c r="O1468" i="2" s="1"/>
  <c r="J1452" i="2"/>
  <c r="O1452" i="2" s="1"/>
  <c r="J1433" i="2"/>
  <c r="O1433" i="2" s="1"/>
  <c r="J1440" i="2"/>
  <c r="O1440" i="2" s="1"/>
  <c r="J1424" i="2"/>
  <c r="O1424" i="2" s="1"/>
  <c r="O2396" i="2"/>
  <c r="O3757" i="2"/>
  <c r="O3769" i="2"/>
  <c r="O3765" i="2"/>
  <c r="O3766" i="2"/>
  <c r="O3750" i="2"/>
  <c r="O3749" i="2"/>
  <c r="O3677" i="2"/>
  <c r="O3689" i="2"/>
  <c r="O3681" i="2"/>
  <c r="O3663" i="2"/>
  <c r="O3676" i="2"/>
  <c r="O3692" i="2"/>
  <c r="O3684" i="2"/>
  <c r="O3666" i="2"/>
  <c r="O3705" i="2"/>
  <c r="O3734" i="2"/>
  <c r="O3729" i="2"/>
  <c r="O3718" i="2"/>
  <c r="O3737" i="2"/>
  <c r="O3710" i="2"/>
  <c r="O3735" i="2"/>
  <c r="O3723" i="2"/>
  <c r="O3715" i="2"/>
  <c r="O3701" i="2"/>
  <c r="J21" i="2"/>
  <c r="O21" i="2" s="1"/>
  <c r="J407" i="2"/>
  <c r="O407" i="2" s="1"/>
  <c r="J450" i="2"/>
  <c r="O450" i="2" s="1"/>
  <c r="J64" i="2"/>
  <c r="O64" i="2" s="1"/>
  <c r="J32" i="2"/>
  <c r="O32" i="2" s="1"/>
  <c r="J67" i="2"/>
  <c r="O67" i="2" s="1"/>
  <c r="J35" i="2"/>
  <c r="O35" i="2" s="1"/>
  <c r="J3" i="2"/>
  <c r="O3" i="2" s="1"/>
  <c r="J10" i="2"/>
  <c r="O10" i="2" s="1"/>
  <c r="J25" i="2"/>
  <c r="O25" i="2" s="1"/>
  <c r="J425" i="2"/>
  <c r="O425" i="2" s="1"/>
  <c r="J428" i="2"/>
  <c r="O428" i="2" s="1"/>
  <c r="O1552" i="2"/>
  <c r="O1536" i="2"/>
  <c r="O1488" i="2"/>
  <c r="J1475" i="2"/>
  <c r="O1475" i="2" s="1"/>
  <c r="J1471" i="2"/>
  <c r="O1471" i="2" s="1"/>
  <c r="J1447" i="2"/>
  <c r="O1447" i="2" s="1"/>
  <c r="J1466" i="2"/>
  <c r="O1466" i="2" s="1"/>
  <c r="J1450" i="2"/>
  <c r="O1450" i="2" s="1"/>
  <c r="J1430" i="2"/>
  <c r="O1430" i="2" s="1"/>
  <c r="J1465" i="2"/>
  <c r="O1465" i="2" s="1"/>
  <c r="J1449" i="2"/>
  <c r="O1449" i="2" s="1"/>
  <c r="J1429" i="2"/>
  <c r="O1429" i="2" s="1"/>
  <c r="J1464" i="2"/>
  <c r="O1464" i="2" s="1"/>
  <c r="J1448" i="2"/>
  <c r="O1448" i="2" s="1"/>
  <c r="J1427" i="2"/>
  <c r="O1427" i="2" s="1"/>
  <c r="J1436" i="2"/>
  <c r="O1436" i="2" s="1"/>
  <c r="J1420" i="2"/>
  <c r="B25" i="7" s="1"/>
  <c r="O2419" i="2"/>
  <c r="O2403" i="2"/>
  <c r="O2387" i="2"/>
  <c r="O3751" i="2"/>
  <c r="O3763" i="2"/>
  <c r="O3747" i="2"/>
  <c r="O3762" i="2"/>
  <c r="O3746" i="2"/>
  <c r="O3745" i="2"/>
  <c r="O3675" i="2"/>
  <c r="O3687" i="2"/>
  <c r="O3674" i="2"/>
  <c r="O3661" i="2"/>
  <c r="O3673" i="2"/>
  <c r="O3690" i="2"/>
  <c r="O3682" i="2"/>
  <c r="O3664" i="2"/>
  <c r="O3722" i="2"/>
  <c r="O3700" i="2"/>
  <c r="O3733" i="2"/>
  <c r="O3728" i="2"/>
  <c r="O3711" i="2"/>
  <c r="O3724" i="2"/>
  <c r="O3706" i="2"/>
  <c r="O3731" i="2"/>
  <c r="O3721" i="2"/>
  <c r="O3698" i="2"/>
  <c r="O3699" i="2"/>
  <c r="J37" i="2"/>
  <c r="O37" i="2" s="1"/>
  <c r="J413" i="2"/>
  <c r="O413" i="2" s="1"/>
  <c r="J455" i="2"/>
  <c r="O455" i="2" s="1"/>
  <c r="J60" i="2"/>
  <c r="O60" i="2" s="1"/>
  <c r="J28" i="2"/>
  <c r="O28" i="2" s="1"/>
  <c r="J63" i="2"/>
  <c r="O63" i="2" s="1"/>
  <c r="J31" i="2"/>
  <c r="O31" i="2" s="1"/>
  <c r="J38" i="2"/>
  <c r="O38" i="2" s="1"/>
  <c r="J6" i="2"/>
  <c r="O6" i="2" s="1"/>
  <c r="J65" i="2"/>
  <c r="O65" i="2" s="1"/>
  <c r="J1431" i="2"/>
  <c r="O1431" i="2" s="1"/>
  <c r="J1459" i="2"/>
  <c r="O1459" i="2" s="1"/>
  <c r="J1455" i="2"/>
  <c r="O1455" i="2" s="1"/>
  <c r="J1426" i="2"/>
  <c r="O1426" i="2" s="1"/>
  <c r="J1462" i="2"/>
  <c r="O1462" i="2" s="1"/>
  <c r="J1446" i="2"/>
  <c r="O1446" i="2" s="1"/>
  <c r="J1425" i="2"/>
  <c r="O1425" i="2" s="1"/>
  <c r="J1461" i="2"/>
  <c r="O1461" i="2" s="1"/>
  <c r="J1445" i="2"/>
  <c r="O1445" i="2" s="1"/>
  <c r="J1423" i="2"/>
  <c r="O1423" i="2" s="1"/>
  <c r="J1460" i="2"/>
  <c r="O1460" i="2" s="1"/>
  <c r="J1443" i="2"/>
  <c r="O1443" i="2" s="1"/>
  <c r="J1422" i="2"/>
  <c r="O1422" i="2" s="1"/>
  <c r="J1432" i="2"/>
  <c r="O1432" i="2" s="1"/>
  <c r="O2412" i="2"/>
  <c r="J125" i="2"/>
  <c r="O125" i="2" s="1"/>
  <c r="J120" i="2"/>
  <c r="O120" i="2" s="1"/>
  <c r="O2522" i="2"/>
  <c r="O2538" i="2"/>
  <c r="O2554" i="2"/>
  <c r="O2570" i="2"/>
  <c r="O2578" i="2"/>
  <c r="O2586" i="2"/>
  <c r="O2602" i="2"/>
  <c r="O2706" i="2"/>
  <c r="O2738" i="2"/>
  <c r="O3771" i="2"/>
  <c r="O3773" i="2"/>
  <c r="O3759" i="2"/>
  <c r="O3743" i="2"/>
  <c r="O3758" i="2"/>
  <c r="O3742" i="2"/>
  <c r="O3693" i="2"/>
  <c r="O3668" i="2"/>
  <c r="O3685" i="2"/>
  <c r="O3671" i="2"/>
  <c r="O3680" i="2"/>
  <c r="O3670" i="2"/>
  <c r="O3688" i="2"/>
  <c r="O3672" i="2"/>
  <c r="O3662" i="2"/>
  <c r="O3713" i="2"/>
  <c r="O3739" i="2"/>
  <c r="O3732" i="2"/>
  <c r="O3720" i="2"/>
  <c r="O3738" i="2"/>
  <c r="O3707" i="2"/>
  <c r="O3716" i="2"/>
  <c r="O3702" i="2"/>
  <c r="O3727" i="2"/>
  <c r="O3719" i="2"/>
  <c r="O3697" i="2"/>
  <c r="O3696" i="2"/>
  <c r="O3761" i="2"/>
  <c r="O3767" i="2"/>
  <c r="O3755" i="2"/>
  <c r="O3770" i="2"/>
  <c r="O3754" i="2"/>
  <c r="O3753" i="2"/>
  <c r="O3679" i="2"/>
  <c r="O3691" i="2"/>
  <c r="O3683" i="2"/>
  <c r="O3665" i="2"/>
  <c r="O3678" i="2"/>
  <c r="O3667" i="2"/>
  <c r="O3686" i="2"/>
  <c r="O3669" i="2"/>
  <c r="O3660" i="2"/>
  <c r="O3709" i="2"/>
  <c r="O3736" i="2"/>
  <c r="O3730" i="2"/>
  <c r="O3726" i="2"/>
  <c r="O3741" i="2"/>
  <c r="O3714" i="2"/>
  <c r="O3695" i="2"/>
  <c r="O3725" i="2"/>
  <c r="O3717" i="2"/>
  <c r="O3703" i="2"/>
  <c r="O3694" i="2"/>
  <c r="O121" i="2"/>
  <c r="O2614" i="2"/>
  <c r="O2638" i="2"/>
  <c r="O2686" i="2"/>
  <c r="O2710" i="2"/>
  <c r="O2742" i="2"/>
  <c r="O2758" i="2"/>
  <c r="O2766" i="2"/>
  <c r="O2798" i="2"/>
  <c r="J1712" i="2"/>
  <c r="O1712" i="2" s="1"/>
  <c r="J1735" i="2"/>
  <c r="O1735" i="2" s="1"/>
  <c r="J1695" i="2"/>
  <c r="O1695" i="2" s="1"/>
  <c r="J1733" i="2"/>
  <c r="O1733" i="2" s="1"/>
  <c r="J1717" i="2"/>
  <c r="O1717" i="2" s="1"/>
  <c r="J1701" i="2"/>
  <c r="O1701" i="2" s="1"/>
  <c r="J1685" i="2"/>
  <c r="O1685" i="2" s="1"/>
  <c r="J1669" i="2"/>
  <c r="O1669" i="2" s="1"/>
  <c r="J1704" i="2"/>
  <c r="O1704" i="2" s="1"/>
  <c r="J1688" i="2"/>
  <c r="O1688" i="2" s="1"/>
  <c r="J1672" i="2"/>
  <c r="O1672" i="2" s="1"/>
  <c r="J1734" i="2"/>
  <c r="O1734" i="2" s="1"/>
  <c r="J1718" i="2"/>
  <c r="O1718" i="2" s="1"/>
  <c r="J1702" i="2"/>
  <c r="O1702" i="2" s="1"/>
  <c r="J1686" i="2"/>
  <c r="O1686" i="2" s="1"/>
  <c r="J1670" i="2"/>
  <c r="O1670" i="2" s="1"/>
  <c r="O2506" i="2"/>
  <c r="O2510" i="2"/>
  <c r="O2518" i="2"/>
  <c r="O2526" i="2"/>
  <c r="O2534" i="2"/>
  <c r="O2558" i="2"/>
  <c r="O2566" i="2"/>
  <c r="O2574" i="2"/>
  <c r="O2590" i="2"/>
  <c r="O2598" i="2"/>
  <c r="O2606" i="2"/>
  <c r="O2654" i="2"/>
  <c r="O2694" i="2"/>
  <c r="O2718" i="2"/>
  <c r="O2726" i="2"/>
  <c r="O2750" i="2"/>
  <c r="J1693" i="2"/>
  <c r="O1693" i="2" s="1"/>
  <c r="J1677" i="2"/>
  <c r="O1677" i="2" s="1"/>
  <c r="J1661" i="2"/>
  <c r="O1661" i="2" s="1"/>
  <c r="J1696" i="2"/>
  <c r="O1696" i="2" s="1"/>
  <c r="J1680" i="2"/>
  <c r="O1680" i="2" s="1"/>
  <c r="J1664" i="2"/>
  <c r="O1664" i="2" s="1"/>
  <c r="J1726" i="2"/>
  <c r="O1726" i="2" s="1"/>
  <c r="J1710" i="2"/>
  <c r="O1710" i="2" s="1"/>
  <c r="J1694" i="2"/>
  <c r="O1694" i="2" s="1"/>
  <c r="J1678" i="2"/>
  <c r="O1678" i="2" s="1"/>
  <c r="J1662" i="2"/>
  <c r="O1662" i="2" s="1"/>
  <c r="O2514" i="2"/>
  <c r="O2562" i="2"/>
  <c r="O2594" i="2"/>
  <c r="O2634" i="2"/>
  <c r="O2682" i="2"/>
  <c r="O2698" i="2"/>
  <c r="O2730" i="2"/>
  <c r="B34" i="7"/>
  <c r="B37" i="7"/>
  <c r="B21" i="7"/>
  <c r="B28" i="7"/>
  <c r="B35" i="7"/>
  <c r="B26" i="7"/>
  <c r="B40" i="7"/>
  <c r="B31" i="7"/>
  <c r="B22" i="7"/>
  <c r="B4" i="7"/>
  <c r="B27" i="7"/>
  <c r="O1207" i="2"/>
  <c r="O1266" i="2"/>
  <c r="O1330" i="2"/>
  <c r="O1399" i="2"/>
  <c r="O1744" i="2"/>
  <c r="O1586" i="2"/>
  <c r="O2482" i="2"/>
  <c r="O1707" i="2"/>
  <c r="O1170" i="2"/>
  <c r="O1171" i="2"/>
  <c r="O1138" i="2"/>
  <c r="O1156" i="2"/>
  <c r="O1235" i="2"/>
  <c r="O1260" i="2"/>
  <c r="O2291" i="2"/>
  <c r="O1320" i="2"/>
  <c r="O1412" i="2"/>
  <c r="O1811" i="2"/>
  <c r="O1747" i="2"/>
  <c r="O1783" i="2"/>
  <c r="O1579" i="2"/>
  <c r="O1604" i="2"/>
  <c r="O1842" i="2"/>
  <c r="O2303" i="2"/>
  <c r="O2450" i="2"/>
  <c r="O2443" i="2"/>
  <c r="O1644" i="2"/>
  <c r="O1650" i="2"/>
  <c r="O1906" i="2"/>
  <c r="O1146" i="2"/>
  <c r="O1167" i="2"/>
  <c r="O1119" i="2"/>
  <c r="O1168" i="2"/>
  <c r="O1120" i="2"/>
  <c r="O1187" i="2"/>
  <c r="O1196" i="2"/>
  <c r="O1234" i="2"/>
  <c r="O1242" i="2"/>
  <c r="O1247" i="2"/>
  <c r="O1210" i="2"/>
  <c r="O1259" i="2"/>
  <c r="O1272" i="2"/>
  <c r="O1256" i="2"/>
  <c r="O2288" i="2"/>
  <c r="O2223" i="2"/>
  <c r="O1298" i="2"/>
  <c r="O1306" i="2"/>
  <c r="O1311" i="2"/>
  <c r="O1339" i="2"/>
  <c r="O1348" i="2"/>
  <c r="O1300" i="2"/>
  <c r="O1386" i="2"/>
  <c r="O1379" i="2"/>
  <c r="O1376" i="2"/>
  <c r="O1360" i="2"/>
  <c r="O1788" i="2"/>
  <c r="O1771" i="2"/>
  <c r="O1768" i="2"/>
  <c r="O1807" i="2"/>
  <c r="O1743" i="2"/>
  <c r="O2026" i="2"/>
  <c r="O2034" i="2"/>
  <c r="O2032" i="2"/>
  <c r="O2043" i="2"/>
  <c r="O2027" i="2"/>
  <c r="O1567" i="2"/>
  <c r="O1832" i="2"/>
  <c r="O1850" i="2"/>
  <c r="O1836" i="2"/>
  <c r="O2360" i="2"/>
  <c r="O2315" i="2"/>
  <c r="O2492" i="2"/>
  <c r="O2428" i="2"/>
  <c r="O2474" i="2"/>
  <c r="O2442" i="2"/>
  <c r="O2488" i="2"/>
  <c r="O2455" i="2"/>
  <c r="O1655" i="2"/>
  <c r="O1656" i="2"/>
  <c r="O1640" i="2"/>
  <c r="O1619" i="2"/>
  <c r="O1899" i="2"/>
  <c r="O1976" i="2"/>
  <c r="O2074" i="2"/>
  <c r="O2058" i="2"/>
  <c r="O2130" i="2"/>
  <c r="O2108" i="2"/>
  <c r="O2116" i="2"/>
  <c r="O2144" i="2"/>
  <c r="O2207" i="2"/>
  <c r="O2159" i="2"/>
  <c r="O2143" i="2"/>
  <c r="O2194" i="2"/>
  <c r="O2162" i="2"/>
  <c r="O2132" i="2"/>
  <c r="O1551" i="2"/>
  <c r="O1487" i="2"/>
  <c r="O1546" i="2"/>
  <c r="O1530" i="2"/>
  <c r="O1514" i="2"/>
  <c r="O1498" i="2"/>
  <c r="O1482" i="2"/>
  <c r="O1528" i="2"/>
  <c r="O1699" i="2"/>
  <c r="O2424" i="2"/>
  <c r="O2391" i="2"/>
  <c r="O2410" i="2"/>
  <c r="O2394" i="2"/>
  <c r="O2378" i="2"/>
  <c r="O1163" i="2"/>
  <c r="O1164" i="2"/>
  <c r="O1199" i="2"/>
  <c r="O2274" i="2"/>
  <c r="O2242" i="2"/>
  <c r="O1303" i="2"/>
  <c r="O1328" i="2"/>
  <c r="O2343" i="2"/>
  <c r="O2370" i="2"/>
  <c r="O2338" i="2"/>
  <c r="O2306" i="2"/>
  <c r="O2498" i="2"/>
  <c r="O2466" i="2"/>
  <c r="O2434" i="2"/>
  <c r="O1035" i="2"/>
  <c r="O1904" i="2"/>
  <c r="O2082" i="2"/>
  <c r="O1159" i="2"/>
  <c r="O1111" i="2"/>
  <c r="O1160" i="2"/>
  <c r="O1144" i="2"/>
  <c r="O1194" i="2"/>
  <c r="O1188" i="2"/>
  <c r="O1218" i="2"/>
  <c r="O1263" i="2"/>
  <c r="O1275" i="2"/>
  <c r="O1264" i="2"/>
  <c r="O2224" i="2"/>
  <c r="O2260" i="2"/>
  <c r="O2279" i="2"/>
  <c r="O1314" i="2"/>
  <c r="O1290" i="2"/>
  <c r="O1327" i="2"/>
  <c r="O1291" i="2"/>
  <c r="O1340" i="2"/>
  <c r="O1292" i="2"/>
  <c r="O1354" i="2"/>
  <c r="O1403" i="2"/>
  <c r="O1418" i="2"/>
  <c r="O1416" i="2"/>
  <c r="O1400" i="2"/>
  <c r="O1804" i="2"/>
  <c r="O1740" i="2"/>
  <c r="O1787" i="2"/>
  <c r="O1784" i="2"/>
  <c r="O1759" i="2"/>
  <c r="O2042" i="2"/>
  <c r="O2019" i="2"/>
  <c r="O1839" i="2"/>
  <c r="O1626" i="2"/>
  <c r="O1648" i="2"/>
  <c r="O126" i="2"/>
  <c r="O1099" i="2"/>
  <c r="O1888" i="2"/>
  <c r="O2119" i="2"/>
  <c r="O2112" i="2"/>
  <c r="O2106" i="2"/>
  <c r="O2083" i="2"/>
  <c r="O2160" i="2"/>
  <c r="O2168" i="2"/>
  <c r="O2196" i="2"/>
  <c r="O2199" i="2"/>
  <c r="O2183" i="2"/>
  <c r="O2202" i="2"/>
  <c r="O2186" i="2"/>
  <c r="O2170" i="2"/>
  <c r="O2154" i="2"/>
  <c r="O2138" i="2"/>
  <c r="O1531" i="2"/>
  <c r="O1507" i="2"/>
  <c r="O1538" i="2"/>
  <c r="O1506" i="2"/>
  <c r="O1520" i="2"/>
  <c r="O1504" i="2"/>
  <c r="O122" i="2"/>
  <c r="O1690" i="2"/>
  <c r="O2404" i="2"/>
  <c r="O2383" i="2"/>
  <c r="O2402" i="2"/>
  <c r="O1282" i="2"/>
  <c r="O1239" i="2"/>
  <c r="O1252" i="2"/>
  <c r="O2252" i="2"/>
  <c r="O2276" i="2"/>
  <c r="O2267" i="2"/>
  <c r="O1346" i="2"/>
  <c r="O1331" i="2"/>
  <c r="O1395" i="2"/>
  <c r="O1356" i="2"/>
  <c r="O1794" i="2"/>
  <c r="O1762" i="2"/>
  <c r="O2435" i="2"/>
  <c r="O1647" i="2"/>
  <c r="O1162" i="2"/>
  <c r="O1139" i="2"/>
  <c r="O1123" i="2"/>
  <c r="O1122" i="2"/>
  <c r="O1172" i="2"/>
  <c r="O1124" i="2"/>
  <c r="O1108" i="2"/>
  <c r="O1186" i="2"/>
  <c r="O1175" i="2"/>
  <c r="O1200" i="2"/>
  <c r="O1184" i="2"/>
  <c r="O1287" i="2"/>
  <c r="O1226" i="2"/>
  <c r="O1267" i="2"/>
  <c r="O1223" i="2"/>
  <c r="O1276" i="2"/>
  <c r="O1228" i="2"/>
  <c r="O1212" i="2"/>
  <c r="O2236" i="2"/>
  <c r="O2296" i="2"/>
  <c r="O2232" i="2"/>
  <c r="O2227" i="2"/>
  <c r="O2282" i="2"/>
  <c r="O2250" i="2"/>
  <c r="O2218" i="2"/>
  <c r="O1351" i="2"/>
  <c r="O1315" i="2"/>
  <c r="O1352" i="2"/>
  <c r="O1336" i="2"/>
  <c r="O1419" i="2"/>
  <c r="O1375" i="2"/>
  <c r="O1391" i="2"/>
  <c r="O1355" i="2"/>
  <c r="O1380" i="2"/>
  <c r="O1364" i="2"/>
  <c r="O1764" i="2"/>
  <c r="O1779" i="2"/>
  <c r="O1776" i="2"/>
  <c r="O1751" i="2"/>
  <c r="O1802" i="2"/>
  <c r="O1770" i="2"/>
  <c r="O1738" i="2"/>
  <c r="O1595" i="2"/>
  <c r="O1607" i="2"/>
  <c r="O1572" i="2"/>
  <c r="O1592" i="2"/>
  <c r="O1559" i="2"/>
  <c r="O1602" i="2"/>
  <c r="O1570" i="2"/>
  <c r="O1556" i="2"/>
  <c r="O1843" i="2"/>
  <c r="O1867" i="2"/>
  <c r="O1824" i="2"/>
  <c r="O1834" i="2"/>
  <c r="O1863" i="2"/>
  <c r="O2316" i="2"/>
  <c r="O2364" i="2"/>
  <c r="O2312" i="2"/>
  <c r="O2324" i="2"/>
  <c r="O2319" i="2"/>
  <c r="O2346" i="2"/>
  <c r="O2314" i="2"/>
  <c r="O2444" i="2"/>
  <c r="O2496" i="2"/>
  <c r="O2432" i="2"/>
  <c r="O2459" i="2"/>
  <c r="O1623" i="2"/>
  <c r="O1620" i="2"/>
  <c r="O1632" i="2"/>
  <c r="O134" i="2"/>
  <c r="O2120" i="2"/>
  <c r="O2099" i="2"/>
  <c r="O2114" i="2"/>
  <c r="O2107" i="2"/>
  <c r="O2122" i="2"/>
  <c r="O2060" i="2"/>
  <c r="O1671" i="2"/>
  <c r="O2380" i="2"/>
  <c r="O2376" i="2"/>
  <c r="O2388" i="2"/>
  <c r="O2395" i="2"/>
  <c r="O2379" i="2"/>
  <c r="O2418" i="2"/>
  <c r="J1083" i="2"/>
  <c r="O1083" i="2" s="1"/>
  <c r="J57" i="2"/>
  <c r="O57" i="2" s="1"/>
  <c r="J403" i="2"/>
  <c r="O403" i="2" s="1"/>
  <c r="J444" i="2"/>
  <c r="O444" i="2" s="1"/>
  <c r="J42" i="2"/>
  <c r="O42" i="2" s="1"/>
  <c r="J46" i="2"/>
  <c r="O46" i="2" s="1"/>
  <c r="J397" i="2"/>
  <c r="O397" i="2" s="1"/>
  <c r="J418" i="2"/>
  <c r="O418" i="2" s="1"/>
  <c r="J439" i="2"/>
  <c r="O439" i="2" s="1"/>
  <c r="J461" i="2"/>
  <c r="O461" i="2" s="1"/>
  <c r="J1067" i="2"/>
  <c r="O1067" i="2" s="1"/>
  <c r="J1069" i="2"/>
  <c r="O1069" i="2" s="1"/>
  <c r="J56" i="2"/>
  <c r="O56" i="2" s="1"/>
  <c r="J40" i="2"/>
  <c r="O40" i="2" s="1"/>
  <c r="J24" i="2"/>
  <c r="O24" i="2" s="1"/>
  <c r="J8" i="2"/>
  <c r="O8" i="2" s="1"/>
  <c r="J59" i="2"/>
  <c r="O59" i="2" s="1"/>
  <c r="J43" i="2"/>
  <c r="O43" i="2" s="1"/>
  <c r="J27" i="2"/>
  <c r="O27" i="2" s="1"/>
  <c r="J11" i="2"/>
  <c r="O11" i="2" s="1"/>
  <c r="J34" i="2"/>
  <c r="O34" i="2" s="1"/>
  <c r="J18" i="2"/>
  <c r="O18" i="2" s="1"/>
  <c r="J1983" i="2"/>
  <c r="O1983" i="2" s="1"/>
  <c r="J41" i="2"/>
  <c r="O41" i="2" s="1"/>
  <c r="J446" i="2"/>
  <c r="O446" i="2" s="1"/>
  <c r="J412" i="2"/>
  <c r="O412" i="2" s="1"/>
  <c r="J5" i="2"/>
  <c r="O5" i="2" s="1"/>
  <c r="J54" i="2"/>
  <c r="O54" i="2" s="1"/>
  <c r="J402" i="2"/>
  <c r="O402" i="2" s="1"/>
  <c r="J423" i="2"/>
  <c r="O423" i="2" s="1"/>
  <c r="J445" i="2"/>
  <c r="O445" i="2" s="1"/>
  <c r="J466" i="2"/>
  <c r="O466" i="2" s="1"/>
  <c r="J1075" i="2"/>
  <c r="O1075" i="2" s="1"/>
  <c r="J1101" i="2"/>
  <c r="O1101" i="2" s="1"/>
  <c r="J68" i="2"/>
  <c r="O68" i="2" s="1"/>
  <c r="J52" i="2"/>
  <c r="O52" i="2" s="1"/>
  <c r="J36" i="2"/>
  <c r="O36" i="2" s="1"/>
  <c r="J20" i="2"/>
  <c r="O20" i="2" s="1"/>
  <c r="J4" i="2"/>
  <c r="O4" i="2" s="1"/>
  <c r="J55" i="2"/>
  <c r="O55" i="2" s="1"/>
  <c r="J39" i="2"/>
  <c r="O39" i="2" s="1"/>
  <c r="J23" i="2"/>
  <c r="O23" i="2" s="1"/>
  <c r="J7" i="2"/>
  <c r="O7" i="2" s="1"/>
  <c r="J30" i="2"/>
  <c r="O30" i="2" s="1"/>
  <c r="J14" i="2"/>
  <c r="O14" i="2" s="1"/>
  <c r="J1920" i="2"/>
  <c r="O1920" i="2" s="1"/>
  <c r="J1915" i="2"/>
  <c r="O1915" i="2" s="1"/>
  <c r="J1909" i="2"/>
  <c r="O1909" i="2" s="1"/>
  <c r="J1989" i="2"/>
  <c r="O1989" i="2" s="1"/>
  <c r="J49" i="2"/>
  <c r="O49" i="2" s="1"/>
  <c r="J467" i="2"/>
  <c r="O467" i="2" s="1"/>
  <c r="J460" i="2"/>
  <c r="O460" i="2" s="1"/>
  <c r="J396" i="2"/>
  <c r="O396" i="2" s="1"/>
  <c r="J13" i="2"/>
  <c r="O13" i="2" s="1"/>
  <c r="J1019" i="2"/>
  <c r="O1019" i="2" s="1"/>
  <c r="J1053" i="2"/>
  <c r="O1053" i="2" s="1"/>
  <c r="J1994" i="2"/>
  <c r="O1994" i="2" s="1"/>
  <c r="J1992" i="2"/>
  <c r="O1992" i="2" s="1"/>
  <c r="J1928" i="2"/>
  <c r="J1935" i="2"/>
  <c r="O1935" i="2" s="1"/>
  <c r="J1941" i="2"/>
  <c r="O1941" i="2" s="1"/>
  <c r="J61" i="2"/>
  <c r="O61" i="2" s="1"/>
  <c r="J1051" i="2"/>
  <c r="O1051" i="2" s="1"/>
  <c r="J1085" i="2"/>
  <c r="O1085" i="2" s="1"/>
  <c r="J1970" i="2"/>
  <c r="O1970" i="2" s="1"/>
  <c r="J1960" i="2"/>
  <c r="O1960" i="2" s="1"/>
  <c r="J1967" i="2"/>
  <c r="O1967" i="2" s="1"/>
  <c r="J1973" i="2"/>
  <c r="O1973" i="2" s="1"/>
  <c r="J58" i="2"/>
  <c r="O58" i="2" s="1"/>
  <c r="J1003" i="2"/>
  <c r="O1003" i="2" s="1"/>
  <c r="J1021" i="2"/>
  <c r="O1021" i="2" s="1"/>
  <c r="J1966" i="2"/>
  <c r="O1966" i="2" s="1"/>
  <c r="J1944" i="2"/>
  <c r="O1944" i="2" s="1"/>
  <c r="J1951" i="2"/>
  <c r="O1951" i="2" s="1"/>
  <c r="J1957" i="2"/>
  <c r="O1957" i="2" s="1"/>
  <c r="J17" i="2"/>
  <c r="O17" i="2" s="1"/>
  <c r="J253" i="2"/>
  <c r="O253" i="2" s="1"/>
  <c r="J274" i="2"/>
  <c r="O274" i="2" s="1"/>
  <c r="J295" i="2"/>
  <c r="O295" i="2" s="1"/>
  <c r="J317" i="2"/>
  <c r="O317" i="2" s="1"/>
  <c r="J338" i="2"/>
  <c r="J359" i="2"/>
  <c r="O359" i="2" s="1"/>
  <c r="J381" i="2"/>
  <c r="O381" i="2" s="1"/>
  <c r="J332" i="2"/>
  <c r="O332" i="2" s="1"/>
  <c r="J316" i="2"/>
  <c r="O316" i="2" s="1"/>
  <c r="J300" i="2"/>
  <c r="O300" i="2" s="1"/>
  <c r="J284" i="2"/>
  <c r="O284" i="2" s="1"/>
  <c r="J268" i="2"/>
  <c r="O268" i="2" s="1"/>
  <c r="J252" i="2"/>
  <c r="O252" i="2" s="1"/>
  <c r="J380" i="2"/>
  <c r="O380" i="2" s="1"/>
  <c r="J364" i="2"/>
  <c r="O364" i="2" s="1"/>
  <c r="J348" i="2"/>
  <c r="O348" i="2" s="1"/>
  <c r="J270" i="2"/>
  <c r="O270" i="2" s="1"/>
  <c r="J291" i="2"/>
  <c r="O291" i="2" s="1"/>
  <c r="J313" i="2"/>
  <c r="O313" i="2" s="1"/>
  <c r="J334" i="2"/>
  <c r="O334" i="2" s="1"/>
  <c r="J361" i="2"/>
  <c r="O361" i="2" s="1"/>
  <c r="J382" i="2"/>
  <c r="O382" i="2" s="1"/>
  <c r="J1008" i="2"/>
  <c r="O1008" i="2" s="1"/>
  <c r="J1024" i="2"/>
  <c r="O1024" i="2" s="1"/>
  <c r="J1040" i="2"/>
  <c r="O1040" i="2" s="1"/>
  <c r="J1056" i="2"/>
  <c r="O1056" i="2" s="1"/>
  <c r="J1072" i="2"/>
  <c r="O1072" i="2" s="1"/>
  <c r="J1088" i="2"/>
  <c r="O1088" i="2" s="1"/>
  <c r="J1104" i="2"/>
  <c r="O1104" i="2" s="1"/>
  <c r="J1025" i="2"/>
  <c r="O1025" i="2" s="1"/>
  <c r="J1057" i="2"/>
  <c r="O1057" i="2" s="1"/>
  <c r="J1089" i="2"/>
  <c r="O1089" i="2" s="1"/>
  <c r="J271" i="2"/>
  <c r="O271" i="2" s="1"/>
  <c r="J293" i="2"/>
  <c r="O293" i="2" s="1"/>
  <c r="J314" i="2"/>
  <c r="O314" i="2" s="1"/>
  <c r="J335" i="2"/>
  <c r="O335" i="2" s="1"/>
  <c r="J357" i="2"/>
  <c r="O357" i="2" s="1"/>
  <c r="J378" i="2"/>
  <c r="O378" i="2" s="1"/>
  <c r="J405" i="2"/>
  <c r="O405" i="2" s="1"/>
  <c r="J426" i="2"/>
  <c r="O426" i="2" s="1"/>
  <c r="J447" i="2"/>
  <c r="O447" i="2" s="1"/>
  <c r="J469" i="2"/>
  <c r="O469" i="2" s="1"/>
  <c r="J267" i="2"/>
  <c r="O267" i="2" s="1"/>
  <c r="J289" i="2"/>
  <c r="O289" i="2" s="1"/>
  <c r="J310" i="2"/>
  <c r="O310" i="2" s="1"/>
  <c r="J331" i="2"/>
  <c r="O331" i="2" s="1"/>
  <c r="J353" i="2"/>
  <c r="O353" i="2" s="1"/>
  <c r="J374" i="2"/>
  <c r="O374" i="2" s="1"/>
  <c r="J395" i="2"/>
  <c r="O395" i="2" s="1"/>
  <c r="J417" i="2"/>
  <c r="O417" i="2" s="1"/>
  <c r="J438" i="2"/>
  <c r="O438" i="2" s="1"/>
  <c r="J459" i="2"/>
  <c r="O459" i="2" s="1"/>
  <c r="J1010" i="2"/>
  <c r="O1010" i="2" s="1"/>
  <c r="J1026" i="2"/>
  <c r="O1026" i="2" s="1"/>
  <c r="J1042" i="2"/>
  <c r="O1042" i="2" s="1"/>
  <c r="J1058" i="2"/>
  <c r="O1058" i="2" s="1"/>
  <c r="J1074" i="2"/>
  <c r="O1074" i="2" s="1"/>
  <c r="J1090" i="2"/>
  <c r="O1090" i="2" s="1"/>
  <c r="J1106" i="2"/>
  <c r="O1106" i="2" s="1"/>
  <c r="J1023" i="2"/>
  <c r="O1023" i="2" s="1"/>
  <c r="J1055" i="2"/>
  <c r="O1055" i="2" s="1"/>
  <c r="J1087" i="2"/>
  <c r="O1087" i="2" s="1"/>
  <c r="J339" i="2"/>
  <c r="O339" i="2" s="1"/>
  <c r="J254" i="2"/>
  <c r="O254" i="2" s="1"/>
  <c r="J258" i="2"/>
  <c r="O258" i="2" s="1"/>
  <c r="J279" i="2"/>
  <c r="O279" i="2" s="1"/>
  <c r="J301" i="2"/>
  <c r="O301" i="2" s="1"/>
  <c r="J322" i="2"/>
  <c r="O322" i="2" s="1"/>
  <c r="J343" i="2"/>
  <c r="O343" i="2" s="1"/>
  <c r="J365" i="2"/>
  <c r="O365" i="2" s="1"/>
  <c r="J1027" i="2"/>
  <c r="O1027" i="2" s="1"/>
  <c r="J1059" i="2"/>
  <c r="O1059" i="2" s="1"/>
  <c r="J1091" i="2"/>
  <c r="O1091" i="2" s="1"/>
  <c r="J328" i="2"/>
  <c r="O328" i="2" s="1"/>
  <c r="J312" i="2"/>
  <c r="O312" i="2" s="1"/>
  <c r="J296" i="2"/>
  <c r="O296" i="2" s="1"/>
  <c r="J280" i="2"/>
  <c r="O280" i="2" s="1"/>
  <c r="J264" i="2"/>
  <c r="O264" i="2" s="1"/>
  <c r="J1029" i="2"/>
  <c r="O1029" i="2" s="1"/>
  <c r="J1061" i="2"/>
  <c r="O1061" i="2" s="1"/>
  <c r="J1093" i="2"/>
  <c r="O1093" i="2" s="1"/>
  <c r="J376" i="2"/>
  <c r="O376" i="2" s="1"/>
  <c r="J360" i="2"/>
  <c r="O360" i="2" s="1"/>
  <c r="J344" i="2"/>
  <c r="O344" i="2" s="1"/>
  <c r="J1882" i="2"/>
  <c r="O1882" i="2" s="1"/>
  <c r="J1894" i="2"/>
  <c r="O1894" i="2" s="1"/>
  <c r="J1890" i="2"/>
  <c r="O1890" i="2" s="1"/>
  <c r="J1886" i="2"/>
  <c r="O1886" i="2" s="1"/>
  <c r="J1916" i="2"/>
  <c r="O1916" i="2" s="1"/>
  <c r="J1900" i="2"/>
  <c r="O1900" i="2" s="1"/>
  <c r="J1884" i="2"/>
  <c r="O1884" i="2" s="1"/>
  <c r="J1927" i="2"/>
  <c r="O1927" i="2" s="1"/>
  <c r="J1911" i="2"/>
  <c r="O1911" i="2" s="1"/>
  <c r="J1895" i="2"/>
  <c r="O1895" i="2" s="1"/>
  <c r="J1879" i="2"/>
  <c r="O1879" i="2" s="1"/>
  <c r="J1921" i="2"/>
  <c r="O1921" i="2" s="1"/>
  <c r="J1905" i="2"/>
  <c r="O1905" i="2" s="1"/>
  <c r="J1889" i="2"/>
  <c r="O1889" i="2" s="1"/>
  <c r="J1873" i="2"/>
  <c r="O1873" i="2" s="1"/>
  <c r="J1946" i="2"/>
  <c r="O1946" i="2" s="1"/>
  <c r="J1930" i="2"/>
  <c r="O1930" i="2" s="1"/>
  <c r="J1958" i="2"/>
  <c r="O1958" i="2" s="1"/>
  <c r="J1954" i="2"/>
  <c r="O1954" i="2" s="1"/>
  <c r="J1950" i="2"/>
  <c r="O1950" i="2" s="1"/>
  <c r="J1988" i="2"/>
  <c r="O1988" i="2" s="1"/>
  <c r="J1972" i="2"/>
  <c r="O1972" i="2" s="1"/>
  <c r="J1956" i="2"/>
  <c r="O1956" i="2" s="1"/>
  <c r="J1940" i="2"/>
  <c r="O1940" i="2" s="1"/>
  <c r="J1995" i="2"/>
  <c r="O1995" i="2" s="1"/>
  <c r="J1979" i="2"/>
  <c r="O1979" i="2" s="1"/>
  <c r="J1963" i="2"/>
  <c r="O1963" i="2" s="1"/>
  <c r="J1947" i="2"/>
  <c r="O1947" i="2" s="1"/>
  <c r="J1931" i="2"/>
  <c r="O1931" i="2" s="1"/>
  <c r="J1985" i="2"/>
  <c r="O1985" i="2" s="1"/>
  <c r="J1969" i="2"/>
  <c r="O1969" i="2" s="1"/>
  <c r="J1953" i="2"/>
  <c r="O1953" i="2" s="1"/>
  <c r="J1937" i="2"/>
  <c r="O1937" i="2" s="1"/>
  <c r="J129" i="2"/>
  <c r="O129" i="2" s="1"/>
  <c r="J275" i="2"/>
  <c r="O275" i="2" s="1"/>
  <c r="J297" i="2"/>
  <c r="O297" i="2" s="1"/>
  <c r="J318" i="2"/>
  <c r="O318" i="2" s="1"/>
  <c r="J345" i="2"/>
  <c r="O345" i="2" s="1"/>
  <c r="J366" i="2"/>
  <c r="O366" i="2" s="1"/>
  <c r="J387" i="2"/>
  <c r="O387" i="2" s="1"/>
  <c r="J409" i="2"/>
  <c r="O409" i="2" s="1"/>
  <c r="J430" i="2"/>
  <c r="O430" i="2" s="1"/>
  <c r="J451" i="2"/>
  <c r="O451" i="2" s="1"/>
  <c r="J1012" i="2"/>
  <c r="O1012" i="2" s="1"/>
  <c r="J1028" i="2"/>
  <c r="O1028" i="2" s="1"/>
  <c r="J1044" i="2"/>
  <c r="O1044" i="2" s="1"/>
  <c r="J1060" i="2"/>
  <c r="O1060" i="2" s="1"/>
  <c r="J1076" i="2"/>
  <c r="O1076" i="2" s="1"/>
  <c r="J1092" i="2"/>
  <c r="O1092" i="2" s="1"/>
  <c r="J2" i="2"/>
  <c r="J472" i="2"/>
  <c r="O472" i="2" s="1"/>
  <c r="J456" i="2"/>
  <c r="O456" i="2" s="1"/>
  <c r="J440" i="2"/>
  <c r="O440" i="2" s="1"/>
  <c r="J424" i="2"/>
  <c r="O424" i="2" s="1"/>
  <c r="J408" i="2"/>
  <c r="O408" i="2" s="1"/>
  <c r="J392" i="2"/>
  <c r="O392" i="2" s="1"/>
  <c r="J1001" i="2"/>
  <c r="J1033" i="2"/>
  <c r="O1033" i="2" s="1"/>
  <c r="J1065" i="2"/>
  <c r="O1065" i="2" s="1"/>
  <c r="J1097" i="2"/>
  <c r="O1097" i="2" s="1"/>
  <c r="J29" i="2"/>
  <c r="O29" i="2" s="1"/>
  <c r="J66" i="2"/>
  <c r="O66" i="2" s="1"/>
  <c r="J130" i="2"/>
  <c r="O130" i="2" s="1"/>
  <c r="J255" i="2"/>
  <c r="O255" i="2" s="1"/>
  <c r="J277" i="2"/>
  <c r="O277" i="2" s="1"/>
  <c r="J298" i="2"/>
  <c r="O298" i="2" s="1"/>
  <c r="J319" i="2"/>
  <c r="O319" i="2" s="1"/>
  <c r="J341" i="2"/>
  <c r="O341" i="2" s="1"/>
  <c r="J362" i="2"/>
  <c r="O362" i="2" s="1"/>
  <c r="J383" i="2"/>
  <c r="O383" i="2" s="1"/>
  <c r="J410" i="2"/>
  <c r="O410" i="2" s="1"/>
  <c r="J431" i="2"/>
  <c r="O431" i="2" s="1"/>
  <c r="J453" i="2"/>
  <c r="O453" i="2" s="1"/>
  <c r="J33" i="2"/>
  <c r="O33" i="2" s="1"/>
  <c r="J133" i="2"/>
  <c r="O133" i="2" s="1"/>
  <c r="J251" i="2"/>
  <c r="J273" i="2"/>
  <c r="O273" i="2" s="1"/>
  <c r="J294" i="2"/>
  <c r="O294" i="2" s="1"/>
  <c r="J315" i="2"/>
  <c r="O315" i="2" s="1"/>
  <c r="J337" i="2"/>
  <c r="O337" i="2" s="1"/>
  <c r="J358" i="2"/>
  <c r="O358" i="2" s="1"/>
  <c r="J379" i="2"/>
  <c r="O379" i="2" s="1"/>
  <c r="J401" i="2"/>
  <c r="O401" i="2" s="1"/>
  <c r="J422" i="2"/>
  <c r="O422" i="2" s="1"/>
  <c r="J443" i="2"/>
  <c r="O443" i="2" s="1"/>
  <c r="J465" i="2"/>
  <c r="O465" i="2" s="1"/>
  <c r="J1014" i="2"/>
  <c r="O1014" i="2" s="1"/>
  <c r="J1030" i="2"/>
  <c r="O1030" i="2" s="1"/>
  <c r="J1046" i="2"/>
  <c r="O1046" i="2" s="1"/>
  <c r="J1062" i="2"/>
  <c r="O1062" i="2" s="1"/>
  <c r="J1078" i="2"/>
  <c r="O1078" i="2" s="1"/>
  <c r="J1094" i="2"/>
  <c r="O1094" i="2" s="1"/>
  <c r="J132" i="2"/>
  <c r="O132" i="2" s="1"/>
  <c r="J139" i="2"/>
  <c r="O139" i="2" s="1"/>
  <c r="J123" i="2"/>
  <c r="O123" i="2" s="1"/>
  <c r="J1031" i="2"/>
  <c r="O1031" i="2" s="1"/>
  <c r="J1063" i="2"/>
  <c r="O1063" i="2" s="1"/>
  <c r="J1095" i="2"/>
  <c r="O1095" i="2" s="1"/>
  <c r="J9" i="2"/>
  <c r="O9" i="2" s="1"/>
  <c r="J263" i="2"/>
  <c r="O263" i="2" s="1"/>
  <c r="J285" i="2"/>
  <c r="O285" i="2" s="1"/>
  <c r="J306" i="2"/>
  <c r="O306" i="2" s="1"/>
  <c r="J327" i="2"/>
  <c r="O327" i="2" s="1"/>
  <c r="J349" i="2"/>
  <c r="O349" i="2" s="1"/>
  <c r="J370" i="2"/>
  <c r="O370" i="2" s="1"/>
  <c r="J324" i="2"/>
  <c r="O324" i="2" s="1"/>
  <c r="J308" i="2"/>
  <c r="O308" i="2" s="1"/>
  <c r="J292" i="2"/>
  <c r="O292" i="2" s="1"/>
  <c r="J276" i="2"/>
  <c r="O276" i="2" s="1"/>
  <c r="J260" i="2"/>
  <c r="O260" i="2" s="1"/>
  <c r="J1005" i="2"/>
  <c r="O1005" i="2" s="1"/>
  <c r="J1037" i="2"/>
  <c r="O1037" i="2" s="1"/>
  <c r="J372" i="2"/>
  <c r="O372" i="2" s="1"/>
  <c r="J356" i="2"/>
  <c r="O356" i="2" s="1"/>
  <c r="J340" i="2"/>
  <c r="O340" i="2" s="1"/>
  <c r="J1914" i="2"/>
  <c r="O1914" i="2" s="1"/>
  <c r="J1878" i="2"/>
  <c r="O1878" i="2" s="1"/>
  <c r="J1874" i="2"/>
  <c r="O1874" i="2" s="1"/>
  <c r="J1870" i="2"/>
  <c r="O1870" i="2" s="1"/>
  <c r="J1912" i="2"/>
  <c r="O1912" i="2" s="1"/>
  <c r="J1896" i="2"/>
  <c r="O1896" i="2" s="1"/>
  <c r="J1880" i="2"/>
  <c r="O1880" i="2" s="1"/>
  <c r="J1923" i="2"/>
  <c r="O1923" i="2" s="1"/>
  <c r="J1907" i="2"/>
  <c r="O1907" i="2" s="1"/>
  <c r="J1891" i="2"/>
  <c r="O1891" i="2" s="1"/>
  <c r="J1875" i="2"/>
  <c r="O1875" i="2" s="1"/>
  <c r="J1917" i="2"/>
  <c r="O1917" i="2" s="1"/>
  <c r="J1901" i="2"/>
  <c r="O1901" i="2" s="1"/>
  <c r="J1885" i="2"/>
  <c r="O1885" i="2" s="1"/>
  <c r="J1868" i="2"/>
  <c r="J1978" i="2"/>
  <c r="O1978" i="2" s="1"/>
  <c r="J1942" i="2"/>
  <c r="O1942" i="2" s="1"/>
  <c r="J1938" i="2"/>
  <c r="O1938" i="2" s="1"/>
  <c r="J1934" i="2"/>
  <c r="O1934" i="2" s="1"/>
  <c r="J1984" i="2"/>
  <c r="O1984" i="2" s="1"/>
  <c r="J1968" i="2"/>
  <c r="O1968" i="2" s="1"/>
  <c r="J1952" i="2"/>
  <c r="O1952" i="2" s="1"/>
  <c r="J1936" i="2"/>
  <c r="O1936" i="2" s="1"/>
  <c r="J1991" i="2"/>
  <c r="O1991" i="2" s="1"/>
  <c r="J1975" i="2"/>
  <c r="O1975" i="2" s="1"/>
  <c r="J1959" i="2"/>
  <c r="O1959" i="2" s="1"/>
  <c r="J1943" i="2"/>
  <c r="O1943" i="2" s="1"/>
  <c r="J1997" i="2"/>
  <c r="O1997" i="2" s="1"/>
  <c r="J1981" i="2"/>
  <c r="O1981" i="2" s="1"/>
  <c r="J1965" i="2"/>
  <c r="O1965" i="2" s="1"/>
  <c r="J1949" i="2"/>
  <c r="O1949" i="2" s="1"/>
  <c r="J1933" i="2"/>
  <c r="O1933" i="2" s="1"/>
  <c r="J259" i="2"/>
  <c r="O259" i="2" s="1"/>
  <c r="J281" i="2"/>
  <c r="O281" i="2" s="1"/>
  <c r="J302" i="2"/>
  <c r="O302" i="2" s="1"/>
  <c r="J323" i="2"/>
  <c r="O323" i="2" s="1"/>
  <c r="J350" i="2"/>
  <c r="O350" i="2" s="1"/>
  <c r="J371" i="2"/>
  <c r="O371" i="2" s="1"/>
  <c r="J393" i="2"/>
  <c r="O393" i="2" s="1"/>
  <c r="J414" i="2"/>
  <c r="O414" i="2" s="1"/>
  <c r="J435" i="2"/>
  <c r="O435" i="2" s="1"/>
  <c r="J457" i="2"/>
  <c r="O457" i="2" s="1"/>
  <c r="J1016" i="2"/>
  <c r="O1016" i="2" s="1"/>
  <c r="J1032" i="2"/>
  <c r="O1032" i="2" s="1"/>
  <c r="J1048" i="2"/>
  <c r="O1048" i="2" s="1"/>
  <c r="J1064" i="2"/>
  <c r="J1080" i="2"/>
  <c r="O1080" i="2" s="1"/>
  <c r="J1096" i="2"/>
  <c r="O1096" i="2" s="1"/>
  <c r="J468" i="2"/>
  <c r="O468" i="2" s="1"/>
  <c r="J452" i="2"/>
  <c r="O452" i="2" s="1"/>
  <c r="J436" i="2"/>
  <c r="O436" i="2" s="1"/>
  <c r="J420" i="2"/>
  <c r="O420" i="2" s="1"/>
  <c r="J404" i="2"/>
  <c r="O404" i="2" s="1"/>
  <c r="J388" i="2"/>
  <c r="O388" i="2" s="1"/>
  <c r="J1009" i="2"/>
  <c r="O1009" i="2" s="1"/>
  <c r="J1041" i="2"/>
  <c r="O1041" i="2" s="1"/>
  <c r="J1073" i="2"/>
  <c r="O1073" i="2" s="1"/>
  <c r="J1105" i="2"/>
  <c r="O1105" i="2" s="1"/>
  <c r="J261" i="2"/>
  <c r="O261" i="2" s="1"/>
  <c r="J282" i="2"/>
  <c r="O282" i="2" s="1"/>
  <c r="J303" i="2"/>
  <c r="O303" i="2" s="1"/>
  <c r="J325" i="2"/>
  <c r="O325" i="2" s="1"/>
  <c r="J346" i="2"/>
  <c r="O346" i="2" s="1"/>
  <c r="J367" i="2"/>
  <c r="O367" i="2" s="1"/>
  <c r="J394" i="2"/>
  <c r="O394" i="2" s="1"/>
  <c r="J415" i="2"/>
  <c r="O415" i="2" s="1"/>
  <c r="J437" i="2"/>
  <c r="O437" i="2" s="1"/>
  <c r="J458" i="2"/>
  <c r="O458" i="2" s="1"/>
  <c r="J45" i="2"/>
  <c r="O45" i="2" s="1"/>
  <c r="J141" i="2"/>
  <c r="O141" i="2" s="1"/>
  <c r="J257" i="2"/>
  <c r="O257" i="2" s="1"/>
  <c r="J278" i="2"/>
  <c r="O278" i="2" s="1"/>
  <c r="J299" i="2"/>
  <c r="O299" i="2" s="1"/>
  <c r="J321" i="2"/>
  <c r="O321" i="2" s="1"/>
  <c r="J342" i="2"/>
  <c r="O342" i="2" s="1"/>
  <c r="J363" i="2"/>
  <c r="O363" i="2" s="1"/>
  <c r="J385" i="2"/>
  <c r="O385" i="2" s="1"/>
  <c r="J406" i="2"/>
  <c r="O406" i="2" s="1"/>
  <c r="J427" i="2"/>
  <c r="O427" i="2" s="1"/>
  <c r="J449" i="2"/>
  <c r="O449" i="2" s="1"/>
  <c r="J470" i="2"/>
  <c r="O470" i="2" s="1"/>
  <c r="J1002" i="2"/>
  <c r="O1002" i="2" s="1"/>
  <c r="J1018" i="2"/>
  <c r="O1018" i="2" s="1"/>
  <c r="J1034" i="2"/>
  <c r="O1034" i="2" s="1"/>
  <c r="J1050" i="2"/>
  <c r="O1050" i="2" s="1"/>
  <c r="J1066" i="2"/>
  <c r="O1066" i="2" s="1"/>
  <c r="J1082" i="2"/>
  <c r="O1082" i="2" s="1"/>
  <c r="J1098" i="2"/>
  <c r="O1098" i="2" s="1"/>
  <c r="J128" i="2"/>
  <c r="O128" i="2" s="1"/>
  <c r="J135" i="2"/>
  <c r="O135" i="2" s="1"/>
  <c r="J119" i="2"/>
  <c r="O119" i="2" s="1"/>
  <c r="J1007" i="2"/>
  <c r="O1007" i="2" s="1"/>
  <c r="J1039" i="2"/>
  <c r="O1039" i="2" s="1"/>
  <c r="J1071" i="2"/>
  <c r="O1071" i="2" s="1"/>
  <c r="J1103" i="2"/>
  <c r="O1103" i="2" s="1"/>
  <c r="J389" i="2"/>
  <c r="O389" i="2" s="1"/>
  <c r="J269" i="2"/>
  <c r="O269" i="2" s="1"/>
  <c r="J290" i="2"/>
  <c r="O290" i="2" s="1"/>
  <c r="J311" i="2"/>
  <c r="O311" i="2" s="1"/>
  <c r="J333" i="2"/>
  <c r="O333" i="2" s="1"/>
  <c r="J354" i="2"/>
  <c r="O354" i="2" s="1"/>
  <c r="J375" i="2"/>
  <c r="O375" i="2" s="1"/>
  <c r="J1011" i="2"/>
  <c r="O1011" i="2" s="1"/>
  <c r="J1043" i="2"/>
  <c r="O1043" i="2" s="1"/>
  <c r="J336" i="2"/>
  <c r="O336" i="2" s="1"/>
  <c r="J320" i="2"/>
  <c r="O320" i="2" s="1"/>
  <c r="J304" i="2"/>
  <c r="O304" i="2" s="1"/>
  <c r="J288" i="2"/>
  <c r="O288" i="2" s="1"/>
  <c r="J272" i="2"/>
  <c r="O272" i="2" s="1"/>
  <c r="J256" i="2"/>
  <c r="O256" i="2" s="1"/>
  <c r="J1013" i="2"/>
  <c r="O1013" i="2" s="1"/>
  <c r="J1045" i="2"/>
  <c r="O1045" i="2" s="1"/>
  <c r="J1077" i="2"/>
  <c r="O1077" i="2" s="1"/>
  <c r="J384" i="2"/>
  <c r="O384" i="2" s="1"/>
  <c r="J368" i="2"/>
  <c r="O368" i="2" s="1"/>
  <c r="J352" i="2"/>
  <c r="O352" i="2" s="1"/>
  <c r="J1898" i="2"/>
  <c r="O1898" i="2" s="1"/>
  <c r="J1926" i="2"/>
  <c r="O1926" i="2" s="1"/>
  <c r="J1922" i="2"/>
  <c r="O1922" i="2" s="1"/>
  <c r="J1918" i="2"/>
  <c r="O1918" i="2" s="1"/>
  <c r="J1924" i="2"/>
  <c r="O1924" i="2" s="1"/>
  <c r="J1908" i="2"/>
  <c r="O1908" i="2" s="1"/>
  <c r="J1892" i="2"/>
  <c r="O1892" i="2" s="1"/>
  <c r="J1876" i="2"/>
  <c r="O1876" i="2" s="1"/>
  <c r="J1919" i="2"/>
  <c r="O1919" i="2" s="1"/>
  <c r="J1903" i="2"/>
  <c r="O1903" i="2" s="1"/>
  <c r="J1887" i="2"/>
  <c r="O1887" i="2" s="1"/>
  <c r="J1871" i="2"/>
  <c r="O1871" i="2" s="1"/>
  <c r="J1913" i="2"/>
  <c r="O1913" i="2" s="1"/>
  <c r="J1897" i="2"/>
  <c r="O1897" i="2" s="1"/>
  <c r="J1881" i="2"/>
  <c r="O1881" i="2" s="1"/>
  <c r="J1869" i="2"/>
  <c r="O1869" i="2" s="1"/>
  <c r="J1962" i="2"/>
  <c r="O1962" i="2" s="1"/>
  <c r="J1990" i="2"/>
  <c r="O1990" i="2" s="1"/>
  <c r="J1986" i="2"/>
  <c r="O1986" i="2" s="1"/>
  <c r="J1982" i="2"/>
  <c r="O1982" i="2" s="1"/>
  <c r="J1996" i="2"/>
  <c r="O1996" i="2" s="1"/>
  <c r="J1980" i="2"/>
  <c r="O1980" i="2" s="1"/>
  <c r="J1964" i="2"/>
  <c r="O1964" i="2" s="1"/>
  <c r="J1948" i="2"/>
  <c r="O1948" i="2" s="1"/>
  <c r="J1932" i="2"/>
  <c r="O1932" i="2" s="1"/>
  <c r="J1987" i="2"/>
  <c r="O1987" i="2" s="1"/>
  <c r="J1971" i="2"/>
  <c r="O1971" i="2" s="1"/>
  <c r="J1955" i="2"/>
  <c r="O1955" i="2" s="1"/>
  <c r="J1939" i="2"/>
  <c r="O1939" i="2" s="1"/>
  <c r="J1993" i="2"/>
  <c r="O1993" i="2" s="1"/>
  <c r="J1977" i="2"/>
  <c r="O1977" i="2" s="1"/>
  <c r="J1961" i="2"/>
  <c r="O1961" i="2" s="1"/>
  <c r="J1945" i="2"/>
  <c r="O1945" i="2" s="1"/>
  <c r="J1929" i="2"/>
  <c r="O1929" i="2" s="1"/>
  <c r="J265" i="2"/>
  <c r="O265" i="2" s="1"/>
  <c r="J286" i="2"/>
  <c r="O286" i="2" s="1"/>
  <c r="J307" i="2"/>
  <c r="O307" i="2" s="1"/>
  <c r="J329" i="2"/>
  <c r="O329" i="2" s="1"/>
  <c r="J355" i="2"/>
  <c r="O355" i="2" s="1"/>
  <c r="J377" i="2"/>
  <c r="O377" i="2" s="1"/>
  <c r="J398" i="2"/>
  <c r="O398" i="2" s="1"/>
  <c r="J419" i="2"/>
  <c r="O419" i="2" s="1"/>
  <c r="J441" i="2"/>
  <c r="O441" i="2" s="1"/>
  <c r="J462" i="2"/>
  <c r="O462" i="2" s="1"/>
  <c r="J1004" i="2"/>
  <c r="O1004" i="2" s="1"/>
  <c r="J1020" i="2"/>
  <c r="O1020" i="2" s="1"/>
  <c r="J1036" i="2"/>
  <c r="O1036" i="2" s="1"/>
  <c r="J1052" i="2"/>
  <c r="O1052" i="2" s="1"/>
  <c r="J1068" i="2"/>
  <c r="O1068" i="2" s="1"/>
  <c r="J1084" i="2"/>
  <c r="O1084" i="2" s="1"/>
  <c r="J1100" i="2"/>
  <c r="O1100" i="2" s="1"/>
  <c r="J464" i="2"/>
  <c r="O464" i="2" s="1"/>
  <c r="J448" i="2"/>
  <c r="O448" i="2" s="1"/>
  <c r="J432" i="2"/>
  <c r="O432" i="2" s="1"/>
  <c r="J416" i="2"/>
  <c r="O416" i="2" s="1"/>
  <c r="J400" i="2"/>
  <c r="O400" i="2" s="1"/>
  <c r="J1017" i="2"/>
  <c r="O1017" i="2" s="1"/>
  <c r="J1049" i="2"/>
  <c r="O1049" i="2" s="1"/>
  <c r="J1081" i="2"/>
  <c r="O1081" i="2" s="1"/>
  <c r="J50" i="2"/>
  <c r="O50" i="2" s="1"/>
  <c r="J266" i="2"/>
  <c r="O266" i="2" s="1"/>
  <c r="J287" i="2"/>
  <c r="O287" i="2" s="1"/>
  <c r="J309" i="2"/>
  <c r="O309" i="2" s="1"/>
  <c r="J330" i="2"/>
  <c r="O330" i="2" s="1"/>
  <c r="J351" i="2"/>
  <c r="O351" i="2" s="1"/>
  <c r="J373" i="2"/>
  <c r="O373" i="2" s="1"/>
  <c r="J399" i="2"/>
  <c r="O399" i="2" s="1"/>
  <c r="J421" i="2"/>
  <c r="O421" i="2" s="1"/>
  <c r="J442" i="2"/>
  <c r="O442" i="2" s="1"/>
  <c r="J463" i="2"/>
  <c r="O463" i="2" s="1"/>
  <c r="J53" i="2"/>
  <c r="O53" i="2" s="1"/>
  <c r="J262" i="2"/>
  <c r="O262" i="2" s="1"/>
  <c r="J283" i="2"/>
  <c r="O283" i="2" s="1"/>
  <c r="J305" i="2"/>
  <c r="O305" i="2" s="1"/>
  <c r="J326" i="2"/>
  <c r="O326" i="2" s="1"/>
  <c r="J347" i="2"/>
  <c r="O347" i="2" s="1"/>
  <c r="J369" i="2"/>
  <c r="O369" i="2" s="1"/>
  <c r="J390" i="2"/>
  <c r="O390" i="2" s="1"/>
  <c r="J411" i="2"/>
  <c r="O411" i="2" s="1"/>
  <c r="J433" i="2"/>
  <c r="O433" i="2" s="1"/>
  <c r="J454" i="2"/>
  <c r="O454" i="2" s="1"/>
  <c r="J1006" i="2"/>
  <c r="O1006" i="2" s="1"/>
  <c r="J1022" i="2"/>
  <c r="O1022" i="2" s="1"/>
  <c r="J1038" i="2"/>
  <c r="O1038" i="2" s="1"/>
  <c r="J1054" i="2"/>
  <c r="O1054" i="2" s="1"/>
  <c r="J1070" i="2"/>
  <c r="O1070" i="2" s="1"/>
  <c r="J1086" i="2"/>
  <c r="O1086" i="2" s="1"/>
  <c r="J1102" i="2"/>
  <c r="O1102" i="2" s="1"/>
  <c r="J140" i="2"/>
  <c r="O140" i="2" s="1"/>
  <c r="J124" i="2"/>
  <c r="O124" i="2" s="1"/>
  <c r="J131" i="2"/>
  <c r="O131" i="2" s="1"/>
  <c r="J1015" i="2"/>
  <c r="O1015" i="2" s="1"/>
  <c r="J1047" i="2"/>
  <c r="O1047" i="2" s="1"/>
  <c r="J1079" i="2"/>
  <c r="O1079" i="2" s="1"/>
  <c r="J1107" i="2"/>
  <c r="O1107" i="2" s="1"/>
  <c r="C5" i="4"/>
  <c r="G144" i="2"/>
  <c r="H144" i="2" s="1"/>
  <c r="B8" i="4" a="1"/>
  <c r="B8" i="4" s="1"/>
  <c r="C8" i="4" s="1"/>
  <c r="G80" i="2"/>
  <c r="H80" i="2" s="1"/>
  <c r="G220" i="2"/>
  <c r="H220" i="2" s="1"/>
  <c r="G612" i="2"/>
  <c r="H612" i="2" s="1"/>
  <c r="G840" i="2"/>
  <c r="H840" i="2" s="1"/>
  <c r="G542" i="2"/>
  <c r="H542" i="2" s="1"/>
  <c r="G770" i="2"/>
  <c r="H770" i="2" s="1"/>
  <c r="O1660" i="2" l="1"/>
  <c r="O386" i="2"/>
  <c r="O1420" i="2"/>
  <c r="O1868" i="2"/>
  <c r="B32" i="7"/>
  <c r="O2" i="2"/>
  <c r="B2" i="7"/>
  <c r="O1064" i="2"/>
  <c r="B19" i="7"/>
  <c r="O1001" i="2"/>
  <c r="B18" i="7"/>
  <c r="O338" i="2"/>
  <c r="B8" i="7"/>
  <c r="O251" i="2"/>
  <c r="B7" i="7"/>
  <c r="O1928" i="2"/>
  <c r="B33" i="7"/>
  <c r="J155" i="2"/>
  <c r="O155" i="2" s="1"/>
  <c r="J144" i="2"/>
  <c r="O144" i="2" s="1"/>
  <c r="J160" i="2"/>
  <c r="O160" i="2" s="1"/>
  <c r="J176" i="2"/>
  <c r="O176" i="2" s="1"/>
  <c r="J192" i="2"/>
  <c r="O192" i="2" s="1"/>
  <c r="J198" i="2"/>
  <c r="O198" i="2" s="1"/>
  <c r="J177" i="2"/>
  <c r="O177" i="2" s="1"/>
  <c r="J149" i="2"/>
  <c r="O149" i="2" s="1"/>
  <c r="J197" i="2"/>
  <c r="O197" i="2" s="1"/>
  <c r="J175" i="2"/>
  <c r="O175" i="2" s="1"/>
  <c r="J146" i="2"/>
  <c r="O146" i="2" s="1"/>
  <c r="J195" i="2"/>
  <c r="O195" i="2" s="1"/>
  <c r="J174" i="2"/>
  <c r="O174" i="2" s="1"/>
  <c r="J145" i="2"/>
  <c r="O145" i="2" s="1"/>
  <c r="J183" i="2"/>
  <c r="O183" i="2" s="1"/>
  <c r="J158" i="2"/>
  <c r="O158" i="2" s="1"/>
  <c r="J143" i="2"/>
  <c r="O143" i="2" s="1"/>
  <c r="J159" i="2"/>
  <c r="O159" i="2" s="1"/>
  <c r="J148" i="2"/>
  <c r="O148" i="2" s="1"/>
  <c r="J164" i="2"/>
  <c r="O164" i="2" s="1"/>
  <c r="J180" i="2"/>
  <c r="O180" i="2" s="1"/>
  <c r="J196" i="2"/>
  <c r="O196" i="2" s="1"/>
  <c r="J193" i="2"/>
  <c r="O193" i="2" s="1"/>
  <c r="J171" i="2"/>
  <c r="O171" i="2" s="1"/>
  <c r="J191" i="2"/>
  <c r="O191" i="2" s="1"/>
  <c r="J170" i="2"/>
  <c r="O170" i="2" s="1"/>
  <c r="J190" i="2"/>
  <c r="O190" i="2" s="1"/>
  <c r="J169" i="2"/>
  <c r="O169" i="2" s="1"/>
  <c r="J199" i="2"/>
  <c r="O199" i="2" s="1"/>
  <c r="J178" i="2"/>
  <c r="O178" i="2" s="1"/>
  <c r="J150" i="2"/>
  <c r="O150" i="2" s="1"/>
  <c r="J147" i="2"/>
  <c r="O147" i="2" s="1"/>
  <c r="J163" i="2"/>
  <c r="O163" i="2" s="1"/>
  <c r="J152" i="2"/>
  <c r="O152" i="2" s="1"/>
  <c r="J168" i="2"/>
  <c r="O168" i="2" s="1"/>
  <c r="J184" i="2"/>
  <c r="O184" i="2" s="1"/>
  <c r="J200" i="2"/>
  <c r="O200" i="2" s="1"/>
  <c r="J187" i="2"/>
  <c r="O187" i="2" s="1"/>
  <c r="J165" i="2"/>
  <c r="O165" i="2" s="1"/>
  <c r="J186" i="2"/>
  <c r="O186" i="2" s="1"/>
  <c r="J162" i="2"/>
  <c r="O162" i="2" s="1"/>
  <c r="J185" i="2"/>
  <c r="O185" i="2" s="1"/>
  <c r="J161" i="2"/>
  <c r="O161" i="2" s="1"/>
  <c r="J194" i="2"/>
  <c r="O194" i="2" s="1"/>
  <c r="J173" i="2"/>
  <c r="O173" i="2" s="1"/>
  <c r="J142" i="2"/>
  <c r="J151" i="2"/>
  <c r="O151" i="2" s="1"/>
  <c r="J167" i="2"/>
  <c r="O167" i="2" s="1"/>
  <c r="J156" i="2"/>
  <c r="O156" i="2" s="1"/>
  <c r="J172" i="2"/>
  <c r="O172" i="2" s="1"/>
  <c r="J188" i="2"/>
  <c r="O188" i="2" s="1"/>
  <c r="J182" i="2"/>
  <c r="O182" i="2" s="1"/>
  <c r="J157" i="2"/>
  <c r="O157" i="2" s="1"/>
  <c r="J181" i="2"/>
  <c r="O181" i="2" s="1"/>
  <c r="J154" i="2"/>
  <c r="O154" i="2" s="1"/>
  <c r="J201" i="2"/>
  <c r="O201" i="2" s="1"/>
  <c r="J179" i="2"/>
  <c r="O179" i="2" s="1"/>
  <c r="J153" i="2"/>
  <c r="O153" i="2" s="1"/>
  <c r="J189" i="2"/>
  <c r="O189" i="2" s="1"/>
  <c r="J166" i="2"/>
  <c r="O166" i="2" s="1"/>
  <c r="J75" i="2"/>
  <c r="O75" i="2" s="1"/>
  <c r="J91" i="2"/>
  <c r="O91" i="2" s="1"/>
  <c r="J107" i="2"/>
  <c r="O107" i="2" s="1"/>
  <c r="J76" i="2"/>
  <c r="O76" i="2" s="1"/>
  <c r="J92" i="2"/>
  <c r="O92" i="2" s="1"/>
  <c r="J108" i="2"/>
  <c r="O108" i="2" s="1"/>
  <c r="J117" i="2"/>
  <c r="O117" i="2" s="1"/>
  <c r="J85" i="2"/>
  <c r="O85" i="2" s="1"/>
  <c r="J114" i="2"/>
  <c r="O114" i="2" s="1"/>
  <c r="J82" i="2"/>
  <c r="O82" i="2" s="1"/>
  <c r="J113" i="2"/>
  <c r="O113" i="2" s="1"/>
  <c r="J81" i="2"/>
  <c r="O81" i="2" s="1"/>
  <c r="J94" i="2"/>
  <c r="O94" i="2" s="1"/>
  <c r="J79" i="2"/>
  <c r="O79" i="2" s="1"/>
  <c r="J95" i="2"/>
  <c r="O95" i="2" s="1"/>
  <c r="J111" i="2"/>
  <c r="O111" i="2" s="1"/>
  <c r="J80" i="2"/>
  <c r="O80" i="2" s="1"/>
  <c r="J96" i="2"/>
  <c r="O96" i="2" s="1"/>
  <c r="J112" i="2"/>
  <c r="O112" i="2" s="1"/>
  <c r="J109" i="2"/>
  <c r="O109" i="2" s="1"/>
  <c r="J77" i="2"/>
  <c r="O77" i="2" s="1"/>
  <c r="J106" i="2"/>
  <c r="O106" i="2" s="1"/>
  <c r="J74" i="2"/>
  <c r="O74" i="2" s="1"/>
  <c r="J105" i="2"/>
  <c r="O105" i="2" s="1"/>
  <c r="J73" i="2"/>
  <c r="O73" i="2" s="1"/>
  <c r="J86" i="2"/>
  <c r="O86" i="2" s="1"/>
  <c r="J83" i="2"/>
  <c r="O83" i="2" s="1"/>
  <c r="J99" i="2"/>
  <c r="O99" i="2" s="1"/>
  <c r="J115" i="2"/>
  <c r="O115" i="2" s="1"/>
  <c r="J84" i="2"/>
  <c r="O84" i="2" s="1"/>
  <c r="J100" i="2"/>
  <c r="O100" i="2" s="1"/>
  <c r="J116" i="2"/>
  <c r="O116" i="2" s="1"/>
  <c r="J101" i="2"/>
  <c r="O101" i="2" s="1"/>
  <c r="J69" i="2"/>
  <c r="J98" i="2"/>
  <c r="O98" i="2" s="1"/>
  <c r="J97" i="2"/>
  <c r="O97" i="2" s="1"/>
  <c r="J110" i="2"/>
  <c r="O110" i="2" s="1"/>
  <c r="J78" i="2"/>
  <c r="O78" i="2" s="1"/>
  <c r="J71" i="2"/>
  <c r="O71" i="2" s="1"/>
  <c r="J87" i="2"/>
  <c r="O87" i="2" s="1"/>
  <c r="J103" i="2"/>
  <c r="O103" i="2" s="1"/>
  <c r="J72" i="2"/>
  <c r="O72" i="2" s="1"/>
  <c r="J88" i="2"/>
  <c r="O88" i="2" s="1"/>
  <c r="J104" i="2"/>
  <c r="O104" i="2" s="1"/>
  <c r="J93" i="2"/>
  <c r="O93" i="2" s="1"/>
  <c r="J90" i="2"/>
  <c r="O90" i="2" s="1"/>
  <c r="J89" i="2"/>
  <c r="O89" i="2" s="1"/>
  <c r="J102" i="2"/>
  <c r="O102" i="2" s="1"/>
  <c r="J70" i="2"/>
  <c r="O70" i="2" s="1"/>
  <c r="G696" i="2"/>
  <c r="H696" i="2" s="1"/>
  <c r="B10" i="4" a="1"/>
  <c r="B10" i="4" s="1"/>
  <c r="G700" i="2"/>
  <c r="H700" i="2" s="1"/>
  <c r="G940" i="2"/>
  <c r="H940" i="2" s="1"/>
  <c r="G886" i="2"/>
  <c r="H886" i="2" s="1"/>
  <c r="O69" i="2" l="1"/>
  <c r="B3" i="7"/>
  <c r="O142" i="2"/>
  <c r="B5" i="7"/>
  <c r="J910" i="2"/>
  <c r="O910" i="2" s="1"/>
  <c r="J891" i="2"/>
  <c r="O891" i="2" s="1"/>
  <c r="J870" i="2"/>
  <c r="J901" i="2"/>
  <c r="O901" i="2" s="1"/>
  <c r="J884" i="2"/>
  <c r="O884" i="2" s="1"/>
  <c r="J900" i="2"/>
  <c r="O900" i="2" s="1"/>
  <c r="J885" i="2"/>
  <c r="O885" i="2" s="1"/>
  <c r="J908" i="2"/>
  <c r="O908" i="2" s="1"/>
  <c r="J889" i="2"/>
  <c r="O889" i="2" s="1"/>
  <c r="J907" i="2"/>
  <c r="O907" i="2" s="1"/>
  <c r="J887" i="2"/>
  <c r="O887" i="2" s="1"/>
  <c r="J906" i="2"/>
  <c r="O906" i="2" s="1"/>
  <c r="J886" i="2"/>
  <c r="O886" i="2" s="1"/>
  <c r="J890" i="2"/>
  <c r="O890" i="2" s="1"/>
  <c r="J872" i="2"/>
  <c r="O872" i="2" s="1"/>
  <c r="J888" i="2"/>
  <c r="O888" i="2" s="1"/>
  <c r="J913" i="2"/>
  <c r="O913" i="2" s="1"/>
  <c r="J874" i="2"/>
  <c r="O874" i="2" s="1"/>
  <c r="J904" i="2"/>
  <c r="O904" i="2" s="1"/>
  <c r="J883" i="2"/>
  <c r="O883" i="2" s="1"/>
  <c r="J919" i="2"/>
  <c r="O919" i="2" s="1"/>
  <c r="J903" i="2"/>
  <c r="O903" i="2" s="1"/>
  <c r="J882" i="2"/>
  <c r="O882" i="2" s="1"/>
  <c r="J918" i="2"/>
  <c r="O918" i="2" s="1"/>
  <c r="J902" i="2"/>
  <c r="O902" i="2" s="1"/>
  <c r="J881" i="2"/>
  <c r="O881" i="2" s="1"/>
  <c r="J917" i="2"/>
  <c r="O917" i="2" s="1"/>
  <c r="J876" i="2"/>
  <c r="O876" i="2" s="1"/>
  <c r="J892" i="2"/>
  <c r="O892" i="2" s="1"/>
  <c r="J905" i="2"/>
  <c r="O905" i="2" s="1"/>
  <c r="J916" i="2"/>
  <c r="O916" i="2" s="1"/>
  <c r="J899" i="2"/>
  <c r="O899" i="2" s="1"/>
  <c r="J878" i="2"/>
  <c r="O878" i="2" s="1"/>
  <c r="J915" i="2"/>
  <c r="O915" i="2" s="1"/>
  <c r="J898" i="2"/>
  <c r="O898" i="2" s="1"/>
  <c r="J877" i="2"/>
  <c r="O877" i="2" s="1"/>
  <c r="J879" i="2"/>
  <c r="O879" i="2" s="1"/>
  <c r="J914" i="2"/>
  <c r="O914" i="2" s="1"/>
  <c r="J897" i="2"/>
  <c r="O897" i="2" s="1"/>
  <c r="J875" i="2"/>
  <c r="O875" i="2" s="1"/>
  <c r="J909" i="2"/>
  <c r="O909" i="2" s="1"/>
  <c r="J880" i="2"/>
  <c r="O880" i="2" s="1"/>
  <c r="J896" i="2"/>
  <c r="O896" i="2" s="1"/>
  <c r="J895" i="2"/>
  <c r="O895" i="2" s="1"/>
  <c r="J912" i="2"/>
  <c r="O912" i="2" s="1"/>
  <c r="J894" i="2"/>
  <c r="O894" i="2" s="1"/>
  <c r="J873" i="2"/>
  <c r="O873" i="2" s="1"/>
  <c r="J911" i="2"/>
  <c r="O911" i="2" s="1"/>
  <c r="J893" i="2"/>
  <c r="O893" i="2" s="1"/>
  <c r="J871" i="2"/>
  <c r="O871" i="2" s="1"/>
  <c r="J678" i="2"/>
  <c r="O678" i="2" s="1"/>
  <c r="J742" i="2"/>
  <c r="O742" i="2" s="1"/>
  <c r="J721" i="2"/>
  <c r="O721" i="2" s="1"/>
  <c r="J699" i="2"/>
  <c r="O699" i="2" s="1"/>
  <c r="J735" i="2"/>
  <c r="O735" i="2" s="1"/>
  <c r="J714" i="2"/>
  <c r="O714" i="2" s="1"/>
  <c r="J693" i="2"/>
  <c r="O693" i="2" s="1"/>
  <c r="J680" i="2"/>
  <c r="O680" i="2" s="1"/>
  <c r="J696" i="2"/>
  <c r="O696" i="2" s="1"/>
  <c r="J712" i="2"/>
  <c r="O712" i="2" s="1"/>
  <c r="J728" i="2"/>
  <c r="O728" i="2" s="1"/>
  <c r="J744" i="2"/>
  <c r="O744" i="2" s="1"/>
  <c r="J750" i="2"/>
  <c r="O750" i="2" s="1"/>
  <c r="J729" i="2"/>
  <c r="O729" i="2" s="1"/>
  <c r="J707" i="2"/>
  <c r="O707" i="2" s="1"/>
  <c r="J686" i="2"/>
  <c r="O686" i="2" s="1"/>
  <c r="J738" i="2"/>
  <c r="O738" i="2" s="1"/>
  <c r="J717" i="2"/>
  <c r="O717" i="2" s="1"/>
  <c r="J695" i="2"/>
  <c r="O695" i="2" s="1"/>
  <c r="J674" i="2"/>
  <c r="J737" i="2"/>
  <c r="O737" i="2" s="1"/>
  <c r="J715" i="2"/>
  <c r="O715" i="2" s="1"/>
  <c r="J694" i="2"/>
  <c r="O694" i="2" s="1"/>
  <c r="J730" i="2"/>
  <c r="O730" i="2" s="1"/>
  <c r="J709" i="2"/>
  <c r="O709" i="2" s="1"/>
  <c r="J687" i="2"/>
  <c r="O687" i="2" s="1"/>
  <c r="J677" i="2"/>
  <c r="O677" i="2" s="1"/>
  <c r="J684" i="2"/>
  <c r="O684" i="2" s="1"/>
  <c r="J700" i="2"/>
  <c r="O700" i="2" s="1"/>
  <c r="J716" i="2"/>
  <c r="O716" i="2" s="1"/>
  <c r="J732" i="2"/>
  <c r="O732" i="2" s="1"/>
  <c r="J748" i="2"/>
  <c r="O748" i="2" s="1"/>
  <c r="J745" i="2"/>
  <c r="O745" i="2" s="1"/>
  <c r="J723" i="2"/>
  <c r="O723" i="2" s="1"/>
  <c r="J702" i="2"/>
  <c r="O702" i="2" s="1"/>
  <c r="J681" i="2"/>
  <c r="O681" i="2" s="1"/>
  <c r="J733" i="2"/>
  <c r="O733" i="2" s="1"/>
  <c r="J711" i="2"/>
  <c r="O711" i="2" s="1"/>
  <c r="J690" i="2"/>
  <c r="O690" i="2" s="1"/>
  <c r="J731" i="2"/>
  <c r="O731" i="2" s="1"/>
  <c r="J710" i="2"/>
  <c r="O710" i="2" s="1"/>
  <c r="J689" i="2"/>
  <c r="O689" i="2" s="1"/>
  <c r="J746" i="2"/>
  <c r="O746" i="2" s="1"/>
  <c r="J725" i="2"/>
  <c r="O725" i="2" s="1"/>
  <c r="J703" i="2"/>
  <c r="O703" i="2" s="1"/>
  <c r="J682" i="2"/>
  <c r="O682" i="2" s="1"/>
  <c r="J688" i="2"/>
  <c r="O688" i="2" s="1"/>
  <c r="J704" i="2"/>
  <c r="O704" i="2" s="1"/>
  <c r="J720" i="2"/>
  <c r="O720" i="2" s="1"/>
  <c r="J736" i="2"/>
  <c r="O736" i="2" s="1"/>
  <c r="J739" i="2"/>
  <c r="O739" i="2" s="1"/>
  <c r="J718" i="2"/>
  <c r="O718" i="2" s="1"/>
  <c r="J697" i="2"/>
  <c r="O697" i="2" s="1"/>
  <c r="J675" i="2"/>
  <c r="O675" i="2" s="1"/>
  <c r="J749" i="2"/>
  <c r="O749" i="2" s="1"/>
  <c r="J727" i="2"/>
  <c r="O727" i="2" s="1"/>
  <c r="J706" i="2"/>
  <c r="O706" i="2" s="1"/>
  <c r="J685" i="2"/>
  <c r="O685" i="2" s="1"/>
  <c r="J747" i="2"/>
  <c r="O747" i="2" s="1"/>
  <c r="J726" i="2"/>
  <c r="O726" i="2" s="1"/>
  <c r="J705" i="2"/>
  <c r="O705" i="2" s="1"/>
  <c r="J683" i="2"/>
  <c r="O683" i="2" s="1"/>
  <c r="J741" i="2"/>
  <c r="O741" i="2" s="1"/>
  <c r="J719" i="2"/>
  <c r="O719" i="2" s="1"/>
  <c r="J698" i="2"/>
  <c r="O698" i="2" s="1"/>
  <c r="J676" i="2"/>
  <c r="O676" i="2" s="1"/>
  <c r="J692" i="2"/>
  <c r="O692" i="2" s="1"/>
  <c r="J708" i="2"/>
  <c r="O708" i="2" s="1"/>
  <c r="J724" i="2"/>
  <c r="O724" i="2" s="1"/>
  <c r="J740" i="2"/>
  <c r="O740" i="2" s="1"/>
  <c r="J734" i="2"/>
  <c r="O734" i="2" s="1"/>
  <c r="J713" i="2"/>
  <c r="O713" i="2" s="1"/>
  <c r="J691" i="2"/>
  <c r="O691" i="2" s="1"/>
  <c r="J743" i="2"/>
  <c r="O743" i="2" s="1"/>
  <c r="J722" i="2"/>
  <c r="O722" i="2" s="1"/>
  <c r="J701" i="2"/>
  <c r="O701" i="2" s="1"/>
  <c r="J679" i="2"/>
  <c r="O679" i="2" s="1"/>
  <c r="J983" i="2"/>
  <c r="O983" i="2" s="1"/>
  <c r="J990" i="2"/>
  <c r="O990" i="2" s="1"/>
  <c r="J974" i="2"/>
  <c r="O974" i="2" s="1"/>
  <c r="J958" i="2"/>
  <c r="O958" i="2" s="1"/>
  <c r="J942" i="2"/>
  <c r="O942" i="2" s="1"/>
  <c r="J926" i="2"/>
  <c r="O926" i="2" s="1"/>
  <c r="J933" i="2"/>
  <c r="O933" i="2" s="1"/>
  <c r="J985" i="2"/>
  <c r="O985" i="2" s="1"/>
  <c r="J953" i="2"/>
  <c r="O953" i="2" s="1"/>
  <c r="J921" i="2"/>
  <c r="O921" i="2" s="1"/>
  <c r="J988" i="2"/>
  <c r="O988" i="2" s="1"/>
  <c r="J972" i="2"/>
  <c r="O972" i="2" s="1"/>
  <c r="J956" i="2"/>
  <c r="O956" i="2" s="1"/>
  <c r="J940" i="2"/>
  <c r="O940" i="2" s="1"/>
  <c r="J924" i="2"/>
  <c r="O924" i="2" s="1"/>
  <c r="J981" i="2"/>
  <c r="O981" i="2" s="1"/>
  <c r="J979" i="2"/>
  <c r="O979" i="2" s="1"/>
  <c r="J955" i="2"/>
  <c r="O955" i="2" s="1"/>
  <c r="J939" i="2"/>
  <c r="O939" i="2" s="1"/>
  <c r="J923" i="2"/>
  <c r="O923" i="2" s="1"/>
  <c r="J975" i="2"/>
  <c r="O975" i="2" s="1"/>
  <c r="J986" i="2"/>
  <c r="O986" i="2" s="1"/>
  <c r="J970" i="2"/>
  <c r="O970" i="2" s="1"/>
  <c r="J954" i="2"/>
  <c r="O954" i="2" s="1"/>
  <c r="J938" i="2"/>
  <c r="O938" i="2" s="1"/>
  <c r="J922" i="2"/>
  <c r="O922" i="2" s="1"/>
  <c r="J925" i="2"/>
  <c r="O925" i="2" s="1"/>
  <c r="J977" i="2"/>
  <c r="O977" i="2" s="1"/>
  <c r="J945" i="2"/>
  <c r="O945" i="2" s="1"/>
  <c r="J1000" i="2"/>
  <c r="O1000" i="2" s="1"/>
  <c r="J984" i="2"/>
  <c r="O984" i="2" s="1"/>
  <c r="J968" i="2"/>
  <c r="O968" i="2" s="1"/>
  <c r="J952" i="2"/>
  <c r="O952" i="2" s="1"/>
  <c r="J936" i="2"/>
  <c r="O936" i="2" s="1"/>
  <c r="J920" i="2"/>
  <c r="J973" i="2"/>
  <c r="O973" i="2" s="1"/>
  <c r="J971" i="2"/>
  <c r="O971" i="2" s="1"/>
  <c r="J951" i="2"/>
  <c r="O951" i="2" s="1"/>
  <c r="J935" i="2"/>
  <c r="O935" i="2" s="1"/>
  <c r="J999" i="2"/>
  <c r="O999" i="2" s="1"/>
  <c r="J963" i="2"/>
  <c r="O963" i="2" s="1"/>
  <c r="J998" i="2"/>
  <c r="O998" i="2" s="1"/>
  <c r="J982" i="2"/>
  <c r="O982" i="2" s="1"/>
  <c r="J966" i="2"/>
  <c r="O966" i="2" s="1"/>
  <c r="J950" i="2"/>
  <c r="O950" i="2" s="1"/>
  <c r="J934" i="2"/>
  <c r="O934" i="2" s="1"/>
  <c r="J949" i="2"/>
  <c r="O949" i="2" s="1"/>
  <c r="J969" i="2"/>
  <c r="O969" i="2" s="1"/>
  <c r="J937" i="2"/>
  <c r="O937" i="2" s="1"/>
  <c r="J996" i="2"/>
  <c r="O996" i="2" s="1"/>
  <c r="J980" i="2"/>
  <c r="O980" i="2" s="1"/>
  <c r="J964" i="2"/>
  <c r="O964" i="2" s="1"/>
  <c r="J948" i="2"/>
  <c r="O948" i="2" s="1"/>
  <c r="J932" i="2"/>
  <c r="O932" i="2" s="1"/>
  <c r="J997" i="2"/>
  <c r="O997" i="2" s="1"/>
  <c r="J965" i="2"/>
  <c r="O965" i="2" s="1"/>
  <c r="J995" i="2"/>
  <c r="O995" i="2" s="1"/>
  <c r="J967" i="2"/>
  <c r="O967" i="2" s="1"/>
  <c r="J947" i="2"/>
  <c r="O947" i="2" s="1"/>
  <c r="J931" i="2"/>
  <c r="O931" i="2" s="1"/>
  <c r="J991" i="2"/>
  <c r="O991" i="2" s="1"/>
  <c r="J994" i="2"/>
  <c r="O994" i="2" s="1"/>
  <c r="J978" i="2"/>
  <c r="O978" i="2" s="1"/>
  <c r="J962" i="2"/>
  <c r="O962" i="2" s="1"/>
  <c r="J946" i="2"/>
  <c r="O946" i="2" s="1"/>
  <c r="J930" i="2"/>
  <c r="O930" i="2" s="1"/>
  <c r="J941" i="2"/>
  <c r="O941" i="2" s="1"/>
  <c r="J993" i="2"/>
  <c r="O993" i="2" s="1"/>
  <c r="J961" i="2"/>
  <c r="O961" i="2" s="1"/>
  <c r="J929" i="2"/>
  <c r="O929" i="2" s="1"/>
  <c r="J992" i="2"/>
  <c r="O992" i="2" s="1"/>
  <c r="J976" i="2"/>
  <c r="O976" i="2" s="1"/>
  <c r="J960" i="2"/>
  <c r="O960" i="2" s="1"/>
  <c r="J944" i="2"/>
  <c r="O944" i="2" s="1"/>
  <c r="J928" i="2"/>
  <c r="O928" i="2" s="1"/>
  <c r="J989" i="2"/>
  <c r="O989" i="2" s="1"/>
  <c r="J957" i="2"/>
  <c r="O957" i="2" s="1"/>
  <c r="J987" i="2"/>
  <c r="O987" i="2" s="1"/>
  <c r="J959" i="2"/>
  <c r="O959" i="2" s="1"/>
  <c r="J943" i="2"/>
  <c r="O943" i="2" s="1"/>
  <c r="J927" i="2"/>
  <c r="O927" i="2" s="1"/>
  <c r="C10" i="4"/>
  <c r="B12" i="4" a="1"/>
  <c r="B12" i="4" s="1"/>
  <c r="O674" i="2" l="1"/>
  <c r="B13" i="7"/>
  <c r="O870" i="2"/>
  <c r="B55" i="7"/>
  <c r="B16" i="7"/>
  <c r="O920" i="2"/>
  <c r="B17" i="7"/>
  <c r="C12" i="4"/>
  <c r="G223" i="2"/>
  <c r="H223" i="2" s="1"/>
  <c r="G490" i="2"/>
  <c r="H490" i="2" s="1"/>
  <c r="B19" i="4" a="1"/>
  <c r="B19" i="4" s="1"/>
  <c r="G546" i="2"/>
  <c r="H546" i="2" s="1"/>
  <c r="G776" i="2"/>
  <c r="H776" i="2" s="1"/>
  <c r="J509" i="2" l="1"/>
  <c r="O509" i="2" s="1"/>
  <c r="J504" i="2"/>
  <c r="O504" i="2" s="1"/>
  <c r="J515" i="2"/>
  <c r="O515" i="2" s="1"/>
  <c r="J516" i="2"/>
  <c r="O516" i="2" s="1"/>
  <c r="J478" i="2"/>
  <c r="O478" i="2" s="1"/>
  <c r="J498" i="2"/>
  <c r="O498" i="2" s="1"/>
  <c r="J496" i="2"/>
  <c r="O496" i="2" s="1"/>
  <c r="J482" i="2"/>
  <c r="O482" i="2" s="1"/>
  <c r="J492" i="2"/>
  <c r="O492" i="2" s="1"/>
  <c r="J489" i="2"/>
  <c r="O489" i="2" s="1"/>
  <c r="J485" i="2"/>
  <c r="O485" i="2" s="1"/>
  <c r="J522" i="2"/>
  <c r="O522" i="2" s="1"/>
  <c r="J518" i="2"/>
  <c r="O518" i="2" s="1"/>
  <c r="J488" i="2"/>
  <c r="O488" i="2" s="1"/>
  <c r="J490" i="2"/>
  <c r="O490" i="2" s="1"/>
  <c r="J481" i="2"/>
  <c r="O481" i="2" s="1"/>
  <c r="J500" i="2"/>
  <c r="O500" i="2" s="1"/>
  <c r="J499" i="2"/>
  <c r="O499" i="2" s="1"/>
  <c r="J474" i="2"/>
  <c r="O474" i="2" s="1"/>
  <c r="J486" i="2"/>
  <c r="O486" i="2" s="1"/>
  <c r="J519" i="2"/>
  <c r="O519" i="2" s="1"/>
  <c r="J480" i="2"/>
  <c r="O480" i="2" s="1"/>
  <c r="J483" i="2"/>
  <c r="O483" i="2" s="1"/>
  <c r="J479" i="2"/>
  <c r="O479" i="2" s="1"/>
  <c r="J491" i="2"/>
  <c r="O491" i="2" s="1"/>
  <c r="J503" i="2"/>
  <c r="O503" i="2" s="1"/>
  <c r="J476" i="2"/>
  <c r="O476" i="2" s="1"/>
  <c r="J510" i="2"/>
  <c r="O510" i="2" s="1"/>
  <c r="J506" i="2"/>
  <c r="O506" i="2" s="1"/>
  <c r="J475" i="2"/>
  <c r="O475" i="2" s="1"/>
  <c r="J473" i="2"/>
  <c r="J512" i="2"/>
  <c r="O512" i="2" s="1"/>
  <c r="J508" i="2"/>
  <c r="O508" i="2" s="1"/>
  <c r="J511" i="2"/>
  <c r="O511" i="2" s="1"/>
  <c r="J502" i="2"/>
  <c r="O502" i="2" s="1"/>
  <c r="J493" i="2"/>
  <c r="O493" i="2" s="1"/>
  <c r="J484" i="2"/>
  <c r="O484" i="2" s="1"/>
  <c r="J521" i="2"/>
  <c r="O521" i="2" s="1"/>
  <c r="J495" i="2"/>
  <c r="O495" i="2" s="1"/>
  <c r="J507" i="2"/>
  <c r="O507" i="2" s="1"/>
  <c r="J505" i="2"/>
  <c r="O505" i="2" s="1"/>
  <c r="J501" i="2"/>
  <c r="O501" i="2" s="1"/>
  <c r="J513" i="2"/>
  <c r="O513" i="2" s="1"/>
  <c r="J524" i="2"/>
  <c r="O524" i="2" s="1"/>
  <c r="J497" i="2"/>
  <c r="O497" i="2" s="1"/>
  <c r="J487" i="2"/>
  <c r="O487" i="2" s="1"/>
  <c r="J520" i="2"/>
  <c r="O520" i="2" s="1"/>
  <c r="J494" i="2"/>
  <c r="O494" i="2" s="1"/>
  <c r="J523" i="2"/>
  <c r="O523" i="2" s="1"/>
  <c r="J514" i="2"/>
  <c r="O514" i="2" s="1"/>
  <c r="J517" i="2"/>
  <c r="O517" i="2" s="1"/>
  <c r="J477" i="2"/>
  <c r="O477" i="2" s="1"/>
  <c r="G842" i="2"/>
  <c r="H842" i="2" s="1"/>
  <c r="G221" i="2"/>
  <c r="H221" i="2" s="1"/>
  <c r="G544" i="2"/>
  <c r="H544" i="2" s="1"/>
  <c r="G773" i="2"/>
  <c r="H773" i="2" s="1"/>
  <c r="B21" i="4" a="1"/>
  <c r="B21" i="4" s="1"/>
  <c r="O473" i="2" l="1"/>
  <c r="B10" i="7"/>
  <c r="J241" i="2"/>
  <c r="O241" i="2" s="1"/>
  <c r="J204" i="2"/>
  <c r="O204" i="2" s="1"/>
  <c r="J217" i="2"/>
  <c r="O217" i="2" s="1"/>
  <c r="J235" i="2"/>
  <c r="O235" i="2" s="1"/>
  <c r="J208" i="2"/>
  <c r="O208" i="2" s="1"/>
  <c r="J211" i="2"/>
  <c r="O211" i="2" s="1"/>
  <c r="J230" i="2"/>
  <c r="O230" i="2" s="1"/>
  <c r="J212" i="2"/>
  <c r="O212" i="2" s="1"/>
  <c r="J227" i="2"/>
  <c r="O227" i="2" s="1"/>
  <c r="J246" i="2"/>
  <c r="O246" i="2" s="1"/>
  <c r="J229" i="2"/>
  <c r="O229" i="2" s="1"/>
  <c r="J248" i="2"/>
  <c r="O248" i="2" s="1"/>
  <c r="J210" i="2"/>
  <c r="O210" i="2" s="1"/>
  <c r="J219" i="2"/>
  <c r="O219" i="2" s="1"/>
  <c r="J220" i="2"/>
  <c r="O220" i="2" s="1"/>
  <c r="J247" i="2"/>
  <c r="O247" i="2" s="1"/>
  <c r="J214" i="2"/>
  <c r="O214" i="2" s="1"/>
  <c r="J224" i="2"/>
  <c r="O224" i="2" s="1"/>
  <c r="J242" i="2"/>
  <c r="O242" i="2" s="1"/>
  <c r="J209" i="2"/>
  <c r="O209" i="2" s="1"/>
  <c r="J228" i="2"/>
  <c r="O228" i="2" s="1"/>
  <c r="J206" i="2"/>
  <c r="O206" i="2" s="1"/>
  <c r="J225" i="2"/>
  <c r="O225" i="2" s="1"/>
  <c r="J207" i="2"/>
  <c r="O207" i="2" s="1"/>
  <c r="J243" i="2"/>
  <c r="O243" i="2" s="1"/>
  <c r="J236" i="2"/>
  <c r="O236" i="2" s="1"/>
  <c r="J239" i="2"/>
  <c r="O239" i="2" s="1"/>
  <c r="J234" i="2"/>
  <c r="O234" i="2" s="1"/>
  <c r="J244" i="2"/>
  <c r="O244" i="2" s="1"/>
  <c r="J216" i="2"/>
  <c r="O216" i="2" s="1"/>
  <c r="J222" i="2"/>
  <c r="O222" i="2" s="1"/>
  <c r="J245" i="2"/>
  <c r="O245" i="2" s="1"/>
  <c r="J226" i="2"/>
  <c r="O226" i="2" s="1"/>
  <c r="J240" i="2"/>
  <c r="O240" i="2" s="1"/>
  <c r="J221" i="2"/>
  <c r="O221" i="2" s="1"/>
  <c r="J237" i="2"/>
  <c r="O237" i="2" s="1"/>
  <c r="J203" i="2"/>
  <c r="O203" i="2" s="1"/>
  <c r="J223" i="2"/>
  <c r="O223" i="2" s="1"/>
  <c r="J238" i="2"/>
  <c r="O238" i="2" s="1"/>
  <c r="J205" i="2"/>
  <c r="O205" i="2" s="1"/>
  <c r="J218" i="2"/>
  <c r="O218" i="2" s="1"/>
  <c r="J233" i="2"/>
  <c r="O233" i="2" s="1"/>
  <c r="J202" i="2"/>
  <c r="J213" i="2"/>
  <c r="O213" i="2" s="1"/>
  <c r="J249" i="2"/>
  <c r="O249" i="2" s="1"/>
  <c r="J215" i="2"/>
  <c r="O215" i="2" s="1"/>
  <c r="J250" i="2"/>
  <c r="O250" i="2" s="1"/>
  <c r="J232" i="2"/>
  <c r="O232" i="2" s="1"/>
  <c r="J231" i="2"/>
  <c r="O231" i="2" s="1"/>
  <c r="J847" i="2"/>
  <c r="O847" i="2" s="1"/>
  <c r="J828" i="2"/>
  <c r="O828" i="2" s="1"/>
  <c r="J845" i="2"/>
  <c r="O845" i="2" s="1"/>
  <c r="J822" i="2"/>
  <c r="J832" i="2"/>
  <c r="O832" i="2" s="1"/>
  <c r="J839" i="2"/>
  <c r="O839" i="2" s="1"/>
  <c r="J831" i="2"/>
  <c r="O831" i="2" s="1"/>
  <c r="J836" i="2"/>
  <c r="O836" i="2" s="1"/>
  <c r="J834" i="2"/>
  <c r="O834" i="2" s="1"/>
  <c r="J826" i="2"/>
  <c r="O826" i="2" s="1"/>
  <c r="J824" i="2"/>
  <c r="O824" i="2" s="1"/>
  <c r="J844" i="2"/>
  <c r="O844" i="2" s="1"/>
  <c r="J837" i="2"/>
  <c r="O837" i="2" s="1"/>
  <c r="J854" i="2"/>
  <c r="O854" i="2" s="1"/>
  <c r="J840" i="2"/>
  <c r="O840" i="2" s="1"/>
  <c r="J860" i="2"/>
  <c r="O860" i="2" s="1"/>
  <c r="J862" i="2"/>
  <c r="O862" i="2" s="1"/>
  <c r="J833" i="2"/>
  <c r="O833" i="2" s="1"/>
  <c r="J856" i="2"/>
  <c r="O856" i="2" s="1"/>
  <c r="J825" i="2"/>
  <c r="O825" i="2" s="1"/>
  <c r="J842" i="2"/>
  <c r="O842" i="2" s="1"/>
  <c r="J859" i="2"/>
  <c r="O859" i="2" s="1"/>
  <c r="J852" i="2"/>
  <c r="O852" i="2" s="1"/>
  <c r="J853" i="2"/>
  <c r="O853" i="2" s="1"/>
  <c r="J865" i="2"/>
  <c r="O865" i="2" s="1"/>
  <c r="J864" i="2"/>
  <c r="O864" i="2" s="1"/>
  <c r="J857" i="2"/>
  <c r="O857" i="2" s="1"/>
  <c r="J827" i="2"/>
  <c r="O827" i="2" s="1"/>
  <c r="J846" i="2"/>
  <c r="O846" i="2" s="1"/>
  <c r="J866" i="2"/>
  <c r="O866" i="2" s="1"/>
  <c r="J843" i="2"/>
  <c r="O843" i="2" s="1"/>
  <c r="J841" i="2"/>
  <c r="O841" i="2" s="1"/>
  <c r="J861" i="2"/>
  <c r="O861" i="2" s="1"/>
  <c r="J869" i="2"/>
  <c r="O869" i="2" s="1"/>
  <c r="J835" i="2"/>
  <c r="O835" i="2" s="1"/>
  <c r="J855" i="2"/>
  <c r="O855" i="2" s="1"/>
  <c r="J858" i="2"/>
  <c r="O858" i="2" s="1"/>
  <c r="J830" i="2"/>
  <c r="O830" i="2" s="1"/>
  <c r="J850" i="2"/>
  <c r="O850" i="2" s="1"/>
  <c r="J829" i="2"/>
  <c r="O829" i="2" s="1"/>
  <c r="J823" i="2"/>
  <c r="O823" i="2" s="1"/>
  <c r="J848" i="2"/>
  <c r="O848" i="2" s="1"/>
  <c r="J863" i="2"/>
  <c r="O863" i="2" s="1"/>
  <c r="J849" i="2"/>
  <c r="O849" i="2" s="1"/>
  <c r="J867" i="2"/>
  <c r="O867" i="2" s="1"/>
  <c r="J838" i="2"/>
  <c r="O838" i="2" s="1"/>
  <c r="J868" i="2"/>
  <c r="O868" i="2" s="1"/>
  <c r="J851" i="2"/>
  <c r="O851" i="2" s="1"/>
  <c r="J755" i="2"/>
  <c r="O755" i="2" s="1"/>
  <c r="J821" i="2"/>
  <c r="O821" i="2" s="1"/>
  <c r="J819" i="2"/>
  <c r="O819" i="2" s="1"/>
  <c r="J768" i="2"/>
  <c r="O768" i="2" s="1"/>
  <c r="J802" i="2"/>
  <c r="O802" i="2" s="1"/>
  <c r="J779" i="2"/>
  <c r="O779" i="2" s="1"/>
  <c r="J773" i="2"/>
  <c r="O773" i="2" s="1"/>
  <c r="J771" i="2"/>
  <c r="O771" i="2" s="1"/>
  <c r="J804" i="2"/>
  <c r="O804" i="2" s="1"/>
  <c r="J775" i="2"/>
  <c r="O775" i="2" s="1"/>
  <c r="J774" i="2"/>
  <c r="O774" i="2" s="1"/>
  <c r="J767" i="2"/>
  <c r="O767" i="2" s="1"/>
  <c r="J760" i="2"/>
  <c r="O760" i="2" s="1"/>
  <c r="J813" i="2"/>
  <c r="O813" i="2" s="1"/>
  <c r="J790" i="2"/>
  <c r="O790" i="2" s="1"/>
  <c r="J762" i="2"/>
  <c r="O762" i="2" s="1"/>
  <c r="J764" i="2"/>
  <c r="O764" i="2" s="1"/>
  <c r="J807" i="2"/>
  <c r="O807" i="2" s="1"/>
  <c r="J785" i="2"/>
  <c r="O785" i="2" s="1"/>
  <c r="J777" i="2"/>
  <c r="O777" i="2" s="1"/>
  <c r="J814" i="2"/>
  <c r="O814" i="2" s="1"/>
  <c r="J772" i="2"/>
  <c r="O772" i="2" s="1"/>
  <c r="J806" i="2"/>
  <c r="O806" i="2" s="1"/>
  <c r="J799" i="2"/>
  <c r="O799" i="2" s="1"/>
  <c r="J798" i="2"/>
  <c r="O798" i="2" s="1"/>
  <c r="J784" i="2"/>
  <c r="O784" i="2" s="1"/>
  <c r="J781" i="2"/>
  <c r="O781" i="2" s="1"/>
  <c r="J758" i="2"/>
  <c r="O758" i="2" s="1"/>
  <c r="J751" i="2"/>
  <c r="J756" i="2"/>
  <c r="O756" i="2" s="1"/>
  <c r="J820" i="2"/>
  <c r="O820" i="2" s="1"/>
  <c r="J754" i="2"/>
  <c r="O754" i="2" s="1"/>
  <c r="J753" i="2"/>
  <c r="O753" i="2" s="1"/>
  <c r="J809" i="2"/>
  <c r="O809" i="2" s="1"/>
  <c r="J776" i="2"/>
  <c r="O776" i="2" s="1"/>
  <c r="J791" i="2"/>
  <c r="O791" i="2" s="1"/>
  <c r="J769" i="2"/>
  <c r="O769" i="2" s="1"/>
  <c r="J803" i="2"/>
  <c r="O803" i="2" s="1"/>
  <c r="J780" i="2"/>
  <c r="O780" i="2" s="1"/>
  <c r="J786" i="2"/>
  <c r="O786" i="2" s="1"/>
  <c r="J778" i="2"/>
  <c r="O778" i="2" s="1"/>
  <c r="J800" i="2"/>
  <c r="O800" i="2" s="1"/>
  <c r="J815" i="2"/>
  <c r="O815" i="2" s="1"/>
  <c r="J818" i="2"/>
  <c r="O818" i="2" s="1"/>
  <c r="J817" i="2"/>
  <c r="O817" i="2" s="1"/>
  <c r="J810" i="2"/>
  <c r="O810" i="2" s="1"/>
  <c r="J787" i="2"/>
  <c r="O787" i="2" s="1"/>
  <c r="J792" i="2"/>
  <c r="O792" i="2" s="1"/>
  <c r="J770" i="2"/>
  <c r="O770" i="2" s="1"/>
  <c r="J805" i="2"/>
  <c r="O805" i="2" s="1"/>
  <c r="J782" i="2"/>
  <c r="O782" i="2" s="1"/>
  <c r="J796" i="2"/>
  <c r="O796" i="2" s="1"/>
  <c r="J765" i="2"/>
  <c r="O765" i="2" s="1"/>
  <c r="J763" i="2"/>
  <c r="O763" i="2" s="1"/>
  <c r="J757" i="2"/>
  <c r="O757" i="2" s="1"/>
  <c r="J752" i="2"/>
  <c r="O752" i="2" s="1"/>
  <c r="J816" i="2"/>
  <c r="O816" i="2" s="1"/>
  <c r="J801" i="2"/>
  <c r="O801" i="2" s="1"/>
  <c r="J794" i="2"/>
  <c r="O794" i="2" s="1"/>
  <c r="J793" i="2"/>
  <c r="O793" i="2" s="1"/>
  <c r="J788" i="2"/>
  <c r="O788" i="2" s="1"/>
  <c r="J797" i="2"/>
  <c r="O797" i="2" s="1"/>
  <c r="J795" i="2"/>
  <c r="O795" i="2" s="1"/>
  <c r="J789" i="2"/>
  <c r="O789" i="2" s="1"/>
  <c r="J766" i="2"/>
  <c r="O766" i="2" s="1"/>
  <c r="J808" i="2"/>
  <c r="O808" i="2" s="1"/>
  <c r="J811" i="2"/>
  <c r="O811" i="2" s="1"/>
  <c r="J783" i="2"/>
  <c r="O783" i="2" s="1"/>
  <c r="J761" i="2"/>
  <c r="O761" i="2" s="1"/>
  <c r="J812" i="2"/>
  <c r="O812" i="2" s="1"/>
  <c r="J759" i="2"/>
  <c r="O759" i="2" s="1"/>
  <c r="G548" i="2"/>
  <c r="H548" i="2" s="1"/>
  <c r="G619" i="2"/>
  <c r="H619" i="2" s="1"/>
  <c r="O751" i="2" l="1"/>
  <c r="B14" i="7"/>
  <c r="O822" i="2"/>
  <c r="B15" i="7"/>
  <c r="O202" i="2"/>
  <c r="B6" i="7"/>
  <c r="J574" i="2"/>
  <c r="O574" i="2" s="1"/>
  <c r="J576" i="2"/>
  <c r="O576" i="2" s="1"/>
  <c r="J527" i="2"/>
  <c r="O527" i="2" s="1"/>
  <c r="J551" i="2"/>
  <c r="O551" i="2" s="1"/>
  <c r="J539" i="2"/>
  <c r="O539" i="2" s="1"/>
  <c r="J575" i="2"/>
  <c r="O575" i="2" s="1"/>
  <c r="J590" i="2"/>
  <c r="O590" i="2" s="1"/>
  <c r="J578" i="2"/>
  <c r="O578" i="2" s="1"/>
  <c r="J587" i="2"/>
  <c r="O587" i="2" s="1"/>
  <c r="J581" i="2"/>
  <c r="O581" i="2" s="1"/>
  <c r="J582" i="2"/>
  <c r="O582" i="2" s="1"/>
  <c r="J583" i="2"/>
  <c r="O583" i="2" s="1"/>
  <c r="J571" i="2"/>
  <c r="O571" i="2" s="1"/>
  <c r="J586" i="2"/>
  <c r="O586" i="2" s="1"/>
  <c r="J552" i="2"/>
  <c r="O552" i="2" s="1"/>
  <c r="J546" i="2"/>
  <c r="O546" i="2" s="1"/>
  <c r="J577" i="2"/>
  <c r="O577" i="2" s="1"/>
  <c r="J592" i="2"/>
  <c r="O592" i="2" s="1"/>
  <c r="J573" i="2"/>
  <c r="O573" i="2" s="1"/>
  <c r="J535" i="2"/>
  <c r="O535" i="2" s="1"/>
  <c r="J541" i="2"/>
  <c r="O541" i="2" s="1"/>
  <c r="J526" i="2"/>
  <c r="O526" i="2" s="1"/>
  <c r="J561" i="2"/>
  <c r="O561" i="2" s="1"/>
  <c r="J534" i="2"/>
  <c r="O534" i="2" s="1"/>
  <c r="J528" i="2"/>
  <c r="O528" i="2" s="1"/>
  <c r="J580" i="2"/>
  <c r="O580" i="2" s="1"/>
  <c r="J542" i="2"/>
  <c r="O542" i="2" s="1"/>
  <c r="J540" i="2"/>
  <c r="O540" i="2" s="1"/>
  <c r="J536" i="2"/>
  <c r="O536" i="2" s="1"/>
  <c r="J564" i="2"/>
  <c r="O564" i="2" s="1"/>
  <c r="J560" i="2"/>
  <c r="O560" i="2" s="1"/>
  <c r="J588" i="2"/>
  <c r="O588" i="2" s="1"/>
  <c r="J584" i="2"/>
  <c r="O584" i="2" s="1"/>
  <c r="J567" i="2"/>
  <c r="O567" i="2" s="1"/>
  <c r="J609" i="2"/>
  <c r="O609" i="2" s="1"/>
  <c r="J652" i="2"/>
  <c r="O652" i="2" s="1"/>
  <c r="J597" i="2"/>
  <c r="O597" i="2" s="1"/>
  <c r="J622" i="2"/>
  <c r="O622" i="2" s="1"/>
  <c r="J610" i="2"/>
  <c r="O610" i="2" s="1"/>
  <c r="J625" i="2"/>
  <c r="O625" i="2" s="1"/>
  <c r="J640" i="2"/>
  <c r="O640" i="2" s="1"/>
  <c r="J613" i="2"/>
  <c r="O613" i="2" s="1"/>
  <c r="J617" i="2"/>
  <c r="O617" i="2" s="1"/>
  <c r="J626" i="2"/>
  <c r="O626" i="2" s="1"/>
  <c r="J619" i="2"/>
  <c r="O619" i="2" s="1"/>
  <c r="J628" i="2"/>
  <c r="O628" i="2" s="1"/>
  <c r="J607" i="2"/>
  <c r="O607" i="2" s="1"/>
  <c r="J633" i="2"/>
  <c r="O633" i="2" s="1"/>
  <c r="J621" i="2"/>
  <c r="O621" i="2" s="1"/>
  <c r="J614" i="2"/>
  <c r="O614" i="2" s="1"/>
  <c r="J648" i="2"/>
  <c r="O648" i="2" s="1"/>
  <c r="J602" i="2"/>
  <c r="O602" i="2" s="1"/>
  <c r="J627" i="2"/>
  <c r="O627" i="2" s="1"/>
  <c r="J615" i="2"/>
  <c r="O615" i="2" s="1"/>
  <c r="J620" i="2"/>
  <c r="O620" i="2" s="1"/>
  <c r="J608" i="2"/>
  <c r="O608" i="2" s="1"/>
  <c r="J659" i="2"/>
  <c r="O659" i="2" s="1"/>
  <c r="J662" i="2"/>
  <c r="O662" i="2" s="1"/>
  <c r="J657" i="2"/>
  <c r="O657" i="2" s="1"/>
  <c r="J671" i="2"/>
  <c r="O671" i="2" s="1"/>
  <c r="J658" i="2"/>
  <c r="O658" i="2" s="1"/>
  <c r="J673" i="2"/>
  <c r="O673" i="2" s="1"/>
  <c r="J604" i="2"/>
  <c r="O604" i="2" s="1"/>
  <c r="J668" i="2"/>
  <c r="O668" i="2" s="1"/>
  <c r="J645" i="2"/>
  <c r="O645" i="2" s="1"/>
  <c r="J601" i="2"/>
  <c r="O601" i="2" s="1"/>
  <c r="J593" i="2"/>
  <c r="J603" i="2"/>
  <c r="O603" i="2" s="1"/>
  <c r="J656" i="2"/>
  <c r="O656" i="2" s="1"/>
  <c r="J629" i="2"/>
  <c r="O629" i="2" s="1"/>
  <c r="J595" i="2"/>
  <c r="O595" i="2" s="1"/>
  <c r="J605" i="2"/>
  <c r="O605" i="2" s="1"/>
  <c r="J598" i="2"/>
  <c r="O598" i="2" s="1"/>
  <c r="J644" i="2"/>
  <c r="O644" i="2" s="1"/>
  <c r="J666" i="2"/>
  <c r="O666" i="2" s="1"/>
  <c r="J611" i="2"/>
  <c r="O611" i="2" s="1"/>
  <c r="J599" i="2"/>
  <c r="O599" i="2" s="1"/>
  <c r="J600" i="2"/>
  <c r="O600" i="2" s="1"/>
  <c r="J664" i="2"/>
  <c r="O664" i="2" s="1"/>
  <c r="J655" i="2"/>
  <c r="O655" i="2" s="1"/>
  <c r="J606" i="2"/>
  <c r="O606" i="2" s="1"/>
  <c r="J594" i="2"/>
  <c r="O594" i="2" s="1"/>
  <c r="J665" i="2"/>
  <c r="O665" i="2" s="1"/>
  <c r="J667" i="2"/>
  <c r="O667" i="2" s="1"/>
  <c r="J672" i="2"/>
  <c r="O672" i="2" s="1"/>
  <c r="J660" i="2"/>
  <c r="O660" i="2" s="1"/>
  <c r="J663" i="2"/>
  <c r="O663" i="2" s="1"/>
  <c r="J670" i="2"/>
  <c r="O670" i="2" s="1"/>
  <c r="J630" i="2"/>
  <c r="O630" i="2" s="1"/>
  <c r="J636" i="2"/>
  <c r="O636" i="2" s="1"/>
  <c r="J623" i="2"/>
  <c r="O623" i="2" s="1"/>
  <c r="J643" i="2"/>
  <c r="O643" i="2" s="1"/>
  <c r="J631" i="2"/>
  <c r="O631" i="2" s="1"/>
  <c r="J646" i="2"/>
  <c r="O646" i="2" s="1"/>
  <c r="J624" i="2"/>
  <c r="O624" i="2" s="1"/>
  <c r="J650" i="2"/>
  <c r="O650" i="2" s="1"/>
  <c r="J638" i="2"/>
  <c r="O638" i="2" s="1"/>
  <c r="J647" i="2"/>
  <c r="O647" i="2" s="1"/>
  <c r="J641" i="2"/>
  <c r="O641" i="2" s="1"/>
  <c r="J612" i="2"/>
  <c r="O612" i="2" s="1"/>
  <c r="J639" i="2"/>
  <c r="O639" i="2" s="1"/>
  <c r="J654" i="2"/>
  <c r="O654" i="2" s="1"/>
  <c r="J642" i="2"/>
  <c r="O642" i="2" s="1"/>
  <c r="J635" i="2"/>
  <c r="O635" i="2" s="1"/>
  <c r="J632" i="2"/>
  <c r="O632" i="2" s="1"/>
  <c r="J634" i="2"/>
  <c r="O634" i="2" s="1"/>
  <c r="J649" i="2"/>
  <c r="O649" i="2" s="1"/>
  <c r="J637" i="2"/>
  <c r="O637" i="2" s="1"/>
  <c r="J651" i="2"/>
  <c r="O651" i="2" s="1"/>
  <c r="J661" i="2"/>
  <c r="O661" i="2" s="1"/>
  <c r="J653" i="2"/>
  <c r="O653" i="2" s="1"/>
  <c r="J669" i="2"/>
  <c r="O669" i="2" s="1"/>
  <c r="J596" i="2"/>
  <c r="O596" i="2" s="1"/>
  <c r="J618" i="2"/>
  <c r="O618" i="2" s="1"/>
  <c r="J616" i="2"/>
  <c r="O616" i="2" s="1"/>
  <c r="J556" i="2"/>
  <c r="O556" i="2" s="1"/>
  <c r="J544" i="2"/>
  <c r="O544" i="2" s="1"/>
  <c r="J572" i="2"/>
  <c r="O572" i="2" s="1"/>
  <c r="J568" i="2"/>
  <c r="O568" i="2" s="1"/>
  <c r="J589" i="2"/>
  <c r="O589" i="2" s="1"/>
  <c r="J591" i="2"/>
  <c r="O591" i="2" s="1"/>
  <c r="J525" i="2"/>
  <c r="J545" i="2"/>
  <c r="O545" i="2" s="1"/>
  <c r="J537" i="2"/>
  <c r="O537" i="2" s="1"/>
  <c r="J533" i="2"/>
  <c r="O533" i="2" s="1"/>
  <c r="J538" i="2"/>
  <c r="O538" i="2" s="1"/>
  <c r="J543" i="2"/>
  <c r="O543" i="2" s="1"/>
  <c r="J558" i="2"/>
  <c r="O558" i="2" s="1"/>
  <c r="J563" i="2"/>
  <c r="O563" i="2" s="1"/>
  <c r="J547" i="2"/>
  <c r="O547" i="2" s="1"/>
  <c r="J531" i="2"/>
  <c r="O531" i="2" s="1"/>
  <c r="J548" i="2"/>
  <c r="O548" i="2" s="1"/>
  <c r="J529" i="2"/>
  <c r="O529" i="2" s="1"/>
  <c r="J585" i="2"/>
  <c r="O585" i="2" s="1"/>
  <c r="J569" i="2"/>
  <c r="O569" i="2" s="1"/>
  <c r="J553" i="2"/>
  <c r="O553" i="2" s="1"/>
  <c r="J532" i="2"/>
  <c r="O532" i="2" s="1"/>
  <c r="J557" i="2"/>
  <c r="O557" i="2" s="1"/>
  <c r="J549" i="2"/>
  <c r="O549" i="2" s="1"/>
  <c r="J562" i="2"/>
  <c r="O562" i="2" s="1"/>
  <c r="J530" i="2"/>
  <c r="O530" i="2" s="1"/>
  <c r="J566" i="2"/>
  <c r="O566" i="2" s="1"/>
  <c r="J550" i="2"/>
  <c r="O550" i="2" s="1"/>
  <c r="J555" i="2"/>
  <c r="O555" i="2" s="1"/>
  <c r="J570" i="2"/>
  <c r="O570" i="2" s="1"/>
  <c r="J554" i="2"/>
  <c r="O554" i="2" s="1"/>
  <c r="J559" i="2"/>
  <c r="O559" i="2" s="1"/>
  <c r="J565" i="2"/>
  <c r="O565" i="2" s="1"/>
  <c r="J579" i="2"/>
  <c r="O579" i="2" s="1"/>
  <c r="O593" i="2" l="1"/>
  <c r="B12" i="7"/>
  <c r="O525" i="2"/>
  <c r="B1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<sst xmlns="http://schemas.openxmlformats.org/spreadsheetml/2006/main" count="15905" uniqueCount="449">
  <si>
    <t>Sample</t>
  </si>
  <si>
    <t>Header=</t>
  </si>
  <si>
    <t>Peak</t>
  </si>
  <si>
    <t>RT</t>
  </si>
  <si>
    <t>First</t>
  </si>
  <si>
    <t>Max</t>
  </si>
  <si>
    <t>Last</t>
  </si>
  <si>
    <t>PK TY</t>
  </si>
  <si>
    <t>Height</t>
  </si>
  <si>
    <t>Area</t>
  </si>
  <si>
    <t>Pct Max</t>
  </si>
  <si>
    <t>Pct Total</t>
  </si>
  <si>
    <t>10-_-May-31-23</t>
  </si>
  <si>
    <t>1=</t>
  </si>
  <si>
    <t>BV 5</t>
  </si>
  <si>
    <t>2=</t>
  </si>
  <si>
    <t xml:space="preserve">PB  </t>
  </si>
  <si>
    <t>3=</t>
  </si>
  <si>
    <t xml:space="preserve">PV  </t>
  </si>
  <si>
    <t>4=</t>
  </si>
  <si>
    <t xml:space="preserve">VV  </t>
  </si>
  <si>
    <t>5=</t>
  </si>
  <si>
    <t>VV 2</t>
  </si>
  <si>
    <t>6=</t>
  </si>
  <si>
    <t>VB 7</t>
  </si>
  <si>
    <t>7=</t>
  </si>
  <si>
    <t>VV 4</t>
  </si>
  <si>
    <t>8=</t>
  </si>
  <si>
    <t>BV 3</t>
  </si>
  <si>
    <t>9=</t>
  </si>
  <si>
    <t>VB 2</t>
  </si>
  <si>
    <t>10=</t>
  </si>
  <si>
    <t>PB 5</t>
  </si>
  <si>
    <t>11=</t>
  </si>
  <si>
    <t>VB 4</t>
  </si>
  <si>
    <t>12=</t>
  </si>
  <si>
    <t>BB 4</t>
  </si>
  <si>
    <t>13=</t>
  </si>
  <si>
    <t>BV 4</t>
  </si>
  <si>
    <t>14=</t>
  </si>
  <si>
    <t>15=</t>
  </si>
  <si>
    <t>16=</t>
  </si>
  <si>
    <t>17=</t>
  </si>
  <si>
    <t>VV 7</t>
  </si>
  <si>
    <t>18=</t>
  </si>
  <si>
    <t xml:space="preserve">BV  </t>
  </si>
  <si>
    <t>19=</t>
  </si>
  <si>
    <t>VB 5</t>
  </si>
  <si>
    <t>20=</t>
  </si>
  <si>
    <t>VV 5</t>
  </si>
  <si>
    <t>21=</t>
  </si>
  <si>
    <t>22=</t>
  </si>
  <si>
    <t>VV 3</t>
  </si>
  <si>
    <t>23=</t>
  </si>
  <si>
    <t>VB 3</t>
  </si>
  <si>
    <t>24=</t>
  </si>
  <si>
    <t>BV 8</t>
  </si>
  <si>
    <t>25=</t>
  </si>
  <si>
    <t>26=</t>
  </si>
  <si>
    <t>27=</t>
  </si>
  <si>
    <t>28=</t>
  </si>
  <si>
    <t>29=</t>
  </si>
  <si>
    <t>30=</t>
  </si>
  <si>
    <t>31=</t>
  </si>
  <si>
    <t>BB 3</t>
  </si>
  <si>
    <t>32=</t>
  </si>
  <si>
    <t>BB 5</t>
  </si>
  <si>
    <t>33=</t>
  </si>
  <si>
    <t>BB 2</t>
  </si>
  <si>
    <t>34=</t>
  </si>
  <si>
    <t>35=</t>
  </si>
  <si>
    <t>36=</t>
  </si>
  <si>
    <t>37=</t>
  </si>
  <si>
    <t>38=</t>
  </si>
  <si>
    <t>39=</t>
  </si>
  <si>
    <t>40=</t>
  </si>
  <si>
    <t>BV 2</t>
  </si>
  <si>
    <t>41=</t>
  </si>
  <si>
    <t>42=</t>
  </si>
  <si>
    <t>43=</t>
  </si>
  <si>
    <t>44=</t>
  </si>
  <si>
    <t>45=</t>
  </si>
  <si>
    <t>46=</t>
  </si>
  <si>
    <t>47=</t>
  </si>
  <si>
    <t>PV 4</t>
  </si>
  <si>
    <t>48=</t>
  </si>
  <si>
    <t>49=</t>
  </si>
  <si>
    <t>50=</t>
  </si>
  <si>
    <t>51=</t>
  </si>
  <si>
    <t>52=</t>
  </si>
  <si>
    <t>BB 10</t>
  </si>
  <si>
    <t>53=</t>
  </si>
  <si>
    <t>54=</t>
  </si>
  <si>
    <t>55=</t>
  </si>
  <si>
    <t>56=</t>
  </si>
  <si>
    <t>BV 6</t>
  </si>
  <si>
    <t>57=</t>
  </si>
  <si>
    <t>58=</t>
  </si>
  <si>
    <t>59=</t>
  </si>
  <si>
    <t>PV 3</t>
  </si>
  <si>
    <t>60=</t>
  </si>
  <si>
    <t>VB 6</t>
  </si>
  <si>
    <t>61=</t>
  </si>
  <si>
    <t>62=</t>
  </si>
  <si>
    <t>63=</t>
  </si>
  <si>
    <t xml:space="preserve">VB  </t>
  </si>
  <si>
    <t>64=</t>
  </si>
  <si>
    <t>65=</t>
  </si>
  <si>
    <t>66=</t>
  </si>
  <si>
    <t>67=</t>
  </si>
  <si>
    <t xml:space="preserve">BB  </t>
  </si>
  <si>
    <t>1172-_-May-31-23</t>
  </si>
  <si>
    <t>PB 6</t>
  </si>
  <si>
    <t>VV 9</t>
  </si>
  <si>
    <t>BB 6</t>
  </si>
  <si>
    <t>VV 6</t>
  </si>
  <si>
    <t>PV 6</t>
  </si>
  <si>
    <t>VB 10</t>
  </si>
  <si>
    <t>PV 2</t>
  </si>
  <si>
    <t>140-_-May-31-23</t>
  </si>
  <si>
    <t>BB 7</t>
  </si>
  <si>
    <t>147-_-May-31-23</t>
  </si>
  <si>
    <t>PB 2</t>
  </si>
  <si>
    <t>VV 10</t>
  </si>
  <si>
    <t>VV 8</t>
  </si>
  <si>
    <t>246-_-May-31-23</t>
  </si>
  <si>
    <t>PV 5</t>
  </si>
  <si>
    <t>BV 7</t>
  </si>
  <si>
    <t>VB 8</t>
  </si>
  <si>
    <t>249-_-May-31-23</t>
  </si>
  <si>
    <t>68=</t>
  </si>
  <si>
    <t>69=</t>
  </si>
  <si>
    <t>70=</t>
  </si>
  <si>
    <t>71=</t>
  </si>
  <si>
    <t>72=</t>
  </si>
  <si>
    <t>73=</t>
  </si>
  <si>
    <t>74=</t>
  </si>
  <si>
    <t>75=</t>
  </si>
  <si>
    <t>76=</t>
  </si>
  <si>
    <t>77=</t>
  </si>
  <si>
    <t>78=</t>
  </si>
  <si>
    <t>79=</t>
  </si>
  <si>
    <t>80=</t>
  </si>
  <si>
    <t>81=</t>
  </si>
  <si>
    <t>82=</t>
  </si>
  <si>
    <t>BB 8</t>
  </si>
  <si>
    <t>83=</t>
  </si>
  <si>
    <t>PV 8</t>
  </si>
  <si>
    <t>84=</t>
  </si>
  <si>
    <t>85=</t>
  </si>
  <si>
    <t>86=</t>
  </si>
  <si>
    <t>87=</t>
  </si>
  <si>
    <t>394-_-May-31-23</t>
  </si>
  <si>
    <t>PV 7</t>
  </si>
  <si>
    <t>40-_-May-31-23</t>
  </si>
  <si>
    <t>PV 10</t>
  </si>
  <si>
    <t>VB 9</t>
  </si>
  <si>
    <t>BV 10</t>
  </si>
  <si>
    <t>BB 9</t>
  </si>
  <si>
    <t>420-_-May-31-23</t>
  </si>
  <si>
    <t>PH 6</t>
  </si>
  <si>
    <t>429-_-May-31-23</t>
  </si>
  <si>
    <t>PB 3</t>
  </si>
  <si>
    <t>PB 4</t>
  </si>
  <si>
    <t>510-_-May-31-23</t>
  </si>
  <si>
    <t>558-_-May-31-23</t>
  </si>
  <si>
    <t>PB 8</t>
  </si>
  <si>
    <t>BV 9</t>
  </si>
  <si>
    <t>565-_-May-31-23</t>
  </si>
  <si>
    <t>627-_-May-31-23</t>
  </si>
  <si>
    <t>655-_-May-31-23</t>
  </si>
  <si>
    <t>80-_-May-31-23</t>
  </si>
  <si>
    <t>PH 7</t>
  </si>
  <si>
    <t>880-_-May-31-23</t>
  </si>
  <si>
    <t>983-_-May-31-23</t>
  </si>
  <si>
    <t>sample</t>
  </si>
  <si>
    <t>mislabel.fix</t>
  </si>
  <si>
    <t>plant.id</t>
  </si>
  <si>
    <t>rt</t>
  </si>
  <si>
    <t>rt.round</t>
  </si>
  <si>
    <t>rt.final</t>
  </si>
  <si>
    <t>compound</t>
  </si>
  <si>
    <t>area</t>
  </si>
  <si>
    <t>standard.area</t>
  </si>
  <si>
    <t>swa</t>
  </si>
  <si>
    <t>ngghr</t>
  </si>
  <si>
    <t>Sum of area</t>
  </si>
  <si>
    <t>Column Labels</t>
  </si>
  <si>
    <t>Row Labels</t>
  </si>
  <si>
    <t>Grand Total</t>
  </si>
  <si>
    <t>name</t>
  </si>
  <si>
    <t>in pivot</t>
  </si>
  <si>
    <t>standard</t>
  </si>
  <si>
    <t>4-hydroxy-4-methyl-2-pentanone</t>
  </si>
  <si>
    <t>(z)-3-hexen-1-ol</t>
  </si>
  <si>
    <t>heptanal</t>
  </si>
  <si>
    <t>6-methyl-5-hepten-2-one</t>
  </si>
  <si>
    <t>(z)-3-hexen-1-ol acetate</t>
  </si>
  <si>
    <t>2-ethyl-1-hexanol</t>
  </si>
  <si>
    <t>nonanal</t>
  </si>
  <si>
    <t>D-limonene</t>
  </si>
  <si>
    <t>decanal</t>
  </si>
  <si>
    <t>Butanoic acid, 3-hexenyl ester</t>
  </si>
  <si>
    <t>methyl salicylate</t>
  </si>
  <si>
    <t>dodecane</t>
  </si>
  <si>
    <t>cis-3-hexenyl isovalerate</t>
  </si>
  <si>
    <t>undecanal</t>
  </si>
  <si>
    <t>2-undecanal</t>
  </si>
  <si>
    <t>dodecanal</t>
  </si>
  <si>
    <t>pentadecane</t>
  </si>
  <si>
    <t>tridecanal</t>
  </si>
  <si>
    <t>tetradecanal</t>
  </si>
  <si>
    <t>heptadecane</t>
  </si>
  <si>
    <t>pentadecanal</t>
  </si>
  <si>
    <t>homosalate</t>
  </si>
  <si>
    <t>nonane</t>
  </si>
  <si>
    <t>cyclopentane</t>
  </si>
  <si>
    <t>octanal</t>
  </si>
  <si>
    <t>acetophenone</t>
  </si>
  <si>
    <t>€-4,8-dimethylnona-1,3,7-triene</t>
  </si>
  <si>
    <t>m-ethylacetophenone</t>
  </si>
  <si>
    <t>2-methyl-naphthalene</t>
  </si>
  <si>
    <t>tetradecane</t>
  </si>
  <si>
    <t>b-ocimene</t>
  </si>
  <si>
    <t>d-limonene</t>
  </si>
  <si>
    <t>b-bisabolene</t>
  </si>
  <si>
    <t>trans-b-ocimene</t>
  </si>
  <si>
    <t>b-myrcene</t>
  </si>
  <si>
    <t>OLD</t>
  </si>
  <si>
    <t>NEW</t>
  </si>
  <si>
    <t>2023 05 31 Post Farm volatile collection</t>
  </si>
  <si>
    <t>collecting volatiles from ~8 leaves</t>
  </si>
  <si>
    <t>weighing plants while still moist</t>
  </si>
  <si>
    <t>into 65°C oven</t>
  </si>
  <si>
    <t>plant #</t>
  </si>
  <si>
    <t>wet wt</t>
  </si>
  <si>
    <t>E+/-</t>
  </si>
  <si>
    <t>day</t>
  </si>
  <si>
    <t>136-F-Jun-06-23</t>
  </si>
  <si>
    <t>179-F-Jun-06-23</t>
  </si>
  <si>
    <t>PV 9</t>
  </si>
  <si>
    <t>PB 7</t>
  </si>
  <si>
    <t>199-F-Jun-06-23</t>
  </si>
  <si>
    <t>221-F-Jun-06-23</t>
  </si>
  <si>
    <t>222-F-Jun-06-23</t>
  </si>
  <si>
    <t>328-L-Jun-06-23</t>
  </si>
  <si>
    <t>333-F-Jun-06-23</t>
  </si>
  <si>
    <t>335-F-Jun-06-23</t>
  </si>
  <si>
    <t>339-L-Jun-06-23</t>
  </si>
  <si>
    <t>390-F-Jun-06-23</t>
  </si>
  <si>
    <t>399-F-Jun-06-23</t>
  </si>
  <si>
    <t>400-F-Jun-06-23</t>
  </si>
  <si>
    <t>460-F-Jun-06-23</t>
  </si>
  <si>
    <t>511-F-Jun-06-23</t>
  </si>
  <si>
    <t>569-F-Jun-06-23</t>
  </si>
  <si>
    <t>659-F-Jun-06-23</t>
  </si>
  <si>
    <t>70-F-Jun-06-23</t>
  </si>
  <si>
    <t>738-F-Jun-06-23</t>
  </si>
  <si>
    <t>768-F-Jun-06-23</t>
  </si>
  <si>
    <t>812-F-Jun-06-23</t>
  </si>
  <si>
    <t>922-F-Jun-06-23</t>
  </si>
  <si>
    <t>774-F-Jun-06-23</t>
  </si>
  <si>
    <t>hours</t>
  </si>
  <si>
    <t>l/f</t>
  </si>
  <si>
    <t>type</t>
  </si>
  <si>
    <t>new.name</t>
  </si>
  <si>
    <t>methylacetophenone</t>
  </si>
  <si>
    <t>bocimene</t>
  </si>
  <si>
    <t>bbisabolene</t>
  </si>
  <si>
    <t>transbocimene</t>
  </si>
  <si>
    <t>bmyrcene</t>
  </si>
  <si>
    <t>methylsalicylate</t>
  </si>
  <si>
    <t>hydroxymethylpentanone</t>
  </si>
  <si>
    <t>zhexenol</t>
  </si>
  <si>
    <t>ethylhexanol</t>
  </si>
  <si>
    <t>Butanoicacidhexenylester</t>
  </si>
  <si>
    <t>methylnaphthalene</t>
  </si>
  <si>
    <t>undecanal_a</t>
  </si>
  <si>
    <t>undecanal_b</t>
  </si>
  <si>
    <t>undecanal_c</t>
  </si>
  <si>
    <t>edimethylnonatriene</t>
  </si>
  <si>
    <t>strleaves-1107-x-Aug-04-23</t>
  </si>
  <si>
    <t>strleaves-1223-x-Aug-04-23</t>
  </si>
  <si>
    <t>strleaves-13-x-Aug-04-23</t>
  </si>
  <si>
    <t>strleaves-169-x-Aug-04-23</t>
  </si>
  <si>
    <t>strleaves-16-x-Aug-04-23</t>
  </si>
  <si>
    <t>strleaves-25-x-Aug-04-23</t>
  </si>
  <si>
    <t>PB 10</t>
  </si>
  <si>
    <t>88=</t>
  </si>
  <si>
    <t>89=</t>
  </si>
  <si>
    <t>90=</t>
  </si>
  <si>
    <t>91=</t>
  </si>
  <si>
    <t>92=</t>
  </si>
  <si>
    <t>strleaves-293-x-Aug-04-23</t>
  </si>
  <si>
    <t>strleaves-35-x-Aug-04-23</t>
  </si>
  <si>
    <t>strleaves-371-x-Aug-04-23</t>
  </si>
  <si>
    <t>PB 9</t>
  </si>
  <si>
    <t>strleaves-513-x-Aug-04-23</t>
  </si>
  <si>
    <t>strleaves-534-x-Aug-04-23</t>
  </si>
  <si>
    <t>strleaves-545-x-Aug-04-23</t>
  </si>
  <si>
    <t>strleaves-563-x-Aug-04-23</t>
  </si>
  <si>
    <t>strleaves-665-x-Aug-04-23</t>
  </si>
  <si>
    <t>strleaves-752-x-Aug-04-23</t>
  </si>
  <si>
    <t>strleaves-758-x-Aug-04-23</t>
  </si>
  <si>
    <t>strleaves-796-x-Aug-04-23</t>
  </si>
  <si>
    <t>strleaves-805-x-Aug-04-23</t>
  </si>
  <si>
    <t>strleaves-807-x-Aug-04-23</t>
  </si>
  <si>
    <t>strleaves-918-x-Aug-04-23</t>
  </si>
  <si>
    <t>dry weight</t>
  </si>
  <si>
    <t>s</t>
  </si>
  <si>
    <t>l</t>
  </si>
  <si>
    <t>f</t>
  </si>
  <si>
    <t>present</t>
  </si>
  <si>
    <t>id</t>
  </si>
  <si>
    <t>has standard</t>
  </si>
  <si>
    <t>highest value</t>
  </si>
  <si>
    <t>x</t>
  </si>
  <si>
    <t>93=</t>
  </si>
  <si>
    <t>94=</t>
  </si>
  <si>
    <t>95=</t>
  </si>
  <si>
    <t>96=</t>
  </si>
  <si>
    <t>97=</t>
  </si>
  <si>
    <t>98=</t>
  </si>
  <si>
    <t>99=</t>
  </si>
  <si>
    <t>100=</t>
  </si>
  <si>
    <t>101=</t>
  </si>
  <si>
    <t>102=</t>
  </si>
  <si>
    <t>103=</t>
  </si>
  <si>
    <t>104=</t>
  </si>
  <si>
    <t>105=</t>
  </si>
  <si>
    <t>106=</t>
  </si>
  <si>
    <t>(blank)</t>
  </si>
  <si>
    <t>(All)</t>
  </si>
  <si>
    <t>b-pinene</t>
  </si>
  <si>
    <t>dodecanal_a</t>
  </si>
  <si>
    <t>Dlimonene_b</t>
  </si>
  <si>
    <t>nah</t>
  </si>
  <si>
    <t>2undecanal</t>
  </si>
  <si>
    <t>id.swa</t>
  </si>
  <si>
    <t>10 (0)</t>
  </si>
  <si>
    <t>1107 (1)</t>
  </si>
  <si>
    <t>1172 (0)</t>
  </si>
  <si>
    <t>1223 (1)</t>
  </si>
  <si>
    <t>13 (1)</t>
  </si>
  <si>
    <t>136 (0)</t>
  </si>
  <si>
    <t>140 (0)</t>
  </si>
  <si>
    <t>147 (0)</t>
  </si>
  <si>
    <t>16 (0)</t>
  </si>
  <si>
    <t>169 (0)</t>
  </si>
  <si>
    <t>179 (1)</t>
  </si>
  <si>
    <t>199 (0)</t>
  </si>
  <si>
    <t>221 (1)</t>
  </si>
  <si>
    <t>222 (0)</t>
  </si>
  <si>
    <t>246 (1)</t>
  </si>
  <si>
    <t>247 (0)</t>
  </si>
  <si>
    <t>25 (1)</t>
  </si>
  <si>
    <t>298 (0)</t>
  </si>
  <si>
    <t>328 (0)</t>
  </si>
  <si>
    <t>333 (0)</t>
  </si>
  <si>
    <t>335 (1)</t>
  </si>
  <si>
    <t>339 (1)</t>
  </si>
  <si>
    <t>35 (0)</t>
  </si>
  <si>
    <t>371 (1)</t>
  </si>
  <si>
    <t>390 (1)</t>
  </si>
  <si>
    <t>394 (1)</t>
  </si>
  <si>
    <t>399 (1)</t>
  </si>
  <si>
    <t>40 (1)</t>
  </si>
  <si>
    <t>400 (0)</t>
  </si>
  <si>
    <t>420 (1)</t>
  </si>
  <si>
    <t>427 (0)</t>
  </si>
  <si>
    <t>460 (0)</t>
  </si>
  <si>
    <t>510 (1)</t>
  </si>
  <si>
    <t>511 (1)</t>
  </si>
  <si>
    <t>513 (0)</t>
  </si>
  <si>
    <t>534 (0)</t>
  </si>
  <si>
    <t>545 (1)</t>
  </si>
  <si>
    <t>563 (1)</t>
  </si>
  <si>
    <t>565 (1)</t>
  </si>
  <si>
    <t>569 (1)</t>
  </si>
  <si>
    <t>588 (0)</t>
  </si>
  <si>
    <t>627 (1)</t>
  </si>
  <si>
    <t>655 (0)</t>
  </si>
  <si>
    <t>659 (1)</t>
  </si>
  <si>
    <t>665 (1)</t>
  </si>
  <si>
    <t>70 (1)</t>
  </si>
  <si>
    <t>738 (0)</t>
  </si>
  <si>
    <t>752 (1)</t>
  </si>
  <si>
    <t>758 (0)</t>
  </si>
  <si>
    <t>768 (1)</t>
  </si>
  <si>
    <t>774 (0)</t>
  </si>
  <si>
    <t>796 (0)</t>
  </si>
  <si>
    <t>80 (1)</t>
  </si>
  <si>
    <t>805 (1)</t>
  </si>
  <si>
    <t>807 (0)</t>
  </si>
  <si>
    <t>812 (0)</t>
  </si>
  <si>
    <t>880 (1)</t>
  </si>
  <si>
    <t>918 (0)</t>
  </si>
  <si>
    <t>922 (0)</t>
  </si>
  <si>
    <t>983 (0)</t>
  </si>
  <si>
    <t>benzene</t>
  </si>
  <si>
    <t>misc. benzene</t>
  </si>
  <si>
    <t>tetramethyl-5-decyn diol</t>
  </si>
  <si>
    <t>a-pinene</t>
  </si>
  <si>
    <t>decane</t>
  </si>
  <si>
    <t>bpinene</t>
  </si>
  <si>
    <t>tetramethyldiol</t>
  </si>
  <si>
    <t>apinene</t>
  </si>
  <si>
    <t>bpinene2</t>
  </si>
  <si>
    <t>wet.weight</t>
  </si>
  <si>
    <t>dry.weight</t>
  </si>
  <si>
    <t>ztwodecanal</t>
  </si>
  <si>
    <t>cisthreehexenylisovalerate</t>
  </si>
  <si>
    <t>na</t>
  </si>
  <si>
    <t>dlimonene</t>
  </si>
  <si>
    <t>zthreehex</t>
  </si>
  <si>
    <t>sixmethyl</t>
  </si>
  <si>
    <t>comp1</t>
  </si>
  <si>
    <t>bthujen</t>
  </si>
  <si>
    <t>z3hex</t>
  </si>
  <si>
    <t>a</t>
  </si>
  <si>
    <t>b</t>
  </si>
  <si>
    <t>6b</t>
  </si>
  <si>
    <t>5b</t>
  </si>
  <si>
    <t>5a</t>
  </si>
  <si>
    <t>2a</t>
  </si>
  <si>
    <t>1b</t>
  </si>
  <si>
    <t>1a</t>
  </si>
  <si>
    <t>2b</t>
  </si>
  <si>
    <t>3a</t>
  </si>
  <si>
    <t>3b</t>
  </si>
  <si>
    <t>4b</t>
  </si>
  <si>
    <t>4a</t>
  </si>
  <si>
    <t>6a</t>
  </si>
  <si>
    <t>7b</t>
  </si>
  <si>
    <t>7a</t>
  </si>
  <si>
    <t>8a</t>
  </si>
  <si>
    <t>8b</t>
  </si>
  <si>
    <t>11a</t>
  </si>
  <si>
    <t>9b</t>
  </si>
  <si>
    <t>11b</t>
  </si>
  <si>
    <t>10a</t>
  </si>
  <si>
    <t>10b</t>
  </si>
  <si>
    <t>9a</t>
  </si>
  <si>
    <t>pair</t>
  </si>
  <si>
    <t>date</t>
  </si>
  <si>
    <t>pair2</t>
  </si>
  <si>
    <t>pairnum</t>
  </si>
  <si>
    <t>cisthreehexiso</t>
  </si>
  <si>
    <t>heptadecanal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</si>
</sst>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1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left"/>
    </xf>
    <xf numFmtId="0" fontId="1" fillId="0" borderId="0" xfId="42"/>
    <xf numFmtId="0" fontId="1" fillId="0" borderId="0" xfId="42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center"/>
    </xf>
    <xf numFmtId="14" fontId="0" fillId="0" borderId="0" xfId="0" applyNumberFormat="1"/>
    <xf numFmtId="14" fontId="0" fillId="0" borderId="10" xfId="0" applyNumberFormat="1" applyBorder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85DFBF9-8537-E84C-B98D-F30EBB0235A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5F5F5"/>
      <color rgb="FFFFC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and, Jackson" refreshedDate="45156.648815046297" createdVersion="8" refreshedVersion="8" minRefreshableVersion="3" recordCount="3879" xr:uid="{0998DE85-2A4D-B945-91DF-910285853438}">
  <cacheSource type="worksheet">
    <worksheetSource ref="A1:P1048576" sheet="proc"/>
  </cacheSource>
  <cacheFields count="15">
    <cacheField name="sample" numFmtId="0">
      <sharedItems containsBlank="1"/>
    </cacheField>
    <cacheField name="mislabel.fix" numFmtId="0">
      <sharedItems containsBlank="1" containsMixedTypes="1" containsNumber="1" containsInteger="1" minValue="247" maxValue="655"/>
    </cacheField>
    <cacheField name="plant.id" numFmtId="0">
      <sharedItems containsString="0" containsBlank="1" containsNumber="1" containsInteger="1" minValue="10" maxValue="1223" count="61">
        <n v="10"/>
        <n v="1172"/>
        <n v="140"/>
        <n v="147"/>
        <n v="246"/>
        <n v="247"/>
        <n v="394"/>
        <n v="40"/>
        <n v="420"/>
        <n v="427"/>
        <n v="510"/>
        <n v="588"/>
        <n v="565"/>
        <n v="627"/>
        <n v="655"/>
        <n v="80"/>
        <n v="880"/>
        <n v="983"/>
        <n v="136"/>
        <n v="179"/>
        <n v="199"/>
        <n v="221"/>
        <n v="222"/>
        <n v="328"/>
        <n v="333"/>
        <n v="335"/>
        <n v="339"/>
        <n v="390"/>
        <n v="399"/>
        <n v="400"/>
        <n v="460"/>
        <n v="511"/>
        <n v="569"/>
        <n v="659"/>
        <n v="70"/>
        <n v="738"/>
        <n v="768"/>
        <n v="812"/>
        <n v="922"/>
        <n v="1107"/>
        <n v="1223"/>
        <n v="13"/>
        <n v="169"/>
        <n v="16"/>
        <n v="25"/>
        <n v="298"/>
        <n v="35"/>
        <n v="371"/>
        <n v="513"/>
        <n v="534"/>
        <n v="545"/>
        <n v="563"/>
        <n v="752"/>
        <n v="758"/>
        <n v="796"/>
        <n v="805"/>
        <n v="807"/>
        <n v="918"/>
        <n v="665"/>
        <n v="774"/>
        <m/>
      </sharedItems>
    </cacheField>
    <cacheField name="rt" numFmtId="0">
      <sharedItems containsString="0" containsBlank="1" containsNumber="1" minValue="4.1120000000000001" maxValue="39.81"/>
    </cacheField>
    <cacheField name="rt.round" numFmtId="0">
      <sharedItems containsString="0" containsBlank="1" containsNumber="1" minValue="4.1100000000000003" maxValue="39.81"/>
    </cacheField>
    <cacheField name="rt.final" numFmtId="0">
      <sharedItems containsString="0" containsBlank="1" containsNumber="1" minValue="4.1100000000000003" maxValue="39.81" count="589">
        <n v="4.28"/>
        <n v="4.3600000000000003"/>
        <n v="5.43"/>
        <n v="5.76"/>
        <n v="5.86"/>
        <n v="6.12"/>
        <n v="6.72"/>
        <n v="6.97"/>
        <n v="7.09"/>
        <n v="7.51"/>
        <n v="8.4700000000000006"/>
        <n v="8.9"/>
        <n v="9.82"/>
        <n v="10.31"/>
        <n v="10.48"/>
        <n v="11.07"/>
        <n v="11.15"/>
        <n v="12.29"/>
        <n v="12.41"/>
        <n v="13.2"/>
        <n v="13.51"/>
        <n v="13.66"/>
        <n v="13.39"/>
        <n v="15.18"/>
        <n v="15.49"/>
        <n v="15.7"/>
        <n v="16"/>
        <n v="16.21"/>
        <n v="16.36"/>
        <n v="16.55"/>
        <n v="17.43"/>
        <n v="17.64"/>
        <n v="17.91"/>
        <n v="18.18"/>
        <n v="18.59"/>
        <n v="18.690000000000001"/>
        <n v="18.989999999999998"/>
        <n v="19.100000000000001"/>
        <n v="19.190000000000001"/>
        <n v="19.399999999999999"/>
        <n v="19.45"/>
        <n v="19.5"/>
        <n v="20.9"/>
        <n v="21.1"/>
        <n v="21.84"/>
        <n v="22.07"/>
        <n v="22.29"/>
        <n v="23.19"/>
        <n v="24.33"/>
        <n v="24.6"/>
        <n v="26.07"/>
        <n v="26.31"/>
        <n v="26.69"/>
        <n v="26.99"/>
        <n v="27.38"/>
        <n v="28.79"/>
        <n v="28.93"/>
        <n v="29.26"/>
        <n v="31.24"/>
        <n v="31.42"/>
        <n v="31.62"/>
        <n v="32.39"/>
        <n v="32.5"/>
        <n v="32.880000000000003"/>
        <n v="34.950000000000003"/>
        <n v="35.130000000000003"/>
        <n v="36.369999999999997"/>
        <n v="4.4000000000000004"/>
        <n v="4.87"/>
        <n v="5.88"/>
        <n v="7.1"/>
        <n v="8.39"/>
        <n v="8.92"/>
        <n v="13.89"/>
        <n v="15.27"/>
        <n v="15.71"/>
        <n v="18.7"/>
        <n v="20.13"/>
        <n v="20.190000000000001"/>
        <n v="22.69"/>
        <n v="23.1"/>
        <n v="23.54"/>
        <n v="27.19"/>
        <n v="28.21"/>
        <n v="28.44"/>
        <n v="35.090000000000003"/>
        <n v="8.9499999999999993"/>
        <n v="22.42"/>
        <n v="4.32"/>
        <n v="4.8"/>
        <n v="5.71"/>
        <n v="5.83"/>
        <n v="7.07"/>
        <n v="7.47"/>
        <n v="8.8800000000000008"/>
        <n v="10.67"/>
        <n v="11.58"/>
        <n v="12.4"/>
        <n v="13.36"/>
        <n v="14.95"/>
        <n v="15.26"/>
        <n v="17.920000000000002"/>
        <n v="21.65"/>
        <n v="36.01"/>
        <n v="4.24"/>
        <n v="4.3899999999999997"/>
        <n v="4.62"/>
        <n v="4.8600000000000003"/>
        <n v="5.89"/>
        <n v="6.11"/>
        <n v="7.11"/>
        <n v="8.19"/>
        <n v="8.9700000000000006"/>
        <n v="13.37"/>
        <n v="22.28"/>
        <n v="23.2"/>
        <n v="35.1"/>
        <n v="4.6399999999999997"/>
        <n v="5.66"/>
        <n v="5.87"/>
        <n v="8.18"/>
        <n v="9.92"/>
        <n v="10.16"/>
        <n v="11.12"/>
        <n v="13.35"/>
        <n v="15.16"/>
        <n v="17.03"/>
        <n v="21.63"/>
        <n v="23.11"/>
        <n v="24.15"/>
        <n v="29.65"/>
        <n v="31.06"/>
        <n v="32.01"/>
        <n v="33.090000000000003"/>
        <n v="33.47"/>
        <n v="33.79"/>
        <n v="34.83"/>
        <n v="35.840000000000003"/>
        <n v="36.07"/>
        <n v="37.28"/>
        <n v="37.69"/>
        <n v="39.81"/>
        <n v="4.88"/>
        <n v="5.55"/>
        <n v="5.67"/>
        <n v="6.07"/>
        <n v="6.13"/>
        <n v="6.73"/>
        <n v="8.48"/>
        <n v="8.84"/>
        <n v="8.94"/>
        <n v="9.5399999999999991"/>
        <n v="11.37"/>
        <n v="11.93"/>
        <n v="12.09"/>
        <n v="27.54"/>
        <n v="8.91"/>
        <n v="9.91"/>
        <n v="11.59"/>
        <n v="11.75"/>
        <n v="12.05"/>
        <n v="14.88"/>
        <n v="14.94"/>
        <n v="15.17"/>
        <n v="17.329999999999998"/>
        <n v="17.63"/>
        <n v="23.45"/>
        <n v="24.42"/>
        <n v="24.76"/>
        <n v="24.98"/>
        <n v="28.82"/>
        <n v="4.12"/>
        <n v="4.29"/>
        <n v="4.37"/>
        <n v="13.38"/>
        <n v="14.73"/>
        <n v="19.88"/>
        <n v="22.17"/>
        <n v="22.7"/>
        <n v="4.2699999999999996"/>
        <n v="6.05"/>
        <n v="8.01"/>
        <n v="8.9600000000000009"/>
        <n v="12.04"/>
        <n v="20.14"/>
        <n v="21.64"/>
        <n v="26.37"/>
        <n v="26.42"/>
        <n v="37.4"/>
        <n v="4.25"/>
        <n v="4.78"/>
        <n v="6.45"/>
        <n v="6.79"/>
        <n v="8.2100000000000009"/>
        <n v="8.3800000000000008"/>
        <n v="9.93"/>
        <n v="12.03"/>
        <n v="13.1"/>
        <n v="13.26"/>
        <n v="16.13"/>
        <n v="20.63"/>
        <n v="21.33"/>
        <n v="21.98"/>
        <n v="23.85"/>
        <n v="25.09"/>
        <n v="28.36"/>
        <n v="29.66"/>
        <n v="38.5"/>
        <n v="4.63"/>
        <n v="4.75"/>
        <n v="4.79"/>
        <n v="6.46"/>
        <n v="6.8"/>
        <n v="7.58"/>
        <n v="9.3000000000000007"/>
        <n v="11.31"/>
        <n v="16.11"/>
        <n v="4.26"/>
        <n v="8.1999999999999993"/>
        <n v="9.31"/>
        <n v="10.68"/>
        <n v="20.2"/>
        <n v="27.2"/>
        <n v="39.369999999999997"/>
        <n v="4.1100000000000003"/>
        <n v="5.04"/>
        <n v="10.94"/>
        <n v="11.41"/>
        <n v="13.25"/>
        <n v="21.51"/>
        <n v="24.77"/>
        <n v="26.36"/>
        <n v="33.1"/>
        <n v="5.8"/>
        <n v="21.11"/>
        <n v="33.799999999999997"/>
        <n v="8.17"/>
        <n v="31.25"/>
        <n v="7.82"/>
        <n v="9.3699999999999992"/>
        <n v="9.98"/>
        <n v="10.41"/>
        <n v="10.8"/>
        <n v="11.33"/>
        <n v="11.48"/>
        <n v="11.82"/>
        <n v="12.33"/>
        <n v="12.76"/>
        <n v="13.01"/>
        <n v="13.27"/>
        <n v="13.91"/>
        <n v="14.29"/>
        <n v="14.39"/>
        <n v="14.53"/>
        <n v="14.64"/>
        <n v="14.96"/>
        <n v="15.11"/>
        <n v="15.46"/>
        <n v="16.03"/>
        <n v="16.22"/>
        <n v="16.73"/>
        <n v="16.940000000000001"/>
        <n v="17.190000000000001"/>
        <n v="17.649999999999999"/>
        <n v="17.93"/>
        <n v="18.43"/>
        <n v="18.68"/>
        <n v="19.760000000000002"/>
        <n v="20.12"/>
        <n v="20.27"/>
        <n v="21.23"/>
        <n v="21.37"/>
        <n v="22.04"/>
        <n v="22.32"/>
        <n v="22.59"/>
        <n v="22.72"/>
        <n v="23.31"/>
        <n v="23.67"/>
        <n v="23.8"/>
        <n v="24.41"/>
        <n v="24.97"/>
        <n v="26.25"/>
        <n v="26.93"/>
        <n v="32.869999999999997"/>
        <n v="6.87"/>
        <n v="8"/>
        <n v="9.9"/>
        <n v="11.76"/>
        <n v="14.32"/>
        <n v="14.38"/>
        <n v="14.52"/>
        <n v="15.14"/>
        <n v="16.93"/>
        <n v="17.27"/>
        <n v="17.399999999999999"/>
        <n v="18.52"/>
        <n v="19.02"/>
        <n v="20.36"/>
        <n v="7.81"/>
        <n v="9.0500000000000007"/>
        <n v="9.9499999999999993"/>
        <n v="10.38"/>
        <n v="10.74"/>
        <n v="11.24"/>
        <n v="11.44"/>
        <n v="11.77"/>
        <n v="12.07"/>
        <n v="13"/>
        <n v="13.18"/>
        <n v="13.29"/>
        <n v="13.44"/>
        <n v="13.78"/>
        <n v="13.99"/>
        <n v="14.17"/>
        <n v="14.63"/>
        <n v="14.86"/>
        <n v="15.93"/>
        <n v="16.100000000000001"/>
        <n v="16.260000000000002"/>
        <n v="16.739999999999998"/>
        <n v="16.84"/>
        <n v="17.440000000000001"/>
        <n v="17.59"/>
        <n v="18.440000000000001"/>
        <n v="19"/>
        <n v="20.260000000000002"/>
        <n v="22.03"/>
        <n v="22.8"/>
        <n v="22.99"/>
        <n v="23.32"/>
        <n v="23.41"/>
        <n v="23.9"/>
        <n v="25.41"/>
        <n v="9.9600000000000009"/>
        <n v="10.39"/>
        <n v="10.78"/>
        <n v="11.46"/>
        <n v="12.08"/>
        <n v="13.17"/>
        <n v="13.3"/>
        <n v="13.45"/>
        <n v="16.02"/>
        <n v="16.850000000000001"/>
        <n v="18.420000000000002"/>
        <n v="18.510000000000002"/>
        <n v="19.010000000000002"/>
        <n v="21.24"/>
        <n v="22.31"/>
        <n v="9.06"/>
        <n v="10.36"/>
        <n v="10.77"/>
        <n v="11.28"/>
        <n v="11.45"/>
        <n v="14.18"/>
        <n v="18.96"/>
        <n v="5.82"/>
        <n v="10.72"/>
        <n v="14.85"/>
        <n v="17.420000000000002"/>
        <n v="19.59"/>
        <n v="21.38"/>
        <n v="21.52"/>
        <n v="23.28"/>
        <n v="23.46"/>
        <n v="23.52"/>
        <n v="23.97"/>
        <n v="24.24"/>
        <n v="24.34"/>
        <n v="9.94"/>
        <n v="10.35"/>
        <n v="11.27"/>
        <n v="11.78"/>
        <n v="14.28"/>
        <n v="16.27"/>
        <n v="16.920000000000002"/>
        <n v="20.62"/>
        <n v="24.04"/>
        <n v="24.25"/>
        <n v="28.51"/>
        <n v="10.4"/>
        <n v="11.47"/>
        <n v="11.8"/>
        <n v="13.28"/>
        <n v="13.9"/>
        <n v="15.21"/>
        <n v="18.27"/>
        <n v="22.73"/>
        <n v="24.43"/>
        <n v="26.24"/>
        <n v="15.72"/>
        <n v="23.91"/>
        <n v="4.5199999999999996"/>
        <n v="11.18"/>
        <n v="12.1"/>
        <n v="15.12"/>
        <n v="16.12"/>
        <n v="18.41"/>
        <n v="19.11"/>
        <n v="21.18"/>
        <n v="22.66"/>
        <n v="32"/>
        <n v="9.5500000000000007"/>
        <n v="10.49"/>
        <n v="15.94"/>
        <n v="16.48"/>
        <n v="10.53"/>
        <n v="10.79"/>
        <n v="11.32"/>
        <n v="15.9"/>
        <n v="10.33"/>
        <n v="11.19"/>
        <n v="12.06"/>
        <n v="12.32"/>
        <n v="12.99"/>
        <n v="15.06"/>
        <n v="16.91"/>
        <n v="18.399999999999999"/>
        <n v="6.88"/>
        <n v="10.76"/>
        <n v="11.26"/>
        <n v="11.79"/>
        <n v="12.62"/>
        <n v="14.31"/>
        <n v="16.04"/>
        <n v="18.190000000000001"/>
        <n v="19.12"/>
        <n v="19.28"/>
        <n v="8.02"/>
        <n v="9.32"/>
        <n v="10.83"/>
        <n v="11.38"/>
        <n v="14.55"/>
        <n v="15.22"/>
        <n v="20.059999999999999"/>
        <n v="21.53"/>
        <n v="23.88"/>
        <n v="24.62"/>
        <n v="25.89"/>
        <n v="26.7"/>
        <n v="10.34"/>
        <n v="12.88"/>
        <n v="14.54"/>
        <n v="18.670000000000002"/>
        <n v="18.95"/>
        <n v="21.29"/>
        <n v="28.92"/>
        <n v="12.67"/>
        <n v="12.75"/>
        <n v="14.16"/>
        <n v="14.3"/>
        <n v="14.91"/>
        <n v="15.13"/>
        <n v="15.47"/>
        <n v="17.2"/>
        <n v="18.5"/>
        <n v="20.28"/>
        <n v="20.65"/>
        <n v="20.8"/>
        <n v="21.26"/>
        <n v="23.44"/>
        <n v="10.5"/>
        <n v="12.31"/>
        <n v="8.93"/>
        <n v="9.9700000000000006"/>
        <n v="10.81"/>
        <n v="11.34"/>
        <n v="13.77"/>
        <n v="14.97"/>
        <n v="18.28"/>
        <n v="24.68"/>
        <n v="10.75"/>
        <n v="11.22"/>
        <n v="14.87"/>
        <n v="18.05"/>
        <n v="22.3"/>
        <n v="26.06"/>
        <n v="4.38"/>
        <n v="4.8499999999999996"/>
        <n v="5.65"/>
        <n v="7.5"/>
        <n v="12.02"/>
        <n v="17.32"/>
        <n v="21.83"/>
        <n v="10.26"/>
        <n v="18.649999999999999"/>
        <n v="18.97"/>
        <n v="20.6"/>
        <n v="26.41"/>
        <n v="4.22"/>
        <n v="4.59"/>
        <n v="5.9"/>
        <n v="6.1"/>
        <n v="6.44"/>
        <n v="7.84"/>
        <n v="8.23"/>
        <n v="8.4600000000000009"/>
        <n v="10.96"/>
        <n v="14.51"/>
        <n v="18.77"/>
        <n v="20.61"/>
        <n v="22.82"/>
        <n v="23.84"/>
        <n v="24.1"/>
        <n v="25.12"/>
        <n v="28.2"/>
        <n v="7.57"/>
        <n v="11.81"/>
        <n v="14.69"/>
        <n v="15.44"/>
        <n v="19.27"/>
        <n v="19.899999999999999"/>
        <n v="22.52"/>
        <n v="22.9"/>
        <n v="24.09"/>
        <n v="25.32"/>
        <n v="15.15"/>
        <n v="16.54"/>
        <n v="19.18"/>
        <n v="31.61"/>
        <n v="36"/>
        <n v="5.96"/>
        <n v="7.02"/>
        <n v="7.56"/>
        <n v="11.6"/>
        <n v="12.86"/>
        <n v="13.43"/>
        <n v="14.35"/>
        <n v="24.14"/>
        <n v="25.58"/>
        <n v="28.43"/>
        <n v="32.380000000000003"/>
        <n v="4.6100000000000003"/>
        <n v="4.66"/>
        <n v="4.7699999999999996"/>
        <n v="4.91"/>
        <n v="6.49"/>
        <n v="7.03"/>
        <n v="7.91"/>
        <n v="8.2200000000000006"/>
        <n v="10.37"/>
        <n v="20.149999999999999"/>
        <n v="22.71"/>
        <n v="14.56"/>
        <n v="8.76"/>
        <n v="11.94"/>
        <n v="20.89"/>
        <n v="21.28"/>
        <n v="22.41"/>
        <n v="31.23"/>
        <n v="11.42"/>
        <n v="13.21"/>
        <n v="20.64"/>
        <n v="4.76"/>
        <n v="23.96"/>
        <n v="5.74"/>
        <n v="7.83"/>
        <n v="8.0500000000000007"/>
        <n v="9.39"/>
        <n v="10.01"/>
        <n v="10.44"/>
        <n v="10.55"/>
        <n v="10.84"/>
        <n v="11.52"/>
        <n v="11.83"/>
        <n v="12.11"/>
        <n v="12.63"/>
        <n v="13.22"/>
        <n v="13.31"/>
        <n v="13.73"/>
        <n v="14.76"/>
        <n v="15.07"/>
        <n v="16.23"/>
        <n v="16.75"/>
        <n v="17.45"/>
        <n v="20.11"/>
        <n v="20.25"/>
        <n v="20.329999999999998"/>
        <n v="20.39"/>
        <n v="20.76"/>
        <n v="21.99"/>
        <n v="23.15"/>
        <m/>
        <n v="8.0399999999999991" u="1"/>
        <n v="10" u="1"/>
        <n v="11.4" u="1"/>
        <n v="13.74" u="1"/>
        <n v="22.43" u="1"/>
        <n v="22.58" u="1"/>
        <n v="19.510000000000002" u="1"/>
      </sharedItems>
    </cacheField>
    <cacheField name="compound" numFmtId="0">
      <sharedItems containsBlank="1"/>
    </cacheField>
    <cacheField name="area" numFmtId="0">
      <sharedItems containsString="0" containsBlank="1" containsNumber="1" containsInteger="1" minValue="-1978943" maxValue="21911286622"/>
    </cacheField>
    <cacheField name="standard.area" numFmtId="0">
      <sharedItems containsString="0" containsBlank="1" containsNumber="1" containsInteger="1" minValue="20926370" maxValue="90758815"/>
    </cacheField>
    <cacheField name="wet weight" numFmtId="0">
      <sharedItems containsString="0" containsBlank="1" containsNumber="1" minValue="2.57" maxValue="36.299999999999997"/>
    </cacheField>
    <cacheField name="dry weight" numFmtId="0">
      <sharedItems containsString="0" containsBlank="1" containsNumber="1" minValue="0.61" maxValue="6.54"/>
    </cacheField>
    <cacheField name="swa" numFmtId="0">
      <sharedItems containsString="0" containsBlank="1" containsNumber="1" containsInteger="1" minValue="0" maxValue="1"/>
    </cacheField>
    <cacheField name="type" numFmtId="0">
      <sharedItems containsBlank="1" count="4">
        <s v="l"/>
        <s v="f"/>
        <s v="s"/>
        <m/>
      </sharedItems>
    </cacheField>
    <cacheField name="ngghr" numFmtId="0">
      <sharedItems containsString="0" containsBlank="1" containsNumber="1" minValue="-2.6921174213119991E-3" maxValue="197.51844312412516"/>
    </cacheField>
    <cacheField name="day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and, Jackson" refreshedDate="45258.472759606484" createdVersion="8" refreshedVersion="8" minRefreshableVersion="3" recordCount="3879" xr:uid="{BCC68A36-BA6A-2841-B398-A3C8E77E5237}">
  <cacheSource type="worksheet">
    <worksheetSource ref="A1:Q1048576" sheet="proc"/>
  </cacheSource>
  <cacheFields count="17">
    <cacheField name="sample" numFmtId="0">
      <sharedItems containsBlank="1"/>
    </cacheField>
    <cacheField name="mislabel.fix" numFmtId="0">
      <sharedItems containsBlank="1" containsMixedTypes="1" containsNumber="1" containsInteger="1" minValue="247" maxValue="655"/>
    </cacheField>
    <cacheField name="plant.id" numFmtId="0">
      <sharedItems containsString="0" containsBlank="1" containsNumber="1" containsInteger="1" minValue="10" maxValue="1223"/>
    </cacheField>
    <cacheField name="id.swa" numFmtId="0">
      <sharedItems containsBlank="1" count="61">
        <s v="10 (0)"/>
        <s v="1172 (0)"/>
        <s v="140 (0)"/>
        <s v="147 (0)"/>
        <s v="246 (1)"/>
        <s v="247 (0)"/>
        <s v="394 (1)"/>
        <s v="40 (1)"/>
        <s v="420 (1)"/>
        <s v="427 (0)"/>
        <s v="510 (1)"/>
        <s v="588 (0)"/>
        <s v="565 (1)"/>
        <s v="627 (1)"/>
        <s v="655 (0)"/>
        <s v="80 (1)"/>
        <s v="880 (1)"/>
        <s v="983 (0)"/>
        <s v="136 (0)"/>
        <s v="179 (1)"/>
        <s v="199 (0)"/>
        <s v="221 (1)"/>
        <s v="222 (0)"/>
        <s v="328 (0)"/>
        <s v="333 (0)"/>
        <s v="335 (1)"/>
        <s v="339 (1)"/>
        <s v="390 (1)"/>
        <s v="399 (1)"/>
        <s v="400 (0)"/>
        <s v="460 (0)"/>
        <s v="511 (1)"/>
        <s v="569 (1)"/>
        <s v="659 (1)"/>
        <s v="70 (1)"/>
        <s v="738 (0)"/>
        <s v="768 (1)"/>
        <s v="812 (0)"/>
        <s v="922 (0)"/>
        <s v="1107 (1)"/>
        <s v="1223 (1)"/>
        <s v="13 (1)"/>
        <s v="169 (0)"/>
        <s v="16 (0)"/>
        <s v="25 (1)"/>
        <s v="298 (0)"/>
        <s v="35 (0)"/>
        <s v="371 (1)"/>
        <s v="513 (0)"/>
        <s v="534 (0)"/>
        <s v="545 (1)"/>
        <s v="563 (1)"/>
        <s v="752 (1)"/>
        <s v="758 (0)"/>
        <s v="796 (0)"/>
        <s v="805 (1)"/>
        <s v="807 (0)"/>
        <s v="918 (0)"/>
        <s v="665 (1)"/>
        <s v="774 (0)"/>
        <m/>
      </sharedItems>
    </cacheField>
    <cacheField name="rt" numFmtId="0">
      <sharedItems containsString="0" containsBlank="1" containsNumber="1" minValue="4.1120000000000001" maxValue="39.81"/>
    </cacheField>
    <cacheField name="rt.round" numFmtId="0">
      <sharedItems containsString="0" containsBlank="1" containsNumber="1" minValue="4.1100000000000003" maxValue="39.81"/>
    </cacheField>
    <cacheField name="rt.final" numFmtId="0">
      <sharedItems containsString="0" containsBlank="1" containsNumber="1" minValue="4.1100000000000003" maxValue="39.81" count="582">
        <n v="4.28"/>
        <n v="4.3600000000000003"/>
        <n v="5.43"/>
        <n v="5.76"/>
        <n v="5.86"/>
        <n v="6.11"/>
        <n v="6.72"/>
        <n v="6.97"/>
        <n v="7.1"/>
        <n v="7.51"/>
        <n v="8.4700000000000006"/>
        <n v="8.92"/>
        <n v="9.82"/>
        <n v="10.31"/>
        <n v="10.48"/>
        <n v="11.07"/>
        <n v="11.15"/>
        <n v="12.29"/>
        <n v="12.41"/>
        <n v="13.2"/>
        <n v="13.51"/>
        <n v="13.66"/>
        <n v="13.39"/>
        <n v="15.16"/>
        <n v="15.49"/>
        <n v="15.71"/>
        <n v="16"/>
        <n v="16.21"/>
        <n v="16.36"/>
        <n v="16.55"/>
        <n v="17.43"/>
        <n v="17.64"/>
        <n v="17.91"/>
        <n v="18.18"/>
        <n v="18.59"/>
        <n v="18.690000000000001"/>
        <n v="18.989999999999998"/>
        <n v="19.100000000000001"/>
        <n v="19.190000000000001"/>
        <n v="19.399999999999999"/>
        <n v="19.45"/>
        <n v="19.5"/>
        <n v="20.9"/>
        <n v="21.1"/>
        <n v="21.84"/>
        <n v="22.07"/>
        <n v="22.29"/>
        <n v="23.19"/>
        <n v="24.33"/>
        <n v="24.6"/>
        <n v="26.07"/>
        <n v="26.31"/>
        <n v="26.69"/>
        <n v="26.99"/>
        <n v="27.38"/>
        <n v="28.79"/>
        <n v="28.93"/>
        <n v="29.26"/>
        <n v="31.24"/>
        <n v="31.42"/>
        <n v="31.62"/>
        <n v="32.39"/>
        <n v="32.5"/>
        <n v="32.880000000000003"/>
        <n v="34.950000000000003"/>
        <n v="35.130000000000003"/>
        <n v="36.369999999999997"/>
        <n v="4.4000000000000004"/>
        <n v="4.87"/>
        <n v="5.88"/>
        <n v="8.39"/>
        <n v="13.89"/>
        <n v="15.27"/>
        <n v="20.13"/>
        <n v="20.190000000000001"/>
        <n v="22.69"/>
        <n v="23.1"/>
        <n v="23.54"/>
        <n v="27.19"/>
        <n v="28.21"/>
        <n v="28.44"/>
        <n v="35.090000000000003"/>
        <n v="8.9499999999999993"/>
        <n v="22.42"/>
        <n v="4.32"/>
        <n v="4.8"/>
        <n v="5.71"/>
        <n v="5.83"/>
        <n v="7.07"/>
        <n v="7.47"/>
        <n v="8.8800000000000008"/>
        <n v="10.67"/>
        <n v="11.58"/>
        <n v="12.4"/>
        <n v="13.36"/>
        <n v="14.95"/>
        <n v="15.26"/>
        <n v="17.920000000000002"/>
        <n v="21.65"/>
        <n v="36.01"/>
        <n v="4.24"/>
        <n v="4.3899999999999997"/>
        <n v="4.62"/>
        <n v="4.8600000000000003"/>
        <n v="5.89"/>
        <n v="8.19"/>
        <n v="8.9700000000000006"/>
        <n v="13.37"/>
        <n v="23.2"/>
        <n v="35.1"/>
        <n v="4.6399999999999997"/>
        <n v="5.66"/>
        <n v="5.87"/>
        <n v="8.18"/>
        <n v="9.92"/>
        <n v="10.16"/>
        <n v="11.12"/>
        <n v="13.35"/>
        <n v="17.03"/>
        <n v="21.63"/>
        <n v="23.11"/>
        <n v="24.15"/>
        <n v="29.65"/>
        <n v="31.06"/>
        <n v="32.01"/>
        <n v="33.090000000000003"/>
        <n v="33.47"/>
        <n v="33.79"/>
        <n v="34.83"/>
        <n v="35.840000000000003"/>
        <n v="36.07"/>
        <n v="37.28"/>
        <n v="37.69"/>
        <n v="39.81"/>
        <n v="4.88"/>
        <n v="5.55"/>
        <n v="5.67"/>
        <n v="6.07"/>
        <n v="6.13"/>
        <n v="6.73"/>
        <n v="8.48"/>
        <n v="8.84"/>
        <n v="9.5399999999999991"/>
        <n v="11.37"/>
        <n v="11.93"/>
        <n v="12.09"/>
        <n v="27.54"/>
        <n v="9.91"/>
        <n v="11.59"/>
        <n v="11.76"/>
        <n v="12.05"/>
        <n v="14.88"/>
        <n v="17.329999999999998"/>
        <n v="17.63"/>
        <n v="23.45"/>
        <n v="24.42"/>
        <n v="24.76"/>
        <n v="24.98"/>
        <n v="28.82"/>
        <n v="4.12"/>
        <n v="4.29"/>
        <n v="4.37"/>
        <n v="13.38"/>
        <n v="14.73"/>
        <n v="19.88"/>
        <n v="22.17"/>
        <n v="22.7"/>
        <n v="4.2699999999999996"/>
        <n v="6.05"/>
        <n v="8.01"/>
        <n v="8.9600000000000009"/>
        <n v="12.04"/>
        <n v="20.14"/>
        <n v="21.64"/>
        <n v="26.37"/>
        <n v="26.42"/>
        <n v="37.4"/>
        <n v="4.25"/>
        <n v="4.78"/>
        <n v="6.45"/>
        <n v="6.79"/>
        <n v="8.2100000000000009"/>
        <n v="8.3800000000000008"/>
        <n v="9.93"/>
        <n v="12.03"/>
        <n v="13.1"/>
        <n v="13.26"/>
        <n v="16.13"/>
        <n v="20.63"/>
        <n v="21.33"/>
        <n v="21.98"/>
        <n v="23.85"/>
        <n v="25.09"/>
        <n v="28.36"/>
        <n v="29.66"/>
        <n v="38.5"/>
        <n v="4.63"/>
        <n v="4.75"/>
        <n v="4.79"/>
        <n v="6.46"/>
        <n v="6.8"/>
        <n v="7.58"/>
        <n v="9.3000000000000007"/>
        <n v="11.31"/>
        <n v="16.11"/>
        <n v="4.26"/>
        <n v="8.1999999999999993"/>
        <n v="9.31"/>
        <n v="10.68"/>
        <n v="20.2"/>
        <n v="27.2"/>
        <n v="39.369999999999997"/>
        <n v="4.1100000000000003"/>
        <n v="5.04"/>
        <n v="10.94"/>
        <n v="11.41"/>
        <n v="13.25"/>
        <n v="21.51"/>
        <n v="24.77"/>
        <n v="26.36"/>
        <n v="33.1"/>
        <n v="5.8"/>
        <n v="21.11"/>
        <n v="33.799999999999997"/>
        <n v="8.17"/>
        <n v="31.25"/>
        <n v="7.82"/>
        <n v="9.3699999999999992"/>
        <n v="9.98"/>
        <n v="10.41"/>
        <n v="10.8"/>
        <n v="11.33"/>
        <n v="11.48"/>
        <n v="11.82"/>
        <n v="12.33"/>
        <n v="12.76"/>
        <n v="13.01"/>
        <n v="13.27"/>
        <n v="14.29"/>
        <n v="14.39"/>
        <n v="14.53"/>
        <n v="14.64"/>
        <n v="15.11"/>
        <n v="15.46"/>
        <n v="16.03"/>
        <n v="16.73"/>
        <n v="16.940000000000001"/>
        <n v="17.190000000000001"/>
        <n v="17.649999999999999"/>
        <n v="17.93"/>
        <n v="18.43"/>
        <n v="19.760000000000002"/>
        <n v="20.12"/>
        <n v="20.27"/>
        <n v="21.23"/>
        <n v="21.37"/>
        <n v="22.04"/>
        <n v="22.32"/>
        <n v="22.59"/>
        <n v="22.72"/>
        <n v="23.31"/>
        <n v="23.67"/>
        <n v="23.8"/>
        <n v="24.41"/>
        <n v="24.97"/>
        <n v="26.25"/>
        <n v="26.93"/>
        <n v="32.869999999999997"/>
        <n v="6.87"/>
        <n v="9.9"/>
        <n v="14.32"/>
        <n v="14.38"/>
        <n v="14.52"/>
        <n v="16.93"/>
        <n v="17.27"/>
        <n v="17.399999999999999"/>
        <n v="18.52"/>
        <n v="19.02"/>
        <n v="20.36"/>
        <n v="7.81"/>
        <n v="9.0500000000000007"/>
        <n v="9.9499999999999993"/>
        <n v="10.38"/>
        <n v="10.74"/>
        <n v="11.24"/>
        <n v="11.44"/>
        <n v="12.07"/>
        <n v="13"/>
        <n v="13.18"/>
        <n v="13.29"/>
        <n v="13.44"/>
        <n v="13.78"/>
        <n v="13.99"/>
        <n v="14.17"/>
        <n v="14.63"/>
        <n v="14.86"/>
        <n v="15.93"/>
        <n v="16.100000000000001"/>
        <n v="16.260000000000002"/>
        <n v="16.739999999999998"/>
        <n v="16.84"/>
        <n v="17.59"/>
        <n v="18.440000000000001"/>
        <n v="20.260000000000002"/>
        <n v="22.03"/>
        <n v="22.8"/>
        <n v="22.99"/>
        <n v="23.32"/>
        <n v="23.41"/>
        <n v="23.9"/>
        <n v="25.41"/>
        <n v="9.9600000000000009"/>
        <n v="10.39"/>
        <n v="10.78"/>
        <n v="11.46"/>
        <n v="12.08"/>
        <n v="13.17"/>
        <n v="13.3"/>
        <n v="13.45"/>
        <n v="16.02"/>
        <n v="16.850000000000001"/>
        <n v="18.420000000000002"/>
        <n v="18.510000000000002"/>
        <n v="21.24"/>
        <n v="22.31"/>
        <n v="9.06"/>
        <n v="10.36"/>
        <n v="10.77"/>
        <n v="11.28"/>
        <n v="11.45"/>
        <n v="14.18"/>
        <n v="18.96"/>
        <n v="5.82"/>
        <n v="10.72"/>
        <n v="14.85"/>
        <n v="17.420000000000002"/>
        <n v="19.59"/>
        <n v="21.38"/>
        <n v="21.52"/>
        <n v="23.28"/>
        <n v="23.46"/>
        <n v="23.52"/>
        <n v="23.97"/>
        <n v="24.24"/>
        <n v="24.34"/>
        <n v="9.94"/>
        <n v="10.35"/>
        <n v="11.27"/>
        <n v="14.28"/>
        <n v="16.27"/>
        <n v="16.920000000000002"/>
        <n v="20.62"/>
        <n v="24.04"/>
        <n v="24.25"/>
        <n v="28.51"/>
        <n v="10.4"/>
        <n v="11.47"/>
        <n v="11.8"/>
        <n v="13.28"/>
        <n v="15.21"/>
        <n v="18.27"/>
        <n v="22.73"/>
        <n v="24.43"/>
        <n v="26.24"/>
        <n v="23.91"/>
        <n v="4.5199999999999996"/>
        <n v="11.18"/>
        <n v="12.1"/>
        <n v="15.12"/>
        <n v="16.12"/>
        <n v="18.41"/>
        <n v="19.11"/>
        <n v="21.18"/>
        <n v="22.66"/>
        <n v="32"/>
        <n v="9.5500000000000007"/>
        <n v="15.94"/>
        <n v="16.48"/>
        <n v="10.53"/>
        <n v="10.79"/>
        <n v="11.32"/>
        <n v="15.9"/>
        <n v="10.33"/>
        <n v="11.19"/>
        <n v="12.06"/>
        <n v="12.32"/>
        <n v="12.99"/>
        <n v="15.06"/>
        <n v="16.91"/>
        <n v="18.399999999999999"/>
        <n v="6.88"/>
        <n v="10.76"/>
        <n v="11.26"/>
        <n v="12.62"/>
        <n v="14.31"/>
        <n v="16.04"/>
        <n v="19.12"/>
        <n v="19.28"/>
        <n v="9.32"/>
        <n v="10.83"/>
        <n v="11.38"/>
        <n v="14.55"/>
        <n v="15.22"/>
        <n v="20.059999999999999"/>
        <n v="21.53"/>
        <n v="23.88"/>
        <n v="24.62"/>
        <n v="25.89"/>
        <n v="26.7"/>
        <n v="10.34"/>
        <n v="12.88"/>
        <n v="14.54"/>
        <n v="18.670000000000002"/>
        <n v="18.95"/>
        <n v="21.29"/>
        <n v="28.92"/>
        <n v="12.67"/>
        <n v="12.75"/>
        <n v="14.16"/>
        <n v="14.3"/>
        <n v="14.91"/>
        <n v="15.13"/>
        <n v="15.47"/>
        <n v="17.2"/>
        <n v="18.5"/>
        <n v="20.28"/>
        <n v="20.65"/>
        <n v="20.8"/>
        <n v="21.26"/>
        <n v="23.44"/>
        <n v="12.31"/>
        <n v="9.9700000000000006"/>
        <n v="10.81"/>
        <n v="11.34"/>
        <n v="13.77"/>
        <n v="14.97"/>
        <n v="18.28"/>
        <n v="24.68"/>
        <n v="10.75"/>
        <n v="11.22"/>
        <n v="14.87"/>
        <n v="18.05"/>
        <n v="22.3"/>
        <n v="26.06"/>
        <n v="4.38"/>
        <n v="4.8499999999999996"/>
        <n v="5.65"/>
        <n v="12.02"/>
        <n v="10.26"/>
        <n v="18.649999999999999"/>
        <n v="18.97"/>
        <n v="20.6"/>
        <n v="26.41"/>
        <n v="4.22"/>
        <n v="4.59"/>
        <n v="5.9"/>
        <n v="6.44"/>
        <n v="7.84"/>
        <n v="8.23"/>
        <n v="8.4600000000000009"/>
        <n v="10.96"/>
        <n v="14.51"/>
        <n v="18.77"/>
        <n v="20.61"/>
        <n v="22.82"/>
        <n v="23.84"/>
        <n v="24.1"/>
        <n v="25.12"/>
        <n v="28.2"/>
        <n v="7.57"/>
        <n v="11.81"/>
        <n v="14.69"/>
        <n v="15.44"/>
        <n v="19.27"/>
        <n v="19.899999999999999"/>
        <n v="22.52"/>
        <n v="22.9"/>
        <n v="24.09"/>
        <n v="25.32"/>
        <n v="19.18"/>
        <n v="31.61"/>
        <n v="36"/>
        <n v="5.96"/>
        <n v="7.02"/>
        <n v="7.56"/>
        <n v="11.6"/>
        <n v="12.86"/>
        <n v="13.43"/>
        <n v="14.35"/>
        <n v="24.14"/>
        <n v="25.58"/>
        <n v="28.43"/>
        <n v="32.380000000000003"/>
        <n v="4.6100000000000003"/>
        <n v="4.66"/>
        <n v="4.7699999999999996"/>
        <n v="4.91"/>
        <n v="6.49"/>
        <n v="7.03"/>
        <n v="7.91"/>
        <n v="8.2200000000000006"/>
        <n v="10.37"/>
        <n v="20.149999999999999"/>
        <n v="22.71"/>
        <n v="14.56"/>
        <n v="8.76"/>
        <n v="11.94"/>
        <n v="20.89"/>
        <n v="21.28"/>
        <n v="22.41"/>
        <n v="31.23"/>
        <n v="11.42"/>
        <n v="13.21"/>
        <n v="20.64"/>
        <n v="4.76"/>
        <n v="23.96"/>
        <n v="5.74"/>
        <n v="7.83"/>
        <n v="8.0500000000000007"/>
        <n v="9.39"/>
        <n v="10.01"/>
        <n v="10.44"/>
        <n v="10.55"/>
        <n v="10.84"/>
        <n v="11.52"/>
        <n v="11.83"/>
        <n v="12.11"/>
        <n v="12.63"/>
        <n v="13.22"/>
        <n v="13.31"/>
        <n v="13.73"/>
        <n v="14.76"/>
        <n v="15.07"/>
        <n v="16.23"/>
        <n v="16.75"/>
        <n v="20.11"/>
        <n v="20.25"/>
        <n v="20.329999999999998"/>
        <n v="20.39"/>
        <n v="20.76"/>
        <n v="21.99"/>
        <n v="23.15"/>
        <m/>
        <n v="17.440000000000001" u="1"/>
        <n v="17.45" u="1"/>
        <n v="7.09" u="1"/>
        <n v="7.11" u="1"/>
        <n v="8" u="1"/>
        <n v="8.02" u="1"/>
        <n v="22.28" u="1"/>
        <n v="21.83" u="1"/>
        <n v="19" u="1"/>
        <n v="19.010000000000002" u="1"/>
        <n v="18.7" u="1"/>
        <n v="18.68" u="1"/>
        <n v="18.190000000000001" u="1"/>
        <n v="17.32" u="1"/>
        <n v="16.54" u="1"/>
        <n v="16.22" u="1"/>
        <n v="15.7" u="1"/>
        <n v="15.72" u="1"/>
        <n v="15.18" u="1"/>
        <n v="15.14" u="1"/>
        <n v="15.17" u="1"/>
        <n v="15.15" u="1"/>
        <n v="14.94" u="1"/>
        <n v="14.96" u="1"/>
        <n v="13.91" u="1"/>
        <n v="13.9" u="1"/>
        <n v="11.79" u="1"/>
        <n v="11.75" u="1"/>
        <n v="11.77" u="1"/>
        <n v="11.78" u="1"/>
        <n v="10.5" u="1"/>
        <n v="10.49" u="1"/>
        <n v="8.9" u="1"/>
        <n v="8.94" u="1"/>
        <n v="8.91" u="1"/>
        <n v="8.93" u="1"/>
        <n v="6.12" u="1"/>
        <n v="6.1" u="1"/>
        <n v="7.5" u="1"/>
      </sharedItems>
    </cacheField>
    <cacheField name="compound" numFmtId="0">
      <sharedItems containsBlank="1"/>
    </cacheField>
    <cacheField name="area" numFmtId="0">
      <sharedItems containsString="0" containsBlank="1" containsNumber="1" containsInteger="1" minValue="-1978943" maxValue="21911286622"/>
    </cacheField>
    <cacheField name="standard.area" numFmtId="0">
      <sharedItems containsString="0" containsBlank="1" containsNumber="1" containsInteger="1" minValue="20926370" maxValue="90758815"/>
    </cacheField>
    <cacheField name="wet.weight" numFmtId="0">
      <sharedItems containsString="0" containsBlank="1" containsNumber="1" minValue="2.57" maxValue="36.299999999999997"/>
    </cacheField>
    <cacheField name="dry.weight" numFmtId="0">
      <sharedItems containsString="0" containsBlank="1" containsNumber="1" minValue="0.61" maxValue="6.54"/>
    </cacheField>
    <cacheField name="swa" numFmtId="0">
      <sharedItems containsString="0" containsBlank="1" containsNumber="1" containsInteger="1" minValue="0" maxValue="1"/>
    </cacheField>
    <cacheField name="type" numFmtId="0">
      <sharedItems containsBlank="1"/>
    </cacheField>
    <cacheField name="ngghr" numFmtId="0">
      <sharedItems containsString="0" containsBlank="1" containsNumber="1" minValue="-2.6921174213119991E-3" maxValue="197.51844312412516"/>
    </cacheField>
    <cacheField name="day" numFmtId="0">
      <sharedItems containsString="0" containsBlank="1" containsNumber="1" containsInteger="1" minValue="1" maxValue="3"/>
    </cacheField>
    <cacheField name="hours" numFmtId="0">
      <sharedItems containsString="0" containsBlank="1" containsNumber="1" containsInteger="1" minValue="2" maxValue="13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9">
  <r>
    <s v="10-_-May-31-23"/>
    <s v=""/>
    <x v="0"/>
    <n v="4.2750000000000004"/>
    <n v="4.28"/>
    <x v="0"/>
    <s v=""/>
    <n v="10547387"/>
    <n v="46115552"/>
    <n v="4.9000000000000004"/>
    <n v="1.1399999999999999"/>
    <n v="0"/>
    <x v="0"/>
    <n v="0.7001525079382136"/>
    <n v="1"/>
  </r>
  <r>
    <s v="10-_-May-31-23"/>
    <s v=""/>
    <x v="0"/>
    <n v="4.3609999999999998"/>
    <n v="4.3600000000000003"/>
    <x v="1"/>
    <s v=""/>
    <n v="367269522"/>
    <n v="46115552"/>
    <n v="4.9000000000000004"/>
    <n v="1.1399999999999999"/>
    <n v="0"/>
    <x v="0"/>
    <n v="24.379941393784918"/>
    <n v="1"/>
  </r>
  <r>
    <s v="10-_-May-31-23"/>
    <s v=""/>
    <x v="0"/>
    <n v="5.4269999999999996"/>
    <n v="5.43"/>
    <x v="2"/>
    <s v="4-hydroxy-4-methyl-2-pentanone"/>
    <n v="134868164"/>
    <n v="46115552"/>
    <n v="4.9000000000000004"/>
    <n v="1.1399999999999999"/>
    <n v="0"/>
    <x v="0"/>
    <n v="8.9527655774479769"/>
    <n v="1"/>
  </r>
  <r>
    <s v="10-_-May-31-23"/>
    <s v=""/>
    <x v="0"/>
    <n v="5.782"/>
    <n v="5.78"/>
    <x v="3"/>
    <s v="(z)-3-hexen-1-ol"/>
    <n v="830271702"/>
    <n v="46115552"/>
    <n v="4.9000000000000004"/>
    <n v="1.1399999999999999"/>
    <n v="0"/>
    <x v="0"/>
    <n v="55.114770551742247"/>
    <n v="1"/>
  </r>
  <r>
    <s v="10-_-May-31-23"/>
    <s v=""/>
    <x v="0"/>
    <n v="5.86"/>
    <n v="5.86"/>
    <x v="4"/>
    <s v=""/>
    <n v="287257859"/>
    <n v="46115552"/>
    <n v="4.9000000000000004"/>
    <n v="1.1399999999999999"/>
    <n v="0"/>
    <x v="0"/>
    <n v="19.068638555104855"/>
    <n v="1"/>
  </r>
  <r>
    <s v="10-_-May-31-23"/>
    <s v=""/>
    <x v="0"/>
    <n v="6.1159999999999997"/>
    <n v="6.12"/>
    <x v="5"/>
    <s v=""/>
    <n v="67484218"/>
    <n v="46115552"/>
    <n v="4.9000000000000004"/>
    <n v="1.1399999999999999"/>
    <n v="0"/>
    <x v="0"/>
    <n v="4.4797108970164015"/>
    <n v="1"/>
  </r>
  <r>
    <s v="10-_-May-31-23"/>
    <s v=""/>
    <x v="0"/>
    <n v="6.7220000000000004"/>
    <n v="6.72"/>
    <x v="6"/>
    <s v=""/>
    <n v="11847345"/>
    <n v="46115552"/>
    <n v="4.9000000000000004"/>
    <n v="1.1399999999999999"/>
    <n v="0"/>
    <x v="0"/>
    <n v="0.78644581014797832"/>
    <n v="1"/>
  </r>
  <r>
    <s v="10-_-May-31-23"/>
    <s v=""/>
    <x v="0"/>
    <n v="6.9669999999999996"/>
    <n v="6.97"/>
    <x v="7"/>
    <s v="nonane"/>
    <n v="20207509"/>
    <n v="46115552"/>
    <n v="4.9000000000000004"/>
    <n v="1.1399999999999999"/>
    <n v="0"/>
    <x v="0"/>
    <n v="1.3414069385653549"/>
    <n v="1"/>
  </r>
  <r>
    <s v="10-_-May-31-23"/>
    <s v=""/>
    <x v="0"/>
    <n v="7.0910000000000002"/>
    <n v="7.09"/>
    <x v="8"/>
    <s v=""/>
    <n v="63676011"/>
    <n v="46115552"/>
    <n v="4.9000000000000004"/>
    <n v="1.1399999999999999"/>
    <n v="0"/>
    <x v="0"/>
    <n v="4.2269159932361706"/>
    <n v="1"/>
  </r>
  <r>
    <s v="10-_-May-31-23"/>
    <s v=""/>
    <x v="0"/>
    <n v="7.5090000000000003"/>
    <n v="7.51"/>
    <x v="9"/>
    <s v="cyclopentane"/>
    <n v="15813038"/>
    <n v="46115552"/>
    <n v="4.9000000000000004"/>
    <n v="1.1399999999999999"/>
    <n v="0"/>
    <x v="0"/>
    <n v="1.0496948878259869"/>
    <n v="1"/>
  </r>
  <r>
    <s v="10-_-May-31-23"/>
    <s v=""/>
    <x v="0"/>
    <n v="8.4700000000000006"/>
    <n v="8.4700000000000006"/>
    <x v="10"/>
    <s v=""/>
    <n v="11813817"/>
    <n v="46115552"/>
    <n v="4.9000000000000004"/>
    <n v="1.1399999999999999"/>
    <n v="0"/>
    <x v="0"/>
    <n v="0.78422016759915059"/>
    <n v="1"/>
  </r>
  <r>
    <s v="10-_-May-31-23"/>
    <s v=""/>
    <x v="0"/>
    <n v="8.8979999999999997"/>
    <n v="8.9"/>
    <x v="11"/>
    <s v=""/>
    <n v="41888710"/>
    <n v="46115552"/>
    <n v="4.9000000000000004"/>
    <n v="1.1399999999999999"/>
    <n v="0"/>
    <x v="0"/>
    <n v="2.7806399216030027"/>
    <n v="1"/>
  </r>
  <r>
    <s v="10-_-May-31-23"/>
    <s v=""/>
    <x v="0"/>
    <n v="9.8190000000000008"/>
    <n v="9.82"/>
    <x v="12"/>
    <s v="6-methyl-5-hepten-2-one"/>
    <n v="18504210"/>
    <n v="46115552"/>
    <n v="4.9000000000000004"/>
    <n v="1.1399999999999999"/>
    <n v="0"/>
    <x v="0"/>
    <n v="1.2283392122537431"/>
    <n v="1"/>
  </r>
  <r>
    <s v="10-_-May-31-23"/>
    <s v=""/>
    <x v="0"/>
    <n v="10.305999999999999"/>
    <n v="10.31"/>
    <x v="13"/>
    <s v="octanal"/>
    <n v="168050066"/>
    <n v="46115552"/>
    <n v="4.9000000000000004"/>
    <n v="1.1399999999999999"/>
    <n v="0"/>
    <x v="0"/>
    <n v="11.155433584553437"/>
    <n v="1"/>
  </r>
  <r>
    <s v="10-_-May-31-23"/>
    <s v=""/>
    <x v="0"/>
    <n v="10.483000000000001"/>
    <n v="10.48"/>
    <x v="14"/>
    <s v="(z)-3-hexen-1-ol acetate"/>
    <n v="1462325962"/>
    <n v="46115552"/>
    <n v="4.9000000000000004"/>
    <n v="1.1399999999999999"/>
    <n v="0"/>
    <x v="0"/>
    <n v="97.071548594686135"/>
    <n v="1"/>
  </r>
  <r>
    <s v="10-_-May-31-23"/>
    <s v=""/>
    <x v="0"/>
    <n v="11.071"/>
    <n v="11.07"/>
    <x v="15"/>
    <s v="D-limonene"/>
    <n v="11190169"/>
    <n v="46115552"/>
    <n v="4.9000000000000004"/>
    <n v="1.1399999999999999"/>
    <n v="0"/>
    <x v="0"/>
    <n v="0.74282141061122076"/>
    <n v="1"/>
  </r>
  <r>
    <s v="10-_-May-31-23"/>
    <s v=""/>
    <x v="0"/>
    <n v="11.151999999999999"/>
    <n v="11.15"/>
    <x v="16"/>
    <s v="2-ethyl-1-hexanol"/>
    <n v="43078746"/>
    <n v="46115552"/>
    <n v="4.9000000000000004"/>
    <n v="1.1399999999999999"/>
    <n v="0"/>
    <x v="0"/>
    <n v="2.8596364247119488"/>
    <n v="1"/>
  </r>
  <r>
    <s v="10-_-May-31-23"/>
    <s v=""/>
    <x v="0"/>
    <n v="12.286"/>
    <n v="12.29"/>
    <x v="17"/>
    <s v="acetophenone"/>
    <n v="27456319"/>
    <n v="46115552"/>
    <n v="4.9000000000000004"/>
    <n v="1.1399999999999999"/>
    <n v="0"/>
    <x v="0"/>
    <n v="1.8225946015445935"/>
    <n v="1"/>
  </r>
  <r>
    <s v="10-_-May-31-23"/>
    <s v=""/>
    <x v="0"/>
    <n v="12.406000000000001"/>
    <n v="12.41"/>
    <x v="18"/>
    <s v=""/>
    <n v="23732517"/>
    <n v="46115552"/>
    <n v="4.9000000000000004"/>
    <n v="1.1399999999999999"/>
    <n v="0"/>
    <x v="0"/>
    <n v="1.5754026373770385"/>
    <n v="1"/>
  </r>
  <r>
    <s v="10-_-May-31-23"/>
    <s v=""/>
    <x v="0"/>
    <n v="13.198"/>
    <n v="13.2"/>
    <x v="19"/>
    <s v=""/>
    <n v="15197547"/>
    <n v="46115552"/>
    <n v="4.9000000000000004"/>
    <n v="1.1399999999999999"/>
    <n v="0"/>
    <x v="0"/>
    <n v="1.0088376056134922"/>
    <n v="1"/>
  </r>
  <r>
    <s v="10-_-May-31-23"/>
    <s v=""/>
    <x v="0"/>
    <n v="13.513999999999999"/>
    <n v="13.51"/>
    <x v="20"/>
    <s v="nonanal"/>
    <n v="587694068"/>
    <n v="46115552"/>
    <n v="4.9000000000000004"/>
    <n v="1.1399999999999999"/>
    <n v="0"/>
    <x v="0"/>
    <n v="39.012077172347148"/>
    <n v="1"/>
  </r>
  <r>
    <s v="10-_-May-31-23"/>
    <s v=""/>
    <x v="0"/>
    <n v="13.654999999999999"/>
    <n v="13.66"/>
    <x v="21"/>
    <s v=""/>
    <n v="16348691"/>
    <n v="46115552"/>
    <n v="4.9000000000000004"/>
    <n v="1.1399999999999999"/>
    <n v="0"/>
    <x v="0"/>
    <n v="1.0852523952289701"/>
    <n v="1"/>
  </r>
  <r>
    <s v="10-_-May-31-23"/>
    <s v=""/>
    <x v="0"/>
    <n v="13.884"/>
    <n v="13.88"/>
    <x v="22"/>
    <s v=""/>
    <n v="15089006"/>
    <n v="46115552"/>
    <n v="4.9000000000000004"/>
    <n v="1.1399999999999999"/>
    <n v="0"/>
    <x v="0"/>
    <n v="1.0016324795131488"/>
    <n v="1"/>
  </r>
  <r>
    <s v="10-_-May-31-23"/>
    <s v=""/>
    <x v="0"/>
    <n v="15.182"/>
    <n v="15.18"/>
    <x v="23"/>
    <s v=""/>
    <n v="7955249"/>
    <n v="46115552"/>
    <n v="4.9000000000000004"/>
    <n v="1.1399999999999999"/>
    <n v="0"/>
    <x v="0"/>
    <n v="0.52808221966473456"/>
    <n v="1"/>
  </r>
  <r>
    <s v="10-_-May-31-23"/>
    <s v=""/>
    <x v="0"/>
    <n v="15.49"/>
    <n v="15.49"/>
    <x v="24"/>
    <s v="dodecanal"/>
    <n v="33047875"/>
    <n v="46115552"/>
    <n v="4.9000000000000004"/>
    <n v="1.1399999999999999"/>
    <n v="0"/>
    <x v="0"/>
    <n v="2.1937710793468175"/>
    <n v="1"/>
  </r>
  <r>
    <s v="10-_-May-31-23"/>
    <s v=""/>
    <x v="0"/>
    <n v="15.696999999999999"/>
    <n v="15.7"/>
    <x v="25"/>
    <s v=""/>
    <n v="11598706"/>
    <n v="46115552"/>
    <n v="4.9000000000000004"/>
    <n v="1.1399999999999999"/>
    <n v="0"/>
    <x v="0"/>
    <n v="0.76994075354758529"/>
    <n v="1"/>
  </r>
  <r>
    <s v="10-_-May-31-23"/>
    <s v=""/>
    <x v="0"/>
    <n v="15.999000000000001"/>
    <n v="16"/>
    <x v="26"/>
    <s v="Butanoic acid, 3-hexenyl ester"/>
    <n v="35310067"/>
    <n v="46115552"/>
    <n v="4.9000000000000004"/>
    <n v="1.1399999999999999"/>
    <n v="0"/>
    <x v="0"/>
    <n v="2.3439390216284237"/>
    <n v="1"/>
  </r>
  <r>
    <s v="10-_-May-31-23"/>
    <s v=""/>
    <x v="0"/>
    <n v="16.209"/>
    <n v="16.21"/>
    <x v="27"/>
    <s v="methyl salicylate"/>
    <n v="19446732"/>
    <n v="46115552"/>
    <n v="4.9000000000000004"/>
    <n v="1.1399999999999999"/>
    <n v="0"/>
    <x v="0"/>
    <n v="1.2909053380711555"/>
    <n v="1"/>
  </r>
  <r>
    <s v="10-_-May-31-23"/>
    <s v=""/>
    <x v="0"/>
    <n v="16.361000000000001"/>
    <n v="16.36"/>
    <x v="28"/>
    <s v="dodecane"/>
    <n v="23226888"/>
    <n v="46115552"/>
    <n v="4.9000000000000004"/>
    <n v="1.1399999999999999"/>
    <n v="0"/>
    <x v="0"/>
    <n v="1.5418381713688893"/>
    <n v="1"/>
  </r>
  <r>
    <s v="10-_-May-31-23"/>
    <s v=""/>
    <x v="0"/>
    <n v="16.553999999999998"/>
    <n v="16.55"/>
    <x v="29"/>
    <s v="decanal"/>
    <n v="717673350"/>
    <n v="46115552"/>
    <n v="4.9000000000000004"/>
    <n v="1.1399999999999999"/>
    <n v="0"/>
    <x v="0"/>
    <n v="47.640310901924749"/>
    <n v="1"/>
  </r>
  <r>
    <s v="10-_-May-31-23"/>
    <s v=""/>
    <x v="0"/>
    <n v="17.431000000000001"/>
    <n v="17.43"/>
    <x v="30"/>
    <s v="cis-3-hexenyl isovalerate"/>
    <n v="58779267"/>
    <n v="46115552"/>
    <n v="4.9000000000000004"/>
    <n v="1.1399999999999999"/>
    <n v="0"/>
    <x v="0"/>
    <n v="3.901862253164682"/>
    <n v="1"/>
  </r>
  <r>
    <s v="10-_-May-31-23"/>
    <s v=""/>
    <x v="0"/>
    <n v="17.641999999999999"/>
    <n v="17.64"/>
    <x v="31"/>
    <s v=""/>
    <n v="35717089"/>
    <n v="46115552"/>
    <n v="4.9000000000000004"/>
    <n v="1.1399999999999999"/>
    <n v="0"/>
    <x v="0"/>
    <n v="2.3709577964288577"/>
    <n v="1"/>
  </r>
  <r>
    <s v="10-_-May-31-23"/>
    <s v=""/>
    <x v="0"/>
    <n v="17.913"/>
    <n v="17.91"/>
    <x v="32"/>
    <s v=""/>
    <n v="106338599"/>
    <n v="46115552"/>
    <n v="4.9000000000000004"/>
    <n v="1.1399999999999999"/>
    <n v="0"/>
    <x v="0"/>
    <n v="7.0589271807781397"/>
    <n v="1"/>
  </r>
  <r>
    <s v="10-_-May-31-23"/>
    <s v=""/>
    <x v="0"/>
    <n v="18.175999999999998"/>
    <n v="18.18"/>
    <x v="33"/>
    <s v="m-ethylacetophenone"/>
    <n v="47011345"/>
    <n v="46115552"/>
    <n v="4.9000000000000004"/>
    <n v="1.1399999999999999"/>
    <n v="0"/>
    <x v="0"/>
    <n v="3.1206886694589473"/>
    <n v="1"/>
  </r>
  <r>
    <s v="10-_-May-31-23"/>
    <s v=""/>
    <x v="0"/>
    <n v="18.588999999999999"/>
    <n v="18.59"/>
    <x v="34"/>
    <s v=""/>
    <n v="43863998"/>
    <n v="46115552"/>
    <n v="4.9000000000000004"/>
    <n v="1.1399999999999999"/>
    <n v="0"/>
    <x v="0"/>
    <n v="2.911762715058885"/>
    <n v="1"/>
  </r>
  <r>
    <s v="10-_-May-31-23"/>
    <s v=""/>
    <x v="0"/>
    <n v="18.692"/>
    <n v="18.690000000000001"/>
    <x v="35"/>
    <s v=""/>
    <n v="25560303"/>
    <n v="46115552"/>
    <n v="4.9000000000000004"/>
    <n v="1.1399999999999999"/>
    <n v="0"/>
    <x v="0"/>
    <n v="1.6967340109081654"/>
    <n v="1"/>
  </r>
  <r>
    <s v="10-_-May-31-23"/>
    <s v=""/>
    <x v="0"/>
    <n v="18.989000000000001"/>
    <n v="18.989999999999998"/>
    <x v="36"/>
    <s v="2-methyl-naphthalene"/>
    <n v="42675422"/>
    <n v="46115552"/>
    <n v="4.9000000000000004"/>
    <n v="1.1399999999999999"/>
    <n v="0"/>
    <x v="0"/>
    <n v="2.8328631290974355"/>
    <n v="1"/>
  </r>
  <r>
    <s v="10-_-May-31-23"/>
    <s v=""/>
    <x v="0"/>
    <n v="19.100999999999999"/>
    <n v="19.100000000000001"/>
    <x v="37"/>
    <s v=""/>
    <n v="9375344"/>
    <n v="46115552"/>
    <n v="4.9000000000000004"/>
    <n v="1.1399999999999999"/>
    <n v="0"/>
    <x v="0"/>
    <n v="0.62235040909975925"/>
    <n v="1"/>
  </r>
  <r>
    <s v="10-_-May-31-23"/>
    <s v=""/>
    <x v="0"/>
    <n v="19.187999999999999"/>
    <n v="19.190000000000001"/>
    <x v="38"/>
    <s v=""/>
    <n v="18026131"/>
    <n v="46115552"/>
    <n v="4.9000000000000004"/>
    <n v="1.1399999999999999"/>
    <n v="0"/>
    <x v="0"/>
    <n v="1.1966035595425462"/>
    <n v="1"/>
  </r>
  <r>
    <s v="10-_-May-31-23"/>
    <s v=""/>
    <x v="0"/>
    <n v="19.396000000000001"/>
    <n v="19.399999999999999"/>
    <x v="39"/>
    <s v="undecanal"/>
    <n v="113846040"/>
    <n v="46115552"/>
    <n v="4.9000000000000004"/>
    <n v="1.1399999999999999"/>
    <n v="0"/>
    <x v="0"/>
    <n v="7.5572831853836568"/>
    <n v="1"/>
  </r>
  <r>
    <s v="10-_-May-31-23"/>
    <s v=""/>
    <x v="0"/>
    <n v="19.449000000000002"/>
    <n v="19.45"/>
    <x v="40"/>
    <s v=""/>
    <n v="47293450"/>
    <n v="46115552"/>
    <n v="4.9000000000000004"/>
    <n v="1.1399999999999999"/>
    <n v="0"/>
    <x v="0"/>
    <n v="3.13941525294848"/>
    <n v="1"/>
  </r>
  <r>
    <s v="10-_-May-31-23"/>
    <s v=""/>
    <x v="0"/>
    <n v="19.501000000000001"/>
    <n v="19.5"/>
    <x v="41"/>
    <s v="standard"/>
    <n v="46115552"/>
    <n v="46115552"/>
    <n v="4.9000000000000004"/>
    <n v="1.1399999999999999"/>
    <n v="0"/>
    <x v="0"/>
    <n v="3.0612244897959182"/>
    <n v="1"/>
  </r>
  <r>
    <s v="10-_-May-31-23"/>
    <s v=""/>
    <x v="0"/>
    <n v="20.899000000000001"/>
    <n v="20.9"/>
    <x v="42"/>
    <s v="2-undecanal"/>
    <n v="34750297"/>
    <n v="46115552"/>
    <n v="4.9000000000000004"/>
    <n v="1.1399999999999999"/>
    <n v="0"/>
    <x v="0"/>
    <n v="2.3067805889883228"/>
    <n v="1"/>
  </r>
  <r>
    <s v="10-_-May-31-23"/>
    <s v=""/>
    <x v="0"/>
    <n v="21.099"/>
    <n v="21.1"/>
    <x v="43"/>
    <s v=""/>
    <n v="25435943"/>
    <n v="46115552"/>
    <n v="4.9000000000000004"/>
    <n v="1.1399999999999999"/>
    <n v="0"/>
    <x v="0"/>
    <n v="1.6884787941528503"/>
    <n v="1"/>
  </r>
  <r>
    <s v="10-_-May-31-23"/>
    <s v=""/>
    <x v="0"/>
    <n v="21.835999999999999"/>
    <n v="21.84"/>
    <x v="44"/>
    <s v="tetradecane"/>
    <n v="27361914"/>
    <n v="46115552"/>
    <n v="4.9000000000000004"/>
    <n v="1.1399999999999999"/>
    <n v="0"/>
    <x v="0"/>
    <n v="1.8163278458531689"/>
    <n v="1"/>
  </r>
  <r>
    <s v="10-_-May-31-23"/>
    <s v=""/>
    <x v="0"/>
    <n v="22.074000000000002"/>
    <n v="22.07"/>
    <x v="45"/>
    <s v="dodecanal"/>
    <n v="72333722"/>
    <n v="46115552"/>
    <n v="4.9000000000000004"/>
    <n v="1.1399999999999999"/>
    <n v="0"/>
    <x v="0"/>
    <n v="4.8016287699318827"/>
    <n v="1"/>
  </r>
  <r>
    <s v="10-_-May-31-23"/>
    <s v=""/>
    <x v="0"/>
    <n v="22.291"/>
    <n v="22.29"/>
    <x v="46"/>
    <s v=""/>
    <n v="17773794"/>
    <n v="46115552"/>
    <n v="4.9000000000000004"/>
    <n v="1.1399999999999999"/>
    <n v="0"/>
    <x v="0"/>
    <n v="1.1798530237562321"/>
    <n v="1"/>
  </r>
  <r>
    <s v="10-_-May-31-23"/>
    <s v=""/>
    <x v="0"/>
    <n v="23.193999999999999"/>
    <n v="23.19"/>
    <x v="47"/>
    <s v=""/>
    <n v="26544789"/>
    <n v="46115552"/>
    <n v="4.9000000000000004"/>
    <n v="1.1399999999999999"/>
    <n v="0"/>
    <x v="0"/>
    <n v="1.762085774518438"/>
    <n v="1"/>
  </r>
  <r>
    <s v="10-_-May-31-23"/>
    <s v=""/>
    <x v="0"/>
    <n v="24.332000000000001"/>
    <n v="24.33"/>
    <x v="48"/>
    <s v="pentadecane"/>
    <n v="123416276"/>
    <n v="46115552"/>
    <n v="4.9000000000000004"/>
    <n v="1.1399999999999999"/>
    <n v="0"/>
    <x v="0"/>
    <n v="8.1925708388053593"/>
    <n v="1"/>
  </r>
  <r>
    <s v="10-_-May-31-23"/>
    <s v=""/>
    <x v="0"/>
    <n v="24.600999999999999"/>
    <n v="24.6"/>
    <x v="49"/>
    <s v="tridecanal"/>
    <n v="98914904"/>
    <n v="46115552"/>
    <n v="4.9000000000000004"/>
    <n v="1.1399999999999999"/>
    <n v="0"/>
    <x v="0"/>
    <n v="6.5661303703057108"/>
    <n v="1"/>
  </r>
  <r>
    <s v="10-_-May-31-23"/>
    <s v=""/>
    <x v="0"/>
    <n v="26.068000000000001"/>
    <n v="26.07"/>
    <x v="50"/>
    <s v=""/>
    <n v="10108429"/>
    <n v="46115552"/>
    <n v="4.9000000000000004"/>
    <n v="1.1399999999999999"/>
    <n v="0"/>
    <x v="0"/>
    <n v="0.67101377010868835"/>
    <n v="1"/>
  </r>
  <r>
    <s v="10-_-May-31-23"/>
    <s v=""/>
    <x v="0"/>
    <n v="26.31"/>
    <n v="26.31"/>
    <x v="51"/>
    <s v=""/>
    <n v="8189198"/>
    <n v="46115552"/>
    <n v="4.9000000000000004"/>
    <n v="1.1399999999999999"/>
    <n v="0"/>
    <x v="0"/>
    <n v="0.5436121304454461"/>
    <n v="1"/>
  </r>
  <r>
    <s v="10-_-May-31-23"/>
    <s v=""/>
    <x v="0"/>
    <n v="26.690999999999999"/>
    <n v="26.69"/>
    <x v="52"/>
    <s v=""/>
    <n v="12387219"/>
    <n v="46115552"/>
    <n v="4.9000000000000004"/>
    <n v="1.1399999999999999"/>
    <n v="0"/>
    <x v="0"/>
    <n v="0.82228351431780122"/>
    <n v="1"/>
  </r>
  <r>
    <s v="10-_-May-31-23"/>
    <s v=""/>
    <x v="0"/>
    <n v="26.991"/>
    <n v="26.99"/>
    <x v="53"/>
    <s v="tetradecanal"/>
    <n v="62914149"/>
    <n v="46115552"/>
    <n v="4.9000000000000004"/>
    <n v="1.1399999999999999"/>
    <n v="0"/>
    <x v="0"/>
    <n v="4.1763423686974273"/>
    <n v="1"/>
  </r>
  <r>
    <s v="10-_-May-31-23"/>
    <s v=""/>
    <x v="0"/>
    <n v="27.382999999999999"/>
    <n v="27.38"/>
    <x v="54"/>
    <s v=""/>
    <n v="12245955"/>
    <n v="46115552"/>
    <n v="4.9000000000000004"/>
    <n v="1.1399999999999999"/>
    <n v="0"/>
    <x v="0"/>
    <n v="0.81290618286296945"/>
    <n v="1"/>
  </r>
  <r>
    <s v="10-_-May-31-23"/>
    <s v=""/>
    <x v="0"/>
    <n v="28.791"/>
    <n v="28.79"/>
    <x v="55"/>
    <s v=""/>
    <n v="17017741"/>
    <n v="46115552"/>
    <n v="4.9000000000000004"/>
    <n v="1.1399999999999999"/>
    <n v="0"/>
    <x v="0"/>
    <n v="1.1296650099776335"/>
    <n v="1"/>
  </r>
  <r>
    <s v="10-_-May-31-23"/>
    <s v=""/>
    <x v="0"/>
    <n v="28.931999999999999"/>
    <n v="28.93"/>
    <x v="56"/>
    <s v="heptadecane"/>
    <n v="56086396"/>
    <n v="46115552"/>
    <n v="4.9000000000000004"/>
    <n v="1.1399999999999999"/>
    <n v="0"/>
    <x v="0"/>
    <n v="3.7231051463851466"/>
    <n v="1"/>
  </r>
  <r>
    <s v="10-_-May-31-23"/>
    <s v=""/>
    <x v="0"/>
    <n v="29.26"/>
    <n v="29.26"/>
    <x v="57"/>
    <s v="pentadecanal"/>
    <n v="137293088"/>
    <n v="46115552"/>
    <n v="4.9000000000000004"/>
    <n v="1.1399999999999999"/>
    <n v="0"/>
    <x v="0"/>
    <n v="9.1137359315422728"/>
    <n v="1"/>
  </r>
  <r>
    <s v="10-_-May-31-23"/>
    <s v=""/>
    <x v="0"/>
    <n v="31.24"/>
    <n v="31.24"/>
    <x v="58"/>
    <s v=""/>
    <n v="162757930"/>
    <n v="46115552"/>
    <n v="4.9000000000000004"/>
    <n v="1.1399999999999999"/>
    <n v="0"/>
    <x v="0"/>
    <n v="10.804133087781098"/>
    <n v="1"/>
  </r>
  <r>
    <s v="10-_-May-31-23"/>
    <s v=""/>
    <x v="0"/>
    <n v="31.414999999999999"/>
    <n v="31.42"/>
    <x v="59"/>
    <s v=""/>
    <n v="9624619"/>
    <n v="46115552"/>
    <n v="4.9000000000000004"/>
    <n v="1.1399999999999999"/>
    <n v="0"/>
    <x v="0"/>
    <n v="0.63889768440276073"/>
    <n v="1"/>
  </r>
  <r>
    <s v="10-_-May-31-23"/>
    <s v=""/>
    <x v="0"/>
    <n v="31.617999999999999"/>
    <n v="31.62"/>
    <x v="60"/>
    <s v=""/>
    <n v="27358358"/>
    <n v="46115552"/>
    <n v="4.9000000000000004"/>
    <n v="1.1399999999999999"/>
    <n v="0"/>
    <x v="0"/>
    <n v="1.816091792855566"/>
    <n v="1"/>
  </r>
  <r>
    <s v="10-_-May-31-23"/>
    <s v=""/>
    <x v="0"/>
    <n v="32.387"/>
    <n v="32.39"/>
    <x v="61"/>
    <s v=""/>
    <n v="28897750"/>
    <n v="46115552"/>
    <n v="4.9000000000000004"/>
    <n v="1.1399999999999999"/>
    <n v="0"/>
    <x v="0"/>
    <n v="1.9182791089652358"/>
    <n v="1"/>
  </r>
  <r>
    <s v="10-_-May-31-23"/>
    <s v=""/>
    <x v="0"/>
    <n v="32.503"/>
    <n v="32.5"/>
    <x v="62"/>
    <s v=""/>
    <n v="12327502"/>
    <n v="46115552"/>
    <n v="4.9000000000000004"/>
    <n v="1.1399999999999999"/>
    <n v="0"/>
    <x v="0"/>
    <n v="0.81831940384033919"/>
    <n v="1"/>
  </r>
  <r>
    <s v="10-_-May-31-23"/>
    <s v=""/>
    <x v="0"/>
    <n v="32.878999999999998"/>
    <n v="32.880000000000003"/>
    <x v="63"/>
    <s v="homosalate"/>
    <n v="358440965"/>
    <n v="46115552"/>
    <n v="4.9000000000000004"/>
    <n v="1.1399999999999999"/>
    <n v="0"/>
    <x v="0"/>
    <n v="23.79388758491022"/>
    <n v="1"/>
  </r>
  <r>
    <s v="10-_-May-31-23"/>
    <s v=""/>
    <x v="0"/>
    <n v="34.948"/>
    <n v="34.950000000000003"/>
    <x v="64"/>
    <s v=""/>
    <n v="12168932"/>
    <n v="46115552"/>
    <n v="4.9000000000000004"/>
    <n v="1.1399999999999999"/>
    <n v="0"/>
    <x v="0"/>
    <n v="0.80779327227962539"/>
    <n v="1"/>
  </r>
  <r>
    <s v="10-_-May-31-23"/>
    <s v=""/>
    <x v="0"/>
    <n v="35.131"/>
    <n v="35.130000000000003"/>
    <x v="65"/>
    <s v=""/>
    <n v="86614349"/>
    <n v="46115552"/>
    <n v="4.9000000000000004"/>
    <n v="1.1399999999999999"/>
    <n v="0"/>
    <x v="0"/>
    <n v="5.7495997516527746"/>
    <n v="1"/>
  </r>
  <r>
    <s v="10-_-May-31-23"/>
    <s v=""/>
    <x v="0"/>
    <n v="36.366999999999997"/>
    <n v="36.369999999999997"/>
    <x v="66"/>
    <s v=""/>
    <n v="22410179"/>
    <n v="46115552"/>
    <n v="4.9000000000000004"/>
    <n v="1.1399999999999999"/>
    <n v="0"/>
    <x v="0"/>
    <n v="1.4876237147830345"/>
    <n v="1"/>
  </r>
  <r>
    <s v="1172-_-May-31-23"/>
    <s v=""/>
    <x v="1"/>
    <n v="4.3620000000000001"/>
    <n v="4.3600000000000003"/>
    <x v="1"/>
    <s v=""/>
    <n v="9931746"/>
    <n v="66859001"/>
    <n v="4.1900000000000004"/>
    <n v="0.99"/>
    <n v="0"/>
    <x v="0"/>
    <n v="0.53179341717921447"/>
    <n v="1"/>
  </r>
  <r>
    <s v="1172-_-May-31-23"/>
    <s v=""/>
    <x v="1"/>
    <n v="4.3949999999999996"/>
    <n v="4.4000000000000004"/>
    <x v="67"/>
    <s v=""/>
    <n v="7472488"/>
    <n v="66859001"/>
    <n v="4.1900000000000004"/>
    <n v="0.99"/>
    <n v="0"/>
    <x v="0"/>
    <n v="0.40011292358369555"/>
    <n v="1"/>
  </r>
  <r>
    <s v="1172-_-May-31-23"/>
    <s v=""/>
    <x v="1"/>
    <n v="4.8680000000000003"/>
    <n v="4.87"/>
    <x v="68"/>
    <s v=""/>
    <n v="29238131"/>
    <n v="66859001"/>
    <n v="4.1900000000000004"/>
    <n v="0.99"/>
    <n v="0"/>
    <x v="0"/>
    <n v="1.5655500650563883"/>
    <n v="1"/>
  </r>
  <r>
    <s v="1172-_-May-31-23"/>
    <s v=""/>
    <x v="1"/>
    <n v="5.4240000000000004"/>
    <n v="5.42"/>
    <x v="2"/>
    <s v="4-hydroxy-4-methyl-2-pentanone"/>
    <n v="183125654"/>
    <n v="66859001"/>
    <n v="4.1900000000000004"/>
    <n v="0.99"/>
    <n v="0"/>
    <x v="0"/>
    <n v="9.8054276975909858"/>
    <n v="1"/>
  </r>
  <r>
    <s v="1172-_-May-31-23"/>
    <s v=""/>
    <x v="1"/>
    <n v="5.7539999999999996"/>
    <n v="5.75"/>
    <x v="3"/>
    <s v="(z)-3-hexen-1-ol"/>
    <n v="146781955"/>
    <n v="66859001"/>
    <n v="4.1900000000000004"/>
    <n v="0.99"/>
    <n v="0"/>
    <x v="0"/>
    <n v="7.8594113693297922"/>
    <n v="1"/>
  </r>
  <r>
    <s v="1172-_-May-31-23"/>
    <s v=""/>
    <x v="1"/>
    <n v="5.8810000000000002"/>
    <n v="5.88"/>
    <x v="69"/>
    <s v=""/>
    <n v="29393202"/>
    <n v="66859001"/>
    <n v="4.1900000000000004"/>
    <n v="0.99"/>
    <n v="0"/>
    <x v="0"/>
    <n v="1.5738533117358138"/>
    <n v="1"/>
  </r>
  <r>
    <s v="1172-_-May-31-23"/>
    <s v=""/>
    <x v="1"/>
    <n v="7.1"/>
    <n v="7.1"/>
    <x v="70"/>
    <s v=""/>
    <n v="7547455"/>
    <n v="66859001"/>
    <n v="4.1900000000000004"/>
    <n v="0.99"/>
    <n v="0"/>
    <x v="0"/>
    <n v="0.4041270170880677"/>
    <n v="1"/>
  </r>
  <r>
    <s v="1172-_-May-31-23"/>
    <s v=""/>
    <x v="1"/>
    <n v="7.51"/>
    <n v="7.51"/>
    <x v="9"/>
    <s v="cyclopentane"/>
    <n v="15453571"/>
    <n v="66859001"/>
    <n v="4.1900000000000004"/>
    <n v="0.99"/>
    <n v="0"/>
    <x v="0"/>
    <n v="0.82745846799863887"/>
    <n v="1"/>
  </r>
  <r>
    <s v="1172-_-May-31-23"/>
    <s v=""/>
    <x v="1"/>
    <n v="8.3879999999999999"/>
    <n v="8.39"/>
    <x v="71"/>
    <s v=""/>
    <n v="5172546"/>
    <n v="66859001"/>
    <n v="4.1900000000000004"/>
    <n v="0.99"/>
    <n v="0"/>
    <x v="0"/>
    <n v="0.27696297437093909"/>
    <n v="1"/>
  </r>
  <r>
    <s v="1172-_-May-31-23"/>
    <s v=""/>
    <x v="1"/>
    <n v="8.4710000000000001"/>
    <n v="8.4700000000000006"/>
    <x v="10"/>
    <s v=""/>
    <n v="9849935"/>
    <n v="66859001"/>
    <n v="4.1900000000000004"/>
    <n v="0.99"/>
    <n v="0"/>
    <x v="0"/>
    <n v="0.52741286301956836"/>
    <n v="1"/>
  </r>
  <r>
    <s v="1172-_-May-31-23"/>
    <s v=""/>
    <x v="1"/>
    <n v="8.9209999999999994"/>
    <n v="8.92"/>
    <x v="72"/>
    <s v=""/>
    <n v="30798531"/>
    <n v="66859001"/>
    <n v="4.1900000000000004"/>
    <n v="0.99"/>
    <n v="0"/>
    <x v="0"/>
    <n v="1.6491013810250452"/>
    <n v="1"/>
  </r>
  <r>
    <s v="1172-_-May-31-23"/>
    <s v=""/>
    <x v="1"/>
    <n v="9.83"/>
    <n v="9.83"/>
    <x v="12"/>
    <s v="6-methyl-5-hepten-2-one"/>
    <n v="4043839"/>
    <n v="66859001"/>
    <n v="4.1900000000000004"/>
    <n v="0.99"/>
    <n v="0"/>
    <x v="0"/>
    <n v="0.2165265765286967"/>
    <n v="1"/>
  </r>
  <r>
    <s v="1172-_-May-31-23"/>
    <s v=""/>
    <x v="1"/>
    <n v="10.314"/>
    <n v="10.31"/>
    <x v="13"/>
    <s v="octanal"/>
    <n v="54025950"/>
    <n v="66859001"/>
    <n v="4.1900000000000004"/>
    <n v="0.99"/>
    <n v="0"/>
    <x v="0"/>
    <n v="2.8928090354760765"/>
    <n v="1"/>
  </r>
  <r>
    <s v="1172-_-May-31-23"/>
    <s v=""/>
    <x v="1"/>
    <n v="10.468999999999999"/>
    <n v="10.47"/>
    <x v="14"/>
    <s v="(z)-3-hexen-1-ol acetate"/>
    <n v="33461019"/>
    <n v="66859001"/>
    <n v="4.1900000000000004"/>
    <n v="0.99"/>
    <n v="0"/>
    <x v="0"/>
    <n v="1.7916637856333237"/>
    <n v="1"/>
  </r>
  <r>
    <s v="1172-_-May-31-23"/>
    <s v=""/>
    <x v="1"/>
    <n v="12.292999999999999"/>
    <n v="12.29"/>
    <x v="17"/>
    <s v="acetophenone"/>
    <n v="15369092"/>
    <n v="66859001"/>
    <n v="4.1900000000000004"/>
    <n v="0.99"/>
    <n v="0"/>
    <x v="0"/>
    <n v="0.82293505629541153"/>
    <n v="1"/>
  </r>
  <r>
    <s v="1172-_-May-31-23"/>
    <s v=""/>
    <x v="1"/>
    <n v="13.513"/>
    <n v="13.51"/>
    <x v="20"/>
    <s v="nonanal"/>
    <n v="157703398"/>
    <n v="66859001"/>
    <n v="4.1900000000000004"/>
    <n v="0.99"/>
    <n v="0"/>
    <x v="0"/>
    <n v="8.4441979208080529"/>
    <n v="1"/>
  </r>
  <r>
    <s v="1172-_-May-31-23"/>
    <s v=""/>
    <x v="1"/>
    <n v="13.888999999999999"/>
    <n v="13.89"/>
    <x v="73"/>
    <s v="€-4,8-dimethylnona-1,3,7-triene"/>
    <n v="32829788"/>
    <n v="66859001"/>
    <n v="4.1900000000000004"/>
    <n v="0.99"/>
    <n v="0"/>
    <x v="0"/>
    <n v="1.7578646439195251"/>
    <n v="1"/>
  </r>
  <r>
    <s v="1172-_-May-31-23"/>
    <s v=""/>
    <x v="1"/>
    <n v="15.268000000000001"/>
    <n v="15.27"/>
    <x v="74"/>
    <s v=""/>
    <n v="9252052"/>
    <n v="66859001"/>
    <n v="4.1900000000000004"/>
    <n v="0.99"/>
    <n v="0"/>
    <x v="0"/>
    <n v="0.49539933351092397"/>
    <n v="1"/>
  </r>
  <r>
    <s v="1172-_-May-31-23"/>
    <s v=""/>
    <x v="1"/>
    <n v="15.493"/>
    <n v="15.49"/>
    <x v="24"/>
    <s v="dodecanal"/>
    <n v="8614478"/>
    <n v="66859001"/>
    <n v="4.1900000000000004"/>
    <n v="0.99"/>
    <n v="0"/>
    <x v="0"/>
    <n v="0.46126055708987773"/>
    <n v="1"/>
  </r>
  <r>
    <s v="1172-_-May-31-23"/>
    <s v=""/>
    <x v="1"/>
    <n v="15.711"/>
    <n v="15.71"/>
    <x v="75"/>
    <s v=""/>
    <n v="7496827"/>
    <n v="66859001"/>
    <n v="4.1900000000000004"/>
    <n v="0.99"/>
    <n v="0"/>
    <x v="0"/>
    <n v="0.40141615062763369"/>
    <n v="1"/>
  </r>
  <r>
    <s v="1172-_-May-31-23"/>
    <s v=""/>
    <x v="1"/>
    <n v="16.212"/>
    <n v="16.21"/>
    <x v="27"/>
    <s v="methyl salicylate"/>
    <n v="14623965"/>
    <n v="66859001"/>
    <n v="4.1900000000000004"/>
    <n v="0.99"/>
    <n v="0"/>
    <x v="0"/>
    <n v="0.78303737530734585"/>
    <n v="1"/>
  </r>
  <r>
    <s v="1172-_-May-31-23"/>
    <s v=""/>
    <x v="1"/>
    <n v="16.37"/>
    <n v="16.37"/>
    <x v="28"/>
    <s v="dodecane"/>
    <n v="15989316"/>
    <n v="66859001"/>
    <n v="4.1900000000000004"/>
    <n v="0.99"/>
    <n v="0"/>
    <x v="0"/>
    <n v="0.85614483032472732"/>
    <n v="1"/>
  </r>
  <r>
    <s v="1172-_-May-31-23"/>
    <s v=""/>
    <x v="1"/>
    <n v="16.547999999999998"/>
    <n v="16.55"/>
    <x v="29"/>
    <s v="decanal"/>
    <n v="130048381"/>
    <n v="66859001"/>
    <n v="4.1900000000000004"/>
    <n v="0.99"/>
    <n v="0"/>
    <x v="0"/>
    <n v="6.9634153884537957"/>
    <n v="1"/>
  </r>
  <r>
    <s v="1172-_-May-31-23"/>
    <s v=""/>
    <x v="1"/>
    <n v="17.433"/>
    <n v="17.43"/>
    <x v="30"/>
    <s v="cis-3-hexenyl isovalerate"/>
    <n v="7683502"/>
    <n v="66859001"/>
    <n v="4.1900000000000004"/>
    <n v="0.99"/>
    <n v="0"/>
    <x v="0"/>
    <n v="0.41141162736978254"/>
    <n v="1"/>
  </r>
  <r>
    <s v="1172-_-May-31-23"/>
    <s v=""/>
    <x v="1"/>
    <n v="18.178000000000001"/>
    <n v="18.18"/>
    <x v="33"/>
    <s v="m-ethylacetophenone"/>
    <n v="32868695"/>
    <n v="66859001"/>
    <n v="4.1900000000000004"/>
    <n v="0.99"/>
    <n v="0"/>
    <x v="0"/>
    <n v="1.7599479117036783"/>
    <n v="1"/>
  </r>
  <r>
    <s v="1172-_-May-31-23"/>
    <s v=""/>
    <x v="1"/>
    <n v="18.591000000000001"/>
    <n v="18.59"/>
    <x v="34"/>
    <s v=""/>
    <n v="6473101"/>
    <n v="66859001"/>
    <n v="4.1900000000000004"/>
    <n v="0.99"/>
    <n v="0"/>
    <x v="0"/>
    <n v="0.3466009401102475"/>
    <n v="1"/>
  </r>
  <r>
    <s v="1172-_-May-31-23"/>
    <s v=""/>
    <x v="1"/>
    <n v="18.695"/>
    <n v="18.7"/>
    <x v="76"/>
    <s v=""/>
    <n v="24204433"/>
    <n v="66859001"/>
    <n v="4.1900000000000004"/>
    <n v="0.99"/>
    <n v="0"/>
    <x v="0"/>
    <n v="1.2960216799700017"/>
    <n v="1"/>
  </r>
  <r>
    <s v="1172-_-May-31-23"/>
    <s v=""/>
    <x v="1"/>
    <n v="18.991"/>
    <n v="18.989999999999998"/>
    <x v="36"/>
    <s v="2-methyl-naphthalene"/>
    <n v="19536204"/>
    <n v="66859001"/>
    <n v="4.1900000000000004"/>
    <n v="0.99"/>
    <n v="0"/>
    <x v="0"/>
    <n v="1.046062261748361"/>
    <n v="1"/>
  </r>
  <r>
    <s v="1172-_-May-31-23"/>
    <s v=""/>
    <x v="1"/>
    <n v="19.399000000000001"/>
    <n v="19.399999999999999"/>
    <x v="39"/>
    <s v="undecanal"/>
    <n v="12165134"/>
    <n v="66859001"/>
    <n v="4.1900000000000004"/>
    <n v="0.99"/>
    <n v="0"/>
    <x v="0"/>
    <n v="0.65137974534417675"/>
    <n v="1"/>
  </r>
  <r>
    <s v="1172-_-May-31-23"/>
    <s v=""/>
    <x v="1"/>
    <n v="19.503"/>
    <n v="19.5"/>
    <x v="41"/>
    <s v="standard"/>
    <n v="66859001"/>
    <n v="66859001"/>
    <n v="4.1900000000000004"/>
    <n v="0.99"/>
    <n v="0"/>
    <x v="0"/>
    <n v="3.5799522673031023"/>
    <n v="1"/>
  </r>
  <r>
    <s v="1172-_-May-31-23"/>
    <s v=""/>
    <x v="1"/>
    <n v="20.132999999999999"/>
    <n v="20.13"/>
    <x v="77"/>
    <s v=""/>
    <n v="15220946"/>
    <n v="66859001"/>
    <n v="4.1900000000000004"/>
    <n v="0.99"/>
    <n v="0"/>
    <x v="0"/>
    <n v="0.81500260740058139"/>
    <n v="1"/>
  </r>
  <r>
    <s v="1172-_-May-31-23"/>
    <s v=""/>
    <x v="1"/>
    <n v="20.193999999999999"/>
    <n v="20.190000000000001"/>
    <x v="78"/>
    <s v=""/>
    <n v="16379950"/>
    <n v="66859001"/>
    <n v="4.1900000000000004"/>
    <n v="0.99"/>
    <n v="0"/>
    <x v="0"/>
    <n v="0.87706125224353038"/>
    <n v="1"/>
  </r>
  <r>
    <s v="1172-_-May-31-23"/>
    <s v=""/>
    <x v="1"/>
    <n v="21.837"/>
    <n v="21.84"/>
    <x v="44"/>
    <s v="tetradecane"/>
    <n v="17375744"/>
    <n v="66859001"/>
    <n v="4.1900000000000004"/>
    <n v="0.99"/>
    <n v="0"/>
    <x v="0"/>
    <n v="0.93038084922744013"/>
    <n v="1"/>
  </r>
  <r>
    <s v="1172-_-May-31-23"/>
    <s v=""/>
    <x v="1"/>
    <n v="22.077999999999999"/>
    <n v="22.08"/>
    <x v="45"/>
    <s v="dodecanal"/>
    <n v="14787593"/>
    <n v="66859001"/>
    <n v="4.1900000000000004"/>
    <n v="0.99"/>
    <n v="0"/>
    <x v="0"/>
    <n v="0.79179880489547672"/>
    <n v="1"/>
  </r>
  <r>
    <s v="1172-_-May-31-23"/>
    <s v=""/>
    <x v="1"/>
    <n v="22.286999999999999"/>
    <n v="22.29"/>
    <x v="46"/>
    <s v=""/>
    <n v="17928428"/>
    <n v="66859001"/>
    <n v="4.1900000000000004"/>
    <n v="0.99"/>
    <n v="0"/>
    <x v="0"/>
    <n v="0.95997420702981229"/>
    <n v="1"/>
  </r>
  <r>
    <s v="1172-_-May-31-23"/>
    <s v=""/>
    <x v="1"/>
    <n v="22.692"/>
    <n v="22.69"/>
    <x v="79"/>
    <s v=""/>
    <n v="25413643"/>
    <n v="66859001"/>
    <n v="4.1900000000000004"/>
    <n v="0.99"/>
    <n v="0"/>
    <x v="0"/>
    <n v="1.360768595365067"/>
    <n v="1"/>
  </r>
  <r>
    <s v="1172-_-May-31-23"/>
    <s v=""/>
    <x v="1"/>
    <n v="23.103999999999999"/>
    <n v="23.1"/>
    <x v="80"/>
    <s v=""/>
    <n v="34743925"/>
    <n v="66859001"/>
    <n v="4.1900000000000004"/>
    <n v="0.99"/>
    <n v="0"/>
    <x v="0"/>
    <n v="1.8603567390837763"/>
    <n v="1"/>
  </r>
  <r>
    <s v="1172-_-May-31-23"/>
    <s v=""/>
    <x v="1"/>
    <n v="23.542000000000002"/>
    <n v="23.54"/>
    <x v="81"/>
    <s v=""/>
    <n v="9834199"/>
    <n v="66859001"/>
    <n v="4.1900000000000004"/>
    <n v="0.99"/>
    <n v="0"/>
    <x v="0"/>
    <n v="0.52657028194543165"/>
    <n v="1"/>
  </r>
  <r>
    <s v="1172-_-May-31-23"/>
    <s v=""/>
    <x v="1"/>
    <n v="24.331"/>
    <n v="24.33"/>
    <x v="48"/>
    <s v="pentadecane"/>
    <n v="19862158"/>
    <n v="66859001"/>
    <n v="4.1900000000000004"/>
    <n v="0.99"/>
    <n v="0"/>
    <x v="0"/>
    <n v="1.0635154055866383"/>
    <n v="1"/>
  </r>
  <r>
    <s v="1172-_-May-31-23"/>
    <s v=""/>
    <x v="1"/>
    <n v="24.603999999999999"/>
    <n v="24.6"/>
    <x v="49"/>
    <s v="tridecanal"/>
    <n v="6289165"/>
    <n v="66859001"/>
    <n v="4.1900000000000004"/>
    <n v="0.99"/>
    <n v="0"/>
    <x v="0"/>
    <n v="0.33675212259293724"/>
    <n v="1"/>
  </r>
  <r>
    <s v="1172-_-May-31-23"/>
    <s v=""/>
    <x v="1"/>
    <n v="27.192"/>
    <n v="27.19"/>
    <x v="82"/>
    <s v=""/>
    <n v="8325677"/>
    <n v="66859001"/>
    <n v="4.1900000000000004"/>
    <n v="0.99"/>
    <n v="0"/>
    <x v="0"/>
    <n v="0.44579676344525831"/>
    <n v="1"/>
  </r>
  <r>
    <s v="1172-_-May-31-23"/>
    <s v=""/>
    <x v="1"/>
    <n v="28.207000000000001"/>
    <n v="28.21"/>
    <x v="83"/>
    <s v=""/>
    <n v="14019361"/>
    <n v="66859001"/>
    <n v="4.1900000000000004"/>
    <n v="0.99"/>
    <n v="0"/>
    <x v="0"/>
    <n v="0.75066397115461958"/>
    <n v="1"/>
  </r>
  <r>
    <s v="1172-_-May-31-23"/>
    <s v=""/>
    <x v="1"/>
    <n v="28.44"/>
    <n v="28.44"/>
    <x v="84"/>
    <s v=""/>
    <n v="24714592"/>
    <n v="66859001"/>
    <n v="4.1900000000000004"/>
    <n v="0.99"/>
    <n v="0"/>
    <x v="0"/>
    <n v="1.3233380448785215"/>
    <n v="1"/>
  </r>
  <r>
    <s v="1172-_-May-31-23"/>
    <s v=""/>
    <x v="1"/>
    <n v="28.933"/>
    <n v="28.93"/>
    <x v="56"/>
    <s v="heptadecane"/>
    <n v="20036539"/>
    <n v="66859001"/>
    <n v="4.1900000000000004"/>
    <n v="0.99"/>
    <n v="0"/>
    <x v="0"/>
    <n v="1.0728526024784164"/>
    <n v="1"/>
  </r>
  <r>
    <s v="1172-_-May-31-23"/>
    <s v=""/>
    <x v="1"/>
    <n v="29.260999999999999"/>
    <n v="29.26"/>
    <x v="57"/>
    <s v="pentadecanal"/>
    <n v="6995498"/>
    <n v="66859001"/>
    <n v="4.1900000000000004"/>
    <n v="0.99"/>
    <n v="0"/>
    <x v="0"/>
    <n v="0.37457258635997742"/>
    <n v="1"/>
  </r>
  <r>
    <s v="1172-_-May-31-23"/>
    <s v=""/>
    <x v="1"/>
    <n v="31.242000000000001"/>
    <n v="31.24"/>
    <x v="58"/>
    <s v=""/>
    <n v="16795845"/>
    <n v="66859001"/>
    <n v="4.1900000000000004"/>
    <n v="0.99"/>
    <n v="0"/>
    <x v="0"/>
    <n v="0.89933026951780914"/>
    <n v="1"/>
  </r>
  <r>
    <s v="1172-_-May-31-23"/>
    <s v=""/>
    <x v="1"/>
    <n v="32.875"/>
    <n v="32.880000000000003"/>
    <x v="63"/>
    <s v="homosalate"/>
    <n v="39409527"/>
    <n v="66859001"/>
    <n v="4.1900000000000004"/>
    <n v="0.99"/>
    <n v="0"/>
    <x v="0"/>
    <n v="2.1101754950988996"/>
    <n v="1"/>
  </r>
  <r>
    <s v="1172-_-May-31-23"/>
    <s v=""/>
    <x v="1"/>
    <n v="35.094000000000001"/>
    <n v="35.090000000000003"/>
    <x v="85"/>
    <s v=""/>
    <n v="20566257"/>
    <n v="66859001"/>
    <n v="4.1900000000000004"/>
    <n v="0.99"/>
    <n v="0"/>
    <x v="0"/>
    <n v="1.1012162502560918"/>
    <n v="1"/>
  </r>
  <r>
    <s v="1172-_-May-31-23"/>
    <s v=""/>
    <x v="1"/>
    <n v="35.128"/>
    <n v="35.130000000000003"/>
    <x v="65"/>
    <s v=""/>
    <n v="7795989"/>
    <n v="66859001"/>
    <n v="4.1900000000000004"/>
    <n v="0.99"/>
    <n v="0"/>
    <x v="0"/>
    <n v="0.41743472201177589"/>
    <n v="1"/>
  </r>
  <r>
    <s v="140-_-May-31-23"/>
    <s v=""/>
    <x v="2"/>
    <n v="4.2750000000000004"/>
    <n v="4.28"/>
    <x v="0"/>
    <s v=""/>
    <n v="7856625"/>
    <n v="42224269"/>
    <n v="5.63"/>
    <n v="1.42"/>
    <n v="0"/>
    <x v="0"/>
    <n v="0.49574318096694447"/>
    <n v="1"/>
  </r>
  <r>
    <s v="140-_-May-31-23"/>
    <s v=""/>
    <x v="2"/>
    <n v="4.3600000000000003"/>
    <n v="4.3600000000000003"/>
    <x v="1"/>
    <s v=""/>
    <n v="89231194"/>
    <n v="42224269"/>
    <n v="5.63"/>
    <n v="1.42"/>
    <n v="0"/>
    <x v="0"/>
    <n v="5.6303763963583"/>
    <n v="1"/>
  </r>
  <r>
    <s v="140-_-May-31-23"/>
    <s v=""/>
    <x v="2"/>
    <n v="4.8710000000000004"/>
    <n v="4.87"/>
    <x v="68"/>
    <s v=""/>
    <n v="18159247"/>
    <n v="42224269"/>
    <n v="5.63"/>
    <n v="1.42"/>
    <n v="0"/>
    <x v="0"/>
    <n v="1.1458257040070567"/>
    <n v="1"/>
  </r>
  <r>
    <s v="140-_-May-31-23"/>
    <s v=""/>
    <x v="2"/>
    <n v="5.4210000000000003"/>
    <n v="5.42"/>
    <x v="2"/>
    <s v="4-hydroxy-4-methyl-2-pentanone"/>
    <n v="94616773"/>
    <n v="42224269"/>
    <n v="5.63"/>
    <n v="1.42"/>
    <n v="0"/>
    <x v="0"/>
    <n v="5.9701996747773132"/>
    <n v="1"/>
  </r>
  <r>
    <s v="140-_-May-31-23"/>
    <s v=""/>
    <x v="2"/>
    <n v="5.7539999999999996"/>
    <n v="5.75"/>
    <x v="3"/>
    <s v="(z)-3-hexen-1-ol"/>
    <n v="246403709"/>
    <n v="42224269"/>
    <n v="5.63"/>
    <n v="1.42"/>
    <n v="0"/>
    <x v="0"/>
    <n v="15.547764911996351"/>
    <n v="1"/>
  </r>
  <r>
    <s v="140-_-May-31-23"/>
    <s v=""/>
    <x v="2"/>
    <n v="7.5110000000000001"/>
    <n v="7.51"/>
    <x v="9"/>
    <s v="cyclopentane"/>
    <n v="14954492"/>
    <n v="42224269"/>
    <n v="5.63"/>
    <n v="1.42"/>
    <n v="0"/>
    <x v="0"/>
    <n v="0.9436096840341397"/>
    <n v="1"/>
  </r>
  <r>
    <s v="140-_-May-31-23"/>
    <s v=""/>
    <x v="2"/>
    <n v="8.9489999999999998"/>
    <n v="8.9499999999999993"/>
    <x v="86"/>
    <s v=""/>
    <n v="40578026"/>
    <n v="42224269"/>
    <n v="5.63"/>
    <n v="1.42"/>
    <n v="0"/>
    <x v="0"/>
    <n v="2.5604225334159869"/>
    <n v="1"/>
  </r>
  <r>
    <s v="140-_-May-31-23"/>
    <s v=""/>
    <x v="2"/>
    <n v="10.313000000000001"/>
    <n v="10.31"/>
    <x v="13"/>
    <s v="octanal"/>
    <n v="22690878"/>
    <n v="42224269"/>
    <n v="5.63"/>
    <n v="1.42"/>
    <n v="0"/>
    <x v="0"/>
    <n v="1.4317659349469853"/>
    <n v="1"/>
  </r>
  <r>
    <s v="140-_-May-31-23"/>
    <s v=""/>
    <x v="2"/>
    <n v="10.481999999999999"/>
    <n v="10.48"/>
    <x v="14"/>
    <s v="(z)-3-hexen-1-ol acetate"/>
    <n v="1452076393"/>
    <n v="42224269"/>
    <n v="5.63"/>
    <n v="1.42"/>
    <n v="0"/>
    <x v="0"/>
    <n v="91.624198695091977"/>
    <n v="1"/>
  </r>
  <r>
    <s v="140-_-May-31-23"/>
    <s v=""/>
    <x v="2"/>
    <n v="13.510999999999999"/>
    <n v="13.51"/>
    <x v="20"/>
    <s v="nonanal"/>
    <n v="83353925"/>
    <n v="42224269"/>
    <n v="5.63"/>
    <n v="1.42"/>
    <n v="0"/>
    <x v="0"/>
    <n v="5.2595280957892365"/>
    <n v="1"/>
  </r>
  <r>
    <s v="140-_-May-31-23"/>
    <s v=""/>
    <x v="2"/>
    <n v="13.887"/>
    <n v="13.89"/>
    <x v="73"/>
    <s v="€-4,8-dimethylnona-1,3,7-triene"/>
    <n v="12726375"/>
    <n v="42224269"/>
    <n v="5.63"/>
    <n v="1.42"/>
    <n v="0"/>
    <x v="0"/>
    <n v="0.8030182966195023"/>
    <n v="1"/>
  </r>
  <r>
    <s v="140-_-May-31-23"/>
    <s v=""/>
    <x v="2"/>
    <n v="16.210999999999999"/>
    <n v="16.21"/>
    <x v="27"/>
    <s v="methyl salicylate"/>
    <n v="17864320"/>
    <n v="42224269"/>
    <n v="5.63"/>
    <n v="1.42"/>
    <n v="0"/>
    <x v="0"/>
    <n v="1.1272161803078808"/>
    <n v="1"/>
  </r>
  <r>
    <s v="140-_-May-31-23"/>
    <s v=""/>
    <x v="2"/>
    <n v="16.366"/>
    <n v="16.37"/>
    <x v="28"/>
    <s v="dodecane"/>
    <n v="13683037"/>
    <n v="42224269"/>
    <n v="5.63"/>
    <n v="1.42"/>
    <n v="0"/>
    <x v="0"/>
    <n v="0.86338246863868351"/>
    <n v="1"/>
  </r>
  <r>
    <s v="140-_-May-31-23"/>
    <s v=""/>
    <x v="2"/>
    <n v="16.545999999999999"/>
    <n v="16.55"/>
    <x v="29"/>
    <s v="decanal"/>
    <n v="63520678"/>
    <n v="42224269"/>
    <n v="5.63"/>
    <n v="1.42"/>
    <n v="0"/>
    <x v="0"/>
    <n v="4.0080750918997667"/>
    <n v="1"/>
  </r>
  <r>
    <s v="140-_-May-31-23"/>
    <s v=""/>
    <x v="2"/>
    <n v="18.178000000000001"/>
    <n v="18.18"/>
    <x v="33"/>
    <s v="m-ethylacetophenone"/>
    <n v="20534086"/>
    <n v="42224269"/>
    <n v="5.63"/>
    <n v="1.42"/>
    <n v="0"/>
    <x v="0"/>
    <n v="1.2956750655515314"/>
    <n v="1"/>
  </r>
  <r>
    <s v="140-_-May-31-23"/>
    <s v=""/>
    <x v="2"/>
    <n v="18.989000000000001"/>
    <n v="18.989999999999998"/>
    <x v="36"/>
    <s v="2-methyl-naphthalene"/>
    <n v="12211328"/>
    <n v="42224269"/>
    <n v="5.63"/>
    <n v="1.42"/>
    <n v="0"/>
    <x v="0"/>
    <n v="0.77051947707198898"/>
    <n v="1"/>
  </r>
  <r>
    <s v="140-_-May-31-23"/>
    <s v=""/>
    <x v="2"/>
    <n v="19.501999999999999"/>
    <n v="19.5"/>
    <x v="41"/>
    <s v="standard"/>
    <n v="42224269"/>
    <n v="42224269"/>
    <n v="5.63"/>
    <n v="1.42"/>
    <n v="0"/>
    <x v="0"/>
    <n v="2.6642984014209592"/>
    <n v="1"/>
  </r>
  <r>
    <s v="140-_-May-31-23"/>
    <s v=""/>
    <x v="2"/>
    <n v="21.835999999999999"/>
    <n v="21.84"/>
    <x v="44"/>
    <s v="tetradecane"/>
    <n v="21789049"/>
    <n v="42224269"/>
    <n v="5.63"/>
    <n v="1.42"/>
    <n v="0"/>
    <x v="0"/>
    <n v="1.3748616564370351"/>
    <n v="1"/>
  </r>
  <r>
    <s v="140-_-May-31-23"/>
    <s v=""/>
    <x v="2"/>
    <n v="22.077999999999999"/>
    <n v="22.08"/>
    <x v="45"/>
    <s v="dodecanal"/>
    <n v="12240745"/>
    <n v="42224269"/>
    <n v="5.63"/>
    <n v="1.42"/>
    <n v="0"/>
    <x v="0"/>
    <n v="0.77237565286687604"/>
    <n v="1"/>
  </r>
  <r>
    <s v="140-_-May-31-23"/>
    <s v=""/>
    <x v="2"/>
    <n v="22.420999999999999"/>
    <n v="22.42"/>
    <x v="87"/>
    <s v=""/>
    <n v="48767241"/>
    <n v="42224269"/>
    <n v="5.63"/>
    <n v="1.42"/>
    <n v="0"/>
    <x v="0"/>
    <n v="3.0771517261319707"/>
    <n v="1"/>
  </r>
  <r>
    <s v="140-_-May-31-23"/>
    <s v=""/>
    <x v="2"/>
    <n v="24.332000000000001"/>
    <n v="24.33"/>
    <x v="48"/>
    <s v="pentadecane"/>
    <n v="25538840"/>
    <n v="42224269"/>
    <n v="5.63"/>
    <n v="1.42"/>
    <n v="0"/>
    <x v="0"/>
    <n v="1.6114687642347496"/>
    <n v="1"/>
  </r>
  <r>
    <s v="140-_-May-31-23"/>
    <s v=""/>
    <x v="2"/>
    <n v="28.933"/>
    <n v="28.93"/>
    <x v="56"/>
    <s v="heptadecane"/>
    <n v="9126287"/>
    <n v="42224269"/>
    <n v="5.63"/>
    <n v="1.42"/>
    <n v="0"/>
    <x v="0"/>
    <n v="0.57585726031180973"/>
    <n v="1"/>
  </r>
  <r>
    <s v="140-_-May-31-23"/>
    <s v=""/>
    <x v="2"/>
    <n v="29.262"/>
    <n v="29.26"/>
    <x v="57"/>
    <s v="pentadecanal"/>
    <n v="9534934"/>
    <n v="42224269"/>
    <n v="5.63"/>
    <n v="1.42"/>
    <n v="0"/>
    <x v="0"/>
    <n v="0.60164237334349946"/>
    <n v="1"/>
  </r>
  <r>
    <s v="140-_-May-31-23"/>
    <s v=""/>
    <x v="2"/>
    <n v="32.877000000000002"/>
    <n v="32.880000000000003"/>
    <x v="63"/>
    <s v="homosalate"/>
    <n v="19141017"/>
    <n v="42224269"/>
    <n v="5.63"/>
    <n v="1.42"/>
    <n v="0"/>
    <x v="0"/>
    <n v="1.2077741593269833"/>
    <n v="1"/>
  </r>
  <r>
    <s v="147-_-May-31-23"/>
    <s v=""/>
    <x v="3"/>
    <n v="4.3230000000000004"/>
    <n v="4.32"/>
    <x v="88"/>
    <s v=""/>
    <n v="8273246"/>
    <n v="42065388"/>
    <n v="3.76"/>
    <n v="1.01"/>
    <n v="0"/>
    <x v="0"/>
    <n v="0.78461110936813072"/>
    <n v="1"/>
  </r>
  <r>
    <s v="147-_-May-31-23"/>
    <s v=""/>
    <x v="3"/>
    <n v="4.8040000000000003"/>
    <n v="4.8"/>
    <x v="89"/>
    <s v=""/>
    <n v="23909272"/>
    <n v="42065388"/>
    <n v="3.76"/>
    <n v="1.01"/>
    <n v="0"/>
    <x v="0"/>
    <n v="2.267487323367924"/>
    <n v="1"/>
  </r>
  <r>
    <s v="147-_-May-31-23"/>
    <s v=""/>
    <x v="3"/>
    <n v="5.3819999999999997"/>
    <n v="5.38"/>
    <x v="2"/>
    <s v="4-hydroxy-4-methyl-2-pentanone"/>
    <n v="164360884"/>
    <n v="42065388"/>
    <n v="3.76"/>
    <n v="1.01"/>
    <n v="0"/>
    <x v="0"/>
    <n v="15.587518554623742"/>
    <n v="1"/>
  </r>
  <r>
    <s v="147-_-May-31-23"/>
    <s v=""/>
    <x v="3"/>
    <n v="5.7069999999999999"/>
    <n v="5.71"/>
    <x v="90"/>
    <s v=""/>
    <n v="383379729"/>
    <n v="42065388"/>
    <n v="3.76"/>
    <n v="1.01"/>
    <n v="0"/>
    <x v="0"/>
    <n v="36.358642602908617"/>
    <n v="1"/>
  </r>
  <r>
    <s v="147-_-May-31-23"/>
    <s v=""/>
    <x v="3"/>
    <n v="5.8319999999999999"/>
    <n v="5.83"/>
    <x v="91"/>
    <s v=""/>
    <n v="91416189"/>
    <n v="42065388"/>
    <n v="3.76"/>
    <n v="1.01"/>
    <n v="0"/>
    <x v="0"/>
    <n v="8.6696512427524475"/>
    <n v="1"/>
  </r>
  <r>
    <s v="147-_-May-31-23"/>
    <s v=""/>
    <x v="3"/>
    <n v="7.0650000000000004"/>
    <n v="7.07"/>
    <x v="92"/>
    <s v=""/>
    <n v="25987392"/>
    <n v="42065388"/>
    <n v="3.76"/>
    <n v="1.01"/>
    <n v="0"/>
    <x v="0"/>
    <n v="2.4645703109401662"/>
    <n v="1"/>
  </r>
  <r>
    <s v="147-_-May-31-23"/>
    <s v=""/>
    <x v="3"/>
    <n v="7.4710000000000001"/>
    <n v="7.47"/>
    <x v="93"/>
    <s v=""/>
    <n v="17047642"/>
    <n v="42065388"/>
    <n v="3.76"/>
    <n v="1.01"/>
    <n v="0"/>
    <x v="0"/>
    <n v="1.6167498587290576"/>
    <n v="1"/>
  </r>
  <r>
    <s v="147-_-May-31-23"/>
    <s v=""/>
    <x v="3"/>
    <n v="8.8829999999999991"/>
    <n v="8.8800000000000008"/>
    <x v="94"/>
    <s v=""/>
    <n v="40202120"/>
    <n v="42065388"/>
    <n v="3.76"/>
    <n v="1.01"/>
    <n v="0"/>
    <x v="0"/>
    <n v="3.8126546668805346"/>
    <n v="1"/>
  </r>
  <r>
    <s v="147-_-May-31-23"/>
    <s v=""/>
    <x v="3"/>
    <n v="9.8119999999999994"/>
    <n v="9.81"/>
    <x v="12"/>
    <s v="6-methyl-5-hepten-2-one"/>
    <n v="8926078"/>
    <n v="42065388"/>
    <n v="3.76"/>
    <n v="1.01"/>
    <n v="0"/>
    <x v="0"/>
    <n v="0.84652383863437219"/>
    <n v="1"/>
  </r>
  <r>
    <s v="147-_-May-31-23"/>
    <s v=""/>
    <x v="3"/>
    <n v="10.3"/>
    <n v="10.3"/>
    <x v="13"/>
    <s v="octanal"/>
    <n v="93306902"/>
    <n v="42065388"/>
    <n v="3.76"/>
    <n v="1.01"/>
    <n v="0"/>
    <x v="0"/>
    <n v="8.8489610837056532"/>
    <n v="1"/>
  </r>
  <r>
    <s v="147-_-May-31-23"/>
    <s v=""/>
    <x v="3"/>
    <n v="10.478"/>
    <n v="10.48"/>
    <x v="14"/>
    <s v="(z)-3-hexen-1-ol acetate"/>
    <n v="1685361528"/>
    <n v="42065388"/>
    <n v="3.76"/>
    <n v="1.01"/>
    <n v="0"/>
    <x v="0"/>
    <n v="159.83489167014349"/>
    <n v="1"/>
  </r>
  <r>
    <s v="147-_-May-31-23"/>
    <s v=""/>
    <x v="3"/>
    <n v="10.666"/>
    <n v="10.67"/>
    <x v="95"/>
    <s v=""/>
    <n v="27172118"/>
    <n v="42065388"/>
    <n v="3.76"/>
    <n v="1.01"/>
    <n v="0"/>
    <x v="0"/>
    <n v="2.5769263536780795"/>
    <n v="1"/>
  </r>
  <r>
    <s v="147-_-May-31-23"/>
    <s v=""/>
    <x v="3"/>
    <n v="11.061"/>
    <n v="11.06"/>
    <x v="15"/>
    <s v="D-limonene"/>
    <n v="9984551"/>
    <n v="42065388"/>
    <n v="3.76"/>
    <n v="1.01"/>
    <n v="0"/>
    <x v="0"/>
    <n v="0.94690640610138743"/>
    <n v="1"/>
  </r>
  <r>
    <s v="147-_-May-31-23"/>
    <s v=""/>
    <x v="3"/>
    <n v="11.141999999999999"/>
    <n v="11.14"/>
    <x v="16"/>
    <s v="2-ethyl-1-hexanol"/>
    <n v="59114995"/>
    <n v="42065388"/>
    <n v="3.76"/>
    <n v="1.01"/>
    <n v="0"/>
    <x v="0"/>
    <n v="5.606297915865369"/>
    <n v="1"/>
  </r>
  <r>
    <s v="147-_-May-31-23"/>
    <s v=""/>
    <x v="3"/>
    <n v="11.582000000000001"/>
    <n v="11.58"/>
    <x v="96"/>
    <s v=""/>
    <n v="20962515"/>
    <n v="42065388"/>
    <n v="3.76"/>
    <n v="1.01"/>
    <n v="0"/>
    <x v="0"/>
    <n v="1.9880252743960571"/>
    <n v="1"/>
  </r>
  <r>
    <s v="147-_-May-31-23"/>
    <s v=""/>
    <x v="3"/>
    <n v="12.282"/>
    <n v="12.28"/>
    <x v="17"/>
    <s v="acetophenone"/>
    <n v="37722448"/>
    <n v="42065388"/>
    <n v="3.76"/>
    <n v="1.01"/>
    <n v="0"/>
    <x v="0"/>
    <n v="3.5774896302323933"/>
    <n v="1"/>
  </r>
  <r>
    <s v="147-_-May-31-23"/>
    <s v=""/>
    <x v="3"/>
    <n v="12.401999999999999"/>
    <n v="12.4"/>
    <x v="97"/>
    <s v=""/>
    <n v="7322953"/>
    <n v="42065388"/>
    <n v="3.76"/>
    <n v="1.01"/>
    <n v="0"/>
    <x v="0"/>
    <n v="0.69448802527818954"/>
    <n v="1"/>
  </r>
  <r>
    <s v="147-_-May-31-23"/>
    <s v=""/>
    <x v="3"/>
    <n v="13.358000000000001"/>
    <n v="13.36"/>
    <x v="98"/>
    <s v=""/>
    <n v="20867137"/>
    <n v="42065388"/>
    <n v="3.76"/>
    <n v="1.01"/>
    <n v="0"/>
    <x v="0"/>
    <n v="1.9789798962712781"/>
    <n v="1"/>
  </r>
  <r>
    <s v="147-_-May-31-23"/>
    <s v=""/>
    <x v="3"/>
    <n v="13.507999999999999"/>
    <n v="13.51"/>
    <x v="20"/>
    <s v="nonanal"/>
    <n v="392369311"/>
    <n v="42065388"/>
    <n v="3.76"/>
    <n v="1.01"/>
    <n v="0"/>
    <x v="0"/>
    <n v="37.211188980204277"/>
    <n v="1"/>
  </r>
  <r>
    <s v="147-_-May-31-23"/>
    <s v=""/>
    <x v="3"/>
    <n v="13.882"/>
    <n v="13.88"/>
    <x v="22"/>
    <s v=""/>
    <n v="13619487"/>
    <n v="42065388"/>
    <n v="3.76"/>
    <n v="1.01"/>
    <n v="0"/>
    <x v="0"/>
    <n v="1.2916333932406743"/>
    <n v="1"/>
  </r>
  <r>
    <s v="147-_-May-31-23"/>
    <s v=""/>
    <x v="3"/>
    <n v="14.946999999999999"/>
    <n v="14.95"/>
    <x v="99"/>
    <s v=""/>
    <n v="35859512"/>
    <n v="42065388"/>
    <n v="3.76"/>
    <n v="1.01"/>
    <n v="0"/>
    <x v="0"/>
    <n v="3.400814080920572"/>
    <n v="1"/>
  </r>
  <r>
    <s v="147-_-May-31-23"/>
    <s v=""/>
    <x v="3"/>
    <n v="15.262"/>
    <n v="15.26"/>
    <x v="100"/>
    <s v=""/>
    <n v="22225932"/>
    <n v="42065388"/>
    <n v="3.76"/>
    <n v="1.01"/>
    <n v="0"/>
    <x v="0"/>
    <n v="2.1078441476611038"/>
    <n v="1"/>
  </r>
  <r>
    <s v="147-_-May-31-23"/>
    <s v=""/>
    <x v="3"/>
    <n v="15.489000000000001"/>
    <n v="15.49"/>
    <x v="24"/>
    <s v="dodecanal"/>
    <n v="31803527"/>
    <n v="42065388"/>
    <n v="3.76"/>
    <n v="1.01"/>
    <n v="0"/>
    <x v="0"/>
    <n v="3.0161560047035105"/>
    <n v="1"/>
  </r>
  <r>
    <s v="147-_-May-31-23"/>
    <s v=""/>
    <x v="3"/>
    <n v="15.707000000000001"/>
    <n v="15.71"/>
    <x v="75"/>
    <s v=""/>
    <n v="18925458"/>
    <n v="42065388"/>
    <n v="3.76"/>
    <n v="1.01"/>
    <n v="0"/>
    <x v="0"/>
    <n v="1.7948365849002879"/>
    <n v="1"/>
  </r>
  <r>
    <s v="147-_-May-31-23"/>
    <s v=""/>
    <x v="3"/>
    <n v="15.997999999999999"/>
    <n v="16"/>
    <x v="26"/>
    <s v="Butanoic acid, 3-hexenyl ester"/>
    <n v="12772855"/>
    <n v="42065388"/>
    <n v="3.76"/>
    <n v="1.01"/>
    <n v="0"/>
    <x v="0"/>
    <n v="1.2113412234264853"/>
    <n v="1"/>
  </r>
  <r>
    <s v="147-_-May-31-23"/>
    <s v=""/>
    <x v="3"/>
    <n v="16.207000000000001"/>
    <n v="16.21"/>
    <x v="27"/>
    <s v="methyl salicylate"/>
    <n v="40872479"/>
    <n v="42065388"/>
    <n v="3.76"/>
    <n v="1.01"/>
    <n v="0"/>
    <x v="0"/>
    <n v="3.8762296069542268"/>
    <n v="1"/>
  </r>
  <r>
    <s v="147-_-May-31-23"/>
    <s v=""/>
    <x v="3"/>
    <n v="16.367000000000001"/>
    <n v="16.37"/>
    <x v="28"/>
    <s v="dodecane"/>
    <n v="72170012"/>
    <n v="42065388"/>
    <n v="3.76"/>
    <n v="1.01"/>
    <n v="0"/>
    <x v="0"/>
    <n v="6.8443985804883969"/>
    <n v="1"/>
  </r>
  <r>
    <s v="147-_-May-31-23"/>
    <s v=""/>
    <x v="3"/>
    <n v="16.547999999999998"/>
    <n v="16.55"/>
    <x v="29"/>
    <s v="decanal"/>
    <n v="349775327"/>
    <n v="42065388"/>
    <n v="3.76"/>
    <n v="1.01"/>
    <n v="0"/>
    <x v="0"/>
    <n v="33.171696737540586"/>
    <n v="1"/>
  </r>
  <r>
    <s v="147-_-May-31-23"/>
    <s v=""/>
    <x v="3"/>
    <n v="17.43"/>
    <n v="17.43"/>
    <x v="30"/>
    <s v="cis-3-hexenyl isovalerate"/>
    <n v="106381080"/>
    <n v="42065388"/>
    <n v="3.76"/>
    <n v="1.01"/>
    <n v="0"/>
    <x v="0"/>
    <n v="10.088878923046634"/>
    <n v="1"/>
  </r>
  <r>
    <s v="147-_-May-31-23"/>
    <s v=""/>
    <x v="3"/>
    <n v="17.917999999999999"/>
    <n v="17.920000000000002"/>
    <x v="101"/>
    <s v=""/>
    <n v="13549661"/>
    <n v="42065388"/>
    <n v="3.76"/>
    <n v="1.01"/>
    <n v="0"/>
    <x v="0"/>
    <n v="1.2850112940884504"/>
    <n v="1"/>
  </r>
  <r>
    <s v="147-_-May-31-23"/>
    <s v=""/>
    <x v="3"/>
    <n v="18.175999999999998"/>
    <n v="18.18"/>
    <x v="33"/>
    <s v="m-ethylacetophenone"/>
    <n v="89830142"/>
    <n v="42065388"/>
    <n v="3.76"/>
    <n v="1.01"/>
    <n v="0"/>
    <x v="0"/>
    <n v="8.5192350583213301"/>
    <n v="1"/>
  </r>
  <r>
    <s v="147-_-May-31-23"/>
    <s v=""/>
    <x v="3"/>
    <n v="18.59"/>
    <n v="18.59"/>
    <x v="34"/>
    <s v=""/>
    <n v="17916816"/>
    <n v="42065388"/>
    <n v="3.76"/>
    <n v="1.01"/>
    <n v="0"/>
    <x v="0"/>
    <n v="1.6991798476806654"/>
    <n v="1"/>
  </r>
  <r>
    <s v="147-_-May-31-23"/>
    <s v=""/>
    <x v="3"/>
    <n v="18.692"/>
    <n v="18.690000000000001"/>
    <x v="35"/>
    <s v=""/>
    <n v="56629376"/>
    <n v="42065388"/>
    <n v="3.76"/>
    <n v="1.01"/>
    <n v="0"/>
    <x v="0"/>
    <n v="5.3705688826592368"/>
    <n v="1"/>
  </r>
  <r>
    <s v="147-_-May-31-23"/>
    <s v=""/>
    <x v="3"/>
    <n v="18.988"/>
    <n v="18.989999999999998"/>
    <x v="36"/>
    <s v="2-methyl-naphthalene"/>
    <n v="26911368"/>
    <n v="42065388"/>
    <n v="3.76"/>
    <n v="1.01"/>
    <n v="0"/>
    <x v="0"/>
    <n v="2.5521975656343368"/>
    <n v="1"/>
  </r>
  <r>
    <s v="147-_-May-31-23"/>
    <s v=""/>
    <x v="3"/>
    <n v="19.396000000000001"/>
    <n v="19.399999999999999"/>
    <x v="39"/>
    <s v="undecanal"/>
    <n v="43741792"/>
    <n v="42065388"/>
    <n v="3.76"/>
    <n v="1.01"/>
    <n v="0"/>
    <x v="0"/>
    <n v="4.1483470873306594"/>
    <n v="1"/>
  </r>
  <r>
    <s v="147-_-May-31-23"/>
    <s v=""/>
    <x v="3"/>
    <n v="19.45"/>
    <n v="19.45"/>
    <x v="40"/>
    <s v=""/>
    <n v="27308959"/>
    <n v="42065388"/>
    <n v="3.76"/>
    <n v="1.01"/>
    <n v="0"/>
    <x v="0"/>
    <n v="2.5899039647411426"/>
    <n v="1"/>
  </r>
  <r>
    <s v="147-_-May-31-23"/>
    <s v=""/>
    <x v="3"/>
    <n v="19.501999999999999"/>
    <n v="19.5"/>
    <x v="41"/>
    <s v="standard"/>
    <n v="42065388"/>
    <n v="42065388"/>
    <n v="3.76"/>
    <n v="1.01"/>
    <n v="0"/>
    <x v="0"/>
    <n v="3.9893617021276602"/>
    <n v="1"/>
  </r>
  <r>
    <s v="147-_-May-31-23"/>
    <s v=""/>
    <x v="3"/>
    <n v="20.128"/>
    <n v="20.13"/>
    <x v="77"/>
    <s v=""/>
    <n v="39204389"/>
    <n v="42065388"/>
    <n v="3.76"/>
    <n v="1.01"/>
    <n v="0"/>
    <x v="0"/>
    <n v="3.7180326978539915"/>
    <n v="1"/>
  </r>
  <r>
    <s v="147-_-May-31-23"/>
    <s v=""/>
    <x v="3"/>
    <n v="20.193000000000001"/>
    <n v="20.190000000000001"/>
    <x v="78"/>
    <s v=""/>
    <n v="40661145"/>
    <n v="42065388"/>
    <n v="3.76"/>
    <n v="1.01"/>
    <n v="0"/>
    <x v="0"/>
    <n v="3.8561872917387472"/>
    <n v="1"/>
  </r>
  <r>
    <s v="147-_-May-31-23"/>
    <s v=""/>
    <x v="3"/>
    <n v="20.898"/>
    <n v="20.9"/>
    <x v="42"/>
    <s v="2-undecanal"/>
    <n v="14597362"/>
    <n v="42065388"/>
    <n v="3.76"/>
    <n v="1.01"/>
    <n v="0"/>
    <x v="0"/>
    <n v="1.3843722757268666"/>
    <n v="1"/>
  </r>
  <r>
    <s v="147-_-May-31-23"/>
    <s v=""/>
    <x v="3"/>
    <n v="21.645"/>
    <n v="21.65"/>
    <x v="102"/>
    <s v=""/>
    <n v="17611639"/>
    <n v="42065388"/>
    <n v="3.76"/>
    <n v="1.01"/>
    <n v="0"/>
    <x v="0"/>
    <n v="1.6702377293726109"/>
    <n v="1"/>
  </r>
  <r>
    <s v="147-_-May-31-23"/>
    <s v=""/>
    <x v="3"/>
    <n v="21.837"/>
    <n v="21.84"/>
    <x v="44"/>
    <s v="tetradecane"/>
    <n v="57874188"/>
    <n v="42065388"/>
    <n v="3.76"/>
    <n v="1.01"/>
    <n v="0"/>
    <x v="0"/>
    <n v="5.4886233106642495"/>
    <n v="1"/>
  </r>
  <r>
    <s v="147-_-May-31-23"/>
    <s v=""/>
    <x v="3"/>
    <n v="22.076000000000001"/>
    <n v="22.08"/>
    <x v="45"/>
    <s v="dodecanal"/>
    <n v="63631882"/>
    <n v="42065388"/>
    <n v="3.76"/>
    <n v="1.01"/>
    <n v="0"/>
    <x v="0"/>
    <n v="6.0346666262796953"/>
    <n v="1"/>
  </r>
  <r>
    <s v="147-_-May-31-23"/>
    <s v=""/>
    <x v="3"/>
    <n v="22.289000000000001"/>
    <n v="22.29"/>
    <x v="46"/>
    <s v=""/>
    <n v="18632073"/>
    <n v="42065388"/>
    <n v="3.76"/>
    <n v="1.01"/>
    <n v="0"/>
    <x v="0"/>
    <n v="1.767012786318453"/>
    <n v="1"/>
  </r>
  <r>
    <s v="147-_-May-31-23"/>
    <s v=""/>
    <x v="3"/>
    <n v="22.692"/>
    <n v="22.69"/>
    <x v="79"/>
    <s v=""/>
    <n v="82556398"/>
    <n v="42065388"/>
    <n v="3.76"/>
    <n v="1.01"/>
    <n v="0"/>
    <x v="0"/>
    <n v="7.8294138745804167"/>
    <n v="1"/>
  </r>
  <r>
    <s v="147-_-May-31-23"/>
    <s v=""/>
    <x v="3"/>
    <n v="23.103999999999999"/>
    <n v="23.1"/>
    <x v="80"/>
    <s v=""/>
    <n v="103049699"/>
    <n v="42065388"/>
    <n v="3.76"/>
    <n v="1.01"/>
    <n v="0"/>
    <x v="0"/>
    <n v="9.7729402283507536"/>
    <n v="1"/>
  </r>
  <r>
    <s v="147-_-May-31-23"/>
    <s v=""/>
    <x v="3"/>
    <n v="23.193000000000001"/>
    <n v="23.19"/>
    <x v="47"/>
    <s v=""/>
    <n v="21528499"/>
    <n v="42065388"/>
    <n v="3.76"/>
    <n v="1.01"/>
    <n v="0"/>
    <x v="0"/>
    <n v="2.041701586465662"/>
    <n v="1"/>
  </r>
  <r>
    <s v="147-_-May-31-23"/>
    <s v=""/>
    <x v="3"/>
    <n v="23.542999999999999"/>
    <n v="23.54"/>
    <x v="81"/>
    <s v=""/>
    <n v="14711496"/>
    <n v="42065388"/>
    <n v="3.76"/>
    <n v="1.01"/>
    <n v="0"/>
    <x v="0"/>
    <n v="1.3951964195220132"/>
    <n v="1"/>
  </r>
  <r>
    <s v="147-_-May-31-23"/>
    <s v=""/>
    <x v="3"/>
    <n v="24.332000000000001"/>
    <n v="24.33"/>
    <x v="48"/>
    <s v="pentadecane"/>
    <n v="20245218"/>
    <n v="42065388"/>
    <n v="3.76"/>
    <n v="1.01"/>
    <n v="0"/>
    <x v="0"/>
    <n v="1.9199988679630282"/>
    <n v="1"/>
  </r>
  <r>
    <s v="147-_-May-31-23"/>
    <s v=""/>
    <x v="3"/>
    <n v="24.602"/>
    <n v="24.6"/>
    <x v="49"/>
    <s v="tridecanal"/>
    <n v="26917351"/>
    <n v="42065388"/>
    <n v="3.76"/>
    <n v="1.01"/>
    <n v="0"/>
    <x v="0"/>
    <n v="2.552764976329891"/>
    <n v="1"/>
  </r>
  <r>
    <s v="147-_-May-31-23"/>
    <s v=""/>
    <x v="3"/>
    <n v="26.693999999999999"/>
    <n v="26.69"/>
    <x v="52"/>
    <s v=""/>
    <n v="15960908"/>
    <n v="42065388"/>
    <n v="3.76"/>
    <n v="1.01"/>
    <n v="0"/>
    <x v="0"/>
    <n v="1.513687098437865"/>
    <n v="1"/>
  </r>
  <r>
    <s v="147-_-May-31-23"/>
    <s v=""/>
    <x v="3"/>
    <n v="26.992999999999999"/>
    <n v="26.99"/>
    <x v="53"/>
    <s v="tetradecanal"/>
    <n v="19797229"/>
    <n v="42065388"/>
    <n v="3.76"/>
    <n v="1.01"/>
    <n v="0"/>
    <x v="0"/>
    <n v="1.8775128659422107"/>
    <n v="1"/>
  </r>
  <r>
    <s v="147-_-May-31-23"/>
    <s v=""/>
    <x v="3"/>
    <n v="27.190999999999999"/>
    <n v="27.19"/>
    <x v="82"/>
    <s v=""/>
    <n v="15636258"/>
    <n v="42065388"/>
    <n v="3.76"/>
    <n v="1.01"/>
    <n v="0"/>
    <x v="0"/>
    <n v="1.4828982162196445"/>
    <n v="1"/>
  </r>
  <r>
    <s v="147-_-May-31-23"/>
    <s v=""/>
    <x v="3"/>
    <n v="28.931000000000001"/>
    <n v="28.93"/>
    <x v="56"/>
    <s v="heptadecane"/>
    <n v="10710680"/>
    <n v="42065388"/>
    <n v="3.76"/>
    <n v="1.01"/>
    <n v="0"/>
    <x v="0"/>
    <n v="1.0157704142832271"/>
    <n v="1"/>
  </r>
  <r>
    <s v="147-_-May-31-23"/>
    <s v=""/>
    <x v="3"/>
    <n v="29.259"/>
    <n v="29.26"/>
    <x v="57"/>
    <s v="pentadecanal"/>
    <n v="30715250"/>
    <n v="42065388"/>
    <n v="3.76"/>
    <n v="1.01"/>
    <n v="0"/>
    <x v="0"/>
    <n v="2.9129469106828783"/>
    <n v="1"/>
  </r>
  <r>
    <s v="147-_-May-31-23"/>
    <s v=""/>
    <x v="3"/>
    <n v="31.241"/>
    <n v="31.24"/>
    <x v="58"/>
    <s v=""/>
    <n v="74486530"/>
    <n v="42065388"/>
    <n v="3.76"/>
    <n v="1.01"/>
    <n v="0"/>
    <x v="0"/>
    <n v="7.064090556026323"/>
    <n v="1"/>
  </r>
  <r>
    <s v="147-_-May-31-23"/>
    <s v=""/>
    <x v="3"/>
    <n v="31.617000000000001"/>
    <n v="31.62"/>
    <x v="60"/>
    <s v=""/>
    <n v="31041440"/>
    <n v="42065388"/>
    <n v="3.76"/>
    <n v="1.01"/>
    <n v="0"/>
    <x v="0"/>
    <n v="2.9438818421190747"/>
    <n v="1"/>
  </r>
  <r>
    <s v="147-_-May-31-23"/>
    <s v=""/>
    <x v="3"/>
    <n v="32.875999999999998"/>
    <n v="32.880000000000003"/>
    <x v="63"/>
    <s v="homosalate"/>
    <n v="92332910"/>
    <n v="42065388"/>
    <n v="3.76"/>
    <n v="1.01"/>
    <n v="0"/>
    <x v="0"/>
    <n v="8.7565904538905013"/>
    <n v="1"/>
  </r>
  <r>
    <s v="147-_-May-31-23"/>
    <s v=""/>
    <x v="3"/>
    <n v="35.131999999999998"/>
    <n v="35.130000000000003"/>
    <x v="65"/>
    <s v=""/>
    <n v="35876183"/>
    <n v="42065388"/>
    <n v="3.76"/>
    <n v="1.01"/>
    <n v="0"/>
    <x v="0"/>
    <n v="3.4023951111237443"/>
    <n v="1"/>
  </r>
  <r>
    <s v="147-_-May-31-23"/>
    <s v=""/>
    <x v="3"/>
    <n v="36.006999999999998"/>
    <n v="36.01"/>
    <x v="103"/>
    <s v=""/>
    <n v="5164180"/>
    <n v="42065388"/>
    <n v="3.76"/>
    <n v="1.01"/>
    <n v="0"/>
    <x v="0"/>
    <n v="0.48975613668162571"/>
    <n v="1"/>
  </r>
  <r>
    <s v="246-_-May-31-23"/>
    <s v=""/>
    <x v="4"/>
    <n v="4.2430000000000003"/>
    <n v="4.24"/>
    <x v="104"/>
    <s v=""/>
    <n v="6623850"/>
    <n v="30533038"/>
    <n v="8.2100000000000009"/>
    <n v="1.48"/>
    <n v="1"/>
    <x v="0"/>
    <n v="0.3963588619934999"/>
    <n v="1"/>
  </r>
  <r>
    <s v="246-_-May-31-23"/>
    <s v=""/>
    <x v="4"/>
    <n v="4.3620000000000001"/>
    <n v="4.3600000000000003"/>
    <x v="1"/>
    <s v=""/>
    <n v="5244996"/>
    <n v="30533038"/>
    <n v="8.2100000000000009"/>
    <n v="1.48"/>
    <n v="1"/>
    <x v="0"/>
    <n v="0.31385080364447543"/>
    <n v="1"/>
  </r>
  <r>
    <s v="246-_-May-31-23"/>
    <s v=""/>
    <x v="4"/>
    <n v="4.3920000000000003"/>
    <n v="4.3899999999999997"/>
    <x v="105"/>
    <s v=""/>
    <n v="12053314"/>
    <n v="30533038"/>
    <n v="8.2100000000000009"/>
    <n v="1.48"/>
    <n v="1"/>
    <x v="0"/>
    <n v="0.72124788760166969"/>
    <n v="1"/>
  </r>
  <r>
    <s v="246-_-May-31-23"/>
    <s v=""/>
    <x v="4"/>
    <n v="4.6180000000000003"/>
    <n v="4.62"/>
    <x v="106"/>
    <s v=""/>
    <n v="5820250"/>
    <n v="30533038"/>
    <n v="8.2100000000000009"/>
    <n v="1.48"/>
    <n v="1"/>
    <x v="0"/>
    <n v="0.34827293288913058"/>
    <n v="1"/>
  </r>
  <r>
    <s v="246-_-May-31-23"/>
    <s v=""/>
    <x v="4"/>
    <n v="4.8600000000000003"/>
    <n v="4.8600000000000003"/>
    <x v="107"/>
    <s v=""/>
    <n v="18951719"/>
    <n v="30533038"/>
    <n v="8.2100000000000009"/>
    <n v="1.48"/>
    <n v="1"/>
    <x v="0"/>
    <n v="1.1340356100546645"/>
    <n v="1"/>
  </r>
  <r>
    <s v="246-_-May-31-23"/>
    <s v=""/>
    <x v="4"/>
    <n v="5.4279999999999999"/>
    <n v="5.43"/>
    <x v="2"/>
    <s v="4-hydroxy-4-methyl-2-pentanone"/>
    <n v="128548384"/>
    <n v="30533038"/>
    <n v="8.2100000000000009"/>
    <n v="1.48"/>
    <n v="1"/>
    <x v="0"/>
    <n v="7.692096166631706"/>
    <n v="1"/>
  </r>
  <r>
    <s v="246-_-May-31-23"/>
    <s v=""/>
    <x v="4"/>
    <n v="5.7519999999999998"/>
    <n v="5.75"/>
    <x v="3"/>
    <s v="(z)-3-hexen-1-ol"/>
    <n v="96563381"/>
    <n v="30533038"/>
    <n v="8.2100000000000009"/>
    <n v="1.48"/>
    <n v="1"/>
    <x v="0"/>
    <n v="5.778173087163017"/>
    <n v="1"/>
  </r>
  <r>
    <s v="246-_-May-31-23"/>
    <s v=""/>
    <x v="4"/>
    <n v="5.89"/>
    <n v="5.89"/>
    <x v="108"/>
    <s v=""/>
    <n v="18563809"/>
    <n v="30533038"/>
    <n v="8.2100000000000009"/>
    <n v="1.48"/>
    <n v="1"/>
    <x v="0"/>
    <n v="1.1108237972636292"/>
    <n v="1"/>
  </r>
  <r>
    <s v="246-_-May-31-23"/>
    <s v=""/>
    <x v="4"/>
    <n v="6.1130000000000004"/>
    <n v="6.11"/>
    <x v="109"/>
    <s v=""/>
    <n v="8893183"/>
    <n v="30533038"/>
    <n v="8.2100000000000009"/>
    <n v="1.48"/>
    <n v="1"/>
    <x v="0"/>
    <n v="0.53215152719037107"/>
    <n v="1"/>
  </r>
  <r>
    <s v="246-_-May-31-23"/>
    <s v=""/>
    <x v="4"/>
    <n v="6.7160000000000002"/>
    <n v="6.72"/>
    <x v="6"/>
    <s v=""/>
    <n v="4399008"/>
    <n v="30533038"/>
    <n v="8.2100000000000009"/>
    <n v="1.48"/>
    <n v="1"/>
    <x v="0"/>
    <n v="0.26322845547231621"/>
    <n v="1"/>
  </r>
  <r>
    <s v="246-_-May-31-23"/>
    <s v=""/>
    <x v="4"/>
    <n v="6.9610000000000003"/>
    <n v="6.96"/>
    <x v="7"/>
    <s v="nonane"/>
    <n v="6560958"/>
    <n v="30533038"/>
    <n v="8.2100000000000009"/>
    <n v="1.48"/>
    <n v="1"/>
    <x v="0"/>
    <n v="0.39259552170824352"/>
    <n v="1"/>
  </r>
  <r>
    <s v="246-_-May-31-23"/>
    <s v=""/>
    <x v="4"/>
    <n v="7.1050000000000004"/>
    <n v="7.11"/>
    <x v="110"/>
    <s v=""/>
    <n v="8422892"/>
    <n v="30533038"/>
    <n v="8.2100000000000009"/>
    <n v="1.48"/>
    <n v="1"/>
    <x v="0"/>
    <n v="0.50401018860846103"/>
    <n v="1"/>
  </r>
  <r>
    <s v="246-_-May-31-23"/>
    <s v=""/>
    <x v="4"/>
    <n v="7.5069999999999997"/>
    <n v="7.51"/>
    <x v="9"/>
    <s v="cyclopentane"/>
    <n v="7304198"/>
    <n v="30533038"/>
    <n v="8.2100000000000009"/>
    <n v="1.48"/>
    <n v="1"/>
    <x v="0"/>
    <n v="0.43706962069720745"/>
    <n v="1"/>
  </r>
  <r>
    <s v="246-_-May-31-23"/>
    <s v=""/>
    <x v="4"/>
    <n v="8.1890000000000001"/>
    <n v="8.19"/>
    <x v="111"/>
    <s v=""/>
    <n v="13995789"/>
    <n v="30533038"/>
    <n v="8.2100000000000009"/>
    <n v="1.48"/>
    <n v="1"/>
    <x v="0"/>
    <n v="0.83748197811561909"/>
    <n v="1"/>
  </r>
  <r>
    <s v="246-_-May-31-23"/>
    <s v=""/>
    <x v="4"/>
    <n v="8.3859999999999992"/>
    <n v="8.39"/>
    <x v="71"/>
    <s v=""/>
    <n v="4414643"/>
    <n v="30533038"/>
    <n v="8.2100000000000009"/>
    <n v="1.48"/>
    <n v="1"/>
    <x v="0"/>
    <n v="0.2641640247873322"/>
    <n v="1"/>
  </r>
  <r>
    <s v="246-_-May-31-23"/>
    <s v=""/>
    <x v="4"/>
    <n v="8.4670000000000005"/>
    <n v="8.4700000000000006"/>
    <x v="10"/>
    <s v=""/>
    <n v="9529684"/>
    <n v="30533038"/>
    <n v="8.2100000000000009"/>
    <n v="1.48"/>
    <n v="1"/>
    <x v="0"/>
    <n v="0.57023856298039111"/>
    <n v="1"/>
  </r>
  <r>
    <s v="246-_-May-31-23"/>
    <s v=""/>
    <x v="4"/>
    <n v="8.9190000000000005"/>
    <n v="8.92"/>
    <x v="72"/>
    <s v=""/>
    <n v="8167510"/>
    <n v="30533038"/>
    <n v="8.2100000000000009"/>
    <n v="1.48"/>
    <n v="1"/>
    <x v="0"/>
    <n v="0.48872860480242308"/>
    <n v="1"/>
  </r>
  <r>
    <s v="246-_-May-31-23"/>
    <s v=""/>
    <x v="4"/>
    <n v="8.9670000000000005"/>
    <n v="8.9700000000000006"/>
    <x v="112"/>
    <s v=""/>
    <n v="16324043"/>
    <n v="30533038"/>
    <n v="8.2100000000000009"/>
    <n v="1.48"/>
    <n v="1"/>
    <x v="0"/>
    <n v="0.97680036634479306"/>
    <n v="1"/>
  </r>
  <r>
    <s v="246-_-May-31-23"/>
    <s v=""/>
    <x v="4"/>
    <n v="9.8320000000000007"/>
    <n v="9.83"/>
    <x v="12"/>
    <s v="6-methyl-5-hepten-2-one"/>
    <n v="4144493"/>
    <n v="30533038"/>
    <n v="8.2100000000000009"/>
    <n v="1.48"/>
    <n v="1"/>
    <x v="0"/>
    <n v="0.24799875133344296"/>
    <n v="1"/>
  </r>
  <r>
    <s v="246-_-May-31-23"/>
    <s v=""/>
    <x v="4"/>
    <n v="10.319000000000001"/>
    <n v="10.32"/>
    <x v="13"/>
    <s v="octanal"/>
    <n v="34228653"/>
    <n v="30533038"/>
    <n v="8.2100000000000009"/>
    <n v="1.48"/>
    <n v="1"/>
    <x v="0"/>
    <n v="2.0481789217223207"/>
    <n v="1"/>
  </r>
  <r>
    <s v="246-_-May-31-23"/>
    <s v=""/>
    <x v="4"/>
    <n v="10.468999999999999"/>
    <n v="10.47"/>
    <x v="14"/>
    <s v="(z)-3-hexen-1-ol acetate"/>
    <n v="116322703"/>
    <n v="30533038"/>
    <n v="8.2100000000000009"/>
    <n v="1.48"/>
    <n v="1"/>
    <x v="0"/>
    <n v="6.9605341583954754"/>
    <n v="1"/>
  </r>
  <r>
    <s v="246-_-May-31-23"/>
    <s v=""/>
    <x v="4"/>
    <n v="11.074999999999999"/>
    <n v="11.08"/>
    <x v="15"/>
    <s v="D-limonene"/>
    <n v="2680550"/>
    <n v="30533038"/>
    <n v="8.2100000000000009"/>
    <n v="1.48"/>
    <n v="1"/>
    <x v="0"/>
    <n v="0.16039912551109642"/>
    <n v="1"/>
  </r>
  <r>
    <s v="246-_-May-31-23"/>
    <s v=""/>
    <x v="4"/>
    <n v="13.365"/>
    <n v="13.37"/>
    <x v="113"/>
    <s v=""/>
    <n v="8663639"/>
    <n v="30533038"/>
    <n v="8.2100000000000009"/>
    <n v="1.48"/>
    <n v="1"/>
    <x v="0"/>
    <n v="0.51841604123923446"/>
    <n v="1"/>
  </r>
  <r>
    <s v="246-_-May-31-23"/>
    <s v=""/>
    <x v="4"/>
    <n v="13.513"/>
    <n v="13.51"/>
    <x v="20"/>
    <s v="nonanal"/>
    <n v="87072827"/>
    <n v="30533038"/>
    <n v="8.2100000000000009"/>
    <n v="1.48"/>
    <n v="1"/>
    <x v="0"/>
    <n v="5.2102759905911045"/>
    <n v="1"/>
  </r>
  <r>
    <s v="246-_-May-31-23"/>
    <s v=""/>
    <x v="4"/>
    <n v="13.888"/>
    <n v="13.89"/>
    <x v="73"/>
    <s v="€-4,8-dimethylnona-1,3,7-triene"/>
    <n v="69477185"/>
    <n v="30533038"/>
    <n v="8.2100000000000009"/>
    <n v="1.48"/>
    <n v="1"/>
    <x v="0"/>
    <n v="4.1573855055763431"/>
    <n v="1"/>
  </r>
  <r>
    <s v="246-_-May-31-23"/>
    <s v=""/>
    <x v="4"/>
    <n v="15.272"/>
    <n v="15.27"/>
    <x v="74"/>
    <s v=""/>
    <n v="6356246"/>
    <n v="30533038"/>
    <n v="8.2100000000000009"/>
    <n v="1.48"/>
    <n v="1"/>
    <x v="0"/>
    <n v="0.38034593644341819"/>
    <n v="1"/>
  </r>
  <r>
    <s v="246-_-May-31-23"/>
    <s v=""/>
    <x v="4"/>
    <n v="16.367000000000001"/>
    <n v="16.37"/>
    <x v="28"/>
    <s v="dodecane"/>
    <n v="9953581"/>
    <n v="30533038"/>
    <n v="8.2100000000000009"/>
    <n v="1.48"/>
    <n v="1"/>
    <x v="0"/>
    <n v="0.59560377090666639"/>
    <n v="1"/>
  </r>
  <r>
    <s v="246-_-May-31-23"/>
    <s v=""/>
    <x v="4"/>
    <n v="16.547000000000001"/>
    <n v="16.55"/>
    <x v="29"/>
    <s v="decanal"/>
    <n v="100851466"/>
    <n v="30533038"/>
    <n v="8.2100000000000009"/>
    <n v="1.48"/>
    <n v="1"/>
    <x v="0"/>
    <n v="6.0347641166596686"/>
    <n v="1"/>
  </r>
  <r>
    <s v="246-_-May-31-23"/>
    <s v=""/>
    <x v="4"/>
    <n v="18.178999999999998"/>
    <n v="18.18"/>
    <x v="33"/>
    <s v="m-ethylacetophenone"/>
    <n v="17600423"/>
    <n v="30533038"/>
    <n v="8.2100000000000009"/>
    <n v="1.48"/>
    <n v="1"/>
    <x v="0"/>
    <n v="1.053176571160914"/>
    <n v="1"/>
  </r>
  <r>
    <s v="246-_-May-31-23"/>
    <s v=""/>
    <x v="4"/>
    <n v="18.593"/>
    <n v="18.59"/>
    <x v="34"/>
    <s v=""/>
    <n v="4913410"/>
    <n v="30533038"/>
    <n v="8.2100000000000009"/>
    <n v="1.48"/>
    <n v="1"/>
    <x v="0"/>
    <n v="0.29400931423680821"/>
    <n v="1"/>
  </r>
  <r>
    <s v="246-_-May-31-23"/>
    <s v=""/>
    <x v="4"/>
    <n v="18.696999999999999"/>
    <n v="18.7"/>
    <x v="76"/>
    <s v=""/>
    <n v="11009198"/>
    <n v="30533038"/>
    <n v="8.2100000000000009"/>
    <n v="1.48"/>
    <n v="1"/>
    <x v="0"/>
    <n v="0.65876992847680949"/>
    <n v="1"/>
  </r>
  <r>
    <s v="246-_-May-31-23"/>
    <s v=""/>
    <x v="4"/>
    <n v="18.991"/>
    <n v="18.989999999999998"/>
    <x v="36"/>
    <s v="2-methyl-naphthalene"/>
    <n v="12749293"/>
    <n v="30533038"/>
    <n v="8.2100000000000009"/>
    <n v="1.48"/>
    <n v="1"/>
    <x v="0"/>
    <n v="0.76289397626783417"/>
    <n v="1"/>
  </r>
  <r>
    <s v="246-_-May-31-23"/>
    <s v=""/>
    <x v="4"/>
    <n v="19.187999999999999"/>
    <n v="19.190000000000001"/>
    <x v="38"/>
    <s v=""/>
    <n v="5069709"/>
    <n v="30533038"/>
    <n v="8.2100000000000009"/>
    <n v="1.48"/>
    <n v="1"/>
    <x v="0"/>
    <n v="0.30336195564184038"/>
    <n v="1"/>
  </r>
  <r>
    <s v="246-_-May-31-23"/>
    <s v=""/>
    <x v="4"/>
    <n v="19.399999999999999"/>
    <n v="19.399999999999999"/>
    <x v="39"/>
    <s v="undecanal"/>
    <n v="9583854"/>
    <n v="30533038"/>
    <n v="8.2100000000000009"/>
    <n v="1.48"/>
    <n v="1"/>
    <x v="0"/>
    <n v="0.57347999501073421"/>
    <n v="1"/>
  </r>
  <r>
    <s v="246-_-May-31-23"/>
    <s v=""/>
    <x v="4"/>
    <n v="19.454000000000001"/>
    <n v="19.45"/>
    <x v="40"/>
    <s v=""/>
    <n v="14733721"/>
    <n v="30533038"/>
    <n v="8.2100000000000009"/>
    <n v="1.48"/>
    <n v="1"/>
    <x v="0"/>
    <n v="0.88163845625878157"/>
    <n v="1"/>
  </r>
  <r>
    <s v="246-_-May-31-23"/>
    <s v=""/>
    <x v="4"/>
    <n v="19.501999999999999"/>
    <n v="19.5"/>
    <x v="41"/>
    <s v="standard"/>
    <n v="30533038"/>
    <n v="30533038"/>
    <n v="8.2100000000000009"/>
    <n v="1.48"/>
    <n v="1"/>
    <x v="0"/>
    <n v="1.8270401948842874"/>
    <n v="1"/>
  </r>
  <r>
    <s v="246-_-May-31-23"/>
    <s v=""/>
    <x v="4"/>
    <n v="21.837"/>
    <n v="21.84"/>
    <x v="44"/>
    <s v="tetradecane"/>
    <n v="17331953"/>
    <n v="30533038"/>
    <n v="8.2100000000000009"/>
    <n v="1.48"/>
    <n v="1"/>
    <x v="0"/>
    <n v="1.0371118257818075"/>
    <n v="1"/>
  </r>
  <r>
    <s v="246-_-May-31-23"/>
    <s v=""/>
    <x v="4"/>
    <n v="22.077999999999999"/>
    <n v="22.08"/>
    <x v="45"/>
    <s v="dodecanal"/>
    <n v="10169281"/>
    <n v="30533038"/>
    <n v="8.2100000000000009"/>
    <n v="1.48"/>
    <n v="1"/>
    <x v="0"/>
    <n v="0.60851085765108215"/>
    <n v="1"/>
  </r>
  <r>
    <s v="246-_-May-31-23"/>
    <s v=""/>
    <x v="4"/>
    <n v="22.283999999999999"/>
    <n v="22.28"/>
    <x v="114"/>
    <s v=""/>
    <n v="8845866"/>
    <n v="30533038"/>
    <n v="8.2100000000000009"/>
    <n v="1.48"/>
    <n v="1"/>
    <x v="0"/>
    <n v="0.52932016593174558"/>
    <n v="1"/>
  </r>
  <r>
    <s v="246-_-May-31-23"/>
    <s v=""/>
    <x v="4"/>
    <n v="23.196999999999999"/>
    <n v="23.2"/>
    <x v="115"/>
    <s v=""/>
    <n v="6655393"/>
    <n v="30533038"/>
    <n v="8.2100000000000009"/>
    <n v="1.48"/>
    <n v="1"/>
    <x v="0"/>
    <n v="0.39824633643568391"/>
    <n v="1"/>
  </r>
  <r>
    <s v="246-_-May-31-23"/>
    <s v=""/>
    <x v="4"/>
    <n v="24.332000000000001"/>
    <n v="24.33"/>
    <x v="48"/>
    <s v="pentadecane"/>
    <n v="27889274"/>
    <n v="30533038"/>
    <n v="8.2100000000000009"/>
    <n v="1.48"/>
    <n v="1"/>
    <x v="0"/>
    <n v="1.6688422751820924"/>
    <n v="1"/>
  </r>
  <r>
    <s v="246-_-May-31-23"/>
    <s v=""/>
    <x v="4"/>
    <n v="24.603999999999999"/>
    <n v="24.6"/>
    <x v="49"/>
    <s v="tridecanal"/>
    <n v="5959300"/>
    <n v="30533038"/>
    <n v="8.2100000000000009"/>
    <n v="1.48"/>
    <n v="1"/>
    <x v="0"/>
    <n v="0.35659342622158774"/>
    <n v="1"/>
  </r>
  <r>
    <s v="246-_-May-31-23"/>
    <s v=""/>
    <x v="4"/>
    <n v="28.931999999999999"/>
    <n v="28.93"/>
    <x v="56"/>
    <s v="heptadecane"/>
    <n v="7479553"/>
    <n v="30533038"/>
    <n v="8.2100000000000009"/>
    <n v="1.48"/>
    <n v="1"/>
    <x v="0"/>
    <n v="0.4475625376933457"/>
    <n v="1"/>
  </r>
  <r>
    <s v="246-_-May-31-23"/>
    <s v=""/>
    <x v="4"/>
    <n v="29.260999999999999"/>
    <n v="29.26"/>
    <x v="57"/>
    <s v="pentadecanal"/>
    <n v="7334901"/>
    <n v="30533038"/>
    <n v="8.2100000000000009"/>
    <n v="1.48"/>
    <n v="1"/>
    <x v="0"/>
    <n v="0.43890683110200018"/>
    <n v="1"/>
  </r>
  <r>
    <s v="246-_-May-31-23"/>
    <s v=""/>
    <x v="4"/>
    <n v="31.242000000000001"/>
    <n v="31.24"/>
    <x v="58"/>
    <s v=""/>
    <n v="15897294"/>
    <n v="30533038"/>
    <n v="8.2100000000000009"/>
    <n v="1.48"/>
    <n v="1"/>
    <x v="0"/>
    <n v="0.95126450004394614"/>
    <n v="1"/>
  </r>
  <r>
    <s v="246-_-May-31-23"/>
    <s v=""/>
    <x v="4"/>
    <n v="32.875"/>
    <n v="32.880000000000003"/>
    <x v="63"/>
    <s v="homosalate"/>
    <n v="43028697"/>
    <n v="30533038"/>
    <n v="8.2100000000000009"/>
    <n v="1.48"/>
    <n v="1"/>
    <x v="0"/>
    <n v="2.5747571844143695"/>
    <n v="1"/>
  </r>
  <r>
    <s v="246-_-May-31-23"/>
    <s v=""/>
    <x v="4"/>
    <n v="34.948"/>
    <n v="34.950000000000003"/>
    <x v="64"/>
    <s v=""/>
    <n v="5756593"/>
    <n v="30533038"/>
    <n v="8.2100000000000009"/>
    <n v="1.48"/>
    <n v="1"/>
    <x v="0"/>
    <n v="0.34446381642696428"/>
    <n v="1"/>
  </r>
  <r>
    <s v="246-_-May-31-23"/>
    <s v=""/>
    <x v="4"/>
    <n v="35.095999999999997"/>
    <n v="35.1"/>
    <x v="116"/>
    <s v=""/>
    <n v="10983151"/>
    <n v="30533038"/>
    <n v="8.2100000000000009"/>
    <n v="1.48"/>
    <n v="1"/>
    <x v="0"/>
    <n v="0.65721132445070019"/>
    <n v="1"/>
  </r>
  <r>
    <s v="246-_-May-31-23"/>
    <s v=""/>
    <x v="4"/>
    <n v="35.131"/>
    <n v="35.130000000000003"/>
    <x v="65"/>
    <s v=""/>
    <n v="29175409"/>
    <n v="30533038"/>
    <n v="8.2100000000000009"/>
    <n v="1.48"/>
    <n v="1"/>
    <x v="0"/>
    <n v="1.7458022010514902"/>
    <n v="1"/>
  </r>
  <r>
    <s v="249-_-May-31-23"/>
    <n v="247"/>
    <x v="5"/>
    <n v="4.2759999999999998"/>
    <n v="4.28"/>
    <x v="0"/>
    <s v=""/>
    <n v="16316492"/>
    <n v="57141843"/>
    <n v="5.79"/>
    <n v="1.18"/>
    <n v="0"/>
    <x v="0"/>
    <n v="0.73975046032751224"/>
    <n v="1"/>
  </r>
  <r>
    <s v="249-_-May-31-23"/>
    <n v="247"/>
    <x v="5"/>
    <n v="4.3949999999999996"/>
    <n v="4.4000000000000004"/>
    <x v="67"/>
    <s v=""/>
    <n v="19645489"/>
    <n v="57141843"/>
    <n v="5.79"/>
    <n v="1.18"/>
    <n v="0"/>
    <x v="0"/>
    <n v="0.89067916872751074"/>
    <n v="1"/>
  </r>
  <r>
    <s v="249-_-May-31-23"/>
    <n v="247"/>
    <x v="5"/>
    <n v="4.6360000000000001"/>
    <n v="4.6399999999999997"/>
    <x v="117"/>
    <s v=""/>
    <n v="6154850"/>
    <n v="57141843"/>
    <n v="5.79"/>
    <n v="1.18"/>
    <n v="0"/>
    <x v="0"/>
    <n v="0.27904607931329778"/>
    <n v="1"/>
  </r>
  <r>
    <s v="249-_-May-31-23"/>
    <n v="247"/>
    <x v="5"/>
    <n v="4.87"/>
    <n v="4.87"/>
    <x v="68"/>
    <s v=""/>
    <n v="5280326"/>
    <n v="57141843"/>
    <n v="5.79"/>
    <n v="1.18"/>
    <n v="0"/>
    <x v="0"/>
    <n v="0.23939726683770823"/>
    <n v="1"/>
  </r>
  <r>
    <s v="249-_-May-31-23"/>
    <n v="247"/>
    <x v="5"/>
    <n v="5.4269999999999996"/>
    <n v="5.43"/>
    <x v="2"/>
    <s v="4-hydroxy-4-methyl-2-pentanone"/>
    <n v="301930103"/>
    <n v="57141843"/>
    <n v="5.79"/>
    <n v="1.18"/>
    <n v="0"/>
    <x v="0"/>
    <n v="13.688783880811096"/>
    <n v="1"/>
  </r>
  <r>
    <s v="249-_-May-31-23"/>
    <n v="247"/>
    <x v="5"/>
    <n v="5.6559999999999997"/>
    <n v="5.66"/>
    <x v="118"/>
    <s v=""/>
    <n v="10401972"/>
    <n v="57141843"/>
    <n v="5.79"/>
    <n v="1.18"/>
    <n v="0"/>
    <x v="0"/>
    <n v="0.47160036454612259"/>
    <n v="1"/>
  </r>
  <r>
    <s v="249-_-May-31-23"/>
    <n v="247"/>
    <x v="5"/>
    <n v="5.7709999999999999"/>
    <n v="5.77"/>
    <x v="3"/>
    <s v="(z)-3-hexen-1-ol"/>
    <n v="591758040"/>
    <n v="57141843"/>
    <n v="5.79"/>
    <n v="1.18"/>
    <n v="0"/>
    <x v="0"/>
    <n v="26.828884694853915"/>
    <n v="1"/>
  </r>
  <r>
    <s v="249-_-May-31-23"/>
    <n v="247"/>
    <x v="5"/>
    <n v="5.8689999999999998"/>
    <n v="5.87"/>
    <x v="119"/>
    <s v=""/>
    <n v="122246862"/>
    <n v="57141843"/>
    <n v="5.79"/>
    <n v="1.18"/>
    <n v="0"/>
    <x v="0"/>
    <n v="5.542378376313601"/>
    <n v="1"/>
  </r>
  <r>
    <s v="249-_-May-31-23"/>
    <n v="247"/>
    <x v="5"/>
    <n v="6.1130000000000004"/>
    <n v="6.11"/>
    <x v="109"/>
    <s v=""/>
    <n v="41037581"/>
    <n v="57141843"/>
    <n v="5.79"/>
    <n v="1.18"/>
    <n v="0"/>
    <x v="0"/>
    <n v="1.860545111993287"/>
    <n v="1"/>
  </r>
  <r>
    <s v="249-_-May-31-23"/>
    <n v="247"/>
    <x v="5"/>
    <n v="6.7220000000000004"/>
    <n v="6.72"/>
    <x v="6"/>
    <s v=""/>
    <n v="13674541"/>
    <n v="57141843"/>
    <n v="5.79"/>
    <n v="1.18"/>
    <n v="0"/>
    <x v="0"/>
    <n v="0.61997076329381584"/>
    <n v="1"/>
  </r>
  <r>
    <s v="249-_-May-31-23"/>
    <n v="247"/>
    <x v="5"/>
    <n v="6.968"/>
    <n v="6.97"/>
    <x v="7"/>
    <s v="nonane"/>
    <n v="18728093"/>
    <n v="57141843"/>
    <n v="5.79"/>
    <n v="1.18"/>
    <n v="0"/>
    <x v="0"/>
    <n v="0.84908664299939351"/>
    <n v="1"/>
  </r>
  <r>
    <s v="249-_-May-31-23"/>
    <n v="247"/>
    <x v="5"/>
    <n v="7.0940000000000003"/>
    <n v="7.09"/>
    <x v="8"/>
    <s v=""/>
    <n v="17470397"/>
    <n v="57141843"/>
    <n v="5.79"/>
    <n v="1.18"/>
    <n v="0"/>
    <x v="0"/>
    <n v="0.79206573464776553"/>
    <n v="1"/>
  </r>
  <r>
    <s v="249-_-May-31-23"/>
    <n v="247"/>
    <x v="5"/>
    <n v="7.51"/>
    <n v="7.51"/>
    <x v="9"/>
    <s v="cyclopentane"/>
    <n v="10611613"/>
    <n v="57141843"/>
    <n v="5.79"/>
    <n v="1.18"/>
    <n v="0"/>
    <x v="0"/>
    <n v="0.48110498271119878"/>
    <n v="1"/>
  </r>
  <r>
    <s v="249-_-May-31-23"/>
    <n v="247"/>
    <x v="5"/>
    <n v="8.1820000000000004"/>
    <n v="8.18"/>
    <x v="120"/>
    <s v=""/>
    <n v="14763021"/>
    <n v="57141843"/>
    <n v="5.79"/>
    <n v="1.18"/>
    <n v="0"/>
    <x v="0"/>
    <n v="0.66931982564479731"/>
    <n v="1"/>
  </r>
  <r>
    <s v="249-_-May-31-23"/>
    <n v="247"/>
    <x v="5"/>
    <n v="8.3870000000000005"/>
    <n v="8.39"/>
    <x v="71"/>
    <s v=""/>
    <n v="6512066"/>
    <n v="57141843"/>
    <n v="5.79"/>
    <n v="1.18"/>
    <n v="0"/>
    <x v="0"/>
    <n v="0.2952413926463569"/>
    <n v="1"/>
  </r>
  <r>
    <s v="249-_-May-31-23"/>
    <n v="247"/>
    <x v="5"/>
    <n v="8.4710000000000001"/>
    <n v="8.4700000000000006"/>
    <x v="10"/>
    <s v=""/>
    <n v="12963522"/>
    <n v="57141843"/>
    <n v="5.79"/>
    <n v="1.18"/>
    <n v="0"/>
    <x v="0"/>
    <n v="0.58773487382985456"/>
    <n v="1"/>
  </r>
  <r>
    <s v="249-_-May-31-23"/>
    <n v="247"/>
    <x v="5"/>
    <n v="8.8960000000000008"/>
    <n v="8.9"/>
    <x v="11"/>
    <s v=""/>
    <n v="38633631"/>
    <n v="57141843"/>
    <n v="5.79"/>
    <n v="1.18"/>
    <n v="0"/>
    <x v="0"/>
    <n v="1.7515558072392796"/>
    <n v="1"/>
  </r>
  <r>
    <s v="249-_-May-31-23"/>
    <n v="247"/>
    <x v="5"/>
    <n v="9.82"/>
    <n v="9.82"/>
    <x v="12"/>
    <s v="6-methyl-5-hepten-2-one"/>
    <n v="19270561"/>
    <n v="57141843"/>
    <n v="5.79"/>
    <n v="1.18"/>
    <n v="0"/>
    <x v="0"/>
    <n v="0.87368083596151702"/>
    <n v="1"/>
  </r>
  <r>
    <s v="249-_-May-31-23"/>
    <n v="247"/>
    <x v="5"/>
    <n v="9.9239999999999995"/>
    <n v="9.92"/>
    <x v="121"/>
    <s v=""/>
    <n v="26212646"/>
    <n v="57141843"/>
    <n v="5.79"/>
    <n v="1.18"/>
    <n v="0"/>
    <x v="0"/>
    <n v="1.1884182546654098"/>
    <n v="1"/>
  </r>
  <r>
    <s v="249-_-May-31-23"/>
    <n v="247"/>
    <x v="5"/>
    <n v="10.157999999999999"/>
    <n v="10.16"/>
    <x v="122"/>
    <s v=""/>
    <n v="7742926"/>
    <n v="57141843"/>
    <n v="5.79"/>
    <n v="1.18"/>
    <n v="0"/>
    <x v="0"/>
    <n v="0.35104562137387513"/>
    <n v="1"/>
  </r>
  <r>
    <s v="249-_-May-31-23"/>
    <n v="247"/>
    <x v="5"/>
    <n v="10.307"/>
    <n v="10.31"/>
    <x v="13"/>
    <s v="octanal"/>
    <n v="64002560"/>
    <n v="57141843"/>
    <n v="5.79"/>
    <n v="1.18"/>
    <n v="0"/>
    <x v="0"/>
    <n v="2.9017219646318106"/>
    <n v="1"/>
  </r>
  <r>
    <s v="249-_-May-31-23"/>
    <n v="247"/>
    <x v="5"/>
    <n v="10.465"/>
    <n v="10.47"/>
    <x v="14"/>
    <s v="(z)-3-hexen-1-ol acetate"/>
    <n v="38747766"/>
    <n v="57141843"/>
    <n v="5.79"/>
    <n v="1.18"/>
    <n v="0"/>
    <x v="0"/>
    <n v="1.7567304133243056"/>
    <n v="1"/>
  </r>
  <r>
    <s v="249-_-May-31-23"/>
    <n v="247"/>
    <x v="5"/>
    <n v="11.071"/>
    <n v="11.07"/>
    <x v="15"/>
    <s v="D-limonene"/>
    <n v="9611154"/>
    <n v="57141843"/>
    <n v="5.79"/>
    <n v="1.18"/>
    <n v="0"/>
    <x v="0"/>
    <n v="0.43574658056269761"/>
    <n v="1"/>
  </r>
  <r>
    <s v="249-_-May-31-23"/>
    <n v="247"/>
    <x v="5"/>
    <n v="11.124000000000001"/>
    <n v="11.12"/>
    <x v="123"/>
    <s v=""/>
    <n v="60184831"/>
    <n v="57141843"/>
    <n v="5.79"/>
    <n v="1.18"/>
    <n v="0"/>
    <x v="0"/>
    <n v="2.7286353241238084"/>
    <n v="1"/>
  </r>
  <r>
    <s v="249-_-May-31-23"/>
    <n v="247"/>
    <x v="5"/>
    <n v="12.285"/>
    <n v="12.29"/>
    <x v="17"/>
    <s v="acetophenone"/>
    <n v="49560669"/>
    <n v="57141843"/>
    <n v="5.79"/>
    <n v="1.18"/>
    <n v="0"/>
    <x v="0"/>
    <n v="2.2469613999681712"/>
    <n v="1"/>
  </r>
  <r>
    <s v="249-_-May-31-23"/>
    <n v="247"/>
    <x v="5"/>
    <n v="13.352"/>
    <n v="13.35"/>
    <x v="124"/>
    <s v=""/>
    <n v="27469233"/>
    <n v="57141843"/>
    <n v="5.79"/>
    <n v="1.18"/>
    <n v="0"/>
    <x v="0"/>
    <n v="1.2453888836272948"/>
    <n v="1"/>
  </r>
  <r>
    <s v="249-_-May-31-23"/>
    <n v="247"/>
    <x v="5"/>
    <n v="13.51"/>
    <n v="13.51"/>
    <x v="20"/>
    <s v="nonanal"/>
    <n v="173084092"/>
    <n v="57141843"/>
    <n v="5.79"/>
    <n v="1.18"/>
    <n v="0"/>
    <x v="0"/>
    <n v="7.8472159783101345"/>
    <n v="1"/>
  </r>
  <r>
    <s v="249-_-May-31-23"/>
    <n v="247"/>
    <x v="5"/>
    <n v="13.885999999999999"/>
    <n v="13.89"/>
    <x v="73"/>
    <s v="€-4,8-dimethylnona-1,3,7-triene"/>
    <n v="24842768"/>
    <n v="57141843"/>
    <n v="5.79"/>
    <n v="1.18"/>
    <n v="0"/>
    <x v="0"/>
    <n v="1.1263112845463099"/>
    <n v="1"/>
  </r>
  <r>
    <s v="249-_-May-31-23"/>
    <n v="247"/>
    <x v="5"/>
    <n v="15.161"/>
    <n v="15.16"/>
    <x v="125"/>
    <s v=""/>
    <n v="10072646"/>
    <n v="57141843"/>
    <n v="5.79"/>
    <n v="1.18"/>
    <n v="0"/>
    <x v="0"/>
    <n v="0.45666951665934535"/>
    <n v="1"/>
  </r>
  <r>
    <s v="249-_-May-31-23"/>
    <n v="247"/>
    <x v="5"/>
    <n v="15.262"/>
    <n v="15.26"/>
    <x v="100"/>
    <s v=""/>
    <n v="23226275"/>
    <n v="57141843"/>
    <n v="5.79"/>
    <n v="1.18"/>
    <n v="0"/>
    <x v="0"/>
    <n v="1.0530233841283647"/>
    <n v="1"/>
  </r>
  <r>
    <s v="249-_-May-31-23"/>
    <n v="247"/>
    <x v="5"/>
    <n v="15.492000000000001"/>
    <n v="15.49"/>
    <x v="24"/>
    <s v="dodecanal"/>
    <n v="11654762"/>
    <n v="57141843"/>
    <n v="5.79"/>
    <n v="1.18"/>
    <n v="0"/>
    <x v="0"/>
    <n v="0.52839884667044834"/>
    <n v="1"/>
  </r>
  <r>
    <s v="249-_-May-31-23"/>
    <n v="247"/>
    <x v="5"/>
    <n v="15.711"/>
    <n v="15.71"/>
    <x v="75"/>
    <s v=""/>
    <n v="13043040"/>
    <n v="57141843"/>
    <n v="5.79"/>
    <n v="1.18"/>
    <n v="0"/>
    <x v="0"/>
    <n v="0.59134002848591194"/>
    <n v="1"/>
  </r>
  <r>
    <s v="249-_-May-31-23"/>
    <n v="247"/>
    <x v="5"/>
    <n v="16.21"/>
    <n v="16.21"/>
    <x v="27"/>
    <s v="methyl salicylate"/>
    <n v="22856215"/>
    <n v="57141843"/>
    <n v="5.79"/>
    <n v="1.18"/>
    <n v="0"/>
    <x v="0"/>
    <n v="1.0362457547611699"/>
    <n v="1"/>
  </r>
  <r>
    <s v="249-_-May-31-23"/>
    <n v="247"/>
    <x v="5"/>
    <n v="16.367000000000001"/>
    <n v="16.37"/>
    <x v="28"/>
    <s v="dodecane"/>
    <n v="39089905"/>
    <n v="57141843"/>
    <n v="5.79"/>
    <n v="1.18"/>
    <n v="0"/>
    <x v="0"/>
    <n v="1.7722421717798607"/>
    <n v="1"/>
  </r>
  <r>
    <s v="249-_-May-31-23"/>
    <n v="247"/>
    <x v="5"/>
    <n v="16.547000000000001"/>
    <n v="16.55"/>
    <x v="29"/>
    <s v="decanal"/>
    <n v="175201579"/>
    <n v="57141843"/>
    <n v="5.79"/>
    <n v="1.18"/>
    <n v="0"/>
    <x v="0"/>
    <n v="7.943217740391562"/>
    <n v="1"/>
  </r>
  <r>
    <s v="249-_-May-31-23"/>
    <n v="247"/>
    <x v="5"/>
    <n v="17.024999999999999"/>
    <n v="17.03"/>
    <x v="126"/>
    <s v=""/>
    <n v="12665114"/>
    <n v="57141843"/>
    <n v="5.79"/>
    <n v="1.18"/>
    <n v="0"/>
    <x v="0"/>
    <n v="0.57420577361852165"/>
    <n v="1"/>
  </r>
  <r>
    <s v="249-_-May-31-23"/>
    <n v="247"/>
    <x v="5"/>
    <n v="17.431999999999999"/>
    <n v="17.43"/>
    <x v="30"/>
    <s v="cis-3-hexenyl isovalerate"/>
    <n v="43274917"/>
    <n v="57141843"/>
    <n v="5.79"/>
    <n v="1.18"/>
    <n v="0"/>
    <x v="0"/>
    <n v="1.9619805391615357"/>
    <n v="1"/>
  </r>
  <r>
    <s v="249-_-May-31-23"/>
    <n v="247"/>
    <x v="5"/>
    <n v="17.914999999999999"/>
    <n v="17.920000000000002"/>
    <x v="101"/>
    <s v=""/>
    <n v="47181171"/>
    <n v="57141843"/>
    <n v="5.79"/>
    <n v="1.18"/>
    <n v="0"/>
    <x v="0"/>
    <n v="2.1390806900184836"/>
    <n v="1"/>
  </r>
  <r>
    <s v="249-_-May-31-23"/>
    <n v="247"/>
    <x v="5"/>
    <n v="18.177"/>
    <n v="18.18"/>
    <x v="33"/>
    <s v="m-ethylacetophenone"/>
    <n v="94146815"/>
    <n v="57141843"/>
    <n v="5.79"/>
    <n v="1.18"/>
    <n v="0"/>
    <x v="0"/>
    <n v="4.2683899048042395"/>
    <n v="1"/>
  </r>
  <r>
    <s v="249-_-May-31-23"/>
    <n v="247"/>
    <x v="5"/>
    <n v="18.591999999999999"/>
    <n v="18.59"/>
    <x v="34"/>
    <s v=""/>
    <n v="9323721"/>
    <n v="57141843"/>
    <n v="5.79"/>
    <n v="1.18"/>
    <n v="0"/>
    <x v="0"/>
    <n v="0.42271506042569029"/>
    <n v="1"/>
  </r>
  <r>
    <s v="249-_-May-31-23"/>
    <n v="247"/>
    <x v="5"/>
    <n v="18.693000000000001"/>
    <n v="18.690000000000001"/>
    <x v="35"/>
    <s v=""/>
    <n v="47631201"/>
    <n v="57141843"/>
    <n v="5.79"/>
    <n v="1.18"/>
    <n v="0"/>
    <x v="0"/>
    <n v="2.1594839666334074"/>
    <n v="1"/>
  </r>
  <r>
    <s v="249-_-May-31-23"/>
    <n v="247"/>
    <x v="5"/>
    <n v="18.988"/>
    <n v="18.989999999999998"/>
    <x v="36"/>
    <s v="2-methyl-naphthalene"/>
    <n v="43172644"/>
    <n v="57141843"/>
    <n v="5.79"/>
    <n v="1.18"/>
    <n v="0"/>
    <x v="0"/>
    <n v="1.9573437275951109"/>
    <n v="1"/>
  </r>
  <r>
    <s v="249-_-May-31-23"/>
    <n v="247"/>
    <x v="5"/>
    <n v="19.187999999999999"/>
    <n v="19.190000000000001"/>
    <x v="38"/>
    <s v=""/>
    <n v="12191866"/>
    <n v="57141843"/>
    <n v="5.79"/>
    <n v="1.18"/>
    <n v="0"/>
    <x v="0"/>
    <n v="0.55274984878804501"/>
    <n v="1"/>
  </r>
  <r>
    <s v="249-_-May-31-23"/>
    <n v="247"/>
    <x v="5"/>
    <n v="19.396999999999998"/>
    <n v="19.399999999999999"/>
    <x v="39"/>
    <s v="undecanal"/>
    <n v="27200300"/>
    <n v="57141843"/>
    <n v="5.79"/>
    <n v="1.18"/>
    <n v="0"/>
    <x v="0"/>
    <n v="1.233196108945871"/>
    <n v="1"/>
  </r>
  <r>
    <s v="249-_-May-31-23"/>
    <n v="247"/>
    <x v="5"/>
    <n v="19.452000000000002"/>
    <n v="19.45"/>
    <x v="40"/>
    <s v=""/>
    <n v="42628387"/>
    <n v="57141843"/>
    <n v="5.79"/>
    <n v="1.18"/>
    <n v="0"/>
    <x v="0"/>
    <n v="1.9326684256805531"/>
    <n v="1"/>
  </r>
  <r>
    <s v="249-_-May-31-23"/>
    <n v="247"/>
    <x v="5"/>
    <n v="19.501999999999999"/>
    <n v="19.5"/>
    <x v="41"/>
    <s v="standard"/>
    <n v="57141843"/>
    <n v="57141843"/>
    <n v="5.79"/>
    <n v="1.18"/>
    <n v="0"/>
    <x v="0"/>
    <n v="2.5906735751295336"/>
    <n v="1"/>
  </r>
  <r>
    <s v="249-_-May-31-23"/>
    <n v="247"/>
    <x v="5"/>
    <n v="20.132999999999999"/>
    <n v="20.13"/>
    <x v="77"/>
    <s v=""/>
    <n v="6380808"/>
    <n v="57141843"/>
    <n v="5.79"/>
    <n v="1.18"/>
    <n v="0"/>
    <x v="0"/>
    <n v="0.28929047097019828"/>
    <n v="1"/>
  </r>
  <r>
    <s v="249-_-May-31-23"/>
    <n v="247"/>
    <x v="5"/>
    <n v="20.9"/>
    <n v="20.9"/>
    <x v="42"/>
    <s v="2-undecanal"/>
    <n v="9975318"/>
    <n v="57141843"/>
    <n v="5.79"/>
    <n v="1.18"/>
    <n v="0"/>
    <x v="0"/>
    <n v="0.45225689948631842"/>
    <n v="1"/>
  </r>
  <r>
    <s v="249-_-May-31-23"/>
    <n v="247"/>
    <x v="5"/>
    <n v="21.631"/>
    <n v="21.63"/>
    <x v="127"/>
    <s v=""/>
    <n v="9546749"/>
    <n v="57141843"/>
    <n v="5.79"/>
    <n v="1.18"/>
    <n v="0"/>
    <x v="0"/>
    <n v="0.43282661293746333"/>
    <n v="1"/>
  </r>
  <r>
    <s v="249-_-May-31-23"/>
    <n v="247"/>
    <x v="5"/>
    <n v="21.835999999999999"/>
    <n v="21.84"/>
    <x v="44"/>
    <s v="tetradecane"/>
    <n v="63712550"/>
    <n v="57141843"/>
    <n v="5.79"/>
    <n v="1.18"/>
    <n v="0"/>
    <x v="0"/>
    <n v="2.8885736095197201"/>
    <n v="1"/>
  </r>
  <r>
    <s v="249-_-May-31-23"/>
    <n v="247"/>
    <x v="5"/>
    <n v="22.077999999999999"/>
    <n v="22.08"/>
    <x v="45"/>
    <s v="dodecanal"/>
    <n v="24440419"/>
    <n v="57141843"/>
    <n v="5.79"/>
    <n v="1.18"/>
    <n v="0"/>
    <x v="0"/>
    <n v="1.1080697496647733"/>
    <n v="1"/>
  </r>
  <r>
    <s v="249-_-May-31-23"/>
    <n v="247"/>
    <x v="5"/>
    <n v="22.286000000000001"/>
    <n v="22.29"/>
    <x v="46"/>
    <s v=""/>
    <n v="20865605"/>
    <n v="57141843"/>
    <n v="5.79"/>
    <n v="1.18"/>
    <n v="0"/>
    <x v="0"/>
    <n v="0.94599629036449995"/>
    <n v="1"/>
  </r>
  <r>
    <s v="249-_-May-31-23"/>
    <n v="247"/>
    <x v="5"/>
    <n v="22.692"/>
    <n v="22.69"/>
    <x v="79"/>
    <s v=""/>
    <n v="15464252"/>
    <n v="57141843"/>
    <n v="5.79"/>
    <n v="1.18"/>
    <n v="0"/>
    <x v="0"/>
    <n v="0.70111195075636679"/>
    <n v="1"/>
  </r>
  <r>
    <s v="249-_-May-31-23"/>
    <n v="247"/>
    <x v="5"/>
    <n v="23.108000000000001"/>
    <n v="23.11"/>
    <x v="128"/>
    <s v=""/>
    <n v="12275872"/>
    <n v="57141843"/>
    <n v="5.79"/>
    <n v="1.18"/>
    <n v="0"/>
    <x v="0"/>
    <n v="0.55655847855786755"/>
    <n v="1"/>
  </r>
  <r>
    <s v="249-_-May-31-23"/>
    <n v="247"/>
    <x v="5"/>
    <n v="23.193000000000001"/>
    <n v="23.19"/>
    <x v="47"/>
    <s v=""/>
    <n v="8678020"/>
    <n v="57141843"/>
    <n v="5.79"/>
    <n v="1.18"/>
    <n v="0"/>
    <x v="0"/>
    <n v="0.3934405318086362"/>
    <n v="1"/>
  </r>
  <r>
    <s v="249-_-May-31-23"/>
    <n v="247"/>
    <x v="5"/>
    <n v="24.145"/>
    <n v="24.15"/>
    <x v="129"/>
    <s v=""/>
    <n v="9834953"/>
    <n v="57141843"/>
    <n v="5.79"/>
    <n v="1.18"/>
    <n v="0"/>
    <x v="0"/>
    <n v="0.44589308835805197"/>
    <n v="1"/>
  </r>
  <r>
    <s v="249-_-May-31-23"/>
    <n v="247"/>
    <x v="5"/>
    <n v="24.332000000000001"/>
    <n v="24.33"/>
    <x v="48"/>
    <s v="pentadecane"/>
    <n v="74879163"/>
    <n v="57141843"/>
    <n v="5.79"/>
    <n v="1.18"/>
    <n v="0"/>
    <x v="0"/>
    <n v="3.3948409558984141"/>
    <n v="1"/>
  </r>
  <r>
    <s v="249-_-May-31-23"/>
    <n v="247"/>
    <x v="5"/>
    <n v="24.600999999999999"/>
    <n v="24.6"/>
    <x v="49"/>
    <s v="tridecanal"/>
    <n v="45812639"/>
    <n v="57141843"/>
    <n v="5.79"/>
    <n v="1.18"/>
    <n v="0"/>
    <x v="0"/>
    <n v="2.0770347442984765"/>
    <n v="1"/>
  </r>
  <r>
    <s v="249-_-May-31-23"/>
    <n v="247"/>
    <x v="5"/>
    <n v="26.068000000000001"/>
    <n v="26.07"/>
    <x v="50"/>
    <s v=""/>
    <n v="5440561"/>
    <n v="57141843"/>
    <n v="5.79"/>
    <n v="1.18"/>
    <n v="0"/>
    <x v="0"/>
    <n v="0.2466619359228632"/>
    <n v="1"/>
  </r>
  <r>
    <s v="249-_-May-31-23"/>
    <n v="247"/>
    <x v="5"/>
    <n v="26.692"/>
    <n v="26.69"/>
    <x v="52"/>
    <s v=""/>
    <n v="22554280"/>
    <n v="57141843"/>
    <n v="5.79"/>
    <n v="1.18"/>
    <n v="0"/>
    <x v="0"/>
    <n v="1.0225567488621699"/>
    <n v="1"/>
  </r>
  <r>
    <s v="249-_-May-31-23"/>
    <n v="247"/>
    <x v="5"/>
    <n v="26.992000000000001"/>
    <n v="26.99"/>
    <x v="53"/>
    <s v="tetradecanal"/>
    <n v="37245003"/>
    <n v="57141843"/>
    <n v="5.79"/>
    <n v="1.18"/>
    <n v="0"/>
    <x v="0"/>
    <n v="1.6885987572665482"/>
    <n v="1"/>
  </r>
  <r>
    <s v="249-_-May-31-23"/>
    <n v="247"/>
    <x v="5"/>
    <n v="27.193000000000001"/>
    <n v="27.19"/>
    <x v="82"/>
    <s v=""/>
    <n v="13488017"/>
    <n v="57141843"/>
    <n v="5.79"/>
    <n v="1.18"/>
    <n v="0"/>
    <x v="0"/>
    <n v="0.61151421424748109"/>
    <n v="1"/>
  </r>
  <r>
    <s v="249-_-May-31-23"/>
    <n v="247"/>
    <x v="5"/>
    <n v="28.207000000000001"/>
    <n v="28.21"/>
    <x v="83"/>
    <s v=""/>
    <n v="14584093"/>
    <n v="57141843"/>
    <n v="5.79"/>
    <n v="1.18"/>
    <n v="0"/>
    <x v="0"/>
    <n v="0.66120766094876582"/>
    <n v="1"/>
  </r>
  <r>
    <s v="249-_-May-31-23"/>
    <n v="247"/>
    <x v="5"/>
    <n v="28.791"/>
    <n v="28.79"/>
    <x v="55"/>
    <s v=""/>
    <n v="11084096"/>
    <n v="57141843"/>
    <n v="5.79"/>
    <n v="1.18"/>
    <n v="0"/>
    <x v="0"/>
    <n v="0.50252622428364735"/>
    <n v="1"/>
  </r>
  <r>
    <s v="249-_-May-31-23"/>
    <n v="247"/>
    <x v="5"/>
    <n v="28.928999999999998"/>
    <n v="28.93"/>
    <x v="56"/>
    <s v="heptadecane"/>
    <n v="45963968"/>
    <n v="57141843"/>
    <n v="5.79"/>
    <n v="1.18"/>
    <n v="0"/>
    <x v="0"/>
    <n v="2.0838956367875547"/>
    <n v="1"/>
  </r>
  <r>
    <s v="249-_-May-31-23"/>
    <n v="247"/>
    <x v="5"/>
    <n v="29.259"/>
    <n v="29.26"/>
    <x v="57"/>
    <s v="pentadecanal"/>
    <n v="96763481"/>
    <n v="57141843"/>
    <n v="5.79"/>
    <n v="1.18"/>
    <n v="0"/>
    <x v="0"/>
    <n v="4.3870232408193184"/>
    <n v="1"/>
  </r>
  <r>
    <s v="249-_-May-31-23"/>
    <n v="247"/>
    <x v="5"/>
    <n v="29.651"/>
    <n v="29.65"/>
    <x v="130"/>
    <s v=""/>
    <n v="10831787"/>
    <n v="57141843"/>
    <n v="5.79"/>
    <n v="1.18"/>
    <n v="0"/>
    <x v="0"/>
    <n v="0.49108714173485102"/>
    <n v="1"/>
  </r>
  <r>
    <s v="249-_-May-31-23"/>
    <n v="247"/>
    <x v="5"/>
    <n v="31.062999999999999"/>
    <n v="31.06"/>
    <x v="131"/>
    <s v=""/>
    <n v="7273736"/>
    <n v="57141843"/>
    <n v="5.79"/>
    <n v="1.18"/>
    <n v="0"/>
    <x v="0"/>
    <n v="0.32977367649252043"/>
    <n v="1"/>
  </r>
  <r>
    <s v="249-_-May-31-23"/>
    <n v="247"/>
    <x v="5"/>
    <n v="31.242000000000001"/>
    <n v="31.24"/>
    <x v="58"/>
    <s v=""/>
    <n v="70428443"/>
    <n v="57141843"/>
    <n v="5.79"/>
    <n v="1.18"/>
    <n v="0"/>
    <x v="0"/>
    <n v="3.1930560275701394"/>
    <n v="1"/>
  </r>
  <r>
    <s v="249-_-May-31-23"/>
    <n v="247"/>
    <x v="5"/>
    <n v="31.414999999999999"/>
    <n v="31.42"/>
    <x v="59"/>
    <s v=""/>
    <n v="11224233"/>
    <n v="57141843"/>
    <n v="5.79"/>
    <n v="1.18"/>
    <n v="0"/>
    <x v="0"/>
    <n v="0.50887969844089365"/>
    <n v="1"/>
  </r>
  <r>
    <s v="249-_-May-31-23"/>
    <n v="247"/>
    <x v="5"/>
    <n v="31.619"/>
    <n v="31.62"/>
    <x v="60"/>
    <s v=""/>
    <n v="9482118"/>
    <n v="57141843"/>
    <n v="5.79"/>
    <n v="1.18"/>
    <n v="0"/>
    <x v="0"/>
    <n v="0.42989639901639337"/>
    <n v="1"/>
  </r>
  <r>
    <s v="249-_-May-31-23"/>
    <n v="247"/>
    <x v="5"/>
    <n v="32.008000000000003"/>
    <n v="32.01"/>
    <x v="132"/>
    <s v=""/>
    <n v="7875459"/>
    <n v="57141843"/>
    <n v="5.79"/>
    <n v="1.18"/>
    <n v="0"/>
    <x v="0"/>
    <n v="0.35705434848008072"/>
    <n v="1"/>
  </r>
  <r>
    <s v="249-_-May-31-23"/>
    <n v="247"/>
    <x v="5"/>
    <n v="32.387"/>
    <n v="32.39"/>
    <x v="61"/>
    <s v=""/>
    <n v="16838957"/>
    <n v="57141843"/>
    <n v="5.79"/>
    <n v="1.18"/>
    <n v="0"/>
    <x v="0"/>
    <n v="0.76343776543298547"/>
    <n v="1"/>
  </r>
  <r>
    <s v="249-_-May-31-23"/>
    <n v="247"/>
    <x v="5"/>
    <n v="32.875999999999998"/>
    <n v="32.880000000000003"/>
    <x v="63"/>
    <s v="homosalate"/>
    <n v="223549124"/>
    <n v="57141843"/>
    <n v="5.79"/>
    <n v="1.18"/>
    <n v="0"/>
    <x v="0"/>
    <n v="10.135179019167362"/>
    <n v="1"/>
  </r>
  <r>
    <s v="249-_-May-31-23"/>
    <n v="247"/>
    <x v="5"/>
    <n v="33.094000000000001"/>
    <n v="33.090000000000003"/>
    <x v="133"/>
    <s v=""/>
    <n v="14767302"/>
    <n v="57141843"/>
    <n v="5.79"/>
    <n v="1.18"/>
    <n v="0"/>
    <x v="0"/>
    <n v="0.6695139158769785"/>
    <n v="1"/>
  </r>
  <r>
    <s v="249-_-May-31-23"/>
    <n v="247"/>
    <x v="5"/>
    <n v="33.466999999999999"/>
    <n v="33.47"/>
    <x v="134"/>
    <s v=""/>
    <n v="11160976"/>
    <n v="57141843"/>
    <n v="5.79"/>
    <n v="1.18"/>
    <n v="0"/>
    <x v="0"/>
    <n v="0.50601177837149769"/>
    <n v="1"/>
  </r>
  <r>
    <s v="249-_-May-31-23"/>
    <n v="247"/>
    <x v="5"/>
    <n v="33.793999999999997"/>
    <n v="33.79"/>
    <x v="135"/>
    <s v=""/>
    <n v="5880275"/>
    <n v="57141843"/>
    <n v="5.79"/>
    <n v="1.18"/>
    <n v="0"/>
    <x v="0"/>
    <n v="0.26659750993671688"/>
    <n v="1"/>
  </r>
  <r>
    <s v="249-_-May-31-23"/>
    <n v="247"/>
    <x v="5"/>
    <n v="34.825000000000003"/>
    <n v="34.83"/>
    <x v="136"/>
    <s v=""/>
    <n v="3595483"/>
    <n v="57141843"/>
    <n v="5.79"/>
    <n v="1.18"/>
    <n v="0"/>
    <x v="0"/>
    <n v="0.1630105419933246"/>
    <n v="1"/>
  </r>
  <r>
    <s v="249-_-May-31-23"/>
    <n v="247"/>
    <x v="5"/>
    <n v="34.948"/>
    <n v="34.950000000000003"/>
    <x v="64"/>
    <s v=""/>
    <n v="8971729"/>
    <n v="57141843"/>
    <n v="5.79"/>
    <n v="1.18"/>
    <n v="0"/>
    <x v="0"/>
    <n v="0.40675659067425096"/>
    <n v="1"/>
  </r>
  <r>
    <s v="249-_-May-31-23"/>
    <n v="247"/>
    <x v="5"/>
    <n v="35.094999999999999"/>
    <n v="35.1"/>
    <x v="116"/>
    <s v=""/>
    <n v="34981823"/>
    <n v="57141843"/>
    <n v="5.79"/>
    <n v="1.18"/>
    <n v="0"/>
    <x v="0"/>
    <n v="1.5859916253656456"/>
    <n v="1"/>
  </r>
  <r>
    <s v="249-_-May-31-23"/>
    <n v="247"/>
    <x v="5"/>
    <n v="35.130000000000003"/>
    <n v="35.130000000000003"/>
    <x v="65"/>
    <s v=""/>
    <n v="63337977"/>
    <n v="57141843"/>
    <n v="5.79"/>
    <n v="1.18"/>
    <n v="0"/>
    <x v="0"/>
    <n v="2.8715913715989552"/>
    <n v="1"/>
  </r>
  <r>
    <s v="249-_-May-31-23"/>
    <n v="247"/>
    <x v="5"/>
    <n v="35.835999999999999"/>
    <n v="35.840000000000003"/>
    <x v="137"/>
    <s v=""/>
    <n v="733619"/>
    <n v="57141843"/>
    <n v="5.79"/>
    <n v="1.18"/>
    <n v="0"/>
    <x v="0"/>
    <n v="3.3260519047538475E-2"/>
    <n v="1"/>
  </r>
  <r>
    <s v="249-_-May-31-23"/>
    <n v="247"/>
    <x v="5"/>
    <n v="36.072000000000003"/>
    <n v="36.07"/>
    <x v="138"/>
    <s v=""/>
    <n v="3634108"/>
    <n v="57141843"/>
    <n v="5.79"/>
    <n v="1.18"/>
    <n v="0"/>
    <x v="0"/>
    <n v="0.16476170649180566"/>
    <n v="1"/>
  </r>
  <r>
    <s v="249-_-May-31-23"/>
    <n v="247"/>
    <x v="5"/>
    <n v="36.366999999999997"/>
    <n v="36.369999999999997"/>
    <x v="66"/>
    <s v=""/>
    <n v="31993430"/>
    <n v="57141843"/>
    <n v="5.79"/>
    <n v="1.18"/>
    <n v="0"/>
    <x v="0"/>
    <n v="1.450505082217185"/>
    <n v="1"/>
  </r>
  <r>
    <s v="249-_-May-31-23"/>
    <n v="247"/>
    <x v="5"/>
    <n v="37.277999999999999"/>
    <n v="37.28"/>
    <x v="139"/>
    <s v=""/>
    <n v="12868477"/>
    <n v="57141843"/>
    <n v="5.79"/>
    <n v="1.18"/>
    <n v="0"/>
    <x v="0"/>
    <n v="0.58342576237980592"/>
    <n v="1"/>
  </r>
  <r>
    <s v="249-_-May-31-23"/>
    <n v="247"/>
    <x v="5"/>
    <n v="37.686"/>
    <n v="37.69"/>
    <x v="140"/>
    <s v=""/>
    <n v="6759505"/>
    <n v="57141843"/>
    <n v="5.79"/>
    <n v="1.18"/>
    <n v="0"/>
    <x v="0"/>
    <n v="0.30645968112116995"/>
    <n v="1"/>
  </r>
  <r>
    <s v="249-_-May-31-23"/>
    <n v="247"/>
    <x v="5"/>
    <n v="39.81"/>
    <n v="39.81"/>
    <x v="141"/>
    <s v=""/>
    <n v="6978818"/>
    <n v="57141843"/>
    <n v="5.79"/>
    <n v="1.18"/>
    <n v="0"/>
    <x v="0"/>
    <n v="0.31640280447794344"/>
    <n v="1"/>
  </r>
  <r>
    <s v="394-_-May-31-23"/>
    <m/>
    <x v="6"/>
    <n v="4.2789999999999999"/>
    <n v="4.28"/>
    <x v="0"/>
    <s v=""/>
    <n v="15547488"/>
    <n v="36699569"/>
    <n v="5.62"/>
    <n v="1.19"/>
    <n v="1"/>
    <x v="0"/>
    <n v="1.1307177501873849"/>
    <n v="1"/>
  </r>
  <r>
    <s v="394-_-May-31-23"/>
    <m/>
    <x v="6"/>
    <n v="4.3639999999999999"/>
    <n v="4.3600000000000003"/>
    <x v="1"/>
    <s v=""/>
    <n v="233323115"/>
    <n v="36699569"/>
    <n v="5.62"/>
    <n v="1.19"/>
    <n v="1"/>
    <x v="0"/>
    <n v="16.968824009352023"/>
    <n v="1"/>
  </r>
  <r>
    <s v="394-_-May-31-23"/>
    <m/>
    <x v="6"/>
    <n v="4.8760000000000003"/>
    <n v="4.88"/>
    <x v="142"/>
    <s v=""/>
    <n v="32304449"/>
    <n v="36699569"/>
    <n v="5.62"/>
    <n v="1.19"/>
    <n v="1"/>
    <x v="0"/>
    <n v="2.3493965002142541"/>
    <n v="1"/>
  </r>
  <r>
    <s v="394-_-May-31-23"/>
    <m/>
    <x v="6"/>
    <n v="5.4569999999999999"/>
    <n v="5.46"/>
    <x v="2"/>
    <s v="4-hydroxy-4-methyl-2-pentanone"/>
    <n v="383723762"/>
    <n v="36699569"/>
    <n v="5.62"/>
    <n v="1.19"/>
    <n v="1"/>
    <x v="0"/>
    <n v="27.906969206992123"/>
    <n v="1"/>
  </r>
  <r>
    <s v="394-_-May-31-23"/>
    <m/>
    <x v="6"/>
    <n v="5.55"/>
    <n v="5.55"/>
    <x v="143"/>
    <s v=""/>
    <n v="11888694"/>
    <n v="36699569"/>
    <n v="5.62"/>
    <n v="1.19"/>
    <n v="1"/>
    <x v="0"/>
    <n v="0.86462567665890855"/>
    <n v="1"/>
  </r>
  <r>
    <s v="394-_-May-31-23"/>
    <m/>
    <x v="6"/>
    <n v="5.6660000000000004"/>
    <n v="5.67"/>
    <x v="144"/>
    <s v=""/>
    <n v="35099465"/>
    <n v="36699569"/>
    <n v="5.62"/>
    <n v="1.19"/>
    <n v="1"/>
    <x v="0"/>
    <n v="2.552668836122006"/>
    <n v="1"/>
  </r>
  <r>
    <s v="394-_-May-31-23"/>
    <m/>
    <x v="6"/>
    <n v="5.8330000000000002"/>
    <n v="5.83"/>
    <x v="91"/>
    <s v=""/>
    <n v="2715899369"/>
    <n v="36699569"/>
    <n v="5.62"/>
    <n v="1.19"/>
    <n v="1"/>
    <x v="0"/>
    <n v="197.51844312412516"/>
    <n v="1"/>
  </r>
  <r>
    <s v="394-_-May-31-23"/>
    <m/>
    <x v="6"/>
    <n v="6.0730000000000004"/>
    <n v="6.07"/>
    <x v="145"/>
    <s v=""/>
    <n v="71552274"/>
    <n v="36699569"/>
    <n v="5.62"/>
    <n v="1.19"/>
    <n v="1"/>
    <x v="0"/>
    <n v="5.2037619374957105"/>
    <n v="1"/>
  </r>
  <r>
    <s v="394-_-May-31-23"/>
    <m/>
    <x v="6"/>
    <n v="6.1310000000000002"/>
    <n v="6.13"/>
    <x v="146"/>
    <s v=""/>
    <n v="214445950"/>
    <n v="36699569"/>
    <n v="5.62"/>
    <n v="1.19"/>
    <n v="1"/>
    <x v="0"/>
    <n v="15.595949784350784"/>
    <n v="1"/>
  </r>
  <r>
    <s v="394-_-May-31-23"/>
    <m/>
    <x v="6"/>
    <n v="6.7270000000000003"/>
    <n v="6.73"/>
    <x v="147"/>
    <s v=""/>
    <n v="8900748"/>
    <n v="36699569"/>
    <n v="5.62"/>
    <n v="1.19"/>
    <n v="1"/>
    <x v="0"/>
    <n v="0.64732217536008807"/>
    <n v="1"/>
  </r>
  <r>
    <s v="394-_-May-31-23"/>
    <m/>
    <x v="6"/>
    <n v="6.9720000000000004"/>
    <n v="6.97"/>
    <x v="7"/>
    <s v="nonane"/>
    <n v="15803724"/>
    <n v="36699569"/>
    <n v="5.62"/>
    <n v="1.19"/>
    <n v="1"/>
    <x v="0"/>
    <n v="1.1493529530855646"/>
    <n v="1"/>
  </r>
  <r>
    <s v="394-_-May-31-23"/>
    <m/>
    <x v="6"/>
    <n v="7.1"/>
    <n v="7.1"/>
    <x v="70"/>
    <s v=""/>
    <n v="18318790"/>
    <n v="36699569"/>
    <n v="5.62"/>
    <n v="1.19"/>
    <n v="1"/>
    <x v="0"/>
    <n v="1.3322654447429167"/>
    <n v="1"/>
  </r>
  <r>
    <s v="394-_-May-31-23"/>
    <m/>
    <x v="6"/>
    <n v="7.5149999999999997"/>
    <n v="7.52"/>
    <x v="9"/>
    <s v="cyclopentane"/>
    <n v="10518633"/>
    <n v="36699569"/>
    <n v="5.62"/>
    <n v="1.19"/>
    <n v="1"/>
    <x v="0"/>
    <n v="0.76498563888949667"/>
    <n v="1"/>
  </r>
  <r>
    <s v="394-_-May-31-23"/>
    <m/>
    <x v="6"/>
    <n v="8.4749999999999996"/>
    <n v="8.48"/>
    <x v="148"/>
    <s v=""/>
    <n v="11299986"/>
    <n v="36699569"/>
    <n v="5.62"/>
    <n v="1.19"/>
    <n v="1"/>
    <x v="0"/>
    <n v="0.82181087691265275"/>
    <n v="1"/>
  </r>
  <r>
    <s v="394-_-May-31-23"/>
    <m/>
    <x v="6"/>
    <n v="8.8390000000000004"/>
    <n v="8.84"/>
    <x v="149"/>
    <s v=""/>
    <n v="10895797"/>
    <n v="36699569"/>
    <n v="5.62"/>
    <n v="1.19"/>
    <n v="1"/>
    <x v="0"/>
    <n v="0.79241553814599874"/>
    <n v="1"/>
  </r>
  <r>
    <s v="394-_-May-31-23"/>
    <m/>
    <x v="6"/>
    <n v="8.9410000000000007"/>
    <n v="8.94"/>
    <x v="150"/>
    <s v=""/>
    <n v="253377494"/>
    <n v="36699569"/>
    <n v="5.62"/>
    <n v="1.19"/>
    <n v="1"/>
    <x v="0"/>
    <n v="18.427313143049062"/>
    <n v="1"/>
  </r>
  <r>
    <s v="394-_-May-31-23"/>
    <m/>
    <x v="6"/>
    <n v="9.5380000000000003"/>
    <n v="9.5399999999999991"/>
    <x v="151"/>
    <s v=""/>
    <n v="37349052"/>
    <n v="36699569"/>
    <n v="5.62"/>
    <n v="1.19"/>
    <n v="1"/>
    <x v="0"/>
    <n v="2.7162739118416845"/>
    <n v="1"/>
  </r>
  <r>
    <s v="394-_-May-31-23"/>
    <m/>
    <x v="6"/>
    <n v="9.8170000000000002"/>
    <n v="9.82"/>
    <x v="12"/>
    <s v="6-methyl-5-hepten-2-one"/>
    <n v="16230368"/>
    <n v="36699569"/>
    <n v="5.62"/>
    <n v="1.19"/>
    <n v="1"/>
    <x v="0"/>
    <n v="1.1803813702685171"/>
    <n v="1"/>
  </r>
  <r>
    <s v="394-_-May-31-23"/>
    <m/>
    <x v="6"/>
    <n v="10.311"/>
    <n v="10.31"/>
    <x v="13"/>
    <s v="octanal"/>
    <n v="48610892"/>
    <n v="36699569"/>
    <n v="5.62"/>
    <n v="1.19"/>
    <n v="1"/>
    <x v="0"/>
    <n v="3.5353105554313307"/>
    <n v="1"/>
  </r>
  <r>
    <s v="394-_-May-31-23"/>
    <m/>
    <x v="6"/>
    <n v="11.368"/>
    <n v="11.37"/>
    <x v="152"/>
    <s v=""/>
    <n v="48772467"/>
    <n v="36699569"/>
    <n v="5.62"/>
    <n v="1.19"/>
    <n v="1"/>
    <x v="0"/>
    <n v="3.5470613746303239"/>
    <n v="1"/>
  </r>
  <r>
    <s v="394-_-May-31-23"/>
    <m/>
    <x v="6"/>
    <n v="11.933"/>
    <n v="11.93"/>
    <x v="153"/>
    <s v=""/>
    <n v="10476636"/>
    <n v="36699569"/>
    <n v="5.62"/>
    <n v="1.19"/>
    <n v="1"/>
    <x v="0"/>
    <n v="0.76193133498171306"/>
    <n v="1"/>
  </r>
  <r>
    <s v="394-_-May-31-23"/>
    <m/>
    <x v="6"/>
    <n v="12.093999999999999"/>
    <n v="12.09"/>
    <x v="154"/>
    <s v=""/>
    <n v="41154033"/>
    <n v="36699569"/>
    <n v="5.62"/>
    <n v="1.19"/>
    <n v="1"/>
    <x v="0"/>
    <n v="2.9929976858575089"/>
    <n v="1"/>
  </r>
  <r>
    <s v="394-_-May-31-23"/>
    <m/>
    <x v="6"/>
    <n v="12.292"/>
    <n v="12.29"/>
    <x v="17"/>
    <s v="acetophenone"/>
    <n v="13441785"/>
    <n v="36699569"/>
    <n v="5.62"/>
    <n v="1.19"/>
    <n v="1"/>
    <x v="0"/>
    <n v="0.9775768853272333"/>
    <n v="1"/>
  </r>
  <r>
    <s v="394-_-May-31-23"/>
    <m/>
    <x v="6"/>
    <n v="13.363"/>
    <n v="13.36"/>
    <x v="98"/>
    <s v=""/>
    <n v="13408352"/>
    <n v="36699569"/>
    <n v="5.62"/>
    <n v="1.19"/>
    <n v="1"/>
    <x v="0"/>
    <n v="0.97514541301852242"/>
    <n v="1"/>
  </r>
  <r>
    <s v="394-_-May-31-23"/>
    <m/>
    <x v="6"/>
    <n v="13.510999999999999"/>
    <n v="13.51"/>
    <x v="20"/>
    <s v="nonanal"/>
    <n v="156733449"/>
    <n v="36699569"/>
    <n v="5.62"/>
    <n v="1.19"/>
    <n v="1"/>
    <x v="0"/>
    <n v="11.398709092580692"/>
    <n v="1"/>
  </r>
  <r>
    <s v="394-_-May-31-23"/>
    <m/>
    <x v="6"/>
    <n v="13.887"/>
    <n v="13.89"/>
    <x v="73"/>
    <s v="€-4,8-dimethylnona-1,3,7-triene"/>
    <n v="30081740"/>
    <n v="36699569"/>
    <n v="5.62"/>
    <n v="1.19"/>
    <n v="1"/>
    <x v="0"/>
    <n v="2.1877461731774202"/>
    <n v="1"/>
  </r>
  <r>
    <s v="394-_-May-31-23"/>
    <m/>
    <x v="6"/>
    <n v="15.265000000000001"/>
    <n v="15.27"/>
    <x v="74"/>
    <s v=""/>
    <n v="16398351"/>
    <n v="36699569"/>
    <n v="5.62"/>
    <n v="1.19"/>
    <n v="1"/>
    <x v="0"/>
    <n v="1.1925982222660698"/>
    <n v="1"/>
  </r>
  <r>
    <s v="394-_-May-31-23"/>
    <m/>
    <x v="6"/>
    <n v="15.712"/>
    <n v="15.71"/>
    <x v="75"/>
    <s v=""/>
    <n v="8957752"/>
    <n v="36699569"/>
    <n v="5.62"/>
    <n v="1.19"/>
    <n v="1"/>
    <x v="0"/>
    <n v="0.65146788910057662"/>
    <n v="1"/>
  </r>
  <r>
    <s v="394-_-May-31-23"/>
    <m/>
    <x v="6"/>
    <n v="16.001000000000001"/>
    <n v="16"/>
    <x v="26"/>
    <s v="Butanoic acid, 3-hexenyl ester"/>
    <n v="6933869"/>
    <n v="36699569"/>
    <n v="5.62"/>
    <n v="1.19"/>
    <n v="1"/>
    <x v="0"/>
    <n v="0.50427752417458382"/>
    <n v="1"/>
  </r>
  <r>
    <s v="394-_-May-31-23"/>
    <m/>
    <x v="6"/>
    <n v="16.547000000000001"/>
    <n v="16.55"/>
    <x v="29"/>
    <s v="decanal"/>
    <n v="178498253"/>
    <n v="36699569"/>
    <n v="5.62"/>
    <n v="1.19"/>
    <n v="1"/>
    <x v="0"/>
    <n v="12.981591820140887"/>
    <n v="1"/>
  </r>
  <r>
    <s v="394-_-May-31-23"/>
    <m/>
    <x v="6"/>
    <n v="18.178000000000001"/>
    <n v="18.18"/>
    <x v="33"/>
    <s v="m-ethylacetophenone"/>
    <n v="38599637"/>
    <n v="36699569"/>
    <n v="5.62"/>
    <n v="1.19"/>
    <n v="1"/>
    <x v="0"/>
    <n v="2.8072248524449566"/>
    <n v="1"/>
  </r>
  <r>
    <s v="394-_-May-31-23"/>
    <m/>
    <x v="6"/>
    <n v="18.591999999999999"/>
    <n v="18.59"/>
    <x v="34"/>
    <s v=""/>
    <n v="8353854"/>
    <n v="36699569"/>
    <n v="5.62"/>
    <n v="1.19"/>
    <n v="1"/>
    <x v="0"/>
    <n v="0.60754837053251853"/>
    <n v="1"/>
  </r>
  <r>
    <s v="394-_-May-31-23"/>
    <m/>
    <x v="6"/>
    <n v="18.693999999999999"/>
    <n v="18.690000000000001"/>
    <x v="35"/>
    <s v=""/>
    <n v="18646039"/>
    <n v="36699569"/>
    <n v="5.62"/>
    <n v="1.19"/>
    <n v="1"/>
    <x v="0"/>
    <n v="1.3560651899513434"/>
    <n v="1"/>
  </r>
  <r>
    <s v="394-_-May-31-23"/>
    <m/>
    <x v="6"/>
    <n v="18.989999999999998"/>
    <n v="18.989999999999998"/>
    <x v="36"/>
    <s v="2-methyl-naphthalene"/>
    <n v="23606374"/>
    <n v="36699569"/>
    <n v="5.62"/>
    <n v="1.19"/>
    <n v="1"/>
    <x v="0"/>
    <n v="1.7168140666429184"/>
    <n v="1"/>
  </r>
  <r>
    <s v="394-_-May-31-23"/>
    <m/>
    <x v="6"/>
    <n v="19.399000000000001"/>
    <n v="19.399999999999999"/>
    <x v="39"/>
    <s v="undecanal"/>
    <n v="17666046"/>
    <n v="36699569"/>
    <n v="5.62"/>
    <n v="1.19"/>
    <n v="1"/>
    <x v="0"/>
    <n v="1.2847935169865929"/>
    <n v="1"/>
  </r>
  <r>
    <s v="394-_-May-31-23"/>
    <m/>
    <x v="6"/>
    <n v="19.451000000000001"/>
    <n v="19.45"/>
    <x v="40"/>
    <s v=""/>
    <n v="26538904"/>
    <n v="36699569"/>
    <n v="5.62"/>
    <n v="1.19"/>
    <n v="1"/>
    <x v="0"/>
    <n v="1.9300873442268609"/>
    <n v="1"/>
  </r>
  <r>
    <s v="394-_-May-31-23"/>
    <m/>
    <x v="6"/>
    <n v="19.501999999999999"/>
    <n v="19.5"/>
    <x v="41"/>
    <s v="standard"/>
    <n v="36699569"/>
    <n v="36699569"/>
    <n v="5.62"/>
    <n v="1.19"/>
    <n v="1"/>
    <x v="0"/>
    <n v="2.6690391459074734"/>
    <n v="1"/>
  </r>
  <r>
    <s v="394-_-May-31-23"/>
    <m/>
    <x v="6"/>
    <n v="20.134"/>
    <n v="20.13"/>
    <x v="77"/>
    <s v=""/>
    <n v="3754007"/>
    <n v="36699569"/>
    <n v="5.62"/>
    <n v="1.19"/>
    <n v="1"/>
    <x v="0"/>
    <n v="0.27301660237510356"/>
    <n v="1"/>
  </r>
  <r>
    <s v="394-_-May-31-23"/>
    <m/>
    <x v="6"/>
    <n v="21.837"/>
    <n v="21.84"/>
    <x v="44"/>
    <s v="tetradecane"/>
    <n v="7727549"/>
    <n v="36699569"/>
    <n v="5.62"/>
    <n v="1.19"/>
    <n v="1"/>
    <x v="0"/>
    <n v="0.56199926443054826"/>
    <n v="1"/>
  </r>
  <r>
    <s v="394-_-May-31-23"/>
    <m/>
    <x v="6"/>
    <n v="22.076000000000001"/>
    <n v="22.08"/>
    <x v="45"/>
    <s v="dodecanal"/>
    <n v="15598554"/>
    <n v="36699569"/>
    <n v="5.62"/>
    <n v="1.19"/>
    <n v="1"/>
    <x v="0"/>
    <n v="1.1344316126860128"/>
    <n v="1"/>
  </r>
  <r>
    <s v="394-_-May-31-23"/>
    <m/>
    <x v="6"/>
    <n v="22.286000000000001"/>
    <n v="22.29"/>
    <x v="46"/>
    <s v=""/>
    <n v="18751567"/>
    <n v="36699569"/>
    <n v="5.62"/>
    <n v="1.19"/>
    <n v="1"/>
    <x v="0"/>
    <n v="1.3637398948774238"/>
    <n v="1"/>
  </r>
  <r>
    <s v="394-_-May-31-23"/>
    <m/>
    <x v="6"/>
    <n v="22.42"/>
    <n v="22.42"/>
    <x v="87"/>
    <s v=""/>
    <n v="26356541"/>
    <n v="36699569"/>
    <n v="5.62"/>
    <n v="1.19"/>
    <n v="1"/>
    <x v="0"/>
    <n v="1.9168246820477728"/>
    <n v="1"/>
  </r>
  <r>
    <s v="394-_-May-31-23"/>
    <m/>
    <x v="6"/>
    <n v="22.693999999999999"/>
    <n v="22.69"/>
    <x v="79"/>
    <s v=""/>
    <n v="12094973"/>
    <n v="36699569"/>
    <n v="5.62"/>
    <n v="1.19"/>
    <n v="1"/>
    <x v="0"/>
    <n v="0.87962767098692496"/>
    <n v="1"/>
  </r>
  <r>
    <s v="394-_-May-31-23"/>
    <m/>
    <x v="6"/>
    <n v="23.108000000000001"/>
    <n v="23.11"/>
    <x v="128"/>
    <s v=""/>
    <n v="7671684"/>
    <n v="36699569"/>
    <n v="5.62"/>
    <n v="1.19"/>
    <n v="1"/>
    <x v="0"/>
    <n v="0.55793638642001575"/>
    <n v="1"/>
  </r>
  <r>
    <s v="394-_-May-31-23"/>
    <m/>
    <x v="6"/>
    <n v="24.332000000000001"/>
    <n v="24.33"/>
    <x v="48"/>
    <s v="pentadecane"/>
    <n v="13672803"/>
    <n v="36699569"/>
    <n v="5.62"/>
    <n v="1.19"/>
    <n v="1"/>
    <x v="0"/>
    <n v="0.99437806589175848"/>
    <n v="1"/>
  </r>
  <r>
    <s v="394-_-May-31-23"/>
    <m/>
    <x v="6"/>
    <n v="27.54"/>
    <n v="27.54"/>
    <x v="155"/>
    <s v=""/>
    <n v="10102237"/>
    <n v="36699569"/>
    <n v="5.62"/>
    <n v="1.19"/>
    <n v="1"/>
    <x v="0"/>
    <n v="0.73470252509599987"/>
    <n v="1"/>
  </r>
  <r>
    <s v="394-_-May-31-23"/>
    <m/>
    <x v="6"/>
    <n v="31.244"/>
    <n v="31.24"/>
    <x v="58"/>
    <s v=""/>
    <n v="16341773"/>
    <n v="36699569"/>
    <n v="5.62"/>
    <n v="1.19"/>
    <n v="1"/>
    <x v="0"/>
    <n v="1.1884834901067587"/>
    <n v="1"/>
  </r>
  <r>
    <s v="394-_-May-31-23"/>
    <m/>
    <x v="6"/>
    <n v="32.875999999999998"/>
    <n v="32.880000000000003"/>
    <x v="63"/>
    <s v="homosalate"/>
    <n v="39780377"/>
    <n v="36699569"/>
    <n v="5.62"/>
    <n v="1.19"/>
    <n v="1"/>
    <x v="0"/>
    <n v="2.8930961955427135"/>
    <n v="1"/>
  </r>
  <r>
    <s v="40-_-May-31-23"/>
    <m/>
    <x v="7"/>
    <n v="4.3639999999999999"/>
    <n v="4.3600000000000003"/>
    <x v="1"/>
    <s v=""/>
    <n v="36688082"/>
    <n v="53631199"/>
    <n v="3.29"/>
    <n v="0.84"/>
    <n v="1"/>
    <x v="0"/>
    <n v="3.1189101436555169"/>
    <n v="1"/>
  </r>
  <r>
    <s v="40-_-May-31-23"/>
    <m/>
    <x v="7"/>
    <n v="4.8769999999999998"/>
    <n v="4.88"/>
    <x v="142"/>
    <s v=""/>
    <n v="59058963"/>
    <n v="53631199"/>
    <n v="3.29"/>
    <n v="0.84"/>
    <n v="1"/>
    <x v="0"/>
    <n v="5.020693062517573"/>
    <n v="1"/>
  </r>
  <r>
    <s v="40-_-May-31-23"/>
    <m/>
    <x v="7"/>
    <n v="5.4219999999999997"/>
    <n v="5.42"/>
    <x v="2"/>
    <s v="4-hydroxy-4-methyl-2-pentanone"/>
    <n v="141891050"/>
    <n v="53631199"/>
    <n v="3.29"/>
    <n v="0.84"/>
    <n v="1"/>
    <x v="0"/>
    <n v="12.062375872876977"/>
    <n v="1"/>
  </r>
  <r>
    <s v="40-_-May-31-23"/>
    <m/>
    <x v="7"/>
    <n v="5.7560000000000002"/>
    <n v="5.76"/>
    <x v="3"/>
    <s v="(z)-3-hexen-1-ol"/>
    <n v="162625214"/>
    <n v="53631199"/>
    <n v="3.29"/>
    <n v="0.84"/>
    <n v="1"/>
    <x v="0"/>
    <n v="13.82501896825103"/>
    <n v="1"/>
  </r>
  <r>
    <s v="40-_-May-31-23"/>
    <m/>
    <x v="7"/>
    <n v="5.8730000000000002"/>
    <n v="5.87"/>
    <x v="119"/>
    <s v=""/>
    <n v="48259997"/>
    <n v="53631199"/>
    <n v="3.29"/>
    <n v="0.84"/>
    <n v="1"/>
    <x v="0"/>
    <n v="4.1026563933237172"/>
    <n v="1"/>
  </r>
  <r>
    <s v="40-_-May-31-23"/>
    <m/>
    <x v="7"/>
    <n v="6.1159999999999997"/>
    <n v="6.12"/>
    <x v="5"/>
    <s v=""/>
    <n v="12926929"/>
    <n v="53631199"/>
    <n v="3.29"/>
    <n v="0.84"/>
    <n v="1"/>
    <x v="0"/>
    <n v="1.0989380688915453"/>
    <n v="1"/>
  </r>
  <r>
    <s v="40-_-May-31-23"/>
    <m/>
    <x v="7"/>
    <n v="6.9710000000000001"/>
    <n v="6.97"/>
    <x v="7"/>
    <s v="nonane"/>
    <n v="3864865"/>
    <n v="53631199"/>
    <n v="3.29"/>
    <n v="0.84"/>
    <n v="1"/>
    <x v="0"/>
    <n v="0.32855810375585126"/>
    <n v="1"/>
  </r>
  <r>
    <s v="40-_-May-31-23"/>
    <m/>
    <x v="7"/>
    <n v="7.0949999999999998"/>
    <n v="7.1"/>
    <x v="70"/>
    <s v=""/>
    <n v="19431278"/>
    <n v="53631199"/>
    <n v="3.29"/>
    <n v="0.84"/>
    <n v="1"/>
    <x v="0"/>
    <n v="1.6518827574139821"/>
    <n v="1"/>
  </r>
  <r>
    <s v="40-_-May-31-23"/>
    <m/>
    <x v="7"/>
    <n v="7.5119999999999996"/>
    <n v="7.51"/>
    <x v="9"/>
    <s v="cyclopentane"/>
    <n v="8849781"/>
    <n v="53631199"/>
    <n v="3.29"/>
    <n v="0.84"/>
    <n v="1"/>
    <x v="0"/>
    <n v="0.7523334615865136"/>
    <n v="1"/>
  </r>
  <r>
    <s v="40-_-May-31-23"/>
    <m/>
    <x v="7"/>
    <n v="8.39"/>
    <n v="8.39"/>
    <x v="71"/>
    <s v=""/>
    <n v="5262363"/>
    <n v="53631199"/>
    <n v="3.29"/>
    <n v="0.84"/>
    <n v="1"/>
    <x v="0"/>
    <n v="0.44736155300507335"/>
    <n v="1"/>
  </r>
  <r>
    <s v="40-_-May-31-23"/>
    <m/>
    <x v="7"/>
    <n v="8.4730000000000008"/>
    <n v="8.4700000000000006"/>
    <x v="10"/>
    <s v=""/>
    <n v="8190931"/>
    <n v="53631199"/>
    <n v="3.29"/>
    <n v="0.84"/>
    <n v="1"/>
    <x v="0"/>
    <n v="0.69632361217145189"/>
    <n v="1"/>
  </r>
  <r>
    <s v="40-_-May-31-23"/>
    <m/>
    <x v="7"/>
    <n v="8.9079999999999995"/>
    <n v="8.91"/>
    <x v="156"/>
    <s v=""/>
    <n v="44290179"/>
    <n v="53631199"/>
    <n v="3.29"/>
    <n v="0.84"/>
    <n v="1"/>
    <x v="0"/>
    <n v="3.7651760740018667"/>
    <n v="1"/>
  </r>
  <r>
    <s v="40-_-May-31-23"/>
    <m/>
    <x v="7"/>
    <n v="9.8209999999999997"/>
    <n v="9.82"/>
    <x v="12"/>
    <s v="6-methyl-5-hepten-2-one"/>
    <n v="19076433"/>
    <n v="53631199"/>
    <n v="3.29"/>
    <n v="0.84"/>
    <n v="1"/>
    <x v="0"/>
    <n v="1.6217168395029438"/>
    <n v="1"/>
  </r>
  <r>
    <s v="40-_-May-31-23"/>
    <m/>
    <x v="7"/>
    <n v="9.9049999999999994"/>
    <n v="9.91"/>
    <x v="157"/>
    <s v=""/>
    <n v="16096507"/>
    <n v="53631199"/>
    <n v="3.29"/>
    <n v="0.84"/>
    <n v="1"/>
    <x v="0"/>
    <n v="1.3683887579547505"/>
    <n v="1"/>
  </r>
  <r>
    <s v="40-_-May-31-23"/>
    <m/>
    <x v="7"/>
    <n v="10.307"/>
    <n v="10.31"/>
    <x v="13"/>
    <s v="octanal"/>
    <n v="92973231"/>
    <n v="53631199"/>
    <n v="3.29"/>
    <n v="0.84"/>
    <n v="1"/>
    <x v="0"/>
    <n v="7.9037970219955227"/>
    <n v="1"/>
  </r>
  <r>
    <s v="40-_-May-31-23"/>
    <m/>
    <x v="7"/>
    <n v="10.465999999999999"/>
    <n v="10.47"/>
    <x v="14"/>
    <s v="(z)-3-hexen-1-ol acetate"/>
    <n v="13244996"/>
    <n v="53631199"/>
    <n v="3.29"/>
    <n v="0.84"/>
    <n v="1"/>
    <x v="0"/>
    <n v="1.1259774325917813"/>
    <n v="1"/>
  </r>
  <r>
    <s v="40-_-May-31-23"/>
    <m/>
    <x v="7"/>
    <n v="11.074"/>
    <n v="11.07"/>
    <x v="15"/>
    <s v="D-limonene"/>
    <n v="8409562"/>
    <n v="53631199"/>
    <n v="3.29"/>
    <n v="0.84"/>
    <n v="1"/>
    <x v="0"/>
    <n v="0.71490976894076863"/>
    <n v="1"/>
  </r>
  <r>
    <s v="40-_-May-31-23"/>
    <m/>
    <x v="7"/>
    <n v="11.151"/>
    <n v="11.15"/>
    <x v="16"/>
    <s v="2-ethyl-1-hexanol"/>
    <n v="20947577"/>
    <n v="53631199"/>
    <n v="3.29"/>
    <n v="0.84"/>
    <n v="1"/>
    <x v="0"/>
    <n v="1.7807856619570626"/>
    <n v="1"/>
  </r>
  <r>
    <s v="40-_-May-31-23"/>
    <m/>
    <x v="7"/>
    <n v="11.589"/>
    <n v="11.59"/>
    <x v="158"/>
    <s v=""/>
    <n v="9028053"/>
    <n v="53631199"/>
    <n v="3.29"/>
    <n v="0.84"/>
    <n v="1"/>
    <x v="0"/>
    <n v="0.76748863784047416"/>
    <n v="1"/>
  </r>
  <r>
    <s v="40-_-May-31-23"/>
    <m/>
    <x v="7"/>
    <n v="11.746"/>
    <n v="11.75"/>
    <x v="159"/>
    <s v=""/>
    <n v="15869294"/>
    <n v="53631199"/>
    <n v="3.29"/>
    <n v="0.84"/>
    <n v="1"/>
    <x v="0"/>
    <n v="1.3490730321975304"/>
    <n v="1"/>
  </r>
  <r>
    <s v="40-_-May-31-23"/>
    <m/>
    <x v="7"/>
    <n v="12.051"/>
    <n v="12.05"/>
    <x v="160"/>
    <s v=""/>
    <n v="15552015"/>
    <n v="53631199"/>
    <n v="3.29"/>
    <n v="0.84"/>
    <n v="1"/>
    <x v="0"/>
    <n v="1.3221006575863725"/>
    <n v="1"/>
  </r>
  <r>
    <s v="40-_-May-31-23"/>
    <m/>
    <x v="7"/>
    <n v="12.287000000000001"/>
    <n v="12.29"/>
    <x v="17"/>
    <s v="acetophenone"/>
    <n v="35599328"/>
    <n v="53631199"/>
    <n v="3.29"/>
    <n v="0.84"/>
    <n v="1"/>
    <x v="0"/>
    <n v="3.0263534955716644"/>
    <n v="1"/>
  </r>
  <r>
    <s v="40-_-May-31-23"/>
    <m/>
    <x v="7"/>
    <n v="12.407"/>
    <n v="12.41"/>
    <x v="18"/>
    <s v=""/>
    <n v="5612009"/>
    <n v="53631199"/>
    <n v="3.29"/>
    <n v="0.84"/>
    <n v="1"/>
    <x v="0"/>
    <n v="0.47708549594895838"/>
    <n v="1"/>
  </r>
  <r>
    <s v="40-_-May-31-23"/>
    <m/>
    <x v="7"/>
    <n v="13.199"/>
    <n v="13.2"/>
    <x v="19"/>
    <s v=""/>
    <n v="10703535"/>
    <n v="53631199"/>
    <n v="3.29"/>
    <n v="0.84"/>
    <n v="1"/>
    <x v="0"/>
    <n v="0.90992393345806"/>
    <n v="1"/>
  </r>
  <r>
    <s v="40-_-May-31-23"/>
    <m/>
    <x v="7"/>
    <n v="13.364000000000001"/>
    <n v="13.36"/>
    <x v="98"/>
    <s v=""/>
    <n v="29510066"/>
    <n v="53631199"/>
    <n v="3.29"/>
    <n v="0.84"/>
    <n v="1"/>
    <x v="0"/>
    <n v="2.5086959898133614"/>
    <n v="1"/>
  </r>
  <r>
    <s v="40-_-May-31-23"/>
    <m/>
    <x v="7"/>
    <n v="13.510999999999999"/>
    <n v="13.51"/>
    <x v="20"/>
    <s v="nonanal"/>
    <n v="323413008"/>
    <n v="53631199"/>
    <n v="3.29"/>
    <n v="0.84"/>
    <n v="1"/>
    <x v="0"/>
    <n v="27.493836043032797"/>
    <n v="1"/>
  </r>
  <r>
    <s v="40-_-May-31-23"/>
    <m/>
    <x v="7"/>
    <n v="13.885999999999999"/>
    <n v="13.89"/>
    <x v="73"/>
    <s v="€-4,8-dimethylnona-1,3,7-triene"/>
    <n v="33548668"/>
    <n v="53631199"/>
    <n v="3.29"/>
    <n v="0.84"/>
    <n v="1"/>
    <x v="0"/>
    <n v="2.8520237425148376"/>
    <n v="1"/>
  </r>
  <r>
    <s v="40-_-May-31-23"/>
    <m/>
    <x v="7"/>
    <n v="14.875999999999999"/>
    <n v="14.88"/>
    <x v="161"/>
    <s v=""/>
    <n v="8156739"/>
    <n v="53631199"/>
    <n v="3.29"/>
    <n v="0.84"/>
    <n v="1"/>
    <x v="0"/>
    <n v="0.69341689778851223"/>
    <n v="1"/>
  </r>
  <r>
    <s v="40-_-May-31-23"/>
    <m/>
    <x v="7"/>
    <n v="14.944000000000001"/>
    <n v="14.94"/>
    <x v="162"/>
    <s v=""/>
    <n v="9843936"/>
    <n v="53631199"/>
    <n v="3.29"/>
    <n v="0.84"/>
    <n v="1"/>
    <x v="0"/>
    <n v="0.83684810353116068"/>
    <n v="1"/>
  </r>
  <r>
    <s v="40-_-May-31-23"/>
    <m/>
    <x v="7"/>
    <n v="15.170999999999999"/>
    <n v="15.17"/>
    <x v="163"/>
    <s v=""/>
    <n v="7112307"/>
    <n v="53631199"/>
    <n v="3.29"/>
    <n v="0.84"/>
    <n v="1"/>
    <x v="0"/>
    <n v="0.60462813093069667"/>
    <n v="1"/>
  </r>
  <r>
    <s v="40-_-May-31-23"/>
    <m/>
    <x v="7"/>
    <n v="15.265000000000001"/>
    <n v="15.27"/>
    <x v="74"/>
    <s v=""/>
    <n v="14347639"/>
    <n v="53631199"/>
    <n v="3.29"/>
    <n v="0.84"/>
    <n v="1"/>
    <x v="0"/>
    <n v="1.2197148058764014"/>
    <n v="1"/>
  </r>
  <r>
    <s v="40-_-May-31-23"/>
    <m/>
    <x v="7"/>
    <n v="15.492000000000001"/>
    <n v="15.49"/>
    <x v="24"/>
    <s v="dodecanal"/>
    <n v="22771808"/>
    <n v="53631199"/>
    <n v="3.29"/>
    <n v="0.84"/>
    <n v="1"/>
    <x v="0"/>
    <n v="1.9358663382996104"/>
    <n v="1"/>
  </r>
  <r>
    <s v="40-_-May-31-23"/>
    <m/>
    <x v="7"/>
    <n v="15.708"/>
    <n v="15.71"/>
    <x v="75"/>
    <s v=""/>
    <n v="13645737"/>
    <n v="53631199"/>
    <n v="3.29"/>
    <n v="0.84"/>
    <n v="1"/>
    <x v="0"/>
    <n v="1.1600450398839439"/>
    <n v="1"/>
  </r>
  <r>
    <s v="40-_-May-31-23"/>
    <m/>
    <x v="7"/>
    <n v="16"/>
    <n v="16"/>
    <x v="26"/>
    <s v="Butanoic acid, 3-hexenyl ester"/>
    <n v="8786483"/>
    <n v="53631199"/>
    <n v="3.29"/>
    <n v="0.84"/>
    <n v="1"/>
    <x v="0"/>
    <n v="0.74695240148440456"/>
    <n v="1"/>
  </r>
  <r>
    <s v="40-_-May-31-23"/>
    <m/>
    <x v="7"/>
    <n v="16.21"/>
    <n v="16.21"/>
    <x v="27"/>
    <s v="methyl salicylate"/>
    <n v="29612002"/>
    <n v="53631199"/>
    <n v="3.29"/>
    <n v="0.84"/>
    <n v="1"/>
    <x v="0"/>
    <n v="2.5173617255801886"/>
    <n v="1"/>
  </r>
  <r>
    <s v="40-_-May-31-23"/>
    <m/>
    <x v="7"/>
    <n v="16.367000000000001"/>
    <n v="16.37"/>
    <x v="28"/>
    <s v="dodecane"/>
    <n v="32661285"/>
    <n v="53631199"/>
    <n v="3.29"/>
    <n v="0.84"/>
    <n v="1"/>
    <x v="0"/>
    <n v="2.7765859521171965"/>
    <n v="1"/>
  </r>
  <r>
    <s v="40-_-May-31-23"/>
    <m/>
    <x v="7"/>
    <n v="16.547999999999998"/>
    <n v="16.55"/>
    <x v="29"/>
    <s v="decanal"/>
    <n v="271928414"/>
    <n v="53631199"/>
    <n v="3.29"/>
    <n v="0.84"/>
    <n v="1"/>
    <x v="0"/>
    <n v="23.117051711036755"/>
    <n v="1"/>
  </r>
  <r>
    <s v="40-_-May-31-23"/>
    <m/>
    <x v="7"/>
    <n v="17.326000000000001"/>
    <n v="17.329999999999998"/>
    <x v="164"/>
    <s v=""/>
    <n v="5217496"/>
    <n v="53631199"/>
    <n v="3.29"/>
    <n v="0.84"/>
    <n v="1"/>
    <x v="0"/>
    <n v="0.44354734049280864"/>
    <n v="1"/>
  </r>
  <r>
    <s v="40-_-May-31-23"/>
    <m/>
    <x v="7"/>
    <n v="17.431999999999999"/>
    <n v="17.43"/>
    <x v="30"/>
    <s v="cis-3-hexenyl isovalerate"/>
    <n v="126933789"/>
    <n v="53631199"/>
    <n v="3.29"/>
    <n v="0.84"/>
    <n v="1"/>
    <x v="0"/>
    <n v="10.790836165399135"/>
    <n v="1"/>
  </r>
  <r>
    <s v="40-_-May-31-23"/>
    <m/>
    <x v="7"/>
    <n v="17.626999999999999"/>
    <n v="17.63"/>
    <x v="165"/>
    <s v=""/>
    <n v="5469406"/>
    <n v="53631199"/>
    <n v="3.29"/>
    <n v="0.84"/>
    <n v="1"/>
    <x v="0"/>
    <n v="0.46496259611419166"/>
    <n v="1"/>
  </r>
  <r>
    <s v="40-_-May-31-23"/>
    <m/>
    <x v="7"/>
    <n v="17.917000000000002"/>
    <n v="17.920000000000002"/>
    <x v="101"/>
    <s v=""/>
    <n v="23750098"/>
    <n v="53631199"/>
    <n v="3.29"/>
    <n v="0.84"/>
    <n v="1"/>
    <x v="0"/>
    <n v="2.0190322722515885"/>
    <n v="1"/>
  </r>
  <r>
    <s v="40-_-May-31-23"/>
    <m/>
    <x v="7"/>
    <n v="18.177"/>
    <n v="18.18"/>
    <x v="33"/>
    <s v="m-ethylacetophenone"/>
    <n v="65910349"/>
    <n v="53631199"/>
    <n v="3.29"/>
    <n v="0.84"/>
    <n v="1"/>
    <x v="0"/>
    <n v="5.603139898890741"/>
    <n v="1"/>
  </r>
  <r>
    <s v="40-_-May-31-23"/>
    <m/>
    <x v="7"/>
    <n v="18.59"/>
    <n v="18.59"/>
    <x v="34"/>
    <s v=""/>
    <n v="17136547"/>
    <n v="53631199"/>
    <n v="3.29"/>
    <n v="0.84"/>
    <n v="1"/>
    <x v="0"/>
    <n v="1.4568041541536436"/>
    <n v="1"/>
  </r>
  <r>
    <s v="40-_-May-31-23"/>
    <m/>
    <x v="7"/>
    <n v="18.693000000000001"/>
    <n v="18.690000000000001"/>
    <x v="35"/>
    <s v=""/>
    <n v="43235815"/>
    <n v="53631199"/>
    <n v="3.29"/>
    <n v="0.84"/>
    <n v="1"/>
    <x v="0"/>
    <n v="3.6755429725847577"/>
    <n v="1"/>
  </r>
  <r>
    <s v="40-_-May-31-23"/>
    <m/>
    <x v="7"/>
    <n v="18.989000000000001"/>
    <n v="18.989999999999998"/>
    <x v="36"/>
    <s v="2-methyl-naphthalene"/>
    <n v="36104970"/>
    <n v="53631199"/>
    <n v="3.29"/>
    <n v="0.84"/>
    <n v="1"/>
    <x v="0"/>
    <n v="3.0693388978300398"/>
    <n v="1"/>
  </r>
  <r>
    <s v="40-_-May-31-23"/>
    <m/>
    <x v="7"/>
    <n v="19.190000000000001"/>
    <n v="19.190000000000001"/>
    <x v="38"/>
    <s v=""/>
    <n v="5869447"/>
    <n v="53631199"/>
    <n v="3.29"/>
    <n v="0.84"/>
    <n v="1"/>
    <x v="0"/>
    <n v="0.49897069533230004"/>
    <n v="1"/>
  </r>
  <r>
    <s v="40-_-May-31-23"/>
    <m/>
    <x v="7"/>
    <n v="19.396999999999998"/>
    <n v="19.399999999999999"/>
    <x v="39"/>
    <s v="undecanal"/>
    <n v="35128120"/>
    <n v="53631199"/>
    <n v="3.29"/>
    <n v="0.84"/>
    <n v="1"/>
    <x v="0"/>
    <n v="2.9862953804875443"/>
    <n v="1"/>
  </r>
  <r>
    <s v="40-_-May-31-23"/>
    <m/>
    <x v="7"/>
    <n v="19.452999999999999"/>
    <n v="19.45"/>
    <x v="40"/>
    <s v=""/>
    <n v="22085341"/>
    <n v="53631199"/>
    <n v="3.29"/>
    <n v="0.84"/>
    <n v="1"/>
    <x v="0"/>
    <n v="1.8775087253400455"/>
    <n v="1"/>
  </r>
  <r>
    <s v="40-_-May-31-23"/>
    <m/>
    <x v="7"/>
    <n v="19.503"/>
    <n v="19.5"/>
    <x v="41"/>
    <s v="standard"/>
    <n v="53631199"/>
    <n v="53631199"/>
    <n v="3.29"/>
    <n v="0.84"/>
    <n v="1"/>
    <x v="0"/>
    <n v="4.5592705167173255"/>
    <n v="1"/>
  </r>
  <r>
    <s v="40-_-May-31-23"/>
    <m/>
    <x v="7"/>
    <n v="20.13"/>
    <n v="20.13"/>
    <x v="77"/>
    <s v=""/>
    <n v="24257666"/>
    <n v="53631199"/>
    <n v="3.29"/>
    <n v="0.84"/>
    <n v="1"/>
    <x v="0"/>
    <n v="2.0621814067251472"/>
    <n v="1"/>
  </r>
  <r>
    <s v="40-_-May-31-23"/>
    <m/>
    <x v="7"/>
    <n v="20.193999999999999"/>
    <n v="20.190000000000001"/>
    <x v="78"/>
    <s v=""/>
    <n v="26310840"/>
    <n v="53631199"/>
    <n v="3.29"/>
    <n v="0.84"/>
    <n v="1"/>
    <x v="0"/>
    <n v="2.2367248787793628"/>
    <n v="1"/>
  </r>
  <r>
    <s v="40-_-May-31-23"/>
    <m/>
    <x v="7"/>
    <n v="20.899000000000001"/>
    <n v="20.9"/>
    <x v="42"/>
    <s v="2-undecanal"/>
    <n v="9983725"/>
    <n v="53631199"/>
    <n v="3.29"/>
    <n v="0.84"/>
    <n v="1"/>
    <x v="0"/>
    <n v="0.84873178090822998"/>
    <n v="1"/>
  </r>
  <r>
    <s v="40-_-May-31-23"/>
    <m/>
    <x v="7"/>
    <n v="21.632999999999999"/>
    <n v="21.63"/>
    <x v="127"/>
    <s v=""/>
    <n v="5808409"/>
    <n v="53631199"/>
    <n v="3.29"/>
    <n v="0.84"/>
    <n v="1"/>
    <x v="0"/>
    <n v="0.49378176129785134"/>
    <n v="1"/>
  </r>
  <r>
    <s v="40-_-May-31-23"/>
    <m/>
    <x v="7"/>
    <n v="21.835999999999999"/>
    <n v="21.84"/>
    <x v="44"/>
    <s v="tetradecane"/>
    <n v="49670217"/>
    <n v="53631199"/>
    <n v="3.29"/>
    <n v="0.84"/>
    <n v="1"/>
    <x v="0"/>
    <n v="4.222541359313106"/>
    <n v="1"/>
  </r>
  <r>
    <s v="40-_-May-31-23"/>
    <m/>
    <x v="7"/>
    <n v="22.074999999999999"/>
    <n v="22.08"/>
    <x v="45"/>
    <s v="dodecanal"/>
    <n v="42873171"/>
    <n v="53631199"/>
    <n v="3.29"/>
    <n v="0.84"/>
    <n v="1"/>
    <x v="0"/>
    <n v="3.6447140497172223"/>
    <n v="1"/>
  </r>
  <r>
    <s v="40-_-May-31-23"/>
    <m/>
    <x v="7"/>
    <n v="22.286000000000001"/>
    <n v="22.29"/>
    <x v="46"/>
    <s v=""/>
    <n v="18840447"/>
    <n v="53631199"/>
    <n v="3.29"/>
    <n v="0.84"/>
    <n v="1"/>
    <x v="0"/>
    <n v="1.6016553075547573"/>
    <n v="1"/>
  </r>
  <r>
    <s v="40-_-May-31-23"/>
    <m/>
    <x v="7"/>
    <n v="22.692"/>
    <n v="22.69"/>
    <x v="79"/>
    <s v=""/>
    <n v="49086475"/>
    <n v="53631199"/>
    <n v="3.29"/>
    <n v="0.84"/>
    <n v="1"/>
    <x v="0"/>
    <n v="4.1729165562209802"/>
    <n v="1"/>
  </r>
  <r>
    <s v="40-_-May-31-23"/>
    <m/>
    <x v="7"/>
    <n v="23.103000000000002"/>
    <n v="23.1"/>
    <x v="80"/>
    <s v=""/>
    <n v="66629567"/>
    <n v="53631199"/>
    <n v="3.29"/>
    <n v="0.84"/>
    <n v="1"/>
    <x v="0"/>
    <n v="5.6642817246122288"/>
    <n v="1"/>
  </r>
  <r>
    <s v="40-_-May-31-23"/>
    <m/>
    <x v="7"/>
    <n v="23.190999999999999"/>
    <n v="23.19"/>
    <x v="47"/>
    <s v=""/>
    <n v="12767382"/>
    <n v="53631199"/>
    <n v="3.29"/>
    <n v="0.84"/>
    <n v="1"/>
    <x v="0"/>
    <n v="1.085374733618532"/>
    <n v="1"/>
  </r>
  <r>
    <s v="40-_-May-31-23"/>
    <m/>
    <x v="7"/>
    <n v="23.452000000000002"/>
    <n v="23.45"/>
    <x v="166"/>
    <s v=""/>
    <n v="11267716"/>
    <n v="53631199"/>
    <n v="3.29"/>
    <n v="0.84"/>
    <n v="1"/>
    <x v="0"/>
    <n v="0.95788582592651106"/>
    <n v="1"/>
  </r>
  <r>
    <s v="40-_-May-31-23"/>
    <m/>
    <x v="7"/>
    <n v="23.541"/>
    <n v="23.54"/>
    <x v="81"/>
    <s v=""/>
    <n v="12574543"/>
    <n v="53631199"/>
    <n v="3.29"/>
    <n v="0.84"/>
    <n v="1"/>
    <x v="0"/>
    <n v="1.0689811943435057"/>
    <n v="1"/>
  </r>
  <r>
    <s v="40-_-May-31-23"/>
    <m/>
    <x v="7"/>
    <n v="24.146000000000001"/>
    <n v="24.15"/>
    <x v="129"/>
    <s v=""/>
    <n v="6659434"/>
    <n v="53631199"/>
    <n v="3.29"/>
    <n v="0.84"/>
    <n v="1"/>
    <x v="0"/>
    <n v="0.56612870232912238"/>
    <n v="1"/>
  </r>
  <r>
    <s v="40-_-May-31-23"/>
    <m/>
    <x v="7"/>
    <n v="24.332000000000001"/>
    <n v="24.33"/>
    <x v="48"/>
    <s v="pentadecane"/>
    <n v="47038275"/>
    <n v="53631199"/>
    <n v="3.29"/>
    <n v="0.84"/>
    <n v="1"/>
    <x v="0"/>
    <n v="3.9987959315386861"/>
    <n v="1"/>
  </r>
  <r>
    <s v="40-_-May-31-23"/>
    <m/>
    <x v="7"/>
    <n v="24.42"/>
    <n v="24.42"/>
    <x v="167"/>
    <s v=""/>
    <n v="5717847"/>
    <n v="53631199"/>
    <n v="3.29"/>
    <n v="0.84"/>
    <n v="1"/>
    <x v="0"/>
    <n v="0.48608294672286945"/>
    <n v="1"/>
  </r>
  <r>
    <s v="40-_-May-31-23"/>
    <m/>
    <x v="7"/>
    <n v="24.602"/>
    <n v="24.6"/>
    <x v="49"/>
    <s v="tridecanal"/>
    <n v="40412966"/>
    <n v="53631199"/>
    <n v="3.29"/>
    <n v="0.84"/>
    <n v="1"/>
    <x v="0"/>
    <n v="3.4355682478197012"/>
    <n v="1"/>
  </r>
  <r>
    <s v="40-_-May-31-23"/>
    <m/>
    <x v="7"/>
    <n v="24.763999999999999"/>
    <n v="24.76"/>
    <x v="168"/>
    <s v=""/>
    <n v="15933716"/>
    <n v="53631199"/>
    <n v="3.29"/>
    <n v="0.84"/>
    <n v="1"/>
    <x v="0"/>
    <n v="1.3545496452642634"/>
    <n v="1"/>
  </r>
  <r>
    <s v="40-_-May-31-23"/>
    <m/>
    <x v="7"/>
    <n v="24.978999999999999"/>
    <n v="24.98"/>
    <x v="169"/>
    <s v=""/>
    <n v="15825379"/>
    <n v="53631199"/>
    <n v="3.29"/>
    <n v="0.84"/>
    <n v="1"/>
    <x v="0"/>
    <n v="1.345339750665979"/>
    <n v="1"/>
  </r>
  <r>
    <s v="40-_-May-31-23"/>
    <m/>
    <x v="7"/>
    <n v="26.692"/>
    <n v="26.69"/>
    <x v="52"/>
    <s v=""/>
    <n v="18422132"/>
    <n v="53631199"/>
    <n v="3.29"/>
    <n v="0.84"/>
    <n v="1"/>
    <x v="0"/>
    <n v="1.5660937075576995"/>
    <n v="1"/>
  </r>
  <r>
    <s v="40-_-May-31-23"/>
    <m/>
    <x v="7"/>
    <n v="26.991"/>
    <n v="26.99"/>
    <x v="53"/>
    <s v="tetradecanal"/>
    <n v="30291683"/>
    <n v="53631199"/>
    <n v="3.29"/>
    <n v="0.84"/>
    <n v="1"/>
    <x v="0"/>
    <n v="2.5751424502675655"/>
    <n v="1"/>
  </r>
  <r>
    <s v="40-_-May-31-23"/>
    <m/>
    <x v="7"/>
    <n v="27.193000000000001"/>
    <n v="27.19"/>
    <x v="82"/>
    <s v=""/>
    <n v="7281088"/>
    <n v="53631199"/>
    <n v="3.29"/>
    <n v="0.84"/>
    <n v="1"/>
    <x v="0"/>
    <n v="0.61897646271201801"/>
    <n v="1"/>
  </r>
  <r>
    <s v="40-_-May-31-23"/>
    <m/>
    <x v="7"/>
    <n v="28.207999999999998"/>
    <n v="28.21"/>
    <x v="83"/>
    <s v=""/>
    <n v="12507523"/>
    <n v="53631199"/>
    <n v="3.29"/>
    <n v="0.84"/>
    <n v="1"/>
    <x v="0"/>
    <n v="1.0632837213104975"/>
    <n v="1"/>
  </r>
  <r>
    <s v="40-_-May-31-23"/>
    <m/>
    <x v="7"/>
    <n v="28.818000000000001"/>
    <n v="28.82"/>
    <x v="170"/>
    <s v=""/>
    <n v="31720126"/>
    <n v="53631199"/>
    <n v="3.29"/>
    <n v="0.84"/>
    <n v="1"/>
    <x v="0"/>
    <n v="2.6965765814476512"/>
    <n v="1"/>
  </r>
  <r>
    <s v="40-_-May-31-23"/>
    <m/>
    <x v="7"/>
    <n v="28.93"/>
    <n v="28.93"/>
    <x v="56"/>
    <s v="heptadecane"/>
    <n v="29824386"/>
    <n v="53631199"/>
    <n v="3.29"/>
    <n v="0.84"/>
    <n v="1"/>
    <x v="0"/>
    <n v="2.5354168152943393"/>
    <n v="1"/>
  </r>
  <r>
    <s v="40-_-May-31-23"/>
    <m/>
    <x v="7"/>
    <n v="29.257999999999999"/>
    <n v="29.26"/>
    <x v="57"/>
    <s v="pentadecanal"/>
    <n v="66182301"/>
    <n v="53631199"/>
    <n v="3.29"/>
    <n v="0.84"/>
    <n v="1"/>
    <x v="0"/>
    <n v="5.6262589556838281"/>
    <n v="1"/>
  </r>
  <r>
    <s v="40-_-May-31-23"/>
    <m/>
    <x v="7"/>
    <n v="29.652999999999999"/>
    <n v="29.65"/>
    <x v="130"/>
    <s v=""/>
    <n v="13465287"/>
    <n v="53631199"/>
    <n v="3.29"/>
    <n v="0.84"/>
    <n v="1"/>
    <x v="0"/>
    <n v="1.1447047085081405"/>
    <n v="1"/>
  </r>
  <r>
    <s v="40-_-May-31-23"/>
    <m/>
    <x v="7"/>
    <n v="31.062999999999999"/>
    <n v="31.06"/>
    <x v="131"/>
    <s v=""/>
    <n v="6880919"/>
    <n v="53631199"/>
    <n v="3.29"/>
    <n v="0.84"/>
    <n v="1"/>
    <x v="0"/>
    <n v="0.58495748201751119"/>
    <n v="1"/>
  </r>
  <r>
    <s v="40-_-May-31-23"/>
    <m/>
    <x v="7"/>
    <n v="31.241"/>
    <n v="31.24"/>
    <x v="58"/>
    <s v=""/>
    <n v="86608924"/>
    <n v="53631199"/>
    <n v="3.29"/>
    <n v="0.84"/>
    <n v="1"/>
    <x v="0"/>
    <n v="7.3627575187683494"/>
    <n v="1"/>
  </r>
  <r>
    <s v="40-_-May-31-23"/>
    <m/>
    <x v="7"/>
    <n v="31.414999999999999"/>
    <n v="31.42"/>
    <x v="59"/>
    <s v=""/>
    <n v="13269146"/>
    <n v="53631199"/>
    <n v="3.29"/>
    <n v="0.84"/>
    <n v="1"/>
    <x v="0"/>
    <n v="1.1280304611466476"/>
    <n v="1"/>
  </r>
  <r>
    <s v="40-_-May-31-23"/>
    <m/>
    <x v="7"/>
    <n v="31.616"/>
    <n v="31.62"/>
    <x v="60"/>
    <s v=""/>
    <n v="15023081"/>
    <n v="53631199"/>
    <n v="3.29"/>
    <n v="0.84"/>
    <n v="1"/>
    <x v="0"/>
    <n v="1.277135166669614"/>
    <n v="1"/>
  </r>
  <r>
    <s v="40-_-May-31-23"/>
    <m/>
    <x v="7"/>
    <n v="32.005000000000003"/>
    <n v="32.01"/>
    <x v="132"/>
    <s v=""/>
    <n v="10419868"/>
    <n v="53631199"/>
    <n v="3.29"/>
    <n v="0.84"/>
    <n v="1"/>
    <x v="0"/>
    <n v="0.88580896653991126"/>
    <n v="1"/>
  </r>
  <r>
    <s v="40-_-May-31-23"/>
    <m/>
    <x v="7"/>
    <n v="32.387"/>
    <n v="32.39"/>
    <x v="61"/>
    <s v=""/>
    <n v="16971216"/>
    <n v="53631199"/>
    <n v="3.29"/>
    <n v="0.84"/>
    <n v="1"/>
    <x v="0"/>
    <n v="1.4427491121658746"/>
    <n v="1"/>
  </r>
  <r>
    <s v="40-_-May-31-23"/>
    <m/>
    <x v="7"/>
    <n v="32.875"/>
    <n v="32.880000000000003"/>
    <x v="63"/>
    <s v="homosalate"/>
    <n v="218762329"/>
    <n v="53631199"/>
    <n v="3.29"/>
    <n v="0.84"/>
    <n v="1"/>
    <x v="0"/>
    <n v="18.597321249113143"/>
    <n v="1"/>
  </r>
  <r>
    <s v="40-_-May-31-23"/>
    <m/>
    <x v="7"/>
    <n v="33.091999999999999"/>
    <n v="33.090000000000003"/>
    <x v="133"/>
    <s v=""/>
    <n v="9534774"/>
    <n v="53631199"/>
    <n v="3.29"/>
    <n v="0.84"/>
    <n v="1"/>
    <x v="0"/>
    <n v="0.81056576754442733"/>
    <n v="1"/>
  </r>
  <r>
    <s v="40-_-May-31-23"/>
    <m/>
    <x v="7"/>
    <n v="33.792999999999999"/>
    <n v="33.79"/>
    <x v="135"/>
    <s v=""/>
    <n v="11522469"/>
    <n v="53631199"/>
    <n v="3.29"/>
    <n v="0.84"/>
    <n v="1"/>
    <x v="0"/>
    <n v="0.9795427693400881"/>
    <n v="1"/>
  </r>
  <r>
    <s v="40-_-May-31-23"/>
    <m/>
    <x v="7"/>
    <n v="34.948"/>
    <n v="34.950000000000003"/>
    <x v="64"/>
    <s v=""/>
    <n v="11095818"/>
    <n v="53631199"/>
    <n v="3.29"/>
    <n v="0.84"/>
    <n v="1"/>
    <x v="0"/>
    <n v="0.94327251319258032"/>
    <n v="1"/>
  </r>
  <r>
    <s v="40-_-May-31-23"/>
    <m/>
    <x v="7"/>
    <n v="35.131"/>
    <n v="35.130000000000003"/>
    <x v="65"/>
    <s v=""/>
    <n v="46741021"/>
    <n v="53631199"/>
    <n v="3.29"/>
    <n v="0.84"/>
    <n v="1"/>
    <x v="0"/>
    <n v="3.9735259129031473"/>
    <n v="1"/>
  </r>
  <r>
    <s v="40-_-May-31-23"/>
    <m/>
    <x v="7"/>
    <n v="36.366"/>
    <n v="36.369999999999997"/>
    <x v="66"/>
    <s v=""/>
    <n v="11500225"/>
    <n v="53631199"/>
    <n v="3.29"/>
    <n v="0.84"/>
    <n v="1"/>
    <x v="0"/>
    <n v="0.9776517727697176"/>
    <n v="1"/>
  </r>
  <r>
    <s v="420-_-May-31-23"/>
    <m/>
    <x v="8"/>
    <n v="4.1210000000000004"/>
    <n v="4.12"/>
    <x v="171"/>
    <s v=""/>
    <n v="12360662"/>
    <n v="32104763"/>
    <n v="7.77"/>
    <n v="1.78"/>
    <n v="1"/>
    <x v="0"/>
    <n v="0.74326298104994126"/>
    <n v="1"/>
  </r>
  <r>
    <s v="420-_-May-31-23"/>
    <m/>
    <x v="8"/>
    <n v="4.29"/>
    <n v="4.29"/>
    <x v="172"/>
    <s v=""/>
    <n v="19548352"/>
    <n v="32104763"/>
    <n v="7.77"/>
    <n v="1.78"/>
    <n v="1"/>
    <x v="0"/>
    <n v="1.1754683027602875"/>
    <n v="1"/>
  </r>
  <r>
    <s v="420-_-May-31-23"/>
    <m/>
    <x v="8"/>
    <n v="4.3680000000000003"/>
    <n v="4.37"/>
    <x v="173"/>
    <s v=""/>
    <n v="47245727"/>
    <n v="32104763"/>
    <n v="7.77"/>
    <n v="1.78"/>
    <n v="1"/>
    <x v="0"/>
    <n v="2.8409481540625978"/>
    <n v="1"/>
  </r>
  <r>
    <s v="420-_-May-31-23"/>
    <m/>
    <x v="8"/>
    <n v="4.8769999999999998"/>
    <n v="4.88"/>
    <x v="142"/>
    <s v=""/>
    <n v="8113929"/>
    <n v="32104763"/>
    <n v="7.77"/>
    <n v="1.78"/>
    <n v="1"/>
    <x v="0"/>
    <n v="0.48790129983066999"/>
    <n v="1"/>
  </r>
  <r>
    <s v="420-_-May-31-23"/>
    <m/>
    <x v="8"/>
    <n v="5.4249999999999998"/>
    <n v="5.43"/>
    <x v="2"/>
    <s v="4-hydroxy-4-methyl-2-pentanone"/>
    <n v="128603685"/>
    <n v="32104763"/>
    <n v="7.77"/>
    <n v="1.78"/>
    <n v="1"/>
    <x v="0"/>
    <n v="7.733109948893321"/>
    <n v="1"/>
  </r>
  <r>
    <s v="420-_-May-31-23"/>
    <m/>
    <x v="8"/>
    <n v="5.66"/>
    <n v="5.66"/>
    <x v="118"/>
    <s v=""/>
    <n v="9625040"/>
    <n v="32104763"/>
    <n v="7.77"/>
    <n v="1.78"/>
    <n v="1"/>
    <x v="0"/>
    <n v="0.57876640612977903"/>
    <n v="1"/>
  </r>
  <r>
    <s v="420-_-May-31-23"/>
    <m/>
    <x v="8"/>
    <n v="5.7729999999999997"/>
    <n v="5.77"/>
    <x v="3"/>
    <s v="(z)-3-hexen-1-ol"/>
    <n v="710619618"/>
    <n v="32104763"/>
    <n v="7.77"/>
    <n v="1.78"/>
    <n v="1"/>
    <x v="0"/>
    <n v="42.730499035347016"/>
    <n v="1"/>
  </r>
  <r>
    <s v="420-_-May-31-23"/>
    <m/>
    <x v="8"/>
    <n v="6.117"/>
    <n v="6.12"/>
    <x v="5"/>
    <s v=""/>
    <n v="30521302"/>
    <n v="32104763"/>
    <n v="7.77"/>
    <n v="1.78"/>
    <n v="1"/>
    <x v="0"/>
    <n v="1.8352863228559713"/>
    <n v="1"/>
  </r>
  <r>
    <s v="420-_-May-31-23"/>
    <m/>
    <x v="8"/>
    <n v="6.7270000000000003"/>
    <n v="6.73"/>
    <x v="147"/>
    <s v=""/>
    <n v="10533772"/>
    <n v="32104763"/>
    <n v="7.77"/>
    <n v="1.78"/>
    <n v="1"/>
    <x v="0"/>
    <n v="0.63340966514741703"/>
    <n v="1"/>
  </r>
  <r>
    <s v="420-_-May-31-23"/>
    <m/>
    <x v="8"/>
    <n v="6.9710000000000001"/>
    <n v="6.97"/>
    <x v="7"/>
    <s v="nonane"/>
    <n v="15832186"/>
    <n v="32104763"/>
    <n v="7.77"/>
    <n v="1.78"/>
    <n v="1"/>
    <x v="0"/>
    <n v="0.95201031812836112"/>
    <n v="1"/>
  </r>
  <r>
    <s v="420-_-May-31-23"/>
    <m/>
    <x v="8"/>
    <n v="7.5140000000000002"/>
    <n v="7.51"/>
    <x v="9"/>
    <s v="cyclopentane"/>
    <n v="9450245"/>
    <n v="32104763"/>
    <n v="7.77"/>
    <n v="1.78"/>
    <n v="1"/>
    <x v="0"/>
    <n v="0.56825575121723271"/>
    <n v="1"/>
  </r>
  <r>
    <s v="420-_-May-31-23"/>
    <m/>
    <x v="8"/>
    <n v="8.1820000000000004"/>
    <n v="8.18"/>
    <x v="120"/>
    <s v=""/>
    <n v="11399508"/>
    <n v="32104763"/>
    <n v="7.77"/>
    <n v="1.78"/>
    <n v="1"/>
    <x v="0"/>
    <n v="0.68546751772539805"/>
    <n v="1"/>
  </r>
  <r>
    <s v="420-_-May-31-23"/>
    <m/>
    <x v="8"/>
    <n v="8.4730000000000008"/>
    <n v="8.4700000000000006"/>
    <x v="10"/>
    <s v=""/>
    <n v="9290197"/>
    <n v="32104763"/>
    <n v="7.77"/>
    <n v="1.78"/>
    <n v="1"/>
    <x v="0"/>
    <n v="0.55863185295101681"/>
    <n v="1"/>
  </r>
  <r>
    <s v="420-_-May-31-23"/>
    <m/>
    <x v="8"/>
    <n v="8.9429999999999996"/>
    <n v="8.94"/>
    <x v="150"/>
    <s v=""/>
    <n v="61969650"/>
    <n v="32104763"/>
    <n v="7.77"/>
    <n v="1.78"/>
    <n v="1"/>
    <x v="0"/>
    <n v="3.7263171498113525"/>
    <n v="1"/>
  </r>
  <r>
    <s v="420-_-May-31-23"/>
    <m/>
    <x v="8"/>
    <n v="9.907"/>
    <n v="9.91"/>
    <x v="157"/>
    <s v=""/>
    <n v="35352151"/>
    <n v="32104763"/>
    <n v="7.77"/>
    <n v="1.78"/>
    <n v="1"/>
    <x v="0"/>
    <n v="2.1257716729725042"/>
    <n v="1"/>
  </r>
  <r>
    <s v="420-_-May-31-23"/>
    <m/>
    <x v="8"/>
    <n v="10.311999999999999"/>
    <n v="10.31"/>
    <x v="13"/>
    <s v="octanal"/>
    <n v="28721812"/>
    <n v="32104763"/>
    <n v="7.77"/>
    <n v="1.78"/>
    <n v="1"/>
    <x v="0"/>
    <n v="1.7270806052520467"/>
    <n v="1"/>
  </r>
  <r>
    <s v="420-_-May-31-23"/>
    <m/>
    <x v="8"/>
    <n v="10.475"/>
    <n v="10.48"/>
    <x v="14"/>
    <s v="(z)-3-hexen-1-ol acetate"/>
    <n v="1090281086"/>
    <n v="32104763"/>
    <n v="7.77"/>
    <n v="1.78"/>
    <n v="1"/>
    <x v="0"/>
    <n v="65.560046068950626"/>
    <n v="1"/>
  </r>
  <r>
    <s v="420-_-May-31-23"/>
    <m/>
    <x v="8"/>
    <n v="11.074999999999999"/>
    <n v="11.08"/>
    <x v="15"/>
    <s v="D-limonene"/>
    <n v="15503562"/>
    <n v="32104763"/>
    <n v="7.77"/>
    <n v="1.78"/>
    <n v="1"/>
    <x v="0"/>
    <n v="0.93224972165832132"/>
    <n v="1"/>
  </r>
  <r>
    <s v="420-_-May-31-23"/>
    <m/>
    <x v="8"/>
    <n v="11.749000000000001"/>
    <n v="11.75"/>
    <x v="159"/>
    <s v=""/>
    <n v="22487724"/>
    <n v="32104763"/>
    <n v="7.77"/>
    <n v="1.78"/>
    <n v="1"/>
    <x v="0"/>
    <n v="1.3522166351016076"/>
    <n v="1"/>
  </r>
  <r>
    <s v="420-_-May-31-23"/>
    <m/>
    <x v="8"/>
    <n v="12.289"/>
    <n v="12.29"/>
    <x v="17"/>
    <s v="acetophenone"/>
    <n v="34337608"/>
    <n v="32104763"/>
    <n v="7.77"/>
    <n v="1.78"/>
    <n v="1"/>
    <x v="0"/>
    <n v="2.0647658583500066"/>
    <n v="1"/>
  </r>
  <r>
    <s v="420-_-May-31-23"/>
    <m/>
    <x v="8"/>
    <n v="13.378"/>
    <n v="13.38"/>
    <x v="174"/>
    <s v=""/>
    <n v="30324323"/>
    <n v="32104763"/>
    <n v="7.77"/>
    <n v="1.78"/>
    <n v="1"/>
    <x v="0"/>
    <n v="1.8234417146348065"/>
    <n v="1"/>
  </r>
  <r>
    <s v="420-_-May-31-23"/>
    <m/>
    <x v="8"/>
    <n v="13.510999999999999"/>
    <n v="13.51"/>
    <x v="20"/>
    <s v="nonanal"/>
    <n v="124181814"/>
    <n v="32104763"/>
    <n v="7.77"/>
    <n v="1.78"/>
    <n v="1"/>
    <x v="0"/>
    <n v="7.4672169877171086"/>
    <n v="1"/>
  </r>
  <r>
    <s v="420-_-May-31-23"/>
    <m/>
    <x v="8"/>
    <n v="13.885999999999999"/>
    <n v="13.89"/>
    <x v="73"/>
    <s v="€-4,8-dimethylnona-1,3,7-triene"/>
    <n v="35681120"/>
    <n v="32104763"/>
    <n v="7.77"/>
    <n v="1.78"/>
    <n v="1"/>
    <x v="0"/>
    <n v="2.1455530147495883"/>
    <n v="1"/>
  </r>
  <r>
    <s v="420-_-May-31-23"/>
    <m/>
    <x v="8"/>
    <n v="14.73"/>
    <n v="14.73"/>
    <x v="175"/>
    <s v=""/>
    <n v="23753660"/>
    <n v="32104763"/>
    <n v="7.77"/>
    <n v="1.78"/>
    <n v="1"/>
    <x v="0"/>
    <n v="1.4283390438511099"/>
    <n v="1"/>
  </r>
  <r>
    <s v="420-_-May-31-23"/>
    <m/>
    <x v="8"/>
    <n v="15.16"/>
    <n v="15.16"/>
    <x v="125"/>
    <s v=""/>
    <n v="11616769"/>
    <n v="32104763"/>
    <n v="7.77"/>
    <n v="1.78"/>
    <n v="1"/>
    <x v="0"/>
    <n v="0.69853170947547505"/>
    <n v="1"/>
  </r>
  <r>
    <s v="420-_-May-31-23"/>
    <m/>
    <x v="8"/>
    <n v="15.266"/>
    <n v="15.27"/>
    <x v="74"/>
    <s v=""/>
    <n v="13972220"/>
    <n v="32104763"/>
    <n v="7.77"/>
    <n v="1.78"/>
    <n v="1"/>
    <x v="0"/>
    <n v="0.84016809852786278"/>
    <n v="1"/>
  </r>
  <r>
    <s v="420-_-May-31-23"/>
    <m/>
    <x v="8"/>
    <n v="16"/>
    <n v="16"/>
    <x v="26"/>
    <s v="Butanoic acid, 3-hexenyl ester"/>
    <n v="97623921"/>
    <n v="32104763"/>
    <n v="7.77"/>
    <n v="1.78"/>
    <n v="1"/>
    <x v="0"/>
    <n v="5.8702556986222874"/>
    <n v="1"/>
  </r>
  <r>
    <s v="420-_-May-31-23"/>
    <m/>
    <x v="8"/>
    <n v="16.367000000000001"/>
    <n v="16.37"/>
    <x v="28"/>
    <s v="dodecane"/>
    <n v="43311045"/>
    <n v="32104763"/>
    <n v="7.77"/>
    <n v="1.78"/>
    <n v="1"/>
    <x v="0"/>
    <n v="2.6043505128680122"/>
    <n v="1"/>
  </r>
  <r>
    <s v="420-_-May-31-23"/>
    <m/>
    <x v="8"/>
    <n v="16.547000000000001"/>
    <n v="16.55"/>
    <x v="29"/>
    <s v="decanal"/>
    <n v="125354038"/>
    <n v="32104763"/>
    <n v="7.77"/>
    <n v="1.78"/>
    <n v="1"/>
    <x v="0"/>
    <n v="7.5377043697600996"/>
    <n v="1"/>
  </r>
  <r>
    <s v="420-_-May-31-23"/>
    <m/>
    <x v="8"/>
    <n v="17.324999999999999"/>
    <n v="17.329999999999998"/>
    <x v="164"/>
    <s v=""/>
    <n v="27656110"/>
    <n v="32104763"/>
    <n v="7.77"/>
    <n v="1.78"/>
    <n v="1"/>
    <x v="0"/>
    <n v="1.6629985321858238"/>
    <n v="1"/>
  </r>
  <r>
    <s v="420-_-May-31-23"/>
    <m/>
    <x v="8"/>
    <n v="17.431999999999999"/>
    <n v="17.43"/>
    <x v="30"/>
    <s v="cis-3-hexenyl isovalerate"/>
    <n v="209327921"/>
    <n v="32104763"/>
    <n v="7.77"/>
    <n v="1.78"/>
    <n v="1"/>
    <x v="0"/>
    <n v="12.58716520033042"/>
    <n v="1"/>
  </r>
  <r>
    <s v="420-_-May-31-23"/>
    <m/>
    <x v="8"/>
    <n v="18.178000000000001"/>
    <n v="18.18"/>
    <x v="33"/>
    <s v="m-ethylacetophenone"/>
    <n v="47432888"/>
    <n v="32104763"/>
    <n v="7.77"/>
    <n v="1.78"/>
    <n v="1"/>
    <x v="0"/>
    <n v="2.8522023929372056"/>
    <n v="1"/>
  </r>
  <r>
    <s v="420-_-May-31-23"/>
    <m/>
    <x v="8"/>
    <n v="18.693000000000001"/>
    <n v="18.690000000000001"/>
    <x v="35"/>
    <s v=""/>
    <n v="24210569"/>
    <n v="32104763"/>
    <n v="7.77"/>
    <n v="1.78"/>
    <n v="1"/>
    <x v="0"/>
    <n v="1.4558135873188098"/>
    <n v="1"/>
  </r>
  <r>
    <s v="420-_-May-31-23"/>
    <m/>
    <x v="8"/>
    <n v="18.989999999999998"/>
    <n v="18.989999999999998"/>
    <x v="36"/>
    <s v="2-methyl-naphthalene"/>
    <n v="25574808"/>
    <n v="32104763"/>
    <n v="7.77"/>
    <n v="1.78"/>
    <n v="1"/>
    <x v="0"/>
    <n v="1.5378470856868254"/>
    <n v="1"/>
  </r>
  <r>
    <s v="420-_-May-31-23"/>
    <m/>
    <x v="8"/>
    <n v="19.399000000000001"/>
    <n v="19.399999999999999"/>
    <x v="39"/>
    <s v="undecanal"/>
    <n v="11700991"/>
    <n v="32104763"/>
    <n v="7.77"/>
    <n v="1.78"/>
    <n v="1"/>
    <x v="0"/>
    <n v="0.70359608990995248"/>
    <n v="1"/>
  </r>
  <r>
    <s v="420-_-May-31-23"/>
    <m/>
    <x v="8"/>
    <n v="19.452000000000002"/>
    <n v="19.45"/>
    <x v="40"/>
    <s v=""/>
    <n v="21800142"/>
    <n v="32104763"/>
    <n v="7.77"/>
    <n v="1.78"/>
    <n v="1"/>
    <x v="0"/>
    <n v="1.3108714185560635"/>
    <n v="1"/>
  </r>
  <r>
    <s v="420-_-May-31-23"/>
    <m/>
    <x v="8"/>
    <n v="19.501000000000001"/>
    <n v="19.5"/>
    <x v="41"/>
    <s v="standard"/>
    <n v="32104763"/>
    <n v="32104763"/>
    <n v="7.77"/>
    <n v="1.78"/>
    <n v="1"/>
    <x v="0"/>
    <n v="1.9305019305019306"/>
    <n v="1"/>
  </r>
  <r>
    <s v="420-_-May-31-23"/>
    <m/>
    <x v="8"/>
    <n v="19.876999999999999"/>
    <n v="19.88"/>
    <x v="176"/>
    <s v=""/>
    <n v="9511146"/>
    <n v="32104763"/>
    <n v="7.77"/>
    <n v="1.78"/>
    <n v="1"/>
    <x v="0"/>
    <n v="0.57191780902683242"/>
    <n v="1"/>
  </r>
  <r>
    <s v="420-_-May-31-23"/>
    <m/>
    <x v="8"/>
    <n v="21.835999999999999"/>
    <n v="21.84"/>
    <x v="44"/>
    <s v="tetradecane"/>
    <n v="38718760"/>
    <n v="32104763"/>
    <n v="7.77"/>
    <n v="1.78"/>
    <n v="1"/>
    <x v="0"/>
    <n v="2.3282103321130552"/>
    <n v="1"/>
  </r>
  <r>
    <s v="420-_-May-31-23"/>
    <m/>
    <x v="8"/>
    <n v="22.077000000000002"/>
    <n v="22.08"/>
    <x v="45"/>
    <s v="dodecanal"/>
    <n v="14238860"/>
    <n v="32104763"/>
    <n v="7.77"/>
    <n v="1.78"/>
    <n v="1"/>
    <x v="0"/>
    <n v="0.85620151496358099"/>
    <n v="1"/>
  </r>
  <r>
    <s v="420-_-May-31-23"/>
    <m/>
    <x v="8"/>
    <n v="22.170999999999999"/>
    <n v="22.17"/>
    <x v="177"/>
    <s v=""/>
    <n v="9659254"/>
    <n v="32104763"/>
    <n v="7.77"/>
    <n v="1.78"/>
    <n v="1"/>
    <x v="0"/>
    <n v="0.58082373927533726"/>
    <n v="1"/>
  </r>
  <r>
    <s v="420-_-May-31-23"/>
    <m/>
    <x v="8"/>
    <n v="22.285"/>
    <n v="22.29"/>
    <x v="46"/>
    <s v=""/>
    <n v="14310800"/>
    <n v="32104763"/>
    <n v="7.77"/>
    <n v="1.78"/>
    <n v="1"/>
    <x v="0"/>
    <n v="0.86052736246727723"/>
    <n v="1"/>
  </r>
  <r>
    <s v="420-_-May-31-23"/>
    <m/>
    <x v="8"/>
    <n v="22.422000000000001"/>
    <n v="22.42"/>
    <x v="87"/>
    <s v=""/>
    <n v="205540102"/>
    <n v="32104763"/>
    <n v="7.77"/>
    <n v="1.78"/>
    <n v="1"/>
    <x v="0"/>
    <n v="12.359398625885003"/>
    <n v="1"/>
  </r>
  <r>
    <s v="420-_-May-31-23"/>
    <m/>
    <x v="8"/>
    <n v="22.695"/>
    <n v="22.7"/>
    <x v="178"/>
    <s v=""/>
    <n v="8538655"/>
    <n v="32104763"/>
    <n v="7.77"/>
    <n v="1.78"/>
    <n v="1"/>
    <x v="0"/>
    <n v="0.51344063687341235"/>
    <n v="1"/>
  </r>
  <r>
    <s v="420-_-May-31-23"/>
    <m/>
    <x v="8"/>
    <n v="24.331"/>
    <n v="24.33"/>
    <x v="48"/>
    <s v="pentadecane"/>
    <n v="23782023"/>
    <n v="32104763"/>
    <n v="7.77"/>
    <n v="1.78"/>
    <n v="1"/>
    <x v="0"/>
    <n v="1.4300445486154598"/>
    <n v="1"/>
  </r>
  <r>
    <s v="420-_-May-31-23"/>
    <m/>
    <x v="8"/>
    <n v="26.068000000000001"/>
    <n v="26.07"/>
    <x v="50"/>
    <s v=""/>
    <n v="37147387"/>
    <n v="32104763"/>
    <n v="7.77"/>
    <n v="1.78"/>
    <n v="1"/>
    <x v="0"/>
    <n v="2.2337215919208724"/>
    <n v="1"/>
  </r>
  <r>
    <s v="420-_-May-31-23"/>
    <m/>
    <x v="8"/>
    <n v="28.209"/>
    <n v="28.21"/>
    <x v="83"/>
    <s v=""/>
    <n v="49361914"/>
    <n v="32104763"/>
    <n v="7.77"/>
    <n v="1.78"/>
    <n v="1"/>
    <x v="0"/>
    <n v="2.9681972818260727"/>
    <n v="1"/>
  </r>
  <r>
    <s v="420-_-May-31-23"/>
    <m/>
    <x v="8"/>
    <n v="28.44"/>
    <n v="28.44"/>
    <x v="84"/>
    <s v=""/>
    <n v="12991975"/>
    <n v="32104763"/>
    <n v="7.77"/>
    <n v="1.78"/>
    <n v="1"/>
    <x v="0"/>
    <n v="0.78122466808220381"/>
    <n v="1"/>
  </r>
  <r>
    <s v="420-_-May-31-23"/>
    <m/>
    <x v="8"/>
    <n v="31.244"/>
    <n v="31.24"/>
    <x v="58"/>
    <s v=""/>
    <n v="22902423"/>
    <n v="32104763"/>
    <n v="7.77"/>
    <n v="1.78"/>
    <n v="1"/>
    <x v="0"/>
    <n v="1.3771530353509172"/>
    <n v="1"/>
  </r>
  <r>
    <s v="420-_-May-31-23"/>
    <m/>
    <x v="8"/>
    <n v="31.617999999999999"/>
    <n v="31.62"/>
    <x v="60"/>
    <s v=""/>
    <n v="10275204"/>
    <n v="32104763"/>
    <n v="7.77"/>
    <n v="1.78"/>
    <n v="1"/>
    <x v="0"/>
    <n v="0.61786162876521344"/>
    <n v="1"/>
  </r>
  <r>
    <s v="420-_-May-31-23"/>
    <m/>
    <x v="8"/>
    <n v="32.875"/>
    <n v="32.880000000000003"/>
    <x v="63"/>
    <s v="homosalate"/>
    <n v="46259133"/>
    <n v="32104763"/>
    <n v="7.77"/>
    <n v="1.78"/>
    <n v="1"/>
    <x v="0"/>
    <n v="2.7816229498359966"/>
    <n v="1"/>
  </r>
  <r>
    <s v="420-_-May-31-23"/>
    <m/>
    <x v="8"/>
    <n v="35.131"/>
    <n v="35.130000000000003"/>
    <x v="65"/>
    <s v=""/>
    <n v="14993106"/>
    <n v="32104763"/>
    <n v="7.77"/>
    <n v="1.78"/>
    <n v="1"/>
    <x v="0"/>
    <n v="0.90155532614335376"/>
    <n v="1"/>
  </r>
  <r>
    <s v="429-_-May-31-23"/>
    <n v="427"/>
    <x v="9"/>
    <n v="4.2690000000000001"/>
    <n v="4.2699999999999996"/>
    <x v="179"/>
    <s v=""/>
    <n v="10535592"/>
    <n v="36929229"/>
    <n v="5.4"/>
    <n v="1.2"/>
    <n v="0"/>
    <x v="0"/>
    <n v="0.79247615305841701"/>
    <n v="1"/>
  </r>
  <r>
    <s v="429-_-May-31-23"/>
    <n v="427"/>
    <x v="9"/>
    <n v="4.3949999999999996"/>
    <n v="4.4000000000000004"/>
    <x v="67"/>
    <s v=""/>
    <n v="14163872"/>
    <n v="36929229"/>
    <n v="5.4"/>
    <n v="1.2"/>
    <n v="0"/>
    <x v="0"/>
    <n v="1.0653915598641088"/>
    <n v="1"/>
  </r>
  <r>
    <s v="429-_-May-31-23"/>
    <n v="427"/>
    <x v="9"/>
    <n v="4.8680000000000003"/>
    <n v="4.87"/>
    <x v="68"/>
    <s v=""/>
    <n v="6484702"/>
    <n v="36929229"/>
    <n v="5.4"/>
    <n v="1.2"/>
    <n v="0"/>
    <x v="0"/>
    <n v="0.48777246638729205"/>
    <n v="1"/>
  </r>
  <r>
    <s v="429-_-May-31-23"/>
    <n v="427"/>
    <x v="9"/>
    <n v="5.4260000000000002"/>
    <n v="5.43"/>
    <x v="2"/>
    <s v="4-hydroxy-4-methyl-2-pentanone"/>
    <n v="73656139"/>
    <n v="36929229"/>
    <n v="5.4"/>
    <n v="1.2"/>
    <n v="0"/>
    <x v="0"/>
    <n v="5.5403373330949073"/>
    <n v="1"/>
  </r>
  <r>
    <s v="429-_-May-31-23"/>
    <n v="427"/>
    <x v="9"/>
    <n v="5.6559999999999997"/>
    <n v="5.66"/>
    <x v="118"/>
    <s v=""/>
    <n v="5708564"/>
    <n v="36929229"/>
    <n v="5.4"/>
    <n v="1.2"/>
    <n v="0"/>
    <x v="0"/>
    <n v="0.42939218206321672"/>
    <n v="1"/>
  </r>
  <r>
    <s v="429-_-May-31-23"/>
    <n v="427"/>
    <x v="9"/>
    <n v="5.7590000000000003"/>
    <n v="5.76"/>
    <x v="3"/>
    <s v="(z)-3-hexen-1-ol"/>
    <n v="452894945"/>
    <n v="36929229"/>
    <n v="5.4"/>
    <n v="1.2"/>
    <n v="0"/>
    <x v="0"/>
    <n v="34.066281586568969"/>
    <n v="1"/>
  </r>
  <r>
    <s v="429-_-May-31-23"/>
    <n v="427"/>
    <x v="9"/>
    <n v="6.0519999999999996"/>
    <n v="6.05"/>
    <x v="180"/>
    <s v=""/>
    <n v="11332326"/>
    <n v="36929229"/>
    <n v="5.4"/>
    <n v="1.2"/>
    <n v="0"/>
    <x v="0"/>
    <n v="0.85240564684774034"/>
    <n v="1"/>
  </r>
  <r>
    <s v="429-_-May-31-23"/>
    <n v="427"/>
    <x v="9"/>
    <n v="6.1120000000000001"/>
    <n v="6.11"/>
    <x v="109"/>
    <s v=""/>
    <n v="50507398"/>
    <n v="36929229"/>
    <n v="5.4"/>
    <n v="1.2"/>
    <n v="0"/>
    <x v="0"/>
    <n v="3.7991133737933653"/>
    <n v="1"/>
  </r>
  <r>
    <s v="429-_-May-31-23"/>
    <n v="427"/>
    <x v="9"/>
    <n v="6.7220000000000004"/>
    <n v="6.72"/>
    <x v="6"/>
    <s v=""/>
    <n v="6143846"/>
    <n v="36929229"/>
    <n v="5.4"/>
    <n v="1.2"/>
    <n v="0"/>
    <x v="0"/>
    <n v="0.46213363644523658"/>
    <n v="1"/>
  </r>
  <r>
    <s v="429-_-May-31-23"/>
    <n v="427"/>
    <x v="9"/>
    <n v="6.9669999999999996"/>
    <n v="6.97"/>
    <x v="7"/>
    <s v="nonane"/>
    <n v="7098203"/>
    <n v="36929229"/>
    <n v="5.4"/>
    <n v="1.2"/>
    <n v="0"/>
    <x v="0"/>
    <n v="0.53391936656883776"/>
    <n v="1"/>
  </r>
  <r>
    <s v="429-_-May-31-23"/>
    <n v="427"/>
    <x v="9"/>
    <n v="7.0979999999999999"/>
    <n v="7.1"/>
    <x v="70"/>
    <s v=""/>
    <n v="9024295"/>
    <n v="36929229"/>
    <n v="5.4"/>
    <n v="1.2"/>
    <n v="0"/>
    <x v="0"/>
    <n v="0.67879798170471173"/>
    <n v="1"/>
  </r>
  <r>
    <s v="429-_-May-31-23"/>
    <n v="427"/>
    <x v="9"/>
    <n v="7.5110000000000001"/>
    <n v="7.51"/>
    <x v="9"/>
    <s v="cyclopentane"/>
    <n v="6510747"/>
    <n v="36929229"/>
    <n v="5.4"/>
    <n v="1.2"/>
    <n v="0"/>
    <x v="0"/>
    <n v="0.48973154390343032"/>
    <n v="1"/>
  </r>
  <r>
    <s v="429-_-May-31-23"/>
    <n v="427"/>
    <x v="9"/>
    <n v="8.0079999999999991"/>
    <n v="8.01"/>
    <x v="181"/>
    <s v=""/>
    <n v="11071463"/>
    <n v="36929229"/>
    <n v="5.4"/>
    <n v="1.2"/>
    <n v="0"/>
    <x v="0"/>
    <n v="0.83278380626058812"/>
    <n v="1"/>
  </r>
  <r>
    <s v="429-_-May-31-23"/>
    <n v="427"/>
    <x v="9"/>
    <n v="8.19"/>
    <n v="8.19"/>
    <x v="111"/>
    <s v=""/>
    <n v="11786318"/>
    <n v="36929229"/>
    <n v="5.4"/>
    <n v="1.2"/>
    <n v="0"/>
    <x v="0"/>
    <n v="0.88655444775795944"/>
    <n v="1"/>
  </r>
  <r>
    <s v="429-_-May-31-23"/>
    <n v="427"/>
    <x v="9"/>
    <n v="8.3879999999999999"/>
    <n v="8.39"/>
    <x v="71"/>
    <s v=""/>
    <n v="4688700"/>
    <n v="36929229"/>
    <n v="5.4"/>
    <n v="1.2"/>
    <n v="0"/>
    <x v="0"/>
    <n v="0.35267908427404937"/>
    <n v="1"/>
  </r>
  <r>
    <s v="429-_-May-31-23"/>
    <n v="427"/>
    <x v="9"/>
    <n v="8.4710000000000001"/>
    <n v="8.4700000000000006"/>
    <x v="10"/>
    <s v=""/>
    <n v="13316342"/>
    <n v="36929229"/>
    <n v="5.4"/>
    <n v="1.2"/>
    <n v="0"/>
    <x v="0"/>
    <n v="1.00164124436199"/>
    <n v="1"/>
  </r>
  <r>
    <s v="429-_-May-31-23"/>
    <n v="427"/>
    <x v="9"/>
    <n v="8.9600000000000009"/>
    <n v="8.9600000000000009"/>
    <x v="182"/>
    <s v=""/>
    <n v="31981696"/>
    <n v="36929229"/>
    <n v="5.4"/>
    <n v="1.2"/>
    <n v="0"/>
    <x v="0"/>
    <n v="2.4056295473822225"/>
    <n v="1"/>
  </r>
  <r>
    <s v="429-_-May-31-23"/>
    <n v="427"/>
    <x v="9"/>
    <n v="9.8249999999999993"/>
    <n v="9.83"/>
    <x v="12"/>
    <s v="6-methyl-5-hepten-2-one"/>
    <n v="31346059"/>
    <n v="36929229"/>
    <n v="5.4"/>
    <n v="1.2"/>
    <n v="0"/>
    <x v="0"/>
    <n v="2.3578176005545934"/>
    <n v="1"/>
  </r>
  <r>
    <s v="429-_-May-31-23"/>
    <n v="427"/>
    <x v="9"/>
    <n v="9.91"/>
    <n v="9.91"/>
    <x v="157"/>
    <s v=""/>
    <n v="35402051"/>
    <n v="36929229"/>
    <n v="5.4"/>
    <n v="1.2"/>
    <n v="0"/>
    <x v="0"/>
    <n v="2.6629050543014468"/>
    <n v="1"/>
  </r>
  <r>
    <s v="429-_-May-31-23"/>
    <n v="427"/>
    <x v="9"/>
    <n v="10.316000000000001"/>
    <n v="10.32"/>
    <x v="13"/>
    <s v="octanal"/>
    <n v="31261683"/>
    <n v="36929229"/>
    <n v="5.4"/>
    <n v="1.2"/>
    <n v="0"/>
    <x v="0"/>
    <n v="2.3514709265480018"/>
    <n v="1"/>
  </r>
  <r>
    <s v="429-_-May-31-23"/>
    <n v="427"/>
    <x v="9"/>
    <n v="10.468999999999999"/>
    <n v="10.47"/>
    <x v="14"/>
    <s v="(z)-3-hexen-1-ol acetate"/>
    <n v="106539801"/>
    <n v="36929229"/>
    <n v="5.4"/>
    <n v="1.2"/>
    <n v="0"/>
    <x v="0"/>
    <n v="8.0138118146649262"/>
    <n v="1"/>
  </r>
  <r>
    <s v="429-_-May-31-23"/>
    <n v="427"/>
    <x v="9"/>
    <n v="11.076000000000001"/>
    <n v="11.08"/>
    <x v="15"/>
    <s v="D-limonene"/>
    <n v="104420921"/>
    <n v="36929229"/>
    <n v="5.4"/>
    <n v="1.2"/>
    <n v="0"/>
    <x v="0"/>
    <n v="7.8544318888674569"/>
    <n v="1"/>
  </r>
  <r>
    <s v="429-_-May-31-23"/>
    <n v="427"/>
    <x v="9"/>
    <n v="12.035"/>
    <n v="12.04"/>
    <x v="183"/>
    <s v=""/>
    <n v="4703699"/>
    <n v="36929229"/>
    <n v="5.4"/>
    <n v="1.2"/>
    <n v="0"/>
    <x v="0"/>
    <n v="0.35380729328401511"/>
    <n v="1"/>
  </r>
  <r>
    <s v="429-_-May-31-23"/>
    <n v="427"/>
    <x v="9"/>
    <n v="12.295"/>
    <n v="12.3"/>
    <x v="17"/>
    <s v="acetophenone"/>
    <n v="15906190"/>
    <n v="36929229"/>
    <n v="5.4"/>
    <n v="1.2"/>
    <n v="0"/>
    <x v="0"/>
    <n v="1.1964468879410159"/>
    <n v="1"/>
  </r>
  <r>
    <s v="429-_-May-31-23"/>
    <n v="427"/>
    <x v="9"/>
    <n v="13.366"/>
    <n v="13.37"/>
    <x v="113"/>
    <s v=""/>
    <n v="6960382"/>
    <n v="36929229"/>
    <n v="5.4"/>
    <n v="1.2"/>
    <n v="0"/>
    <x v="0"/>
    <n v="0.52355261585462409"/>
    <n v="1"/>
  </r>
  <r>
    <s v="429-_-May-31-23"/>
    <n v="427"/>
    <x v="9"/>
    <n v="13.513"/>
    <n v="13.51"/>
    <x v="20"/>
    <s v="nonanal"/>
    <n v="99387822"/>
    <n v="36929229"/>
    <n v="5.4"/>
    <n v="1.2"/>
    <n v="0"/>
    <x v="0"/>
    <n v="7.4758474739164837"/>
    <n v="1"/>
  </r>
  <r>
    <s v="429-_-May-31-23"/>
    <n v="427"/>
    <x v="9"/>
    <n v="13.888999999999999"/>
    <n v="13.89"/>
    <x v="73"/>
    <s v="€-4,8-dimethylnona-1,3,7-triene"/>
    <n v="39479407"/>
    <n v="36929229"/>
    <n v="5.4"/>
    <n v="1.2"/>
    <n v="0"/>
    <x v="0"/>
    <n v="2.9695994856660679"/>
    <n v="1"/>
  </r>
  <r>
    <s v="429-_-May-31-23"/>
    <n v="427"/>
    <x v="9"/>
    <n v="15.172000000000001"/>
    <n v="15.17"/>
    <x v="163"/>
    <s v=""/>
    <n v="6913867"/>
    <n v="36929229"/>
    <n v="5.4"/>
    <n v="1.2"/>
    <n v="0"/>
    <x v="0"/>
    <n v="0.52005380646076071"/>
    <n v="1"/>
  </r>
  <r>
    <s v="429-_-May-31-23"/>
    <n v="427"/>
    <x v="9"/>
    <n v="15.268000000000001"/>
    <n v="15.27"/>
    <x v="74"/>
    <s v=""/>
    <n v="12016229"/>
    <n v="36929229"/>
    <n v="5.4"/>
    <n v="1.2"/>
    <n v="0"/>
    <x v="0"/>
    <n v="0.9038481114482213"/>
    <n v="1"/>
  </r>
  <r>
    <s v="429-_-May-31-23"/>
    <n v="427"/>
    <x v="9"/>
    <n v="15.494"/>
    <n v="15.49"/>
    <x v="24"/>
    <s v="dodecanal"/>
    <n v="6465198"/>
    <n v="36929229"/>
    <n v="5.4"/>
    <n v="1.2"/>
    <n v="0"/>
    <x v="0"/>
    <n v="0.48630539601390899"/>
    <n v="1"/>
  </r>
  <r>
    <s v="429-_-May-31-23"/>
    <n v="427"/>
    <x v="9"/>
    <n v="15.714"/>
    <n v="15.71"/>
    <x v="75"/>
    <s v=""/>
    <n v="6496355"/>
    <n v="36929229"/>
    <n v="5.4"/>
    <n v="1.2"/>
    <n v="0"/>
    <x v="0"/>
    <n v="0.48864899279526136"/>
    <n v="1"/>
  </r>
  <r>
    <s v="429-_-May-31-23"/>
    <n v="427"/>
    <x v="9"/>
    <n v="16.212"/>
    <n v="16.21"/>
    <x v="27"/>
    <s v="methyl salicylate"/>
    <n v="32883954"/>
    <n v="36929229"/>
    <n v="5.4"/>
    <n v="1.2"/>
    <n v="0"/>
    <x v="0"/>
    <n v="2.4734964455030095"/>
    <n v="1"/>
  </r>
  <r>
    <s v="429-_-May-31-23"/>
    <n v="427"/>
    <x v="9"/>
    <n v="16.369"/>
    <n v="16.37"/>
    <x v="28"/>
    <s v="dodecane"/>
    <n v="16027432"/>
    <n v="36929229"/>
    <n v="5.4"/>
    <n v="1.2"/>
    <n v="0"/>
    <x v="0"/>
    <n v="1.2055665837064846"/>
    <n v="1"/>
  </r>
  <r>
    <s v="429-_-May-31-23"/>
    <n v="427"/>
    <x v="9"/>
    <n v="16.547999999999998"/>
    <n v="16.55"/>
    <x v="29"/>
    <s v="decanal"/>
    <n v="154727573"/>
    <n v="36929229"/>
    <n v="5.4"/>
    <n v="1.2"/>
    <n v="0"/>
    <x v="0"/>
    <n v="11.638445359606314"/>
    <n v="1"/>
  </r>
  <r>
    <s v="429-_-May-31-23"/>
    <n v="427"/>
    <x v="9"/>
    <n v="17.434000000000001"/>
    <n v="17.43"/>
    <x v="30"/>
    <s v="cis-3-hexenyl isovalerate"/>
    <n v="12041340"/>
    <n v="36929229"/>
    <n v="5.4"/>
    <n v="1.2"/>
    <n v="0"/>
    <x v="0"/>
    <n v="0.9057369344663726"/>
    <n v="1"/>
  </r>
  <r>
    <s v="429-_-May-31-23"/>
    <n v="427"/>
    <x v="9"/>
    <n v="17.922999999999998"/>
    <n v="17.920000000000002"/>
    <x v="101"/>
    <s v=""/>
    <n v="8309146"/>
    <n v="36929229"/>
    <n v="5.4"/>
    <n v="1.2"/>
    <n v="0"/>
    <x v="0"/>
    <n v="0.62500522583645357"/>
    <n v="1"/>
  </r>
  <r>
    <s v="429-_-May-31-23"/>
    <n v="427"/>
    <x v="9"/>
    <n v="18.177"/>
    <n v="18.18"/>
    <x v="33"/>
    <s v="m-ethylacetophenone"/>
    <n v="42865832"/>
    <n v="36929229"/>
    <n v="5.4"/>
    <n v="1.2"/>
    <n v="0"/>
    <x v="0"/>
    <n v="3.2243228136594881"/>
    <n v="1"/>
  </r>
  <r>
    <s v="429-_-May-31-23"/>
    <n v="427"/>
    <x v="9"/>
    <n v="18.591999999999999"/>
    <n v="18.59"/>
    <x v="34"/>
    <s v=""/>
    <n v="8131472"/>
    <n v="36929229"/>
    <n v="5.4"/>
    <n v="1.2"/>
    <n v="0"/>
    <x v="0"/>
    <n v="0.61164077436391162"/>
    <n v="1"/>
  </r>
  <r>
    <s v="429-_-May-31-23"/>
    <n v="427"/>
    <x v="9"/>
    <n v="18.693999999999999"/>
    <n v="18.690000000000001"/>
    <x v="35"/>
    <s v=""/>
    <n v="22537662"/>
    <n v="36929229"/>
    <n v="5.4"/>
    <n v="1.2"/>
    <n v="0"/>
    <x v="0"/>
    <n v="1.6952592394134918"/>
    <n v="1"/>
  </r>
  <r>
    <s v="429-_-May-31-23"/>
    <n v="427"/>
    <x v="9"/>
    <n v="18.991"/>
    <n v="18.989999999999998"/>
    <x v="36"/>
    <s v="2-methyl-naphthalene"/>
    <n v="38396277"/>
    <n v="36929229"/>
    <n v="5.4"/>
    <n v="1.2"/>
    <n v="0"/>
    <x v="0"/>
    <n v="2.8881275858751341"/>
    <n v="1"/>
  </r>
  <r>
    <s v="429-_-May-31-23"/>
    <n v="427"/>
    <x v="9"/>
    <n v="19.399999999999999"/>
    <n v="19.399999999999999"/>
    <x v="39"/>
    <s v="undecanal"/>
    <n v="12390463"/>
    <n v="36929229"/>
    <n v="5.4"/>
    <n v="1.2"/>
    <n v="0"/>
    <x v="0"/>
    <n v="0.9319975994564571"/>
    <n v="1"/>
  </r>
  <r>
    <s v="429-_-May-31-23"/>
    <n v="427"/>
    <x v="9"/>
    <n v="19.452000000000002"/>
    <n v="19.45"/>
    <x v="40"/>
    <s v=""/>
    <n v="44995448"/>
    <n v="36929229"/>
    <n v="5.4"/>
    <n v="1.2"/>
    <n v="0"/>
    <x v="0"/>
    <n v="3.3845102900890662"/>
    <n v="1"/>
  </r>
  <r>
    <s v="429-_-May-31-23"/>
    <n v="427"/>
    <x v="9"/>
    <n v="19.501999999999999"/>
    <n v="19.5"/>
    <x v="41"/>
    <s v="standard"/>
    <n v="36929229"/>
    <n v="36929229"/>
    <n v="5.4"/>
    <n v="1.2"/>
    <n v="0"/>
    <x v="0"/>
    <n v="2.7777777777777781"/>
    <n v="1"/>
  </r>
  <r>
    <s v="429-_-May-31-23"/>
    <n v="427"/>
    <x v="9"/>
    <n v="20.14"/>
    <n v="20.14"/>
    <x v="184"/>
    <s v=""/>
    <n v="3241911"/>
    <n v="36929229"/>
    <n v="5.4"/>
    <n v="1.2"/>
    <n v="0"/>
    <x v="0"/>
    <n v="0.24385313685626453"/>
    <n v="1"/>
  </r>
  <r>
    <s v="429-_-May-31-23"/>
    <n v="427"/>
    <x v="9"/>
    <n v="20.902000000000001"/>
    <n v="20.9"/>
    <x v="42"/>
    <s v="2-undecanal"/>
    <n v="10241600"/>
    <n v="36929229"/>
    <n v="5.4"/>
    <n v="1.2"/>
    <n v="0"/>
    <x v="0"/>
    <n v="0.77036238392328449"/>
    <n v="1"/>
  </r>
  <r>
    <s v="429-_-May-31-23"/>
    <n v="427"/>
    <x v="9"/>
    <n v="21.638000000000002"/>
    <n v="21.64"/>
    <x v="185"/>
    <s v=""/>
    <n v="5418289"/>
    <n v="36929229"/>
    <n v="5.4"/>
    <n v="1.2"/>
    <n v="0"/>
    <x v="0"/>
    <n v="0.407558001760009"/>
    <n v="1"/>
  </r>
  <r>
    <s v="429-_-May-31-23"/>
    <n v="427"/>
    <x v="9"/>
    <n v="21.835999999999999"/>
    <n v="21.84"/>
    <x v="44"/>
    <s v="tetradecane"/>
    <n v="19904944"/>
    <n v="36929229"/>
    <n v="5.4"/>
    <n v="1.2"/>
    <n v="0"/>
    <x v="0"/>
    <n v="1.4972289595082287"/>
    <n v="1"/>
  </r>
  <r>
    <s v="429-_-May-31-23"/>
    <n v="427"/>
    <x v="9"/>
    <n v="22.077000000000002"/>
    <n v="22.08"/>
    <x v="45"/>
    <s v="dodecanal"/>
    <n v="16343156"/>
    <n v="36929229"/>
    <n v="5.4"/>
    <n v="1.2"/>
    <n v="0"/>
    <x v="0"/>
    <n v="1.2293150110324687"/>
    <n v="1"/>
  </r>
  <r>
    <s v="429-_-May-31-23"/>
    <n v="427"/>
    <x v="9"/>
    <n v="22.29"/>
    <n v="22.29"/>
    <x v="46"/>
    <s v=""/>
    <n v="14799235"/>
    <n v="36929229"/>
    <n v="5.4"/>
    <n v="1.2"/>
    <n v="0"/>
    <x v="0"/>
    <n v="1.113182896699823"/>
    <n v="1"/>
  </r>
  <r>
    <s v="429-_-May-31-23"/>
    <n v="427"/>
    <x v="9"/>
    <n v="22.420999999999999"/>
    <n v="22.42"/>
    <x v="87"/>
    <s v=""/>
    <n v="85674095"/>
    <n v="36929229"/>
    <n v="5.4"/>
    <n v="1.2"/>
    <n v="0"/>
    <x v="0"/>
    <n v="6.4443153476673505"/>
    <n v="1"/>
  </r>
  <r>
    <s v="429-_-May-31-23"/>
    <n v="427"/>
    <x v="9"/>
    <n v="22.693000000000001"/>
    <n v="22.69"/>
    <x v="79"/>
    <s v=""/>
    <n v="7296135"/>
    <n v="36929229"/>
    <n v="5.4"/>
    <n v="1.2"/>
    <n v="0"/>
    <x v="0"/>
    <n v="0.54880760350200286"/>
    <n v="1"/>
  </r>
  <r>
    <s v="429-_-May-31-23"/>
    <n v="427"/>
    <x v="9"/>
    <n v="23.195"/>
    <n v="23.2"/>
    <x v="115"/>
    <s v=""/>
    <n v="24109826"/>
    <n v="36929229"/>
    <n v="5.4"/>
    <n v="1.2"/>
    <n v="0"/>
    <x v="0"/>
    <n v="1.8135157625112859"/>
    <n v="1"/>
  </r>
  <r>
    <s v="429-_-May-31-23"/>
    <n v="427"/>
    <x v="9"/>
    <n v="24.332000000000001"/>
    <n v="24.33"/>
    <x v="48"/>
    <s v="pentadecane"/>
    <n v="20376325"/>
    <n v="36929229"/>
    <n v="5.4"/>
    <n v="1.2"/>
    <n v="0"/>
    <x v="0"/>
    <n v="1.532685742715554"/>
    <n v="1"/>
  </r>
  <r>
    <s v="429-_-May-31-23"/>
    <n v="427"/>
    <x v="9"/>
    <n v="24.603999999999999"/>
    <n v="24.6"/>
    <x v="49"/>
    <s v="tridecanal"/>
    <n v="6206748"/>
    <n v="36929229"/>
    <n v="5.4"/>
    <n v="1.2"/>
    <n v="0"/>
    <x v="0"/>
    <n v="0.46686505874971468"/>
    <n v="1"/>
  </r>
  <r>
    <s v="429-_-May-31-23"/>
    <n v="427"/>
    <x v="9"/>
    <n v="26.369"/>
    <n v="26.37"/>
    <x v="186"/>
    <s v=""/>
    <n v="6275362"/>
    <n v="36929229"/>
    <n v="5.4"/>
    <n v="1.2"/>
    <n v="0"/>
    <x v="0"/>
    <n v="0.47202613168856328"/>
    <n v="1"/>
  </r>
  <r>
    <s v="429-_-May-31-23"/>
    <n v="427"/>
    <x v="9"/>
    <n v="26.414999999999999"/>
    <n v="26.42"/>
    <x v="187"/>
    <s v=""/>
    <n v="5391995"/>
    <n v="36929229"/>
    <n v="5.4"/>
    <n v="1.2"/>
    <n v="0"/>
    <x v="0"/>
    <n v="0.40558019472567081"/>
    <n v="1"/>
  </r>
  <r>
    <s v="429-_-May-31-23"/>
    <n v="427"/>
    <x v="9"/>
    <n v="26.693999999999999"/>
    <n v="26.69"/>
    <x v="52"/>
    <s v=""/>
    <n v="7024983"/>
    <n v="36929229"/>
    <n v="5.4"/>
    <n v="1.2"/>
    <n v="0"/>
    <x v="0"/>
    <n v="0.52841183515276391"/>
    <n v="1"/>
  </r>
  <r>
    <s v="429-_-May-31-23"/>
    <n v="427"/>
    <x v="9"/>
    <n v="28.207999999999998"/>
    <n v="28.21"/>
    <x v="83"/>
    <s v=""/>
    <n v="7747048"/>
    <n v="36929229"/>
    <n v="5.4"/>
    <n v="1.2"/>
    <n v="0"/>
    <x v="0"/>
    <n v="0.58272480526950021"/>
    <n v="1"/>
  </r>
  <r>
    <s v="429-_-May-31-23"/>
    <n v="427"/>
    <x v="9"/>
    <n v="28.818999999999999"/>
    <n v="28.82"/>
    <x v="170"/>
    <s v=""/>
    <n v="11834798"/>
    <n v="36929229"/>
    <n v="5.4"/>
    <n v="1.2"/>
    <n v="0"/>
    <x v="0"/>
    <n v="0.89020106238581076"/>
    <n v="1"/>
  </r>
  <r>
    <s v="429-_-May-31-23"/>
    <n v="427"/>
    <x v="9"/>
    <n v="28.931999999999999"/>
    <n v="28.93"/>
    <x v="56"/>
    <s v="heptadecane"/>
    <n v="8251745"/>
    <n v="36929229"/>
    <n v="5.4"/>
    <n v="1.2"/>
    <n v="0"/>
    <x v="0"/>
    <n v="0.62068758296819271"/>
    <n v="1"/>
  </r>
  <r>
    <s v="429-_-May-31-23"/>
    <n v="427"/>
    <x v="9"/>
    <n v="31.062999999999999"/>
    <n v="31.06"/>
    <x v="131"/>
    <s v=""/>
    <n v="6509963"/>
    <n v="36929229"/>
    <n v="5.4"/>
    <n v="1.2"/>
    <n v="0"/>
    <x v="0"/>
    <n v="0.48967257224773236"/>
    <n v="1"/>
  </r>
  <r>
    <s v="429-_-May-31-23"/>
    <n v="427"/>
    <x v="9"/>
    <n v="31.242999999999999"/>
    <n v="31.24"/>
    <x v="58"/>
    <s v=""/>
    <n v="101345133"/>
    <n v="36929229"/>
    <n v="5.4"/>
    <n v="1.2"/>
    <n v="0"/>
    <x v="0"/>
    <n v="7.6230743494085216"/>
    <n v="1"/>
  </r>
  <r>
    <s v="429-_-May-31-23"/>
    <n v="427"/>
    <x v="9"/>
    <n v="31.620999999999999"/>
    <n v="31.62"/>
    <x v="60"/>
    <s v=""/>
    <n v="12392351"/>
    <n v="36929229"/>
    <n v="5.4"/>
    <n v="1.2"/>
    <n v="0"/>
    <x v="0"/>
    <n v="0.93213961283140301"/>
    <n v="1"/>
  </r>
  <r>
    <s v="429-_-May-31-23"/>
    <n v="427"/>
    <x v="9"/>
    <n v="32.008000000000003"/>
    <n v="32.01"/>
    <x v="132"/>
    <s v=""/>
    <n v="7147086"/>
    <n v="36929229"/>
    <n v="5.4"/>
    <n v="1.2"/>
    <n v="0"/>
    <x v="0"/>
    <n v="0.53759629443297252"/>
    <n v="1"/>
  </r>
  <r>
    <s v="429-_-May-31-23"/>
    <n v="427"/>
    <x v="9"/>
    <n v="32.389000000000003"/>
    <n v="32.39"/>
    <x v="61"/>
    <s v=""/>
    <n v="21398689"/>
    <n v="36929229"/>
    <n v="5.4"/>
    <n v="1.2"/>
    <n v="0"/>
    <x v="0"/>
    <n v="1.609586887876207"/>
    <n v="1"/>
  </r>
  <r>
    <s v="429-_-May-31-23"/>
    <n v="427"/>
    <x v="9"/>
    <n v="32.878999999999998"/>
    <n v="32.880000000000003"/>
    <x v="63"/>
    <s v="homosalate"/>
    <n v="271071013"/>
    <n v="36929229"/>
    <n v="5.4"/>
    <n v="1.2"/>
    <n v="0"/>
    <x v="0"/>
    <n v="20.38967659224922"/>
    <n v="1"/>
  </r>
  <r>
    <s v="429-_-May-31-23"/>
    <n v="427"/>
    <x v="9"/>
    <n v="35.131999999999998"/>
    <n v="35.130000000000003"/>
    <x v="65"/>
    <s v=""/>
    <n v="24539743"/>
    <n v="36929229"/>
    <n v="5.4"/>
    <n v="1.2"/>
    <n v="0"/>
    <x v="0"/>
    <n v="1.8458536672340975"/>
    <n v="1"/>
  </r>
  <r>
    <s v="429-_-May-31-23"/>
    <n v="427"/>
    <x v="9"/>
    <n v="37.402000000000001"/>
    <n v="37.4"/>
    <x v="188"/>
    <s v=""/>
    <n v="5232575"/>
    <n v="36929229"/>
    <n v="5.4"/>
    <n v="1.2"/>
    <n v="0"/>
    <x v="0"/>
    <n v="0.39358878994076901"/>
    <n v="1"/>
  </r>
  <r>
    <s v="510-_-May-31-23"/>
    <m/>
    <x v="10"/>
    <n v="4.2519999999999998"/>
    <n v="4.25"/>
    <x v="189"/>
    <s v=""/>
    <n v="13239085"/>
    <n v="38356036"/>
    <n v="4.93"/>
    <n v="1.07"/>
    <n v="1"/>
    <x v="0"/>
    <n v="1.0501917268919545"/>
    <n v="1"/>
  </r>
  <r>
    <s v="510-_-May-31-23"/>
    <m/>
    <x v="10"/>
    <n v="4.3920000000000003"/>
    <n v="4.3899999999999997"/>
    <x v="105"/>
    <s v=""/>
    <n v="7944070"/>
    <n v="38356036"/>
    <n v="4.93"/>
    <n v="1.07"/>
    <n v="1"/>
    <x v="0"/>
    <n v="0.63016413837138829"/>
    <n v="1"/>
  </r>
  <r>
    <s v="510-_-May-31-23"/>
    <m/>
    <x v="10"/>
    <n v="4.6189999999999998"/>
    <n v="4.62"/>
    <x v="106"/>
    <s v=""/>
    <n v="10630519"/>
    <n v="38356036"/>
    <n v="4.93"/>
    <n v="1.07"/>
    <n v="1"/>
    <x v="0"/>
    <n v="0.84326697097025471"/>
    <n v="1"/>
  </r>
  <r>
    <s v="510-_-May-31-23"/>
    <m/>
    <x v="10"/>
    <n v="4.7789999999999999"/>
    <n v="4.78"/>
    <x v="190"/>
    <s v=""/>
    <n v="8286377"/>
    <n v="38356036"/>
    <n v="4.93"/>
    <n v="1.07"/>
    <n v="1"/>
    <x v="0"/>
    <n v="0.65731767499851956"/>
    <n v="1"/>
  </r>
  <r>
    <s v="510-_-May-31-23"/>
    <m/>
    <x v="10"/>
    <n v="4.8620000000000001"/>
    <n v="4.8600000000000003"/>
    <x v="107"/>
    <s v=""/>
    <n v="29355715"/>
    <n v="38356036"/>
    <n v="4.93"/>
    <n v="1.07"/>
    <n v="1"/>
    <x v="0"/>
    <n v="2.3286449954810364"/>
    <n v="1"/>
  </r>
  <r>
    <s v="510-_-May-31-23"/>
    <m/>
    <x v="10"/>
    <n v="5.4279999999999999"/>
    <n v="5.43"/>
    <x v="2"/>
    <s v="4-hydroxy-4-methyl-2-pentanone"/>
    <n v="49660305"/>
    <n v="38356036"/>
    <n v="4.93"/>
    <n v="1.07"/>
    <n v="1"/>
    <x v="0"/>
    <n v="3.9393086052345136"/>
    <n v="1"/>
  </r>
  <r>
    <s v="510-_-May-31-23"/>
    <m/>
    <x v="10"/>
    <n v="5.7549999999999999"/>
    <n v="5.76"/>
    <x v="3"/>
    <s v="(z)-3-hexen-1-ol"/>
    <n v="12652666"/>
    <n v="38356036"/>
    <n v="4.93"/>
    <n v="1.07"/>
    <n v="1"/>
    <x v="0"/>
    <n v="1.0036739817235949"/>
    <n v="1"/>
  </r>
  <r>
    <s v="510-_-May-31-23"/>
    <m/>
    <x v="10"/>
    <n v="5.891"/>
    <n v="5.89"/>
    <x v="108"/>
    <s v=""/>
    <n v="8935422"/>
    <n v="38356036"/>
    <n v="4.93"/>
    <n v="1.07"/>
    <n v="1"/>
    <x v="0"/>
    <n v="0.70880323381021904"/>
    <n v="1"/>
  </r>
  <r>
    <s v="510-_-May-31-23"/>
    <m/>
    <x v="10"/>
    <n v="6.1109999999999998"/>
    <n v="6.11"/>
    <x v="109"/>
    <s v=""/>
    <n v="5808424"/>
    <n v="38356036"/>
    <n v="4.93"/>
    <n v="1.07"/>
    <n v="1"/>
    <x v="0"/>
    <n v="0.46075380821867029"/>
    <n v="1"/>
  </r>
  <r>
    <s v="510-_-May-31-23"/>
    <m/>
    <x v="10"/>
    <n v="6.4489999999999998"/>
    <n v="6.45"/>
    <x v="191"/>
    <s v=""/>
    <n v="4908920"/>
    <n v="38356036"/>
    <n v="4.93"/>
    <n v="1.07"/>
    <n v="1"/>
    <x v="0"/>
    <n v="0.38940056446306176"/>
    <n v="1"/>
  </r>
  <r>
    <s v="510-_-May-31-23"/>
    <m/>
    <x v="10"/>
    <n v="6.7169999999999996"/>
    <n v="6.72"/>
    <x v="6"/>
    <s v=""/>
    <n v="9723114"/>
    <n v="38356036"/>
    <n v="4.93"/>
    <n v="1.07"/>
    <n v="1"/>
    <x v="0"/>
    <n v="0.77128697960828418"/>
    <n v="1"/>
  </r>
  <r>
    <s v="510-_-May-31-23"/>
    <m/>
    <x v="10"/>
    <n v="6.7919999999999998"/>
    <n v="6.79"/>
    <x v="192"/>
    <s v=""/>
    <n v="3566369"/>
    <n v="38356036"/>
    <n v="4.93"/>
    <n v="1.07"/>
    <n v="1"/>
    <x v="0"/>
    <n v="0.28290257361773363"/>
    <n v="1"/>
  </r>
  <r>
    <s v="510-_-May-31-23"/>
    <m/>
    <x v="10"/>
    <n v="6.9610000000000003"/>
    <n v="6.96"/>
    <x v="7"/>
    <s v="nonane"/>
    <n v="14347159"/>
    <n v="38356036"/>
    <n v="4.93"/>
    <n v="1.07"/>
    <n v="1"/>
    <x v="0"/>
    <n v="1.1380898065238987"/>
    <n v="1"/>
  </r>
  <r>
    <s v="510-_-May-31-23"/>
    <m/>
    <x v="10"/>
    <n v="7.101"/>
    <n v="7.1"/>
    <x v="70"/>
    <s v=""/>
    <n v="7209611"/>
    <n v="38356036"/>
    <n v="4.93"/>
    <n v="1.07"/>
    <n v="1"/>
    <x v="0"/>
    <n v="0.57190310556275092"/>
    <n v="1"/>
  </r>
  <r>
    <s v="510-_-May-31-23"/>
    <m/>
    <x v="10"/>
    <n v="7.5060000000000002"/>
    <n v="7.51"/>
    <x v="9"/>
    <s v="cyclopentane"/>
    <n v="18706261"/>
    <n v="38356036"/>
    <n v="4.93"/>
    <n v="1.07"/>
    <n v="1"/>
    <x v="0"/>
    <n v="1.4838760037632224"/>
    <n v="1"/>
  </r>
  <r>
    <s v="510-_-May-31-23"/>
    <m/>
    <x v="10"/>
    <n v="8.2050000000000001"/>
    <n v="8.2100000000000009"/>
    <x v="193"/>
    <s v=""/>
    <n v="5333147"/>
    <n v="38356036"/>
    <n v="4.93"/>
    <n v="1.07"/>
    <n v="1"/>
    <x v="0"/>
    <n v="0.42305241319159503"/>
    <n v="1"/>
  </r>
  <r>
    <s v="510-_-May-31-23"/>
    <m/>
    <x v="10"/>
    <n v="8.3829999999999991"/>
    <n v="8.3800000000000008"/>
    <x v="194"/>
    <s v=""/>
    <n v="5456693"/>
    <n v="38356036"/>
    <n v="4.93"/>
    <n v="1.07"/>
    <n v="1"/>
    <x v="0"/>
    <n v="0.43285271185956137"/>
    <n v="1"/>
  </r>
  <r>
    <s v="510-_-May-31-23"/>
    <m/>
    <x v="10"/>
    <n v="8.4670000000000005"/>
    <n v="8.4700000000000006"/>
    <x v="10"/>
    <s v=""/>
    <n v="11302313"/>
    <n v="38356036"/>
    <n v="4.93"/>
    <n v="1.07"/>
    <n v="1"/>
    <x v="0"/>
    <n v="0.89655709645669546"/>
    <n v="1"/>
  </r>
  <r>
    <s v="510-_-May-31-23"/>
    <m/>
    <x v="10"/>
    <n v="8.9149999999999991"/>
    <n v="8.92"/>
    <x v="72"/>
    <s v=""/>
    <n v="22045693"/>
    <n v="38356036"/>
    <n v="4.93"/>
    <n v="1.07"/>
    <n v="1"/>
    <x v="0"/>
    <n v="1.7487767774132332"/>
    <n v="1"/>
  </r>
  <r>
    <s v="510-_-May-31-23"/>
    <m/>
    <x v="10"/>
    <n v="9.83"/>
    <n v="9.83"/>
    <x v="12"/>
    <s v="6-methyl-5-hepten-2-one"/>
    <n v="4740869"/>
    <n v="38356036"/>
    <n v="4.93"/>
    <n v="1.07"/>
    <n v="1"/>
    <x v="0"/>
    <n v="0.37606990226881498"/>
    <n v="1"/>
  </r>
  <r>
    <s v="510-_-May-31-23"/>
    <m/>
    <x v="10"/>
    <n v="9.9269999999999996"/>
    <n v="9.93"/>
    <x v="195"/>
    <s v=""/>
    <n v="13934350"/>
    <n v="38356036"/>
    <n v="4.93"/>
    <n v="1.07"/>
    <n v="1"/>
    <x v="0"/>
    <n v="1.1053436917745378"/>
    <n v="1"/>
  </r>
  <r>
    <s v="510-_-May-31-23"/>
    <m/>
    <x v="10"/>
    <n v="10.159000000000001"/>
    <n v="10.16"/>
    <x v="122"/>
    <s v=""/>
    <n v="8417538"/>
    <n v="38356036"/>
    <n v="4.93"/>
    <n v="1.07"/>
    <n v="1"/>
    <x v="0"/>
    <n v="0.66772203429456412"/>
    <n v="1"/>
  </r>
  <r>
    <s v="510-_-May-31-23"/>
    <m/>
    <x v="10"/>
    <n v="10.314"/>
    <n v="10.31"/>
    <x v="13"/>
    <s v="octanal"/>
    <n v="36393125"/>
    <n v="38356036"/>
    <n v="4.93"/>
    <n v="1.07"/>
    <n v="1"/>
    <x v="0"/>
    <n v="2.8868882396891302"/>
    <n v="1"/>
  </r>
  <r>
    <s v="510-_-May-31-23"/>
    <m/>
    <x v="10"/>
    <n v="10.468"/>
    <n v="10.47"/>
    <x v="14"/>
    <s v="(z)-3-hexen-1-ol acetate"/>
    <n v="36126123"/>
    <n v="38356036"/>
    <n v="4.93"/>
    <n v="1.07"/>
    <n v="1"/>
    <x v="0"/>
    <n v="2.8657082796342168"/>
    <n v="1"/>
  </r>
  <r>
    <s v="510-_-May-31-23"/>
    <m/>
    <x v="10"/>
    <n v="11.145"/>
    <n v="11.15"/>
    <x v="16"/>
    <s v="2-ethyl-1-hexanol"/>
    <n v="5223940"/>
    <n v="38356036"/>
    <n v="4.93"/>
    <n v="1.07"/>
    <n v="1"/>
    <x v="0"/>
    <n v="0.41438955711667069"/>
    <n v="1"/>
  </r>
  <r>
    <s v="510-_-May-31-23"/>
    <m/>
    <x v="10"/>
    <n v="12.028"/>
    <n v="12.03"/>
    <x v="196"/>
    <s v=""/>
    <n v="5959829"/>
    <n v="38356036"/>
    <n v="4.93"/>
    <n v="1.07"/>
    <n v="1"/>
    <x v="0"/>
    <n v="0.47276402481672652"/>
    <n v="1"/>
  </r>
  <r>
    <s v="510-_-May-31-23"/>
    <m/>
    <x v="10"/>
    <n v="12.297000000000001"/>
    <n v="12.3"/>
    <x v="17"/>
    <s v="acetophenone"/>
    <n v="3634662"/>
    <n v="38356036"/>
    <n v="4.93"/>
    <n v="1.07"/>
    <n v="1"/>
    <x v="0"/>
    <n v="0.28831992259650618"/>
    <n v="1"/>
  </r>
  <r>
    <s v="510-_-May-31-23"/>
    <m/>
    <x v="10"/>
    <n v="13.096"/>
    <n v="13.1"/>
    <x v="197"/>
    <s v=""/>
    <n v="4075861"/>
    <n v="38356036"/>
    <n v="4.93"/>
    <n v="1.07"/>
    <n v="1"/>
    <x v="0"/>
    <n v="0.32331807690346953"/>
    <n v="1"/>
  </r>
  <r>
    <s v="510-_-May-31-23"/>
    <m/>
    <x v="10"/>
    <n v="13.256"/>
    <n v="13.26"/>
    <x v="198"/>
    <s v=""/>
    <n v="6415564"/>
    <n v="38356036"/>
    <n v="4.93"/>
    <n v="1.07"/>
    <n v="1"/>
    <x v="0"/>
    <n v="0.50891524876121397"/>
    <n v="1"/>
  </r>
  <r>
    <s v="510-_-May-31-23"/>
    <m/>
    <x v="10"/>
    <n v="13.352"/>
    <n v="13.35"/>
    <x v="124"/>
    <s v=""/>
    <n v="115178051"/>
    <n v="38356036"/>
    <n v="4.93"/>
    <n v="1.07"/>
    <n v="1"/>
    <x v="0"/>
    <n v="9.1365102860008545"/>
    <n v="1"/>
  </r>
  <r>
    <s v="510-_-May-31-23"/>
    <m/>
    <x v="10"/>
    <n v="13.512"/>
    <n v="13.51"/>
    <x v="20"/>
    <s v="nonanal"/>
    <n v="76352279"/>
    <n v="38356036"/>
    <n v="4.93"/>
    <n v="1.07"/>
    <n v="1"/>
    <x v="0"/>
    <n v="6.05665208246237"/>
    <n v="1"/>
  </r>
  <r>
    <s v="510-_-May-31-23"/>
    <m/>
    <x v="10"/>
    <n v="13.885999999999999"/>
    <n v="13.89"/>
    <x v="73"/>
    <s v="€-4,8-dimethylnona-1,3,7-triene"/>
    <n v="122899747"/>
    <n v="38356036"/>
    <n v="4.93"/>
    <n v="1.07"/>
    <n v="1"/>
    <x v="0"/>
    <n v="9.749034584830774"/>
    <n v="1"/>
  </r>
  <r>
    <s v="510-_-May-31-23"/>
    <m/>
    <x v="10"/>
    <n v="15.161"/>
    <n v="15.16"/>
    <x v="125"/>
    <s v=""/>
    <n v="3793515"/>
    <n v="38356036"/>
    <n v="4.93"/>
    <n v="1.07"/>
    <n v="1"/>
    <x v="0"/>
    <n v="0.30092095253112533"/>
    <n v="1"/>
  </r>
  <r>
    <s v="510-_-May-31-23"/>
    <m/>
    <x v="10"/>
    <n v="15.271000000000001"/>
    <n v="15.27"/>
    <x v="74"/>
    <s v=""/>
    <n v="6880090"/>
    <n v="38356036"/>
    <n v="4.93"/>
    <n v="1.07"/>
    <n v="1"/>
    <x v="0"/>
    <n v="0.54576381965007925"/>
    <n v="1"/>
  </r>
  <r>
    <s v="510-_-May-31-23"/>
    <m/>
    <x v="10"/>
    <n v="15.494999999999999"/>
    <n v="15.5"/>
    <x v="24"/>
    <s v="dodecanal"/>
    <n v="6269007"/>
    <n v="38356036"/>
    <n v="4.93"/>
    <n v="1.07"/>
    <n v="1"/>
    <x v="0"/>
    <n v="0.49728960024259627"/>
    <n v="1"/>
  </r>
  <r>
    <s v="510-_-May-31-23"/>
    <m/>
    <x v="10"/>
    <n v="15.712999999999999"/>
    <n v="15.71"/>
    <x v="75"/>
    <s v=""/>
    <n v="3897444"/>
    <n v="38356036"/>
    <n v="4.93"/>
    <n v="1.07"/>
    <n v="1"/>
    <x v="0"/>
    <n v="0.30916513073408675"/>
    <n v="1"/>
  </r>
  <r>
    <s v="510-_-May-31-23"/>
    <m/>
    <x v="10"/>
    <n v="16.125"/>
    <n v="16.13"/>
    <x v="199"/>
    <s v=""/>
    <n v="3062533"/>
    <n v="38356036"/>
    <n v="4.93"/>
    <n v="1.07"/>
    <n v="1"/>
    <x v="0"/>
    <n v="0.24293573309134267"/>
    <n v="1"/>
  </r>
  <r>
    <s v="510-_-May-31-23"/>
    <m/>
    <x v="10"/>
    <n v="16.212"/>
    <n v="16.21"/>
    <x v="27"/>
    <s v="methyl salicylate"/>
    <n v="21600047"/>
    <n v="38356036"/>
    <n v="4.93"/>
    <n v="1.07"/>
    <n v="1"/>
    <x v="0"/>
    <n v="1.7134258643914881"/>
    <n v="1"/>
  </r>
  <r>
    <s v="510-_-May-31-23"/>
    <m/>
    <x v="10"/>
    <n v="16.367000000000001"/>
    <n v="16.37"/>
    <x v="28"/>
    <s v="dodecane"/>
    <n v="41251282"/>
    <n v="38356036"/>
    <n v="4.93"/>
    <n v="1.07"/>
    <n v="1"/>
    <x v="0"/>
    <n v="3.2722620241570324"/>
    <n v="1"/>
  </r>
  <r>
    <s v="510-_-May-31-23"/>
    <m/>
    <x v="10"/>
    <n v="16.547000000000001"/>
    <n v="16.55"/>
    <x v="29"/>
    <s v="decanal"/>
    <n v="66584646"/>
    <n v="38356036"/>
    <n v="4.93"/>
    <n v="1.07"/>
    <n v="1"/>
    <x v="0"/>
    <n v="5.2818336287764209"/>
    <n v="1"/>
  </r>
  <r>
    <s v="510-_-May-31-23"/>
    <m/>
    <x v="10"/>
    <n v="17.431999999999999"/>
    <n v="17.43"/>
    <x v="30"/>
    <s v="cis-3-hexenyl isovalerate"/>
    <n v="6065481"/>
    <n v="38356036"/>
    <n v="4.93"/>
    <n v="1.07"/>
    <n v="1"/>
    <x v="0"/>
    <n v="0.48114488016508239"/>
    <n v="1"/>
  </r>
  <r>
    <s v="510-_-May-31-23"/>
    <m/>
    <x v="10"/>
    <n v="17.920000000000002"/>
    <n v="17.920000000000002"/>
    <x v="101"/>
    <s v=""/>
    <n v="14911692"/>
    <n v="38356036"/>
    <n v="4.93"/>
    <n v="1.07"/>
    <n v="1"/>
    <x v="0"/>
    <n v="1.1828714425778628"/>
    <n v="1"/>
  </r>
  <r>
    <s v="510-_-May-31-23"/>
    <m/>
    <x v="10"/>
    <n v="18.177"/>
    <n v="18.18"/>
    <x v="33"/>
    <s v="m-ethylacetophenone"/>
    <n v="27463216"/>
    <n v="38356036"/>
    <n v="4.93"/>
    <n v="1.07"/>
    <n v="1"/>
    <x v="0"/>
    <n v="2.1785223251491144"/>
    <n v="1"/>
  </r>
  <r>
    <s v="510-_-May-31-23"/>
    <m/>
    <x v="10"/>
    <n v="18.593"/>
    <n v="18.59"/>
    <x v="34"/>
    <s v=""/>
    <n v="3813707"/>
    <n v="38356036"/>
    <n v="4.93"/>
    <n v="1.07"/>
    <n v="1"/>
    <x v="0"/>
    <n v="0.30252268492799433"/>
    <n v="1"/>
  </r>
  <r>
    <s v="510-_-May-31-23"/>
    <m/>
    <x v="10"/>
    <n v="18.695"/>
    <n v="18.7"/>
    <x v="76"/>
    <s v=""/>
    <n v="14544757"/>
    <n v="38356036"/>
    <n v="4.93"/>
    <n v="1.07"/>
    <n v="1"/>
    <x v="0"/>
    <n v="1.1537642874151686"/>
    <n v="1"/>
  </r>
  <r>
    <s v="510-_-May-31-23"/>
    <m/>
    <x v="10"/>
    <n v="18.978999999999999"/>
    <n v="18.98"/>
    <x v="36"/>
    <s v="2-methyl-naphthalene"/>
    <n v="15267580"/>
    <n v="38356036"/>
    <n v="4.93"/>
    <n v="1.07"/>
    <n v="1"/>
    <x v="0"/>
    <n v="1.2111022933730744"/>
    <n v="1"/>
  </r>
  <r>
    <s v="510-_-May-31-23"/>
    <m/>
    <x v="10"/>
    <n v="19.187000000000001"/>
    <n v="19.190000000000001"/>
    <x v="38"/>
    <s v=""/>
    <n v="13506396"/>
    <n v="38356036"/>
    <n v="4.93"/>
    <n v="1.07"/>
    <n v="1"/>
    <x v="0"/>
    <n v="1.0713961984024265"/>
    <n v="1"/>
  </r>
  <r>
    <s v="510-_-May-31-23"/>
    <m/>
    <x v="10"/>
    <n v="19.398"/>
    <n v="19.399999999999999"/>
    <x v="39"/>
    <s v="undecanal"/>
    <n v="12448255"/>
    <n v="38356036"/>
    <n v="4.93"/>
    <n v="1.07"/>
    <n v="1"/>
    <x v="0"/>
    <n v="0.9874590589335599"/>
    <n v="1"/>
  </r>
  <r>
    <s v="510-_-May-31-23"/>
    <m/>
    <x v="10"/>
    <n v="19.45"/>
    <n v="19.45"/>
    <x v="40"/>
    <s v=""/>
    <n v="18678158"/>
    <n v="38356036"/>
    <n v="4.93"/>
    <n v="1.07"/>
    <n v="1"/>
    <x v="0"/>
    <n v="1.4816467305090026"/>
    <n v="1"/>
  </r>
  <r>
    <s v="510-_-May-31-23"/>
    <m/>
    <x v="10"/>
    <n v="19.503"/>
    <n v="19.5"/>
    <x v="41"/>
    <s v="standard"/>
    <n v="38356036"/>
    <n v="38356036"/>
    <n v="4.93"/>
    <n v="1.07"/>
    <n v="1"/>
    <x v="0"/>
    <n v="3.0425963488843815"/>
    <n v="1"/>
  </r>
  <r>
    <s v="510-_-May-31-23"/>
    <m/>
    <x v="10"/>
    <n v="20.143000000000001"/>
    <n v="20.14"/>
    <x v="184"/>
    <s v=""/>
    <n v="1148252"/>
    <n v="38356036"/>
    <n v="4.93"/>
    <n v="1.07"/>
    <n v="1"/>
    <x v="0"/>
    <n v="9.1085203455309835E-2"/>
    <n v="1"/>
  </r>
  <r>
    <s v="510-_-May-31-23"/>
    <m/>
    <x v="10"/>
    <n v="20.628"/>
    <n v="20.63"/>
    <x v="200"/>
    <s v=""/>
    <n v="2618591"/>
    <n v="38356036"/>
    <n v="4.93"/>
    <n v="1.07"/>
    <n v="1"/>
    <x v="0"/>
    <n v="0.20771999003811292"/>
    <n v="1"/>
  </r>
  <r>
    <s v="510-_-May-31-23"/>
    <m/>
    <x v="10"/>
    <n v="20.902000000000001"/>
    <n v="20.9"/>
    <x v="42"/>
    <s v="2-undecanal"/>
    <n v="5245367"/>
    <n v="38356036"/>
    <n v="4.93"/>
    <n v="1.07"/>
    <n v="1"/>
    <x v="0"/>
    <n v="0.41608925601067387"/>
    <n v="1"/>
  </r>
  <r>
    <s v="510-_-May-31-23"/>
    <m/>
    <x v="10"/>
    <n v="21.327000000000002"/>
    <n v="21.33"/>
    <x v="201"/>
    <s v=""/>
    <n v="6975483"/>
    <n v="38356036"/>
    <n v="4.93"/>
    <n v="1.07"/>
    <n v="1"/>
    <x v="0"/>
    <n v="0.55333087880888088"/>
    <n v="1"/>
  </r>
  <r>
    <s v="510-_-May-31-23"/>
    <m/>
    <x v="10"/>
    <n v="21.632999999999999"/>
    <n v="21.63"/>
    <x v="127"/>
    <s v=""/>
    <n v="6017717"/>
    <n v="38356036"/>
    <n v="4.93"/>
    <n v="1.07"/>
    <n v="1"/>
    <x v="0"/>
    <n v="0.4773559961415062"/>
    <n v="1"/>
  </r>
  <r>
    <s v="510-_-May-31-23"/>
    <m/>
    <x v="10"/>
    <n v="21.837"/>
    <n v="21.84"/>
    <x v="44"/>
    <s v="tetradecane"/>
    <n v="56236267"/>
    <n v="38356036"/>
    <n v="4.93"/>
    <n v="1.07"/>
    <n v="1"/>
    <x v="0"/>
    <n v="4.4609474412081385"/>
    <n v="1"/>
  </r>
  <r>
    <s v="510-_-May-31-23"/>
    <m/>
    <x v="10"/>
    <n v="21.981000000000002"/>
    <n v="21.98"/>
    <x v="202"/>
    <s v=""/>
    <n v="5023964"/>
    <n v="38356036"/>
    <n v="4.93"/>
    <n v="1.07"/>
    <n v="1"/>
    <x v="0"/>
    <n v="0.39852644114023078"/>
    <n v="1"/>
  </r>
  <r>
    <s v="510-_-May-31-23"/>
    <m/>
    <x v="10"/>
    <n v="22.076000000000001"/>
    <n v="22.08"/>
    <x v="45"/>
    <s v="dodecanal"/>
    <n v="13326347"/>
    <n v="38356036"/>
    <n v="4.93"/>
    <n v="1.07"/>
    <n v="1"/>
    <x v="0"/>
    <n v="1.0571137936716488"/>
    <n v="1"/>
  </r>
  <r>
    <s v="510-_-May-31-23"/>
    <m/>
    <x v="10"/>
    <n v="22.286000000000001"/>
    <n v="22.29"/>
    <x v="46"/>
    <s v=""/>
    <n v="7359781"/>
    <n v="38356036"/>
    <n v="4.93"/>
    <n v="1.07"/>
    <n v="1"/>
    <x v="0"/>
    <n v="0.58381535566367293"/>
    <n v="1"/>
  </r>
  <r>
    <s v="510-_-May-31-23"/>
    <m/>
    <x v="10"/>
    <n v="22.696999999999999"/>
    <n v="22.7"/>
    <x v="178"/>
    <s v=""/>
    <n v="2177786"/>
    <n v="38356036"/>
    <n v="4.93"/>
    <n v="1.07"/>
    <n v="1"/>
    <x v="0"/>
    <n v="0.17275308982011386"/>
    <n v="1"/>
  </r>
  <r>
    <s v="510-_-May-31-23"/>
    <m/>
    <x v="10"/>
    <n v="23.844999999999999"/>
    <n v="23.85"/>
    <x v="203"/>
    <s v=""/>
    <n v="3816696"/>
    <n v="38356036"/>
    <n v="4.93"/>
    <n v="1.07"/>
    <n v="1"/>
    <x v="0"/>
    <n v="0.30275978764858869"/>
    <n v="1"/>
  </r>
  <r>
    <s v="510-_-May-31-23"/>
    <m/>
    <x v="10"/>
    <n v="24.145"/>
    <n v="24.15"/>
    <x v="129"/>
    <s v=""/>
    <n v="5373696"/>
    <n v="38356036"/>
    <n v="4.93"/>
    <n v="1.07"/>
    <n v="1"/>
    <x v="0"/>
    <n v="0.42626896662665048"/>
    <n v="1"/>
  </r>
  <r>
    <s v="510-_-May-31-23"/>
    <m/>
    <x v="10"/>
    <n v="24.331"/>
    <n v="24.33"/>
    <x v="48"/>
    <s v="pentadecane"/>
    <n v="65843410"/>
    <n v="38356036"/>
    <n v="4.93"/>
    <n v="1.07"/>
    <n v="1"/>
    <x v="0"/>
    <n v="5.2230350097725786"/>
    <n v="1"/>
  </r>
  <r>
    <s v="510-_-May-31-23"/>
    <m/>
    <x v="10"/>
    <n v="24.603000000000002"/>
    <n v="24.6"/>
    <x v="49"/>
    <s v="tridecanal"/>
    <n v="27129723"/>
    <n v="38356036"/>
    <n v="4.93"/>
    <n v="1.07"/>
    <n v="1"/>
    <x v="0"/>
    <n v="2.1520679599436354"/>
    <n v="1"/>
  </r>
  <r>
    <s v="510-_-May-31-23"/>
    <m/>
    <x v="10"/>
    <n v="25.091999999999999"/>
    <n v="25.09"/>
    <x v="204"/>
    <s v=""/>
    <n v="3785263"/>
    <n v="38356036"/>
    <n v="4.93"/>
    <n v="1.07"/>
    <n v="1"/>
    <x v="0"/>
    <n v="0.30026636181505151"/>
    <n v="1"/>
  </r>
  <r>
    <s v="510-_-May-31-23"/>
    <m/>
    <x v="10"/>
    <n v="26.07"/>
    <n v="26.07"/>
    <x v="50"/>
    <s v=""/>
    <n v="2357337"/>
    <n v="38356036"/>
    <n v="4.93"/>
    <n v="1.07"/>
    <n v="1"/>
    <x v="0"/>
    <n v="0.18699599065164244"/>
    <n v="1"/>
  </r>
  <r>
    <s v="510-_-May-31-23"/>
    <m/>
    <x v="10"/>
    <n v="26.692"/>
    <n v="26.69"/>
    <x v="52"/>
    <s v=""/>
    <n v="14372096"/>
    <n v="38356036"/>
    <n v="4.93"/>
    <n v="1.07"/>
    <n v="1"/>
    <x v="0"/>
    <n v="1.1400679365150199"/>
    <n v="1"/>
  </r>
  <r>
    <s v="510-_-May-31-23"/>
    <m/>
    <x v="10"/>
    <n v="26.992999999999999"/>
    <n v="26.99"/>
    <x v="53"/>
    <s v="tetradecanal"/>
    <n v="24126918"/>
    <n v="38356036"/>
    <n v="4.93"/>
    <n v="1.07"/>
    <n v="1"/>
    <x v="0"/>
    <n v="1.9138701563590372"/>
    <n v="1"/>
  </r>
  <r>
    <s v="510-_-May-31-23"/>
    <m/>
    <x v="10"/>
    <n v="28.209"/>
    <n v="28.21"/>
    <x v="83"/>
    <s v=""/>
    <n v="38227645"/>
    <n v="38356036"/>
    <n v="4.93"/>
    <n v="1.07"/>
    <n v="1"/>
    <x v="0"/>
    <n v="3.0324117201122736"/>
    <n v="1"/>
  </r>
  <r>
    <s v="510-_-May-31-23"/>
    <m/>
    <x v="10"/>
    <n v="28.36"/>
    <n v="28.36"/>
    <x v="205"/>
    <s v=""/>
    <n v="3121801"/>
    <n v="38356036"/>
    <n v="4.93"/>
    <n v="1.07"/>
    <n v="1"/>
    <x v="0"/>
    <n v="0.24763717305259625"/>
    <n v="1"/>
  </r>
  <r>
    <s v="510-_-May-31-23"/>
    <m/>
    <x v="10"/>
    <n v="28.44"/>
    <n v="28.44"/>
    <x v="84"/>
    <s v=""/>
    <n v="10956330"/>
    <n v="38356036"/>
    <n v="4.93"/>
    <n v="1.07"/>
    <n v="1"/>
    <x v="0"/>
    <n v="0.86911196076602948"/>
    <n v="1"/>
  </r>
  <r>
    <s v="510-_-May-31-23"/>
    <m/>
    <x v="10"/>
    <n v="28.792000000000002"/>
    <n v="28.79"/>
    <x v="55"/>
    <s v=""/>
    <n v="3060819"/>
    <n v="38356036"/>
    <n v="4.93"/>
    <n v="1.07"/>
    <n v="1"/>
    <x v="0"/>
    <n v="0.24279976987183827"/>
    <n v="1"/>
  </r>
  <r>
    <s v="510-_-May-31-23"/>
    <m/>
    <x v="10"/>
    <n v="28.933"/>
    <n v="28.93"/>
    <x v="56"/>
    <s v="heptadecane"/>
    <n v="29144609"/>
    <n v="38356036"/>
    <n v="4.93"/>
    <n v="1.07"/>
    <n v="1"/>
    <x v="0"/>
    <n v="2.3118989911539058"/>
    <n v="1"/>
  </r>
  <r>
    <s v="510-_-May-31-23"/>
    <m/>
    <x v="10"/>
    <n v="29.260999999999999"/>
    <n v="29.26"/>
    <x v="57"/>
    <s v="pentadecanal"/>
    <n v="43957408"/>
    <n v="38356036"/>
    <n v="4.93"/>
    <n v="1.07"/>
    <n v="1"/>
    <x v="0"/>
    <n v="3.4869257367268376"/>
    <n v="1"/>
  </r>
  <r>
    <s v="510-_-May-31-23"/>
    <m/>
    <x v="10"/>
    <n v="29.655000000000001"/>
    <n v="29.66"/>
    <x v="206"/>
    <s v=""/>
    <n v="4934341"/>
    <n v="38356036"/>
    <n v="4.93"/>
    <n v="1.07"/>
    <n v="1"/>
    <x v="0"/>
    <n v="0.39141708780204781"/>
    <n v="1"/>
  </r>
  <r>
    <s v="510-_-May-31-23"/>
    <m/>
    <x v="10"/>
    <n v="31.244"/>
    <n v="31.24"/>
    <x v="58"/>
    <s v=""/>
    <n v="18797505"/>
    <n v="38356036"/>
    <n v="4.93"/>
    <n v="1.07"/>
    <n v="1"/>
    <x v="0"/>
    <n v="1.4911139430867129"/>
    <n v="1"/>
  </r>
  <r>
    <s v="510-_-May-31-23"/>
    <m/>
    <x v="10"/>
    <n v="31.416"/>
    <n v="31.42"/>
    <x v="59"/>
    <s v=""/>
    <n v="4746422"/>
    <n v="38356036"/>
    <n v="4.93"/>
    <n v="1.07"/>
    <n v="1"/>
    <x v="0"/>
    <n v="0.37651039454297369"/>
    <n v="1"/>
  </r>
  <r>
    <s v="510-_-May-31-23"/>
    <m/>
    <x v="10"/>
    <n v="32.386000000000003"/>
    <n v="32.39"/>
    <x v="61"/>
    <s v=""/>
    <n v="4053315"/>
    <n v="38356036"/>
    <n v="4.93"/>
    <n v="1.07"/>
    <n v="1"/>
    <x v="0"/>
    <n v="0.32152961322380386"/>
    <n v="1"/>
  </r>
  <r>
    <s v="510-_-May-31-23"/>
    <m/>
    <x v="10"/>
    <n v="32.875999999999998"/>
    <n v="32.880000000000003"/>
    <x v="63"/>
    <s v="homosalate"/>
    <n v="66504860"/>
    <n v="38356036"/>
    <n v="4.93"/>
    <n v="1.07"/>
    <n v="1"/>
    <x v="0"/>
    <n v="5.2755045964360585"/>
    <n v="1"/>
  </r>
  <r>
    <s v="510-_-May-31-23"/>
    <m/>
    <x v="10"/>
    <n v="35.131999999999998"/>
    <n v="35.130000000000003"/>
    <x v="65"/>
    <s v=""/>
    <n v="13343065"/>
    <n v="38356036"/>
    <n v="4.93"/>
    <n v="1.07"/>
    <n v="1"/>
    <x v="0"/>
    <n v="1.0584399506749598"/>
    <n v="1"/>
  </r>
  <r>
    <s v="510-_-May-31-23"/>
    <m/>
    <x v="10"/>
    <n v="38.500999999999998"/>
    <n v="38.5"/>
    <x v="207"/>
    <s v=""/>
    <n v="2216029"/>
    <n v="38356036"/>
    <n v="4.93"/>
    <n v="1.07"/>
    <n v="1"/>
    <x v="0"/>
    <n v="0.17578671957711967"/>
    <n v="1"/>
  </r>
  <r>
    <s v="558-_-May-31-23"/>
    <n v="588"/>
    <x v="11"/>
    <n v="4.2690000000000001"/>
    <n v="4.2699999999999996"/>
    <x v="179"/>
    <s v=""/>
    <n v="13202776"/>
    <n v="34576696"/>
    <n v="5.8"/>
    <n v="1.34"/>
    <n v="0"/>
    <x v="0"/>
    <n v="0.98751801921235005"/>
    <n v="1"/>
  </r>
  <r>
    <s v="558-_-May-31-23"/>
    <n v="588"/>
    <x v="11"/>
    <n v="4.3959999999999999"/>
    <n v="4.4000000000000004"/>
    <x v="67"/>
    <s v=""/>
    <n v="9122971"/>
    <n v="34576696"/>
    <n v="5.8"/>
    <n v="1.34"/>
    <n v="0"/>
    <x v="0"/>
    <n v="0.68236394007227819"/>
    <n v="1"/>
  </r>
  <r>
    <s v="558-_-May-31-23"/>
    <n v="588"/>
    <x v="11"/>
    <n v="4.6319999999999997"/>
    <n v="4.63"/>
    <x v="208"/>
    <s v=""/>
    <n v="10848117"/>
    <n v="34576696"/>
    <n v="5.8"/>
    <n v="1.34"/>
    <n v="0"/>
    <x v="0"/>
    <n v="0.81139837652504454"/>
    <n v="1"/>
  </r>
  <r>
    <s v="558-_-May-31-23"/>
    <n v="588"/>
    <x v="11"/>
    <n v="4.7519999999999998"/>
    <n v="4.75"/>
    <x v="209"/>
    <s v=""/>
    <n v="5343775"/>
    <n v="34576696"/>
    <n v="5.8"/>
    <n v="1.34"/>
    <n v="0"/>
    <x v="0"/>
    <n v="0.39969428422601999"/>
    <n v="1"/>
  </r>
  <r>
    <s v="558-_-May-31-23"/>
    <n v="588"/>
    <x v="11"/>
    <n v="4.7930000000000001"/>
    <n v="4.79"/>
    <x v="210"/>
    <s v=""/>
    <n v="2447459"/>
    <n v="34576696"/>
    <n v="5.8"/>
    <n v="1.34"/>
    <n v="0"/>
    <x v="0"/>
    <n v="0.18306073387774202"/>
    <n v="1"/>
  </r>
  <r>
    <s v="558-_-May-31-23"/>
    <n v="588"/>
    <x v="11"/>
    <n v="4.8689999999999998"/>
    <n v="4.87"/>
    <x v="68"/>
    <s v=""/>
    <n v="33400811"/>
    <n v="34576696"/>
    <n v="5.8"/>
    <n v="1.34"/>
    <n v="0"/>
    <x v="0"/>
    <n v="2.4982551183785948"/>
    <n v="1"/>
  </r>
  <r>
    <s v="558-_-May-31-23"/>
    <n v="588"/>
    <x v="11"/>
    <n v="5.4269999999999996"/>
    <n v="5.43"/>
    <x v="2"/>
    <s v="4-hydroxy-4-methyl-2-pentanone"/>
    <n v="47476207"/>
    <n v="34576696"/>
    <n v="5.8"/>
    <n v="1.34"/>
    <n v="0"/>
    <x v="0"/>
    <n v="3.5510418336534304"/>
    <n v="1"/>
  </r>
  <r>
    <s v="558-_-May-31-23"/>
    <n v="588"/>
    <x v="11"/>
    <n v="5.7539999999999996"/>
    <n v="5.75"/>
    <x v="3"/>
    <s v="(z)-3-hexen-1-ol"/>
    <n v="44306913"/>
    <n v="34576696"/>
    <n v="5.8"/>
    <n v="1.34"/>
    <n v="0"/>
    <x v="0"/>
    <n v="3.3139905549540432"/>
    <n v="1"/>
  </r>
  <r>
    <s v="558-_-May-31-23"/>
    <n v="588"/>
    <x v="11"/>
    <n v="5.8890000000000002"/>
    <n v="5.89"/>
    <x v="108"/>
    <s v=""/>
    <n v="15427477"/>
    <n v="34576696"/>
    <n v="5.8"/>
    <n v="1.34"/>
    <n v="0"/>
    <x v="0"/>
    <n v="1.153917291975876"/>
    <n v="1"/>
  </r>
  <r>
    <s v="558-_-May-31-23"/>
    <n v="588"/>
    <x v="11"/>
    <n v="6.1150000000000002"/>
    <n v="6.12"/>
    <x v="5"/>
    <s v=""/>
    <n v="5348240"/>
    <n v="34576696"/>
    <n v="5.8"/>
    <n v="1.34"/>
    <n v="0"/>
    <x v="0"/>
    <n v="0.4000282494433185"/>
    <n v="1"/>
  </r>
  <r>
    <s v="558-_-May-31-23"/>
    <n v="588"/>
    <x v="11"/>
    <n v="6.4560000000000004"/>
    <n v="6.46"/>
    <x v="211"/>
    <s v=""/>
    <n v="5940974"/>
    <n v="34576696"/>
    <n v="5.8"/>
    <n v="1.34"/>
    <n v="0"/>
    <x v="0"/>
    <n v="0.4443625247199583"/>
    <n v="1"/>
  </r>
  <r>
    <s v="558-_-May-31-23"/>
    <n v="588"/>
    <x v="11"/>
    <n v="6.7210000000000001"/>
    <n v="6.72"/>
    <x v="6"/>
    <s v=""/>
    <n v="9134876"/>
    <n v="34576696"/>
    <n v="5.8"/>
    <n v="1.34"/>
    <n v="0"/>
    <x v="0"/>
    <n v="0.68325438932467197"/>
    <n v="1"/>
  </r>
  <r>
    <s v="558-_-May-31-23"/>
    <n v="588"/>
    <x v="11"/>
    <n v="6.7949999999999999"/>
    <n v="6.8"/>
    <x v="212"/>
    <s v=""/>
    <n v="3721713"/>
    <n v="34576696"/>
    <n v="5.8"/>
    <n v="1.34"/>
    <n v="0"/>
    <x v="0"/>
    <n v="0.27837014350897515"/>
    <n v="1"/>
  </r>
  <r>
    <s v="558-_-May-31-23"/>
    <n v="588"/>
    <x v="11"/>
    <n v="6.9660000000000002"/>
    <n v="6.97"/>
    <x v="7"/>
    <s v="nonane"/>
    <n v="12819750"/>
    <n v="34576696"/>
    <n v="5.8"/>
    <n v="1.34"/>
    <n v="0"/>
    <x v="0"/>
    <n v="0.95886911410127107"/>
    <n v="1"/>
  </r>
  <r>
    <s v="558-_-May-31-23"/>
    <n v="588"/>
    <x v="11"/>
    <n v="7.0990000000000002"/>
    <n v="7.1"/>
    <x v="70"/>
    <s v=""/>
    <n v="8982540"/>
    <n v="34576696"/>
    <n v="5.8"/>
    <n v="1.34"/>
    <n v="0"/>
    <x v="0"/>
    <n v="0.67186022911361243"/>
    <n v="1"/>
  </r>
  <r>
    <s v="558-_-May-31-23"/>
    <n v="588"/>
    <x v="11"/>
    <n v="7.51"/>
    <n v="7.51"/>
    <x v="9"/>
    <s v="cyclopentane"/>
    <n v="14085812"/>
    <n v="34576696"/>
    <n v="5.8"/>
    <n v="1.34"/>
    <n v="0"/>
    <x v="0"/>
    <n v="1.0535657929239692"/>
    <n v="1"/>
  </r>
  <r>
    <s v="558-_-May-31-23"/>
    <n v="588"/>
    <x v="11"/>
    <n v="7.5780000000000003"/>
    <n v="7.58"/>
    <x v="213"/>
    <s v=""/>
    <n v="3876257"/>
    <n v="34576696"/>
    <n v="5.8"/>
    <n v="1.34"/>
    <n v="0"/>
    <x v="0"/>
    <n v="0.28992945382077273"/>
    <n v="1"/>
  </r>
  <r>
    <s v="558-_-May-31-23"/>
    <n v="588"/>
    <x v="11"/>
    <n v="8.1809999999999992"/>
    <n v="8.18"/>
    <x v="120"/>
    <s v=""/>
    <n v="15423551"/>
    <n v="34576696"/>
    <n v="5.8"/>
    <n v="1.34"/>
    <n v="0"/>
    <x v="0"/>
    <n v="1.1536236419326253"/>
    <n v="1"/>
  </r>
  <r>
    <s v="558-_-May-31-23"/>
    <n v="588"/>
    <x v="11"/>
    <n v="8.3870000000000005"/>
    <n v="8.39"/>
    <x v="71"/>
    <s v=""/>
    <n v="5221076"/>
    <n v="34576696"/>
    <n v="5.8"/>
    <n v="1.34"/>
    <n v="0"/>
    <x v="0"/>
    <n v="0.39051686021766485"/>
    <n v="1"/>
  </r>
  <r>
    <s v="558-_-May-31-23"/>
    <n v="588"/>
    <x v="11"/>
    <n v="8.4689999999999994"/>
    <n v="8.4700000000000006"/>
    <x v="10"/>
    <s v=""/>
    <n v="9550102"/>
    <n v="34576696"/>
    <n v="5.8"/>
    <n v="1.34"/>
    <n v="0"/>
    <x v="0"/>
    <n v="0.71431173340484622"/>
    <n v="1"/>
  </r>
  <r>
    <s v="558-_-May-31-23"/>
    <n v="588"/>
    <x v="11"/>
    <n v="8.9160000000000004"/>
    <n v="8.92"/>
    <x v="72"/>
    <s v=""/>
    <n v="22948333"/>
    <n v="34576696"/>
    <n v="5.8"/>
    <n v="1.34"/>
    <n v="0"/>
    <x v="0"/>
    <n v="1.7164490519558466"/>
    <n v="1"/>
  </r>
  <r>
    <s v="558-_-May-31-23"/>
    <n v="588"/>
    <x v="11"/>
    <n v="9.3040000000000003"/>
    <n v="9.3000000000000007"/>
    <x v="214"/>
    <s v=""/>
    <n v="7154441"/>
    <n v="34576696"/>
    <n v="5.8"/>
    <n v="1.34"/>
    <n v="0"/>
    <x v="0"/>
    <n v="0.53512529523273178"/>
    <n v="1"/>
  </r>
  <r>
    <s v="558-_-May-31-23"/>
    <n v="588"/>
    <x v="11"/>
    <n v="9.8249999999999993"/>
    <n v="9.83"/>
    <x v="12"/>
    <s v="6-methyl-5-hepten-2-one"/>
    <n v="7226708"/>
    <n v="34576696"/>
    <n v="5.8"/>
    <n v="1.34"/>
    <n v="0"/>
    <x v="0"/>
    <n v="0.54053059520104285"/>
    <n v="1"/>
  </r>
  <r>
    <s v="558-_-May-31-23"/>
    <n v="588"/>
    <x v="11"/>
    <n v="9.91"/>
    <n v="9.91"/>
    <x v="157"/>
    <s v=""/>
    <n v="26959348"/>
    <n v="34576696"/>
    <n v="5.8"/>
    <n v="1.34"/>
    <n v="0"/>
    <x v="0"/>
    <n v="2.0164578976585248"/>
    <n v="1"/>
  </r>
  <r>
    <s v="558-_-May-31-23"/>
    <n v="588"/>
    <x v="11"/>
    <n v="10.159000000000001"/>
    <n v="10.16"/>
    <x v="122"/>
    <s v=""/>
    <n v="3094531"/>
    <n v="34576696"/>
    <n v="5.8"/>
    <n v="1.34"/>
    <n v="0"/>
    <x v="0"/>
    <n v="0.23145928731285095"/>
    <n v="1"/>
  </r>
  <r>
    <s v="558-_-May-31-23"/>
    <n v="588"/>
    <x v="11"/>
    <n v="10.313000000000001"/>
    <n v="10.31"/>
    <x v="13"/>
    <s v="octanal"/>
    <n v="34255062"/>
    <n v="34576696"/>
    <n v="5.8"/>
    <n v="1.34"/>
    <n v="0"/>
    <x v="0"/>
    <n v="2.5621498822850772"/>
    <n v="1"/>
  </r>
  <r>
    <s v="558-_-May-31-23"/>
    <n v="588"/>
    <x v="11"/>
    <n v="10.464"/>
    <n v="10.46"/>
    <x v="14"/>
    <s v="(z)-3-hexen-1-ol acetate"/>
    <n v="184294246"/>
    <n v="34576696"/>
    <n v="5.8"/>
    <n v="1.34"/>
    <n v="0"/>
    <x v="0"/>
    <n v="13.784516889641507"/>
    <n v="1"/>
  </r>
  <r>
    <s v="558-_-May-31-23"/>
    <n v="588"/>
    <x v="11"/>
    <n v="11.073"/>
    <n v="11.07"/>
    <x v="15"/>
    <s v="D-limonene"/>
    <n v="14072971"/>
    <n v="34576696"/>
    <n v="5.8"/>
    <n v="1.34"/>
    <n v="0"/>
    <x v="0"/>
    <n v="1.0526053343897408"/>
    <n v="1"/>
  </r>
  <r>
    <s v="558-_-May-31-23"/>
    <n v="588"/>
    <x v="11"/>
    <n v="11.311999999999999"/>
    <n v="11.31"/>
    <x v="215"/>
    <s v=""/>
    <n v="3442099"/>
    <n v="34576696"/>
    <n v="5.8"/>
    <n v="1.34"/>
    <n v="0"/>
    <x v="0"/>
    <n v="0.25745606730075637"/>
    <n v="1"/>
  </r>
  <r>
    <s v="558-_-May-31-23"/>
    <n v="588"/>
    <x v="11"/>
    <n v="11.747"/>
    <n v="11.75"/>
    <x v="159"/>
    <s v=""/>
    <n v="13963793"/>
    <n v="34576696"/>
    <n v="5.8"/>
    <n v="1.34"/>
    <n v="0"/>
    <x v="0"/>
    <n v="1.0444392303596817"/>
    <n v="1"/>
  </r>
  <r>
    <s v="558-_-May-31-23"/>
    <n v="588"/>
    <x v="11"/>
    <n v="12.028"/>
    <n v="12.03"/>
    <x v="196"/>
    <s v=""/>
    <n v="7999111"/>
    <n v="34576696"/>
    <n v="5.8"/>
    <n v="1.34"/>
    <n v="0"/>
    <x v="0"/>
    <n v="0.59830343635154615"/>
    <n v="1"/>
  </r>
  <r>
    <s v="558-_-May-31-23"/>
    <n v="588"/>
    <x v="11"/>
    <n v="12.294"/>
    <n v="12.29"/>
    <x v="17"/>
    <s v="acetophenone"/>
    <n v="5741854"/>
    <n v="34576696"/>
    <n v="5.8"/>
    <n v="1.34"/>
    <n v="0"/>
    <x v="0"/>
    <n v="0.42946909715703036"/>
    <n v="1"/>
  </r>
  <r>
    <s v="558-_-May-31-23"/>
    <n v="588"/>
    <x v="11"/>
    <n v="13.199"/>
    <n v="13.2"/>
    <x v="19"/>
    <s v=""/>
    <n v="23155789"/>
    <n v="34576696"/>
    <n v="5.8"/>
    <n v="1.34"/>
    <n v="0"/>
    <x v="0"/>
    <n v="1.7319659809860535"/>
    <n v="1"/>
  </r>
  <r>
    <s v="558-_-May-31-23"/>
    <n v="588"/>
    <x v="11"/>
    <n v="13.363"/>
    <n v="13.36"/>
    <x v="98"/>
    <s v=""/>
    <n v="16086770"/>
    <n v="34576696"/>
    <n v="5.8"/>
    <n v="1.34"/>
    <n v="0"/>
    <x v="0"/>
    <n v="1.203229930275622"/>
    <n v="1"/>
  </r>
  <r>
    <s v="558-_-May-31-23"/>
    <n v="588"/>
    <x v="11"/>
    <n v="13.510999999999999"/>
    <n v="13.51"/>
    <x v="20"/>
    <s v="nonanal"/>
    <n v="77255474"/>
    <n v="34576696"/>
    <n v="5.8"/>
    <n v="1.34"/>
    <n v="0"/>
    <x v="0"/>
    <n v="5.7784190732154519"/>
    <n v="1"/>
  </r>
  <r>
    <s v="558-_-May-31-23"/>
    <n v="588"/>
    <x v="11"/>
    <n v="13.885999999999999"/>
    <n v="13.89"/>
    <x v="73"/>
    <s v="€-4,8-dimethylnona-1,3,7-triene"/>
    <n v="111956977"/>
    <n v="34576696"/>
    <n v="5.8"/>
    <n v="1.34"/>
    <n v="0"/>
    <x v="0"/>
    <n v="8.3739610642521409"/>
    <n v="1"/>
  </r>
  <r>
    <s v="558-_-May-31-23"/>
    <n v="588"/>
    <x v="11"/>
    <n v="15.161"/>
    <n v="15.16"/>
    <x v="125"/>
    <s v=""/>
    <n v="5671692"/>
    <n v="34576696"/>
    <n v="5.8"/>
    <n v="1.34"/>
    <n v="0"/>
    <x v="0"/>
    <n v="0.42422124327660582"/>
    <n v="1"/>
  </r>
  <r>
    <s v="558-_-May-31-23"/>
    <n v="588"/>
    <x v="11"/>
    <n v="15.266"/>
    <n v="15.27"/>
    <x v="74"/>
    <s v=""/>
    <n v="12450974"/>
    <n v="34576696"/>
    <n v="5.8"/>
    <n v="1.34"/>
    <n v="0"/>
    <x v="0"/>
    <n v="0.93128605542837894"/>
    <n v="1"/>
  </r>
  <r>
    <s v="558-_-May-31-23"/>
    <n v="588"/>
    <x v="11"/>
    <n v="15.492000000000001"/>
    <n v="15.49"/>
    <x v="24"/>
    <s v="dodecanal"/>
    <n v="5369553"/>
    <n v="34576696"/>
    <n v="5.8"/>
    <n v="1.34"/>
    <n v="0"/>
    <x v="0"/>
    <n v="0.40162238173363929"/>
    <n v="1"/>
  </r>
  <r>
    <s v="558-_-May-31-23"/>
    <n v="588"/>
    <x v="11"/>
    <n v="15.712"/>
    <n v="15.71"/>
    <x v="75"/>
    <s v=""/>
    <n v="6316985"/>
    <n v="34576696"/>
    <n v="5.8"/>
    <n v="1.34"/>
    <n v="0"/>
    <x v="0"/>
    <n v="0.47248673419848425"/>
    <n v="1"/>
  </r>
  <r>
    <s v="558-_-May-31-23"/>
    <n v="588"/>
    <x v="11"/>
    <n v="16"/>
    <n v="16"/>
    <x v="26"/>
    <s v="Butanoic acid, 3-hexenyl ester"/>
    <n v="6437333"/>
    <n v="34576696"/>
    <n v="5.8"/>
    <n v="1.34"/>
    <n v="0"/>
    <x v="0"/>
    <n v="0.481488312243599"/>
    <n v="1"/>
  </r>
  <r>
    <s v="558-_-May-31-23"/>
    <n v="588"/>
    <x v="11"/>
    <n v="16.106999999999999"/>
    <n v="16.11"/>
    <x v="216"/>
    <s v=""/>
    <n v="6227139"/>
    <n v="34576696"/>
    <n v="5.8"/>
    <n v="1.34"/>
    <n v="0"/>
    <x v="0"/>
    <n v="0.46576659110477781"/>
    <n v="1"/>
  </r>
  <r>
    <s v="558-_-May-31-23"/>
    <n v="588"/>
    <x v="11"/>
    <n v="16.209"/>
    <n v="16.21"/>
    <x v="27"/>
    <s v="methyl salicylate"/>
    <n v="78985214"/>
    <n v="34576696"/>
    <n v="5.8"/>
    <n v="1.34"/>
    <n v="0"/>
    <x v="0"/>
    <n v="5.9077971236006412"/>
    <n v="1"/>
  </r>
  <r>
    <s v="558-_-May-31-23"/>
    <n v="588"/>
    <x v="11"/>
    <n v="16.364000000000001"/>
    <n v="16.36"/>
    <x v="28"/>
    <s v="dodecane"/>
    <n v="8733202"/>
    <n v="34576696"/>
    <n v="5.8"/>
    <n v="1.34"/>
    <n v="0"/>
    <x v="0"/>
    <n v="0.65321068390627346"/>
    <n v="1"/>
  </r>
  <r>
    <s v="558-_-May-31-23"/>
    <n v="588"/>
    <x v="11"/>
    <n v="16.545999999999999"/>
    <n v="16.55"/>
    <x v="29"/>
    <s v="decanal"/>
    <n v="91623507"/>
    <n v="34576696"/>
    <n v="5.8"/>
    <n v="1.34"/>
    <n v="0"/>
    <x v="0"/>
    <n v="6.8530939361486469"/>
    <n v="1"/>
  </r>
  <r>
    <s v="558-_-May-31-23"/>
    <n v="588"/>
    <x v="11"/>
    <n v="17.324999999999999"/>
    <n v="17.329999999999998"/>
    <x v="164"/>
    <s v=""/>
    <n v="6975166"/>
    <n v="34576696"/>
    <n v="5.8"/>
    <n v="1.34"/>
    <n v="0"/>
    <x v="0"/>
    <n v="0.5217161990779311"/>
    <n v="1"/>
  </r>
  <r>
    <s v="558-_-May-31-23"/>
    <n v="588"/>
    <x v="11"/>
    <n v="17.431000000000001"/>
    <n v="17.43"/>
    <x v="30"/>
    <s v="cis-3-hexenyl isovalerate"/>
    <n v="17920307"/>
    <n v="34576696"/>
    <n v="5.8"/>
    <n v="1.34"/>
    <n v="0"/>
    <x v="0"/>
    <n v="1.3403716061165629"/>
    <n v="1"/>
  </r>
  <r>
    <s v="558-_-May-31-23"/>
    <n v="588"/>
    <x v="11"/>
    <n v="17.922000000000001"/>
    <n v="17.920000000000002"/>
    <x v="101"/>
    <s v=""/>
    <n v="9392507"/>
    <n v="34576696"/>
    <n v="5.8"/>
    <n v="1.34"/>
    <n v="0"/>
    <x v="0"/>
    <n v="0.70252421976091473"/>
    <n v="1"/>
  </r>
  <r>
    <s v="558-_-May-31-23"/>
    <n v="588"/>
    <x v="11"/>
    <n v="18.177"/>
    <n v="18.18"/>
    <x v="33"/>
    <s v="m-ethylacetophenone"/>
    <n v="44884292"/>
    <n v="34576696"/>
    <n v="5.8"/>
    <n v="1.34"/>
    <n v="0"/>
    <x v="0"/>
    <n v="3.3571763339458864"/>
    <n v="1"/>
  </r>
  <r>
    <s v="558-_-May-31-23"/>
    <n v="588"/>
    <x v="11"/>
    <n v="18.591999999999999"/>
    <n v="18.59"/>
    <x v="34"/>
    <s v=""/>
    <n v="4502428"/>
    <n v="34576696"/>
    <n v="5.8"/>
    <n v="1.34"/>
    <n v="0"/>
    <x v="0"/>
    <n v="0.3367646910169666"/>
    <n v="1"/>
  </r>
  <r>
    <s v="558-_-May-31-23"/>
    <n v="588"/>
    <x v="11"/>
    <n v="18.693999999999999"/>
    <n v="18.690000000000001"/>
    <x v="35"/>
    <s v=""/>
    <n v="25201358"/>
    <n v="34576696"/>
    <n v="5.8"/>
    <n v="1.34"/>
    <n v="0"/>
    <x v="0"/>
    <n v="1.8849668534572812"/>
    <n v="1"/>
  </r>
  <r>
    <s v="558-_-May-31-23"/>
    <n v="588"/>
    <x v="11"/>
    <n v="18.984999999999999"/>
    <n v="18.989999999999998"/>
    <x v="36"/>
    <s v="2-methyl-naphthalene"/>
    <n v="16852605"/>
    <n v="34576696"/>
    <n v="5.8"/>
    <n v="1.34"/>
    <n v="0"/>
    <x v="0"/>
    <n v="1.260511509713423"/>
    <n v="1"/>
  </r>
  <r>
    <s v="558-_-May-31-23"/>
    <n v="588"/>
    <x v="11"/>
    <n v="19.189"/>
    <n v="19.190000000000001"/>
    <x v="38"/>
    <s v=""/>
    <n v="7002454"/>
    <n v="34576696"/>
    <n v="5.8"/>
    <n v="1.34"/>
    <n v="0"/>
    <x v="0"/>
    <n v="0.52375723890987747"/>
    <n v="1"/>
  </r>
  <r>
    <s v="558-_-May-31-23"/>
    <n v="588"/>
    <x v="11"/>
    <n v="19.399000000000001"/>
    <n v="19.399999999999999"/>
    <x v="39"/>
    <s v="undecanal"/>
    <n v="9599756"/>
    <n v="34576696"/>
    <n v="5.8"/>
    <n v="1.34"/>
    <n v="0"/>
    <x v="0"/>
    <n v="0.71802566596917738"/>
    <n v="1"/>
  </r>
  <r>
    <s v="558-_-May-31-23"/>
    <n v="588"/>
    <x v="11"/>
    <n v="19.452999999999999"/>
    <n v="19.45"/>
    <x v="40"/>
    <s v=""/>
    <n v="15421279"/>
    <n v="34576696"/>
    <n v="5.8"/>
    <n v="1.34"/>
    <n v="0"/>
    <x v="0"/>
    <n v="1.1534537048724458"/>
    <n v="1"/>
  </r>
  <r>
    <s v="558-_-May-31-23"/>
    <n v="588"/>
    <x v="11"/>
    <n v="19.501999999999999"/>
    <n v="19.5"/>
    <x v="41"/>
    <s v="standard"/>
    <n v="34576696"/>
    <n v="34576696"/>
    <n v="5.8"/>
    <n v="1.34"/>
    <n v="0"/>
    <x v="0"/>
    <n v="2.5862068965517242"/>
    <n v="1"/>
  </r>
  <r>
    <s v="558-_-May-31-23"/>
    <n v="588"/>
    <x v="11"/>
    <n v="20.137"/>
    <n v="20.14"/>
    <x v="184"/>
    <s v=""/>
    <n v="3358085"/>
    <n v="34576696"/>
    <n v="5.8"/>
    <n v="1.34"/>
    <n v="0"/>
    <x v="0"/>
    <n v="0.25117213588617304"/>
    <n v="1"/>
  </r>
  <r>
    <s v="558-_-May-31-23"/>
    <n v="588"/>
    <x v="11"/>
    <n v="21.634"/>
    <n v="21.63"/>
    <x v="127"/>
    <s v=""/>
    <n v="3251389"/>
    <n v="34576696"/>
    <n v="5.8"/>
    <n v="1.34"/>
    <n v="0"/>
    <x v="0"/>
    <n v="0.24319167612696174"/>
    <n v="1"/>
  </r>
  <r>
    <s v="558-_-May-31-23"/>
    <n v="588"/>
    <x v="11"/>
    <n v="21.835999999999999"/>
    <n v="21.84"/>
    <x v="44"/>
    <s v="tetradecane"/>
    <n v="11050276"/>
    <n v="34576696"/>
    <n v="5.8"/>
    <n v="1.34"/>
    <n v="0"/>
    <x v="0"/>
    <n v="0.82651910986521093"/>
    <n v="1"/>
  </r>
  <r>
    <s v="558-_-May-31-23"/>
    <n v="588"/>
    <x v="11"/>
    <n v="22.077000000000002"/>
    <n v="22.08"/>
    <x v="45"/>
    <s v="dodecanal"/>
    <n v="9920215"/>
    <n v="34576696"/>
    <n v="5.8"/>
    <n v="1.34"/>
    <n v="0"/>
    <x v="0"/>
    <n v="0.74199479465232487"/>
    <n v="1"/>
  </r>
  <r>
    <s v="558-_-May-31-23"/>
    <n v="588"/>
    <x v="11"/>
    <n v="22.285"/>
    <n v="22.29"/>
    <x v="46"/>
    <s v=""/>
    <n v="15212732"/>
    <n v="34576696"/>
    <n v="5.8"/>
    <n v="1.34"/>
    <n v="0"/>
    <x v="0"/>
    <n v="1.1378551731430067"/>
    <n v="1"/>
  </r>
  <r>
    <s v="558-_-May-31-23"/>
    <n v="588"/>
    <x v="11"/>
    <n v="22.417000000000002"/>
    <n v="22.42"/>
    <x v="87"/>
    <s v=""/>
    <n v="10088697"/>
    <n v="34576696"/>
    <n v="5.8"/>
    <n v="1.34"/>
    <n v="0"/>
    <x v="0"/>
    <n v="0.75459661497503083"/>
    <n v="1"/>
  </r>
  <r>
    <s v="558-_-May-31-23"/>
    <n v="588"/>
    <x v="11"/>
    <n v="22.693000000000001"/>
    <n v="22.69"/>
    <x v="79"/>
    <s v=""/>
    <n v="7924546"/>
    <n v="34576696"/>
    <n v="5.8"/>
    <n v="1.34"/>
    <n v="0"/>
    <x v="0"/>
    <n v="0.5927262546207821"/>
    <n v="1"/>
  </r>
  <r>
    <s v="558-_-May-31-23"/>
    <n v="588"/>
    <x v="11"/>
    <n v="23.11"/>
    <n v="23.11"/>
    <x v="128"/>
    <s v=""/>
    <n v="3521961"/>
    <n v="34576696"/>
    <n v="5.8"/>
    <n v="1.34"/>
    <n v="0"/>
    <x v="0"/>
    <n v="0.2634294447215606"/>
    <n v="1"/>
  </r>
  <r>
    <s v="558-_-May-31-23"/>
    <n v="588"/>
    <x v="11"/>
    <n v="24.332000000000001"/>
    <n v="24.33"/>
    <x v="48"/>
    <s v="pentadecane"/>
    <n v="50741235"/>
    <n v="34576696"/>
    <n v="5.8"/>
    <n v="1.34"/>
    <n v="0"/>
    <x v="0"/>
    <n v="3.7952536557151588"/>
    <n v="1"/>
  </r>
  <r>
    <s v="558-_-May-31-23"/>
    <n v="588"/>
    <x v="11"/>
    <n v="24.602"/>
    <n v="24.6"/>
    <x v="49"/>
    <s v="tridecanal"/>
    <n v="10705778"/>
    <n v="34576696"/>
    <n v="5.8"/>
    <n v="1.34"/>
    <n v="0"/>
    <x v="0"/>
    <n v="0.8007519543380236"/>
    <n v="1"/>
  </r>
  <r>
    <s v="558-_-May-31-23"/>
    <n v="588"/>
    <x v="11"/>
    <n v="24.763999999999999"/>
    <n v="24.76"/>
    <x v="168"/>
    <s v=""/>
    <n v="2973218"/>
    <n v="34576696"/>
    <n v="5.8"/>
    <n v="1.34"/>
    <n v="0"/>
    <x v="0"/>
    <n v="0.22238553089490459"/>
    <n v="1"/>
  </r>
  <r>
    <s v="558-_-May-31-23"/>
    <n v="588"/>
    <x v="11"/>
    <n v="24.978000000000002"/>
    <n v="24.98"/>
    <x v="169"/>
    <s v=""/>
    <n v="4111226"/>
    <n v="34576696"/>
    <n v="5.8"/>
    <n v="1.34"/>
    <n v="0"/>
    <x v="0"/>
    <n v="0.30750425183721308"/>
    <n v="1"/>
  </r>
  <r>
    <s v="558-_-May-31-23"/>
    <n v="588"/>
    <x v="11"/>
    <n v="26.07"/>
    <n v="26.07"/>
    <x v="50"/>
    <s v=""/>
    <n v="4881750"/>
    <n v="34576696"/>
    <n v="5.8"/>
    <n v="1.34"/>
    <n v="0"/>
    <x v="0"/>
    <n v="0.36513655085035829"/>
    <n v="1"/>
  </r>
  <r>
    <s v="558-_-May-31-23"/>
    <n v="588"/>
    <x v="11"/>
    <n v="26.692"/>
    <n v="26.69"/>
    <x v="52"/>
    <s v=""/>
    <n v="6197255"/>
    <n v="34576696"/>
    <n v="5.8"/>
    <n v="1.34"/>
    <n v="0"/>
    <x v="0"/>
    <n v="0.46353138023047824"/>
    <n v="1"/>
  </r>
  <r>
    <s v="558-_-May-31-23"/>
    <n v="588"/>
    <x v="11"/>
    <n v="26.992999999999999"/>
    <n v="26.99"/>
    <x v="53"/>
    <s v="tetradecanal"/>
    <n v="8214180"/>
    <n v="34576696"/>
    <n v="5.8"/>
    <n v="1.34"/>
    <n v="0"/>
    <x v="0"/>
    <n v="0.61438978916658893"/>
    <n v="1"/>
  </r>
  <r>
    <s v="558-_-May-31-23"/>
    <n v="588"/>
    <x v="11"/>
    <n v="28.818999999999999"/>
    <n v="28.82"/>
    <x v="170"/>
    <s v=""/>
    <n v="12559429"/>
    <n v="34576696"/>
    <n v="5.8"/>
    <n v="1.34"/>
    <n v="0"/>
    <x v="0"/>
    <n v="0.93939808177599515"/>
    <n v="1"/>
  </r>
  <r>
    <s v="558-_-May-31-23"/>
    <n v="588"/>
    <x v="11"/>
    <n v="28.931999999999999"/>
    <n v="28.93"/>
    <x v="56"/>
    <s v="heptadecane"/>
    <n v="18161041"/>
    <n v="34576696"/>
    <n v="5.8"/>
    <n v="1.34"/>
    <n v="0"/>
    <x v="0"/>
    <n v="1.3583776044639611"/>
    <n v="1"/>
  </r>
  <r>
    <s v="558-_-May-31-23"/>
    <n v="588"/>
    <x v="11"/>
    <n v="29.26"/>
    <n v="29.26"/>
    <x v="57"/>
    <s v="pentadecanal"/>
    <n v="19960885"/>
    <n v="34576696"/>
    <n v="5.8"/>
    <n v="1.34"/>
    <n v="0"/>
    <x v="0"/>
    <n v="1.4929991705475809"/>
    <n v="1"/>
  </r>
  <r>
    <s v="558-_-May-31-23"/>
    <n v="588"/>
    <x v="11"/>
    <n v="31.242999999999999"/>
    <n v="31.24"/>
    <x v="58"/>
    <s v=""/>
    <n v="13068894"/>
    <n v="34576696"/>
    <n v="5.8"/>
    <n v="1.34"/>
    <n v="0"/>
    <x v="0"/>
    <n v="0.97750414883780246"/>
    <n v="1"/>
  </r>
  <r>
    <s v="558-_-May-31-23"/>
    <n v="588"/>
    <x v="11"/>
    <n v="32.875999999999998"/>
    <n v="32.880000000000003"/>
    <x v="63"/>
    <s v="homosalate"/>
    <n v="45319369"/>
    <n v="34576696"/>
    <n v="5.8"/>
    <n v="1.34"/>
    <n v="0"/>
    <x v="0"/>
    <n v="3.3897184582116351"/>
    <n v="1"/>
  </r>
  <r>
    <s v="558-_-May-31-23"/>
    <n v="588"/>
    <x v="11"/>
    <n v="35.131"/>
    <n v="35.130000000000003"/>
    <x v="65"/>
    <s v=""/>
    <n v="10055871"/>
    <n v="34576696"/>
    <n v="5.8"/>
    <n v="1.34"/>
    <n v="0"/>
    <x v="0"/>
    <n v="0.75214135355889655"/>
    <n v="1"/>
  </r>
  <r>
    <s v="565-_-May-31-23"/>
    <m/>
    <x v="12"/>
    <n v="4.2590000000000003"/>
    <n v="4.26"/>
    <x v="217"/>
    <s v=""/>
    <n v="10455788"/>
    <n v="39431701"/>
    <n v="6.57"/>
    <n v="1.41"/>
    <n v="1"/>
    <x v="0"/>
    <n v="0.60539265350121774"/>
    <n v="1"/>
  </r>
  <r>
    <s v="565-_-May-31-23"/>
    <m/>
    <x v="12"/>
    <n v="4.3959999999999999"/>
    <n v="4.4000000000000004"/>
    <x v="67"/>
    <s v=""/>
    <n v="17688031"/>
    <n v="39431701"/>
    <n v="6.57"/>
    <n v="1.41"/>
    <n v="1"/>
    <x v="0"/>
    <n v="1.0241412720209895"/>
    <n v="1"/>
  </r>
  <r>
    <s v="565-_-May-31-23"/>
    <m/>
    <x v="12"/>
    <n v="4.6260000000000003"/>
    <n v="4.63"/>
    <x v="208"/>
    <s v=""/>
    <n v="9615613"/>
    <n v="39431701"/>
    <n v="6.57"/>
    <n v="1.41"/>
    <n v="1"/>
    <x v="0"/>
    <n v="0.55674631783953576"/>
    <n v="1"/>
  </r>
  <r>
    <s v="565-_-May-31-23"/>
    <m/>
    <x v="12"/>
    <n v="4.7539999999999996"/>
    <n v="4.75"/>
    <x v="209"/>
    <s v=""/>
    <n v="10847114"/>
    <n v="39431701"/>
    <n v="6.57"/>
    <n v="1.41"/>
    <n v="1"/>
    <x v="0"/>
    <n v="0.62805052352727575"/>
    <n v="1"/>
  </r>
  <r>
    <s v="565-_-May-31-23"/>
    <m/>
    <x v="12"/>
    <n v="4.8659999999999997"/>
    <n v="4.87"/>
    <x v="68"/>
    <s v=""/>
    <n v="16981972"/>
    <n v="39431701"/>
    <n v="6.57"/>
    <n v="1.41"/>
    <n v="1"/>
    <x v="0"/>
    <n v="0.9832602851897323"/>
    <n v="1"/>
  </r>
  <r>
    <s v="565-_-May-31-23"/>
    <m/>
    <x v="12"/>
    <n v="5.4279999999999999"/>
    <n v="5.43"/>
    <x v="2"/>
    <s v="4-hydroxy-4-methyl-2-pentanone"/>
    <n v="119764850"/>
    <n v="39431701"/>
    <n v="6.57"/>
    <n v="1.41"/>
    <n v="1"/>
    <x v="0"/>
    <n v="6.9344137751908619"/>
    <n v="1"/>
  </r>
  <r>
    <s v="565-_-May-31-23"/>
    <m/>
    <x v="12"/>
    <n v="5.7560000000000002"/>
    <n v="5.76"/>
    <x v="3"/>
    <s v="(z)-3-hexen-1-ol"/>
    <n v="65526164"/>
    <n v="39431701"/>
    <n v="6.57"/>
    <n v="1.41"/>
    <n v="1"/>
    <x v="0"/>
    <n v="3.7939807404010075"/>
    <n v="1"/>
  </r>
  <r>
    <s v="565-_-May-31-23"/>
    <m/>
    <x v="12"/>
    <n v="5.8810000000000002"/>
    <n v="5.88"/>
    <x v="69"/>
    <s v=""/>
    <n v="41752941"/>
    <n v="39431701"/>
    <n v="6.57"/>
    <n v="1.41"/>
    <n v="1"/>
    <x v="0"/>
    <n v="2.4175053801272357"/>
    <n v="1"/>
  </r>
  <r>
    <s v="565-_-May-31-23"/>
    <m/>
    <x v="12"/>
    <n v="6.1159999999999997"/>
    <n v="6.12"/>
    <x v="5"/>
    <s v=""/>
    <n v="13748804"/>
    <n v="39431701"/>
    <n v="6.57"/>
    <n v="1.41"/>
    <n v="1"/>
    <x v="0"/>
    <n v="0.79605907618136063"/>
    <n v="1"/>
  </r>
  <r>
    <s v="565-_-May-31-23"/>
    <m/>
    <x v="12"/>
    <n v="6.4530000000000003"/>
    <n v="6.45"/>
    <x v="191"/>
    <s v=""/>
    <n v="6394658"/>
    <n v="39431701"/>
    <n v="6.57"/>
    <n v="1.41"/>
    <n v="1"/>
    <x v="0"/>
    <n v="0.3702522444843746"/>
    <n v="1"/>
  </r>
  <r>
    <s v="565-_-May-31-23"/>
    <m/>
    <x v="12"/>
    <n v="6.7220000000000004"/>
    <n v="6.72"/>
    <x v="6"/>
    <s v=""/>
    <n v="6571624"/>
    <n v="39431701"/>
    <n v="6.57"/>
    <n v="1.41"/>
    <n v="1"/>
    <x v="0"/>
    <n v="0.38049861867630508"/>
    <n v="1"/>
  </r>
  <r>
    <s v="565-_-May-31-23"/>
    <m/>
    <x v="12"/>
    <n v="6.9669999999999996"/>
    <n v="6.97"/>
    <x v="7"/>
    <s v="nonane"/>
    <n v="13873367"/>
    <n v="39431701"/>
    <n v="6.57"/>
    <n v="1.41"/>
    <n v="1"/>
    <x v="0"/>
    <n v="0.80327130400178626"/>
    <n v="1"/>
  </r>
  <r>
    <s v="565-_-May-31-23"/>
    <m/>
    <x v="12"/>
    <n v="7.101"/>
    <n v="7.1"/>
    <x v="70"/>
    <s v=""/>
    <n v="15870753"/>
    <n v="39431701"/>
    <n v="6.57"/>
    <n v="1.41"/>
    <n v="1"/>
    <x v="0"/>
    <n v="0.91892043638723464"/>
    <n v="1"/>
  </r>
  <r>
    <s v="565-_-May-31-23"/>
    <m/>
    <x v="12"/>
    <n v="7.5110000000000001"/>
    <n v="7.51"/>
    <x v="9"/>
    <s v="cyclopentane"/>
    <n v="27773970"/>
    <n v="39431701"/>
    <n v="6.57"/>
    <n v="1.41"/>
    <n v="1"/>
    <x v="0"/>
    <n v="1.608119578989476"/>
    <n v="1"/>
  </r>
  <r>
    <s v="565-_-May-31-23"/>
    <m/>
    <x v="12"/>
    <n v="8.2029999999999994"/>
    <n v="8.1999999999999993"/>
    <x v="218"/>
    <s v=""/>
    <n v="5848206"/>
    <n v="39431701"/>
    <n v="6.57"/>
    <n v="1.41"/>
    <n v="1"/>
    <x v="0"/>
    <n v="0.33861254154748954"/>
    <n v="1"/>
  </r>
  <r>
    <s v="565-_-May-31-23"/>
    <m/>
    <x v="12"/>
    <n v="8.3879999999999999"/>
    <n v="8.39"/>
    <x v="71"/>
    <s v=""/>
    <n v="6507506"/>
    <n v="39431701"/>
    <n v="6.57"/>
    <n v="1.41"/>
    <n v="1"/>
    <x v="0"/>
    <n v="0.37678617097201045"/>
    <n v="1"/>
  </r>
  <r>
    <s v="565-_-May-31-23"/>
    <m/>
    <x v="12"/>
    <n v="8.4710000000000001"/>
    <n v="8.4700000000000006"/>
    <x v="10"/>
    <s v=""/>
    <n v="13041828"/>
    <n v="39431701"/>
    <n v="6.57"/>
    <n v="1.41"/>
    <n v="1"/>
    <x v="0"/>
    <n v="0.75512499482836493"/>
    <n v="1"/>
  </r>
  <r>
    <s v="565-_-May-31-23"/>
    <m/>
    <x v="12"/>
    <n v="8.9149999999999991"/>
    <n v="8.92"/>
    <x v="72"/>
    <s v=""/>
    <n v="18639639"/>
    <n v="39431701"/>
    <n v="6.57"/>
    <n v="1.41"/>
    <n v="1"/>
    <x v="0"/>
    <n v="1.0792396053281479"/>
    <n v="1"/>
  </r>
  <r>
    <s v="565-_-May-31-23"/>
    <m/>
    <x v="12"/>
    <n v="9.3049999999999997"/>
    <n v="9.31"/>
    <x v="219"/>
    <s v=""/>
    <n v="13768588"/>
    <n v="39431701"/>
    <n v="6.57"/>
    <n v="1.41"/>
    <n v="1"/>
    <x v="0"/>
    <n v="0.79720457456530536"/>
    <n v="1"/>
  </r>
  <r>
    <s v="565-_-May-31-23"/>
    <m/>
    <x v="12"/>
    <n v="9.8290000000000006"/>
    <n v="9.83"/>
    <x v="12"/>
    <s v="6-methyl-5-hepten-2-one"/>
    <n v="10998619"/>
    <n v="39431701"/>
    <n v="6.57"/>
    <n v="1.41"/>
    <n v="1"/>
    <x v="0"/>
    <n v="0.63682269966251315"/>
    <n v="1"/>
  </r>
  <r>
    <s v="565-_-May-31-23"/>
    <m/>
    <x v="12"/>
    <n v="9.91"/>
    <n v="9.91"/>
    <x v="157"/>
    <s v=""/>
    <n v="36211731"/>
    <n v="39431701"/>
    <n v="6.57"/>
    <n v="1.41"/>
    <n v="1"/>
    <x v="0"/>
    <n v="2.0966679812140705"/>
    <n v="1"/>
  </r>
  <r>
    <s v="565-_-May-31-23"/>
    <m/>
    <x v="12"/>
    <n v="10.161"/>
    <n v="10.16"/>
    <x v="122"/>
    <s v=""/>
    <n v="7505058"/>
    <n v="39431701"/>
    <n v="6.57"/>
    <n v="1.41"/>
    <n v="1"/>
    <x v="0"/>
    <n v="0.43454467298883087"/>
    <n v="1"/>
  </r>
  <r>
    <s v="565-_-May-31-23"/>
    <m/>
    <x v="12"/>
    <n v="10.315"/>
    <n v="10.32"/>
    <x v="13"/>
    <s v="octanal"/>
    <n v="47801683"/>
    <n v="39431701"/>
    <n v="6.57"/>
    <n v="1.41"/>
    <n v="1"/>
    <x v="0"/>
    <n v="2.7677290045660881"/>
    <n v="1"/>
  </r>
  <r>
    <s v="565-_-May-31-23"/>
    <m/>
    <x v="12"/>
    <n v="10.467000000000001"/>
    <n v="10.47"/>
    <x v="14"/>
    <s v="(z)-3-hexen-1-ol acetate"/>
    <n v="309843448"/>
    <n v="39431701"/>
    <n v="6.57"/>
    <n v="1.41"/>
    <n v="1"/>
    <x v="0"/>
    <n v="17.940010562062522"/>
    <n v="1"/>
  </r>
  <r>
    <s v="565-_-May-31-23"/>
    <m/>
    <x v="12"/>
    <n v="10.678000000000001"/>
    <n v="10.68"/>
    <x v="220"/>
    <s v=""/>
    <n v="7070007"/>
    <n v="39431701"/>
    <n v="6.57"/>
    <n v="1.41"/>
    <n v="1"/>
    <x v="0"/>
    <n v="0.4093551148896844"/>
    <n v="1"/>
  </r>
  <r>
    <s v="565-_-May-31-23"/>
    <m/>
    <x v="12"/>
    <n v="11.074999999999999"/>
    <n v="11.08"/>
    <x v="15"/>
    <s v="D-limonene"/>
    <n v="12534124"/>
    <n v="39431701"/>
    <n v="6.57"/>
    <n v="1.41"/>
    <n v="1"/>
    <x v="0"/>
    <n v="0.72572881046108595"/>
    <n v="1"/>
  </r>
  <r>
    <s v="565-_-May-31-23"/>
    <m/>
    <x v="12"/>
    <n v="11.148"/>
    <n v="11.15"/>
    <x v="16"/>
    <s v="2-ethyl-1-hexanol"/>
    <n v="12655212"/>
    <n v="39431701"/>
    <n v="6.57"/>
    <n v="1.41"/>
    <n v="1"/>
    <x v="0"/>
    <n v="0.73273983494122619"/>
    <n v="1"/>
  </r>
  <r>
    <s v="565-_-May-31-23"/>
    <m/>
    <x v="12"/>
    <n v="11.75"/>
    <n v="11.75"/>
    <x v="159"/>
    <s v=""/>
    <n v="11667626"/>
    <n v="39431701"/>
    <n v="6.57"/>
    <n v="1.41"/>
    <n v="1"/>
    <x v="0"/>
    <n v="0.67555836673427194"/>
    <n v="1"/>
  </r>
  <r>
    <s v="565-_-May-31-23"/>
    <m/>
    <x v="12"/>
    <n v="12.032"/>
    <n v="12.03"/>
    <x v="196"/>
    <s v=""/>
    <n v="9418610"/>
    <n v="39431701"/>
    <n v="6.57"/>
    <n v="1.41"/>
    <n v="1"/>
    <x v="0"/>
    <n v="0.5453397965024831"/>
    <n v="1"/>
  </r>
  <r>
    <s v="565-_-May-31-23"/>
    <m/>
    <x v="12"/>
    <n v="12.294"/>
    <n v="12.29"/>
    <x v="17"/>
    <s v="acetophenone"/>
    <n v="8772732"/>
    <n v="39431701"/>
    <n v="6.57"/>
    <n v="1.41"/>
    <n v="1"/>
    <x v="0"/>
    <n v="0.5079433041235194"/>
    <n v="1"/>
  </r>
  <r>
    <s v="565-_-May-31-23"/>
    <m/>
    <x v="12"/>
    <n v="13.358000000000001"/>
    <n v="13.36"/>
    <x v="98"/>
    <s v=""/>
    <n v="5054066"/>
    <n v="39431701"/>
    <n v="6.57"/>
    <n v="1.41"/>
    <n v="1"/>
    <x v="0"/>
    <n v="0.29263164351747428"/>
    <n v="1"/>
  </r>
  <r>
    <s v="565-_-May-31-23"/>
    <m/>
    <x v="12"/>
    <n v="13.512"/>
    <n v="13.51"/>
    <x v="20"/>
    <s v="nonanal"/>
    <n v="112268127"/>
    <n v="39431701"/>
    <n v="6.57"/>
    <n v="1.41"/>
    <n v="1"/>
    <x v="0"/>
    <n v="6.5003517007175073"/>
    <n v="1"/>
  </r>
  <r>
    <s v="565-_-May-31-23"/>
    <m/>
    <x v="12"/>
    <n v="13.887"/>
    <n v="13.89"/>
    <x v="73"/>
    <s v="€-4,8-dimethylnona-1,3,7-triene"/>
    <n v="32795015"/>
    <n v="39431701"/>
    <n v="6.57"/>
    <n v="1.41"/>
    <n v="1"/>
    <x v="0"/>
    <n v="1.8988392986221831"/>
    <n v="1"/>
  </r>
  <r>
    <s v="565-_-May-31-23"/>
    <m/>
    <x v="12"/>
    <n v="14.946999999999999"/>
    <n v="14.95"/>
    <x v="99"/>
    <s v=""/>
    <n v="4124535"/>
    <n v="39431701"/>
    <n v="6.57"/>
    <n v="1.41"/>
    <n v="1"/>
    <x v="0"/>
    <n v="0.23881157384872809"/>
    <n v="1"/>
  </r>
  <r>
    <s v="565-_-May-31-23"/>
    <m/>
    <x v="12"/>
    <n v="15.161"/>
    <n v="15.16"/>
    <x v="125"/>
    <s v=""/>
    <n v="6495790"/>
    <n v="39431701"/>
    <n v="6.57"/>
    <n v="1.41"/>
    <n v="1"/>
    <x v="0"/>
    <n v="0.37610781173897889"/>
    <n v="1"/>
  </r>
  <r>
    <s v="565-_-May-31-23"/>
    <m/>
    <x v="12"/>
    <n v="15.268000000000001"/>
    <n v="15.27"/>
    <x v="74"/>
    <s v=""/>
    <n v="10343487"/>
    <n v="39431701"/>
    <n v="6.57"/>
    <n v="1.41"/>
    <n v="1"/>
    <x v="0"/>
    <n v="0.59889039844585124"/>
    <n v="1"/>
  </r>
  <r>
    <s v="565-_-May-31-23"/>
    <m/>
    <x v="12"/>
    <n v="15.493"/>
    <n v="15.49"/>
    <x v="24"/>
    <s v="dodecanal"/>
    <n v="5647325"/>
    <n v="39431701"/>
    <n v="6.57"/>
    <n v="1.41"/>
    <n v="1"/>
    <x v="0"/>
    <n v="0.32698148307270236"/>
    <n v="1"/>
  </r>
  <r>
    <s v="565-_-May-31-23"/>
    <m/>
    <x v="12"/>
    <n v="15.712999999999999"/>
    <n v="15.71"/>
    <x v="75"/>
    <s v=""/>
    <n v="5709523"/>
    <n v="39431701"/>
    <n v="6.57"/>
    <n v="1.41"/>
    <n v="1"/>
    <x v="0"/>
    <n v="0.33058276231272415"/>
    <n v="1"/>
  </r>
  <r>
    <s v="565-_-May-31-23"/>
    <m/>
    <x v="12"/>
    <n v="16.111999999999998"/>
    <n v="16.11"/>
    <x v="216"/>
    <s v=""/>
    <n v="5009061"/>
    <n v="39431701"/>
    <n v="6.57"/>
    <n v="1.41"/>
    <n v="1"/>
    <x v="0"/>
    <n v="0.29002584313487068"/>
    <n v="1"/>
  </r>
  <r>
    <s v="565-_-May-31-23"/>
    <m/>
    <x v="12"/>
    <n v="16.213000000000001"/>
    <n v="16.21"/>
    <x v="27"/>
    <s v="methyl salicylate"/>
    <n v="5746250"/>
    <n v="39431701"/>
    <n v="6.57"/>
    <n v="1.41"/>
    <n v="1"/>
    <x v="0"/>
    <n v="0.33270926449363475"/>
    <n v="1"/>
  </r>
  <r>
    <s v="565-_-May-31-23"/>
    <m/>
    <x v="12"/>
    <n v="16.367000000000001"/>
    <n v="16.37"/>
    <x v="28"/>
    <s v="dodecane"/>
    <n v="52982046"/>
    <n v="39431701"/>
    <n v="6.57"/>
    <n v="1.41"/>
    <n v="1"/>
    <x v="0"/>
    <n v="3.0676732749232842"/>
    <n v="1"/>
  </r>
  <r>
    <s v="565-_-May-31-23"/>
    <m/>
    <x v="12"/>
    <n v="16.547999999999998"/>
    <n v="16.55"/>
    <x v="29"/>
    <s v="decanal"/>
    <n v="176617410"/>
    <n v="39431701"/>
    <n v="6.57"/>
    <n v="1.41"/>
    <n v="1"/>
    <x v="0"/>
    <n v="10.22619074663837"/>
    <n v="1"/>
  </r>
  <r>
    <s v="565-_-May-31-23"/>
    <m/>
    <x v="12"/>
    <n v="17.923999999999999"/>
    <n v="17.920000000000002"/>
    <x v="101"/>
    <s v=""/>
    <n v="4449032"/>
    <n v="39431701"/>
    <n v="6.57"/>
    <n v="1.41"/>
    <n v="1"/>
    <x v="0"/>
    <n v="0.25760002861494796"/>
    <n v="1"/>
  </r>
  <r>
    <s v="565-_-May-31-23"/>
    <m/>
    <x v="12"/>
    <n v="18.178000000000001"/>
    <n v="18.18"/>
    <x v="33"/>
    <s v="m-ethylacetophenone"/>
    <n v="21860900"/>
    <n v="39431701"/>
    <n v="6.57"/>
    <n v="1.41"/>
    <n v="1"/>
    <x v="0"/>
    <n v="1.2657513961573026"/>
    <n v="1"/>
  </r>
  <r>
    <s v="565-_-May-31-23"/>
    <m/>
    <x v="12"/>
    <n v="18.591000000000001"/>
    <n v="18.59"/>
    <x v="34"/>
    <s v=""/>
    <n v="9537597"/>
    <n v="39431701"/>
    <n v="6.57"/>
    <n v="1.41"/>
    <n v="1"/>
    <x v="0"/>
    <n v="0.55222917257458293"/>
    <n v="1"/>
  </r>
  <r>
    <s v="565-_-May-31-23"/>
    <m/>
    <x v="12"/>
    <n v="18.693000000000001"/>
    <n v="18.690000000000001"/>
    <x v="35"/>
    <s v=""/>
    <n v="12839053"/>
    <n v="39431701"/>
    <n v="6.57"/>
    <n v="1.41"/>
    <n v="1"/>
    <x v="0"/>
    <n v="0.74338427329559187"/>
    <n v="1"/>
  </r>
  <r>
    <s v="565-_-May-31-23"/>
    <m/>
    <x v="12"/>
    <n v="18.991"/>
    <n v="18.989999999999998"/>
    <x v="36"/>
    <s v="2-methyl-naphthalene"/>
    <n v="17183347"/>
    <n v="39431701"/>
    <n v="6.57"/>
    <n v="1.41"/>
    <n v="1"/>
    <x v="0"/>
    <n v="0.99491994638397296"/>
    <n v="1"/>
  </r>
  <r>
    <s v="565-_-May-31-23"/>
    <m/>
    <x v="12"/>
    <n v="19.189"/>
    <n v="19.190000000000001"/>
    <x v="38"/>
    <s v=""/>
    <n v="3756908"/>
    <n v="39431701"/>
    <n v="6.57"/>
    <n v="1.41"/>
    <n v="1"/>
    <x v="0"/>
    <n v="0.21752588165329603"/>
    <n v="1"/>
  </r>
  <r>
    <s v="565-_-May-31-23"/>
    <m/>
    <x v="12"/>
    <n v="19.398"/>
    <n v="19.399999999999999"/>
    <x v="39"/>
    <s v="undecanal"/>
    <n v="14493080"/>
    <n v="39431701"/>
    <n v="6.57"/>
    <n v="1.41"/>
    <n v="1"/>
    <x v="0"/>
    <n v="0.83915283655382344"/>
    <n v="1"/>
  </r>
  <r>
    <s v="565-_-May-31-23"/>
    <m/>
    <x v="12"/>
    <n v="19.452000000000002"/>
    <n v="19.45"/>
    <x v="40"/>
    <s v=""/>
    <n v="15719195"/>
    <n v="39431701"/>
    <n v="6.57"/>
    <n v="1.41"/>
    <n v="1"/>
    <x v="0"/>
    <n v="0.91014519153918139"/>
    <n v="1"/>
  </r>
  <r>
    <s v="565-_-May-31-23"/>
    <m/>
    <x v="12"/>
    <n v="19.501999999999999"/>
    <n v="19.5"/>
    <x v="41"/>
    <s v="standard"/>
    <n v="39431701"/>
    <n v="39431701"/>
    <n v="6.57"/>
    <n v="1.41"/>
    <n v="1"/>
    <x v="0"/>
    <n v="2.2831050228310503"/>
    <n v="1"/>
  </r>
  <r>
    <s v="565-_-May-31-23"/>
    <m/>
    <x v="12"/>
    <n v="20.135999999999999"/>
    <n v="20.14"/>
    <x v="184"/>
    <s v=""/>
    <n v="7771033"/>
    <n v="39431701"/>
    <n v="6.57"/>
    <n v="1.41"/>
    <n v="1"/>
    <x v="0"/>
    <n v="0.44994468980391805"/>
    <n v="1"/>
  </r>
  <r>
    <s v="565-_-May-31-23"/>
    <m/>
    <x v="12"/>
    <n v="20.196999999999999"/>
    <n v="20.2"/>
    <x v="221"/>
    <s v=""/>
    <n v="7338953"/>
    <n v="39431701"/>
    <n v="6.57"/>
    <n v="1.41"/>
    <n v="1"/>
    <x v="0"/>
    <n v="0.42492715332318542"/>
    <n v="1"/>
  </r>
  <r>
    <s v="565-_-May-31-23"/>
    <m/>
    <x v="12"/>
    <n v="20.626999999999999"/>
    <n v="20.63"/>
    <x v="200"/>
    <s v=""/>
    <n v="4434076"/>
    <n v="39431701"/>
    <n v="6.57"/>
    <n v="1.41"/>
    <n v="1"/>
    <x v="0"/>
    <n v="0.25673407259845604"/>
    <n v="1"/>
  </r>
  <r>
    <s v="565-_-May-31-23"/>
    <m/>
    <x v="12"/>
    <n v="21.835999999999999"/>
    <n v="21.84"/>
    <x v="44"/>
    <s v="tetradecane"/>
    <n v="35492324"/>
    <n v="39431701"/>
    <n v="6.57"/>
    <n v="1.41"/>
    <n v="1"/>
    <x v="0"/>
    <n v="2.0550141419551502"/>
    <n v="1"/>
  </r>
  <r>
    <s v="565-_-May-31-23"/>
    <m/>
    <x v="12"/>
    <n v="22.077000000000002"/>
    <n v="22.08"/>
    <x v="45"/>
    <s v="dodecanal"/>
    <n v="13493130"/>
    <n v="39431701"/>
    <n v="6.57"/>
    <n v="1.41"/>
    <n v="1"/>
    <x v="0"/>
    <n v="0.78125548975714565"/>
    <n v="1"/>
  </r>
  <r>
    <s v="565-_-May-31-23"/>
    <m/>
    <x v="12"/>
    <n v="22.285"/>
    <n v="22.29"/>
    <x v="46"/>
    <s v=""/>
    <n v="10847954"/>
    <n v="39431701"/>
    <n v="6.57"/>
    <n v="1.41"/>
    <n v="1"/>
    <x v="0"/>
    <n v="0.62809915973039521"/>
    <n v="1"/>
  </r>
  <r>
    <s v="565-_-May-31-23"/>
    <m/>
    <x v="12"/>
    <n v="22.695"/>
    <n v="22.7"/>
    <x v="178"/>
    <s v=""/>
    <n v="8591543"/>
    <n v="39431701"/>
    <n v="6.57"/>
    <n v="1.41"/>
    <n v="1"/>
    <x v="0"/>
    <n v="0.49745241721043054"/>
    <n v="1"/>
  </r>
  <r>
    <s v="565-_-May-31-23"/>
    <m/>
    <x v="12"/>
    <n v="23.108000000000001"/>
    <n v="23.11"/>
    <x v="128"/>
    <s v=""/>
    <n v="7157268"/>
    <n v="39431701"/>
    <n v="6.57"/>
    <n v="1.41"/>
    <n v="1"/>
    <x v="0"/>
    <n v="0.41440754789015932"/>
    <n v="1"/>
  </r>
  <r>
    <s v="565-_-May-31-23"/>
    <m/>
    <x v="12"/>
    <n v="23.195"/>
    <n v="23.2"/>
    <x v="115"/>
    <s v=""/>
    <n v="5426314"/>
    <n v="39431701"/>
    <n v="6.57"/>
    <n v="1.41"/>
    <n v="1"/>
    <x v="0"/>
    <n v="0.31418489273030464"/>
    <n v="1"/>
  </r>
  <r>
    <s v="565-_-May-31-23"/>
    <m/>
    <x v="12"/>
    <n v="24.332000000000001"/>
    <n v="24.33"/>
    <x v="48"/>
    <s v="pentadecane"/>
    <n v="18311494"/>
    <n v="39431701"/>
    <n v="6.57"/>
    <n v="1.41"/>
    <n v="1"/>
    <x v="0"/>
    <n v="1.0602399304798096"/>
    <n v="1"/>
  </r>
  <r>
    <s v="565-_-May-31-23"/>
    <m/>
    <x v="12"/>
    <n v="24.603999999999999"/>
    <n v="24.6"/>
    <x v="49"/>
    <s v="tridecanal"/>
    <n v="3909946"/>
    <n v="39431701"/>
    <n v="6.57"/>
    <n v="1.41"/>
    <n v="1"/>
    <x v="0"/>
    <n v="0.22638681885922632"/>
    <n v="1"/>
  </r>
  <r>
    <s v="565-_-May-31-23"/>
    <m/>
    <x v="12"/>
    <n v="26.693999999999999"/>
    <n v="26.69"/>
    <x v="52"/>
    <s v=""/>
    <n v="4988922"/>
    <n v="39431701"/>
    <n v="6.57"/>
    <n v="1.41"/>
    <n v="1"/>
    <x v="0"/>
    <n v="0.2888597901650839"/>
    <n v="1"/>
  </r>
  <r>
    <s v="565-_-May-31-23"/>
    <m/>
    <x v="12"/>
    <n v="27.196000000000002"/>
    <n v="27.2"/>
    <x v="222"/>
    <s v=""/>
    <n v="4557168"/>
    <n v="39431701"/>
    <n v="6.57"/>
    <n v="1.41"/>
    <n v="1"/>
    <x v="0"/>
    <n v="0.26386112916318094"/>
    <n v="1"/>
  </r>
  <r>
    <s v="565-_-May-31-23"/>
    <m/>
    <x v="12"/>
    <n v="28.931999999999999"/>
    <n v="28.93"/>
    <x v="56"/>
    <s v="heptadecane"/>
    <n v="4292055"/>
    <n v="39431701"/>
    <n v="6.57"/>
    <n v="1.41"/>
    <n v="1"/>
    <x v="0"/>
    <n v="0.24851102235653297"/>
    <n v="1"/>
  </r>
  <r>
    <s v="565-_-May-31-23"/>
    <m/>
    <x v="12"/>
    <n v="31.242999999999999"/>
    <n v="31.24"/>
    <x v="58"/>
    <s v=""/>
    <n v="15392788"/>
    <n v="39431701"/>
    <n v="6.57"/>
    <n v="1.41"/>
    <n v="1"/>
    <x v="0"/>
    <n v="0.89124614731110674"/>
    <n v="1"/>
  </r>
  <r>
    <s v="565-_-May-31-23"/>
    <m/>
    <x v="12"/>
    <n v="32.875"/>
    <n v="32.880000000000003"/>
    <x v="63"/>
    <s v="homosalate"/>
    <n v="49151653"/>
    <n v="39431701"/>
    <n v="6.57"/>
    <n v="1.41"/>
    <n v="1"/>
    <x v="0"/>
    <n v="2.845892594000671"/>
    <n v="1"/>
  </r>
  <r>
    <s v="565-_-May-31-23"/>
    <m/>
    <x v="12"/>
    <n v="34.947000000000003"/>
    <n v="34.950000000000003"/>
    <x v="64"/>
    <s v=""/>
    <n v="4219362"/>
    <n v="39431701"/>
    <n v="6.57"/>
    <n v="1.41"/>
    <n v="1"/>
    <x v="0"/>
    <n v="0.24430208007872817"/>
    <n v="1"/>
  </r>
  <r>
    <s v="565-_-May-31-23"/>
    <m/>
    <x v="12"/>
    <n v="35.094999999999999"/>
    <n v="35.1"/>
    <x v="116"/>
    <s v=""/>
    <n v="9292871"/>
    <n v="39431701"/>
    <n v="6.57"/>
    <n v="1.41"/>
    <n v="1"/>
    <x v="0"/>
    <n v="0.53805947799769038"/>
    <n v="1"/>
  </r>
  <r>
    <s v="565-_-May-31-23"/>
    <m/>
    <x v="12"/>
    <n v="35.131"/>
    <n v="35.130000000000003"/>
    <x v="65"/>
    <s v=""/>
    <n v="18771848"/>
    <n v="39431701"/>
    <n v="6.57"/>
    <n v="1.41"/>
    <n v="1"/>
    <x v="0"/>
    <n v="1.0868945383974433"/>
    <n v="1"/>
  </r>
  <r>
    <s v="565-_-May-31-23"/>
    <m/>
    <x v="12"/>
    <n v="39.374000000000002"/>
    <n v="39.369999999999997"/>
    <x v="223"/>
    <s v=""/>
    <n v="10134971"/>
    <n v="39431701"/>
    <n v="6.57"/>
    <n v="1.41"/>
    <n v="1"/>
    <x v="0"/>
    <n v="0.58681727162485409"/>
    <n v="1"/>
  </r>
  <r>
    <s v="627-_-May-31-23"/>
    <m/>
    <x v="13"/>
    <n v="4.2759999999999998"/>
    <n v="4.28"/>
    <x v="0"/>
    <s v=""/>
    <n v="4051725"/>
    <n v="33819902"/>
    <n v="6.61"/>
    <n v="1.37"/>
    <n v="1"/>
    <x v="0"/>
    <n v="0.27186757654602289"/>
    <n v="1"/>
  </r>
  <r>
    <s v="627-_-May-31-23"/>
    <m/>
    <x v="13"/>
    <n v="4.3659999999999997"/>
    <n v="4.37"/>
    <x v="173"/>
    <s v=""/>
    <n v="5915474"/>
    <n v="33819902"/>
    <n v="6.61"/>
    <n v="1.37"/>
    <n v="1"/>
    <x v="0"/>
    <n v="0.39692367584201999"/>
    <n v="1"/>
  </r>
  <r>
    <s v="627-_-May-31-23"/>
    <m/>
    <x v="13"/>
    <n v="4.3949999999999996"/>
    <n v="4.4000000000000004"/>
    <x v="67"/>
    <s v=""/>
    <n v="7782337"/>
    <n v="33819902"/>
    <n v="6.61"/>
    <n v="1.37"/>
    <n v="1"/>
    <x v="0"/>
    <n v="0.5221887221009438"/>
    <n v="1"/>
  </r>
  <r>
    <s v="627-_-May-31-23"/>
    <m/>
    <x v="13"/>
    <n v="4.6340000000000003"/>
    <n v="4.63"/>
    <x v="208"/>
    <s v=""/>
    <n v="4629335"/>
    <n v="33819902"/>
    <n v="6.61"/>
    <n v="1.37"/>
    <n v="1"/>
    <x v="0"/>
    <n v="0.31062475549788865"/>
    <n v="1"/>
  </r>
  <r>
    <s v="627-_-May-31-23"/>
    <m/>
    <x v="13"/>
    <n v="4.8730000000000002"/>
    <n v="4.87"/>
    <x v="68"/>
    <s v=""/>
    <n v="11640022"/>
    <n v="33819902"/>
    <n v="6.61"/>
    <n v="1.37"/>
    <n v="1"/>
    <x v="0"/>
    <n v="0.78103636650621422"/>
    <n v="1"/>
  </r>
  <r>
    <s v="627-_-May-31-23"/>
    <m/>
    <x v="13"/>
    <n v="5.4240000000000004"/>
    <n v="5.42"/>
    <x v="2"/>
    <s v="4-hydroxy-4-methyl-2-pentanone"/>
    <n v="52444769"/>
    <n v="33819902"/>
    <n v="6.61"/>
    <n v="1.37"/>
    <n v="1"/>
    <x v="0"/>
    <n v="3.5190029556660409"/>
    <n v="1"/>
  </r>
  <r>
    <s v="627-_-May-31-23"/>
    <m/>
    <x v="13"/>
    <n v="5.7530000000000001"/>
    <n v="5.75"/>
    <x v="3"/>
    <s v="(z)-3-hexen-1-ol"/>
    <n v="133306042"/>
    <n v="33819902"/>
    <n v="6.61"/>
    <n v="1.37"/>
    <n v="1"/>
    <x v="0"/>
    <n v="8.9447310904571129"/>
    <n v="1"/>
  </r>
  <r>
    <s v="627-_-May-31-23"/>
    <m/>
    <x v="13"/>
    <n v="5.8819999999999997"/>
    <n v="5.88"/>
    <x v="69"/>
    <s v=""/>
    <n v="29751085"/>
    <n v="33819902"/>
    <n v="6.61"/>
    <n v="1.37"/>
    <n v="1"/>
    <x v="0"/>
    <n v="1.9962745197575684"/>
    <n v="1"/>
  </r>
  <r>
    <s v="627-_-May-31-23"/>
    <m/>
    <x v="13"/>
    <n v="6.1139999999999999"/>
    <n v="6.11"/>
    <x v="109"/>
    <s v=""/>
    <n v="10493211"/>
    <n v="33819902"/>
    <n v="6.61"/>
    <n v="1.37"/>
    <n v="1"/>
    <x v="0"/>
    <n v="0.70408624592144564"/>
    <n v="1"/>
  </r>
  <r>
    <s v="627-_-May-31-23"/>
    <m/>
    <x v="13"/>
    <n v="6.4580000000000002"/>
    <n v="6.46"/>
    <x v="211"/>
    <s v=""/>
    <n v="3924349"/>
    <n v="33819902"/>
    <n v="6.61"/>
    <n v="1.37"/>
    <n v="1"/>
    <x v="0"/>
    <n v="0.26332074663280663"/>
    <n v="1"/>
  </r>
  <r>
    <s v="627-_-May-31-23"/>
    <m/>
    <x v="13"/>
    <n v="6.7229999999999999"/>
    <n v="6.72"/>
    <x v="6"/>
    <s v=""/>
    <n v="2483320"/>
    <n v="33819902"/>
    <n v="6.61"/>
    <n v="1.37"/>
    <n v="1"/>
    <x v="0"/>
    <n v="0.16662882850841793"/>
    <n v="1"/>
  </r>
  <r>
    <s v="627-_-May-31-23"/>
    <m/>
    <x v="13"/>
    <n v="6.9669999999999996"/>
    <n v="6.97"/>
    <x v="7"/>
    <s v="nonane"/>
    <n v="4195241"/>
    <n v="33819902"/>
    <n v="6.61"/>
    <n v="1.37"/>
    <n v="1"/>
    <x v="0"/>
    <n v="0.28149738782778044"/>
    <n v="1"/>
  </r>
  <r>
    <s v="627-_-May-31-23"/>
    <m/>
    <x v="13"/>
    <n v="7.0990000000000002"/>
    <n v="7.1"/>
    <x v="70"/>
    <s v=""/>
    <n v="8881857"/>
    <n v="33819902"/>
    <n v="6.61"/>
    <n v="1.37"/>
    <n v="1"/>
    <x v="0"/>
    <n v="0.59596565359651243"/>
    <n v="1"/>
  </r>
  <r>
    <s v="627-_-May-31-23"/>
    <m/>
    <x v="13"/>
    <n v="7.5110000000000001"/>
    <n v="7.51"/>
    <x v="9"/>
    <s v="cyclopentane"/>
    <n v="11596224"/>
    <n v="33819902"/>
    <n v="6.61"/>
    <n v="1.37"/>
    <n v="1"/>
    <x v="0"/>
    <n v="0.77809755498332878"/>
    <n v="1"/>
  </r>
  <r>
    <s v="627-_-May-31-23"/>
    <m/>
    <x v="13"/>
    <n v="7.577"/>
    <n v="7.58"/>
    <x v="213"/>
    <s v=""/>
    <n v="3969625"/>
    <n v="33819902"/>
    <n v="6.61"/>
    <n v="1.37"/>
    <n v="1"/>
    <x v="0"/>
    <n v="0.2663587307989822"/>
    <n v="1"/>
  </r>
  <r>
    <s v="627-_-May-31-23"/>
    <m/>
    <x v="13"/>
    <n v="8.3889999999999993"/>
    <n v="8.39"/>
    <x v="71"/>
    <s v=""/>
    <n v="3564897"/>
    <n v="33819902"/>
    <n v="6.61"/>
    <n v="1.37"/>
    <n v="1"/>
    <x v="0"/>
    <n v="0.23920179874650613"/>
    <n v="1"/>
  </r>
  <r>
    <s v="627-_-May-31-23"/>
    <m/>
    <x v="13"/>
    <n v="8.4719999999999995"/>
    <n v="8.4700000000000006"/>
    <x v="10"/>
    <s v=""/>
    <n v="8983535"/>
    <n v="33819902"/>
    <n v="6.61"/>
    <n v="1.37"/>
    <n v="1"/>
    <x v="0"/>
    <n v="0.60278816782145284"/>
    <n v="1"/>
  </r>
  <r>
    <s v="627-_-May-31-23"/>
    <m/>
    <x v="13"/>
    <n v="8.9649999999999999"/>
    <n v="8.9700000000000006"/>
    <x v="112"/>
    <s v=""/>
    <n v="16147375"/>
    <n v="33819902"/>
    <n v="6.61"/>
    <n v="1.37"/>
    <n v="1"/>
    <x v="0"/>
    <n v="1.0834762252694436"/>
    <n v="1"/>
  </r>
  <r>
    <s v="627-_-May-31-23"/>
    <m/>
    <x v="13"/>
    <n v="9.8290000000000006"/>
    <n v="9.83"/>
    <x v="12"/>
    <s v="6-methyl-5-hepten-2-one"/>
    <n v="6350156"/>
    <n v="33819902"/>
    <n v="6.61"/>
    <n v="1.37"/>
    <n v="1"/>
    <x v="0"/>
    <n v="0.42609049785194869"/>
    <n v="1"/>
  </r>
  <r>
    <s v="627-_-May-31-23"/>
    <m/>
    <x v="13"/>
    <n v="9.9120000000000008"/>
    <n v="9.91"/>
    <x v="157"/>
    <s v=""/>
    <n v="11938443"/>
    <n v="33819902"/>
    <n v="6.61"/>
    <n v="1.37"/>
    <n v="1"/>
    <x v="0"/>
    <n v="0.80106018205648988"/>
    <n v="1"/>
  </r>
  <r>
    <s v="627-_-May-31-23"/>
    <m/>
    <x v="13"/>
    <n v="10.317"/>
    <n v="10.32"/>
    <x v="13"/>
    <s v="octanal"/>
    <n v="23890100"/>
    <n v="33819902"/>
    <n v="6.61"/>
    <n v="1.37"/>
    <n v="1"/>
    <x v="0"/>
    <n v="1.603007013171462"/>
    <n v="1"/>
  </r>
  <r>
    <s v="627-_-May-31-23"/>
    <m/>
    <x v="13"/>
    <n v="10.465999999999999"/>
    <n v="10.47"/>
    <x v="14"/>
    <s v="(z)-3-hexen-1-ol acetate"/>
    <n v="263396558"/>
    <n v="33819902"/>
    <n v="6.61"/>
    <n v="1.37"/>
    <n v="1"/>
    <x v="0"/>
    <n v="17.673702902843594"/>
    <n v="1"/>
  </r>
  <r>
    <s v="627-_-May-31-23"/>
    <m/>
    <x v="13"/>
    <n v="12.029"/>
    <n v="12.03"/>
    <x v="196"/>
    <s v=""/>
    <n v="5737284"/>
    <n v="33819902"/>
    <n v="6.61"/>
    <n v="1.37"/>
    <n v="1"/>
    <x v="0"/>
    <n v="0.38496726629676803"/>
    <n v="1"/>
  </r>
  <r>
    <s v="627-_-May-31-23"/>
    <m/>
    <x v="13"/>
    <n v="13.369"/>
    <n v="13.37"/>
    <x v="113"/>
    <s v=""/>
    <n v="14627946"/>
    <n v="33819902"/>
    <n v="6.61"/>
    <n v="1.37"/>
    <n v="1"/>
    <x v="0"/>
    <n v="0.98152372850232672"/>
    <n v="1"/>
  </r>
  <r>
    <s v="627-_-May-31-23"/>
    <m/>
    <x v="13"/>
    <n v="13.513"/>
    <n v="13.51"/>
    <x v="20"/>
    <s v="nonanal"/>
    <n v="80867545"/>
    <n v="33819902"/>
    <n v="6.61"/>
    <n v="1.37"/>
    <n v="1"/>
    <x v="0"/>
    <n v="5.4261489810824903"/>
    <n v="1"/>
  </r>
  <r>
    <s v="627-_-May-31-23"/>
    <m/>
    <x v="13"/>
    <n v="16.004000000000001"/>
    <n v="16"/>
    <x v="26"/>
    <s v="Butanoic acid, 3-hexenyl ester"/>
    <n v="4951166"/>
    <n v="33819902"/>
    <n v="6.61"/>
    <n v="1.37"/>
    <n v="1"/>
    <x v="0"/>
    <n v="0.33221936372707084"/>
    <n v="1"/>
  </r>
  <r>
    <s v="627-_-May-31-23"/>
    <m/>
    <x v="13"/>
    <n v="16.213999999999999"/>
    <n v="16.21"/>
    <x v="27"/>
    <s v="methyl salicylate"/>
    <n v="10516723"/>
    <n v="33819902"/>
    <n v="6.61"/>
    <n v="1.37"/>
    <n v="1"/>
    <x v="0"/>
    <n v="0.70566388272052516"/>
    <n v="1"/>
  </r>
  <r>
    <s v="627-_-May-31-23"/>
    <m/>
    <x v="13"/>
    <n v="16.548999999999999"/>
    <n v="16.55"/>
    <x v="29"/>
    <s v="decanal"/>
    <n v="82021281"/>
    <n v="33819902"/>
    <n v="6.61"/>
    <n v="1.37"/>
    <n v="1"/>
    <x v="0"/>
    <n v="5.5035637637476276"/>
    <n v="1"/>
  </r>
  <r>
    <s v="627-_-May-31-23"/>
    <m/>
    <x v="13"/>
    <n v="17.433"/>
    <n v="17.43"/>
    <x v="30"/>
    <s v="cis-3-hexenyl isovalerate"/>
    <n v="12610451"/>
    <n v="33819902"/>
    <n v="6.61"/>
    <n v="1.37"/>
    <n v="1"/>
    <x v="0"/>
    <n v="0.84615139293075703"/>
    <n v="1"/>
  </r>
  <r>
    <s v="627-_-May-31-23"/>
    <m/>
    <x v="13"/>
    <n v="18.18"/>
    <n v="18.18"/>
    <x v="33"/>
    <s v="m-ethylacetophenone"/>
    <n v="9338669"/>
    <n v="33819902"/>
    <n v="6.61"/>
    <n v="1.37"/>
    <n v="1"/>
    <x v="0"/>
    <n v="0.62661738128709898"/>
    <n v="1"/>
  </r>
  <r>
    <s v="627-_-May-31-23"/>
    <m/>
    <x v="13"/>
    <n v="18.593"/>
    <n v="18.59"/>
    <x v="34"/>
    <s v=""/>
    <n v="3231984"/>
    <n v="33819902"/>
    <n v="6.61"/>
    <n v="1.37"/>
    <n v="1"/>
    <x v="0"/>
    <n v="0.21686359699029953"/>
    <n v="1"/>
  </r>
  <r>
    <s v="627-_-May-31-23"/>
    <m/>
    <x v="13"/>
    <n v="18.696000000000002"/>
    <n v="18.7"/>
    <x v="76"/>
    <s v=""/>
    <n v="6410036"/>
    <n v="33819902"/>
    <n v="6.61"/>
    <n v="1.37"/>
    <n v="1"/>
    <x v="0"/>
    <n v="0.43010839898876718"/>
    <n v="1"/>
  </r>
  <r>
    <s v="627-_-May-31-23"/>
    <m/>
    <x v="13"/>
    <n v="18.991"/>
    <n v="18.989999999999998"/>
    <x v="36"/>
    <s v="2-methyl-naphthalene"/>
    <n v="16564782"/>
    <n v="33819902"/>
    <n v="6.61"/>
    <n v="1.37"/>
    <n v="1"/>
    <x v="0"/>
    <n v="1.1114839082991028"/>
    <n v="1"/>
  </r>
  <r>
    <s v="627-_-May-31-23"/>
    <m/>
    <x v="13"/>
    <n v="19.401"/>
    <n v="19.399999999999999"/>
    <x v="39"/>
    <s v="undecanal"/>
    <n v="8054979"/>
    <n v="33819902"/>
    <n v="6.61"/>
    <n v="1.37"/>
    <n v="1"/>
    <x v="0"/>
    <n v="0.54048278692633567"/>
    <n v="1"/>
  </r>
  <r>
    <s v="627-_-May-31-23"/>
    <m/>
    <x v="13"/>
    <n v="19.452999999999999"/>
    <n v="19.45"/>
    <x v="40"/>
    <s v=""/>
    <n v="11237195"/>
    <n v="33819902"/>
    <n v="6.61"/>
    <n v="1.37"/>
    <n v="1"/>
    <x v="0"/>
    <n v="0.75400699006598082"/>
    <n v="1"/>
  </r>
  <r>
    <s v="627-_-May-31-23"/>
    <m/>
    <x v="13"/>
    <n v="19.503"/>
    <n v="19.5"/>
    <x v="41"/>
    <s v="standard"/>
    <n v="33819902"/>
    <n v="33819902"/>
    <n v="6.61"/>
    <n v="1.37"/>
    <n v="1"/>
    <x v="0"/>
    <n v="2.2692889561270801"/>
    <n v="1"/>
  </r>
  <r>
    <s v="627-_-May-31-23"/>
    <m/>
    <x v="13"/>
    <n v="21.837"/>
    <n v="21.84"/>
    <x v="44"/>
    <s v="tetradecane"/>
    <n v="2956459"/>
    <n v="33819902"/>
    <n v="6.61"/>
    <n v="1.37"/>
    <n v="1"/>
    <x v="0"/>
    <n v="0.19837608512119614"/>
    <n v="1"/>
  </r>
  <r>
    <s v="627-_-May-31-23"/>
    <m/>
    <x v="13"/>
    <n v="22.077999999999999"/>
    <n v="22.08"/>
    <x v="45"/>
    <s v="dodecanal"/>
    <n v="6979426"/>
    <n v="33819902"/>
    <n v="6.61"/>
    <n v="1.37"/>
    <n v="1"/>
    <x v="0"/>
    <n v="0.46831402237375497"/>
    <n v="1"/>
  </r>
  <r>
    <s v="627-_-May-31-23"/>
    <m/>
    <x v="13"/>
    <n v="22.285"/>
    <n v="22.29"/>
    <x v="46"/>
    <s v=""/>
    <n v="9983182"/>
    <n v="33819902"/>
    <n v="6.61"/>
    <n v="1.37"/>
    <n v="1"/>
    <x v="0"/>
    <n v="0.66986369917945532"/>
    <n v="1"/>
  </r>
  <r>
    <s v="627-_-May-31-23"/>
    <m/>
    <x v="13"/>
    <n v="23.198"/>
    <n v="23.2"/>
    <x v="115"/>
    <s v=""/>
    <n v="7245077"/>
    <n v="33819902"/>
    <n v="6.61"/>
    <n v="1.37"/>
    <n v="1"/>
    <x v="0"/>
    <n v="0.48613899657043114"/>
    <n v="1"/>
  </r>
  <r>
    <s v="627-_-May-31-23"/>
    <m/>
    <x v="13"/>
    <n v="24.332999999999998"/>
    <n v="24.33"/>
    <x v="48"/>
    <s v="pentadecane"/>
    <n v="10762511"/>
    <n v="33819902"/>
    <n v="6.61"/>
    <n v="1.37"/>
    <n v="1"/>
    <x v="0"/>
    <n v="0.72215606516234776"/>
    <n v="1"/>
  </r>
  <r>
    <s v="627-_-May-31-23"/>
    <m/>
    <x v="13"/>
    <n v="24.605"/>
    <n v="24.61"/>
    <x v="49"/>
    <s v="tridecanal"/>
    <n v="5363961"/>
    <n v="33819902"/>
    <n v="6.61"/>
    <n v="1.37"/>
    <n v="1"/>
    <x v="0"/>
    <n v="0.35991758516616545"/>
    <n v="1"/>
  </r>
  <r>
    <s v="627-_-May-31-23"/>
    <m/>
    <x v="13"/>
    <n v="26.994"/>
    <n v="26.99"/>
    <x v="53"/>
    <s v="tetradecanal"/>
    <n v="3602119"/>
    <n v="33819902"/>
    <n v="6.61"/>
    <n v="1.37"/>
    <n v="1"/>
    <x v="0"/>
    <n v="0.24169936581588919"/>
    <n v="1"/>
  </r>
  <r>
    <s v="627-_-May-31-23"/>
    <m/>
    <x v="13"/>
    <n v="28.931999999999999"/>
    <n v="28.93"/>
    <x v="56"/>
    <s v="heptadecane"/>
    <n v="5665464"/>
    <n v="33819902"/>
    <n v="6.61"/>
    <n v="1.37"/>
    <n v="1"/>
    <x v="0"/>
    <n v="0.38014820050441167"/>
    <n v="1"/>
  </r>
  <r>
    <s v="627-_-May-31-23"/>
    <m/>
    <x v="13"/>
    <n v="29.26"/>
    <n v="29.26"/>
    <x v="57"/>
    <s v="pentadecanal"/>
    <n v="6732515"/>
    <n v="33819902"/>
    <n v="6.61"/>
    <n v="1.37"/>
    <n v="1"/>
    <x v="0"/>
    <n v="0.4517464875108127"/>
    <n v="1"/>
  </r>
  <r>
    <s v="627-_-May-31-23"/>
    <m/>
    <x v="13"/>
    <n v="31.242999999999999"/>
    <n v="31.24"/>
    <x v="58"/>
    <s v=""/>
    <n v="25847738"/>
    <n v="33819902"/>
    <n v="6.61"/>
    <n v="1.37"/>
    <n v="1"/>
    <x v="0"/>
    <n v="1.7343629908882132"/>
    <n v="1"/>
  </r>
  <r>
    <s v="627-_-May-31-23"/>
    <m/>
    <x v="13"/>
    <n v="32.877000000000002"/>
    <n v="32.880000000000003"/>
    <x v="63"/>
    <s v="homosalate"/>
    <n v="55533338"/>
    <n v="33819902"/>
    <n v="6.61"/>
    <n v="1.37"/>
    <n v="1"/>
    <x v="0"/>
    <n v="3.7262435183955382"/>
    <n v="1"/>
  </r>
  <r>
    <s v="627-_-May-31-23"/>
    <m/>
    <x v="13"/>
    <n v="35.130000000000003"/>
    <n v="35.130000000000003"/>
    <x v="65"/>
    <s v=""/>
    <n v="9176098"/>
    <n v="33819902"/>
    <n v="6.61"/>
    <n v="1.37"/>
    <n v="1"/>
    <x v="0"/>
    <n v="0.61570899441813254"/>
    <n v="1"/>
  </r>
  <r>
    <s v="655-_-May-31-23"/>
    <m/>
    <x v="14"/>
    <n v="4.2759999999999998"/>
    <n v="4.28"/>
    <x v="0"/>
    <s v=""/>
    <n v="17081537"/>
    <n v="36537315"/>
    <n v="3.34"/>
    <n v="0.88"/>
    <n v="0"/>
    <x v="0"/>
    <n v="2.099592964643354"/>
    <n v="1"/>
  </r>
  <r>
    <s v="655-_-May-31-23"/>
    <m/>
    <x v="14"/>
    <n v="4.3959999999999999"/>
    <n v="4.4000000000000004"/>
    <x v="67"/>
    <s v=""/>
    <n v="24175972"/>
    <n v="36537315"/>
    <n v="3.34"/>
    <n v="0.88"/>
    <n v="0"/>
    <x v="0"/>
    <n v="2.9716120232397536"/>
    <n v="1"/>
  </r>
  <r>
    <s v="655-_-May-31-23"/>
    <m/>
    <x v="14"/>
    <n v="4.8710000000000004"/>
    <n v="4.87"/>
    <x v="68"/>
    <s v=""/>
    <n v="15412367"/>
    <n v="36537315"/>
    <n v="3.34"/>
    <n v="0.88"/>
    <n v="0"/>
    <x v="0"/>
    <n v="1.8944253858245541"/>
    <n v="1"/>
  </r>
  <r>
    <s v="655-_-May-31-23"/>
    <m/>
    <x v="14"/>
    <n v="5.4329999999999998"/>
    <n v="5.43"/>
    <x v="2"/>
    <s v="4-hydroxy-4-methyl-2-pentanone"/>
    <n v="441439633"/>
    <n v="36537315"/>
    <n v="3.34"/>
    <n v="0.88"/>
    <n v="0"/>
    <x v="0"/>
    <n v="54.2599619555046"/>
    <n v="1"/>
  </r>
  <r>
    <s v="655-_-May-31-23"/>
    <m/>
    <x v="14"/>
    <n v="5.657"/>
    <n v="5.66"/>
    <x v="118"/>
    <s v=""/>
    <n v="8347917"/>
    <n v="36537315"/>
    <n v="3.34"/>
    <n v="0.88"/>
    <n v="0"/>
    <x v="0"/>
    <n v="1.0260919613162829"/>
    <n v="1"/>
  </r>
  <r>
    <s v="655-_-May-31-23"/>
    <m/>
    <x v="14"/>
    <n v="5.7640000000000002"/>
    <n v="5.76"/>
    <x v="3"/>
    <s v="(z)-3-hexen-1-ol"/>
    <n v="382069533"/>
    <n v="36537315"/>
    <n v="3.34"/>
    <n v="0.88"/>
    <n v="0"/>
    <x v="0"/>
    <n v="46.962431044195363"/>
    <n v="1"/>
  </r>
  <r>
    <s v="655-_-May-31-23"/>
    <m/>
    <x v="14"/>
    <n v="5.8719999999999999"/>
    <n v="5.87"/>
    <x v="119"/>
    <s v=""/>
    <n v="82094255"/>
    <n v="36537315"/>
    <n v="3.34"/>
    <n v="0.88"/>
    <n v="0"/>
    <x v="0"/>
    <n v="10.090691501334891"/>
    <n v="1"/>
  </r>
  <r>
    <s v="655-_-May-31-23"/>
    <m/>
    <x v="14"/>
    <n v="6.1150000000000002"/>
    <n v="6.12"/>
    <x v="5"/>
    <s v=""/>
    <n v="27905399"/>
    <n v="36537315"/>
    <n v="3.34"/>
    <n v="0.88"/>
    <n v="0"/>
    <x v="0"/>
    <n v="3.4300180022421687"/>
    <n v="1"/>
  </r>
  <r>
    <s v="655-_-May-31-23"/>
    <m/>
    <x v="14"/>
    <n v="6.7229999999999999"/>
    <n v="6.72"/>
    <x v="6"/>
    <s v=""/>
    <n v="9512110"/>
    <n v="36537315"/>
    <n v="3.34"/>
    <n v="0.88"/>
    <n v="0"/>
    <x v="0"/>
    <n v="1.1691898237795402"/>
    <n v="1"/>
  </r>
  <r>
    <s v="655-_-May-31-23"/>
    <m/>
    <x v="14"/>
    <n v="6.968"/>
    <n v="6.97"/>
    <x v="7"/>
    <s v="nonane"/>
    <n v="19404892"/>
    <n v="36537315"/>
    <n v="3.34"/>
    <n v="0.88"/>
    <n v="0"/>
    <x v="0"/>
    <n v="2.3851702995382733"/>
    <n v="1"/>
  </r>
  <r>
    <s v="655-_-May-31-23"/>
    <m/>
    <x v="14"/>
    <n v="7.0949999999999998"/>
    <n v="7.1"/>
    <x v="70"/>
    <s v=""/>
    <n v="29729604"/>
    <n v="36537315"/>
    <n v="3.34"/>
    <n v="0.88"/>
    <n v="0"/>
    <x v="0"/>
    <n v="3.6542418518914848"/>
    <n v="1"/>
  </r>
  <r>
    <s v="655-_-May-31-23"/>
    <m/>
    <x v="14"/>
    <n v="7.5110000000000001"/>
    <n v="7.51"/>
    <x v="9"/>
    <s v="cyclopentane"/>
    <n v="9902058"/>
    <n v="36537315"/>
    <n v="3.34"/>
    <n v="0.88"/>
    <n v="0"/>
    <x v="0"/>
    <n v="1.2171206439028548"/>
    <n v="1"/>
  </r>
  <r>
    <s v="655-_-May-31-23"/>
    <m/>
    <x v="14"/>
    <n v="8.4730000000000008"/>
    <n v="8.4700000000000006"/>
    <x v="10"/>
    <s v=""/>
    <n v="10314321"/>
    <n v="36537315"/>
    <n v="3.34"/>
    <n v="0.88"/>
    <n v="0"/>
    <x v="0"/>
    <n v="1.2677943329498511"/>
    <n v="1"/>
  </r>
  <r>
    <s v="655-_-May-31-23"/>
    <m/>
    <x v="14"/>
    <n v="8.9009999999999998"/>
    <n v="8.9"/>
    <x v="11"/>
    <s v=""/>
    <n v="43836005"/>
    <n v="36537315"/>
    <n v="3.34"/>
    <n v="0.88"/>
    <n v="0"/>
    <x v="0"/>
    <n v="5.388143215453673"/>
    <n v="1"/>
  </r>
  <r>
    <s v="655-_-May-31-23"/>
    <m/>
    <x v="14"/>
    <n v="9.8209999999999997"/>
    <n v="9.82"/>
    <x v="12"/>
    <s v="6-methyl-5-hepten-2-one"/>
    <n v="8686349"/>
    <n v="36537315"/>
    <n v="3.34"/>
    <n v="0.88"/>
    <n v="0"/>
    <x v="0"/>
    <n v="1.0676906445150007"/>
    <n v="1"/>
  </r>
  <r>
    <s v="655-_-May-31-23"/>
    <m/>
    <x v="14"/>
    <n v="10.308"/>
    <n v="10.31"/>
    <x v="13"/>
    <s v="octanal"/>
    <n v="96691668"/>
    <n v="36537315"/>
    <n v="3.34"/>
    <n v="0.88"/>
    <n v="0"/>
    <x v="0"/>
    <n v="11.884946060324134"/>
    <n v="1"/>
  </r>
  <r>
    <s v="655-_-May-31-23"/>
    <m/>
    <x v="14"/>
    <n v="10.462999999999999"/>
    <n v="10.46"/>
    <x v="14"/>
    <s v="(z)-3-hexen-1-ol acetate"/>
    <n v="196328155"/>
    <n v="36537315"/>
    <n v="3.34"/>
    <n v="0.88"/>
    <n v="0"/>
    <x v="0"/>
    <n v="24.131857279553351"/>
    <n v="1"/>
  </r>
  <r>
    <s v="655-_-May-31-23"/>
    <m/>
    <x v="14"/>
    <n v="11.15"/>
    <n v="11.15"/>
    <x v="16"/>
    <s v="2-ethyl-1-hexanol"/>
    <n v="14105715"/>
    <n v="36537315"/>
    <n v="3.34"/>
    <n v="0.88"/>
    <n v="0"/>
    <x v="0"/>
    <n v="1.7338170432358766"/>
    <n v="1"/>
  </r>
  <r>
    <s v="655-_-May-31-23"/>
    <m/>
    <x v="14"/>
    <n v="12.287000000000001"/>
    <n v="12.29"/>
    <x v="17"/>
    <s v="acetophenone"/>
    <n v="29389778"/>
    <n v="36537315"/>
    <n v="3.34"/>
    <n v="0.88"/>
    <n v="0"/>
    <x v="0"/>
    <n v="3.6124718238897371"/>
    <n v="1"/>
  </r>
  <r>
    <s v="655-_-May-31-23"/>
    <m/>
    <x v="14"/>
    <n v="13.51"/>
    <n v="13.51"/>
    <x v="20"/>
    <s v="nonanal"/>
    <n v="271555374"/>
    <n v="36537315"/>
    <n v="3.34"/>
    <n v="0.88"/>
    <n v="0"/>
    <x v="0"/>
    <n v="33.378480681304893"/>
    <n v="1"/>
  </r>
  <r>
    <s v="655-_-May-31-23"/>
    <m/>
    <x v="14"/>
    <n v="13.885"/>
    <n v="13.89"/>
    <x v="73"/>
    <s v="€-4,8-dimethylnona-1,3,7-triene"/>
    <n v="62922578"/>
    <n v="36537315"/>
    <n v="3.34"/>
    <n v="0.88"/>
    <n v="0"/>
    <x v="0"/>
    <n v="7.7341870398444055"/>
    <n v="1"/>
  </r>
  <r>
    <s v="655-_-May-31-23"/>
    <m/>
    <x v="14"/>
    <n v="15.266999999999999"/>
    <n v="15.27"/>
    <x v="74"/>
    <s v=""/>
    <n v="17263795"/>
    <n v="36537315"/>
    <n v="3.34"/>
    <n v="0.88"/>
    <n v="0"/>
    <x v="0"/>
    <n v="2.121995375770056"/>
    <n v="1"/>
  </r>
  <r>
    <s v="655-_-May-31-23"/>
    <m/>
    <x v="14"/>
    <n v="15.491"/>
    <n v="15.49"/>
    <x v="24"/>
    <s v="dodecanal"/>
    <n v="16876666"/>
    <n v="36537315"/>
    <n v="3.34"/>
    <n v="0.88"/>
    <n v="0"/>
    <x v="0"/>
    <n v="2.0744110556465554"/>
    <n v="1"/>
  </r>
  <r>
    <s v="655-_-May-31-23"/>
    <m/>
    <x v="14"/>
    <n v="15.709"/>
    <n v="15.71"/>
    <x v="75"/>
    <s v=""/>
    <n v="11575218"/>
    <n v="36537315"/>
    <n v="3.34"/>
    <n v="0.88"/>
    <n v="0"/>
    <x v="0"/>
    <n v="1.4227786572726513"/>
    <n v="1"/>
  </r>
  <r>
    <s v="655-_-May-31-23"/>
    <m/>
    <x v="14"/>
    <n v="16"/>
    <n v="16"/>
    <x v="26"/>
    <s v="Butanoic acid, 3-hexenyl ester"/>
    <n v="34690724"/>
    <n v="36537315"/>
    <n v="3.34"/>
    <n v="0.88"/>
    <n v="0"/>
    <x v="0"/>
    <n v="4.2640425184680018"/>
    <n v="1"/>
  </r>
  <r>
    <s v="655-_-May-31-23"/>
    <m/>
    <x v="14"/>
    <n v="16.21"/>
    <n v="16.21"/>
    <x v="27"/>
    <s v="methyl salicylate"/>
    <n v="65607876"/>
    <n v="36537315"/>
    <n v="3.34"/>
    <n v="0.88"/>
    <n v="0"/>
    <x v="0"/>
    <n v="8.0642529343110958"/>
    <n v="1"/>
  </r>
  <r>
    <s v="655-_-May-31-23"/>
    <m/>
    <x v="14"/>
    <n v="16.364999999999998"/>
    <n v="16.37"/>
    <x v="28"/>
    <s v="dodecane"/>
    <n v="38266432"/>
    <n v="36537315"/>
    <n v="3.34"/>
    <n v="0.88"/>
    <n v="0"/>
    <x v="0"/>
    <n v="4.70355398400058"/>
    <n v="1"/>
  </r>
  <r>
    <s v="655-_-May-31-23"/>
    <m/>
    <x v="14"/>
    <n v="16.548999999999999"/>
    <n v="16.55"/>
    <x v="29"/>
    <s v="decanal"/>
    <n v="322847358"/>
    <n v="36537315"/>
    <n v="3.34"/>
    <n v="0.88"/>
    <n v="0"/>
    <x v="0"/>
    <n v="39.683082471471636"/>
    <n v="1"/>
  </r>
  <r>
    <s v="655-_-May-31-23"/>
    <m/>
    <x v="14"/>
    <n v="17.324999999999999"/>
    <n v="17.329999999999998"/>
    <x v="164"/>
    <s v=""/>
    <n v="25306635"/>
    <n v="36537315"/>
    <n v="3.34"/>
    <n v="0.88"/>
    <n v="0"/>
    <x v="0"/>
    <n v="3.1105885146516536"/>
    <n v="1"/>
  </r>
  <r>
    <s v="655-_-May-31-23"/>
    <m/>
    <x v="14"/>
    <n v="17.919"/>
    <n v="17.920000000000002"/>
    <x v="101"/>
    <s v=""/>
    <n v="19580795"/>
    <n v="36537315"/>
    <n v="3.34"/>
    <n v="0.88"/>
    <n v="0"/>
    <x v="0"/>
    <n v="2.4067915799452804"/>
    <n v="1"/>
  </r>
  <r>
    <s v="655-_-May-31-23"/>
    <m/>
    <x v="14"/>
    <n v="18.177"/>
    <n v="18.18"/>
    <x v="33"/>
    <s v="m-ethylacetophenone"/>
    <n v="64191346"/>
    <n v="36537315"/>
    <n v="3.34"/>
    <n v="0.88"/>
    <n v="0"/>
    <x v="0"/>
    <n v="7.8901388354330937"/>
    <n v="1"/>
  </r>
  <r>
    <s v="655-_-May-31-23"/>
    <m/>
    <x v="14"/>
    <n v="18.591000000000001"/>
    <n v="18.59"/>
    <x v="34"/>
    <s v=""/>
    <n v="17500199"/>
    <n v="36537315"/>
    <n v="3.34"/>
    <n v="0.88"/>
    <n v="0"/>
    <x v="0"/>
    <n v="2.1510531927108585"/>
    <n v="1"/>
  </r>
  <r>
    <s v="655-_-May-31-23"/>
    <m/>
    <x v="14"/>
    <n v="18.692"/>
    <n v="18.690000000000001"/>
    <x v="35"/>
    <s v=""/>
    <n v="29580674"/>
    <n v="36537315"/>
    <n v="3.34"/>
    <n v="0.88"/>
    <n v="0"/>
    <x v="0"/>
    <n v="3.6359359827987716"/>
    <n v="1"/>
  </r>
  <r>
    <s v="655-_-May-31-23"/>
    <m/>
    <x v="14"/>
    <n v="18.986999999999998"/>
    <n v="18.989999999999998"/>
    <x v="36"/>
    <s v="2-methyl-naphthalene"/>
    <n v="31346415"/>
    <n v="36537315"/>
    <n v="3.34"/>
    <n v="0.88"/>
    <n v="0"/>
    <x v="0"/>
    <n v="3.8529736756587476"/>
    <n v="1"/>
  </r>
  <r>
    <s v="655-_-May-31-23"/>
    <m/>
    <x v="14"/>
    <n v="19.396000000000001"/>
    <n v="19.399999999999999"/>
    <x v="39"/>
    <s v="undecanal"/>
    <n v="34027608"/>
    <n v="36537315"/>
    <n v="3.34"/>
    <n v="0.88"/>
    <n v="0"/>
    <x v="0"/>
    <n v="4.1825350002427708"/>
    <n v="1"/>
  </r>
  <r>
    <s v="655-_-May-31-23"/>
    <m/>
    <x v="14"/>
    <n v="19.45"/>
    <n v="19.45"/>
    <x v="40"/>
    <s v=""/>
    <n v="42451706"/>
    <n v="36537315"/>
    <n v="3.34"/>
    <n v="0.88"/>
    <n v="0"/>
    <x v="0"/>
    <n v="5.2179908198371177"/>
    <n v="1"/>
  </r>
  <r>
    <s v="655-_-May-31-23"/>
    <m/>
    <x v="14"/>
    <n v="19.501999999999999"/>
    <n v="19.5"/>
    <x v="41"/>
    <s v="standard"/>
    <n v="36537315"/>
    <n v="36537315"/>
    <n v="3.34"/>
    <n v="0.88"/>
    <n v="0"/>
    <x v="0"/>
    <n v="4.4910179640718564"/>
    <n v="1"/>
  </r>
  <r>
    <s v="655-_-May-31-23"/>
    <m/>
    <x v="14"/>
    <n v="21.835999999999999"/>
    <n v="21.84"/>
    <x v="44"/>
    <s v="tetradecane"/>
    <n v="30084145"/>
    <n v="36537315"/>
    <n v="3.34"/>
    <n v="0.88"/>
    <n v="0"/>
    <x v="0"/>
    <n v="3.6978205877673971"/>
    <n v="1"/>
  </r>
  <r>
    <s v="655-_-May-31-23"/>
    <m/>
    <x v="14"/>
    <n v="22.076000000000001"/>
    <n v="22.08"/>
    <x v="45"/>
    <s v="dodecanal"/>
    <n v="31864509"/>
    <n v="36537315"/>
    <n v="3.34"/>
    <n v="0.88"/>
    <n v="0"/>
    <x v="0"/>
    <n v="3.9166556802362007"/>
    <n v="1"/>
  </r>
  <r>
    <s v="655-_-May-31-23"/>
    <m/>
    <x v="14"/>
    <n v="22.286000000000001"/>
    <n v="22.29"/>
    <x v="46"/>
    <s v=""/>
    <n v="17832597"/>
    <n v="36537315"/>
    <n v="3.34"/>
    <n v="0.88"/>
    <n v="0"/>
    <x v="0"/>
    <n v="2.1919102012026306"/>
    <n v="1"/>
  </r>
  <r>
    <s v="655-_-May-31-23"/>
    <m/>
    <x v="14"/>
    <n v="22.42"/>
    <n v="22.42"/>
    <x v="87"/>
    <s v=""/>
    <n v="14528003"/>
    <n v="36537315"/>
    <n v="3.34"/>
    <n v="0.88"/>
    <n v="0"/>
    <x v="0"/>
    <n v="1.7857229644567429"/>
    <n v="1"/>
  </r>
  <r>
    <s v="655-_-May-31-23"/>
    <m/>
    <x v="14"/>
    <n v="24.332999999999998"/>
    <n v="24.33"/>
    <x v="48"/>
    <s v="pentadecane"/>
    <n v="27610604"/>
    <n v="36537315"/>
    <n v="3.34"/>
    <n v="0.88"/>
    <n v="0"/>
    <x v="0"/>
    <n v="3.3937830013747385"/>
    <n v="1"/>
  </r>
  <r>
    <s v="655-_-May-31-23"/>
    <m/>
    <x v="14"/>
    <n v="24.602"/>
    <n v="24.6"/>
    <x v="49"/>
    <s v="tridecanal"/>
    <n v="14601930"/>
    <n v="36537315"/>
    <n v="3.34"/>
    <n v="0.88"/>
    <n v="0"/>
    <x v="0"/>
    <n v="1.7948097702340677"/>
    <n v="1"/>
  </r>
  <r>
    <s v="655-_-May-31-23"/>
    <m/>
    <x v="14"/>
    <n v="26.994"/>
    <n v="26.99"/>
    <x v="53"/>
    <s v="tetradecanal"/>
    <n v="9999517"/>
    <n v="36537315"/>
    <n v="3.34"/>
    <n v="0.88"/>
    <n v="0"/>
    <x v="0"/>
    <n v="1.2290999072877116"/>
    <n v="1"/>
  </r>
  <r>
    <s v="655-_-May-31-23"/>
    <m/>
    <x v="14"/>
    <n v="28.818000000000001"/>
    <n v="28.82"/>
    <x v="170"/>
    <s v=""/>
    <n v="20952682"/>
    <n v="36537315"/>
    <n v="3.34"/>
    <n v="0.88"/>
    <n v="0"/>
    <x v="0"/>
    <n v="2.5754183430688609"/>
    <n v="1"/>
  </r>
  <r>
    <s v="655-_-May-31-23"/>
    <m/>
    <x v="14"/>
    <n v="28.93"/>
    <n v="28.93"/>
    <x v="56"/>
    <s v="heptadecane"/>
    <n v="13634603"/>
    <n v="36537315"/>
    <n v="3.34"/>
    <n v="0.88"/>
    <n v="0"/>
    <x v="0"/>
    <n v="1.6759098747674268"/>
    <n v="1"/>
  </r>
  <r>
    <s v="655-_-May-31-23"/>
    <m/>
    <x v="14"/>
    <n v="29.26"/>
    <n v="29.26"/>
    <x v="57"/>
    <s v="pentadecanal"/>
    <n v="10164523"/>
    <n v="36537315"/>
    <n v="3.34"/>
    <n v="0.88"/>
    <n v="0"/>
    <x v="0"/>
    <n v="1.2493817728320091"/>
    <n v="1"/>
  </r>
  <r>
    <s v="655-_-May-31-23"/>
    <m/>
    <x v="14"/>
    <n v="31.242999999999999"/>
    <n v="31.24"/>
    <x v="58"/>
    <s v=""/>
    <n v="32000246"/>
    <n v="36537315"/>
    <n v="3.34"/>
    <n v="0.88"/>
    <n v="0"/>
    <x v="0"/>
    <n v="3.9333399194965084"/>
    <n v="1"/>
  </r>
  <r>
    <s v="655-_-May-31-23"/>
    <m/>
    <x v="14"/>
    <n v="32.875999999999998"/>
    <n v="32.880000000000003"/>
    <x v="63"/>
    <s v="homosalate"/>
    <n v="73093743"/>
    <n v="36537315"/>
    <n v="3.34"/>
    <n v="0.88"/>
    <n v="0"/>
    <x v="0"/>
    <n v="8.9843852202673222"/>
    <n v="1"/>
  </r>
  <r>
    <s v="655-_-May-31-23"/>
    <m/>
    <x v="14"/>
    <n v="35.131999999999998"/>
    <n v="35.130000000000003"/>
    <x v="65"/>
    <s v=""/>
    <n v="16870682"/>
    <n v="36537315"/>
    <n v="3.34"/>
    <n v="0.88"/>
    <n v="0"/>
    <x v="0"/>
    <n v="2.0736755267359879"/>
    <n v="1"/>
  </r>
  <r>
    <s v="80-_-May-31-23"/>
    <m/>
    <x v="15"/>
    <n v="4.1120000000000001"/>
    <n v="4.1100000000000003"/>
    <x v="224"/>
    <s v=""/>
    <n v="9818771"/>
    <n v="37295923"/>
    <n v="5.05"/>
    <n v="1.18"/>
    <n v="1"/>
    <x v="0"/>
    <n v="0.7819800125776124"/>
    <n v="1"/>
  </r>
  <r>
    <s v="80-_-May-31-23"/>
    <m/>
    <x v="15"/>
    <n v="4.2720000000000002"/>
    <n v="4.2699999999999996"/>
    <x v="179"/>
    <s v=""/>
    <n v="7956377"/>
    <n v="37295923"/>
    <n v="5.05"/>
    <n v="1.18"/>
    <n v="1"/>
    <x v="0"/>
    <n v="0.63365647152094962"/>
    <n v="1"/>
  </r>
  <r>
    <s v="80-_-May-31-23"/>
    <m/>
    <x v="15"/>
    <n v="4.3630000000000004"/>
    <n v="4.3600000000000003"/>
    <x v="1"/>
    <s v=""/>
    <n v="55993467"/>
    <n v="37295923"/>
    <n v="5.05"/>
    <n v="1.18"/>
    <n v="1"/>
    <x v="0"/>
    <n v="4.4593943609565923"/>
    <n v="1"/>
  </r>
  <r>
    <s v="80-_-May-31-23"/>
    <m/>
    <x v="15"/>
    <n v="4.8730000000000002"/>
    <n v="4.87"/>
    <x v="68"/>
    <s v=""/>
    <n v="48026117"/>
    <n v="37295923"/>
    <n v="5.05"/>
    <n v="1.18"/>
    <n v="1"/>
    <x v="0"/>
    <n v="3.8248639850867163"/>
    <n v="1"/>
  </r>
  <r>
    <s v="80-_-May-31-23"/>
    <m/>
    <x v="15"/>
    <n v="5.04"/>
    <n v="5.04"/>
    <x v="225"/>
    <s v=""/>
    <n v="3399657"/>
    <n v="37295923"/>
    <n v="5.05"/>
    <n v="1.18"/>
    <n v="1"/>
    <x v="0"/>
    <n v="0.27075321581688461"/>
    <n v="1"/>
  </r>
  <r>
    <s v="80-_-May-31-23"/>
    <m/>
    <x v="15"/>
    <n v="5.4260000000000002"/>
    <n v="5.43"/>
    <x v="2"/>
    <s v="4-hydroxy-4-methyl-2-pentanone"/>
    <n v="109849242"/>
    <n v="37295923"/>
    <n v="5.05"/>
    <n v="1.18"/>
    <n v="1"/>
    <x v="0"/>
    <n v="8.7485400811161789"/>
    <n v="1"/>
  </r>
  <r>
    <s v="80-_-May-31-23"/>
    <m/>
    <x v="15"/>
    <n v="5.6559999999999997"/>
    <n v="5.66"/>
    <x v="118"/>
    <s v=""/>
    <n v="8778690"/>
    <n v="37295923"/>
    <n v="5.05"/>
    <n v="1.18"/>
    <n v="1"/>
    <x v="0"/>
    <n v="0.69914657512788103"/>
    <n v="1"/>
  </r>
  <r>
    <s v="80-_-May-31-23"/>
    <m/>
    <x v="15"/>
    <n v="5.7629999999999999"/>
    <n v="5.76"/>
    <x v="3"/>
    <s v="(z)-3-hexen-1-ol"/>
    <n v="478562578"/>
    <n v="37295923"/>
    <n v="5.05"/>
    <n v="1.18"/>
    <n v="1"/>
    <x v="0"/>
    <n v="38.113361719467193"/>
    <n v="1"/>
  </r>
  <r>
    <s v="80-_-May-31-23"/>
    <m/>
    <x v="15"/>
    <n v="6.1150000000000002"/>
    <n v="6.12"/>
    <x v="5"/>
    <s v=""/>
    <n v="36786514"/>
    <n v="37295923"/>
    <n v="5.05"/>
    <n v="1.18"/>
    <n v="1"/>
    <x v="0"/>
    <n v="2.9297270178117523"/>
    <n v="1"/>
  </r>
  <r>
    <s v="80-_-May-31-23"/>
    <m/>
    <x v="15"/>
    <n v="6.7229999999999999"/>
    <n v="6.72"/>
    <x v="6"/>
    <s v=""/>
    <n v="4808173"/>
    <n v="37295923"/>
    <n v="5.05"/>
    <n v="1.18"/>
    <n v="1"/>
    <x v="0"/>
    <n v="0.3829293078548564"/>
    <n v="1"/>
  </r>
  <r>
    <s v="80-_-May-31-23"/>
    <m/>
    <x v="15"/>
    <n v="6.9690000000000003"/>
    <n v="6.97"/>
    <x v="7"/>
    <s v="nonane"/>
    <n v="9402478"/>
    <n v="37295923"/>
    <n v="5.05"/>
    <n v="1.18"/>
    <n v="1"/>
    <x v="0"/>
    <n v="0.7488258830662945"/>
    <n v="1"/>
  </r>
  <r>
    <s v="80-_-May-31-23"/>
    <m/>
    <x v="15"/>
    <n v="7.0960000000000001"/>
    <n v="7.1"/>
    <x v="70"/>
    <s v=""/>
    <n v="17965161"/>
    <n v="37295923"/>
    <n v="5.05"/>
    <n v="1.18"/>
    <n v="1"/>
    <x v="0"/>
    <n v="1.4307693727390964"/>
    <n v="1"/>
  </r>
  <r>
    <s v="80-_-May-31-23"/>
    <m/>
    <x v="15"/>
    <n v="7.5129999999999999"/>
    <n v="7.51"/>
    <x v="9"/>
    <s v="cyclopentane"/>
    <n v="9100278"/>
    <n v="37295923"/>
    <n v="5.05"/>
    <n v="1.18"/>
    <n v="1"/>
    <x v="0"/>
    <n v="0.72475827218088384"/>
    <n v="1"/>
  </r>
  <r>
    <s v="80-_-May-31-23"/>
    <m/>
    <x v="15"/>
    <n v="8.3879999999999999"/>
    <n v="8.39"/>
    <x v="71"/>
    <s v=""/>
    <n v="4528410"/>
    <n v="37295923"/>
    <n v="5.05"/>
    <n v="1.18"/>
    <n v="1"/>
    <x v="0"/>
    <n v="0.36064860956188771"/>
    <n v="1"/>
  </r>
  <r>
    <s v="80-_-May-31-23"/>
    <m/>
    <x v="15"/>
    <n v="8.4719999999999995"/>
    <n v="8.4700000000000006"/>
    <x v="10"/>
    <s v=""/>
    <n v="9906658"/>
    <n v="37295923"/>
    <n v="5.05"/>
    <n v="1.18"/>
    <n v="1"/>
    <x v="0"/>
    <n v="0.78897945042634199"/>
    <n v="1"/>
  </r>
  <r>
    <s v="80-_-May-31-23"/>
    <m/>
    <x v="15"/>
    <n v="8.9499999999999993"/>
    <n v="8.9499999999999993"/>
    <x v="86"/>
    <s v=""/>
    <n v="57041310"/>
    <n v="37295923"/>
    <n v="5.05"/>
    <n v="1.18"/>
    <n v="1"/>
    <x v="0"/>
    <n v="4.5428459744344263"/>
    <n v="1"/>
  </r>
  <r>
    <s v="80-_-May-31-23"/>
    <m/>
    <x v="15"/>
    <n v="9.3019999999999996"/>
    <n v="9.3000000000000007"/>
    <x v="214"/>
    <s v=""/>
    <n v="9256995"/>
    <n v="37295923"/>
    <n v="5.05"/>
    <n v="1.18"/>
    <n v="1"/>
    <x v="0"/>
    <n v="0.73723942299203182"/>
    <n v="1"/>
  </r>
  <r>
    <s v="80-_-May-31-23"/>
    <m/>
    <x v="15"/>
    <n v="9.8230000000000004"/>
    <n v="9.82"/>
    <x v="12"/>
    <s v="6-methyl-5-hepten-2-one"/>
    <n v="15111311"/>
    <n v="37295923"/>
    <n v="5.05"/>
    <n v="1.18"/>
    <n v="1"/>
    <x v="0"/>
    <n v="1.2034849540583248"/>
    <n v="1"/>
  </r>
  <r>
    <s v="80-_-May-31-23"/>
    <m/>
    <x v="15"/>
    <n v="9.9060000000000006"/>
    <n v="9.91"/>
    <x v="157"/>
    <s v=""/>
    <n v="23622311"/>
    <n v="37295923"/>
    <n v="5.05"/>
    <n v="1.18"/>
    <n v="1"/>
    <x v="0"/>
    <n v="1.8813123407086563"/>
    <n v="1"/>
  </r>
  <r>
    <s v="80-_-May-31-23"/>
    <m/>
    <x v="15"/>
    <n v="10.31"/>
    <n v="10.31"/>
    <x v="13"/>
    <s v="octanal"/>
    <n v="65891362"/>
    <n v="37295923"/>
    <n v="5.05"/>
    <n v="1.18"/>
    <n v="1"/>
    <x v="0"/>
    <n v="5.2476759143803244"/>
    <n v="1"/>
  </r>
  <r>
    <s v="80-_-May-31-23"/>
    <m/>
    <x v="15"/>
    <n v="10.464"/>
    <n v="10.46"/>
    <x v="14"/>
    <s v="(z)-3-hexen-1-ol acetate"/>
    <n v="374503322"/>
    <n v="37295923"/>
    <n v="5.05"/>
    <n v="1.18"/>
    <n v="1"/>
    <x v="0"/>
    <n v="29.825943842454173"/>
    <n v="1"/>
  </r>
  <r>
    <s v="80-_-May-31-23"/>
    <m/>
    <x v="15"/>
    <n v="10.936"/>
    <n v="10.94"/>
    <x v="226"/>
    <s v=""/>
    <n v="9078524"/>
    <n v="37295923"/>
    <n v="5.05"/>
    <n v="1.18"/>
    <n v="1"/>
    <x v="0"/>
    <n v="0.72302575461900032"/>
    <n v="1"/>
  </r>
  <r>
    <s v="80-_-May-31-23"/>
    <m/>
    <x v="15"/>
    <n v="11.074"/>
    <n v="11.07"/>
    <x v="15"/>
    <s v="D-limonene"/>
    <n v="15486757"/>
    <n v="37295923"/>
    <n v="5.05"/>
    <n v="1.18"/>
    <n v="1"/>
    <x v="0"/>
    <n v="1.2333859740334536"/>
    <n v="1"/>
  </r>
  <r>
    <s v="80-_-May-31-23"/>
    <m/>
    <x v="15"/>
    <n v="11.162000000000001"/>
    <n v="11.16"/>
    <x v="16"/>
    <s v="2-ethyl-1-hexanol"/>
    <n v="10897028"/>
    <n v="37295923"/>
    <n v="5.05"/>
    <n v="1.18"/>
    <n v="1"/>
    <x v="0"/>
    <n v="0.86785383756262313"/>
    <n v="1"/>
  </r>
  <r>
    <s v="80-_-May-31-23"/>
    <m/>
    <x v="15"/>
    <n v="11.413"/>
    <n v="11.41"/>
    <x v="227"/>
    <s v=""/>
    <n v="9121726"/>
    <n v="37295923"/>
    <n v="5.05"/>
    <n v="1.18"/>
    <n v="1"/>
    <x v="0"/>
    <n v="0.72646641949481605"/>
    <n v="1"/>
  </r>
  <r>
    <s v="80-_-May-31-23"/>
    <m/>
    <x v="15"/>
    <n v="11.746"/>
    <n v="11.75"/>
    <x v="159"/>
    <s v=""/>
    <n v="42048074"/>
    <n v="37295923"/>
    <n v="5.05"/>
    <n v="1.18"/>
    <n v="1"/>
    <x v="0"/>
    <n v="3.3487646707907102"/>
    <n v="1"/>
  </r>
  <r>
    <s v="80-_-May-31-23"/>
    <m/>
    <x v="15"/>
    <n v="12.029"/>
    <n v="12.03"/>
    <x v="196"/>
    <s v=""/>
    <n v="6797930"/>
    <n v="37295923"/>
    <n v="5.05"/>
    <n v="1.18"/>
    <n v="1"/>
    <x v="0"/>
    <n v="0.5413962080286554"/>
    <n v="1"/>
  </r>
  <r>
    <s v="80-_-May-31-23"/>
    <m/>
    <x v="15"/>
    <n v="12.286"/>
    <n v="12.29"/>
    <x v="17"/>
    <s v="acetophenone"/>
    <n v="53438147"/>
    <n v="37295923"/>
    <n v="5.05"/>
    <n v="1.18"/>
    <n v="1"/>
    <x v="0"/>
    <n v="4.2558852694684806"/>
    <n v="1"/>
  </r>
  <r>
    <s v="80-_-May-31-23"/>
    <m/>
    <x v="15"/>
    <n v="12.407999999999999"/>
    <n v="12.41"/>
    <x v="18"/>
    <s v=""/>
    <n v="5065338"/>
    <n v="37295923"/>
    <n v="5.05"/>
    <n v="1.18"/>
    <n v="1"/>
    <x v="0"/>
    <n v="0.40341027130074197"/>
    <n v="1"/>
  </r>
  <r>
    <s v="80-_-May-31-23"/>
    <m/>
    <x v="15"/>
    <n v="13.204000000000001"/>
    <n v="13.2"/>
    <x v="19"/>
    <s v=""/>
    <n v="5449704"/>
    <n v="37295923"/>
    <n v="5.05"/>
    <n v="1.18"/>
    <n v="1"/>
    <x v="0"/>
    <n v="0.43402169196778956"/>
    <n v="1"/>
  </r>
  <r>
    <s v="80-_-May-31-23"/>
    <m/>
    <x v="15"/>
    <n v="13.247999999999999"/>
    <n v="13.25"/>
    <x v="228"/>
    <s v=""/>
    <n v="12104863"/>
    <n v="37295923"/>
    <n v="5.05"/>
    <n v="1.18"/>
    <n v="1"/>
    <x v="0"/>
    <n v="0.96404742721775216"/>
    <n v="1"/>
  </r>
  <r>
    <s v="80-_-May-31-23"/>
    <m/>
    <x v="15"/>
    <n v="13.366"/>
    <n v="13.37"/>
    <x v="113"/>
    <s v=""/>
    <n v="23669575"/>
    <n v="37295923"/>
    <n v="5.05"/>
    <n v="1.18"/>
    <n v="1"/>
    <x v="0"/>
    <n v="1.8850765086798278"/>
    <n v="1"/>
  </r>
  <r>
    <s v="80-_-May-31-23"/>
    <m/>
    <x v="15"/>
    <n v="13.510999999999999"/>
    <n v="13.51"/>
    <x v="20"/>
    <s v="nonanal"/>
    <n v="181157281"/>
    <n v="37295923"/>
    <n v="5.05"/>
    <n v="1.18"/>
    <n v="1"/>
    <x v="0"/>
    <n v="14.427607373153529"/>
    <n v="1"/>
  </r>
  <r>
    <s v="80-_-May-31-23"/>
    <m/>
    <x v="15"/>
    <n v="13.885"/>
    <n v="13.89"/>
    <x v="73"/>
    <s v="€-4,8-dimethylnona-1,3,7-triene"/>
    <n v="133573040"/>
    <n v="37295923"/>
    <n v="5.05"/>
    <n v="1.18"/>
    <n v="1"/>
    <x v="0"/>
    <n v="10.637934981804742"/>
    <n v="1"/>
  </r>
  <r>
    <s v="80-_-May-31-23"/>
    <m/>
    <x v="15"/>
    <n v="14.728999999999999"/>
    <n v="14.73"/>
    <x v="175"/>
    <s v=""/>
    <n v="9848620"/>
    <n v="37295923"/>
    <n v="5.05"/>
    <n v="1.18"/>
    <n v="1"/>
    <x v="0"/>
    <n v="0.78435722673154562"/>
    <n v="1"/>
  </r>
  <r>
    <s v="80-_-May-31-23"/>
    <m/>
    <x v="15"/>
    <n v="15.266999999999999"/>
    <n v="15.27"/>
    <x v="74"/>
    <s v=""/>
    <n v="17770851"/>
    <n v="37295923"/>
    <n v="5.05"/>
    <n v="1.18"/>
    <n v="1"/>
    <x v="0"/>
    <n v="1.4152942652899101"/>
    <n v="1"/>
  </r>
  <r>
    <s v="80-_-May-31-23"/>
    <m/>
    <x v="15"/>
    <n v="15.493"/>
    <n v="15.49"/>
    <x v="24"/>
    <s v="dodecanal"/>
    <n v="12591060"/>
    <n v="37295923"/>
    <n v="5.05"/>
    <n v="1.18"/>
    <n v="1"/>
    <x v="0"/>
    <n v="1.0027688044833178"/>
    <n v="1"/>
  </r>
  <r>
    <s v="80-_-May-31-23"/>
    <m/>
    <x v="15"/>
    <n v="15.71"/>
    <n v="15.71"/>
    <x v="75"/>
    <s v=""/>
    <n v="10676109"/>
    <n v="37295923"/>
    <n v="5.05"/>
    <n v="1.18"/>
    <n v="1"/>
    <x v="0"/>
    <n v="0.85025955387898955"/>
    <n v="1"/>
  </r>
  <r>
    <s v="80-_-May-31-23"/>
    <m/>
    <x v="15"/>
    <n v="16"/>
    <n v="16"/>
    <x v="26"/>
    <s v="Butanoic acid, 3-hexenyl ester"/>
    <n v="94313144"/>
    <n v="37295923"/>
    <n v="5.05"/>
    <n v="1.18"/>
    <n v="1"/>
    <x v="0"/>
    <n v="7.5112245240625493"/>
    <n v="1"/>
  </r>
  <r>
    <s v="80-_-May-31-23"/>
    <m/>
    <x v="15"/>
    <n v="16.105"/>
    <n v="16.11"/>
    <x v="216"/>
    <s v=""/>
    <n v="11514400"/>
    <n v="37295923"/>
    <n v="5.05"/>
    <n v="1.18"/>
    <n v="1"/>
    <x v="0"/>
    <n v="0.91702216670738723"/>
    <n v="1"/>
  </r>
  <r>
    <s v="80-_-May-31-23"/>
    <m/>
    <x v="15"/>
    <n v="16.21"/>
    <n v="16.21"/>
    <x v="27"/>
    <s v="methyl salicylate"/>
    <n v="94363128"/>
    <n v="37295923"/>
    <n v="5.05"/>
    <n v="1.18"/>
    <n v="1"/>
    <x v="0"/>
    <n v="7.5152053164599568"/>
    <n v="1"/>
  </r>
  <r>
    <s v="80-_-May-31-23"/>
    <m/>
    <x v="15"/>
    <n v="16.366"/>
    <n v="16.37"/>
    <x v="28"/>
    <s v="dodecane"/>
    <n v="13493444"/>
    <n v="37295923"/>
    <n v="5.05"/>
    <n v="1.18"/>
    <n v="1"/>
    <x v="0"/>
    <n v="1.0746358692788851"/>
    <n v="1"/>
  </r>
  <r>
    <s v="80-_-May-31-23"/>
    <m/>
    <x v="15"/>
    <n v="16.547000000000001"/>
    <n v="16.55"/>
    <x v="29"/>
    <s v="decanal"/>
    <n v="212834322"/>
    <n v="37295923"/>
    <n v="5.05"/>
    <n v="1.18"/>
    <n v="1"/>
    <x v="0"/>
    <n v="16.950409149424871"/>
    <n v="1"/>
  </r>
  <r>
    <s v="80-_-May-31-23"/>
    <m/>
    <x v="15"/>
    <n v="17.326000000000001"/>
    <n v="17.329999999999998"/>
    <x v="164"/>
    <s v=""/>
    <n v="28255035"/>
    <n v="37295923"/>
    <n v="5.05"/>
    <n v="1.18"/>
    <n v="1"/>
    <x v="0"/>
    <n v="2.250268656299335"/>
    <n v="1"/>
  </r>
  <r>
    <s v="80-_-May-31-23"/>
    <m/>
    <x v="15"/>
    <n v="17.428999999999998"/>
    <n v="17.43"/>
    <x v="30"/>
    <s v="cis-3-hexenyl isovalerate"/>
    <n v="17325134"/>
    <n v="37295923"/>
    <n v="5.05"/>
    <n v="1.18"/>
    <n v="1"/>
    <x v="0"/>
    <n v="1.3797967691912583"/>
    <n v="1"/>
  </r>
  <r>
    <s v="80-_-May-31-23"/>
    <m/>
    <x v="15"/>
    <n v="17.922999999999998"/>
    <n v="17.920000000000002"/>
    <x v="101"/>
    <s v=""/>
    <n v="8889076"/>
    <n v="37295923"/>
    <n v="5.05"/>
    <n v="1.18"/>
    <n v="1"/>
    <x v="0"/>
    <n v="0.70793786333170949"/>
    <n v="1"/>
  </r>
  <r>
    <s v="80-_-May-31-23"/>
    <m/>
    <x v="15"/>
    <n v="18.175999999999998"/>
    <n v="18.18"/>
    <x v="33"/>
    <s v="m-ethylacetophenone"/>
    <n v="62308567"/>
    <n v="37295923"/>
    <n v="5.05"/>
    <n v="1.18"/>
    <n v="1"/>
    <x v="0"/>
    <n v="4.962337344088481"/>
    <n v="1"/>
  </r>
  <r>
    <s v="80-_-May-31-23"/>
    <m/>
    <x v="15"/>
    <n v="18.59"/>
    <n v="18.59"/>
    <x v="34"/>
    <s v=""/>
    <n v="11472601"/>
    <n v="37295923"/>
    <n v="5.05"/>
    <n v="1.18"/>
    <n v="1"/>
    <x v="0"/>
    <n v="0.91369323862201579"/>
    <n v="1"/>
  </r>
  <r>
    <s v="80-_-May-31-23"/>
    <m/>
    <x v="15"/>
    <n v="18.693999999999999"/>
    <n v="18.690000000000001"/>
    <x v="35"/>
    <s v=""/>
    <n v="31561756"/>
    <n v="37295923"/>
    <n v="5.05"/>
    <n v="1.18"/>
    <n v="1"/>
    <x v="0"/>
    <n v="2.5136203251762907"/>
    <n v="1"/>
  </r>
  <r>
    <s v="80-_-May-31-23"/>
    <m/>
    <x v="15"/>
    <n v="18.989999999999998"/>
    <n v="18.989999999999998"/>
    <x v="36"/>
    <s v="2-methyl-naphthalene"/>
    <n v="42027180"/>
    <n v="37295923"/>
    <n v="5.05"/>
    <n v="1.18"/>
    <n v="1"/>
    <x v="0"/>
    <n v="3.3471006447753573"/>
    <n v="1"/>
  </r>
  <r>
    <s v="80-_-May-31-23"/>
    <m/>
    <x v="15"/>
    <n v="19.398"/>
    <n v="19.399999999999999"/>
    <x v="39"/>
    <s v="undecanal"/>
    <n v="21298706"/>
    <n v="37295923"/>
    <n v="5.05"/>
    <n v="1.18"/>
    <n v="1"/>
    <x v="0"/>
    <n v="1.696257340737132"/>
    <n v="1"/>
  </r>
  <r>
    <s v="80-_-May-31-23"/>
    <m/>
    <x v="15"/>
    <n v="19.451000000000001"/>
    <n v="19.45"/>
    <x v="40"/>
    <s v=""/>
    <n v="36121268"/>
    <n v="37295923"/>
    <n v="5.05"/>
    <n v="1.18"/>
    <n v="1"/>
    <x v="0"/>
    <n v="2.8767459394825794"/>
    <n v="1"/>
  </r>
  <r>
    <s v="80-_-May-31-23"/>
    <m/>
    <x v="15"/>
    <n v="19.503"/>
    <n v="19.5"/>
    <x v="41"/>
    <s v="standard"/>
    <n v="37295923"/>
    <n v="37295923"/>
    <n v="5.05"/>
    <n v="1.18"/>
    <n v="1"/>
    <x v="0"/>
    <n v="2.9702970297029703"/>
    <n v="1"/>
  </r>
  <r>
    <s v="80-_-May-31-23"/>
    <m/>
    <x v="15"/>
    <n v="19.876000000000001"/>
    <n v="19.88"/>
    <x v="176"/>
    <s v=""/>
    <n v="8800847"/>
    <n v="37295923"/>
    <n v="5.05"/>
    <n v="1.18"/>
    <n v="1"/>
    <x v="0"/>
    <n v="0.70091118814703413"/>
    <n v="1"/>
  </r>
  <r>
    <s v="80-_-May-31-23"/>
    <m/>
    <x v="15"/>
    <n v="20.135000000000002"/>
    <n v="20.14"/>
    <x v="184"/>
    <s v=""/>
    <n v="4676667"/>
    <n v="37295923"/>
    <n v="5.05"/>
    <n v="1.18"/>
    <n v="1"/>
    <x v="0"/>
    <n v="0.37245599469437718"/>
    <n v="1"/>
  </r>
  <r>
    <s v="80-_-May-31-23"/>
    <m/>
    <x v="15"/>
    <n v="20.9"/>
    <n v="20.9"/>
    <x v="42"/>
    <s v="2-undecanal"/>
    <n v="7726851"/>
    <n v="37295923"/>
    <n v="5.05"/>
    <n v="1.18"/>
    <n v="1"/>
    <x v="0"/>
    <n v="0.61537671488268098"/>
    <n v="1"/>
  </r>
  <r>
    <s v="80-_-May-31-23"/>
    <m/>
    <x v="15"/>
    <n v="21.507000000000001"/>
    <n v="21.51"/>
    <x v="229"/>
    <s v=""/>
    <n v="9347574"/>
    <n v="37295923"/>
    <n v="5.05"/>
    <n v="1.18"/>
    <n v="1"/>
    <x v="0"/>
    <n v="0.74445325530966788"/>
    <n v="1"/>
  </r>
  <r>
    <s v="80-_-May-31-23"/>
    <m/>
    <x v="15"/>
    <n v="21.84"/>
    <n v="21.84"/>
    <x v="44"/>
    <s v="tetradecane"/>
    <n v="17621484"/>
    <n v="37295923"/>
    <n v="5.05"/>
    <n v="1.18"/>
    <n v="1"/>
    <x v="0"/>
    <n v="1.4033984782775968"/>
    <n v="1"/>
  </r>
  <r>
    <s v="80-_-May-31-23"/>
    <m/>
    <x v="15"/>
    <n v="22.077999999999999"/>
    <n v="22.08"/>
    <x v="45"/>
    <s v="dodecanal"/>
    <n v="24322788"/>
    <n v="37295923"/>
    <n v="5.05"/>
    <n v="1.18"/>
    <n v="1"/>
    <x v="0"/>
    <n v="1.9370992628469081"/>
    <n v="1"/>
  </r>
  <r>
    <s v="80-_-May-31-23"/>
    <m/>
    <x v="15"/>
    <n v="22.172999999999998"/>
    <n v="22.17"/>
    <x v="177"/>
    <s v=""/>
    <n v="10770116"/>
    <n v="37295923"/>
    <n v="5.05"/>
    <n v="1.18"/>
    <n v="1"/>
    <x v="0"/>
    <n v="0.85774639668674868"/>
    <n v="1"/>
  </r>
  <r>
    <s v="80-_-May-31-23"/>
    <m/>
    <x v="15"/>
    <n v="22.288"/>
    <n v="22.29"/>
    <x v="46"/>
    <s v=""/>
    <n v="17496303"/>
    <n v="37295923"/>
    <n v="5.05"/>
    <n v="1.18"/>
    <n v="1"/>
    <x v="0"/>
    <n v="1.3934288965494477"/>
    <n v="1"/>
  </r>
  <r>
    <s v="80-_-May-31-23"/>
    <m/>
    <x v="15"/>
    <n v="22.42"/>
    <n v="22.42"/>
    <x v="87"/>
    <s v=""/>
    <n v="120779580"/>
    <n v="37295923"/>
    <n v="5.05"/>
    <n v="1.18"/>
    <n v="1"/>
    <x v="0"/>
    <n v="9.6190467714868539"/>
    <n v="1"/>
  </r>
  <r>
    <s v="80-_-May-31-23"/>
    <m/>
    <x v="15"/>
    <n v="22.695"/>
    <n v="22.7"/>
    <x v="178"/>
    <s v=""/>
    <n v="8462610"/>
    <n v="37295923"/>
    <n v="5.05"/>
    <n v="1.18"/>
    <n v="1"/>
    <x v="0"/>
    <n v="0.67397354253800479"/>
    <n v="1"/>
  </r>
  <r>
    <s v="80-_-May-31-23"/>
    <m/>
    <x v="15"/>
    <n v="23.108000000000001"/>
    <n v="23.11"/>
    <x v="128"/>
    <s v=""/>
    <n v="5895354"/>
    <n v="37295923"/>
    <n v="5.05"/>
    <n v="1.18"/>
    <n v="1"/>
    <x v="0"/>
    <n v="0.46951385209711866"/>
    <n v="1"/>
  </r>
  <r>
    <s v="80-_-May-31-23"/>
    <m/>
    <x v="15"/>
    <n v="23.196000000000002"/>
    <n v="23.2"/>
    <x v="115"/>
    <s v=""/>
    <n v="6063784"/>
    <n v="37295923"/>
    <n v="5.05"/>
    <n v="1.18"/>
    <n v="1"/>
    <x v="0"/>
    <n v="0.48292784184374238"/>
    <n v="1"/>
  </r>
  <r>
    <s v="80-_-May-31-23"/>
    <m/>
    <x v="15"/>
    <n v="24.33"/>
    <n v="24.33"/>
    <x v="48"/>
    <s v="pentadecane"/>
    <n v="11266765"/>
    <n v="37295923"/>
    <n v="5.05"/>
    <n v="1.18"/>
    <n v="1"/>
    <x v="0"/>
    <n v="0.8973001851666571"/>
    <n v="1"/>
  </r>
  <r>
    <s v="80-_-May-31-23"/>
    <m/>
    <x v="15"/>
    <n v="24.603000000000002"/>
    <n v="24.6"/>
    <x v="49"/>
    <s v="tridecanal"/>
    <n v="11175653"/>
    <n v="37295923"/>
    <n v="5.05"/>
    <n v="1.18"/>
    <n v="1"/>
    <x v="0"/>
    <n v="0.89004390401843891"/>
    <n v="1"/>
  </r>
  <r>
    <s v="80-_-May-31-23"/>
    <m/>
    <x v="15"/>
    <n v="24.765000000000001"/>
    <n v="24.77"/>
    <x v="230"/>
    <s v=""/>
    <n v="5843721"/>
    <n v="37295923"/>
    <n v="5.05"/>
    <n v="1.18"/>
    <n v="1"/>
    <x v="0"/>
    <n v="0.46540173114130656"/>
    <n v="1"/>
  </r>
  <r>
    <s v="80-_-May-31-23"/>
    <m/>
    <x v="15"/>
    <n v="26.065999999999999"/>
    <n v="26.07"/>
    <x v="50"/>
    <s v=""/>
    <n v="36337677"/>
    <n v="37295923"/>
    <n v="5.05"/>
    <n v="1.18"/>
    <n v="1"/>
    <x v="0"/>
    <n v="2.8939810407535949"/>
    <n v="1"/>
  </r>
  <r>
    <s v="80-_-May-31-23"/>
    <m/>
    <x v="15"/>
    <n v="26.364000000000001"/>
    <n v="26.36"/>
    <x v="231"/>
    <s v=""/>
    <n v="11415631"/>
    <n v="37295923"/>
    <n v="5.05"/>
    <n v="1.18"/>
    <n v="1"/>
    <x v="0"/>
    <n v="0.90915607187105008"/>
    <n v="1"/>
  </r>
  <r>
    <s v="80-_-May-31-23"/>
    <m/>
    <x v="15"/>
    <n v="26.417999999999999"/>
    <n v="26.42"/>
    <x v="187"/>
    <s v=""/>
    <n v="14719467"/>
    <n v="37295923"/>
    <n v="5.05"/>
    <n v="1.18"/>
    <n v="1"/>
    <x v="0"/>
    <n v="1.1722779755017965"/>
    <n v="1"/>
  </r>
  <r>
    <s v="80-_-May-31-23"/>
    <m/>
    <x v="15"/>
    <n v="26.992999999999999"/>
    <n v="26.99"/>
    <x v="53"/>
    <s v="tetradecanal"/>
    <n v="7002144"/>
    <n v="37295923"/>
    <n v="5.05"/>
    <n v="1.18"/>
    <n v="1"/>
    <x v="0"/>
    <n v="0.55766008324160465"/>
    <n v="1"/>
  </r>
  <r>
    <s v="80-_-May-31-23"/>
    <m/>
    <x v="15"/>
    <n v="28.82"/>
    <n v="28.82"/>
    <x v="170"/>
    <s v=""/>
    <n v="27641171"/>
    <n v="37295923"/>
    <n v="5.05"/>
    <n v="1.18"/>
    <n v="1"/>
    <x v="0"/>
    <n v="2.2013797089513476"/>
    <n v="1"/>
  </r>
  <r>
    <s v="80-_-May-31-23"/>
    <m/>
    <x v="15"/>
    <n v="28.931000000000001"/>
    <n v="28.93"/>
    <x v="56"/>
    <s v="heptadecane"/>
    <n v="8672158"/>
    <n v="37295923"/>
    <n v="5.05"/>
    <n v="1.18"/>
    <n v="1"/>
    <x v="0"/>
    <n v="0.69066222462210825"/>
    <n v="1"/>
  </r>
  <r>
    <s v="80-_-May-31-23"/>
    <m/>
    <x v="15"/>
    <n v="29.26"/>
    <n v="29.26"/>
    <x v="57"/>
    <s v="pentadecanal"/>
    <n v="13869024"/>
    <n v="37295923"/>
    <n v="5.05"/>
    <n v="1.18"/>
    <n v="1"/>
    <x v="0"/>
    <n v="1.1045475611926592"/>
    <n v="1"/>
  </r>
  <r>
    <s v="80-_-May-31-23"/>
    <m/>
    <x v="15"/>
    <n v="31.062999999999999"/>
    <n v="31.06"/>
    <x v="131"/>
    <s v=""/>
    <n v="6767662"/>
    <n v="37295923"/>
    <n v="5.05"/>
    <n v="1.18"/>
    <n v="1"/>
    <x v="0"/>
    <n v="0.53898562415612195"/>
    <n v="1"/>
  </r>
  <r>
    <s v="80-_-May-31-23"/>
    <m/>
    <x v="15"/>
    <n v="31.242000000000001"/>
    <n v="31.24"/>
    <x v="58"/>
    <s v=""/>
    <n v="40691163"/>
    <n v="37295923"/>
    <n v="5.05"/>
    <n v="1.18"/>
    <n v="1"/>
    <x v="0"/>
    <n v="3.240698469751222"/>
    <n v="1"/>
  </r>
  <r>
    <s v="80-_-May-31-23"/>
    <m/>
    <x v="15"/>
    <n v="31.617000000000001"/>
    <n v="31.62"/>
    <x v="60"/>
    <s v=""/>
    <n v="10601843"/>
    <n v="37295923"/>
    <n v="5.05"/>
    <n v="1.18"/>
    <n v="1"/>
    <x v="0"/>
    <n v="0.84434491062943329"/>
    <n v="1"/>
  </r>
  <r>
    <s v="80-_-May-31-23"/>
    <m/>
    <x v="15"/>
    <n v="32.877000000000002"/>
    <n v="32.880000000000003"/>
    <x v="63"/>
    <s v="homosalate"/>
    <n v="71242667"/>
    <n v="37295923"/>
    <n v="5.05"/>
    <n v="1.18"/>
    <n v="1"/>
    <x v="0"/>
    <n v="5.6738609788050516"/>
    <n v="1"/>
  </r>
  <r>
    <s v="80-_-May-31-23"/>
    <m/>
    <x v="15"/>
    <n v="33.095999999999997"/>
    <n v="33.1"/>
    <x v="232"/>
    <s v=""/>
    <n v="4656841"/>
    <n v="37295923"/>
    <n v="5.05"/>
    <n v="1.18"/>
    <n v="1"/>
    <x v="0"/>
    <n v="0.37087702562285452"/>
    <n v="1"/>
  </r>
  <r>
    <s v="80-_-May-31-23"/>
    <m/>
    <x v="15"/>
    <n v="35.131"/>
    <n v="35.130000000000003"/>
    <x v="65"/>
    <s v=""/>
    <n v="16628905"/>
    <n v="37295923"/>
    <n v="5.05"/>
    <n v="1.18"/>
    <n v="1"/>
    <x v="0"/>
    <n v="1.3243481634363325"/>
    <n v="1"/>
  </r>
  <r>
    <s v="880-_-May-31-23"/>
    <m/>
    <x v="16"/>
    <n v="4.3630000000000004"/>
    <n v="4.3600000000000003"/>
    <x v="1"/>
    <s v=""/>
    <n v="61160862"/>
    <n v="72909197"/>
    <n v="2.76"/>
    <n v="0.69"/>
    <n v="1"/>
    <x v="0"/>
    <n v="4.5590405985466385"/>
    <n v="1"/>
  </r>
  <r>
    <s v="880-_-May-31-23"/>
    <m/>
    <x v="16"/>
    <n v="4.8730000000000002"/>
    <n v="4.87"/>
    <x v="68"/>
    <s v=""/>
    <n v="27440439"/>
    <n v="72909197"/>
    <n v="2.76"/>
    <n v="0.69"/>
    <n v="1"/>
    <x v="0"/>
    <n v="2.0454596510255616"/>
    <n v="1"/>
  </r>
  <r>
    <s v="880-_-May-31-23"/>
    <m/>
    <x v="16"/>
    <n v="5.4349999999999996"/>
    <n v="5.44"/>
    <x v="2"/>
    <s v="4-hydroxy-4-methyl-2-pentanone"/>
    <n v="186038590"/>
    <n v="72909197"/>
    <n v="2.76"/>
    <n v="0.69"/>
    <n v="1"/>
    <x v="0"/>
    <n v="13.867650928568873"/>
    <n v="1"/>
  </r>
  <r>
    <s v="880-_-May-31-23"/>
    <m/>
    <x v="16"/>
    <n v="5.6619999999999999"/>
    <n v="5.66"/>
    <x v="118"/>
    <s v=""/>
    <n v="19045049"/>
    <n v="72909197"/>
    <n v="2.76"/>
    <n v="0.69"/>
    <n v="1"/>
    <x v="0"/>
    <n v="1.4196521885566304"/>
    <n v="1"/>
  </r>
  <r>
    <s v="880-_-May-31-23"/>
    <m/>
    <x v="16"/>
    <n v="5.8"/>
    <n v="5.8"/>
    <x v="233"/>
    <s v=""/>
    <n v="1393107806"/>
    <n v="72909197"/>
    <n v="2.76"/>
    <n v="0.69"/>
    <n v="1"/>
    <x v="0"/>
    <n v="103.84476016224615"/>
    <n v="1"/>
  </r>
  <r>
    <s v="880-_-May-31-23"/>
    <m/>
    <x v="16"/>
    <n v="6.12"/>
    <n v="6.12"/>
    <x v="5"/>
    <s v=""/>
    <n v="71250921"/>
    <n v="72909197"/>
    <n v="2.76"/>
    <n v="0.69"/>
    <n v="1"/>
    <x v="0"/>
    <n v="5.3111717346763241"/>
    <n v="1"/>
  </r>
  <r>
    <s v="880-_-May-31-23"/>
    <m/>
    <x v="16"/>
    <n v="6.7229999999999999"/>
    <n v="6.72"/>
    <x v="6"/>
    <s v=""/>
    <n v="9255833"/>
    <n v="72909197"/>
    <n v="2.76"/>
    <n v="0.69"/>
    <n v="1"/>
    <x v="0"/>
    <n v="0.68994643045364101"/>
    <n v="1"/>
  </r>
  <r>
    <s v="880-_-May-31-23"/>
    <m/>
    <x v="16"/>
    <n v="6.968"/>
    <n v="6.97"/>
    <x v="7"/>
    <s v="nonane"/>
    <n v="12233262"/>
    <n v="72909197"/>
    <n v="2.76"/>
    <n v="0.69"/>
    <n v="1"/>
    <x v="0"/>
    <n v="0.91188934045203363"/>
    <n v="1"/>
  </r>
  <r>
    <s v="880-_-May-31-23"/>
    <m/>
    <x v="16"/>
    <n v="7.0949999999999998"/>
    <n v="7.1"/>
    <x v="70"/>
    <s v=""/>
    <n v="42221584"/>
    <n v="72909197"/>
    <n v="2.76"/>
    <n v="0.69"/>
    <n v="1"/>
    <x v="0"/>
    <n v="3.1472727704679375"/>
    <n v="1"/>
  </r>
  <r>
    <s v="880-_-May-31-23"/>
    <m/>
    <x v="16"/>
    <n v="7.5110000000000001"/>
    <n v="7.51"/>
    <x v="9"/>
    <s v="cyclopentane"/>
    <n v="10285202"/>
    <n v="72909197"/>
    <n v="2.76"/>
    <n v="0.69"/>
    <n v="1"/>
    <x v="0"/>
    <n v="0.76667744614608424"/>
    <n v="1"/>
  </r>
  <r>
    <s v="880-_-May-31-23"/>
    <m/>
    <x v="16"/>
    <n v="8.4719999999999995"/>
    <n v="8.4700000000000006"/>
    <x v="10"/>
    <s v=""/>
    <n v="10786564"/>
    <n v="72909197"/>
    <n v="2.76"/>
    <n v="0.69"/>
    <n v="1"/>
    <x v="0"/>
    <n v="0.80404987089327862"/>
    <n v="1"/>
  </r>
  <r>
    <s v="880-_-May-31-23"/>
    <m/>
    <x v="16"/>
    <n v="8.9030000000000005"/>
    <n v="8.9"/>
    <x v="11"/>
    <s v=""/>
    <n v="52551594"/>
    <n v="72909197"/>
    <n v="2.76"/>
    <n v="0.69"/>
    <n v="1"/>
    <x v="0"/>
    <n v="3.9172902854825682"/>
    <n v="1"/>
  </r>
  <r>
    <s v="880-_-May-31-23"/>
    <m/>
    <x v="16"/>
    <n v="9.8219999999999992"/>
    <n v="9.82"/>
    <x v="12"/>
    <s v="6-methyl-5-hepten-2-one"/>
    <n v="30289466"/>
    <n v="72909197"/>
    <n v="2.76"/>
    <n v="0.69"/>
    <n v="1"/>
    <x v="0"/>
    <n v="2.2578312451236884"/>
    <n v="1"/>
  </r>
  <r>
    <s v="880-_-May-31-23"/>
    <m/>
    <x v="16"/>
    <n v="9.9209999999999994"/>
    <n v="9.92"/>
    <x v="121"/>
    <s v=""/>
    <n v="20361285"/>
    <n v="72909197"/>
    <n v="2.76"/>
    <n v="0.69"/>
    <n v="1"/>
    <x v="0"/>
    <n v="1.5177667861119861"/>
    <n v="1"/>
  </r>
  <r>
    <s v="880-_-May-31-23"/>
    <m/>
    <x v="16"/>
    <n v="10.308999999999999"/>
    <n v="10.31"/>
    <x v="13"/>
    <s v="octanal"/>
    <n v="143399117"/>
    <n v="72909197"/>
    <n v="2.76"/>
    <n v="0.69"/>
    <n v="1"/>
    <x v="0"/>
    <n v="10.689227960827948"/>
    <n v="1"/>
  </r>
  <r>
    <s v="880-_-May-31-23"/>
    <m/>
    <x v="16"/>
    <n v="10.475"/>
    <n v="10.48"/>
    <x v="14"/>
    <s v="(z)-3-hexen-1-ol acetate"/>
    <n v="1168484550"/>
    <n v="72909197"/>
    <n v="2.76"/>
    <n v="0.69"/>
    <n v="1"/>
    <x v="0"/>
    <n v="87.100938868789967"/>
    <n v="1"/>
  </r>
  <r>
    <s v="880-_-May-31-23"/>
    <m/>
    <x v="16"/>
    <n v="11.074"/>
    <n v="11.07"/>
    <x v="15"/>
    <s v="D-limonene"/>
    <n v="16260144"/>
    <n v="72909197"/>
    <n v="2.76"/>
    <n v="0.69"/>
    <n v="1"/>
    <x v="0"/>
    <n v="1.2120603636066238"/>
    <n v="1"/>
  </r>
  <r>
    <s v="880-_-May-31-23"/>
    <m/>
    <x v="16"/>
    <n v="11.157"/>
    <n v="11.16"/>
    <x v="16"/>
    <s v="2-ethyl-1-hexanol"/>
    <n v="17464688"/>
    <n v="72909197"/>
    <n v="2.76"/>
    <n v="0.69"/>
    <n v="1"/>
    <x v="0"/>
    <n v="1.3018492387002378"/>
    <n v="1"/>
  </r>
  <r>
    <s v="880-_-May-31-23"/>
    <m/>
    <x v="16"/>
    <n v="11.587999999999999"/>
    <n v="11.59"/>
    <x v="158"/>
    <s v=""/>
    <n v="26751227"/>
    <n v="72909197"/>
    <n v="2.76"/>
    <n v="0.69"/>
    <n v="1"/>
    <x v="0"/>
    <n v="1.9940845495921393"/>
    <n v="1"/>
  </r>
  <r>
    <s v="880-_-May-31-23"/>
    <m/>
    <x v="16"/>
    <n v="11.926"/>
    <n v="11.93"/>
    <x v="153"/>
    <s v=""/>
    <n v="17355762"/>
    <n v="72909197"/>
    <n v="2.76"/>
    <n v="0.69"/>
    <n v="1"/>
    <x v="0"/>
    <n v="1.2937296988507618"/>
    <n v="1"/>
  </r>
  <r>
    <s v="880-_-May-31-23"/>
    <m/>
    <x v="16"/>
    <n v="12.287000000000001"/>
    <n v="12.29"/>
    <x v="17"/>
    <s v="acetophenone"/>
    <n v="34908005"/>
    <n v="72909197"/>
    <n v="2.76"/>
    <n v="0.69"/>
    <n v="1"/>
    <x v="0"/>
    <n v="2.6021054446431617"/>
    <n v="1"/>
  </r>
  <r>
    <s v="880-_-May-31-23"/>
    <m/>
    <x v="16"/>
    <n v="12.407999999999999"/>
    <n v="12.41"/>
    <x v="18"/>
    <s v=""/>
    <n v="17607765"/>
    <n v="72909197"/>
    <n v="2.76"/>
    <n v="0.69"/>
    <n v="1"/>
    <x v="0"/>
    <n v="1.3125144554808359"/>
    <n v="1"/>
  </r>
  <r>
    <s v="880-_-May-31-23"/>
    <m/>
    <x v="16"/>
    <n v="13.2"/>
    <n v="13.2"/>
    <x v="19"/>
    <s v=""/>
    <n v="19342052"/>
    <n v="72909197"/>
    <n v="2.76"/>
    <n v="0.69"/>
    <n v="1"/>
    <x v="0"/>
    <n v="1.4417913260803978"/>
    <n v="1"/>
  </r>
  <r>
    <s v="880-_-May-31-23"/>
    <m/>
    <x v="16"/>
    <n v="13.515000000000001"/>
    <n v="13.52"/>
    <x v="20"/>
    <s v="nonanal"/>
    <n v="563884129"/>
    <n v="72909197"/>
    <n v="2.76"/>
    <n v="0.69"/>
    <n v="1"/>
    <x v="0"/>
    <n v="42.032936634985788"/>
    <n v="1"/>
  </r>
  <r>
    <s v="880-_-May-31-23"/>
    <m/>
    <x v="16"/>
    <n v="13.887"/>
    <n v="13.89"/>
    <x v="73"/>
    <s v="€-4,8-dimethylnona-1,3,7-triene"/>
    <n v="70126005"/>
    <n v="72909197"/>
    <n v="2.76"/>
    <n v="0.69"/>
    <n v="1"/>
    <x v="0"/>
    <n v="5.2273184738449983"/>
    <n v="1"/>
  </r>
  <r>
    <s v="880-_-May-31-23"/>
    <m/>
    <x v="16"/>
    <n v="15.169"/>
    <n v="15.17"/>
    <x v="163"/>
    <s v=""/>
    <n v="13032630"/>
    <n v="72909197"/>
    <n v="2.76"/>
    <n v="0.69"/>
    <n v="1"/>
    <x v="0"/>
    <n v="0.97147566814602582"/>
    <n v="1"/>
  </r>
  <r>
    <s v="880-_-May-31-23"/>
    <m/>
    <x v="16"/>
    <n v="15.268000000000001"/>
    <n v="15.27"/>
    <x v="74"/>
    <s v=""/>
    <n v="11838894"/>
    <n v="72909197"/>
    <n v="2.76"/>
    <n v="0.69"/>
    <n v="1"/>
    <x v="0"/>
    <n v="0.8824924408012792"/>
    <n v="1"/>
  </r>
  <r>
    <s v="880-_-May-31-23"/>
    <m/>
    <x v="16"/>
    <n v="15.491"/>
    <n v="15.49"/>
    <x v="24"/>
    <s v="dodecanal"/>
    <n v="39785485"/>
    <n v="72909197"/>
    <n v="2.76"/>
    <n v="0.69"/>
    <n v="1"/>
    <x v="0"/>
    <n v="2.9656815717847196"/>
    <n v="1"/>
  </r>
  <r>
    <s v="880-_-May-31-23"/>
    <m/>
    <x v="16"/>
    <n v="15.704000000000001"/>
    <n v="15.7"/>
    <x v="25"/>
    <s v=""/>
    <n v="12583194"/>
    <n v="72909197"/>
    <n v="2.76"/>
    <n v="0.69"/>
    <n v="1"/>
    <x v="0"/>
    <n v="0.93797390078296261"/>
    <n v="1"/>
  </r>
  <r>
    <s v="880-_-May-31-23"/>
    <m/>
    <x v="16"/>
    <n v="16.001000000000001"/>
    <n v="16"/>
    <x v="26"/>
    <s v="Butanoic acid, 3-hexenyl ester"/>
    <n v="9370722"/>
    <n v="72909197"/>
    <n v="2.76"/>
    <n v="0.69"/>
    <n v="1"/>
    <x v="0"/>
    <n v="0.69851046304242992"/>
    <n v="1"/>
  </r>
  <r>
    <s v="880-_-May-31-23"/>
    <m/>
    <x v="16"/>
    <n v="16.21"/>
    <n v="16.21"/>
    <x v="27"/>
    <s v="methyl salicylate"/>
    <n v="36296787"/>
    <n v="72909197"/>
    <n v="2.76"/>
    <n v="0.69"/>
    <n v="1"/>
    <x v="0"/>
    <n v="2.7056277514499363"/>
    <n v="1"/>
  </r>
  <r>
    <s v="880-_-May-31-23"/>
    <m/>
    <x v="16"/>
    <n v="16.361999999999998"/>
    <n v="16.36"/>
    <x v="28"/>
    <s v="dodecane"/>
    <n v="14630672"/>
    <n v="72909197"/>
    <n v="2.76"/>
    <n v="0.69"/>
    <n v="1"/>
    <x v="0"/>
    <n v="1.0905965915264495"/>
    <n v="1"/>
  </r>
  <r>
    <s v="880-_-May-31-23"/>
    <m/>
    <x v="16"/>
    <n v="16.553999999999998"/>
    <n v="16.55"/>
    <x v="29"/>
    <s v="decanal"/>
    <n v="638489639"/>
    <n v="72909197"/>
    <n v="2.76"/>
    <n v="0.69"/>
    <n v="1"/>
    <x v="0"/>
    <n v="47.594165464057511"/>
    <n v="1"/>
  </r>
  <r>
    <s v="880-_-May-31-23"/>
    <m/>
    <x v="16"/>
    <n v="17.431999999999999"/>
    <n v="17.43"/>
    <x v="30"/>
    <s v="cis-3-hexenyl isovalerate"/>
    <n v="111479253"/>
    <n v="72909197"/>
    <n v="2.76"/>
    <n v="0.69"/>
    <n v="1"/>
    <x v="0"/>
    <n v="8.309863917919472"/>
    <n v="1"/>
  </r>
  <r>
    <s v="880-_-May-31-23"/>
    <m/>
    <x v="16"/>
    <n v="17.919"/>
    <n v="17.920000000000002"/>
    <x v="101"/>
    <s v=""/>
    <n v="17582800"/>
    <n v="72909197"/>
    <n v="2.76"/>
    <n v="0.69"/>
    <n v="1"/>
    <x v="0"/>
    <n v="1.3106535195028128"/>
    <n v="1"/>
  </r>
  <r>
    <s v="880-_-May-31-23"/>
    <m/>
    <x v="16"/>
    <n v="18.177"/>
    <n v="18.18"/>
    <x v="33"/>
    <s v="m-ethylacetophenone"/>
    <n v="20695209"/>
    <n v="72909197"/>
    <n v="2.76"/>
    <n v="0.69"/>
    <n v="1"/>
    <x v="0"/>
    <n v="1.542658081346332"/>
    <n v="1"/>
  </r>
  <r>
    <s v="880-_-May-31-23"/>
    <m/>
    <x v="16"/>
    <n v="18.59"/>
    <n v="18.59"/>
    <x v="34"/>
    <s v=""/>
    <n v="38546361"/>
    <n v="72909197"/>
    <n v="2.76"/>
    <n v="0.69"/>
    <n v="1"/>
    <x v="0"/>
    <n v="2.8733150413287962"/>
    <n v="1"/>
  </r>
  <r>
    <s v="880-_-May-31-23"/>
    <m/>
    <x v="16"/>
    <n v="18.690999999999999"/>
    <n v="18.690000000000001"/>
    <x v="35"/>
    <s v=""/>
    <n v="16928746"/>
    <n v="72909197"/>
    <n v="2.76"/>
    <n v="0.69"/>
    <n v="1"/>
    <x v="0"/>
    <n v="1.2618991585907344"/>
    <n v="1"/>
  </r>
  <r>
    <s v="880-_-May-31-23"/>
    <m/>
    <x v="16"/>
    <n v="18.992000000000001"/>
    <n v="18.989999999999998"/>
    <x v="36"/>
    <s v="2-methyl-naphthalene"/>
    <n v="42021256"/>
    <n v="72909197"/>
    <n v="2.76"/>
    <n v="0.69"/>
    <n v="1"/>
    <x v="0"/>
    <n v="3.1323399612307874"/>
    <n v="1"/>
  </r>
  <r>
    <s v="880-_-May-31-23"/>
    <m/>
    <x v="16"/>
    <n v="19.396000000000001"/>
    <n v="19.399999999999999"/>
    <x v="39"/>
    <s v="undecanal"/>
    <n v="60682671"/>
    <n v="72909197"/>
    <n v="2.76"/>
    <n v="0.69"/>
    <n v="1"/>
    <x v="0"/>
    <n v="4.5233953817925059"/>
    <n v="1"/>
  </r>
  <r>
    <s v="880-_-May-31-23"/>
    <m/>
    <x v="16"/>
    <n v="19.451000000000001"/>
    <n v="19.45"/>
    <x v="40"/>
    <s v=""/>
    <n v="46386476"/>
    <n v="72909197"/>
    <n v="2.76"/>
    <n v="0.69"/>
    <n v="1"/>
    <x v="0"/>
    <n v="3.4577313071144955"/>
    <n v="1"/>
  </r>
  <r>
    <s v="880-_-May-31-23"/>
    <m/>
    <x v="16"/>
    <n v="19.501999999999999"/>
    <n v="19.5"/>
    <x v="41"/>
    <s v="standard"/>
    <n v="72909197"/>
    <n v="72909197"/>
    <n v="2.76"/>
    <n v="0.69"/>
    <n v="1"/>
    <x v="0"/>
    <n v="5.4347826086956523"/>
    <n v="1"/>
  </r>
  <r>
    <s v="880-_-May-31-23"/>
    <m/>
    <x v="16"/>
    <n v="20.132999999999999"/>
    <n v="20.13"/>
    <x v="77"/>
    <s v=""/>
    <n v="5762912"/>
    <n v="72909197"/>
    <n v="2.76"/>
    <n v="0.69"/>
    <n v="1"/>
    <x v="0"/>
    <n v="0.42957782010743417"/>
    <n v="1"/>
  </r>
  <r>
    <s v="880-_-May-31-23"/>
    <m/>
    <x v="16"/>
    <n v="20.899000000000001"/>
    <n v="20.9"/>
    <x v="42"/>
    <s v="2-undecanal"/>
    <n v="12257814"/>
    <n v="72909197"/>
    <n v="2.76"/>
    <n v="0.69"/>
    <n v="1"/>
    <x v="0"/>
    <n v="0.91371949066763258"/>
    <n v="1"/>
  </r>
  <r>
    <s v="880-_-May-31-23"/>
    <m/>
    <x v="16"/>
    <n v="21.105"/>
    <n v="21.11"/>
    <x v="234"/>
    <s v=""/>
    <n v="9778564"/>
    <n v="72909197"/>
    <n v="2.76"/>
    <n v="0.69"/>
    <n v="1"/>
    <x v="0"/>
    <n v="0.72891173887455374"/>
    <n v="1"/>
  </r>
  <r>
    <s v="880-_-May-31-23"/>
    <m/>
    <x v="16"/>
    <n v="21.84"/>
    <n v="21.84"/>
    <x v="44"/>
    <s v="tetradecane"/>
    <n v="8981799"/>
    <n v="72909197"/>
    <n v="2.76"/>
    <n v="0.69"/>
    <n v="1"/>
    <x v="0"/>
    <n v="0.66951944347981229"/>
    <n v="1"/>
  </r>
  <r>
    <s v="880-_-May-31-23"/>
    <m/>
    <x v="16"/>
    <n v="22.076000000000001"/>
    <n v="22.08"/>
    <x v="45"/>
    <s v="dodecanal"/>
    <n v="72772680"/>
    <n v="72909197"/>
    <n v="2.76"/>
    <n v="0.69"/>
    <n v="1"/>
    <x v="0"/>
    <n v="5.4246063861075573"/>
    <n v="1"/>
  </r>
  <r>
    <s v="880-_-May-31-23"/>
    <m/>
    <x v="16"/>
    <n v="22.286999999999999"/>
    <n v="22.29"/>
    <x v="46"/>
    <s v=""/>
    <n v="37129344"/>
    <n v="72909197"/>
    <n v="2.76"/>
    <n v="0.69"/>
    <n v="1"/>
    <x v="0"/>
    <n v="2.7676880468657235"/>
    <n v="1"/>
  </r>
  <r>
    <s v="880-_-May-31-23"/>
    <m/>
    <x v="16"/>
    <n v="22.693999999999999"/>
    <n v="22.69"/>
    <x v="79"/>
    <s v=""/>
    <n v="10833986"/>
    <n v="72909197"/>
    <n v="2.76"/>
    <n v="0.69"/>
    <n v="1"/>
    <x v="0"/>
    <n v="0.80758479202084998"/>
    <n v="1"/>
  </r>
  <r>
    <s v="880-_-May-31-23"/>
    <m/>
    <x v="16"/>
    <n v="23.105"/>
    <n v="23.11"/>
    <x v="128"/>
    <s v=""/>
    <n v="14428722"/>
    <n v="72909197"/>
    <n v="2.76"/>
    <n v="0.69"/>
    <n v="1"/>
    <x v="0"/>
    <n v="1.0755428754935314"/>
    <n v="1"/>
  </r>
  <r>
    <s v="880-_-May-31-23"/>
    <m/>
    <x v="16"/>
    <n v="23.541"/>
    <n v="23.54"/>
    <x v="81"/>
    <s v=""/>
    <n v="28110374"/>
    <n v="72909197"/>
    <n v="2.76"/>
    <n v="0.69"/>
    <n v="1"/>
    <x v="0"/>
    <n v="2.0953978102259234"/>
    <n v="1"/>
  </r>
  <r>
    <s v="880-_-May-31-23"/>
    <m/>
    <x v="16"/>
    <n v="24.332000000000001"/>
    <n v="24.33"/>
    <x v="48"/>
    <s v="pentadecane"/>
    <n v="13164748"/>
    <n v="72909197"/>
    <n v="2.76"/>
    <n v="0.69"/>
    <n v="1"/>
    <x v="0"/>
    <n v="0.98132398136631338"/>
    <n v="1"/>
  </r>
  <r>
    <s v="880-_-May-31-23"/>
    <m/>
    <x v="16"/>
    <n v="24.602"/>
    <n v="24.6"/>
    <x v="49"/>
    <s v="tridecanal"/>
    <n v="22259699"/>
    <n v="72909197"/>
    <n v="2.76"/>
    <n v="0.69"/>
    <n v="1"/>
    <x v="0"/>
    <n v="1.6592779783324181"/>
    <n v="1"/>
  </r>
  <r>
    <s v="880-_-May-31-23"/>
    <m/>
    <x v="16"/>
    <n v="26.992000000000001"/>
    <n v="26.99"/>
    <x v="53"/>
    <s v="tetradecanal"/>
    <n v="15869745"/>
    <n v="72909197"/>
    <n v="2.76"/>
    <n v="0.69"/>
    <n v="1"/>
    <x v="0"/>
    <n v="1.1829593203506932"/>
    <n v="1"/>
  </r>
  <r>
    <s v="880-_-May-31-23"/>
    <m/>
    <x v="16"/>
    <n v="29.260999999999999"/>
    <n v="29.26"/>
    <x v="57"/>
    <s v="pentadecanal"/>
    <n v="12384130"/>
    <n v="72909197"/>
    <n v="2.76"/>
    <n v="0.69"/>
    <n v="1"/>
    <x v="0"/>
    <n v="0.92313531237802682"/>
    <n v="1"/>
  </r>
  <r>
    <s v="880-_-May-31-23"/>
    <m/>
    <x v="16"/>
    <n v="31.241"/>
    <n v="31.24"/>
    <x v="58"/>
    <s v=""/>
    <n v="61080621"/>
    <n v="72909197"/>
    <n v="2.76"/>
    <n v="0.69"/>
    <n v="1"/>
    <x v="0"/>
    <n v="4.5530592901623983"/>
    <n v="1"/>
  </r>
  <r>
    <s v="880-_-May-31-23"/>
    <m/>
    <x v="16"/>
    <n v="31.414999999999999"/>
    <n v="31.42"/>
    <x v="59"/>
    <s v=""/>
    <n v="12187762"/>
    <n v="72909197"/>
    <n v="2.76"/>
    <n v="0.69"/>
    <n v="1"/>
    <x v="0"/>
    <n v="0.90849768865952185"/>
    <n v="1"/>
  </r>
  <r>
    <s v="880-_-May-31-23"/>
    <m/>
    <x v="16"/>
    <n v="31.617999999999999"/>
    <n v="31.62"/>
    <x v="60"/>
    <s v=""/>
    <n v="11435469"/>
    <n v="72909197"/>
    <n v="2.76"/>
    <n v="0.69"/>
    <n v="1"/>
    <x v="0"/>
    <n v="0.85242041608932084"/>
    <n v="1"/>
  </r>
  <r>
    <s v="880-_-May-31-23"/>
    <m/>
    <x v="16"/>
    <n v="32.387999999999998"/>
    <n v="32.39"/>
    <x v="61"/>
    <s v=""/>
    <n v="13659380"/>
    <n v="72909197"/>
    <n v="2.76"/>
    <n v="0.69"/>
    <n v="1"/>
    <x v="0"/>
    <n v="1.0181947398154065"/>
    <n v="1"/>
  </r>
  <r>
    <s v="880-_-May-31-23"/>
    <m/>
    <x v="16"/>
    <n v="32.877000000000002"/>
    <n v="32.880000000000003"/>
    <x v="63"/>
    <s v="homosalate"/>
    <n v="214907837"/>
    <n v="72909197"/>
    <n v="2.76"/>
    <n v="0.69"/>
    <n v="1"/>
    <x v="0"/>
    <n v="16.019616496393454"/>
    <n v="1"/>
  </r>
  <r>
    <s v="880-_-May-31-23"/>
    <m/>
    <x v="16"/>
    <n v="33.795000000000002"/>
    <n v="33.799999999999997"/>
    <x v="235"/>
    <s v=""/>
    <n v="18618904"/>
    <n v="72909197"/>
    <n v="2.76"/>
    <n v="0.69"/>
    <n v="1"/>
    <x v="0"/>
    <n v="1.3878865742023454"/>
    <n v="1"/>
  </r>
  <r>
    <s v="880-_-May-31-23"/>
    <m/>
    <x v="16"/>
    <n v="34.948999999999998"/>
    <n v="34.950000000000003"/>
    <x v="64"/>
    <s v=""/>
    <n v="22308231"/>
    <n v="72909197"/>
    <n v="2.76"/>
    <n v="0.69"/>
    <n v="1"/>
    <x v="0"/>
    <n v="1.6628956408553672"/>
    <n v="1"/>
  </r>
  <r>
    <s v="880-_-May-31-23"/>
    <m/>
    <x v="16"/>
    <n v="35.131"/>
    <n v="35.130000000000003"/>
    <x v="65"/>
    <s v=""/>
    <n v="85716556"/>
    <n v="72909197"/>
    <n v="2.76"/>
    <n v="0.69"/>
    <n v="1"/>
    <x v="0"/>
    <n v="6.3894661715460535"/>
    <n v="1"/>
  </r>
  <r>
    <s v="983-_-May-31-23"/>
    <m/>
    <x v="17"/>
    <n v="4.2869999999999999"/>
    <n v="4.29"/>
    <x v="172"/>
    <s v=""/>
    <n v="12635106"/>
    <n v="47364174"/>
    <n v="5.08"/>
    <n v="1.03"/>
    <n v="0"/>
    <x v="0"/>
    <n v="0.78769206147810622"/>
    <n v="1"/>
  </r>
  <r>
    <s v="983-_-May-31-23"/>
    <m/>
    <x v="17"/>
    <n v="4.3680000000000003"/>
    <n v="4.37"/>
    <x v="173"/>
    <s v=""/>
    <n v="20758937"/>
    <n v="47364174"/>
    <n v="5.08"/>
    <n v="1.03"/>
    <n v="0"/>
    <x v="0"/>
    <n v="1.2941442580397926"/>
    <n v="1"/>
  </r>
  <r>
    <s v="983-_-May-31-23"/>
    <m/>
    <x v="17"/>
    <n v="4.8769999999999998"/>
    <n v="4.88"/>
    <x v="142"/>
    <s v=""/>
    <n v="15959020"/>
    <n v="47364174"/>
    <n v="5.08"/>
    <n v="1.03"/>
    <n v="0"/>
    <x v="0"/>
    <n v="0.99491000415590714"/>
    <n v="1"/>
  </r>
  <r>
    <s v="983-_-May-31-23"/>
    <m/>
    <x v="17"/>
    <n v="5.4260000000000002"/>
    <n v="5.43"/>
    <x v="2"/>
    <s v="4-hydroxy-4-methyl-2-pentanone"/>
    <n v="36993933"/>
    <n v="47364174"/>
    <n v="5.08"/>
    <n v="1.03"/>
    <n v="0"/>
    <x v="0"/>
    <n v="2.3062590331219175"/>
    <n v="1"/>
  </r>
  <r>
    <s v="983-_-May-31-23"/>
    <m/>
    <x v="17"/>
    <n v="5.76"/>
    <n v="5.76"/>
    <x v="3"/>
    <s v="(z)-3-hexen-1-ol"/>
    <n v="385426814"/>
    <n v="47364174"/>
    <n v="5.08"/>
    <n v="1.03"/>
    <n v="0"/>
    <x v="0"/>
    <n v="24.028104051410303"/>
    <n v="1"/>
  </r>
  <r>
    <s v="983-_-May-31-23"/>
    <m/>
    <x v="17"/>
    <n v="6.1159999999999997"/>
    <n v="6.12"/>
    <x v="5"/>
    <s v=""/>
    <n v="18382791"/>
    <n v="47364174"/>
    <n v="5.08"/>
    <n v="1.03"/>
    <n v="0"/>
    <x v="0"/>
    <n v="1.1460116391988462"/>
    <n v="1"/>
  </r>
  <r>
    <s v="983-_-May-31-23"/>
    <m/>
    <x v="17"/>
    <n v="6.7249999999999996"/>
    <n v="6.73"/>
    <x v="147"/>
    <s v=""/>
    <n v="7458008"/>
    <n v="47364174"/>
    <n v="5.08"/>
    <n v="1.03"/>
    <n v="0"/>
    <x v="0"/>
    <n v="0.46494376034836649"/>
    <n v="1"/>
  </r>
  <r>
    <s v="983-_-May-31-23"/>
    <m/>
    <x v="17"/>
    <n v="6.9720000000000004"/>
    <n v="6.97"/>
    <x v="7"/>
    <s v="nonane"/>
    <n v="11303031"/>
    <n v="47364174"/>
    <n v="5.08"/>
    <n v="1.03"/>
    <n v="0"/>
    <x v="0"/>
    <n v="0.70464844452756792"/>
    <n v="1"/>
  </r>
  <r>
    <s v="983-_-May-31-23"/>
    <m/>
    <x v="17"/>
    <n v="7.5129999999999999"/>
    <n v="7.51"/>
    <x v="9"/>
    <s v="cyclopentane"/>
    <n v="15812648"/>
    <n v="47364174"/>
    <n v="5.08"/>
    <n v="1.03"/>
    <n v="0"/>
    <x v="0"/>
    <n v="0.98578494715815224"/>
    <n v="1"/>
  </r>
  <r>
    <s v="983-_-May-31-23"/>
    <m/>
    <x v="17"/>
    <n v="8.01"/>
    <n v="8.01"/>
    <x v="181"/>
    <s v=""/>
    <n v="9950483"/>
    <n v="47364174"/>
    <n v="5.08"/>
    <n v="1.03"/>
    <n v="0"/>
    <x v="0"/>
    <n v="0.62032850907407111"/>
    <n v="1"/>
  </r>
  <r>
    <s v="983-_-May-31-23"/>
    <m/>
    <x v="17"/>
    <n v="8.1739999999999995"/>
    <n v="8.17"/>
    <x v="236"/>
    <s v=""/>
    <n v="20377750"/>
    <n v="47364174"/>
    <n v="5.08"/>
    <n v="1.03"/>
    <n v="0"/>
    <x v="0"/>
    <n v="1.2703804705544597"/>
    <n v="1"/>
  </r>
  <r>
    <s v="983-_-May-31-23"/>
    <m/>
    <x v="17"/>
    <n v="8.4730000000000008"/>
    <n v="8.4700000000000006"/>
    <x v="10"/>
    <s v=""/>
    <n v="9986820"/>
    <n v="47364174"/>
    <n v="5.08"/>
    <n v="1.03"/>
    <n v="0"/>
    <x v="0"/>
    <n v="0.62259381388733737"/>
    <n v="1"/>
  </r>
  <r>
    <s v="983-_-May-31-23"/>
    <m/>
    <x v="17"/>
    <n v="8.9469999999999992"/>
    <n v="8.9499999999999993"/>
    <x v="86"/>
    <s v=""/>
    <n v="47304414"/>
    <n v="47364174"/>
    <n v="5.08"/>
    <n v="1.03"/>
    <n v="0"/>
    <x v="0"/>
    <n v="2.9490303746303188"/>
    <n v="1"/>
  </r>
  <r>
    <s v="983-_-May-31-23"/>
    <m/>
    <x v="17"/>
    <n v="9.8219999999999992"/>
    <n v="9.82"/>
    <x v="12"/>
    <s v="6-methyl-5-hepten-2-one"/>
    <n v="12974611"/>
    <n v="47364174"/>
    <n v="5.08"/>
    <n v="1.03"/>
    <n v="0"/>
    <x v="0"/>
    <n v="0.80885732857852655"/>
    <n v="1"/>
  </r>
  <r>
    <s v="983-_-May-31-23"/>
    <m/>
    <x v="17"/>
    <n v="9.9079999999999995"/>
    <n v="9.91"/>
    <x v="157"/>
    <s v=""/>
    <n v="25084190"/>
    <n v="47364174"/>
    <n v="5.08"/>
    <n v="1.03"/>
    <n v="0"/>
    <x v="0"/>
    <n v="1.5637872235981634"/>
    <n v="1"/>
  </r>
  <r>
    <s v="983-_-May-31-23"/>
    <m/>
    <x v="17"/>
    <n v="10.313000000000001"/>
    <n v="10.31"/>
    <x v="13"/>
    <s v="octanal"/>
    <n v="21973111"/>
    <n v="47364174"/>
    <n v="5.08"/>
    <n v="1.03"/>
    <n v="0"/>
    <x v="0"/>
    <n v="1.3698377441928269"/>
    <n v="1"/>
  </r>
  <r>
    <s v="983-_-May-31-23"/>
    <m/>
    <x v="17"/>
    <n v="10.484"/>
    <n v="10.48"/>
    <x v="14"/>
    <s v="(z)-3-hexen-1-ol acetate"/>
    <n v="1474642190"/>
    <n v="47364174"/>
    <n v="5.08"/>
    <n v="1.03"/>
    <n v="0"/>
    <x v="0"/>
    <n v="91.931476204765445"/>
    <n v="1"/>
  </r>
  <r>
    <s v="983-_-May-31-23"/>
    <m/>
    <x v="17"/>
    <n v="10.673999999999999"/>
    <n v="10.67"/>
    <x v="95"/>
    <s v=""/>
    <n v="16915693"/>
    <n v="47364174"/>
    <n v="5.08"/>
    <n v="1.03"/>
    <n v="0"/>
    <x v="0"/>
    <n v="1.05455047947368"/>
    <n v="1"/>
  </r>
  <r>
    <s v="983-_-May-31-23"/>
    <m/>
    <x v="17"/>
    <n v="11.074"/>
    <n v="11.07"/>
    <x v="15"/>
    <s v="D-limonene"/>
    <n v="86796834"/>
    <n v="47364174"/>
    <n v="5.08"/>
    <n v="1.03"/>
    <n v="0"/>
    <x v="0"/>
    <n v="5.4110489538618021"/>
    <n v="1"/>
  </r>
  <r>
    <s v="983-_-May-31-23"/>
    <m/>
    <x v="17"/>
    <n v="12.29"/>
    <n v="12.29"/>
    <x v="17"/>
    <s v="acetophenone"/>
    <n v="18679028"/>
    <n v="47364174"/>
    <n v="5.08"/>
    <n v="1.03"/>
    <n v="0"/>
    <x v="0"/>
    <n v="1.1644795122199423"/>
    <n v="1"/>
  </r>
  <r>
    <s v="983-_-May-31-23"/>
    <m/>
    <x v="17"/>
    <n v="13.359"/>
    <n v="13.36"/>
    <x v="98"/>
    <s v=""/>
    <n v="20034727"/>
    <n v="47364174"/>
    <n v="5.08"/>
    <n v="1.03"/>
    <n v="0"/>
    <x v="0"/>
    <n v="1.2489958858897641"/>
    <n v="1"/>
  </r>
  <r>
    <s v="983-_-May-31-23"/>
    <m/>
    <x v="17"/>
    <n v="13.510999999999999"/>
    <n v="13.51"/>
    <x v="20"/>
    <s v="nonanal"/>
    <n v="68882646"/>
    <n v="47364174"/>
    <n v="5.08"/>
    <n v="1.03"/>
    <n v="0"/>
    <x v="0"/>
    <n v="4.2942507508687795"/>
    <n v="1"/>
  </r>
  <r>
    <s v="983-_-May-31-23"/>
    <m/>
    <x v="17"/>
    <n v="16.367000000000001"/>
    <n v="16.37"/>
    <x v="28"/>
    <s v="dodecane"/>
    <n v="25350514"/>
    <n v="47364174"/>
    <n v="5.08"/>
    <n v="1.03"/>
    <n v="0"/>
    <x v="0"/>
    <n v="1.580390273907444"/>
    <n v="1"/>
  </r>
  <r>
    <s v="983-_-May-31-23"/>
    <m/>
    <x v="17"/>
    <n v="16.545999999999999"/>
    <n v="16.55"/>
    <x v="29"/>
    <s v="decanal"/>
    <n v="72201513"/>
    <n v="47364174"/>
    <n v="5.08"/>
    <n v="1.03"/>
    <n v="0"/>
    <x v="0"/>
    <n v="4.5011540557561043"/>
    <n v="1"/>
  </r>
  <r>
    <s v="983-_-May-31-23"/>
    <m/>
    <x v="17"/>
    <n v="17.431999999999999"/>
    <n v="17.43"/>
    <x v="30"/>
    <s v="cis-3-hexenyl isovalerate"/>
    <n v="9343883"/>
    <n v="47364174"/>
    <n v="5.08"/>
    <n v="1.03"/>
    <n v="0"/>
    <x v="0"/>
    <n v="0.58251212633121019"/>
    <n v="1"/>
  </r>
  <r>
    <s v="983-_-May-31-23"/>
    <m/>
    <x v="17"/>
    <n v="17.920000000000002"/>
    <n v="17.920000000000002"/>
    <x v="101"/>
    <s v=""/>
    <n v="11485734"/>
    <n v="47364174"/>
    <n v="5.08"/>
    <n v="1.03"/>
    <n v="0"/>
    <x v="0"/>
    <n v="0.71603843228930364"/>
    <n v="1"/>
  </r>
  <r>
    <s v="983-_-May-31-23"/>
    <m/>
    <x v="17"/>
    <n v="18.178000000000001"/>
    <n v="18.18"/>
    <x v="33"/>
    <s v="m-ethylacetophenone"/>
    <n v="26519303"/>
    <n v="47364174"/>
    <n v="5.08"/>
    <n v="1.03"/>
    <n v="0"/>
    <x v="0"/>
    <n v="1.6532543889249942"/>
    <n v="1"/>
  </r>
  <r>
    <s v="983-_-May-31-23"/>
    <m/>
    <x v="17"/>
    <n v="18.695"/>
    <n v="18.7"/>
    <x v="76"/>
    <s v=""/>
    <n v="14347828"/>
    <n v="47364174"/>
    <n v="5.08"/>
    <n v="1.03"/>
    <n v="0"/>
    <x v="0"/>
    <n v="0.89446580147830135"/>
    <n v="1"/>
  </r>
  <r>
    <s v="983-_-May-31-23"/>
    <m/>
    <x v="17"/>
    <n v="18.986999999999998"/>
    <n v="18.989999999999998"/>
    <x v="36"/>
    <s v="2-methyl-naphthalene"/>
    <n v="18473593"/>
    <n v="47364174"/>
    <n v="5.08"/>
    <n v="1.03"/>
    <n v="0"/>
    <x v="0"/>
    <n v="1.1516723763993362"/>
    <n v="1"/>
  </r>
  <r>
    <s v="983-_-May-31-23"/>
    <m/>
    <x v="17"/>
    <n v="19.398"/>
    <n v="19.399999999999999"/>
    <x v="39"/>
    <s v="undecanal"/>
    <n v="10899954"/>
    <n v="47364174"/>
    <n v="5.08"/>
    <n v="1.03"/>
    <n v="0"/>
    <x v="0"/>
    <n v="0.67952000056640038"/>
    <n v="1"/>
  </r>
  <r>
    <s v="983-_-May-31-23"/>
    <m/>
    <x v="17"/>
    <n v="19.503"/>
    <n v="19.5"/>
    <x v="41"/>
    <s v="standard"/>
    <n v="47364174"/>
    <n v="47364174"/>
    <n v="5.08"/>
    <n v="1.03"/>
    <n v="0"/>
    <x v="0"/>
    <n v="2.9527559055118111"/>
    <n v="1"/>
  </r>
  <r>
    <s v="983-_-May-31-23"/>
    <m/>
    <x v="17"/>
    <n v="21.835999999999999"/>
    <n v="21.84"/>
    <x v="44"/>
    <s v="tetradecane"/>
    <n v="33598487"/>
    <n v="47364174"/>
    <n v="5.08"/>
    <n v="1.03"/>
    <n v="0"/>
    <x v="0"/>
    <n v="2.0945816748648847"/>
    <n v="1"/>
  </r>
  <r>
    <s v="983-_-May-31-23"/>
    <m/>
    <x v="17"/>
    <n v="22.077000000000002"/>
    <n v="22.08"/>
    <x v="45"/>
    <s v="dodecanal"/>
    <n v="10722486"/>
    <n v="47364174"/>
    <n v="5.08"/>
    <n v="1.03"/>
    <n v="0"/>
    <x v="0"/>
    <n v="0.66845637080608056"/>
    <n v="1"/>
  </r>
  <r>
    <s v="983-_-May-31-23"/>
    <m/>
    <x v="17"/>
    <n v="22.283000000000001"/>
    <n v="22.28"/>
    <x v="114"/>
    <s v=""/>
    <n v="11455342"/>
    <n v="47364174"/>
    <n v="5.08"/>
    <n v="1.03"/>
    <n v="0"/>
    <x v="0"/>
    <n v="0.71414374797621261"/>
    <n v="1"/>
  </r>
  <r>
    <s v="983-_-May-31-23"/>
    <m/>
    <x v="17"/>
    <n v="24.332000000000001"/>
    <n v="24.33"/>
    <x v="48"/>
    <s v="pentadecane"/>
    <n v="68438550"/>
    <n v="47364174"/>
    <n v="5.08"/>
    <n v="1.03"/>
    <n v="0"/>
    <x v="0"/>
    <n v="4.2665651189687246"/>
    <n v="1"/>
  </r>
  <r>
    <s v="983-_-May-31-23"/>
    <m/>
    <x v="17"/>
    <n v="24.603000000000002"/>
    <n v="24.6"/>
    <x v="49"/>
    <s v="tridecanal"/>
    <n v="21478900"/>
    <n v="47364174"/>
    <n v="5.08"/>
    <n v="1.03"/>
    <n v="0"/>
    <x v="0"/>
    <n v="1.3390278656373833"/>
    <n v="1"/>
  </r>
  <r>
    <s v="983-_-May-31-23"/>
    <m/>
    <x v="17"/>
    <n v="26.693999999999999"/>
    <n v="26.69"/>
    <x v="52"/>
    <s v=""/>
    <n v="12328791"/>
    <n v="47364174"/>
    <n v="5.08"/>
    <n v="1.03"/>
    <n v="0"/>
    <x v="0"/>
    <n v="0.7685959103408172"/>
    <n v="1"/>
  </r>
  <r>
    <s v="983-_-May-31-23"/>
    <m/>
    <x v="17"/>
    <n v="26.992999999999999"/>
    <n v="26.99"/>
    <x v="53"/>
    <s v="tetradecanal"/>
    <n v="19525808"/>
    <n v="47364174"/>
    <n v="5.08"/>
    <n v="1.03"/>
    <n v="0"/>
    <x v="0"/>
    <n v="1.2172690878529786"/>
    <n v="1"/>
  </r>
  <r>
    <s v="983-_-May-31-23"/>
    <m/>
    <x v="17"/>
    <n v="28.207000000000001"/>
    <n v="28.21"/>
    <x v="83"/>
    <s v=""/>
    <n v="26110105"/>
    <n v="47364174"/>
    <n v="5.08"/>
    <n v="1.03"/>
    <n v="0"/>
    <x v="0"/>
    <n v="1.6277443523512827"/>
    <n v="1"/>
  </r>
  <r>
    <s v="983-_-May-31-23"/>
    <m/>
    <x v="17"/>
    <n v="28.931999999999999"/>
    <n v="28.93"/>
    <x v="56"/>
    <s v="heptadecane"/>
    <n v="30620730"/>
    <n v="47364174"/>
    <n v="5.08"/>
    <n v="1.03"/>
    <n v="0"/>
    <x v="0"/>
    <n v="1.908943695261796"/>
    <n v="1"/>
  </r>
  <r>
    <s v="983-_-May-31-23"/>
    <m/>
    <x v="17"/>
    <n v="29.26"/>
    <n v="29.26"/>
    <x v="57"/>
    <s v="pentadecanal"/>
    <n v="32090471"/>
    <n v="47364174"/>
    <n v="5.08"/>
    <n v="1.03"/>
    <n v="0"/>
    <x v="0"/>
    <n v="2.0005696236971326"/>
    <n v="1"/>
  </r>
  <r>
    <s v="983-_-May-31-23"/>
    <m/>
    <x v="17"/>
    <n v="31.245000000000001"/>
    <n v="31.25"/>
    <x v="237"/>
    <s v=""/>
    <n v="12311404"/>
    <n v="47364174"/>
    <n v="5.08"/>
    <n v="1.03"/>
    <n v="0"/>
    <x v="0"/>
    <n v="0.76751197785359315"/>
    <n v="1"/>
  </r>
  <r>
    <s v="983-_-May-31-23"/>
    <m/>
    <x v="17"/>
    <n v="32.877000000000002"/>
    <n v="32.880000000000003"/>
    <x v="63"/>
    <s v="homosalate"/>
    <n v="38027793"/>
    <n v="47364174"/>
    <n v="5.08"/>
    <n v="1.03"/>
    <n v="0"/>
    <x v="0"/>
    <n v="2.3707114654703094"/>
    <n v="1"/>
  </r>
  <r>
    <s v="983-_-May-31-23"/>
    <m/>
    <x v="17"/>
    <n v="35.094000000000001"/>
    <n v="35.090000000000003"/>
    <x v="85"/>
    <s v=""/>
    <n v="41392997"/>
    <n v="47364174"/>
    <n v="5.08"/>
    <n v="1.03"/>
    <n v="0"/>
    <x v="0"/>
    <n v="2.5805034906463833"/>
    <n v="1"/>
  </r>
  <r>
    <s v="136-F-Jun-06-23"/>
    <m/>
    <x v="18"/>
    <n v="4.8730000000000002"/>
    <n v="4.87"/>
    <x v="68"/>
    <s v=""/>
    <n v="59484057"/>
    <n v="54720410"/>
    <n v="36.299999999999997"/>
    <n v="6.54"/>
    <n v="0"/>
    <x v="1"/>
    <n v="0.44919599182416964"/>
    <n v="2"/>
  </r>
  <r>
    <s v="136-F-Jun-06-23"/>
    <m/>
    <x v="18"/>
    <n v="5.7560000000000002"/>
    <n v="5.76"/>
    <x v="3"/>
    <s v="(z)-3-hexen-1-ol"/>
    <n v="113657530"/>
    <n v="54720410"/>
    <n v="36.299999999999997"/>
    <n v="6.54"/>
    <n v="0"/>
    <x v="1"/>
    <n v="0.85828891793031725"/>
    <n v="2"/>
  </r>
  <r>
    <s v="136-F-Jun-06-23"/>
    <m/>
    <x v="18"/>
    <n v="7.5129999999999999"/>
    <n v="7.51"/>
    <x v="9"/>
    <s v="cyclopentane"/>
    <n v="36769946"/>
    <n v="54720410"/>
    <n v="36.299999999999997"/>
    <n v="6.54"/>
    <n v="0"/>
    <x v="1"/>
    <n v="0.27766956720506064"/>
    <n v="2"/>
  </r>
  <r>
    <s v="136-F-Jun-06-23"/>
    <m/>
    <x v="18"/>
    <n v="7.8179999999999996"/>
    <n v="7.82"/>
    <x v="238"/>
    <s v=""/>
    <n v="360339995"/>
    <n v="54720410"/>
    <n v="36.299999999999997"/>
    <n v="6.54"/>
    <n v="0"/>
    <x v="1"/>
    <n v="2.721120407909321"/>
    <n v="2"/>
  </r>
  <r>
    <s v="136-F-Jun-06-23"/>
    <m/>
    <x v="18"/>
    <n v="8.01"/>
    <n v="8.01"/>
    <x v="181"/>
    <s v=""/>
    <n v="1410315076"/>
    <n v="54720410"/>
    <n v="36.299999999999997"/>
    <n v="6.54"/>
    <n v="0"/>
    <x v="1"/>
    <n v="10.650044924615669"/>
    <n v="2"/>
  </r>
  <r>
    <s v="136-F-Jun-06-23"/>
    <m/>
    <x v="18"/>
    <n v="8.4670000000000005"/>
    <n v="8.4700000000000006"/>
    <x v="10"/>
    <s v=""/>
    <n v="51509385"/>
    <n v="54720410"/>
    <n v="36.299999999999997"/>
    <n v="6.54"/>
    <n v="0"/>
    <x v="1"/>
    <n v="0.38897496993737335"/>
    <n v="2"/>
  </r>
  <r>
    <s v="136-F-Jun-06-23"/>
    <m/>
    <x v="18"/>
    <n v="9.3729999999999993"/>
    <n v="9.3699999999999992"/>
    <x v="239"/>
    <s v=""/>
    <n v="901115277"/>
    <n v="54720410"/>
    <n v="36.299999999999997"/>
    <n v="6.54"/>
    <n v="0"/>
    <x v="1"/>
    <n v="6.8048043629560491"/>
    <n v="2"/>
  </r>
  <r>
    <s v="136-F-Jun-06-23"/>
    <m/>
    <x v="18"/>
    <n v="9.9779999999999998"/>
    <n v="9.98"/>
    <x v="240"/>
    <s v=""/>
    <n v="6577197554"/>
    <n v="54720410"/>
    <n v="36.299999999999997"/>
    <n v="6.54"/>
    <n v="0"/>
    <x v="1"/>
    <n v="49.667943440584963"/>
    <n v="2"/>
  </r>
  <r>
    <s v="136-F-Jun-06-23"/>
    <m/>
    <x v="18"/>
    <n v="10.413"/>
    <n v="10.41"/>
    <x v="241"/>
    <s v=""/>
    <n v="751330993"/>
    <n v="54720410"/>
    <n v="36.299999999999997"/>
    <n v="6.54"/>
    <n v="0"/>
    <x v="1"/>
    <n v="5.6737029652983013"/>
    <n v="2"/>
  </r>
  <r>
    <s v="136-F-Jun-06-23"/>
    <m/>
    <x v="18"/>
    <n v="10.8"/>
    <n v="10.8"/>
    <x v="242"/>
    <s v=""/>
    <n v="173624964"/>
    <n v="54720410"/>
    <n v="36.299999999999997"/>
    <n v="6.54"/>
    <n v="0"/>
    <x v="1"/>
    <n v="1.311135148522498"/>
    <n v="2"/>
  </r>
  <r>
    <s v="136-F-Jun-06-23"/>
    <m/>
    <x v="18"/>
    <n v="11.33"/>
    <n v="11.33"/>
    <x v="243"/>
    <s v=""/>
    <n v="17094200639"/>
    <n v="54720410"/>
    <n v="36.299999999999997"/>
    <n v="6.54"/>
    <n v="0"/>
    <x v="1"/>
    <n v="129.0874697816418"/>
    <n v="2"/>
  </r>
  <r>
    <s v="136-F-Jun-06-23"/>
    <m/>
    <x v="18"/>
    <n v="11.483000000000001"/>
    <n v="11.48"/>
    <x v="244"/>
    <s v=""/>
    <n v="1383189510"/>
    <n v="54720410"/>
    <n v="36.299999999999997"/>
    <n v="6.54"/>
    <n v="0"/>
    <x v="1"/>
    <n v="10.445205239199423"/>
    <n v="2"/>
  </r>
  <r>
    <s v="136-F-Jun-06-23"/>
    <m/>
    <x v="18"/>
    <n v="11.817"/>
    <n v="11.82"/>
    <x v="245"/>
    <s v=""/>
    <n v="3527410289"/>
    <n v="54720410"/>
    <n v="36.299999999999997"/>
    <n v="6.54"/>
    <n v="0"/>
    <x v="1"/>
    <n v="26.637365426136547"/>
    <n v="2"/>
  </r>
  <r>
    <s v="136-F-Jun-06-23"/>
    <m/>
    <x v="18"/>
    <n v="12.093"/>
    <n v="12.09"/>
    <x v="154"/>
    <s v=""/>
    <n v="163885534"/>
    <n v="54720410"/>
    <n v="36.299999999999997"/>
    <n v="6.54"/>
    <n v="0"/>
    <x v="1"/>
    <n v="1.2375874932465294"/>
    <n v="2"/>
  </r>
  <r>
    <s v="136-F-Jun-06-23"/>
    <m/>
    <x v="18"/>
    <n v="12.327"/>
    <n v="12.33"/>
    <x v="246"/>
    <s v=""/>
    <n v="35162703"/>
    <n v="54720410"/>
    <n v="36.299999999999997"/>
    <n v="6.54"/>
    <n v="0"/>
    <x v="1"/>
    <n v="0.26553241399294103"/>
    <n v="2"/>
  </r>
  <r>
    <s v="136-F-Jun-06-23"/>
    <m/>
    <x v="18"/>
    <n v="12.763999999999999"/>
    <n v="12.76"/>
    <x v="247"/>
    <s v=""/>
    <n v="33207426"/>
    <n v="54720410"/>
    <n v="36.299999999999997"/>
    <n v="6.54"/>
    <n v="0"/>
    <x v="1"/>
    <n v="0.25076706953592148"/>
    <n v="2"/>
  </r>
  <r>
    <s v="136-F-Jun-06-23"/>
    <m/>
    <x v="18"/>
    <n v="13.007999999999999"/>
    <n v="13.01"/>
    <x v="248"/>
    <s v=""/>
    <n v="732764836"/>
    <n v="54720410"/>
    <n v="36.299999999999997"/>
    <n v="6.54"/>
    <n v="0"/>
    <x v="1"/>
    <n v="5.5334999642155367"/>
    <n v="2"/>
  </r>
  <r>
    <s v="136-F-Jun-06-23"/>
    <m/>
    <x v="18"/>
    <n v="13.272"/>
    <n v="13.27"/>
    <x v="249"/>
    <s v=""/>
    <n v="160388079"/>
    <n v="54720410"/>
    <n v="36.299999999999997"/>
    <n v="6.54"/>
    <n v="0"/>
    <x v="1"/>
    <n v="1.2111763362606265"/>
    <n v="2"/>
  </r>
  <r>
    <s v="136-F-Jun-06-23"/>
    <m/>
    <x v="18"/>
    <n v="13.519"/>
    <n v="13.52"/>
    <x v="20"/>
    <s v="nonanal"/>
    <n v="206130453"/>
    <n v="54720410"/>
    <n v="36.299999999999997"/>
    <n v="6.54"/>
    <n v="0"/>
    <x v="1"/>
    <n v="1.5566015156044313"/>
    <n v="2"/>
  </r>
  <r>
    <s v="136-F-Jun-06-23"/>
    <m/>
    <x v="18"/>
    <n v="13.91"/>
    <n v="13.91"/>
    <x v="250"/>
    <s v=""/>
    <n v="1923545988"/>
    <n v="54720410"/>
    <n v="36.299999999999997"/>
    <n v="6.54"/>
    <n v="0"/>
    <x v="1"/>
    <n v="14.525726580805713"/>
    <n v="2"/>
  </r>
  <r>
    <s v="136-F-Jun-06-23"/>
    <m/>
    <x v="18"/>
    <n v="14.289"/>
    <n v="14.29"/>
    <x v="251"/>
    <s v=""/>
    <n v="467316516"/>
    <n v="54720410"/>
    <n v="36.299999999999997"/>
    <n v="6.54"/>
    <n v="0"/>
    <x v="1"/>
    <n v="3.528957446537909"/>
    <n v="2"/>
  </r>
  <r>
    <s v="136-F-Jun-06-23"/>
    <m/>
    <x v="18"/>
    <n v="14.391999999999999"/>
    <n v="14.39"/>
    <x v="252"/>
    <s v=""/>
    <n v="289877014"/>
    <n v="54720410"/>
    <n v="36.299999999999997"/>
    <n v="6.54"/>
    <n v="0"/>
    <x v="1"/>
    <n v="2.1890166773722024"/>
    <n v="2"/>
  </r>
  <r>
    <s v="136-F-Jun-06-23"/>
    <m/>
    <x v="18"/>
    <n v="14.534000000000001"/>
    <n v="14.53"/>
    <x v="253"/>
    <s v=""/>
    <n v="73525746"/>
    <n v="54720410"/>
    <n v="36.299999999999997"/>
    <n v="6.54"/>
    <n v="0"/>
    <x v="1"/>
    <n v="0.55523231038330101"/>
    <n v="2"/>
  </r>
  <r>
    <s v="136-F-Jun-06-23"/>
    <m/>
    <x v="18"/>
    <n v="14.635999999999999"/>
    <n v="14.64"/>
    <x v="254"/>
    <s v=""/>
    <n v="126197753"/>
    <n v="54720410"/>
    <n v="36.299999999999997"/>
    <n v="6.54"/>
    <n v="0"/>
    <x v="1"/>
    <n v="0.95298686209006511"/>
    <n v="2"/>
  </r>
  <r>
    <s v="136-F-Jun-06-23"/>
    <m/>
    <x v="18"/>
    <n v="14.96"/>
    <n v="14.96"/>
    <x v="255"/>
    <s v=""/>
    <n v="688929223"/>
    <n v="54720410"/>
    <n v="36.299999999999997"/>
    <n v="6.54"/>
    <n v="0"/>
    <x v="1"/>
    <n v="5.2024737590130998"/>
    <n v="2"/>
  </r>
  <r>
    <s v="136-F-Jun-06-23"/>
    <m/>
    <x v="18"/>
    <n v="15.114000000000001"/>
    <n v="15.11"/>
    <x v="256"/>
    <s v=""/>
    <n v="216882744"/>
    <n v="54720410"/>
    <n v="36.299999999999997"/>
    <n v="6.54"/>
    <n v="0"/>
    <x v="1"/>
    <n v="1.6377978270820948"/>
    <n v="2"/>
  </r>
  <r>
    <s v="136-F-Jun-06-23"/>
    <m/>
    <x v="18"/>
    <n v="15.46"/>
    <n v="15.46"/>
    <x v="257"/>
    <s v=""/>
    <n v="95512287"/>
    <n v="54720410"/>
    <n v="36.299999999999997"/>
    <n v="6.54"/>
    <n v="0"/>
    <x v="1"/>
    <n v="0.72126446402873534"/>
    <n v="2"/>
  </r>
  <r>
    <s v="136-F-Jun-06-23"/>
    <m/>
    <x v="18"/>
    <n v="15.712"/>
    <n v="15.71"/>
    <x v="75"/>
    <s v=""/>
    <n v="89766613"/>
    <n v="54720410"/>
    <n v="36.299999999999997"/>
    <n v="6.54"/>
    <n v="0"/>
    <x v="1"/>
    <n v="0.6778758005566331"/>
    <n v="2"/>
  </r>
  <r>
    <s v="136-F-Jun-06-23"/>
    <m/>
    <x v="18"/>
    <n v="16.027000000000001"/>
    <n v="16.03"/>
    <x v="258"/>
    <s v=""/>
    <n v="192523826"/>
    <n v="54720410"/>
    <n v="36.299999999999997"/>
    <n v="6.54"/>
    <n v="0"/>
    <x v="1"/>
    <n v="1.4538505833563748"/>
    <n v="2"/>
  </r>
  <r>
    <s v="136-F-Jun-06-23"/>
    <m/>
    <x v="18"/>
    <n v="16.219000000000001"/>
    <n v="16.22"/>
    <x v="259"/>
    <s v=""/>
    <n v="82793799"/>
    <n v="54720410"/>
    <n v="36.299999999999997"/>
    <n v="6.54"/>
    <n v="0"/>
    <x v="1"/>
    <n v="0.62522034532204052"/>
    <n v="2"/>
  </r>
  <r>
    <s v="136-F-Jun-06-23"/>
    <m/>
    <x v="18"/>
    <n v="16.358000000000001"/>
    <n v="16.36"/>
    <x v="28"/>
    <s v="dodecane"/>
    <n v="191508566"/>
    <n v="54720410"/>
    <n v="36.299999999999997"/>
    <n v="6.54"/>
    <n v="0"/>
    <x v="1"/>
    <n v="1.4461838110200596"/>
    <n v="2"/>
  </r>
  <r>
    <s v="136-F-Jun-06-23"/>
    <m/>
    <x v="18"/>
    <n v="16.550999999999998"/>
    <n v="16.55"/>
    <x v="29"/>
    <s v="decanal"/>
    <n v="75022698"/>
    <n v="54720410"/>
    <n v="36.299999999999997"/>
    <n v="6.54"/>
    <n v="0"/>
    <x v="1"/>
    <n v="0.56653659714963867"/>
    <n v="2"/>
  </r>
  <r>
    <s v="136-F-Jun-06-23"/>
    <m/>
    <x v="18"/>
    <n v="16.73"/>
    <n v="16.73"/>
    <x v="260"/>
    <s v=""/>
    <n v="23205126"/>
    <n v="54720410"/>
    <n v="36.299999999999997"/>
    <n v="6.54"/>
    <n v="0"/>
    <x v="1"/>
    <n v="0.17523434201831301"/>
    <n v="2"/>
  </r>
  <r>
    <s v="136-F-Jun-06-23"/>
    <m/>
    <x v="18"/>
    <n v="16.934999999999999"/>
    <n v="16.940000000000001"/>
    <x v="261"/>
    <s v=""/>
    <n v="201596920"/>
    <n v="54720410"/>
    <n v="36.299999999999997"/>
    <n v="6.54"/>
    <n v="0"/>
    <x v="1"/>
    <n v="1.5223663784078778"/>
    <n v="2"/>
  </r>
  <r>
    <s v="136-F-Jun-06-23"/>
    <m/>
    <x v="18"/>
    <n v="17.190999999999999"/>
    <n v="17.190000000000001"/>
    <x v="262"/>
    <s v=""/>
    <n v="233010356"/>
    <n v="54720410"/>
    <n v="36.299999999999997"/>
    <n v="6.54"/>
    <n v="0"/>
    <x v="1"/>
    <n v="1.7595860680572417"/>
    <n v="2"/>
  </r>
  <r>
    <s v="136-F-Jun-06-23"/>
    <m/>
    <x v="18"/>
    <n v="17.649000000000001"/>
    <n v="17.649999999999999"/>
    <x v="263"/>
    <s v=""/>
    <n v="100013615"/>
    <n v="54720410"/>
    <n v="36.299999999999997"/>
    <n v="6.54"/>
    <n v="0"/>
    <x v="1"/>
    <n v="0.75525640401167737"/>
    <n v="2"/>
  </r>
  <r>
    <s v="136-F-Jun-06-23"/>
    <m/>
    <x v="18"/>
    <n v="17.928999999999998"/>
    <n v="17.93"/>
    <x v="264"/>
    <s v=""/>
    <n v="20616945"/>
    <n v="54720410"/>
    <n v="36.299999999999997"/>
    <n v="6.54"/>
    <n v="0"/>
    <x v="1"/>
    <n v="0.15568960028498652"/>
    <n v="2"/>
  </r>
  <r>
    <s v="136-F-Jun-06-23"/>
    <m/>
    <x v="18"/>
    <n v="18.183"/>
    <n v="18.18"/>
    <x v="33"/>
    <s v="m-ethylacetophenone"/>
    <n v="47721456"/>
    <n v="54720410"/>
    <n v="36.299999999999997"/>
    <n v="6.54"/>
    <n v="0"/>
    <x v="1"/>
    <n v="0.36037028811288829"/>
    <n v="2"/>
  </r>
  <r>
    <s v="136-F-Jun-06-23"/>
    <m/>
    <x v="18"/>
    <n v="18.428999999999998"/>
    <n v="18.43"/>
    <x v="265"/>
    <s v=""/>
    <n v="140180429"/>
    <n v="54720410"/>
    <n v="36.299999999999997"/>
    <n v="6.54"/>
    <n v="0"/>
    <x v="1"/>
    <n v="1.058577541861218"/>
    <n v="2"/>
  </r>
  <r>
    <s v="136-F-Jun-06-23"/>
    <m/>
    <x v="18"/>
    <n v="18.684000000000001"/>
    <n v="18.68"/>
    <x v="266"/>
    <s v=""/>
    <n v="95785825"/>
    <n v="54720410"/>
    <n v="36.299999999999997"/>
    <n v="6.54"/>
    <n v="0"/>
    <x v="1"/>
    <n v="0.72333009605534038"/>
    <n v="2"/>
  </r>
  <r>
    <s v="136-F-Jun-06-23"/>
    <m/>
    <x v="18"/>
    <n v="19.097000000000001"/>
    <n v="19.100000000000001"/>
    <x v="37"/>
    <s v=""/>
    <n v="109266456"/>
    <n v="54720410"/>
    <n v="36.299999999999997"/>
    <n v="6.54"/>
    <n v="0"/>
    <x v="1"/>
    <n v="0.82512956498632883"/>
    <n v="2"/>
  </r>
  <r>
    <s v="136-F-Jun-06-23"/>
    <m/>
    <x v="18"/>
    <n v="19.398"/>
    <n v="19.399999999999999"/>
    <x v="39"/>
    <s v="undecanal"/>
    <n v="69016687"/>
    <n v="54720410"/>
    <n v="36.299999999999997"/>
    <n v="6.54"/>
    <n v="0"/>
    <x v="1"/>
    <n v="0.52118198947632766"/>
    <n v="2"/>
  </r>
  <r>
    <s v="136-F-Jun-06-23"/>
    <m/>
    <x v="18"/>
    <n v="19.503"/>
    <n v="19.5"/>
    <x v="41"/>
    <s v="standard"/>
    <n v="54720410"/>
    <n v="54720410"/>
    <n v="36.299999999999997"/>
    <n v="6.54"/>
    <n v="0"/>
    <x v="1"/>
    <n v="0.41322314049586778"/>
    <n v="2"/>
  </r>
  <r>
    <s v="136-F-Jun-06-23"/>
    <m/>
    <x v="18"/>
    <n v="19.754999999999999"/>
    <n v="19.760000000000002"/>
    <x v="267"/>
    <s v=""/>
    <n v="23732048"/>
    <n v="54720410"/>
    <n v="36.299999999999997"/>
    <n v="6.54"/>
    <n v="0"/>
    <x v="1"/>
    <n v="0.1792134124170246"/>
    <n v="2"/>
  </r>
  <r>
    <s v="136-F-Jun-06-23"/>
    <m/>
    <x v="18"/>
    <n v="20.120999999999999"/>
    <n v="20.12"/>
    <x v="268"/>
    <s v=""/>
    <n v="77432395"/>
    <n v="54720410"/>
    <n v="36.299999999999997"/>
    <n v="6.54"/>
    <n v="0"/>
    <x v="1"/>
    <n v="0.5847335105496565"/>
    <n v="2"/>
  </r>
  <r>
    <s v="136-F-Jun-06-23"/>
    <m/>
    <x v="18"/>
    <n v="20.27"/>
    <n v="20.27"/>
    <x v="269"/>
    <s v=""/>
    <n v="63847723"/>
    <n v="54720410"/>
    <n v="36.299999999999997"/>
    <n v="6.54"/>
    <n v="0"/>
    <x v="1"/>
    <n v="0.48214837227225177"/>
    <n v="2"/>
  </r>
  <r>
    <s v="136-F-Jun-06-23"/>
    <m/>
    <x v="18"/>
    <n v="21.231000000000002"/>
    <n v="21.23"/>
    <x v="270"/>
    <s v=""/>
    <n v="41578275"/>
    <n v="54720410"/>
    <n v="36.299999999999997"/>
    <n v="6.54"/>
    <n v="0"/>
    <x v="1"/>
    <n v="0.3139798362603794"/>
    <n v="2"/>
  </r>
  <r>
    <s v="136-F-Jun-06-23"/>
    <m/>
    <x v="18"/>
    <n v="21.369"/>
    <n v="21.37"/>
    <x v="271"/>
    <s v=""/>
    <n v="40701754"/>
    <n v="54720410"/>
    <n v="36.299999999999997"/>
    <n v="6.54"/>
    <n v="0"/>
    <x v="1"/>
    <n v="0.30736075646308658"/>
    <n v="2"/>
  </r>
  <r>
    <s v="136-F-Jun-06-23"/>
    <m/>
    <x v="18"/>
    <n v="21.84"/>
    <n v="21.84"/>
    <x v="44"/>
    <s v="tetradecane"/>
    <n v="24776020"/>
    <n v="54720410"/>
    <n v="36.299999999999997"/>
    <n v="6.54"/>
    <n v="0"/>
    <x v="1"/>
    <n v="0.18709700445205785"/>
    <n v="2"/>
  </r>
  <r>
    <s v="136-F-Jun-06-23"/>
    <m/>
    <x v="18"/>
    <n v="22.036999999999999"/>
    <n v="22.04"/>
    <x v="272"/>
    <s v=""/>
    <n v="77579561"/>
    <n v="54720410"/>
    <n v="36.299999999999997"/>
    <n v="6.54"/>
    <n v="0"/>
    <x v="1"/>
    <n v="0.58584483988169578"/>
    <n v="2"/>
  </r>
  <r>
    <s v="136-F-Jun-06-23"/>
    <m/>
    <x v="18"/>
    <n v="22.315000000000001"/>
    <n v="22.32"/>
    <x v="273"/>
    <s v=""/>
    <n v="409295936"/>
    <n v="54720410"/>
    <n v="36.299999999999997"/>
    <n v="6.54"/>
    <n v="0"/>
    <x v="1"/>
    <n v="3.0908129538158744"/>
    <n v="2"/>
  </r>
  <r>
    <s v="136-F-Jun-06-23"/>
    <m/>
    <x v="18"/>
    <n v="22.585000000000001"/>
    <n v="22.59"/>
    <x v="274"/>
    <s v=""/>
    <n v="52315647"/>
    <n v="54720410"/>
    <n v="36.299999999999997"/>
    <n v="6.54"/>
    <n v="0"/>
    <x v="1"/>
    <n v="0.39506348637397321"/>
    <n v="2"/>
  </r>
  <r>
    <s v="136-F-Jun-06-23"/>
    <m/>
    <x v="18"/>
    <n v="22.722999999999999"/>
    <n v="22.72"/>
    <x v="275"/>
    <s v=""/>
    <n v="141154223"/>
    <n v="54720410"/>
    <n v="36.299999999999997"/>
    <n v="6.54"/>
    <n v="0"/>
    <x v="1"/>
    <n v="1.0659311822099662"/>
    <n v="2"/>
  </r>
  <r>
    <s v="136-F-Jun-06-23"/>
    <m/>
    <x v="18"/>
    <n v="23.109000000000002"/>
    <n v="23.11"/>
    <x v="128"/>
    <s v=""/>
    <n v="85064295"/>
    <n v="54720410"/>
    <n v="36.299999999999997"/>
    <n v="6.54"/>
    <n v="0"/>
    <x v="1"/>
    <n v="0.64236607737345064"/>
    <n v="2"/>
  </r>
  <r>
    <s v="136-F-Jun-06-23"/>
    <m/>
    <x v="18"/>
    <n v="23.312999999999999"/>
    <n v="23.31"/>
    <x v="276"/>
    <s v=""/>
    <n v="180542349"/>
    <n v="54720410"/>
    <n v="36.299999999999997"/>
    <n v="6.54"/>
    <n v="0"/>
    <x v="1"/>
    <n v="1.3633720296737726"/>
    <n v="2"/>
  </r>
  <r>
    <s v="136-F-Jun-06-23"/>
    <m/>
    <x v="18"/>
    <n v="23.539000000000001"/>
    <n v="23.54"/>
    <x v="81"/>
    <s v=""/>
    <n v="40768390"/>
    <n v="54720410"/>
    <n v="36.299999999999997"/>
    <n v="6.54"/>
    <n v="0"/>
    <x v="1"/>
    <n v="0.30786396060921933"/>
    <n v="2"/>
  </r>
  <r>
    <s v="136-F-Jun-06-23"/>
    <m/>
    <x v="18"/>
    <n v="23.669"/>
    <n v="23.67"/>
    <x v="277"/>
    <s v=""/>
    <n v="30603101"/>
    <n v="54720410"/>
    <n v="36.299999999999997"/>
    <n v="6.54"/>
    <n v="0"/>
    <x v="1"/>
    <n v="0.23110041580704957"/>
    <n v="2"/>
  </r>
  <r>
    <s v="136-F-Jun-06-23"/>
    <m/>
    <x v="18"/>
    <n v="23.797000000000001"/>
    <n v="23.8"/>
    <x v="278"/>
    <s v=""/>
    <n v="40248104"/>
    <n v="54720410"/>
    <n v="36.299999999999997"/>
    <n v="6.54"/>
    <n v="0"/>
    <x v="1"/>
    <n v="0.30393500220273018"/>
    <n v="2"/>
  </r>
  <r>
    <s v="136-F-Jun-06-23"/>
    <m/>
    <x v="18"/>
    <n v="24.405000000000001"/>
    <n v="24.41"/>
    <x v="279"/>
    <s v=""/>
    <n v="31735645"/>
    <n v="54720410"/>
    <n v="36.299999999999997"/>
    <n v="6.54"/>
    <n v="0"/>
    <x v="1"/>
    <n v="0.23965286247968506"/>
    <n v="2"/>
  </r>
  <r>
    <s v="136-F-Jun-06-23"/>
    <m/>
    <x v="18"/>
    <n v="24.603000000000002"/>
    <n v="24.6"/>
    <x v="49"/>
    <s v="tridecanal"/>
    <n v="314128508"/>
    <n v="54720410"/>
    <n v="36.299999999999997"/>
    <n v="6.54"/>
    <n v="0"/>
    <x v="1"/>
    <n v="2.3721527049055613"/>
    <n v="2"/>
  </r>
  <r>
    <s v="136-F-Jun-06-23"/>
    <m/>
    <x v="18"/>
    <n v="24.972000000000001"/>
    <n v="24.97"/>
    <x v="280"/>
    <s v=""/>
    <n v="79588421"/>
    <n v="54720410"/>
    <n v="36.299999999999997"/>
    <n v="6.54"/>
    <n v="0"/>
    <x v="1"/>
    <n v="0.60101481828676484"/>
    <n v="2"/>
  </r>
  <r>
    <s v="136-F-Jun-06-23"/>
    <m/>
    <x v="18"/>
    <n v="26.247"/>
    <n v="26.25"/>
    <x v="281"/>
    <s v=""/>
    <n v="21906595"/>
    <n v="54720410"/>
    <n v="36.299999999999997"/>
    <n v="6.54"/>
    <n v="0"/>
    <x v="1"/>
    <n v="0.16542843855649245"/>
    <n v="2"/>
  </r>
  <r>
    <s v="136-F-Jun-06-23"/>
    <m/>
    <x v="18"/>
    <n v="26.933"/>
    <n v="26.93"/>
    <x v="282"/>
    <s v=""/>
    <n v="47805190"/>
    <n v="54720410"/>
    <n v="36.299999999999997"/>
    <n v="6.54"/>
    <n v="0"/>
    <x v="1"/>
    <n v="0.36100260841981363"/>
    <n v="2"/>
  </r>
  <r>
    <s v="136-F-Jun-06-23"/>
    <m/>
    <x v="18"/>
    <n v="29.26"/>
    <n v="29.26"/>
    <x v="57"/>
    <s v="pentadecanal"/>
    <n v="21518930"/>
    <n v="54720410"/>
    <n v="36.299999999999997"/>
    <n v="6.54"/>
    <n v="0"/>
    <x v="1"/>
    <n v="0.16250097239239883"/>
    <n v="2"/>
  </r>
  <r>
    <s v="136-F-Jun-06-23"/>
    <m/>
    <x v="18"/>
    <n v="32.872999999999998"/>
    <n v="32.869999999999997"/>
    <x v="283"/>
    <s v=""/>
    <n v="18546499"/>
    <n v="54720410"/>
    <n v="36.299999999999997"/>
    <n v="6.54"/>
    <n v="0"/>
    <x v="1"/>
    <n v="0.14005455299007211"/>
    <n v="2"/>
  </r>
  <r>
    <s v="179-F-Jun-06-23"/>
    <m/>
    <x v="19"/>
    <n v="4.3920000000000003"/>
    <n v="4.3899999999999997"/>
    <x v="105"/>
    <s v=""/>
    <n v="6975878"/>
    <n v="47504927"/>
    <n v="23.3"/>
    <n v="4.76"/>
    <n v="1"/>
    <x v="1"/>
    <n v="9.4535638033734631E-2"/>
    <n v="2"/>
  </r>
  <r>
    <s v="179-F-Jun-06-23"/>
    <m/>
    <x v="19"/>
    <n v="4.8650000000000002"/>
    <n v="4.87"/>
    <x v="68"/>
    <s v=""/>
    <n v="13167261"/>
    <n v="47504927"/>
    <n v="23.3"/>
    <n v="4.76"/>
    <n v="1"/>
    <x v="1"/>
    <n v="0.17843996408648641"/>
    <n v="2"/>
  </r>
  <r>
    <s v="179-F-Jun-06-23"/>
    <m/>
    <x v="19"/>
    <n v="5.43"/>
    <n v="5.43"/>
    <x v="2"/>
    <s v="4-hydroxy-4-methyl-2-pentanone"/>
    <n v="14229651"/>
    <n v="47504927"/>
    <n v="23.3"/>
    <n v="4.76"/>
    <n v="1"/>
    <x v="1"/>
    <n v="0.19283725092129905"/>
    <n v="2"/>
  </r>
  <r>
    <s v="179-F-Jun-06-23"/>
    <m/>
    <x v="19"/>
    <n v="6.8739999999999997"/>
    <n v="6.87"/>
    <x v="284"/>
    <s v=""/>
    <n v="26709963"/>
    <n v="47504927"/>
    <n v="23.3"/>
    <n v="4.76"/>
    <n v="1"/>
    <x v="1"/>
    <n v="0.36196782599444038"/>
    <n v="2"/>
  </r>
  <r>
    <s v="179-F-Jun-06-23"/>
    <m/>
    <x v="19"/>
    <n v="7.5060000000000002"/>
    <n v="7.51"/>
    <x v="9"/>
    <s v="cyclopentane"/>
    <n v="8107366"/>
    <n v="47504927"/>
    <n v="23.3"/>
    <n v="4.76"/>
    <n v="1"/>
    <x v="1"/>
    <n v="0.10986932649667999"/>
    <n v="2"/>
  </r>
  <r>
    <s v="179-F-Jun-06-23"/>
    <m/>
    <x v="19"/>
    <n v="7.8150000000000004"/>
    <n v="7.82"/>
    <x v="238"/>
    <s v=""/>
    <n v="8559255"/>
    <n v="47504927"/>
    <n v="23.3"/>
    <n v="4.76"/>
    <n v="1"/>
    <x v="1"/>
    <n v="0.11599323160732358"/>
    <n v="2"/>
  </r>
  <r>
    <s v="179-F-Jun-06-23"/>
    <m/>
    <x v="19"/>
    <n v="8.0020000000000007"/>
    <n v="8"/>
    <x v="285"/>
    <s v=""/>
    <n v="139465836"/>
    <n v="47504927"/>
    <n v="23.3"/>
    <n v="4.76"/>
    <n v="1"/>
    <x v="1"/>
    <n v="1.8900118078567596"/>
    <n v="2"/>
  </r>
  <r>
    <s v="179-F-Jun-06-23"/>
    <m/>
    <x v="19"/>
    <n v="8.468"/>
    <n v="8.4700000000000006"/>
    <x v="10"/>
    <s v=""/>
    <n v="10195356"/>
    <n v="47504927"/>
    <n v="23.3"/>
    <n v="4.76"/>
    <n v="1"/>
    <x v="1"/>
    <n v="0.13816532978946372"/>
    <n v="2"/>
  </r>
  <r>
    <s v="179-F-Jun-06-23"/>
    <m/>
    <x v="19"/>
    <n v="9.3030000000000008"/>
    <n v="9.3000000000000007"/>
    <x v="214"/>
    <s v=""/>
    <n v="6708214"/>
    <n v="47504927"/>
    <n v="23.3"/>
    <n v="4.76"/>
    <n v="1"/>
    <x v="1"/>
    <n v="9.0908311549719054E-2"/>
    <n v="2"/>
  </r>
  <r>
    <s v="179-F-Jun-06-23"/>
    <m/>
    <x v="19"/>
    <n v="9.3710000000000004"/>
    <n v="9.3699999999999992"/>
    <x v="239"/>
    <s v=""/>
    <n v="20381606"/>
    <n v="47504927"/>
    <n v="23.3"/>
    <n v="4.76"/>
    <n v="1"/>
    <x v="1"/>
    <n v="0.27620725697355858"/>
    <n v="2"/>
  </r>
  <r>
    <s v="179-F-Jun-06-23"/>
    <m/>
    <x v="19"/>
    <n v="9.9030000000000005"/>
    <n v="9.9"/>
    <x v="286"/>
    <s v=""/>
    <n v="62845371"/>
    <n v="47504927"/>
    <n v="23.3"/>
    <n v="4.76"/>
    <n v="1"/>
    <x v="1"/>
    <n v="0.8516673091117366"/>
    <n v="2"/>
  </r>
  <r>
    <s v="179-F-Jun-06-23"/>
    <m/>
    <x v="19"/>
    <n v="10.318"/>
    <n v="10.32"/>
    <x v="13"/>
    <s v="octanal"/>
    <n v="25430826"/>
    <n v="47504927"/>
    <n v="23.3"/>
    <n v="4.76"/>
    <n v="1"/>
    <x v="1"/>
    <n v="0.34463322919851624"/>
    <n v="2"/>
  </r>
  <r>
    <s v="179-F-Jun-06-23"/>
    <m/>
    <x v="19"/>
    <n v="11.074"/>
    <n v="11.07"/>
    <x v="15"/>
    <s v="D-limonene"/>
    <n v="650380571"/>
    <n v="47504927"/>
    <n v="23.3"/>
    <n v="4.76"/>
    <n v="1"/>
    <x v="1"/>
    <n v="8.8138213203025693"/>
    <n v="2"/>
  </r>
  <r>
    <s v="179-F-Jun-06-23"/>
    <m/>
    <x v="19"/>
    <n v="11.755000000000001"/>
    <n v="11.76"/>
    <x v="287"/>
    <s v="b-ocimene"/>
    <n v="11017026"/>
    <n v="47504927"/>
    <n v="23.3"/>
    <n v="4.76"/>
    <n v="1"/>
    <x v="1"/>
    <n v="0.14930042958667614"/>
    <n v="2"/>
  </r>
  <r>
    <s v="179-F-Jun-06-23"/>
    <m/>
    <x v="19"/>
    <n v="12.032"/>
    <n v="12.03"/>
    <x v="196"/>
    <s v=""/>
    <n v="10729741"/>
    <n v="47504927"/>
    <n v="23.3"/>
    <n v="4.76"/>
    <n v="1"/>
    <x v="1"/>
    <n v="0.14540720341894192"/>
    <n v="2"/>
  </r>
  <r>
    <s v="179-F-Jun-06-23"/>
    <m/>
    <x v="19"/>
    <n v="13.516"/>
    <n v="13.52"/>
    <x v="20"/>
    <s v="nonanal"/>
    <n v="39650903"/>
    <n v="47504927"/>
    <n v="23.3"/>
    <n v="4.76"/>
    <n v="1"/>
    <x v="1"/>
    <n v="0.53734073527643722"/>
    <n v="2"/>
  </r>
  <r>
    <s v="179-F-Jun-06-23"/>
    <m/>
    <x v="19"/>
    <n v="14.321999999999999"/>
    <n v="14.32"/>
    <x v="288"/>
    <s v=""/>
    <n v="10500113"/>
    <n v="47504927"/>
    <n v="23.3"/>
    <n v="4.76"/>
    <n v="1"/>
    <x v="1"/>
    <n v="0.14229533284287818"/>
    <n v="2"/>
  </r>
  <r>
    <s v="179-F-Jun-06-23"/>
    <m/>
    <x v="19"/>
    <n v="14.378"/>
    <n v="14.38"/>
    <x v="289"/>
    <s v=""/>
    <n v="6160243"/>
    <n v="47504927"/>
    <n v="23.3"/>
    <n v="4.76"/>
    <n v="1"/>
    <x v="1"/>
    <n v="8.3482323292902699E-2"/>
    <n v="2"/>
  </r>
  <r>
    <s v="179-F-Jun-06-23"/>
    <m/>
    <x v="19"/>
    <n v="14.521000000000001"/>
    <n v="14.52"/>
    <x v="290"/>
    <s v=""/>
    <n v="6985142"/>
    <n v="47504927"/>
    <n v="23.3"/>
    <n v="4.76"/>
    <n v="1"/>
    <x v="1"/>
    <n v="9.4661181822021129E-2"/>
    <n v="2"/>
  </r>
  <r>
    <s v="179-F-Jun-06-23"/>
    <m/>
    <x v="19"/>
    <n v="15.135"/>
    <n v="15.14"/>
    <x v="291"/>
    <s v=""/>
    <n v="7382129"/>
    <n v="47504927"/>
    <n v="23.3"/>
    <n v="4.76"/>
    <n v="1"/>
    <x v="1"/>
    <n v="0.10004106652414727"/>
    <n v="2"/>
  </r>
  <r>
    <s v="179-F-Jun-06-23"/>
    <m/>
    <x v="19"/>
    <n v="16.55"/>
    <n v="16.55"/>
    <x v="29"/>
    <s v="decanal"/>
    <n v="50467807"/>
    <n v="47504927"/>
    <n v="23.3"/>
    <n v="4.76"/>
    <n v="1"/>
    <x v="1"/>
    <n v="0.68392915342102867"/>
    <n v="2"/>
  </r>
  <r>
    <s v="179-F-Jun-06-23"/>
    <m/>
    <x v="19"/>
    <n v="16.928999999999998"/>
    <n v="16.93"/>
    <x v="292"/>
    <s v=""/>
    <n v="9696915"/>
    <n v="47504927"/>
    <n v="23.3"/>
    <n v="4.76"/>
    <n v="1"/>
    <x v="1"/>
    <n v="0.13141056172196414"/>
    <n v="2"/>
  </r>
  <r>
    <s v="179-F-Jun-06-23"/>
    <m/>
    <x v="19"/>
    <n v="17.271999999999998"/>
    <n v="17.27"/>
    <x v="293"/>
    <s v=""/>
    <n v="48594042"/>
    <n v="47504927"/>
    <n v="23.3"/>
    <n v="4.76"/>
    <n v="1"/>
    <x v="1"/>
    <n v="0.65853628247341733"/>
    <n v="2"/>
  </r>
  <r>
    <s v="179-F-Jun-06-23"/>
    <m/>
    <x v="19"/>
    <n v="17.402000000000001"/>
    <n v="17.399999999999999"/>
    <x v="294"/>
    <s v=""/>
    <n v="11662734"/>
    <n v="47504927"/>
    <n v="23.3"/>
    <n v="4.76"/>
    <n v="1"/>
    <x v="1"/>
    <n v="0.15805092920313832"/>
    <n v="2"/>
  </r>
  <r>
    <s v="179-F-Jun-06-23"/>
    <m/>
    <x v="19"/>
    <n v="18.18"/>
    <n v="18.18"/>
    <x v="33"/>
    <s v="m-ethylacetophenone"/>
    <n v="33412968"/>
    <n v="47504927"/>
    <n v="23.3"/>
    <n v="4.76"/>
    <n v="1"/>
    <x v="1"/>
    <n v="0.45280554626682945"/>
    <n v="2"/>
  </r>
  <r>
    <s v="179-F-Jun-06-23"/>
    <m/>
    <x v="19"/>
    <n v="18.516999999999999"/>
    <n v="18.52"/>
    <x v="295"/>
    <s v=""/>
    <n v="30210419"/>
    <n v="47504927"/>
    <n v="23.3"/>
    <n v="4.76"/>
    <n v="1"/>
    <x v="1"/>
    <n v="0.40940527277447503"/>
    <n v="2"/>
  </r>
  <r>
    <s v="179-F-Jun-06-23"/>
    <m/>
    <x v="19"/>
    <n v="18.696000000000002"/>
    <n v="18.7"/>
    <x v="76"/>
    <s v=""/>
    <n v="25864012"/>
    <n v="47504927"/>
    <n v="23.3"/>
    <n v="4.76"/>
    <n v="1"/>
    <x v="1"/>
    <n v="0.3505036751692287"/>
    <n v="2"/>
  </r>
  <r>
    <s v="179-F-Jun-06-23"/>
    <m/>
    <x v="19"/>
    <n v="19.015999999999998"/>
    <n v="19.02"/>
    <x v="296"/>
    <s v=""/>
    <n v="14559601"/>
    <n v="47504927"/>
    <n v="23.3"/>
    <n v="4.76"/>
    <n v="1"/>
    <x v="1"/>
    <n v="0.19730866423575652"/>
    <n v="2"/>
  </r>
  <r>
    <s v="179-F-Jun-06-23"/>
    <m/>
    <x v="19"/>
    <n v="19.103999999999999"/>
    <n v="19.100000000000001"/>
    <x v="37"/>
    <s v=""/>
    <n v="267524828"/>
    <n v="47504927"/>
    <n v="23.3"/>
    <n v="4.76"/>
    <n v="1"/>
    <x v="1"/>
    <n v="3.6254404542116583"/>
    <n v="2"/>
  </r>
  <r>
    <s v="179-F-Jun-06-23"/>
    <m/>
    <x v="19"/>
    <n v="19.399000000000001"/>
    <n v="19.399999999999999"/>
    <x v="39"/>
    <s v="undecanal"/>
    <n v="6686960"/>
    <n v="47504927"/>
    <n v="23.3"/>
    <n v="4.76"/>
    <n v="1"/>
    <x v="1"/>
    <n v="9.062028179192097E-2"/>
    <n v="2"/>
  </r>
  <r>
    <s v="179-F-Jun-06-23"/>
    <m/>
    <x v="19"/>
    <n v="19.504000000000001"/>
    <n v="19.5"/>
    <x v="41"/>
    <s v="standard"/>
    <n v="47504927"/>
    <n v="47504927"/>
    <n v="23.3"/>
    <n v="4.76"/>
    <n v="1"/>
    <x v="1"/>
    <n v="0.64377682403433478"/>
    <n v="2"/>
  </r>
  <r>
    <s v="179-F-Jun-06-23"/>
    <m/>
    <x v="19"/>
    <n v="20.135999999999999"/>
    <n v="20.14"/>
    <x v="184"/>
    <s v=""/>
    <n v="5476723"/>
    <n v="47504927"/>
    <n v="23.3"/>
    <n v="4.76"/>
    <n v="1"/>
    <x v="1"/>
    <n v="7.4219403369587197E-2"/>
    <n v="2"/>
  </r>
  <r>
    <s v="179-F-Jun-06-23"/>
    <m/>
    <x v="19"/>
    <n v="20.356000000000002"/>
    <n v="20.36"/>
    <x v="297"/>
    <s v=""/>
    <n v="8497342"/>
    <n v="47504927"/>
    <n v="23.3"/>
    <n v="4.76"/>
    <n v="1"/>
    <x v="1"/>
    <n v="0.11515419959478229"/>
    <n v="2"/>
  </r>
  <r>
    <s v="179-F-Jun-06-23"/>
    <m/>
    <x v="19"/>
    <n v="22.283999999999999"/>
    <n v="22.28"/>
    <x v="114"/>
    <s v=""/>
    <n v="34901972"/>
    <n v="47504927"/>
    <n v="23.3"/>
    <n v="4.76"/>
    <n v="1"/>
    <x v="1"/>
    <n v="0.4729842167044121"/>
    <n v="2"/>
  </r>
  <r>
    <s v="179-F-Jun-06-23"/>
    <m/>
    <x v="19"/>
    <n v="22.696999999999999"/>
    <n v="22.7"/>
    <x v="178"/>
    <s v=""/>
    <n v="8398086"/>
    <n v="47504927"/>
    <n v="23.3"/>
    <n v="4.76"/>
    <n v="1"/>
    <x v="1"/>
    <n v="0.11380910306518754"/>
    <n v="2"/>
  </r>
  <r>
    <s v="179-F-Jun-06-23"/>
    <m/>
    <x v="19"/>
    <n v="23.111000000000001"/>
    <n v="23.11"/>
    <x v="128"/>
    <s v=""/>
    <n v="7863994"/>
    <n v="47504927"/>
    <n v="23.3"/>
    <n v="4.76"/>
    <n v="1"/>
    <x v="1"/>
    <n v="0.10657120011036043"/>
    <n v="2"/>
  </r>
  <r>
    <s v="199-F-Jun-06-23"/>
    <m/>
    <x v="20"/>
    <n v="5.4189999999999996"/>
    <n v="5.42"/>
    <x v="2"/>
    <s v="4-hydroxy-4-methyl-2-pentanone"/>
    <n v="145040591"/>
    <n v="87889929"/>
    <n v="21.03"/>
    <n v="3.96"/>
    <n v="0"/>
    <x v="1"/>
    <n v="1.1770703861601444"/>
    <n v="2"/>
  </r>
  <r>
    <s v="199-F-Jun-06-23"/>
    <m/>
    <x v="20"/>
    <n v="5.7519999999999998"/>
    <n v="5.75"/>
    <x v="3"/>
    <s v="(z)-3-hexen-1-ol"/>
    <n v="80638465"/>
    <n v="87889929"/>
    <n v="21.03"/>
    <n v="3.96"/>
    <n v="0"/>
    <x v="1"/>
    <n v="0.65441783215645677"/>
    <n v="2"/>
  </r>
  <r>
    <s v="199-F-Jun-06-23"/>
    <m/>
    <x v="20"/>
    <n v="6.1079999999999997"/>
    <n v="6.11"/>
    <x v="109"/>
    <s v=""/>
    <n v="85270223"/>
    <n v="87889929"/>
    <n v="21.03"/>
    <n v="3.96"/>
    <n v="0"/>
    <x v="1"/>
    <n v="0.69200665567180175"/>
    <n v="2"/>
  </r>
  <r>
    <s v="199-F-Jun-06-23"/>
    <m/>
    <x v="20"/>
    <n v="7.508"/>
    <n v="7.51"/>
    <x v="9"/>
    <s v="cyclopentane"/>
    <n v="32235697"/>
    <n v="87889929"/>
    <n v="21.03"/>
    <n v="3.96"/>
    <n v="0"/>
    <x v="1"/>
    <n v="0.26160734766953214"/>
    <n v="2"/>
  </r>
  <r>
    <s v="199-F-Jun-06-23"/>
    <m/>
    <x v="20"/>
    <n v="7.8140000000000001"/>
    <n v="7.81"/>
    <x v="298"/>
    <s v=""/>
    <n v="138035666"/>
    <n v="87889929"/>
    <n v="21.03"/>
    <n v="3.96"/>
    <n v="0"/>
    <x v="1"/>
    <n v="1.1202222327023799"/>
    <n v="2"/>
  </r>
  <r>
    <s v="199-F-Jun-06-23"/>
    <m/>
    <x v="20"/>
    <n v="8.0030000000000001"/>
    <n v="8"/>
    <x v="285"/>
    <s v=""/>
    <n v="214865402"/>
    <n v="87889929"/>
    <n v="21.03"/>
    <n v="3.96"/>
    <n v="0"/>
    <x v="1"/>
    <n v="1.7437304961381099"/>
    <n v="2"/>
  </r>
  <r>
    <s v="199-F-Jun-06-23"/>
    <m/>
    <x v="20"/>
    <n v="8.4670000000000005"/>
    <n v="8.4700000000000006"/>
    <x v="10"/>
    <s v=""/>
    <n v="34918694"/>
    <n v="87889929"/>
    <n v="21.03"/>
    <n v="3.96"/>
    <n v="0"/>
    <x v="1"/>
    <n v="0.28338108902760828"/>
    <n v="2"/>
  </r>
  <r>
    <s v="199-F-Jun-06-23"/>
    <m/>
    <x v="20"/>
    <n v="8.9149999999999991"/>
    <n v="8.92"/>
    <x v="72"/>
    <s v=""/>
    <n v="31707454"/>
    <n v="87889929"/>
    <n v="21.03"/>
    <n v="3.96"/>
    <n v="0"/>
    <x v="1"/>
    <n v="0.25732041538589029"/>
    <n v="2"/>
  </r>
  <r>
    <s v="199-F-Jun-06-23"/>
    <m/>
    <x v="20"/>
    <n v="9.0540000000000003"/>
    <n v="9.0500000000000007"/>
    <x v="299"/>
    <s v=""/>
    <n v="30568204"/>
    <n v="87889929"/>
    <n v="21.03"/>
    <n v="3.96"/>
    <n v="0"/>
    <x v="1"/>
    <n v="0.24807488330285465"/>
    <n v="2"/>
  </r>
  <r>
    <s v="199-F-Jun-06-23"/>
    <m/>
    <x v="20"/>
    <n v="9.3059999999999992"/>
    <n v="9.31"/>
    <x v="219"/>
    <s v=""/>
    <n v="121345981"/>
    <n v="87889929"/>
    <n v="21.03"/>
    <n v="3.96"/>
    <n v="0"/>
    <x v="1"/>
    <n v="0.98477784549741354"/>
    <n v="2"/>
  </r>
  <r>
    <s v="199-F-Jun-06-23"/>
    <m/>
    <x v="20"/>
    <n v="9.3680000000000003"/>
    <n v="9.3699999999999992"/>
    <x v="239"/>
    <s v=""/>
    <n v="130431034"/>
    <n v="87889929"/>
    <n v="21.03"/>
    <n v="3.96"/>
    <n v="0"/>
    <x v="1"/>
    <n v="1.0585071840864666"/>
    <n v="2"/>
  </r>
  <r>
    <s v="199-F-Jun-06-23"/>
    <m/>
    <x v="20"/>
    <n v="9.9459999999999997"/>
    <n v="9.9499999999999993"/>
    <x v="300"/>
    <s v=""/>
    <n v="4154260292"/>
    <n v="87889929"/>
    <n v="21.03"/>
    <n v="3.96"/>
    <n v="0"/>
    <x v="1"/>
    <n v="33.713712364245637"/>
    <n v="2"/>
  </r>
  <r>
    <s v="199-F-Jun-06-23"/>
    <m/>
    <x v="20"/>
    <n v="10.38"/>
    <n v="10.38"/>
    <x v="301"/>
    <s v=""/>
    <n v="490324350"/>
    <n v="87889929"/>
    <n v="21.03"/>
    <n v="3.96"/>
    <n v="0"/>
    <x v="1"/>
    <n v="3.979205186761972"/>
    <n v="2"/>
  </r>
  <r>
    <s v="199-F-Jun-06-23"/>
    <m/>
    <x v="20"/>
    <n v="10.484"/>
    <n v="10.48"/>
    <x v="14"/>
    <s v="(z)-3-hexen-1-ol acetate"/>
    <n v="138137452"/>
    <n v="87889929"/>
    <n v="21.03"/>
    <n v="3.96"/>
    <n v="0"/>
    <x v="1"/>
    <n v="1.1210482724027124"/>
    <n v="2"/>
  </r>
  <r>
    <s v="199-F-Jun-06-23"/>
    <m/>
    <x v="20"/>
    <n v="10.736000000000001"/>
    <n v="10.74"/>
    <x v="302"/>
    <s v=""/>
    <n v="155662815"/>
    <n v="87889929"/>
    <n v="21.03"/>
    <n v="3.96"/>
    <n v="0"/>
    <x v="1"/>
    <n v="1.2632745667923067"/>
    <n v="2"/>
  </r>
  <r>
    <s v="199-F-Jun-06-23"/>
    <m/>
    <x v="20"/>
    <n v="11.237"/>
    <n v="11.24"/>
    <x v="303"/>
    <s v=""/>
    <n v="10391559923"/>
    <n v="87889929"/>
    <n v="21.03"/>
    <n v="3.96"/>
    <n v="0"/>
    <x v="1"/>
    <n v="84.332236700358536"/>
    <n v="2"/>
  </r>
  <r>
    <s v="199-F-Jun-06-23"/>
    <m/>
    <x v="20"/>
    <n v="11.443"/>
    <n v="11.44"/>
    <x v="304"/>
    <s v=""/>
    <n v="613822213"/>
    <n v="87889929"/>
    <n v="21.03"/>
    <n v="3.96"/>
    <n v="0"/>
    <x v="1"/>
    <n v="4.9814465337471248"/>
    <n v="2"/>
  </r>
  <r>
    <s v="199-F-Jun-06-23"/>
    <m/>
    <x v="20"/>
    <n v="11.773"/>
    <n v="11.77"/>
    <x v="305"/>
    <s v=""/>
    <n v="1862962369"/>
    <n v="87889929"/>
    <n v="21.03"/>
    <n v="3.96"/>
    <n v="0"/>
    <x v="1"/>
    <n v="15.118787230263337"/>
    <n v="2"/>
  </r>
  <r>
    <s v="199-F-Jun-06-23"/>
    <m/>
    <x v="20"/>
    <n v="12.069000000000001"/>
    <n v="12.07"/>
    <x v="306"/>
    <s v=""/>
    <n v="96697040"/>
    <n v="87889929"/>
    <n v="21.03"/>
    <n v="3.96"/>
    <n v="0"/>
    <x v="1"/>
    <n v="0.78474047457061813"/>
    <n v="2"/>
  </r>
  <r>
    <s v="199-F-Jun-06-23"/>
    <m/>
    <x v="20"/>
    <n v="12.301"/>
    <n v="12.3"/>
    <x v="17"/>
    <s v="acetophenone"/>
    <n v="53048811"/>
    <n v="87889929"/>
    <n v="21.03"/>
    <n v="3.96"/>
    <n v="0"/>
    <x v="1"/>
    <n v="0.43051523727662222"/>
    <n v="2"/>
  </r>
  <r>
    <s v="199-F-Jun-06-23"/>
    <m/>
    <x v="20"/>
    <n v="13.000999999999999"/>
    <n v="13"/>
    <x v="307"/>
    <s v=""/>
    <n v="270618688"/>
    <n v="87889929"/>
    <n v="21.03"/>
    <n v="3.96"/>
    <n v="0"/>
    <x v="1"/>
    <n v="2.1961937785148136"/>
    <n v="2"/>
  </r>
  <r>
    <s v="199-F-Jun-06-23"/>
    <m/>
    <x v="20"/>
    <n v="13.175000000000001"/>
    <n v="13.18"/>
    <x v="308"/>
    <s v=""/>
    <n v="20004578"/>
    <n v="87889929"/>
    <n v="21.03"/>
    <n v="3.96"/>
    <n v="0"/>
    <x v="1"/>
    <n v="0.16234625210145986"/>
    <n v="2"/>
  </r>
  <r>
    <s v="199-F-Jun-06-23"/>
    <m/>
    <x v="20"/>
    <n v="13.289"/>
    <n v="13.29"/>
    <x v="309"/>
    <s v=""/>
    <n v="39851479"/>
    <n v="87889929"/>
    <n v="21.03"/>
    <n v="3.96"/>
    <n v="0"/>
    <x v="1"/>
    <n v="0.32341288360844367"/>
    <n v="2"/>
  </r>
  <r>
    <s v="199-F-Jun-06-23"/>
    <m/>
    <x v="20"/>
    <n v="13.366"/>
    <n v="13.37"/>
    <x v="113"/>
    <s v=""/>
    <n v="23215330"/>
    <n v="87889929"/>
    <n v="21.03"/>
    <n v="3.96"/>
    <n v="0"/>
    <x v="1"/>
    <n v="0.18840296540114887"/>
    <n v="2"/>
  </r>
  <r>
    <s v="199-F-Jun-06-23"/>
    <m/>
    <x v="20"/>
    <n v="13.442"/>
    <n v="13.44"/>
    <x v="310"/>
    <s v=""/>
    <n v="45370733"/>
    <n v="87889929"/>
    <n v="21.03"/>
    <n v="3.96"/>
    <n v="0"/>
    <x v="1"/>
    <n v="0.36820414095443676"/>
    <n v="2"/>
  </r>
  <r>
    <s v="199-F-Jun-06-23"/>
    <m/>
    <x v="20"/>
    <n v="13.516"/>
    <n v="13.52"/>
    <x v="20"/>
    <s v="nonanal"/>
    <n v="125430265"/>
    <n v="87889929"/>
    <n v="21.03"/>
    <n v="3.96"/>
    <n v="0"/>
    <x v="1"/>
    <n v="1.0179236684144457"/>
    <n v="2"/>
  </r>
  <r>
    <s v="199-F-Jun-06-23"/>
    <m/>
    <x v="20"/>
    <n v="13.775"/>
    <n v="13.78"/>
    <x v="311"/>
    <s v=""/>
    <n v="124856319"/>
    <n v="87889929"/>
    <n v="21.03"/>
    <n v="3.96"/>
    <n v="0"/>
    <x v="1"/>
    <n v="1.0132658354919706"/>
    <n v="2"/>
  </r>
  <r>
    <s v="199-F-Jun-06-23"/>
    <m/>
    <x v="20"/>
    <n v="13.893000000000001"/>
    <n v="13.89"/>
    <x v="73"/>
    <s v="€-4,8-dimethylnona-1,3,7-triene"/>
    <n v="279800347"/>
    <n v="87889929"/>
    <n v="21.03"/>
    <n v="3.96"/>
    <n v="0"/>
    <x v="1"/>
    <n v="2.2707071187474162"/>
    <n v="2"/>
  </r>
  <r>
    <s v="199-F-Jun-06-23"/>
    <m/>
    <x v="20"/>
    <n v="13.988"/>
    <n v="13.99"/>
    <x v="312"/>
    <s v=""/>
    <n v="114140495"/>
    <n v="87889929"/>
    <n v="21.03"/>
    <n v="3.96"/>
    <n v="0"/>
    <x v="1"/>
    <n v="0.92630204827392104"/>
    <n v="2"/>
  </r>
  <r>
    <s v="199-F-Jun-06-23"/>
    <m/>
    <x v="20"/>
    <n v="14.173"/>
    <n v="14.17"/>
    <x v="313"/>
    <s v=""/>
    <n v="76540345"/>
    <n v="87889929"/>
    <n v="21.03"/>
    <n v="3.96"/>
    <n v="0"/>
    <x v="1"/>
    <n v="0.6211597238043568"/>
    <n v="2"/>
  </r>
  <r>
    <s v="199-F-Jun-06-23"/>
    <m/>
    <x v="20"/>
    <n v="14.285"/>
    <n v="14.29"/>
    <x v="251"/>
    <s v=""/>
    <n v="140537273"/>
    <n v="87889929"/>
    <n v="21.03"/>
    <n v="3.96"/>
    <n v="0"/>
    <x v="1"/>
    <n v="1.1405239116821002"/>
    <n v="2"/>
  </r>
  <r>
    <s v="199-F-Jun-06-23"/>
    <m/>
    <x v="20"/>
    <n v="14.385999999999999"/>
    <n v="14.39"/>
    <x v="252"/>
    <s v=""/>
    <n v="314064325"/>
    <n v="87889929"/>
    <n v="21.03"/>
    <n v="3.96"/>
    <n v="0"/>
    <x v="1"/>
    <n v="2.5487748895540223"/>
    <n v="2"/>
  </r>
  <r>
    <s v="199-F-Jun-06-23"/>
    <m/>
    <x v="20"/>
    <n v="14.529"/>
    <n v="14.53"/>
    <x v="253"/>
    <s v=""/>
    <n v="59607941"/>
    <n v="87889929"/>
    <n v="21.03"/>
    <n v="3.96"/>
    <n v="0"/>
    <x v="1"/>
    <n v="0.48374556148272391"/>
    <n v="2"/>
  </r>
  <r>
    <s v="199-F-Jun-06-23"/>
    <m/>
    <x v="20"/>
    <n v="14.632999999999999"/>
    <n v="14.63"/>
    <x v="314"/>
    <s v=""/>
    <n v="78116913"/>
    <n v="87889929"/>
    <n v="21.03"/>
    <n v="3.96"/>
    <n v="0"/>
    <x v="1"/>
    <n v="0.63395429042721152"/>
    <n v="2"/>
  </r>
  <r>
    <s v="199-F-Jun-06-23"/>
    <m/>
    <x v="20"/>
    <n v="14.861000000000001"/>
    <n v="14.86"/>
    <x v="315"/>
    <s v=""/>
    <n v="22055265"/>
    <n v="87889929"/>
    <n v="21.03"/>
    <n v="3.96"/>
    <n v="0"/>
    <x v="1"/>
    <n v="0.17898851012275813"/>
    <n v="2"/>
  </r>
  <r>
    <s v="199-F-Jun-06-23"/>
    <m/>
    <x v="20"/>
    <n v="14.954000000000001"/>
    <n v="14.95"/>
    <x v="99"/>
    <s v=""/>
    <n v="291051742"/>
    <n v="87889929"/>
    <n v="21.03"/>
    <n v="3.96"/>
    <n v="0"/>
    <x v="1"/>
    <n v="2.3620173083031819"/>
    <n v="2"/>
  </r>
  <r>
    <s v="199-F-Jun-06-23"/>
    <m/>
    <x v="20"/>
    <n v="15.113"/>
    <n v="15.11"/>
    <x v="256"/>
    <s v=""/>
    <n v="91430885"/>
    <n v="87889929"/>
    <n v="21.03"/>
    <n v="3.96"/>
    <n v="0"/>
    <x v="1"/>
    <n v="0.74200323076395736"/>
    <n v="2"/>
  </r>
  <r>
    <s v="199-F-Jun-06-23"/>
    <m/>
    <x v="20"/>
    <n v="15.459"/>
    <n v="15.46"/>
    <x v="257"/>
    <s v=""/>
    <n v="62790244"/>
    <n v="87889929"/>
    <n v="21.03"/>
    <n v="3.96"/>
    <n v="0"/>
    <x v="1"/>
    <n v="0.50957139820376007"/>
    <n v="2"/>
  </r>
  <r>
    <s v="199-F-Jun-06-23"/>
    <m/>
    <x v="20"/>
    <n v="15.706"/>
    <n v="15.71"/>
    <x v="75"/>
    <s v=""/>
    <n v="70825145"/>
    <n v="87889929"/>
    <n v="21.03"/>
    <n v="3.96"/>
    <n v="0"/>
    <x v="1"/>
    <n v="0.57477827551735661"/>
    <n v="2"/>
  </r>
  <r>
    <s v="199-F-Jun-06-23"/>
    <m/>
    <x v="20"/>
    <n v="15.93"/>
    <n v="15.93"/>
    <x v="316"/>
    <s v=""/>
    <n v="35191350"/>
    <n v="87889929"/>
    <n v="21.03"/>
    <n v="3.96"/>
    <n v="0"/>
    <x v="1"/>
    <n v="0.28559381651993404"/>
    <n v="2"/>
  </r>
  <r>
    <s v="199-F-Jun-06-23"/>
    <m/>
    <x v="20"/>
    <n v="16.029"/>
    <n v="16.03"/>
    <x v="258"/>
    <s v=""/>
    <n v="41229527"/>
    <n v="87889929"/>
    <n v="21.03"/>
    <n v="3.96"/>
    <n v="0"/>
    <x v="1"/>
    <n v="0.33459637010917931"/>
    <n v="2"/>
  </r>
  <r>
    <s v="199-F-Jun-06-23"/>
    <m/>
    <x v="20"/>
    <n v="16.103000000000002"/>
    <n v="16.100000000000001"/>
    <x v="317"/>
    <s v=""/>
    <n v="48221877"/>
    <n v="87889929"/>
    <n v="21.03"/>
    <n v="3.96"/>
    <n v="0"/>
    <x v="1"/>
    <n v="0.3913424717206026"/>
    <n v="2"/>
  </r>
  <r>
    <s v="199-F-Jun-06-23"/>
    <m/>
    <x v="20"/>
    <n v="16.262"/>
    <n v="16.260000000000002"/>
    <x v="318"/>
    <s v=""/>
    <n v="105898161"/>
    <n v="87889929"/>
    <n v="21.03"/>
    <n v="3.96"/>
    <n v="0"/>
    <x v="1"/>
    <n v="0.8594117577879915"/>
    <n v="2"/>
  </r>
  <r>
    <s v="199-F-Jun-06-23"/>
    <m/>
    <x v="20"/>
    <n v="16.361999999999998"/>
    <n v="16.36"/>
    <x v="28"/>
    <s v="dodecane"/>
    <n v="200451540"/>
    <n v="87889929"/>
    <n v="21.03"/>
    <n v="3.96"/>
    <n v="0"/>
    <x v="1"/>
    <n v="1.6267554480262401"/>
    <n v="2"/>
  </r>
  <r>
    <s v="199-F-Jun-06-23"/>
    <m/>
    <x v="20"/>
    <n v="16.55"/>
    <n v="16.55"/>
    <x v="29"/>
    <s v="decanal"/>
    <n v="113603292"/>
    <n v="87889929"/>
    <n v="21.03"/>
    <n v="3.96"/>
    <n v="0"/>
    <x v="1"/>
    <n v="0.92194240151368145"/>
    <n v="2"/>
  </r>
  <r>
    <s v="199-F-Jun-06-23"/>
    <m/>
    <x v="20"/>
    <n v="16.736000000000001"/>
    <n v="16.739999999999998"/>
    <x v="319"/>
    <s v=""/>
    <n v="33273962"/>
    <n v="87889929"/>
    <n v="21.03"/>
    <n v="3.96"/>
    <n v="0"/>
    <x v="1"/>
    <n v="0.27003334053167211"/>
    <n v="2"/>
  </r>
  <r>
    <s v="199-F-Jun-06-23"/>
    <m/>
    <x v="20"/>
    <n v="16.843"/>
    <n v="16.84"/>
    <x v="320"/>
    <s v=""/>
    <n v="90139542"/>
    <n v="87889929"/>
    <n v="21.03"/>
    <n v="3.96"/>
    <n v="0"/>
    <x v="1"/>
    <n v="0.73152339478703965"/>
    <n v="2"/>
  </r>
  <r>
    <s v="199-F-Jun-06-23"/>
    <m/>
    <x v="20"/>
    <n v="16.928999999999998"/>
    <n v="16.93"/>
    <x v="292"/>
    <s v=""/>
    <n v="191977427"/>
    <n v="87889929"/>
    <n v="21.03"/>
    <n v="3.96"/>
    <n v="0"/>
    <x v="1"/>
    <n v="1.5579841655010973"/>
    <n v="2"/>
  </r>
  <r>
    <s v="199-F-Jun-06-23"/>
    <m/>
    <x v="20"/>
    <n v="17.190999999999999"/>
    <n v="17.190000000000001"/>
    <x v="262"/>
    <s v=""/>
    <n v="137308514"/>
    <n v="87889929"/>
    <n v="21.03"/>
    <n v="3.96"/>
    <n v="0"/>
    <x v="1"/>
    <n v="1.1143210633846328"/>
    <n v="2"/>
  </r>
  <r>
    <s v="199-F-Jun-06-23"/>
    <m/>
    <x v="20"/>
    <n v="17.436"/>
    <n v="17.440000000000001"/>
    <x v="321"/>
    <s v=""/>
    <n v="53875222"/>
    <n v="87889929"/>
    <n v="21.03"/>
    <n v="3.96"/>
    <n v="0"/>
    <x v="1"/>
    <n v="0.43722193853997399"/>
    <n v="2"/>
  </r>
  <r>
    <s v="199-F-Jun-06-23"/>
    <m/>
    <x v="20"/>
    <n v="17.591999999999999"/>
    <n v="17.59"/>
    <x v="322"/>
    <s v=""/>
    <n v="60636457"/>
    <n v="87889929"/>
    <n v="21.03"/>
    <n v="3.96"/>
    <n v="0"/>
    <x v="1"/>
    <n v="0.49209243677428888"/>
    <n v="2"/>
  </r>
  <r>
    <s v="199-F-Jun-06-23"/>
    <m/>
    <x v="20"/>
    <n v="17.649000000000001"/>
    <n v="17.649999999999999"/>
    <x v="263"/>
    <s v=""/>
    <n v="55034575"/>
    <n v="87889929"/>
    <n v="21.03"/>
    <n v="3.96"/>
    <n v="0"/>
    <x v="1"/>
    <n v="0.44663061561442086"/>
    <n v="2"/>
  </r>
  <r>
    <s v="199-F-Jun-06-23"/>
    <m/>
    <x v="20"/>
    <n v="18.183"/>
    <n v="18.18"/>
    <x v="33"/>
    <s v="m-ethylacetophenone"/>
    <n v="36288584"/>
    <n v="87889929"/>
    <n v="21.03"/>
    <n v="3.96"/>
    <n v="0"/>
    <x v="1"/>
    <n v="0.294498369646638"/>
    <n v="2"/>
  </r>
  <r>
    <s v="199-F-Jun-06-23"/>
    <m/>
    <x v="20"/>
    <n v="18.434999999999999"/>
    <n v="18.440000000000001"/>
    <x v="323"/>
    <s v=""/>
    <n v="116142103"/>
    <n v="87889929"/>
    <n v="21.03"/>
    <n v="3.96"/>
    <n v="0"/>
    <x v="1"/>
    <n v="0.94254600788038212"/>
    <n v="2"/>
  </r>
  <r>
    <s v="199-F-Jun-06-23"/>
    <m/>
    <x v="20"/>
    <n v="18.681999999999999"/>
    <n v="18.68"/>
    <x v="266"/>
    <s v=""/>
    <n v="64315673"/>
    <n v="87889929"/>
    <n v="21.03"/>
    <n v="3.96"/>
    <n v="0"/>
    <x v="1"/>
    <n v="0.52195094857452407"/>
    <n v="2"/>
  </r>
  <r>
    <s v="199-F-Jun-06-23"/>
    <m/>
    <x v="20"/>
    <n v="19.004000000000001"/>
    <n v="19"/>
    <x v="324"/>
    <s v=""/>
    <n v="67586159"/>
    <n v="87889929"/>
    <n v="21.03"/>
    <n v="3.96"/>
    <n v="0"/>
    <x v="1"/>
    <n v="0.54849243046183482"/>
    <n v="2"/>
  </r>
  <r>
    <s v="199-F-Jun-06-23"/>
    <m/>
    <x v="20"/>
    <n v="19.097999999999999"/>
    <n v="19.100000000000001"/>
    <x v="37"/>
    <s v=""/>
    <n v="30824477"/>
    <n v="87889929"/>
    <n v="21.03"/>
    <n v="3.96"/>
    <n v="0"/>
    <x v="1"/>
    <n v="0.25015465529628522"/>
    <n v="2"/>
  </r>
  <r>
    <s v="199-F-Jun-06-23"/>
    <m/>
    <x v="20"/>
    <n v="19.396999999999998"/>
    <n v="19.399999999999999"/>
    <x v="39"/>
    <s v="undecanal"/>
    <n v="42540376"/>
    <n v="87889929"/>
    <n v="21.03"/>
    <n v="3.96"/>
    <n v="0"/>
    <x v="1"/>
    <n v="0.34523450615088669"/>
    <n v="2"/>
  </r>
  <r>
    <s v="199-F-Jun-06-23"/>
    <m/>
    <x v="20"/>
    <n v="19.504000000000001"/>
    <n v="19.5"/>
    <x v="41"/>
    <s v="standard"/>
    <n v="87889929"/>
    <n v="87889929"/>
    <n v="21.03"/>
    <n v="3.96"/>
    <n v="0"/>
    <x v="1"/>
    <n v="0.71326676176890147"/>
    <n v="2"/>
  </r>
  <r>
    <s v="199-F-Jun-06-23"/>
    <m/>
    <x v="20"/>
    <n v="20.126999999999999"/>
    <n v="20.13"/>
    <x v="77"/>
    <s v=""/>
    <n v="37580050"/>
    <n v="87889929"/>
    <n v="21.03"/>
    <n v="3.96"/>
    <n v="0"/>
    <x v="1"/>
    <n v="0.30497920382451787"/>
    <n v="2"/>
  </r>
  <r>
    <s v="199-F-Jun-06-23"/>
    <m/>
    <x v="20"/>
    <n v="20.260999999999999"/>
    <n v="20.260000000000002"/>
    <x v="325"/>
    <s v=""/>
    <n v="140933361"/>
    <n v="87889929"/>
    <n v="21.03"/>
    <n v="3.96"/>
    <n v="0"/>
    <x v="1"/>
    <n v="1.1437383460132002"/>
    <n v="2"/>
  </r>
  <r>
    <s v="199-F-Jun-06-23"/>
    <m/>
    <x v="20"/>
    <n v="21.634"/>
    <n v="21.63"/>
    <x v="127"/>
    <s v=""/>
    <n v="13452390"/>
    <n v="87889929"/>
    <n v="21.03"/>
    <n v="3.96"/>
    <n v="0"/>
    <x v="1"/>
    <n v="0.10917226538381151"/>
    <n v="2"/>
  </r>
  <r>
    <s v="199-F-Jun-06-23"/>
    <m/>
    <x v="20"/>
    <n v="21.837"/>
    <n v="21.84"/>
    <x v="44"/>
    <s v="tetradecane"/>
    <n v="32108915"/>
    <n v="87889929"/>
    <n v="21.03"/>
    <n v="3.96"/>
    <n v="0"/>
    <x v="1"/>
    <n v="0.26057845405658375"/>
    <n v="2"/>
  </r>
  <r>
    <s v="199-F-Jun-06-23"/>
    <m/>
    <x v="20"/>
    <n v="22.033999999999999"/>
    <n v="22.03"/>
    <x v="326"/>
    <s v=""/>
    <n v="100494962"/>
    <n v="87889929"/>
    <n v="21.03"/>
    <n v="3.96"/>
    <n v="0"/>
    <x v="1"/>
    <n v="0.81556233956940394"/>
    <n v="2"/>
  </r>
  <r>
    <s v="199-F-Jun-06-23"/>
    <m/>
    <x v="20"/>
    <n v="22.292999999999999"/>
    <n v="22.29"/>
    <x v="46"/>
    <s v=""/>
    <n v="170714328"/>
    <n v="87889929"/>
    <n v="21.03"/>
    <n v="3.96"/>
    <n v="0"/>
    <x v="1"/>
    <n v="1.3854244428859888"/>
    <n v="2"/>
  </r>
  <r>
    <s v="199-F-Jun-06-23"/>
    <m/>
    <x v="20"/>
    <n v="22.59"/>
    <n v="22.59"/>
    <x v="274"/>
    <s v=""/>
    <n v="43260166"/>
    <n v="87889929"/>
    <n v="21.03"/>
    <n v="3.96"/>
    <n v="0"/>
    <x v="1"/>
    <n v="0.35107592948909006"/>
    <n v="2"/>
  </r>
  <r>
    <s v="199-F-Jun-06-23"/>
    <m/>
    <x v="20"/>
    <n v="22.695"/>
    <n v="22.7"/>
    <x v="178"/>
    <s v=""/>
    <n v="45652264"/>
    <n v="87889929"/>
    <n v="21.03"/>
    <n v="3.96"/>
    <n v="0"/>
    <x v="1"/>
    <n v="0.37048889310968719"/>
    <n v="2"/>
  </r>
  <r>
    <s v="199-F-Jun-06-23"/>
    <m/>
    <x v="20"/>
    <n v="22.800999999999998"/>
    <n v="22.8"/>
    <x v="327"/>
    <s v=""/>
    <n v="20637727"/>
    <n v="87889929"/>
    <n v="21.03"/>
    <n v="3.96"/>
    <n v="0"/>
    <x v="1"/>
    <n v="0.16748454430496384"/>
    <n v="2"/>
  </r>
  <r>
    <s v="199-F-Jun-06-23"/>
    <m/>
    <x v="20"/>
    <n v="22.984999999999999"/>
    <n v="22.99"/>
    <x v="328"/>
    <s v=""/>
    <n v="16588421"/>
    <n v="87889929"/>
    <n v="21.03"/>
    <n v="3.96"/>
    <n v="0"/>
    <x v="1"/>
    <n v="0.1346225837721321"/>
    <n v="2"/>
  </r>
  <r>
    <s v="199-F-Jun-06-23"/>
    <m/>
    <x v="20"/>
    <n v="23.106000000000002"/>
    <n v="23.11"/>
    <x v="128"/>
    <s v=""/>
    <n v="56752623"/>
    <n v="87889929"/>
    <n v="21.03"/>
    <n v="3.96"/>
    <n v="0"/>
    <x v="1"/>
    <n v="0.46057335680748218"/>
    <n v="2"/>
  </r>
  <r>
    <s v="199-F-Jun-06-23"/>
    <m/>
    <x v="20"/>
    <n v="23.315999999999999"/>
    <n v="23.32"/>
    <x v="329"/>
    <s v=""/>
    <n v="153480856"/>
    <n v="87889929"/>
    <n v="21.03"/>
    <n v="3.96"/>
    <n v="0"/>
    <x v="1"/>
    <n v="1.2455669767652113"/>
    <n v="2"/>
  </r>
  <r>
    <s v="199-F-Jun-06-23"/>
    <m/>
    <x v="20"/>
    <n v="23.408000000000001"/>
    <n v="23.41"/>
    <x v="330"/>
    <s v=""/>
    <n v="94996235"/>
    <n v="87889929"/>
    <n v="21.03"/>
    <n v="3.96"/>
    <n v="0"/>
    <x v="1"/>
    <n v="0.77093766816773257"/>
    <n v="2"/>
  </r>
  <r>
    <s v="199-F-Jun-06-23"/>
    <m/>
    <x v="20"/>
    <n v="23.541"/>
    <n v="23.54"/>
    <x v="81"/>
    <s v=""/>
    <n v="72212477"/>
    <n v="87889929"/>
    <n v="21.03"/>
    <n v="3.96"/>
    <n v="0"/>
    <x v="1"/>
    <n v="0.58603710590210256"/>
    <n v="2"/>
  </r>
  <r>
    <s v="199-F-Jun-06-23"/>
    <m/>
    <x v="20"/>
    <n v="23.9"/>
    <n v="23.9"/>
    <x v="331"/>
    <s v=""/>
    <n v="28439652"/>
    <n v="87889929"/>
    <n v="21.03"/>
    <n v="3.96"/>
    <n v="0"/>
    <x v="1"/>
    <n v="0.23080071537973892"/>
    <n v="2"/>
  </r>
  <r>
    <s v="199-F-Jun-06-23"/>
    <m/>
    <x v="20"/>
    <n v="24.332999999999998"/>
    <n v="24.33"/>
    <x v="48"/>
    <s v="pentadecane"/>
    <n v="16524514"/>
    <n v="87889929"/>
    <n v="21.03"/>
    <n v="3.96"/>
    <n v="0"/>
    <x v="1"/>
    <n v="0.13410394939088957"/>
    <n v="2"/>
  </r>
  <r>
    <s v="199-F-Jun-06-23"/>
    <m/>
    <x v="20"/>
    <n v="24.606999999999999"/>
    <n v="24.61"/>
    <x v="49"/>
    <s v="tridecanal"/>
    <n v="668793974"/>
    <n v="87889929"/>
    <n v="21.03"/>
    <n v="3.96"/>
    <n v="0"/>
    <x v="1"/>
    <n v="5.4275673851725932"/>
    <n v="2"/>
  </r>
  <r>
    <s v="199-F-Jun-06-23"/>
    <m/>
    <x v="20"/>
    <n v="24.972000000000001"/>
    <n v="24.97"/>
    <x v="280"/>
    <s v=""/>
    <n v="108288997"/>
    <n v="87889929"/>
    <n v="21.03"/>
    <n v="3.96"/>
    <n v="0"/>
    <x v="1"/>
    <n v="0.87881447970440718"/>
    <n v="2"/>
  </r>
  <r>
    <s v="199-F-Jun-06-23"/>
    <m/>
    <x v="20"/>
    <n v="25.411000000000001"/>
    <n v="25.41"/>
    <x v="332"/>
    <s v=""/>
    <n v="22375615"/>
    <n v="87889929"/>
    <n v="21.03"/>
    <n v="3.96"/>
    <n v="0"/>
    <x v="1"/>
    <n v="0.18158829612477737"/>
    <n v="2"/>
  </r>
  <r>
    <s v="199-F-Jun-06-23"/>
    <m/>
    <x v="20"/>
    <n v="27.192"/>
    <n v="27.19"/>
    <x v="82"/>
    <s v=""/>
    <n v="26421599"/>
    <n v="87889929"/>
    <n v="21.03"/>
    <n v="3.96"/>
    <n v="0"/>
    <x v="1"/>
    <n v="0.21442329711617411"/>
    <n v="2"/>
  </r>
  <r>
    <s v="199-F-Jun-06-23"/>
    <m/>
    <x v="20"/>
    <n v="32.005000000000003"/>
    <n v="32.01"/>
    <x v="132"/>
    <s v=""/>
    <n v="14100719"/>
    <n v="87889929"/>
    <n v="21.03"/>
    <n v="3.96"/>
    <n v="0"/>
    <x v="1"/>
    <n v="0.11443375019387286"/>
    <n v="2"/>
  </r>
  <r>
    <s v="199-F-Jun-06-23"/>
    <m/>
    <x v="20"/>
    <n v="32.872999999999998"/>
    <n v="32.869999999999997"/>
    <x v="283"/>
    <s v=""/>
    <n v="19426779"/>
    <n v="87889929"/>
    <n v="21.03"/>
    <n v="3.96"/>
    <n v="0"/>
    <x v="1"/>
    <n v="0.15765715033095656"/>
    <n v="2"/>
  </r>
  <r>
    <s v="221-F-Jun-06-23"/>
    <m/>
    <x v="21"/>
    <n v="5.4260000000000002"/>
    <n v="5.43"/>
    <x v="2"/>
    <s v="4-hydroxy-4-methyl-2-pentanone"/>
    <n v="32483682"/>
    <n v="54213108"/>
    <n v="17.57"/>
    <n v="3.29"/>
    <n v="1"/>
    <x v="1"/>
    <n v="0.51154099284684917"/>
    <n v="2"/>
  </r>
  <r>
    <s v="221-F-Jun-06-23"/>
    <m/>
    <x v="21"/>
    <n v="7.8140000000000001"/>
    <n v="7.81"/>
    <x v="298"/>
    <s v=""/>
    <n v="413522289"/>
    <n v="54213108"/>
    <n v="17.57"/>
    <n v="3.29"/>
    <n v="1"/>
    <x v="1"/>
    <n v="6.5119958470028649"/>
    <n v="2"/>
  </r>
  <r>
    <s v="221-F-Jun-06-23"/>
    <m/>
    <x v="21"/>
    <n v="8.0050000000000008"/>
    <n v="8.01"/>
    <x v="181"/>
    <s v=""/>
    <n v="682822454"/>
    <n v="54213108"/>
    <n v="17.57"/>
    <n v="3.29"/>
    <n v="1"/>
    <x v="1"/>
    <n v="10.752835102168591"/>
    <n v="2"/>
  </r>
  <r>
    <s v="221-F-Jun-06-23"/>
    <m/>
    <x v="21"/>
    <n v="9.0540000000000003"/>
    <n v="9.0500000000000007"/>
    <x v="299"/>
    <s v=""/>
    <n v="94041661"/>
    <n v="54213108"/>
    <n v="17.57"/>
    <n v="3.29"/>
    <n v="1"/>
    <x v="1"/>
    <n v="1.4809332463267808"/>
    <n v="2"/>
  </r>
  <r>
    <s v="221-F-Jun-06-23"/>
    <m/>
    <x v="21"/>
    <n v="9.3059999999999992"/>
    <n v="9.31"/>
    <x v="219"/>
    <s v=""/>
    <n v="309607373"/>
    <n v="54213108"/>
    <n v="17.57"/>
    <n v="3.29"/>
    <n v="1"/>
    <x v="1"/>
    <n v="4.875582237787107"/>
    <n v="2"/>
  </r>
  <r>
    <s v="221-F-Jun-06-23"/>
    <m/>
    <x v="21"/>
    <n v="9.3689999999999998"/>
    <n v="9.3699999999999992"/>
    <x v="239"/>
    <s v=""/>
    <n v="394872565"/>
    <n v="54213108"/>
    <n v="17.57"/>
    <n v="3.29"/>
    <n v="1"/>
    <x v="1"/>
    <n v="6.218306900925886"/>
    <n v="2"/>
  </r>
  <r>
    <s v="221-F-Jun-06-23"/>
    <m/>
    <x v="21"/>
    <n v="9.9550000000000001"/>
    <n v="9.9600000000000009"/>
    <x v="333"/>
    <s v=""/>
    <n v="5131793657"/>
    <n v="54213108"/>
    <n v="17.57"/>
    <n v="3.29"/>
    <n v="1"/>
    <x v="1"/>
    <n v="80.813585799385152"/>
    <n v="2"/>
  </r>
  <r>
    <s v="221-F-Jun-06-23"/>
    <m/>
    <x v="21"/>
    <n v="10.387"/>
    <n v="10.39"/>
    <x v="334"/>
    <s v=""/>
    <n v="454458073"/>
    <n v="54213108"/>
    <n v="17.57"/>
    <n v="3.29"/>
    <n v="1"/>
    <x v="1"/>
    <n v="7.1566374116605953"/>
    <n v="2"/>
  </r>
  <r>
    <s v="221-F-Jun-06-23"/>
    <m/>
    <x v="21"/>
    <n v="10.776999999999999"/>
    <n v="10.78"/>
    <x v="335"/>
    <s v=""/>
    <n v="79836163"/>
    <n v="54213108"/>
    <n v="17.57"/>
    <n v="3.29"/>
    <n v="1"/>
    <x v="1"/>
    <n v="1.2572303252477008"/>
    <n v="2"/>
  </r>
  <r>
    <s v="221-F-Jun-06-23"/>
    <m/>
    <x v="21"/>
    <n v="11.151"/>
    <n v="11.15"/>
    <x v="16"/>
    <s v="2-ethyl-1-hexanol"/>
    <n v="6242564088"/>
    <n v="54213108"/>
    <n v="17.57"/>
    <n v="3.29"/>
    <n v="1"/>
    <x v="1"/>
    <n v="98.305587140201837"/>
    <n v="2"/>
  </r>
  <r>
    <s v="221-F-Jun-06-23"/>
    <m/>
    <x v="21"/>
    <n v="11.311"/>
    <n v="11.31"/>
    <x v="215"/>
    <s v=""/>
    <n v="7779150287"/>
    <n v="54213108"/>
    <n v="17.57"/>
    <n v="3.29"/>
    <n v="1"/>
    <x v="1"/>
    <n v="122.50317748206105"/>
    <n v="2"/>
  </r>
  <r>
    <s v="221-F-Jun-06-23"/>
    <m/>
    <x v="21"/>
    <n v="11.458"/>
    <n v="11.46"/>
    <x v="336"/>
    <s v=""/>
    <n v="156890343"/>
    <n v="54213108"/>
    <n v="17.57"/>
    <n v="3.29"/>
    <n v="1"/>
    <x v="1"/>
    <n v="2.4706510126008103"/>
    <n v="2"/>
  </r>
  <r>
    <s v="221-F-Jun-06-23"/>
    <m/>
    <x v="21"/>
    <n v="11.771000000000001"/>
    <n v="11.77"/>
    <x v="305"/>
    <s v=""/>
    <n v="333134199"/>
    <n v="54213108"/>
    <n v="17.57"/>
    <n v="3.29"/>
    <n v="1"/>
    <x v="1"/>
    <n v="5.2460739797815972"/>
    <n v="2"/>
  </r>
  <r>
    <s v="221-F-Jun-06-23"/>
    <m/>
    <x v="21"/>
    <n v="12.079000000000001"/>
    <n v="12.08"/>
    <x v="337"/>
    <s v=""/>
    <n v="71835256"/>
    <n v="54213108"/>
    <n v="17.57"/>
    <n v="3.29"/>
    <n v="1"/>
    <x v="1"/>
    <n v="1.1312350051834512"/>
    <n v="2"/>
  </r>
  <r>
    <s v="221-F-Jun-06-23"/>
    <m/>
    <x v="21"/>
    <n v="12.303000000000001"/>
    <n v="12.3"/>
    <x v="17"/>
    <s v="acetophenone"/>
    <n v="31836562"/>
    <n v="54213108"/>
    <n v="17.57"/>
    <n v="3.29"/>
    <n v="1"/>
    <x v="1"/>
    <n v="0.50135038676681631"/>
    <n v="2"/>
  </r>
  <r>
    <s v="221-F-Jun-06-23"/>
    <m/>
    <x v="21"/>
    <n v="13.002000000000001"/>
    <n v="13"/>
    <x v="307"/>
    <s v=""/>
    <n v="218498054"/>
    <n v="54213108"/>
    <n v="17.57"/>
    <n v="3.29"/>
    <n v="1"/>
    <x v="1"/>
    <n v="3.4408264271970297"/>
    <n v="2"/>
  </r>
  <r>
    <s v="221-F-Jun-06-23"/>
    <m/>
    <x v="21"/>
    <n v="13.173999999999999"/>
    <n v="13.17"/>
    <x v="338"/>
    <s v=""/>
    <n v="21252784"/>
    <n v="54213108"/>
    <n v="17.57"/>
    <n v="3.29"/>
    <n v="1"/>
    <x v="1"/>
    <n v="0.33468097083697684"/>
    <n v="2"/>
  </r>
  <r>
    <s v="221-F-Jun-06-23"/>
    <m/>
    <x v="21"/>
    <n v="13.298"/>
    <n v="13.3"/>
    <x v="339"/>
    <s v=""/>
    <n v="40386445"/>
    <n v="54213108"/>
    <n v="17.57"/>
    <n v="3.29"/>
    <n v="1"/>
    <x v="1"/>
    <n v="0.6359907775496223"/>
    <n v="2"/>
  </r>
  <r>
    <s v="221-F-Jun-06-23"/>
    <m/>
    <x v="21"/>
    <n v="13.445"/>
    <n v="13.45"/>
    <x v="340"/>
    <s v=""/>
    <n v="104648657"/>
    <n v="54213108"/>
    <n v="17.57"/>
    <n v="3.29"/>
    <n v="1"/>
    <x v="1"/>
    <n v="1.6479682907211497"/>
    <n v="2"/>
  </r>
  <r>
    <s v="221-F-Jun-06-23"/>
    <m/>
    <x v="21"/>
    <n v="13.518000000000001"/>
    <n v="13.52"/>
    <x v="20"/>
    <s v="nonanal"/>
    <n v="87015819"/>
    <n v="54213108"/>
    <n v="17.57"/>
    <n v="3.29"/>
    <n v="1"/>
    <x v="1"/>
    <n v="1.3702928887384664"/>
    <n v="2"/>
  </r>
  <r>
    <s v="221-F-Jun-06-23"/>
    <m/>
    <x v="21"/>
    <n v="13.776"/>
    <n v="13.78"/>
    <x v="311"/>
    <s v=""/>
    <n v="149338070"/>
    <n v="54213108"/>
    <n v="17.57"/>
    <n v="3.29"/>
    <n v="1"/>
    <x v="1"/>
    <n v="2.3517206146037348"/>
    <n v="2"/>
  </r>
  <r>
    <s v="221-F-Jun-06-23"/>
    <m/>
    <x v="21"/>
    <n v="13.894"/>
    <n v="13.89"/>
    <x v="73"/>
    <s v="€-4,8-dimethylnona-1,3,7-triene"/>
    <n v="132586981"/>
    <n v="54213108"/>
    <n v="17.57"/>
    <n v="3.29"/>
    <n v="1"/>
    <x v="1"/>
    <n v="2.0879306692913175"/>
    <n v="2"/>
  </r>
  <r>
    <s v="221-F-Jun-06-23"/>
    <m/>
    <x v="21"/>
    <n v="13.99"/>
    <n v="13.99"/>
    <x v="312"/>
    <s v=""/>
    <n v="271295787"/>
    <n v="54213108"/>
    <n v="17.57"/>
    <n v="3.29"/>
    <n v="1"/>
    <x v="1"/>
    <n v="4.2722655712842936"/>
    <n v="2"/>
  </r>
  <r>
    <s v="221-F-Jun-06-23"/>
    <m/>
    <x v="21"/>
    <n v="14.17"/>
    <n v="14.17"/>
    <x v="313"/>
    <s v=""/>
    <n v="91766849"/>
    <n v="54213108"/>
    <n v="17.57"/>
    <n v="3.29"/>
    <n v="1"/>
    <x v="1"/>
    <n v="1.4451103494944597"/>
    <n v="2"/>
  </r>
  <r>
    <s v="221-F-Jun-06-23"/>
    <m/>
    <x v="21"/>
    <n v="14.29"/>
    <n v="14.29"/>
    <x v="251"/>
    <s v=""/>
    <n v="53180063"/>
    <n v="54213108"/>
    <n v="17.57"/>
    <n v="3.29"/>
    <n v="1"/>
    <x v="1"/>
    <n v="0.83745993532007834"/>
    <n v="2"/>
  </r>
  <r>
    <s v="221-F-Jun-06-23"/>
    <m/>
    <x v="21"/>
    <n v="14.388"/>
    <n v="14.39"/>
    <x v="252"/>
    <s v=""/>
    <n v="433036769"/>
    <n v="54213108"/>
    <n v="17.57"/>
    <n v="3.29"/>
    <n v="1"/>
    <x v="1"/>
    <n v="6.8193026502799681"/>
    <n v="2"/>
  </r>
  <r>
    <s v="221-F-Jun-06-23"/>
    <m/>
    <x v="21"/>
    <n v="14.531000000000001"/>
    <n v="14.53"/>
    <x v="253"/>
    <s v=""/>
    <n v="82192234"/>
    <n v="54213108"/>
    <n v="17.57"/>
    <n v="3.29"/>
    <n v="1"/>
    <x v="1"/>
    <n v="1.294332858715356"/>
    <n v="2"/>
  </r>
  <r>
    <s v="221-F-Jun-06-23"/>
    <m/>
    <x v="21"/>
    <n v="14.632999999999999"/>
    <n v="14.63"/>
    <x v="314"/>
    <s v=""/>
    <n v="167677333"/>
    <n v="54213108"/>
    <n v="17.57"/>
    <n v="3.29"/>
    <n v="1"/>
    <x v="1"/>
    <n v="2.6405205358410955"/>
    <n v="2"/>
  </r>
  <r>
    <s v="221-F-Jun-06-23"/>
    <m/>
    <x v="21"/>
    <n v="14.955"/>
    <n v="14.96"/>
    <x v="255"/>
    <s v=""/>
    <n v="93593673"/>
    <n v="54213108"/>
    <n v="17.57"/>
    <n v="3.29"/>
    <n v="1"/>
    <x v="1"/>
    <n v="1.4738784972283421"/>
    <n v="2"/>
  </r>
  <r>
    <s v="221-F-Jun-06-23"/>
    <m/>
    <x v="21"/>
    <n v="15.112"/>
    <n v="15.11"/>
    <x v="256"/>
    <s v=""/>
    <n v="231254311"/>
    <n v="54213108"/>
    <n v="17.57"/>
    <n v="3.29"/>
    <n v="1"/>
    <x v="1"/>
    <n v="3.6417072377772337"/>
    <n v="2"/>
  </r>
  <r>
    <s v="221-F-Jun-06-23"/>
    <m/>
    <x v="21"/>
    <n v="15.459"/>
    <n v="15.46"/>
    <x v="257"/>
    <s v=""/>
    <n v="129684698"/>
    <n v="54213108"/>
    <n v="17.57"/>
    <n v="3.29"/>
    <n v="1"/>
    <x v="1"/>
    <n v="2.0422265915533773"/>
    <n v="2"/>
  </r>
  <r>
    <s v="221-F-Jun-06-23"/>
    <m/>
    <x v="21"/>
    <n v="15.707000000000001"/>
    <n v="15.71"/>
    <x v="75"/>
    <s v=""/>
    <n v="71775695"/>
    <n v="54213108"/>
    <n v="17.57"/>
    <n v="3.29"/>
    <n v="1"/>
    <x v="1"/>
    <n v="1.1302970606156233"/>
    <n v="2"/>
  </r>
  <r>
    <s v="221-F-Jun-06-23"/>
    <m/>
    <x v="21"/>
    <n v="15.932"/>
    <n v="15.93"/>
    <x v="316"/>
    <s v=""/>
    <n v="55729794"/>
    <n v="54213108"/>
    <n v="17.57"/>
    <n v="3.29"/>
    <n v="1"/>
    <x v="1"/>
    <n v="0.87761215474004384"/>
    <n v="2"/>
  </r>
  <r>
    <s v="221-F-Jun-06-23"/>
    <m/>
    <x v="21"/>
    <n v="16.021000000000001"/>
    <n v="16.02"/>
    <x v="341"/>
    <s v=""/>
    <n v="206598726"/>
    <n v="54213108"/>
    <n v="17.57"/>
    <n v="3.29"/>
    <n v="1"/>
    <x v="1"/>
    <n v="3.2534402171199113"/>
    <n v="2"/>
  </r>
  <r>
    <s v="221-F-Jun-06-23"/>
    <m/>
    <x v="21"/>
    <n v="16.364000000000001"/>
    <n v="16.36"/>
    <x v="28"/>
    <s v="dodecane"/>
    <n v="307637378"/>
    <n v="54213108"/>
    <n v="17.57"/>
    <n v="3.29"/>
    <n v="1"/>
    <x v="1"/>
    <n v="4.8445594861728249"/>
    <n v="2"/>
  </r>
  <r>
    <s v="221-F-Jun-06-23"/>
    <m/>
    <x v="21"/>
    <n v="16.55"/>
    <n v="16.55"/>
    <x v="29"/>
    <s v="decanal"/>
    <n v="121974977"/>
    <n v="54213108"/>
    <n v="17.57"/>
    <n v="3.29"/>
    <n v="1"/>
    <x v="1"/>
    <n v="1.9208167607678095"/>
    <n v="2"/>
  </r>
  <r>
    <s v="221-F-Jun-06-23"/>
    <m/>
    <x v="21"/>
    <n v="16.731999999999999"/>
    <n v="16.73"/>
    <x v="260"/>
    <s v=""/>
    <n v="39879170"/>
    <n v="54213108"/>
    <n v="17.57"/>
    <n v="3.29"/>
    <n v="1"/>
    <x v="1"/>
    <n v="0.62800239873387154"/>
    <n v="2"/>
  </r>
  <r>
    <s v="221-F-Jun-06-23"/>
    <m/>
    <x v="21"/>
    <n v="16.844999999999999"/>
    <n v="16.850000000000001"/>
    <x v="342"/>
    <s v=""/>
    <n v="134474470"/>
    <n v="54213108"/>
    <n v="17.57"/>
    <n v="3.29"/>
    <n v="1"/>
    <x v="1"/>
    <n v="2.117654146976129"/>
    <n v="2"/>
  </r>
  <r>
    <s v="221-F-Jun-06-23"/>
    <m/>
    <x v="21"/>
    <n v="16.934000000000001"/>
    <n v="16.93"/>
    <x v="292"/>
    <s v=""/>
    <n v="319549453"/>
    <n v="54213108"/>
    <n v="17.57"/>
    <n v="3.29"/>
    <n v="1"/>
    <x v="1"/>
    <n v="5.0321464312847164"/>
    <n v="2"/>
  </r>
  <r>
    <s v="221-F-Jun-06-23"/>
    <m/>
    <x v="21"/>
    <n v="17.193000000000001"/>
    <n v="17.190000000000001"/>
    <x v="262"/>
    <s v=""/>
    <n v="365592786"/>
    <n v="54213108"/>
    <n v="17.57"/>
    <n v="3.29"/>
    <n v="1"/>
    <x v="1"/>
    <n v="5.7572197858631196"/>
    <n v="2"/>
  </r>
  <r>
    <s v="221-F-Jun-06-23"/>
    <m/>
    <x v="21"/>
    <n v="17.651"/>
    <n v="17.649999999999999"/>
    <x v="263"/>
    <s v=""/>
    <n v="140496826"/>
    <n v="54213108"/>
    <n v="17.57"/>
    <n v="3.29"/>
    <n v="1"/>
    <x v="1"/>
    <n v="2.2124919787070634"/>
    <n v="2"/>
  </r>
  <r>
    <s v="221-F-Jun-06-23"/>
    <m/>
    <x v="21"/>
    <n v="18.183"/>
    <n v="18.18"/>
    <x v="33"/>
    <s v="m-ethylacetophenone"/>
    <n v="35940577"/>
    <n v="54213108"/>
    <n v="17.57"/>
    <n v="3.29"/>
    <n v="1"/>
    <x v="1"/>
    <n v="0.56597889494388698"/>
    <n v="2"/>
  </r>
  <r>
    <s v="221-F-Jun-06-23"/>
    <m/>
    <x v="21"/>
    <n v="18.420999999999999"/>
    <n v="18.420000000000002"/>
    <x v="343"/>
    <s v=""/>
    <n v="82043394"/>
    <n v="54213108"/>
    <n v="17.57"/>
    <n v="3.29"/>
    <n v="1"/>
    <x v="1"/>
    <n v="1.2919889815226375"/>
    <n v="2"/>
  </r>
  <r>
    <s v="221-F-Jun-06-23"/>
    <m/>
    <x v="21"/>
    <n v="18.504999999999999"/>
    <n v="18.510000000000002"/>
    <x v="344"/>
    <s v=""/>
    <n v="63493311"/>
    <n v="54213108"/>
    <n v="17.57"/>
    <n v="3.29"/>
    <n v="1"/>
    <x v="1"/>
    <n v="0.99986914500867763"/>
    <n v="2"/>
  </r>
  <r>
    <s v="221-F-Jun-06-23"/>
    <m/>
    <x v="21"/>
    <n v="18.68"/>
    <n v="18.68"/>
    <x v="266"/>
    <s v=""/>
    <n v="103741693"/>
    <n v="54213108"/>
    <n v="17.57"/>
    <n v="3.29"/>
    <n v="1"/>
    <x v="1"/>
    <n v="1.6336857575700017"/>
    <n v="2"/>
  </r>
  <r>
    <s v="221-F-Jun-06-23"/>
    <m/>
    <x v="21"/>
    <n v="19.007000000000001"/>
    <n v="19.010000000000002"/>
    <x v="345"/>
    <s v=""/>
    <n v="45558283"/>
    <n v="54213108"/>
    <n v="17.57"/>
    <n v="3.29"/>
    <n v="1"/>
    <x v="1"/>
    <n v="0.71743496683096852"/>
    <n v="2"/>
  </r>
  <r>
    <s v="221-F-Jun-06-23"/>
    <m/>
    <x v="21"/>
    <n v="19.100000000000001"/>
    <n v="19.100000000000001"/>
    <x v="37"/>
    <s v=""/>
    <n v="49197062"/>
    <n v="54213108"/>
    <n v="17.57"/>
    <n v="3.29"/>
    <n v="1"/>
    <x v="1"/>
    <n v="0.77473711079390561"/>
    <n v="2"/>
  </r>
  <r>
    <s v="221-F-Jun-06-23"/>
    <m/>
    <x v="21"/>
    <n v="19.398"/>
    <n v="19.399999999999999"/>
    <x v="39"/>
    <s v="undecanal"/>
    <n v="101488394"/>
    <n v="54213108"/>
    <n v="17.57"/>
    <n v="3.29"/>
    <n v="1"/>
    <x v="1"/>
    <n v="1.5982016394937069"/>
    <n v="2"/>
  </r>
  <r>
    <s v="221-F-Jun-06-23"/>
    <m/>
    <x v="21"/>
    <n v="19.504999999999999"/>
    <n v="19.510000000000002"/>
    <x v="41"/>
    <s v="standard"/>
    <n v="54213108"/>
    <n v="54213108"/>
    <n v="17.57"/>
    <n v="3.29"/>
    <n v="1"/>
    <x v="1"/>
    <n v="0.85372794536141139"/>
    <n v="2"/>
  </r>
  <r>
    <s v="221-F-Jun-06-23"/>
    <m/>
    <x v="21"/>
    <n v="19.757000000000001"/>
    <n v="19.760000000000002"/>
    <x v="267"/>
    <s v=""/>
    <n v="23952868"/>
    <n v="54213108"/>
    <n v="17.57"/>
    <n v="3.29"/>
    <n v="1"/>
    <x v="1"/>
    <n v="0.37720089361327708"/>
    <n v="2"/>
  </r>
  <r>
    <s v="221-F-Jun-06-23"/>
    <m/>
    <x v="21"/>
    <n v="20.116"/>
    <n v="20.12"/>
    <x v="268"/>
    <s v=""/>
    <n v="72242996"/>
    <n v="54213108"/>
    <n v="17.57"/>
    <n v="3.29"/>
    <n v="1"/>
    <x v="1"/>
    <n v="1.1376559436849232"/>
    <n v="2"/>
  </r>
  <r>
    <s v="221-F-Jun-06-23"/>
    <m/>
    <x v="21"/>
    <n v="20.260999999999999"/>
    <n v="20.260000000000002"/>
    <x v="325"/>
    <s v=""/>
    <n v="89867947"/>
    <n v="54213108"/>
    <n v="17.57"/>
    <n v="3.29"/>
    <n v="1"/>
    <x v="1"/>
    <n v="1.4152071441127896"/>
    <n v="2"/>
  </r>
  <r>
    <s v="221-F-Jun-06-23"/>
    <m/>
    <x v="21"/>
    <n v="21.242000000000001"/>
    <n v="21.24"/>
    <x v="346"/>
    <s v=""/>
    <n v="20095318"/>
    <n v="54213108"/>
    <n v="17.57"/>
    <n v="3.29"/>
    <n v="1"/>
    <x v="1"/>
    <n v="0.31645362497062868"/>
    <n v="2"/>
  </r>
  <r>
    <s v="221-F-Jun-06-23"/>
    <m/>
    <x v="21"/>
    <n v="21.837"/>
    <n v="21.84"/>
    <x v="44"/>
    <s v="tetradecane"/>
    <n v="16765223"/>
    <n v="54213108"/>
    <n v="17.57"/>
    <n v="3.29"/>
    <n v="1"/>
    <x v="1"/>
    <n v="0.26401252230947314"/>
    <n v="2"/>
  </r>
  <r>
    <s v="221-F-Jun-06-23"/>
    <m/>
    <x v="21"/>
    <n v="22.035"/>
    <n v="22.04"/>
    <x v="272"/>
    <s v=""/>
    <n v="46786658"/>
    <n v="54213108"/>
    <n v="17.57"/>
    <n v="3.29"/>
    <n v="1"/>
    <x v="1"/>
    <n v="0.73677896136607857"/>
    <n v="2"/>
  </r>
  <r>
    <s v="221-F-Jun-06-23"/>
    <m/>
    <x v="21"/>
    <n v="22.312000000000001"/>
    <n v="22.31"/>
    <x v="347"/>
    <s v=""/>
    <n v="195485250"/>
    <n v="54213108"/>
    <n v="17.57"/>
    <n v="3.29"/>
    <n v="1"/>
    <x v="1"/>
    <n v="3.0784293132753402"/>
    <n v="2"/>
  </r>
  <r>
    <s v="221-F-Jun-06-23"/>
    <m/>
    <x v="21"/>
    <n v="22.695"/>
    <n v="22.7"/>
    <x v="178"/>
    <s v=""/>
    <n v="29085687"/>
    <n v="54213108"/>
    <n v="17.57"/>
    <n v="3.29"/>
    <n v="1"/>
    <x v="1"/>
    <n v="0.45803062613446022"/>
    <n v="2"/>
  </r>
  <r>
    <s v="221-F-Jun-06-23"/>
    <m/>
    <x v="21"/>
    <n v="23.11"/>
    <n v="23.11"/>
    <x v="128"/>
    <s v=""/>
    <n v="61312379"/>
    <n v="54213108"/>
    <n v="17.57"/>
    <n v="3.29"/>
    <n v="1"/>
    <x v="1"/>
    <n v="0.96552463564513114"/>
    <n v="2"/>
  </r>
  <r>
    <s v="221-F-Jun-06-23"/>
    <m/>
    <x v="21"/>
    <n v="23.315999999999999"/>
    <n v="23.32"/>
    <x v="329"/>
    <s v=""/>
    <n v="56377791"/>
    <n v="54213108"/>
    <n v="17.57"/>
    <n v="3.29"/>
    <n v="1"/>
    <x v="1"/>
    <n v="0.88781657149125393"/>
    <n v="2"/>
  </r>
  <r>
    <s v="221-F-Jun-06-23"/>
    <m/>
    <x v="21"/>
    <n v="23.408999999999999"/>
    <n v="23.41"/>
    <x v="330"/>
    <s v=""/>
    <n v="19817014"/>
    <n v="54213108"/>
    <n v="17.57"/>
    <n v="3.29"/>
    <n v="1"/>
    <x v="1"/>
    <n v="0.31207099665671861"/>
    <n v="2"/>
  </r>
  <r>
    <s v="221-F-Jun-06-23"/>
    <m/>
    <x v="21"/>
    <n v="23.54"/>
    <n v="23.54"/>
    <x v="81"/>
    <s v=""/>
    <n v="39382944"/>
    <n v="54213108"/>
    <n v="17.57"/>
    <n v="3.29"/>
    <n v="1"/>
    <x v="1"/>
    <n v="0.62018801547779789"/>
    <n v="2"/>
  </r>
  <r>
    <s v="221-F-Jun-06-23"/>
    <m/>
    <x v="21"/>
    <n v="23.846"/>
    <n v="23.85"/>
    <x v="203"/>
    <s v=""/>
    <n v="35364169"/>
    <n v="54213108"/>
    <n v="17.57"/>
    <n v="3.29"/>
    <n v="1"/>
    <x v="1"/>
    <n v="0.55690183524958059"/>
    <n v="2"/>
  </r>
  <r>
    <s v="221-F-Jun-06-23"/>
    <m/>
    <x v="21"/>
    <n v="24.602"/>
    <n v="24.6"/>
    <x v="49"/>
    <s v="tridecanal"/>
    <n v="171760252"/>
    <n v="54213108"/>
    <n v="17.57"/>
    <n v="3.29"/>
    <n v="1"/>
    <x v="1"/>
    <n v="2.7048168320236918"/>
    <n v="2"/>
  </r>
  <r>
    <s v="221-F-Jun-06-23"/>
    <m/>
    <x v="21"/>
    <n v="24.971"/>
    <n v="24.97"/>
    <x v="280"/>
    <s v=""/>
    <n v="25495021"/>
    <n v="54213108"/>
    <n v="17.57"/>
    <n v="3.29"/>
    <n v="1"/>
    <x v="1"/>
    <n v="0.40148614787545545"/>
    <n v="2"/>
  </r>
  <r>
    <s v="222-F-Jun-06-23"/>
    <m/>
    <x v="22"/>
    <n v="4.3879999999999999"/>
    <n v="4.3899999999999997"/>
    <x v="105"/>
    <s v=""/>
    <n v="41601435"/>
    <n v="59814231"/>
    <n v="20.04"/>
    <n v="4.07"/>
    <n v="0"/>
    <x v="1"/>
    <n v="0.52059180787084958"/>
    <n v="2"/>
  </r>
  <r>
    <s v="222-F-Jun-06-23"/>
    <m/>
    <x v="22"/>
    <n v="4.8689999999999998"/>
    <n v="4.87"/>
    <x v="68"/>
    <s v=""/>
    <n v="15067341"/>
    <n v="59814231"/>
    <n v="20.04"/>
    <n v="4.07"/>
    <n v="0"/>
    <x v="1"/>
    <n v="0.18854960870932877"/>
    <n v="2"/>
  </r>
  <r>
    <s v="222-F-Jun-06-23"/>
    <m/>
    <x v="22"/>
    <n v="5.4249999999999998"/>
    <n v="5.43"/>
    <x v="2"/>
    <s v="4-hydroxy-4-methyl-2-pentanone"/>
    <n v="40900770"/>
    <n v="59814231"/>
    <n v="20.04"/>
    <n v="4.07"/>
    <n v="0"/>
    <x v="1"/>
    <n v="0.51182383005802101"/>
    <n v="2"/>
  </r>
  <r>
    <s v="222-F-Jun-06-23"/>
    <m/>
    <x v="22"/>
    <n v="5.75"/>
    <n v="5.75"/>
    <x v="3"/>
    <s v="(z)-3-hexen-1-ol"/>
    <n v="50427320"/>
    <n v="59814231"/>
    <n v="20.04"/>
    <n v="4.07"/>
    <n v="0"/>
    <x v="1"/>
    <n v="0.63103711890904368"/>
    <n v="2"/>
  </r>
  <r>
    <s v="222-F-Jun-06-23"/>
    <m/>
    <x v="22"/>
    <n v="7.51"/>
    <n v="7.51"/>
    <x v="9"/>
    <s v="cyclopentane"/>
    <n v="40349931"/>
    <n v="59814231"/>
    <n v="20.04"/>
    <n v="4.07"/>
    <n v="0"/>
    <x v="1"/>
    <n v="0.50493074401770122"/>
    <n v="2"/>
  </r>
  <r>
    <s v="222-F-Jun-06-23"/>
    <m/>
    <x v="22"/>
    <n v="7.8150000000000004"/>
    <n v="7.82"/>
    <x v="238"/>
    <s v=""/>
    <n v="534981082"/>
    <n v="59814231"/>
    <n v="20.04"/>
    <n v="4.07"/>
    <n v="0"/>
    <x v="1"/>
    <n v="6.6946433135078927"/>
    <n v="2"/>
  </r>
  <r>
    <s v="222-F-Jun-06-23"/>
    <m/>
    <x v="22"/>
    <n v="8.0060000000000002"/>
    <n v="8.01"/>
    <x v="181"/>
    <s v=""/>
    <n v="926698310"/>
    <n v="59814231"/>
    <n v="20.04"/>
    <n v="4.07"/>
    <n v="0"/>
    <x v="1"/>
    <n v="11.596512200931553"/>
    <n v="2"/>
  </r>
  <r>
    <s v="222-F-Jun-06-23"/>
    <m/>
    <x v="22"/>
    <n v="8.468"/>
    <n v="8.4700000000000006"/>
    <x v="10"/>
    <s v=""/>
    <n v="35391198"/>
    <n v="59814231"/>
    <n v="20.04"/>
    <n v="4.07"/>
    <n v="0"/>
    <x v="1"/>
    <n v="0.44287817834974191"/>
    <n v="2"/>
  </r>
  <r>
    <s v="222-F-Jun-06-23"/>
    <m/>
    <x v="22"/>
    <n v="9.0549999999999997"/>
    <n v="9.06"/>
    <x v="348"/>
    <s v=""/>
    <n v="136304132"/>
    <n v="59814231"/>
    <n v="20.04"/>
    <n v="4.07"/>
    <n v="0"/>
    <x v="1"/>
    <n v="1.7056818953035375"/>
    <n v="2"/>
  </r>
  <r>
    <s v="222-F-Jun-06-23"/>
    <m/>
    <x v="22"/>
    <n v="9.3070000000000004"/>
    <n v="9.31"/>
    <x v="219"/>
    <s v=""/>
    <n v="259686165"/>
    <n v="59814231"/>
    <n v="20.04"/>
    <n v="4.07"/>
    <n v="0"/>
    <x v="1"/>
    <n v="3.2496592994063245"/>
    <n v="2"/>
  </r>
  <r>
    <s v="222-F-Jun-06-23"/>
    <m/>
    <x v="22"/>
    <n v="9.3699999999999992"/>
    <n v="9.3699999999999992"/>
    <x v="239"/>
    <s v=""/>
    <n v="321438786"/>
    <n v="59814231"/>
    <n v="20.04"/>
    <n v="4.07"/>
    <n v="0"/>
    <x v="1"/>
    <n v="4.022418907510068"/>
    <n v="2"/>
  </r>
  <r>
    <s v="222-F-Jun-06-23"/>
    <m/>
    <x v="22"/>
    <n v="9.9580000000000002"/>
    <n v="9.9600000000000009"/>
    <x v="333"/>
    <s v=""/>
    <n v="4887471098"/>
    <n v="59814231"/>
    <n v="20.04"/>
    <n v="4.07"/>
    <n v="0"/>
    <x v="1"/>
    <n v="61.160808871721521"/>
    <n v="2"/>
  </r>
  <r>
    <s v="222-F-Jun-06-23"/>
    <m/>
    <x v="22"/>
    <n v="10.356"/>
    <n v="10.36"/>
    <x v="349"/>
    <s v=""/>
    <n v="113196932"/>
    <n v="59814231"/>
    <n v="20.04"/>
    <n v="4.07"/>
    <n v="0"/>
    <x v="1"/>
    <n v="1.4165231433798768"/>
    <n v="2"/>
  </r>
  <r>
    <s v="222-F-Jun-06-23"/>
    <m/>
    <x v="22"/>
    <n v="10.771000000000001"/>
    <n v="10.77"/>
    <x v="350"/>
    <s v=""/>
    <n v="43226001"/>
    <n v="59814231"/>
    <n v="20.04"/>
    <n v="4.07"/>
    <n v="0"/>
    <x v="1"/>
    <n v="0.54092129292215885"/>
    <n v="2"/>
  </r>
  <r>
    <s v="222-F-Jun-06-23"/>
    <m/>
    <x v="22"/>
    <n v="11.282999999999999"/>
    <n v="11.28"/>
    <x v="351"/>
    <s v=""/>
    <n v="12651553090"/>
    <n v="59814231"/>
    <n v="20.04"/>
    <n v="4.07"/>
    <n v="0"/>
    <x v="1"/>
    <n v="158.31893528425482"/>
    <n v="2"/>
  </r>
  <r>
    <s v="222-F-Jun-06-23"/>
    <m/>
    <x v="22"/>
    <n v="11.449"/>
    <n v="11.45"/>
    <x v="352"/>
    <s v=""/>
    <n v="164016612"/>
    <n v="59814231"/>
    <n v="20.04"/>
    <n v="4.07"/>
    <n v="0"/>
    <x v="1"/>
    <n v="2.0524701746930525"/>
    <n v="2"/>
  </r>
  <r>
    <s v="222-F-Jun-06-23"/>
    <m/>
    <x v="22"/>
    <n v="11.773"/>
    <n v="11.77"/>
    <x v="305"/>
    <s v=""/>
    <n v="1106667444"/>
    <n v="59814231"/>
    <n v="20.04"/>
    <n v="4.07"/>
    <n v="0"/>
    <x v="1"/>
    <n v="13.848608957449958"/>
    <n v="2"/>
  </r>
  <r>
    <s v="222-F-Jun-06-23"/>
    <m/>
    <x v="22"/>
    <n v="12.074"/>
    <n v="12.07"/>
    <x v="306"/>
    <s v=""/>
    <n v="75534221"/>
    <n v="59814231"/>
    <n v="20.04"/>
    <n v="4.07"/>
    <n v="0"/>
    <x v="1"/>
    <n v="0.94521971817814188"/>
    <n v="2"/>
  </r>
  <r>
    <s v="222-F-Jun-06-23"/>
    <m/>
    <x v="22"/>
    <n v="12.999000000000001"/>
    <n v="13"/>
    <x v="307"/>
    <s v=""/>
    <n v="394176592"/>
    <n v="59814231"/>
    <n v="20.04"/>
    <n v="4.07"/>
    <n v="0"/>
    <x v="1"/>
    <n v="4.9326448630834552"/>
    <n v="2"/>
  </r>
  <r>
    <s v="222-F-Jun-06-23"/>
    <m/>
    <x v="22"/>
    <n v="13.173"/>
    <n v="13.17"/>
    <x v="338"/>
    <s v=""/>
    <n v="26103943"/>
    <n v="59814231"/>
    <n v="20.04"/>
    <n v="4.07"/>
    <n v="0"/>
    <x v="1"/>
    <n v="0.32665937795000599"/>
    <n v="2"/>
  </r>
  <r>
    <s v="222-F-Jun-06-23"/>
    <m/>
    <x v="22"/>
    <n v="13.266999999999999"/>
    <n v="13.27"/>
    <x v="249"/>
    <s v=""/>
    <n v="124659569"/>
    <n v="59814231"/>
    <n v="20.04"/>
    <n v="4.07"/>
    <n v="0"/>
    <x v="1"/>
    <n v="1.5599642270539684"/>
    <n v="2"/>
  </r>
  <r>
    <s v="222-F-Jun-06-23"/>
    <m/>
    <x v="22"/>
    <n v="13.52"/>
    <n v="13.52"/>
    <x v="20"/>
    <s v="nonanal"/>
    <n v="110666614"/>
    <n v="59814231"/>
    <n v="20.04"/>
    <n v="4.07"/>
    <n v="0"/>
    <x v="1"/>
    <n v="1.384859263946195"/>
    <n v="2"/>
  </r>
  <r>
    <s v="222-F-Jun-06-23"/>
    <m/>
    <x v="22"/>
    <n v="13.776"/>
    <n v="13.78"/>
    <x v="311"/>
    <s v=""/>
    <n v="254695635"/>
    <n v="59814231"/>
    <n v="20.04"/>
    <n v="4.07"/>
    <n v="0"/>
    <x v="1"/>
    <n v="3.1872088326151253"/>
    <n v="2"/>
  </r>
  <r>
    <s v="222-F-Jun-06-23"/>
    <m/>
    <x v="22"/>
    <n v="13.904999999999999"/>
    <n v="13.91"/>
    <x v="250"/>
    <s v=""/>
    <n v="1404560979"/>
    <n v="59814231"/>
    <n v="20.04"/>
    <n v="4.07"/>
    <n v="0"/>
    <x v="1"/>
    <n v="17.576387432848417"/>
    <n v="2"/>
  </r>
  <r>
    <s v="222-F-Jun-06-23"/>
    <m/>
    <x v="22"/>
    <n v="14.182"/>
    <n v="14.18"/>
    <x v="353"/>
    <s v=""/>
    <n v="50093393"/>
    <n v="59814231"/>
    <n v="20.04"/>
    <n v="4.07"/>
    <n v="0"/>
    <x v="1"/>
    <n v="0.62685842505805289"/>
    <n v="2"/>
  </r>
  <r>
    <s v="222-F-Jun-06-23"/>
    <m/>
    <x v="22"/>
    <n v="14.289"/>
    <n v="14.29"/>
    <x v="251"/>
    <s v=""/>
    <n v="55271477"/>
    <n v="59814231"/>
    <n v="20.04"/>
    <n v="4.07"/>
    <n v="0"/>
    <x v="1"/>
    <n v="0.69165590406009025"/>
    <n v="2"/>
  </r>
  <r>
    <s v="222-F-Jun-06-23"/>
    <m/>
    <x v="22"/>
    <n v="14.39"/>
    <n v="14.39"/>
    <x v="252"/>
    <s v=""/>
    <n v="703252818"/>
    <n v="59814231"/>
    <n v="20.04"/>
    <n v="4.07"/>
    <n v="0"/>
    <x v="1"/>
    <n v="8.8003612354451128"/>
    <n v="2"/>
  </r>
  <r>
    <s v="222-F-Jun-06-23"/>
    <m/>
    <x v="22"/>
    <n v="14.531000000000001"/>
    <n v="14.53"/>
    <x v="253"/>
    <s v=""/>
    <n v="73882340"/>
    <n v="59814231"/>
    <n v="20.04"/>
    <n v="4.07"/>
    <n v="0"/>
    <x v="1"/>
    <n v="0.92454841883047512"/>
    <n v="2"/>
  </r>
  <r>
    <s v="222-F-Jun-06-23"/>
    <m/>
    <x v="22"/>
    <n v="14.632"/>
    <n v="14.63"/>
    <x v="314"/>
    <s v=""/>
    <n v="60383358"/>
    <n v="59814231"/>
    <n v="20.04"/>
    <n v="4.07"/>
    <n v="0"/>
    <x v="1"/>
    <n v="0.7556249323258375"/>
    <n v="2"/>
  </r>
  <r>
    <s v="222-F-Jun-06-23"/>
    <m/>
    <x v="22"/>
    <n v="15.273999999999999"/>
    <n v="15.27"/>
    <x v="74"/>
    <s v=""/>
    <n v="96116922"/>
    <n v="59814231"/>
    <n v="20.04"/>
    <n v="4.07"/>
    <n v="0"/>
    <x v="1"/>
    <n v="1.2027874084382288"/>
    <n v="2"/>
  </r>
  <r>
    <s v="222-F-Jun-06-23"/>
    <m/>
    <x v="22"/>
    <n v="15.461"/>
    <n v="15.46"/>
    <x v="257"/>
    <s v=""/>
    <n v="44509016"/>
    <n v="59814231"/>
    <n v="20.04"/>
    <n v="4.07"/>
    <n v="0"/>
    <x v="1"/>
    <n v="0.55697667895332381"/>
    <n v="2"/>
  </r>
  <r>
    <s v="222-F-Jun-06-23"/>
    <m/>
    <x v="22"/>
    <n v="15.702"/>
    <n v="15.7"/>
    <x v="25"/>
    <s v=""/>
    <n v="103390787"/>
    <n v="59814231"/>
    <n v="20.04"/>
    <n v="4.07"/>
    <n v="0"/>
    <x v="1"/>
    <n v="1.2938110601598223"/>
    <n v="2"/>
  </r>
  <r>
    <s v="222-F-Jun-06-23"/>
    <m/>
    <x v="22"/>
    <n v="15.933999999999999"/>
    <n v="15.93"/>
    <x v="316"/>
    <s v=""/>
    <n v="38148429"/>
    <n v="59814231"/>
    <n v="20.04"/>
    <n v="4.07"/>
    <n v="0"/>
    <x v="1"/>
    <n v="0.47738160043139727"/>
    <n v="2"/>
  </r>
  <r>
    <s v="222-F-Jun-06-23"/>
    <m/>
    <x v="22"/>
    <n v="16.02"/>
    <n v="16.02"/>
    <x v="341"/>
    <s v=""/>
    <n v="171870994"/>
    <n v="59814231"/>
    <n v="20.04"/>
    <n v="4.07"/>
    <n v="0"/>
    <x v="1"/>
    <n v="2.1507582968476915"/>
    <n v="2"/>
  </r>
  <r>
    <s v="222-F-Jun-06-23"/>
    <m/>
    <x v="22"/>
    <n v="16.364000000000001"/>
    <n v="16.36"/>
    <x v="28"/>
    <s v="dodecane"/>
    <n v="596309460"/>
    <n v="59814231"/>
    <n v="20.04"/>
    <n v="4.07"/>
    <n v="0"/>
    <x v="1"/>
    <n v="7.4620940318979398"/>
    <n v="2"/>
  </r>
  <r>
    <s v="222-F-Jun-06-23"/>
    <m/>
    <x v="22"/>
    <n v="16.550999999999998"/>
    <n v="16.55"/>
    <x v="29"/>
    <s v="decanal"/>
    <n v="89688251"/>
    <n v="59814231"/>
    <n v="20.04"/>
    <n v="4.07"/>
    <n v="0"/>
    <x v="1"/>
    <n v="1.122340340732586"/>
    <n v="2"/>
  </r>
  <r>
    <s v="222-F-Jun-06-23"/>
    <m/>
    <x v="22"/>
    <n v="16.742000000000001"/>
    <n v="16.739999999999998"/>
    <x v="319"/>
    <s v=""/>
    <n v="25877599"/>
    <n v="59814231"/>
    <n v="20.04"/>
    <n v="4.07"/>
    <n v="0"/>
    <x v="1"/>
    <n v="0.32382695565109443"/>
    <n v="2"/>
  </r>
  <r>
    <s v="222-F-Jun-06-23"/>
    <m/>
    <x v="22"/>
    <n v="16.846"/>
    <n v="16.850000000000001"/>
    <x v="342"/>
    <s v=""/>
    <n v="322444799"/>
    <n v="59814231"/>
    <n v="20.04"/>
    <n v="4.07"/>
    <n v="0"/>
    <x v="1"/>
    <n v="4.0350079474413016"/>
    <n v="2"/>
  </r>
  <r>
    <s v="222-F-Jun-06-23"/>
    <m/>
    <x v="22"/>
    <n v="16.925999999999998"/>
    <n v="16.93"/>
    <x v="292"/>
    <s v=""/>
    <n v="462504614"/>
    <n v="59814231"/>
    <n v="20.04"/>
    <n v="4.07"/>
    <n v="0"/>
    <x v="1"/>
    <n v="5.7876876879576251"/>
    <n v="2"/>
  </r>
  <r>
    <s v="222-F-Jun-06-23"/>
    <m/>
    <x v="22"/>
    <n v="17.192"/>
    <n v="17.190000000000001"/>
    <x v="262"/>
    <s v=""/>
    <n v="103793066"/>
    <n v="59814231"/>
    <n v="20.04"/>
    <n v="4.07"/>
    <n v="0"/>
    <x v="1"/>
    <n v="1.2988450968914513"/>
    <n v="2"/>
  </r>
  <r>
    <s v="222-F-Jun-06-23"/>
    <m/>
    <x v="22"/>
    <n v="17.434999999999999"/>
    <n v="17.440000000000001"/>
    <x v="321"/>
    <s v=""/>
    <n v="62485515"/>
    <n v="59814231"/>
    <n v="20.04"/>
    <n v="4.07"/>
    <n v="0"/>
    <x v="1"/>
    <n v="0.78193089299902963"/>
    <n v="2"/>
  </r>
  <r>
    <s v="222-F-Jun-06-23"/>
    <m/>
    <x v="22"/>
    <n v="17.649999999999999"/>
    <n v="17.649999999999999"/>
    <x v="263"/>
    <s v=""/>
    <n v="73695988"/>
    <n v="59814231"/>
    <n v="20.04"/>
    <n v="4.07"/>
    <n v="0"/>
    <x v="1"/>
    <n v="0.92221644820060744"/>
    <n v="2"/>
  </r>
  <r>
    <s v="222-F-Jun-06-23"/>
    <m/>
    <x v="22"/>
    <n v="18.181000000000001"/>
    <n v="18.18"/>
    <x v="33"/>
    <s v="m-ethylacetophenone"/>
    <n v="90698040"/>
    <n v="59814231"/>
    <n v="20.04"/>
    <n v="4.07"/>
    <n v="0"/>
    <x v="1"/>
    <n v="1.1349766327517938"/>
    <n v="2"/>
  </r>
  <r>
    <s v="222-F-Jun-06-23"/>
    <m/>
    <x v="22"/>
    <n v="18.427"/>
    <n v="18.43"/>
    <x v="265"/>
    <s v=""/>
    <n v="32175931"/>
    <n v="59814231"/>
    <n v="20.04"/>
    <n v="4.07"/>
    <n v="0"/>
    <x v="1"/>
    <n v="0.40264298789735764"/>
    <n v="2"/>
  </r>
  <r>
    <s v="222-F-Jun-06-23"/>
    <m/>
    <x v="22"/>
    <n v="18.504999999999999"/>
    <n v="18.510000000000002"/>
    <x v="344"/>
    <s v=""/>
    <n v="28902184"/>
    <n v="59814231"/>
    <n v="20.04"/>
    <n v="4.07"/>
    <n v="0"/>
    <x v="1"/>
    <n v="0.36167599074349099"/>
    <n v="2"/>
  </r>
  <r>
    <s v="222-F-Jun-06-23"/>
    <m/>
    <x v="22"/>
    <n v="18.693999999999999"/>
    <n v="18.690000000000001"/>
    <x v="35"/>
    <s v=""/>
    <n v="82339007"/>
    <n v="59814231"/>
    <n v="20.04"/>
    <n v="4.07"/>
    <n v="0"/>
    <x v="1"/>
    <n v="1.0303734116965084"/>
    <n v="2"/>
  </r>
  <r>
    <s v="222-F-Jun-06-23"/>
    <m/>
    <x v="22"/>
    <n v="18.963999999999999"/>
    <n v="18.96"/>
    <x v="354"/>
    <s v=""/>
    <n v="83221939"/>
    <n v="59814231"/>
    <n v="20.04"/>
    <n v="4.07"/>
    <n v="0"/>
    <x v="1"/>
    <n v="1.0414222412887335"/>
    <n v="2"/>
  </r>
  <r>
    <s v="222-F-Jun-06-23"/>
    <m/>
    <x v="22"/>
    <n v="19.097999999999999"/>
    <n v="19.100000000000001"/>
    <x v="37"/>
    <s v=""/>
    <n v="30591281"/>
    <n v="59814231"/>
    <n v="20.04"/>
    <n v="4.07"/>
    <n v="0"/>
    <x v="1"/>
    <n v="0.38281300346671149"/>
    <n v="2"/>
  </r>
  <r>
    <s v="222-F-Jun-06-23"/>
    <m/>
    <x v="22"/>
    <n v="19.399000000000001"/>
    <n v="19.399999999999999"/>
    <x v="39"/>
    <s v="undecanal"/>
    <n v="35620015"/>
    <n v="59814231"/>
    <n v="20.04"/>
    <n v="4.07"/>
    <n v="0"/>
    <x v="1"/>
    <n v="0.44574154726241483"/>
    <n v="2"/>
  </r>
  <r>
    <s v="222-F-Jun-06-23"/>
    <m/>
    <x v="22"/>
    <n v="19.504999999999999"/>
    <n v="19.510000000000002"/>
    <x v="41"/>
    <s v="standard"/>
    <n v="59814231"/>
    <n v="59814231"/>
    <n v="20.04"/>
    <n v="4.07"/>
    <n v="0"/>
    <x v="1"/>
    <n v="0.74850299401197617"/>
    <n v="2"/>
  </r>
  <r>
    <s v="222-F-Jun-06-23"/>
    <m/>
    <x v="22"/>
    <n v="20.129000000000001"/>
    <n v="20.13"/>
    <x v="77"/>
    <s v=""/>
    <n v="23175931"/>
    <n v="59814231"/>
    <n v="20.04"/>
    <n v="4.07"/>
    <n v="0"/>
    <x v="1"/>
    <n v="0.29001883753240887"/>
    <n v="2"/>
  </r>
  <r>
    <s v="222-F-Jun-06-23"/>
    <m/>
    <x v="22"/>
    <n v="20.254999999999999"/>
    <n v="20.260000000000002"/>
    <x v="325"/>
    <s v=""/>
    <n v="99636362"/>
    <n v="59814231"/>
    <n v="20.04"/>
    <n v="4.07"/>
    <n v="0"/>
    <x v="1"/>
    <n v="1.2468289573004974"/>
    <n v="2"/>
  </r>
  <r>
    <s v="222-F-Jun-06-23"/>
    <m/>
    <x v="22"/>
    <n v="21.838000000000001"/>
    <n v="21.84"/>
    <x v="44"/>
    <s v="tetradecane"/>
    <n v="17082263"/>
    <n v="59814231"/>
    <n v="20.04"/>
    <n v="4.07"/>
    <n v="0"/>
    <x v="1"/>
    <n v="0.21376392852062248"/>
    <n v="2"/>
  </r>
  <r>
    <s v="222-F-Jun-06-23"/>
    <m/>
    <x v="22"/>
    <n v="22.033999999999999"/>
    <n v="22.03"/>
    <x v="326"/>
    <s v=""/>
    <n v="62126910"/>
    <n v="59814231"/>
    <n v="20.04"/>
    <n v="4.07"/>
    <n v="0"/>
    <x v="1"/>
    <n v="0.77744338372773836"/>
    <n v="2"/>
  </r>
  <r>
    <s v="222-F-Jun-06-23"/>
    <m/>
    <x v="22"/>
    <n v="22.294"/>
    <n v="22.29"/>
    <x v="46"/>
    <s v=""/>
    <n v="130035080"/>
    <n v="59814231"/>
    <n v="20.04"/>
    <n v="4.07"/>
    <n v="0"/>
    <x v="1"/>
    <n v="1.6272322669597949"/>
    <n v="2"/>
  </r>
  <r>
    <s v="222-F-Jun-06-23"/>
    <m/>
    <x v="22"/>
    <n v="22.591000000000001"/>
    <n v="22.59"/>
    <x v="274"/>
    <s v=""/>
    <n v="34007089"/>
    <n v="59814231"/>
    <n v="20.04"/>
    <n v="4.07"/>
    <n v="0"/>
    <x v="1"/>
    <n v="0.42555772277891096"/>
    <n v="2"/>
  </r>
  <r>
    <s v="222-F-Jun-06-23"/>
    <m/>
    <x v="22"/>
    <n v="22.7"/>
    <n v="22.7"/>
    <x v="178"/>
    <s v=""/>
    <n v="32494547"/>
    <n v="59814231"/>
    <n v="20.04"/>
    <n v="4.07"/>
    <n v="0"/>
    <x v="1"/>
    <n v="0.40663008304098869"/>
    <n v="2"/>
  </r>
  <r>
    <s v="222-F-Jun-06-23"/>
    <m/>
    <x v="22"/>
    <n v="22.800999999999998"/>
    <n v="22.8"/>
    <x v="327"/>
    <s v=""/>
    <n v="14141911"/>
    <n v="59814231"/>
    <n v="20.04"/>
    <n v="4.07"/>
    <n v="0"/>
    <x v="1"/>
    <n v="0.17696896787908048"/>
    <n v="2"/>
  </r>
  <r>
    <s v="222-F-Jun-06-23"/>
    <m/>
    <x v="22"/>
    <n v="23.109000000000002"/>
    <n v="23.11"/>
    <x v="128"/>
    <s v=""/>
    <n v="29267637"/>
    <n v="59814231"/>
    <n v="20.04"/>
    <n v="4.07"/>
    <n v="0"/>
    <x v="1"/>
    <n v="0.36624919447941562"/>
    <n v="2"/>
  </r>
  <r>
    <s v="222-F-Jun-06-23"/>
    <m/>
    <x v="22"/>
    <n v="23.315000000000001"/>
    <n v="23.32"/>
    <x v="329"/>
    <s v=""/>
    <n v="76793493"/>
    <n v="59814231"/>
    <n v="20.04"/>
    <n v="4.07"/>
    <n v="0"/>
    <x v="1"/>
    <n v="0.96097798918684973"/>
    <n v="2"/>
  </r>
  <r>
    <s v="222-F-Jun-06-23"/>
    <m/>
    <x v="22"/>
    <n v="23.408000000000001"/>
    <n v="23.41"/>
    <x v="330"/>
    <s v=""/>
    <n v="24444373"/>
    <n v="59814231"/>
    <n v="20.04"/>
    <n v="4.07"/>
    <n v="0"/>
    <x v="1"/>
    <n v="0.30589186003654395"/>
    <n v="2"/>
  </r>
  <r>
    <s v="222-F-Jun-06-23"/>
    <m/>
    <x v="22"/>
    <n v="23.54"/>
    <n v="23.54"/>
    <x v="81"/>
    <s v=""/>
    <n v="49117570"/>
    <n v="59814231"/>
    <n v="20.04"/>
    <n v="4.07"/>
    <n v="0"/>
    <x v="1"/>
    <n v="0.61464717658232237"/>
    <n v="2"/>
  </r>
  <r>
    <s v="222-F-Jun-06-23"/>
    <m/>
    <x v="22"/>
    <n v="24.605"/>
    <n v="24.61"/>
    <x v="49"/>
    <s v="tridecanal"/>
    <n v="422108528"/>
    <n v="59814231"/>
    <n v="20.04"/>
    <n v="4.07"/>
    <n v="0"/>
    <x v="1"/>
    <n v="5.28217936975547"/>
    <n v="2"/>
  </r>
  <r>
    <s v="222-F-Jun-06-23"/>
    <m/>
    <x v="22"/>
    <n v="24.972000000000001"/>
    <n v="24.97"/>
    <x v="280"/>
    <s v=""/>
    <n v="65391694"/>
    <n v="59814231"/>
    <n v="20.04"/>
    <n v="4.07"/>
    <n v="0"/>
    <x v="1"/>
    <n v="0.81829821974163597"/>
    <n v="2"/>
  </r>
  <r>
    <s v="222-F-Jun-06-23"/>
    <m/>
    <x v="22"/>
    <n v="25.411000000000001"/>
    <n v="25.41"/>
    <x v="332"/>
    <s v=""/>
    <n v="14294164"/>
    <n v="59814231"/>
    <n v="20.04"/>
    <n v="4.07"/>
    <n v="0"/>
    <x v="1"/>
    <n v="0.17887423063080432"/>
    <n v="2"/>
  </r>
  <r>
    <s v="222-F-Jun-06-23"/>
    <m/>
    <x v="22"/>
    <n v="29.26"/>
    <n v="29.26"/>
    <x v="57"/>
    <s v="pentadecanal"/>
    <n v="18448356"/>
    <n v="59814231"/>
    <n v="20.04"/>
    <n v="4.07"/>
    <n v="0"/>
    <x v="1"/>
    <n v="0.2308589355700118"/>
    <n v="2"/>
  </r>
  <r>
    <s v="328-L-Jun-06-23"/>
    <m/>
    <x v="23"/>
    <n v="4.8710000000000004"/>
    <n v="4.87"/>
    <x v="68"/>
    <s v=""/>
    <n v="11823624"/>
    <n v="53173740"/>
    <n v="6.25"/>
    <n v="1.42"/>
    <n v="0"/>
    <x v="0"/>
    <n v="0.53365999081501514"/>
    <n v="2"/>
  </r>
  <r>
    <s v="328-L-Jun-06-23"/>
    <m/>
    <x v="23"/>
    <n v="5.4420000000000002"/>
    <n v="5.44"/>
    <x v="2"/>
    <s v="4-hydroxy-4-methyl-2-pentanone"/>
    <n v="93440763"/>
    <n v="53173740"/>
    <n v="6.25"/>
    <n v="1.42"/>
    <n v="0"/>
    <x v="0"/>
    <n v="4.2174545405307207"/>
    <n v="2"/>
  </r>
  <r>
    <s v="328-L-Jun-06-23"/>
    <m/>
    <x v="23"/>
    <n v="5.6609999999999996"/>
    <n v="5.66"/>
    <x v="118"/>
    <s v=""/>
    <n v="42186118"/>
    <n v="53173740"/>
    <n v="6.25"/>
    <n v="1.42"/>
    <n v="0"/>
    <x v="0"/>
    <n v="1.9040730104747194"/>
    <n v="2"/>
  </r>
  <r>
    <s v="328-L-Jun-06-23"/>
    <m/>
    <x v="23"/>
    <n v="5.8179999999999996"/>
    <n v="5.82"/>
    <x v="355"/>
    <s v=""/>
    <n v="2160583870"/>
    <n v="53173740"/>
    <n v="6.25"/>
    <n v="1.42"/>
    <n v="0"/>
    <x v="0"/>
    <n v="97.518084829090455"/>
    <n v="2"/>
  </r>
  <r>
    <s v="328-L-Jun-06-23"/>
    <m/>
    <x v="23"/>
    <n v="6.12"/>
    <n v="6.12"/>
    <x v="5"/>
    <s v=""/>
    <n v="151386241"/>
    <n v="53173740"/>
    <n v="6.25"/>
    <n v="1.42"/>
    <n v="0"/>
    <x v="0"/>
    <n v="6.8328272263715144"/>
    <n v="2"/>
  </r>
  <r>
    <s v="328-L-Jun-06-23"/>
    <m/>
    <x v="23"/>
    <n v="7.5119999999999996"/>
    <n v="7.51"/>
    <x v="9"/>
    <s v="cyclopentane"/>
    <n v="8666262"/>
    <n v="53173740"/>
    <n v="6.25"/>
    <n v="1.42"/>
    <n v="0"/>
    <x v="0"/>
    <n v="0.39115226425675531"/>
    <n v="2"/>
  </r>
  <r>
    <s v="328-L-Jun-06-23"/>
    <m/>
    <x v="23"/>
    <n v="8.4719999999999995"/>
    <n v="8.4700000000000006"/>
    <x v="10"/>
    <s v=""/>
    <n v="11330856"/>
    <n v="53173740"/>
    <n v="6.25"/>
    <n v="1.42"/>
    <n v="0"/>
    <x v="0"/>
    <n v="0.5114188770622492"/>
    <n v="2"/>
  </r>
  <r>
    <s v="328-L-Jun-06-23"/>
    <m/>
    <x v="23"/>
    <n v="9.8089999999999993"/>
    <n v="9.81"/>
    <x v="12"/>
    <s v="6-methyl-5-hepten-2-one"/>
    <n v="40432558"/>
    <n v="53173740"/>
    <n v="6.25"/>
    <n v="1.42"/>
    <n v="0"/>
    <x v="0"/>
    <n v="1.8249259728580314"/>
    <n v="2"/>
  </r>
  <r>
    <s v="328-L-Jun-06-23"/>
    <m/>
    <x v="23"/>
    <n v="9.9030000000000005"/>
    <n v="9.9"/>
    <x v="286"/>
    <s v=""/>
    <n v="23419780"/>
    <n v="53173740"/>
    <n v="6.25"/>
    <n v="1.42"/>
    <n v="0"/>
    <x v="0"/>
    <n v="1.0570531995680574"/>
    <n v="2"/>
  </r>
  <r>
    <s v="328-L-Jun-06-23"/>
    <m/>
    <x v="23"/>
    <n v="10.36"/>
    <n v="10.36"/>
    <x v="349"/>
    <s v=""/>
    <n v="315833677"/>
    <n v="53173740"/>
    <n v="6.25"/>
    <n v="1.42"/>
    <n v="0"/>
    <x v="0"/>
    <n v="14.255172286169829"/>
    <n v="2"/>
  </r>
  <r>
    <s v="328-L-Jun-06-23"/>
    <m/>
    <x v="23"/>
    <n v="10.465"/>
    <n v="10.47"/>
    <x v="14"/>
    <s v="(z)-3-hexen-1-ol acetate"/>
    <n v="489517612"/>
    <n v="53173740"/>
    <n v="6.25"/>
    <n v="1.42"/>
    <n v="0"/>
    <x v="0"/>
    <n v="22.09440729202046"/>
    <n v="2"/>
  </r>
  <r>
    <s v="328-L-Jun-06-23"/>
    <m/>
    <x v="23"/>
    <n v="10.721"/>
    <n v="10.72"/>
    <x v="356"/>
    <s v=""/>
    <n v="51564936"/>
    <n v="53173740"/>
    <n v="6.25"/>
    <n v="1.42"/>
    <n v="0"/>
    <x v="0"/>
    <n v="2.3273865332775165"/>
    <n v="2"/>
  </r>
  <r>
    <s v="328-L-Jun-06-23"/>
    <m/>
    <x v="23"/>
    <n v="11.071999999999999"/>
    <n v="11.07"/>
    <x v="15"/>
    <s v="D-limonene"/>
    <n v="43064465"/>
    <n v="53173740"/>
    <n v="6.25"/>
    <n v="1.42"/>
    <n v="0"/>
    <x v="0"/>
    <n v="1.9437172559236948"/>
    <n v="2"/>
  </r>
  <r>
    <s v="328-L-Jun-06-23"/>
    <m/>
    <x v="23"/>
    <n v="11.747"/>
    <n v="11.75"/>
    <x v="159"/>
    <s v=""/>
    <n v="47213275"/>
    <n v="53173740"/>
    <n v="6.25"/>
    <n v="1.42"/>
    <n v="0"/>
    <x v="0"/>
    <n v="2.1309740484682855"/>
    <n v="2"/>
  </r>
  <r>
    <s v="328-L-Jun-06-23"/>
    <m/>
    <x v="23"/>
    <n v="11.932"/>
    <n v="11.93"/>
    <x v="153"/>
    <s v=""/>
    <n v="10594225"/>
    <n v="53173740"/>
    <n v="6.25"/>
    <n v="1.42"/>
    <n v="0"/>
    <x v="0"/>
    <n v="0.4781709919219525"/>
    <n v="2"/>
  </r>
  <r>
    <s v="328-L-Jun-06-23"/>
    <m/>
    <x v="23"/>
    <n v="12.289"/>
    <n v="12.29"/>
    <x v="17"/>
    <s v="acetophenone"/>
    <n v="44361884"/>
    <n v="53173740"/>
    <n v="6.25"/>
    <n v="1.42"/>
    <n v="0"/>
    <x v="0"/>
    <n v="2.0022763416678986"/>
    <n v="2"/>
  </r>
  <r>
    <s v="328-L-Jun-06-23"/>
    <m/>
    <x v="23"/>
    <n v="13.388"/>
    <n v="13.39"/>
    <x v="22"/>
    <s v=""/>
    <n v="18548609"/>
    <n v="53173740"/>
    <n v="6.25"/>
    <n v="1.42"/>
    <n v="0"/>
    <x v="0"/>
    <n v="0.83719259920404321"/>
    <n v="2"/>
  </r>
  <r>
    <s v="328-L-Jun-06-23"/>
    <m/>
    <x v="23"/>
    <n v="13.513999999999999"/>
    <n v="13.51"/>
    <x v="20"/>
    <s v="nonanal"/>
    <n v="58024964"/>
    <n v="53173740"/>
    <n v="6.25"/>
    <n v="1.42"/>
    <n v="0"/>
    <x v="0"/>
    <n v="2.6189602913016841"/>
    <n v="2"/>
  </r>
  <r>
    <s v="328-L-Jun-06-23"/>
    <m/>
    <x v="23"/>
    <n v="13.888999999999999"/>
    <n v="13.89"/>
    <x v="73"/>
    <s v="€-4,8-dimethylnona-1,3,7-triene"/>
    <n v="299890756"/>
    <n v="53173740"/>
    <n v="6.25"/>
    <n v="1.42"/>
    <n v="0"/>
    <x v="0"/>
    <n v="13.535587573866348"/>
    <n v="2"/>
  </r>
  <r>
    <s v="328-L-Jun-06-23"/>
    <m/>
    <x v="23"/>
    <n v="14.731"/>
    <n v="14.73"/>
    <x v="175"/>
    <s v=""/>
    <n v="19343106"/>
    <n v="53173740"/>
    <n v="6.25"/>
    <n v="1.42"/>
    <n v="0"/>
    <x v="0"/>
    <n v="0.87305226978580042"/>
    <n v="2"/>
  </r>
  <r>
    <s v="328-L-Jun-06-23"/>
    <m/>
    <x v="23"/>
    <n v="14.852"/>
    <n v="14.85"/>
    <x v="357"/>
    <s v=""/>
    <n v="74938394"/>
    <n v="53173740"/>
    <n v="6.25"/>
    <n v="1.42"/>
    <n v="0"/>
    <x v="0"/>
    <n v="3.3823489865486236"/>
    <n v="2"/>
  </r>
  <r>
    <s v="328-L-Jun-06-23"/>
    <m/>
    <x v="23"/>
    <n v="15.266"/>
    <n v="15.27"/>
    <x v="74"/>
    <s v=""/>
    <n v="13124558"/>
    <n v="53173740"/>
    <n v="6.25"/>
    <n v="1.42"/>
    <n v="0"/>
    <x v="0"/>
    <n v="0.5923777262987332"/>
    <n v="2"/>
  </r>
  <r>
    <s v="328-L-Jun-06-23"/>
    <m/>
    <x v="23"/>
    <n v="15.712"/>
    <n v="15.71"/>
    <x v="75"/>
    <s v=""/>
    <n v="11387870"/>
    <n v="53173740"/>
    <n v="6.25"/>
    <n v="1.42"/>
    <n v="0"/>
    <x v="0"/>
    <n v="0.51399220743171348"/>
    <n v="2"/>
  </r>
  <r>
    <s v="328-L-Jun-06-23"/>
    <m/>
    <x v="23"/>
    <n v="16.004000000000001"/>
    <n v="16"/>
    <x v="26"/>
    <s v="Butanoic acid, 3-hexenyl ester"/>
    <n v="475702322"/>
    <n v="53173740"/>
    <n v="6.25"/>
    <n v="1.42"/>
    <n v="0"/>
    <x v="0"/>
    <n v="21.470853334747567"/>
    <n v="2"/>
  </r>
  <r>
    <s v="328-L-Jun-06-23"/>
    <m/>
    <x v="23"/>
    <n v="16.109000000000002"/>
    <n v="16.11"/>
    <x v="216"/>
    <s v=""/>
    <n v="17402095"/>
    <n v="53173740"/>
    <n v="6.25"/>
    <n v="1.42"/>
    <n v="0"/>
    <x v="0"/>
    <n v="0.78544461984430669"/>
    <n v="2"/>
  </r>
  <r>
    <s v="328-L-Jun-06-23"/>
    <m/>
    <x v="23"/>
    <n v="16.212"/>
    <n v="16.21"/>
    <x v="27"/>
    <s v="methyl salicylate"/>
    <n v="77571081"/>
    <n v="53173740"/>
    <n v="6.25"/>
    <n v="1.42"/>
    <n v="0"/>
    <x v="0"/>
    <n v="3.5011754749618893"/>
    <n v="2"/>
  </r>
  <r>
    <s v="328-L-Jun-06-23"/>
    <m/>
    <x v="23"/>
    <n v="16.37"/>
    <n v="16.37"/>
    <x v="28"/>
    <s v="dodecane"/>
    <n v="16108305"/>
    <n v="53173740"/>
    <n v="6.25"/>
    <n v="1.42"/>
    <n v="0"/>
    <x v="0"/>
    <n v="0.72704932923657439"/>
    <n v="2"/>
  </r>
  <r>
    <s v="328-L-Jun-06-23"/>
    <m/>
    <x v="23"/>
    <n v="16.550999999999998"/>
    <n v="16.55"/>
    <x v="29"/>
    <s v="decanal"/>
    <n v="38809177"/>
    <n v="53173740"/>
    <n v="6.25"/>
    <n v="1.42"/>
    <n v="0"/>
    <x v="0"/>
    <n v="1.7516545723509387"/>
    <n v="2"/>
  </r>
  <r>
    <s v="328-L-Jun-06-23"/>
    <m/>
    <x v="23"/>
    <n v="17.326000000000001"/>
    <n v="17.329999999999998"/>
    <x v="164"/>
    <s v=""/>
    <n v="103415281"/>
    <n v="53173740"/>
    <n v="6.25"/>
    <n v="1.42"/>
    <n v="0"/>
    <x v="0"/>
    <n v="4.667655019188043"/>
    <n v="2"/>
  </r>
  <r>
    <s v="328-L-Jun-06-23"/>
    <m/>
    <x v="23"/>
    <n v="17.417000000000002"/>
    <n v="17.420000000000002"/>
    <x v="358"/>
    <s v=""/>
    <n v="50599257"/>
    <n v="53173740"/>
    <n v="6.25"/>
    <n v="1.42"/>
    <n v="0"/>
    <x v="0"/>
    <n v="2.2838005526788225"/>
    <n v="2"/>
  </r>
  <r>
    <s v="328-L-Jun-06-23"/>
    <m/>
    <x v="23"/>
    <n v="18.18"/>
    <n v="18.18"/>
    <x v="33"/>
    <s v="m-ethylacetophenone"/>
    <n v="20851875"/>
    <n v="53173740"/>
    <n v="6.25"/>
    <n v="1.42"/>
    <n v="0"/>
    <x v="0"/>
    <n v="0.9411506506783236"/>
    <n v="2"/>
  </r>
  <r>
    <s v="328-L-Jun-06-23"/>
    <m/>
    <x v="23"/>
    <n v="18.696000000000002"/>
    <n v="18.7"/>
    <x v="76"/>
    <s v=""/>
    <n v="14994769"/>
    <n v="53173740"/>
    <n v="6.25"/>
    <n v="1.42"/>
    <n v="0"/>
    <x v="0"/>
    <n v="0.67678981391942716"/>
    <n v="2"/>
  </r>
  <r>
    <s v="328-L-Jun-06-23"/>
    <m/>
    <x v="23"/>
    <n v="19.004000000000001"/>
    <n v="19"/>
    <x v="324"/>
    <s v=""/>
    <n v="28526311"/>
    <n v="53173740"/>
    <n v="6.25"/>
    <n v="1.42"/>
    <n v="0"/>
    <x v="0"/>
    <n v="1.2875367878956794"/>
    <n v="2"/>
  </r>
  <r>
    <s v="328-L-Jun-06-23"/>
    <m/>
    <x v="23"/>
    <n v="19.504000000000001"/>
    <n v="19.5"/>
    <x v="41"/>
    <s v="standard"/>
    <n v="53173740"/>
    <n v="53173740"/>
    <n v="6.25"/>
    <n v="1.42"/>
    <n v="0"/>
    <x v="0"/>
    <n v="2.4000000000000004"/>
    <n v="2"/>
  </r>
  <r>
    <s v="328-L-Jun-06-23"/>
    <m/>
    <x v="23"/>
    <n v="19.585000000000001"/>
    <n v="19.59"/>
    <x v="359"/>
    <s v=""/>
    <n v="11767260"/>
    <n v="53173740"/>
    <n v="6.25"/>
    <n v="1.42"/>
    <n v="0"/>
    <x v="0"/>
    <n v="0.53111599823521916"/>
    <n v="2"/>
  </r>
  <r>
    <s v="328-L-Jun-06-23"/>
    <m/>
    <x v="23"/>
    <n v="19.876000000000001"/>
    <n v="19.88"/>
    <x v="176"/>
    <s v=""/>
    <n v="75724856"/>
    <n v="53173740"/>
    <n v="6.25"/>
    <n v="1.42"/>
    <n v="0"/>
    <x v="0"/>
    <n v="3.4178459969150183"/>
    <n v="2"/>
  </r>
  <r>
    <s v="328-L-Jun-06-23"/>
    <m/>
    <x v="23"/>
    <n v="20.132000000000001"/>
    <n v="20.13"/>
    <x v="77"/>
    <s v=""/>
    <n v="18587507"/>
    <n v="53173740"/>
    <n v="6.25"/>
    <n v="1.42"/>
    <n v="0"/>
    <x v="0"/>
    <n v="0.8389482628079199"/>
    <n v="2"/>
  </r>
  <r>
    <s v="328-L-Jun-06-23"/>
    <m/>
    <x v="23"/>
    <n v="20.196000000000002"/>
    <n v="20.2"/>
    <x v="221"/>
    <s v=""/>
    <n v="20456844"/>
    <n v="53173740"/>
    <n v="6.25"/>
    <n v="1.42"/>
    <n v="0"/>
    <x v="0"/>
    <n v="0.92332090238527509"/>
    <n v="2"/>
  </r>
  <r>
    <s v="328-L-Jun-06-23"/>
    <m/>
    <x v="23"/>
    <n v="21.376000000000001"/>
    <n v="21.38"/>
    <x v="360"/>
    <s v=""/>
    <n v="17769542"/>
    <n v="53173740"/>
    <n v="6.25"/>
    <n v="1.42"/>
    <n v="0"/>
    <x v="0"/>
    <n v="0.80202936261395197"/>
    <n v="2"/>
  </r>
  <r>
    <s v="328-L-Jun-06-23"/>
    <m/>
    <x v="23"/>
    <n v="21.52"/>
    <n v="21.52"/>
    <x v="361"/>
    <s v=""/>
    <n v="101615038"/>
    <n v="53173740"/>
    <n v="6.25"/>
    <n v="1.42"/>
    <n v="0"/>
    <x v="0"/>
    <n v="4.5864009415173737"/>
    <n v="2"/>
  </r>
  <r>
    <s v="328-L-Jun-06-23"/>
    <m/>
    <x v="23"/>
    <n v="21.837"/>
    <n v="21.84"/>
    <x v="44"/>
    <s v="tetradecane"/>
    <n v="28313627"/>
    <n v="53173740"/>
    <n v="6.25"/>
    <n v="1.42"/>
    <n v="0"/>
    <x v="0"/>
    <n v="1.2779372825759483"/>
    <n v="2"/>
  </r>
  <r>
    <s v="328-L-Jun-06-23"/>
    <m/>
    <x v="23"/>
    <n v="22.167999999999999"/>
    <n v="22.17"/>
    <x v="177"/>
    <s v=""/>
    <n v="22621584"/>
    <n v="53173740"/>
    <n v="6.25"/>
    <n v="1.42"/>
    <n v="0"/>
    <x v="0"/>
    <n v="1.0210265743955569"/>
    <n v="2"/>
  </r>
  <r>
    <s v="328-L-Jun-06-23"/>
    <m/>
    <x v="23"/>
    <n v="22.283999999999999"/>
    <n v="22.28"/>
    <x v="114"/>
    <s v=""/>
    <n v="66753876"/>
    <n v="53173740"/>
    <n v="6.25"/>
    <n v="1.42"/>
    <n v="0"/>
    <x v="0"/>
    <n v="3.0129402671318588"/>
    <n v="2"/>
  </r>
  <r>
    <s v="328-L-Jun-06-23"/>
    <m/>
    <x v="23"/>
    <n v="22.422000000000001"/>
    <n v="22.42"/>
    <x v="87"/>
    <s v=""/>
    <n v="244695363"/>
    <n v="53173740"/>
    <n v="6.25"/>
    <n v="1.42"/>
    <n v="0"/>
    <x v="0"/>
    <n v="11.044340142333414"/>
    <n v="2"/>
  </r>
  <r>
    <s v="328-L-Jun-06-23"/>
    <m/>
    <x v="23"/>
    <n v="22.69"/>
    <n v="22.69"/>
    <x v="79"/>
    <s v=""/>
    <n v="41067504"/>
    <n v="53173740"/>
    <n v="6.25"/>
    <n v="1.42"/>
    <n v="0"/>
    <x v="0"/>
    <n v="1.853584299317671"/>
    <n v="2"/>
  </r>
  <r>
    <s v="328-L-Jun-06-23"/>
    <m/>
    <x v="23"/>
    <n v="23.106000000000002"/>
    <n v="23.11"/>
    <x v="128"/>
    <s v=""/>
    <n v="26263668"/>
    <n v="53173740"/>
    <n v="6.25"/>
    <n v="1.42"/>
    <n v="0"/>
    <x v="0"/>
    <n v="1.1854122580055495"/>
    <n v="2"/>
  </r>
  <r>
    <s v="328-L-Jun-06-23"/>
    <m/>
    <x v="23"/>
    <n v="23.280999999999999"/>
    <n v="23.28"/>
    <x v="362"/>
    <s v=""/>
    <n v="16314789"/>
    <n v="53173740"/>
    <n v="6.25"/>
    <n v="1.42"/>
    <n v="0"/>
    <x v="0"/>
    <n v="0.73636899717793047"/>
    <n v="2"/>
  </r>
  <r>
    <s v="328-L-Jun-06-23"/>
    <m/>
    <x v="23"/>
    <n v="23.462"/>
    <n v="23.46"/>
    <x v="363"/>
    <s v=""/>
    <n v="31196334"/>
    <n v="53173740"/>
    <n v="6.25"/>
    <n v="1.42"/>
    <n v="0"/>
    <x v="0"/>
    <n v="1.4080484389474954"/>
    <n v="2"/>
  </r>
  <r>
    <s v="328-L-Jun-06-23"/>
    <m/>
    <x v="23"/>
    <n v="23.518000000000001"/>
    <n v="23.52"/>
    <x v="364"/>
    <s v=""/>
    <n v="14151907"/>
    <n v="53173740"/>
    <n v="6.25"/>
    <n v="1.42"/>
    <n v="0"/>
    <x v="0"/>
    <n v="0.63874718611103909"/>
    <n v="2"/>
  </r>
  <r>
    <s v="328-L-Jun-06-23"/>
    <m/>
    <x v="23"/>
    <n v="23.966999999999999"/>
    <n v="23.97"/>
    <x v="365"/>
    <s v=""/>
    <n v="186056277"/>
    <n v="53173740"/>
    <n v="6.25"/>
    <n v="1.42"/>
    <n v="0"/>
    <x v="0"/>
    <n v="8.3976614170829436"/>
    <n v="2"/>
  </r>
  <r>
    <s v="328-L-Jun-06-23"/>
    <m/>
    <x v="23"/>
    <n v="24.244"/>
    <n v="24.24"/>
    <x v="366"/>
    <s v=""/>
    <n v="8443617"/>
    <n v="53173740"/>
    <n v="6.25"/>
    <n v="1.42"/>
    <n v="0"/>
    <x v="0"/>
    <n v="0.38110316859412185"/>
    <n v="2"/>
  </r>
  <r>
    <s v="328-L-Jun-06-23"/>
    <m/>
    <x v="23"/>
    <n v="24.341999999999999"/>
    <n v="24.34"/>
    <x v="367"/>
    <s v=""/>
    <n v="17968783"/>
    <n v="53173740"/>
    <n v="6.25"/>
    <n v="1.42"/>
    <n v="0"/>
    <x v="0"/>
    <n v="0.81102211730828044"/>
    <n v="2"/>
  </r>
  <r>
    <s v="328-L-Jun-06-23"/>
    <m/>
    <x v="23"/>
    <n v="24.977"/>
    <n v="24.98"/>
    <x v="169"/>
    <s v=""/>
    <n v="9506367"/>
    <n v="53173740"/>
    <n v="6.25"/>
    <n v="1.42"/>
    <n v="0"/>
    <x v="0"/>
    <n v="0.42907045470188865"/>
    <n v="2"/>
  </r>
  <r>
    <s v="328-L-Jun-06-23"/>
    <m/>
    <x v="23"/>
    <n v="26.067"/>
    <n v="26.07"/>
    <x v="50"/>
    <s v=""/>
    <n v="87038376"/>
    <n v="53173740"/>
    <n v="6.25"/>
    <n v="1.42"/>
    <n v="0"/>
    <x v="0"/>
    <n v="3.9284824125592825"/>
    <n v="2"/>
  </r>
  <r>
    <s v="328-L-Jun-06-23"/>
    <m/>
    <x v="23"/>
    <n v="32.875"/>
    <n v="32.880000000000003"/>
    <x v="63"/>
    <s v="homosalate"/>
    <n v="13172632"/>
    <n v="53173740"/>
    <n v="6.25"/>
    <n v="1.42"/>
    <n v="0"/>
    <x v="0"/>
    <n v="0.59454754922260511"/>
    <n v="2"/>
  </r>
  <r>
    <s v="328-L-Jun-06-23"/>
    <m/>
    <x v="23"/>
    <n v="35.094000000000001"/>
    <n v="35.090000000000003"/>
    <x v="85"/>
    <s v=""/>
    <n v="41702649"/>
    <n v="53173740"/>
    <n v="6.25"/>
    <n v="1.42"/>
    <n v="0"/>
    <x v="0"/>
    <n v="1.8822516076544551"/>
    <n v="2"/>
  </r>
  <r>
    <s v="333-F-Jun-06-23"/>
    <m/>
    <x v="24"/>
    <n v="4.3970000000000002"/>
    <n v="4.4000000000000004"/>
    <x v="67"/>
    <s v=""/>
    <n v="32771926"/>
    <n v="85854951"/>
    <n v="13.86"/>
    <n v="2.86"/>
    <n v="0"/>
    <x v="1"/>
    <n v="0.41310899334101747"/>
    <n v="2"/>
  </r>
  <r>
    <s v="333-F-Jun-06-23"/>
    <m/>
    <x v="24"/>
    <n v="4.8760000000000003"/>
    <n v="4.88"/>
    <x v="142"/>
    <s v=""/>
    <n v="32866116"/>
    <n v="85854951"/>
    <n v="13.86"/>
    <n v="2.86"/>
    <n v="0"/>
    <x v="1"/>
    <n v="0.41429631251422655"/>
    <n v="2"/>
  </r>
  <r>
    <s v="333-F-Jun-06-23"/>
    <m/>
    <x v="24"/>
    <n v="5.423"/>
    <n v="5.42"/>
    <x v="2"/>
    <s v="4-hydroxy-4-methyl-2-pentanone"/>
    <n v="100391100"/>
    <n v="85854951"/>
    <n v="13.86"/>
    <n v="2.86"/>
    <n v="0"/>
    <x v="1"/>
    <n v="1.2654876085524367"/>
    <n v="2"/>
  </r>
  <r>
    <s v="333-F-Jun-06-23"/>
    <m/>
    <x v="24"/>
    <n v="5.7590000000000003"/>
    <n v="5.76"/>
    <x v="3"/>
    <s v="(z)-3-hexen-1-ol"/>
    <n v="20272684"/>
    <n v="85854951"/>
    <n v="13.86"/>
    <n v="2.86"/>
    <n v="0"/>
    <x v="1"/>
    <n v="0.25554885237933689"/>
    <n v="2"/>
  </r>
  <r>
    <s v="333-F-Jun-06-23"/>
    <m/>
    <x v="24"/>
    <n v="7.5140000000000002"/>
    <n v="7.51"/>
    <x v="9"/>
    <s v="cyclopentane"/>
    <n v="28849959"/>
    <n v="85854951"/>
    <n v="13.86"/>
    <n v="2.86"/>
    <n v="0"/>
    <x v="1"/>
    <n v="0.36367034151180577"/>
    <n v="2"/>
  </r>
  <r>
    <s v="333-F-Jun-06-23"/>
    <m/>
    <x v="24"/>
    <n v="7.8170000000000002"/>
    <n v="7.82"/>
    <x v="238"/>
    <s v=""/>
    <n v="382640376"/>
    <n v="85854951"/>
    <n v="13.86"/>
    <n v="2.86"/>
    <n v="0"/>
    <x v="1"/>
    <n v="4.8234022175257083"/>
    <n v="2"/>
  </r>
  <r>
    <s v="333-F-Jun-06-23"/>
    <m/>
    <x v="24"/>
    <n v="8.0069999999999997"/>
    <n v="8.01"/>
    <x v="181"/>
    <s v=""/>
    <n v="432313550"/>
    <n v="85854951"/>
    <n v="13.86"/>
    <n v="2.86"/>
    <n v="0"/>
    <x v="1"/>
    <n v="5.4495611716010108"/>
    <n v="2"/>
  </r>
  <r>
    <s v="333-F-Jun-06-23"/>
    <m/>
    <x v="24"/>
    <n v="8.4689999999999994"/>
    <n v="8.4700000000000006"/>
    <x v="10"/>
    <s v=""/>
    <n v="46749858"/>
    <n v="85854951"/>
    <n v="13.86"/>
    <n v="2.86"/>
    <n v="0"/>
    <x v="1"/>
    <n v="0.58930887300354318"/>
    <n v="2"/>
  </r>
  <r>
    <s v="333-F-Jun-06-23"/>
    <m/>
    <x v="24"/>
    <n v="8.9179999999999993"/>
    <n v="8.92"/>
    <x v="72"/>
    <s v=""/>
    <n v="34777314"/>
    <n v="85854951"/>
    <n v="13.86"/>
    <n v="2.86"/>
    <n v="0"/>
    <x v="1"/>
    <n v="0.4383880635408634"/>
    <n v="2"/>
  </r>
  <r>
    <s v="333-F-Jun-06-23"/>
    <m/>
    <x v="24"/>
    <n v="9.0570000000000004"/>
    <n v="9.06"/>
    <x v="348"/>
    <s v=""/>
    <n v="81116984"/>
    <n v="85854951"/>
    <n v="13.86"/>
    <n v="2.86"/>
    <n v="0"/>
    <x v="1"/>
    <n v="1.0225262806677708"/>
    <n v="2"/>
  </r>
  <r>
    <s v="333-F-Jun-06-23"/>
    <m/>
    <x v="24"/>
    <n v="9.3079999999999998"/>
    <n v="9.31"/>
    <x v="219"/>
    <s v=""/>
    <n v="498705732"/>
    <n v="85854951"/>
    <n v="13.86"/>
    <n v="2.86"/>
    <n v="0"/>
    <x v="1"/>
    <n v="6.2864728462988486"/>
    <n v="2"/>
  </r>
  <r>
    <s v="333-F-Jun-06-23"/>
    <m/>
    <x v="24"/>
    <n v="9.9420000000000002"/>
    <n v="9.94"/>
    <x v="368"/>
    <s v="b-myrcene"/>
    <n v="3855648478"/>
    <n v="85854951"/>
    <n v="13.86"/>
    <n v="2.86"/>
    <n v="0"/>
    <x v="1"/>
    <n v="48.602668681218375"/>
    <n v="2"/>
  </r>
  <r>
    <s v="333-F-Jun-06-23"/>
    <m/>
    <x v="24"/>
    <n v="10.352"/>
    <n v="10.35"/>
    <x v="369"/>
    <s v=""/>
    <n v="127065850"/>
    <n v="85854951"/>
    <n v="13.86"/>
    <n v="2.86"/>
    <n v="0"/>
    <x v="1"/>
    <n v="1.6017381883970054"/>
    <n v="2"/>
  </r>
  <r>
    <s v="333-F-Jun-06-23"/>
    <m/>
    <x v="24"/>
    <n v="10.77"/>
    <n v="10.77"/>
    <x v="350"/>
    <s v=""/>
    <n v="24843506"/>
    <n v="85854951"/>
    <n v="13.86"/>
    <n v="2.86"/>
    <n v="0"/>
    <x v="1"/>
    <n v="0.31316669501577443"/>
    <n v="2"/>
  </r>
  <r>
    <s v="333-F-Jun-06-23"/>
    <m/>
    <x v="24"/>
    <n v="11.273"/>
    <n v="11.27"/>
    <x v="370"/>
    <s v=""/>
    <n v="10216989120"/>
    <n v="85854951"/>
    <n v="13.86"/>
    <n v="2.86"/>
    <n v="0"/>
    <x v="1"/>
    <n v="128.79102956412535"/>
    <n v="2"/>
  </r>
  <r>
    <s v="333-F-Jun-06-23"/>
    <m/>
    <x v="24"/>
    <n v="11.464"/>
    <n v="11.46"/>
    <x v="336"/>
    <s v=""/>
    <n v="1211795709"/>
    <n v="85854951"/>
    <n v="13.86"/>
    <n v="2.86"/>
    <n v="0"/>
    <x v="1"/>
    <n v="15.275382517339828"/>
    <n v="2"/>
  </r>
  <r>
    <s v="333-F-Jun-06-23"/>
    <m/>
    <x v="24"/>
    <n v="11.776999999999999"/>
    <n v="11.78"/>
    <x v="371"/>
    <s v=""/>
    <n v="1151173546"/>
    <n v="85854951"/>
    <n v="13.86"/>
    <n v="2.86"/>
    <n v="0"/>
    <x v="1"/>
    <n v="14.51120525381601"/>
    <n v="2"/>
  </r>
  <r>
    <s v="333-F-Jun-06-23"/>
    <m/>
    <x v="24"/>
    <n v="12.074999999999999"/>
    <n v="12.08"/>
    <x v="337"/>
    <s v=""/>
    <n v="90452736"/>
    <n v="85854951"/>
    <n v="13.86"/>
    <n v="2.86"/>
    <n v="0"/>
    <x v="1"/>
    <n v="1.1402088090245539"/>
    <n v="2"/>
  </r>
  <r>
    <s v="333-F-Jun-06-23"/>
    <m/>
    <x v="24"/>
    <n v="12.304"/>
    <n v="12.3"/>
    <x v="17"/>
    <s v="acetophenone"/>
    <n v="61218641"/>
    <n v="85854951"/>
    <n v="13.86"/>
    <n v="2.86"/>
    <n v="0"/>
    <x v="1"/>
    <n v="0.77169621209370298"/>
    <n v="2"/>
  </r>
  <r>
    <s v="333-F-Jun-06-23"/>
    <m/>
    <x v="24"/>
    <n v="12.997999999999999"/>
    <n v="13"/>
    <x v="307"/>
    <s v=""/>
    <n v="270989251"/>
    <n v="85854951"/>
    <n v="13.86"/>
    <n v="2.86"/>
    <n v="0"/>
    <x v="1"/>
    <n v="3.4159755116878485"/>
    <n v="2"/>
  </r>
  <r>
    <s v="333-F-Jun-06-23"/>
    <m/>
    <x v="24"/>
    <n v="13.173"/>
    <n v="13.17"/>
    <x v="338"/>
    <s v=""/>
    <n v="32769718"/>
    <n v="85854951"/>
    <n v="13.86"/>
    <n v="2.86"/>
    <n v="0"/>
    <x v="1"/>
    <n v="0.41308116022991814"/>
    <n v="2"/>
  </r>
  <r>
    <s v="333-F-Jun-06-23"/>
    <m/>
    <x v="24"/>
    <n v="13.260999999999999"/>
    <n v="13.26"/>
    <x v="198"/>
    <s v=""/>
    <n v="63001380"/>
    <n v="85854951"/>
    <n v="13.86"/>
    <n v="2.86"/>
    <n v="0"/>
    <x v="1"/>
    <n v="0.79416866347418558"/>
    <n v="2"/>
  </r>
  <r>
    <s v="333-F-Jun-06-23"/>
    <m/>
    <x v="24"/>
    <n v="13.441000000000001"/>
    <n v="13.44"/>
    <x v="310"/>
    <s v=""/>
    <n v="45257318"/>
    <n v="85854951"/>
    <n v="13.86"/>
    <n v="2.86"/>
    <n v="0"/>
    <x v="1"/>
    <n v="0.57049454707954339"/>
    <n v="2"/>
  </r>
  <r>
    <s v="333-F-Jun-06-23"/>
    <m/>
    <x v="24"/>
    <n v="13.516999999999999"/>
    <n v="13.52"/>
    <x v="20"/>
    <s v="nonanal"/>
    <n v="110252895"/>
    <n v="85854951"/>
    <n v="13.86"/>
    <n v="2.86"/>
    <n v="0"/>
    <x v="1"/>
    <n v="1.3898012117561507"/>
    <n v="2"/>
  </r>
  <r>
    <s v="333-F-Jun-06-23"/>
    <m/>
    <x v="24"/>
    <n v="13.775"/>
    <n v="13.78"/>
    <x v="311"/>
    <s v=""/>
    <n v="106165271"/>
    <n v="85854951"/>
    <n v="13.86"/>
    <n v="2.86"/>
    <n v="0"/>
    <x v="1"/>
    <n v="1.3382743580766756"/>
    <n v="2"/>
  </r>
  <r>
    <s v="333-F-Jun-06-23"/>
    <m/>
    <x v="24"/>
    <n v="13.894"/>
    <n v="13.89"/>
    <x v="73"/>
    <s v="€-4,8-dimethylnona-1,3,7-triene"/>
    <n v="448448571"/>
    <n v="85854951"/>
    <n v="13.86"/>
    <n v="2.86"/>
    <n v="0"/>
    <x v="1"/>
    <n v="5.6529523998994682"/>
    <n v="2"/>
  </r>
  <r>
    <s v="333-F-Jun-06-23"/>
    <m/>
    <x v="24"/>
    <n v="13.987"/>
    <n v="13.99"/>
    <x v="312"/>
    <s v=""/>
    <n v="120393550"/>
    <n v="85854951"/>
    <n v="13.86"/>
    <n v="2.86"/>
    <n v="0"/>
    <x v="1"/>
    <n v="1.5176300057937226"/>
    <n v="2"/>
  </r>
  <r>
    <s v="333-F-Jun-06-23"/>
    <m/>
    <x v="24"/>
    <n v="14.173"/>
    <n v="14.17"/>
    <x v="313"/>
    <s v=""/>
    <n v="77176191"/>
    <n v="85854951"/>
    <n v="13.86"/>
    <n v="2.86"/>
    <n v="0"/>
    <x v="1"/>
    <n v="0.97285031627082563"/>
    <n v="2"/>
  </r>
  <r>
    <s v="333-F-Jun-06-23"/>
    <m/>
    <x v="24"/>
    <n v="14.284000000000001"/>
    <n v="14.28"/>
    <x v="372"/>
    <s v=""/>
    <n v="421659712"/>
    <n v="85854951"/>
    <n v="13.86"/>
    <n v="2.86"/>
    <n v="0"/>
    <x v="1"/>
    <n v="5.3152634104197398"/>
    <n v="2"/>
  </r>
  <r>
    <s v="333-F-Jun-06-23"/>
    <m/>
    <x v="24"/>
    <n v="14.385"/>
    <n v="14.39"/>
    <x v="252"/>
    <s v=""/>
    <n v="265333804"/>
    <n v="85854951"/>
    <n v="13.86"/>
    <n v="2.86"/>
    <n v="0"/>
    <x v="1"/>
    <n v="3.3446853465305284"/>
    <n v="2"/>
  </r>
  <r>
    <s v="333-F-Jun-06-23"/>
    <m/>
    <x v="24"/>
    <n v="14.526999999999999"/>
    <n v="14.53"/>
    <x v="253"/>
    <s v=""/>
    <n v="83424141"/>
    <n v="85854951"/>
    <n v="13.86"/>
    <n v="2.86"/>
    <n v="0"/>
    <x v="1"/>
    <n v="1.0516093228347063"/>
    <n v="2"/>
  </r>
  <r>
    <s v="333-F-Jun-06-23"/>
    <m/>
    <x v="24"/>
    <n v="14.634"/>
    <n v="14.63"/>
    <x v="314"/>
    <s v=""/>
    <n v="97551479"/>
    <n v="85854951"/>
    <n v="13.86"/>
    <n v="2.86"/>
    <n v="0"/>
    <x v="1"/>
    <n v="1.2296925511371353"/>
    <n v="2"/>
  </r>
  <r>
    <s v="333-F-Jun-06-23"/>
    <m/>
    <x v="24"/>
    <n v="14.961"/>
    <n v="14.96"/>
    <x v="255"/>
    <s v=""/>
    <n v="989194762"/>
    <n v="85854951"/>
    <n v="13.86"/>
    <n v="2.86"/>
    <n v="0"/>
    <x v="1"/>
    <n v="12.469369433704548"/>
    <n v="2"/>
  </r>
  <r>
    <s v="333-F-Jun-06-23"/>
    <m/>
    <x v="24"/>
    <n v="15.112"/>
    <n v="15.11"/>
    <x v="256"/>
    <s v=""/>
    <n v="76784242"/>
    <n v="85854951"/>
    <n v="13.86"/>
    <n v="2.86"/>
    <n v="0"/>
    <x v="1"/>
    <n v="0.9679095734890002"/>
    <n v="2"/>
  </r>
  <r>
    <s v="333-F-Jun-06-23"/>
    <m/>
    <x v="24"/>
    <n v="15.457000000000001"/>
    <n v="15.46"/>
    <x v="257"/>
    <s v=""/>
    <n v="71153129"/>
    <n v="85854951"/>
    <n v="13.86"/>
    <n v="2.86"/>
    <n v="0"/>
    <x v="1"/>
    <n v="0.89692615241025375"/>
    <n v="2"/>
  </r>
  <r>
    <s v="333-F-Jun-06-23"/>
    <m/>
    <x v="24"/>
    <n v="15.702"/>
    <n v="15.7"/>
    <x v="25"/>
    <s v=""/>
    <n v="130812046"/>
    <n v="85854951"/>
    <n v="13.86"/>
    <n v="2.86"/>
    <n v="0"/>
    <x v="1"/>
    <n v="1.6489611455835362"/>
    <n v="2"/>
  </r>
  <r>
    <s v="333-F-Jun-06-23"/>
    <m/>
    <x v="24"/>
    <n v="15.93"/>
    <n v="15.93"/>
    <x v="316"/>
    <s v=""/>
    <n v="44995504"/>
    <n v="85854951"/>
    <n v="13.86"/>
    <n v="2.86"/>
    <n v="0"/>
    <x v="1"/>
    <n v="0.56719423088871024"/>
    <n v="2"/>
  </r>
  <r>
    <s v="333-F-Jun-06-23"/>
    <m/>
    <x v="24"/>
    <n v="16.016999999999999"/>
    <n v="16.02"/>
    <x v="341"/>
    <s v=""/>
    <n v="60647920"/>
    <n v="85854951"/>
    <n v="13.86"/>
    <n v="2.86"/>
    <n v="0"/>
    <x v="1"/>
    <n v="0.76450194533658355"/>
    <n v="2"/>
  </r>
  <r>
    <s v="333-F-Jun-06-23"/>
    <m/>
    <x v="24"/>
    <n v="16.105"/>
    <n v="16.11"/>
    <x v="216"/>
    <s v=""/>
    <n v="56799524"/>
    <n v="85854951"/>
    <n v="13.86"/>
    <n v="2.86"/>
    <n v="0"/>
    <x v="1"/>
    <n v="0.71599069831565476"/>
    <n v="2"/>
  </r>
  <r>
    <s v="333-F-Jun-06-23"/>
    <m/>
    <x v="24"/>
    <n v="16.265000000000001"/>
    <n v="16.27"/>
    <x v="373"/>
    <s v=""/>
    <n v="96319266"/>
    <n v="85854951"/>
    <n v="13.86"/>
    <n v="2.86"/>
    <n v="0"/>
    <x v="1"/>
    <n v="1.2141597969129336"/>
    <n v="2"/>
  </r>
  <r>
    <s v="333-F-Jun-06-23"/>
    <m/>
    <x v="24"/>
    <n v="16.364000000000001"/>
    <n v="16.36"/>
    <x v="28"/>
    <s v="dodecane"/>
    <n v="380757014"/>
    <n v="85854951"/>
    <n v="13.86"/>
    <n v="2.86"/>
    <n v="0"/>
    <x v="1"/>
    <n v="4.799661355303674"/>
    <n v="2"/>
  </r>
  <r>
    <s v="333-F-Jun-06-23"/>
    <m/>
    <x v="24"/>
    <n v="16.547000000000001"/>
    <n v="16.55"/>
    <x v="29"/>
    <s v="decanal"/>
    <n v="94789012"/>
    <n v="85854951"/>
    <n v="13.86"/>
    <n v="2.86"/>
    <n v="0"/>
    <x v="1"/>
    <n v="1.1948700643077745"/>
    <n v="2"/>
  </r>
  <r>
    <s v="333-F-Jun-06-23"/>
    <m/>
    <x v="24"/>
    <n v="16.733000000000001"/>
    <n v="16.73"/>
    <x v="260"/>
    <s v=""/>
    <n v="34368046"/>
    <n v="85854951"/>
    <n v="13.86"/>
    <n v="2.86"/>
    <n v="0"/>
    <x v="1"/>
    <n v="0.43322900479385262"/>
    <n v="2"/>
  </r>
  <r>
    <s v="333-F-Jun-06-23"/>
    <m/>
    <x v="24"/>
    <n v="16.843"/>
    <n v="16.84"/>
    <x v="320"/>
    <s v=""/>
    <n v="186796860"/>
    <n v="85854951"/>
    <n v="13.86"/>
    <n v="2.86"/>
    <n v="0"/>
    <x v="1"/>
    <n v="2.3546819553377172"/>
    <n v="2"/>
  </r>
  <r>
    <s v="333-F-Jun-06-23"/>
    <m/>
    <x v="24"/>
    <n v="16.919"/>
    <n v="16.920000000000002"/>
    <x v="374"/>
    <s v=""/>
    <n v="252613209"/>
    <n v="85854951"/>
    <n v="13.86"/>
    <n v="2.86"/>
    <n v="0"/>
    <x v="1"/>
    <n v="3.1843349235755647"/>
    <n v="2"/>
  </r>
  <r>
    <s v="333-F-Jun-06-23"/>
    <m/>
    <x v="24"/>
    <n v="17.190000000000001"/>
    <n v="17.190000000000001"/>
    <x v="262"/>
    <s v=""/>
    <n v="169348772"/>
    <n v="85854951"/>
    <n v="13.86"/>
    <n v="2.86"/>
    <n v="0"/>
    <x v="1"/>
    <n v="2.1347387615991043"/>
    <n v="2"/>
  </r>
  <r>
    <s v="333-F-Jun-06-23"/>
    <m/>
    <x v="24"/>
    <n v="17.431000000000001"/>
    <n v="17.43"/>
    <x v="30"/>
    <s v="cis-3-hexenyl isovalerate"/>
    <n v="40888850"/>
    <n v="85854951"/>
    <n v="13.86"/>
    <n v="2.86"/>
    <n v="0"/>
    <x v="1"/>
    <n v="0.51542749310406299"/>
    <n v="2"/>
  </r>
  <r>
    <s v="333-F-Jun-06-23"/>
    <m/>
    <x v="24"/>
    <n v="17.648"/>
    <n v="17.649999999999999"/>
    <x v="263"/>
    <s v=""/>
    <n v="86263913"/>
    <n v="85854951"/>
    <n v="13.86"/>
    <n v="2.86"/>
    <n v="0"/>
    <x v="1"/>
    <n v="1.0874062836919354"/>
    <n v="2"/>
  </r>
  <r>
    <s v="333-F-Jun-06-23"/>
    <m/>
    <x v="24"/>
    <n v="17.923999999999999"/>
    <n v="17.920000000000002"/>
    <x v="101"/>
    <s v=""/>
    <n v="34596480"/>
    <n v="85854951"/>
    <n v="13.86"/>
    <n v="2.86"/>
    <n v="0"/>
    <x v="1"/>
    <n v="0.4361085468685193"/>
    <n v="2"/>
  </r>
  <r>
    <s v="333-F-Jun-06-23"/>
    <m/>
    <x v="24"/>
    <n v="18.181000000000001"/>
    <n v="18.18"/>
    <x v="33"/>
    <s v="m-ethylacetophenone"/>
    <n v="54818579"/>
    <n v="85854951"/>
    <n v="13.86"/>
    <n v="2.86"/>
    <n v="0"/>
    <x v="1"/>
    <n v="0.69101974620213158"/>
    <n v="2"/>
  </r>
  <r>
    <s v="333-F-Jun-06-23"/>
    <m/>
    <x v="24"/>
    <n v="18.428999999999998"/>
    <n v="18.43"/>
    <x v="265"/>
    <s v=""/>
    <n v="140677215"/>
    <n v="85854951"/>
    <n v="13.86"/>
    <n v="2.86"/>
    <n v="0"/>
    <x v="1"/>
    <n v="1.7733172799995911"/>
    <n v="2"/>
  </r>
  <r>
    <s v="333-F-Jun-06-23"/>
    <m/>
    <x v="24"/>
    <n v="18.681999999999999"/>
    <n v="18.68"/>
    <x v="266"/>
    <s v=""/>
    <n v="108158979"/>
    <n v="85854951"/>
    <n v="13.86"/>
    <n v="2.86"/>
    <n v="0"/>
    <x v="1"/>
    <n v="1.3634061951525904"/>
    <n v="2"/>
  </r>
  <r>
    <s v="333-F-Jun-06-23"/>
    <m/>
    <x v="24"/>
    <n v="19.001000000000001"/>
    <n v="19"/>
    <x v="324"/>
    <s v=""/>
    <n v="59472539"/>
    <n v="85854951"/>
    <n v="13.86"/>
    <n v="2.86"/>
    <n v="0"/>
    <x v="1"/>
    <n v="0.74968559118937361"/>
    <n v="2"/>
  </r>
  <r>
    <s v="333-F-Jun-06-23"/>
    <m/>
    <x v="24"/>
    <n v="19.097000000000001"/>
    <n v="19.100000000000001"/>
    <x v="37"/>
    <s v=""/>
    <n v="47007685"/>
    <n v="85854951"/>
    <n v="13.86"/>
    <n v="2.86"/>
    <n v="0"/>
    <x v="1"/>
    <n v="0.5925589307641439"/>
    <n v="2"/>
  </r>
  <r>
    <s v="333-F-Jun-06-23"/>
    <m/>
    <x v="24"/>
    <n v="19.396999999999998"/>
    <n v="19.399999999999999"/>
    <x v="39"/>
    <s v="undecanal"/>
    <n v="72380932"/>
    <n v="85854951"/>
    <n v="13.86"/>
    <n v="2.86"/>
    <n v="0"/>
    <x v="1"/>
    <n v="0.91240331604571057"/>
    <n v="2"/>
  </r>
  <r>
    <s v="333-F-Jun-06-23"/>
    <m/>
    <x v="24"/>
    <n v="19.504000000000001"/>
    <n v="19.5"/>
    <x v="41"/>
    <s v="standard"/>
    <n v="85854951"/>
    <n v="85854951"/>
    <n v="13.86"/>
    <n v="2.86"/>
    <n v="0"/>
    <x v="1"/>
    <n v="1.0822510822510822"/>
    <n v="2"/>
  </r>
  <r>
    <s v="333-F-Jun-06-23"/>
    <m/>
    <x v="24"/>
    <n v="20.122"/>
    <n v="20.12"/>
    <x v="268"/>
    <s v=""/>
    <n v="62461217"/>
    <n v="85854951"/>
    <n v="13.86"/>
    <n v="2.86"/>
    <n v="0"/>
    <x v="1"/>
    <n v="0.78735959789866627"/>
    <n v="2"/>
  </r>
  <r>
    <s v="333-F-Jun-06-23"/>
    <m/>
    <x v="24"/>
    <n v="20.257000000000001"/>
    <n v="20.260000000000002"/>
    <x v="325"/>
    <s v=""/>
    <n v="252284711"/>
    <n v="85854951"/>
    <n v="13.86"/>
    <n v="2.86"/>
    <n v="0"/>
    <x v="1"/>
    <n v="3.18019401717615"/>
    <n v="2"/>
  </r>
  <r>
    <s v="333-F-Jun-06-23"/>
    <m/>
    <x v="24"/>
    <n v="20.617000000000001"/>
    <n v="20.62"/>
    <x v="375"/>
    <s v=""/>
    <n v="75234790"/>
    <n v="85854951"/>
    <n v="13.86"/>
    <n v="2.86"/>
    <n v="0"/>
    <x v="1"/>
    <n v="0.94837783904195461"/>
    <n v="2"/>
  </r>
  <r>
    <s v="333-F-Jun-06-23"/>
    <m/>
    <x v="24"/>
    <n v="21.634"/>
    <n v="21.63"/>
    <x v="127"/>
    <s v=""/>
    <n v="37043268"/>
    <n v="85854951"/>
    <n v="13.86"/>
    <n v="2.86"/>
    <n v="0"/>
    <x v="1"/>
    <n v="0.46695171817309505"/>
    <n v="2"/>
  </r>
  <r>
    <s v="333-F-Jun-06-23"/>
    <m/>
    <x v="24"/>
    <n v="21.835999999999999"/>
    <n v="21.84"/>
    <x v="44"/>
    <s v="tetradecane"/>
    <n v="57114233"/>
    <n v="85854951"/>
    <n v="13.86"/>
    <n v="2.86"/>
    <n v="0"/>
    <x v="1"/>
    <n v="0.7199577864320309"/>
    <n v="2"/>
  </r>
  <r>
    <s v="333-F-Jun-06-23"/>
    <m/>
    <x v="24"/>
    <n v="22.033000000000001"/>
    <n v="22.03"/>
    <x v="326"/>
    <s v=""/>
    <n v="156974510"/>
    <n v="85854951"/>
    <n v="13.86"/>
    <n v="2.86"/>
    <n v="0"/>
    <x v="1"/>
    <n v="1.9787540654857905"/>
    <n v="2"/>
  </r>
  <r>
    <s v="333-F-Jun-06-23"/>
    <m/>
    <x v="24"/>
    <n v="22.285"/>
    <n v="22.29"/>
    <x v="46"/>
    <s v=""/>
    <n v="129528435"/>
    <n v="85854951"/>
    <n v="13.86"/>
    <n v="2.86"/>
    <n v="0"/>
    <x v="1"/>
    <n v="1.6327804899805831"/>
    <n v="2"/>
  </r>
  <r>
    <s v="333-F-Jun-06-23"/>
    <m/>
    <x v="24"/>
    <n v="22.591000000000001"/>
    <n v="22.59"/>
    <x v="274"/>
    <s v=""/>
    <n v="47956413"/>
    <n v="85854951"/>
    <n v="13.86"/>
    <n v="2.86"/>
    <n v="0"/>
    <x v="1"/>
    <n v="0.60451819336697155"/>
    <n v="2"/>
  </r>
  <r>
    <s v="333-F-Jun-06-23"/>
    <m/>
    <x v="24"/>
    <n v="22.690999999999999"/>
    <n v="22.69"/>
    <x v="79"/>
    <s v=""/>
    <n v="41134987"/>
    <n v="85854951"/>
    <n v="13.86"/>
    <n v="2.86"/>
    <n v="0"/>
    <x v="1"/>
    <n v="0.51853019168497583"/>
    <n v="2"/>
  </r>
  <r>
    <s v="333-F-Jun-06-23"/>
    <m/>
    <x v="24"/>
    <n v="22.800999999999998"/>
    <n v="22.8"/>
    <x v="327"/>
    <s v=""/>
    <n v="21227242"/>
    <n v="85854951"/>
    <n v="13.86"/>
    <n v="2.86"/>
    <n v="0"/>
    <x v="1"/>
    <n v="0.2675816054883734"/>
    <n v="2"/>
  </r>
  <r>
    <s v="333-F-Jun-06-23"/>
    <m/>
    <x v="24"/>
    <n v="22.984999999999999"/>
    <n v="22.99"/>
    <x v="328"/>
    <s v=""/>
    <n v="15824749"/>
    <n v="85854951"/>
    <n v="13.86"/>
    <n v="2.86"/>
    <n v="0"/>
    <x v="1"/>
    <n v="0.19948007112136995"/>
    <n v="2"/>
  </r>
  <r>
    <s v="333-F-Jun-06-23"/>
    <m/>
    <x v="24"/>
    <n v="23.105"/>
    <n v="23.11"/>
    <x v="128"/>
    <s v=""/>
    <n v="53361729"/>
    <n v="85854951"/>
    <n v="13.86"/>
    <n v="2.86"/>
    <n v="0"/>
    <x v="1"/>
    <n v="0.67265531327411698"/>
    <n v="2"/>
  </r>
  <r>
    <s v="333-F-Jun-06-23"/>
    <m/>
    <x v="24"/>
    <n v="23.315000000000001"/>
    <n v="23.32"/>
    <x v="329"/>
    <s v=""/>
    <n v="152243531"/>
    <n v="85854951"/>
    <n v="13.86"/>
    <n v="2.86"/>
    <n v="0"/>
    <x v="1"/>
    <n v="1.9191173516653244"/>
    <n v="2"/>
  </r>
  <r>
    <s v="333-F-Jun-06-23"/>
    <m/>
    <x v="24"/>
    <n v="23.408000000000001"/>
    <n v="23.41"/>
    <x v="330"/>
    <s v=""/>
    <n v="36075741"/>
    <n v="85854951"/>
    <n v="13.86"/>
    <n v="2.86"/>
    <n v="0"/>
    <x v="1"/>
    <n v="0.45475548335307697"/>
    <n v="2"/>
  </r>
  <r>
    <s v="333-F-Jun-06-23"/>
    <m/>
    <x v="24"/>
    <n v="23.539000000000001"/>
    <n v="23.54"/>
    <x v="81"/>
    <s v=""/>
    <n v="86136879"/>
    <n v="85854951"/>
    <n v="13.86"/>
    <n v="2.86"/>
    <n v="0"/>
    <x v="1"/>
    <n v="1.0858049469911237"/>
    <n v="2"/>
  </r>
  <r>
    <s v="333-F-Jun-06-23"/>
    <m/>
    <x v="24"/>
    <n v="23.895"/>
    <n v="23.9"/>
    <x v="331"/>
    <s v=""/>
    <n v="32275242"/>
    <n v="85854951"/>
    <n v="13.86"/>
    <n v="2.86"/>
    <n v="0"/>
    <x v="1"/>
    <n v="0.40684800559044737"/>
    <n v="2"/>
  </r>
  <r>
    <s v="333-F-Jun-06-23"/>
    <m/>
    <x v="24"/>
    <n v="24.036000000000001"/>
    <n v="24.04"/>
    <x v="376"/>
    <s v=""/>
    <n v="15206660"/>
    <n v="85854951"/>
    <n v="13.86"/>
    <n v="2.86"/>
    <n v="0"/>
    <x v="1"/>
    <n v="0.19168870345548555"/>
    <n v="2"/>
  </r>
  <r>
    <s v="333-F-Jun-06-23"/>
    <m/>
    <x v="24"/>
    <n v="24.248999999999999"/>
    <n v="24.25"/>
    <x v="377"/>
    <s v=""/>
    <n v="18907141"/>
    <n v="85854951"/>
    <n v="13.86"/>
    <n v="2.86"/>
    <n v="0"/>
    <x v="1"/>
    <n v="0.2383353967498486"/>
    <n v="2"/>
  </r>
  <r>
    <s v="333-F-Jun-06-23"/>
    <m/>
    <x v="24"/>
    <n v="24.332999999999998"/>
    <n v="24.33"/>
    <x v="48"/>
    <s v="pentadecane"/>
    <n v="14116493"/>
    <n v="85854951"/>
    <n v="13.86"/>
    <n v="2.86"/>
    <n v="0"/>
    <x v="1"/>
    <n v="0.1779465208341896"/>
    <n v="2"/>
  </r>
  <r>
    <s v="333-F-Jun-06-23"/>
    <m/>
    <x v="24"/>
    <n v="24.608000000000001"/>
    <n v="24.61"/>
    <x v="49"/>
    <s v="tridecanal"/>
    <n v="733442999"/>
    <n v="85854951"/>
    <n v="13.86"/>
    <n v="2.86"/>
    <n v="0"/>
    <x v="1"/>
    <n v="9.2454712301592199"/>
    <n v="2"/>
  </r>
  <r>
    <s v="333-F-Jun-06-23"/>
    <m/>
    <x v="24"/>
    <n v="24.972000000000001"/>
    <n v="24.97"/>
    <x v="280"/>
    <s v=""/>
    <n v="91493456"/>
    <n v="85854951"/>
    <n v="13.86"/>
    <n v="2.86"/>
    <n v="0"/>
    <x v="1"/>
    <n v="1.1533276837452482"/>
    <n v="2"/>
  </r>
  <r>
    <s v="333-F-Jun-06-23"/>
    <m/>
    <x v="24"/>
    <n v="25.408999999999999"/>
    <n v="25.41"/>
    <x v="332"/>
    <s v=""/>
    <n v="19080832"/>
    <n v="85854951"/>
    <n v="13.86"/>
    <n v="2.86"/>
    <n v="0"/>
    <x v="1"/>
    <n v="0.24052487179511736"/>
    <n v="2"/>
  </r>
  <r>
    <s v="333-F-Jun-06-23"/>
    <m/>
    <x v="24"/>
    <n v="28.51"/>
    <n v="28.51"/>
    <x v="378"/>
    <s v=""/>
    <n v="16970664"/>
    <n v="85854951"/>
    <n v="13.86"/>
    <n v="2.86"/>
    <n v="0"/>
    <x v="1"/>
    <n v="0.21392498937562121"/>
    <n v="2"/>
  </r>
  <r>
    <s v="335-F-Jun-06-23"/>
    <m/>
    <x v="25"/>
    <n v="4.3890000000000002"/>
    <n v="4.3899999999999997"/>
    <x v="105"/>
    <s v=""/>
    <n v="17781133"/>
    <n v="69279025"/>
    <n v="22.49"/>
    <n v="4.3899999999999997"/>
    <n v="1"/>
    <x v="1"/>
    <n v="0.17118254035919311"/>
    <n v="2"/>
  </r>
  <r>
    <s v="335-F-Jun-06-23"/>
    <m/>
    <x v="25"/>
    <n v="4.867"/>
    <n v="4.87"/>
    <x v="68"/>
    <s v=""/>
    <n v="43021795"/>
    <n v="69279025"/>
    <n v="22.49"/>
    <n v="4.3899999999999997"/>
    <n v="1"/>
    <x v="1"/>
    <n v="0.41417946533060812"/>
    <n v="2"/>
  </r>
  <r>
    <s v="335-F-Jun-06-23"/>
    <m/>
    <x v="25"/>
    <n v="5.4219999999999997"/>
    <n v="5.42"/>
    <x v="2"/>
    <s v="4-hydroxy-4-methyl-2-pentanone"/>
    <n v="287284050"/>
    <n v="69279025"/>
    <n v="22.49"/>
    <n v="4.3899999999999997"/>
    <n v="1"/>
    <x v="1"/>
    <n v="2.7657412766485385"/>
    <n v="2"/>
  </r>
  <r>
    <s v="335-F-Jun-06-23"/>
    <m/>
    <x v="25"/>
    <n v="5.7549999999999999"/>
    <n v="5.76"/>
    <x v="3"/>
    <s v="(z)-3-hexen-1-ol"/>
    <n v="111168995"/>
    <n v="69279025"/>
    <n v="22.49"/>
    <n v="4.3899999999999997"/>
    <n v="1"/>
    <x v="1"/>
    <n v="1.0702462533337127"/>
    <n v="2"/>
  </r>
  <r>
    <s v="335-F-Jun-06-23"/>
    <m/>
    <x v="25"/>
    <n v="6.1120000000000001"/>
    <n v="6.11"/>
    <x v="109"/>
    <s v=""/>
    <n v="56827955"/>
    <n v="69279025"/>
    <n v="22.49"/>
    <n v="4.3899999999999997"/>
    <n v="1"/>
    <x v="1"/>
    <n v="0.54709414188161754"/>
    <n v="2"/>
  </r>
  <r>
    <s v="335-F-Jun-06-23"/>
    <m/>
    <x v="25"/>
    <n v="7.51"/>
    <n v="7.51"/>
    <x v="9"/>
    <s v="cyclopentane"/>
    <n v="30936545"/>
    <n v="69279025"/>
    <n v="22.49"/>
    <n v="4.3899999999999997"/>
    <n v="1"/>
    <x v="1"/>
    <n v="0.29783233515189916"/>
    <n v="2"/>
  </r>
  <r>
    <s v="335-F-Jun-06-23"/>
    <m/>
    <x v="25"/>
    <n v="7.8159999999999998"/>
    <n v="7.82"/>
    <x v="238"/>
    <s v=""/>
    <n v="516276515"/>
    <n v="69279025"/>
    <n v="22.49"/>
    <n v="4.3899999999999997"/>
    <n v="1"/>
    <x v="1"/>
    <n v="4.9702977513013975"/>
    <n v="2"/>
  </r>
  <r>
    <s v="335-F-Jun-06-23"/>
    <m/>
    <x v="25"/>
    <n v="8.0069999999999997"/>
    <n v="8.01"/>
    <x v="181"/>
    <s v=""/>
    <n v="1309011440"/>
    <n v="69279025"/>
    <n v="22.49"/>
    <n v="4.3899999999999997"/>
    <n v="1"/>
    <x v="1"/>
    <n v="12.602116167650594"/>
    <n v="2"/>
  </r>
  <r>
    <s v="335-F-Jun-06-23"/>
    <m/>
    <x v="25"/>
    <n v="8.9239999999999995"/>
    <n v="8.92"/>
    <x v="72"/>
    <s v=""/>
    <n v="44533319"/>
    <n v="69279025"/>
    <n v="22.49"/>
    <n v="4.3899999999999997"/>
    <n v="1"/>
    <x v="1"/>
    <n v="0.42873121060656383"/>
    <n v="2"/>
  </r>
  <r>
    <s v="335-F-Jun-06-23"/>
    <m/>
    <x v="25"/>
    <n v="9.3119999999999994"/>
    <n v="9.31"/>
    <x v="219"/>
    <s v=""/>
    <n v="721816751"/>
    <n v="69279025"/>
    <n v="22.49"/>
    <n v="4.3899999999999997"/>
    <n v="1"/>
    <x v="1"/>
    <n v="6.9490749048443163"/>
    <n v="2"/>
  </r>
  <r>
    <s v="335-F-Jun-06-23"/>
    <m/>
    <x v="25"/>
    <n v="9.9550000000000001"/>
    <n v="9.9600000000000009"/>
    <x v="333"/>
    <s v=""/>
    <n v="5187625591"/>
    <n v="69279025"/>
    <n v="22.49"/>
    <n v="4.3899999999999997"/>
    <n v="1"/>
    <x v="1"/>
    <n v="49.942313974016201"/>
    <n v="2"/>
  </r>
  <r>
    <s v="335-F-Jun-06-23"/>
    <m/>
    <x v="25"/>
    <n v="10.403"/>
    <n v="10.4"/>
    <x v="379"/>
    <s v=""/>
    <n v="788437774"/>
    <n v="69279025"/>
    <n v="22.49"/>
    <n v="4.3899999999999997"/>
    <n v="1"/>
    <x v="1"/>
    <n v="7.5904488801960701"/>
    <n v="2"/>
  </r>
  <r>
    <s v="335-F-Jun-06-23"/>
    <m/>
    <x v="25"/>
    <n v="10.772"/>
    <n v="10.77"/>
    <x v="350"/>
    <s v=""/>
    <n v="151217800"/>
    <n v="69279025"/>
    <n v="22.49"/>
    <n v="4.3899999999999997"/>
    <n v="1"/>
    <x v="1"/>
    <n v="1.455804146537141"/>
    <n v="2"/>
  </r>
  <r>
    <s v="335-F-Jun-06-23"/>
    <m/>
    <x v="25"/>
    <n v="11.276999999999999"/>
    <n v="11.28"/>
    <x v="351"/>
    <s v=""/>
    <n v="13859148543"/>
    <n v="69279025"/>
    <n v="22.49"/>
    <n v="4.3899999999999997"/>
    <n v="1"/>
    <x v="1"/>
    <n v="133.42480790206957"/>
    <n v="2"/>
  </r>
  <r>
    <s v="335-F-Jun-06-23"/>
    <m/>
    <x v="25"/>
    <n v="11.467000000000001"/>
    <n v="11.47"/>
    <x v="380"/>
    <s v=""/>
    <n v="1504702912"/>
    <n v="69279025"/>
    <n v="22.49"/>
    <n v="4.3899999999999997"/>
    <n v="1"/>
    <x v="1"/>
    <n v="14.486077291139738"/>
    <n v="2"/>
  </r>
  <r>
    <s v="335-F-Jun-06-23"/>
    <m/>
    <x v="25"/>
    <n v="11.802"/>
    <n v="11.8"/>
    <x v="381"/>
    <s v=""/>
    <n v="3352474740"/>
    <n v="69279025"/>
    <n v="22.49"/>
    <n v="4.3899999999999997"/>
    <n v="1"/>
    <x v="1"/>
    <n v="32.274947973406725"/>
    <n v="2"/>
  </r>
  <r>
    <s v="335-F-Jun-06-23"/>
    <m/>
    <x v="25"/>
    <n v="12.085000000000001"/>
    <n v="12.09"/>
    <x v="154"/>
    <s v=""/>
    <n v="148747453"/>
    <n v="69279025"/>
    <n v="22.49"/>
    <n v="4.3899999999999997"/>
    <n v="1"/>
    <x v="1"/>
    <n v="1.4320216195728181"/>
    <n v="2"/>
  </r>
  <r>
    <s v="335-F-Jun-06-23"/>
    <m/>
    <x v="25"/>
    <n v="12.324999999999999"/>
    <n v="12.33"/>
    <x v="246"/>
    <s v=""/>
    <n v="36185391"/>
    <n v="69279025"/>
    <n v="22.49"/>
    <n v="4.3899999999999997"/>
    <n v="1"/>
    <x v="1"/>
    <n v="0.3483640303050814"/>
    <n v="2"/>
  </r>
  <r>
    <s v="335-F-Jun-06-23"/>
    <m/>
    <x v="25"/>
    <n v="13.006"/>
    <n v="13.01"/>
    <x v="248"/>
    <s v=""/>
    <n v="439170949"/>
    <n v="69279025"/>
    <n v="22.49"/>
    <n v="4.3899999999999997"/>
    <n v="1"/>
    <x v="1"/>
    <n v="4.227986973708461"/>
    <n v="2"/>
  </r>
  <r>
    <s v="335-F-Jun-06-23"/>
    <m/>
    <x v="25"/>
    <n v="13.282"/>
    <n v="13.28"/>
    <x v="382"/>
    <s v=""/>
    <n v="126625642"/>
    <n v="69279025"/>
    <n v="22.49"/>
    <n v="4.3899999999999997"/>
    <n v="1"/>
    <x v="1"/>
    <n v="1.2190504998851164"/>
    <n v="2"/>
  </r>
  <r>
    <s v="335-F-Jun-06-23"/>
    <m/>
    <x v="25"/>
    <n v="13.521000000000001"/>
    <n v="13.52"/>
    <x v="20"/>
    <s v="nonanal"/>
    <n v="120440935"/>
    <n v="69279025"/>
    <n v="22.49"/>
    <n v="4.3899999999999997"/>
    <n v="1"/>
    <x v="1"/>
    <n v="1.1595090828315864"/>
    <n v="2"/>
  </r>
  <r>
    <s v="335-F-Jun-06-23"/>
    <m/>
    <x v="25"/>
    <n v="13.901"/>
    <n v="13.9"/>
    <x v="383"/>
    <s v=""/>
    <n v="1161846846"/>
    <n v="69279025"/>
    <n v="22.49"/>
    <n v="4.3899999999999997"/>
    <n v="1"/>
    <x v="1"/>
    <n v="11.185333049732895"/>
    <n v="2"/>
  </r>
  <r>
    <s v="335-F-Jun-06-23"/>
    <m/>
    <x v="25"/>
    <n v="14.287000000000001"/>
    <n v="14.29"/>
    <x v="251"/>
    <s v=""/>
    <n v="438734296"/>
    <n v="69279025"/>
    <n v="22.49"/>
    <n v="4.3899999999999997"/>
    <n v="1"/>
    <x v="1"/>
    <n v="4.2237832275357361"/>
    <n v="2"/>
  </r>
  <r>
    <s v="335-F-Jun-06-23"/>
    <m/>
    <x v="25"/>
    <n v="14.388"/>
    <n v="14.39"/>
    <x v="252"/>
    <s v=""/>
    <n v="191119225"/>
    <n v="69279025"/>
    <n v="22.49"/>
    <n v="4.3899999999999997"/>
    <n v="1"/>
    <x v="1"/>
    <n v="1.8399431828658057"/>
    <n v="2"/>
  </r>
  <r>
    <s v="335-F-Jun-06-23"/>
    <m/>
    <x v="25"/>
    <n v="14.532"/>
    <n v="14.53"/>
    <x v="253"/>
    <s v=""/>
    <n v="35599296"/>
    <n v="69279025"/>
    <n v="22.49"/>
    <n v="4.3899999999999997"/>
    <n v="1"/>
    <x v="1"/>
    <n v="0.34272157596925135"/>
    <n v="2"/>
  </r>
  <r>
    <s v="335-F-Jun-06-23"/>
    <m/>
    <x v="25"/>
    <n v="14.641"/>
    <n v="14.64"/>
    <x v="254"/>
    <s v=""/>
    <n v="47169841"/>
    <n v="69279025"/>
    <n v="22.49"/>
    <n v="4.3899999999999997"/>
    <n v="1"/>
    <x v="1"/>
    <n v="0.45411353768734664"/>
    <n v="2"/>
  </r>
  <r>
    <s v="335-F-Jun-06-23"/>
    <m/>
    <x v="25"/>
    <n v="14.961"/>
    <n v="14.96"/>
    <x v="255"/>
    <s v=""/>
    <n v="871952263"/>
    <n v="69279025"/>
    <n v="22.49"/>
    <n v="4.3899999999999997"/>
    <n v="1"/>
    <x v="1"/>
    <n v="8.3944596473288442"/>
    <n v="2"/>
  </r>
  <r>
    <s v="335-F-Jun-06-23"/>
    <m/>
    <x v="25"/>
    <n v="15.212999999999999"/>
    <n v="15.21"/>
    <x v="384"/>
    <s v=""/>
    <n v="60004093"/>
    <n v="69279025"/>
    <n v="22.49"/>
    <n v="4.3899999999999997"/>
    <n v="1"/>
    <x v="1"/>
    <n v="0.57767146062566865"/>
    <n v="2"/>
  </r>
  <r>
    <s v="335-F-Jun-06-23"/>
    <m/>
    <x v="25"/>
    <n v="15.712"/>
    <n v="15.71"/>
    <x v="75"/>
    <s v=""/>
    <n v="56238209"/>
    <n v="69279025"/>
    <n v="22.49"/>
    <n v="4.3899999999999997"/>
    <n v="1"/>
    <x v="1"/>
    <n v="0.54141653863514982"/>
    <n v="2"/>
  </r>
  <r>
    <s v="335-F-Jun-06-23"/>
    <m/>
    <x v="25"/>
    <n v="16.218"/>
    <n v="16.22"/>
    <x v="259"/>
    <s v=""/>
    <n v="128636488"/>
    <n v="69279025"/>
    <n v="22.49"/>
    <n v="4.3899999999999997"/>
    <n v="1"/>
    <x v="1"/>
    <n v="1.2384093183896021"/>
    <n v="2"/>
  </r>
  <r>
    <s v="335-F-Jun-06-23"/>
    <m/>
    <x v="25"/>
    <n v="16.363"/>
    <n v="16.36"/>
    <x v="28"/>
    <s v="dodecane"/>
    <n v="189048334"/>
    <n v="69279025"/>
    <n v="22.49"/>
    <n v="4.3899999999999997"/>
    <n v="1"/>
    <x v="1"/>
    <n v="1.8200062990807853"/>
    <n v="2"/>
  </r>
  <r>
    <s v="335-F-Jun-06-23"/>
    <m/>
    <x v="25"/>
    <n v="16.550999999999998"/>
    <n v="16.55"/>
    <x v="29"/>
    <s v="decanal"/>
    <n v="90418250"/>
    <n v="69279025"/>
    <n v="22.49"/>
    <n v="4.3899999999999997"/>
    <n v="1"/>
    <x v="1"/>
    <n v="0.87047466153212016"/>
    <n v="2"/>
  </r>
  <r>
    <s v="335-F-Jun-06-23"/>
    <m/>
    <x v="25"/>
    <n v="16.934999999999999"/>
    <n v="16.940000000000001"/>
    <x v="261"/>
    <s v=""/>
    <n v="137427269"/>
    <n v="69279025"/>
    <n v="22.49"/>
    <n v="4.3899999999999997"/>
    <n v="1"/>
    <x v="1"/>
    <n v="1.323039933509647"/>
    <n v="2"/>
  </r>
  <r>
    <s v="335-F-Jun-06-23"/>
    <m/>
    <x v="25"/>
    <n v="17.193999999999999"/>
    <n v="17.190000000000001"/>
    <x v="262"/>
    <s v=""/>
    <n v="45211117"/>
    <n v="69279025"/>
    <n v="22.49"/>
    <n v="4.3899999999999997"/>
    <n v="1"/>
    <x v="1"/>
    <n v="0.43525650815033562"/>
    <n v="2"/>
  </r>
  <r>
    <s v="335-F-Jun-06-23"/>
    <m/>
    <x v="25"/>
    <n v="17.434000000000001"/>
    <n v="17.43"/>
    <x v="30"/>
    <s v="cis-3-hexenyl isovalerate"/>
    <n v="34681234"/>
    <n v="69279025"/>
    <n v="22.49"/>
    <n v="4.3899999999999997"/>
    <n v="1"/>
    <x v="1"/>
    <n v="0.3338832086184621"/>
    <n v="2"/>
  </r>
  <r>
    <s v="335-F-Jun-06-23"/>
    <m/>
    <x v="25"/>
    <n v="17.646999999999998"/>
    <n v="17.649999999999999"/>
    <x v="263"/>
    <s v=""/>
    <n v="77940595"/>
    <n v="69279025"/>
    <n v="22.49"/>
    <n v="4.3899999999999997"/>
    <n v="1"/>
    <x v="1"/>
    <n v="0.75034976956794741"/>
    <n v="2"/>
  </r>
  <r>
    <s v="335-F-Jun-06-23"/>
    <m/>
    <x v="25"/>
    <n v="18.274000000000001"/>
    <n v="18.27"/>
    <x v="385"/>
    <s v=""/>
    <n v="136705319"/>
    <n v="69279025"/>
    <n v="22.49"/>
    <n v="4.3899999999999997"/>
    <n v="1"/>
    <x v="1"/>
    <n v="1.3160895757899045"/>
    <n v="2"/>
  </r>
  <r>
    <s v="335-F-Jun-06-23"/>
    <m/>
    <x v="25"/>
    <n v="18.690000000000001"/>
    <n v="18.690000000000001"/>
    <x v="35"/>
    <s v=""/>
    <n v="69656959"/>
    <n v="69279025"/>
    <n v="22.49"/>
    <n v="4.3899999999999997"/>
    <n v="1"/>
    <x v="1"/>
    <n v="0.6706015412693983"/>
    <n v="2"/>
  </r>
  <r>
    <s v="335-F-Jun-06-23"/>
    <m/>
    <x v="25"/>
    <n v="19.004000000000001"/>
    <n v="19"/>
    <x v="324"/>
    <s v=""/>
    <n v="138208932"/>
    <n v="69279025"/>
    <n v="22.49"/>
    <n v="4.3899999999999997"/>
    <n v="1"/>
    <x v="1"/>
    <n v="1.3305651602792115"/>
    <n v="2"/>
  </r>
  <r>
    <s v="335-F-Jun-06-23"/>
    <m/>
    <x v="25"/>
    <n v="19.504000000000001"/>
    <n v="19.5"/>
    <x v="41"/>
    <s v="standard"/>
    <n v="69279025"/>
    <n v="69279025"/>
    <n v="22.49"/>
    <n v="4.3899999999999997"/>
    <n v="1"/>
    <x v="1"/>
    <n v="0.66696309470875947"/>
    <n v="2"/>
  </r>
  <r>
    <s v="335-F-Jun-06-23"/>
    <m/>
    <x v="25"/>
    <n v="21.364999999999998"/>
    <n v="21.37"/>
    <x v="271"/>
    <s v=""/>
    <n v="24319203"/>
    <n v="69279025"/>
    <n v="22.49"/>
    <n v="4.3899999999999997"/>
    <n v="1"/>
    <x v="1"/>
    <n v="0.23412585401902739"/>
    <n v="2"/>
  </r>
  <r>
    <s v="335-F-Jun-06-23"/>
    <m/>
    <x v="25"/>
    <n v="21.635000000000002"/>
    <n v="21.64"/>
    <x v="185"/>
    <s v=""/>
    <n v="28874820"/>
    <n v="69279025"/>
    <n v="22.49"/>
    <n v="4.3899999999999997"/>
    <n v="1"/>
    <x v="1"/>
    <n v="0.27798369429070896"/>
    <n v="2"/>
  </r>
  <r>
    <s v="335-F-Jun-06-23"/>
    <m/>
    <x v="25"/>
    <n v="21.838000000000001"/>
    <n v="21.84"/>
    <x v="44"/>
    <s v="tetradecane"/>
    <n v="57878710"/>
    <n v="69279025"/>
    <n v="22.49"/>
    <n v="4.3899999999999997"/>
    <n v="1"/>
    <x v="1"/>
    <n v="0.55720997140694217"/>
    <n v="2"/>
  </r>
  <r>
    <s v="335-F-Jun-06-23"/>
    <m/>
    <x v="25"/>
    <n v="22.035"/>
    <n v="22.04"/>
    <x v="272"/>
    <s v=""/>
    <n v="130049193"/>
    <n v="69279025"/>
    <n v="22.49"/>
    <n v="4.3899999999999997"/>
    <n v="1"/>
    <x v="1"/>
    <n v="1.2520097132957162"/>
    <n v="2"/>
  </r>
  <r>
    <s v="335-F-Jun-06-23"/>
    <m/>
    <x v="25"/>
    <n v="22.306000000000001"/>
    <n v="22.31"/>
    <x v="347"/>
    <s v=""/>
    <n v="268106088"/>
    <n v="69279025"/>
    <n v="22.49"/>
    <n v="4.3899999999999997"/>
    <n v="1"/>
    <x v="1"/>
    <n v="2.5811111828253792"/>
    <n v="2"/>
  </r>
  <r>
    <s v="335-F-Jun-06-23"/>
    <m/>
    <x v="25"/>
    <n v="22.588999999999999"/>
    <n v="22.59"/>
    <x v="274"/>
    <s v=""/>
    <n v="103162847"/>
    <n v="69279025"/>
    <n v="22.49"/>
    <n v="4.3899999999999997"/>
    <n v="1"/>
    <x v="1"/>
    <n v="0.99316945777002874"/>
    <n v="2"/>
  </r>
  <r>
    <s v="335-F-Jun-06-23"/>
    <m/>
    <x v="25"/>
    <n v="22.725999999999999"/>
    <n v="22.73"/>
    <x v="386"/>
    <s v=""/>
    <n v="79926008"/>
    <n v="69279025"/>
    <n v="22.49"/>
    <n v="4.3899999999999997"/>
    <n v="1"/>
    <x v="1"/>
    <n v="0.76946373947088709"/>
    <n v="2"/>
  </r>
  <r>
    <s v="335-F-Jun-06-23"/>
    <m/>
    <x v="25"/>
    <n v="22.986000000000001"/>
    <n v="22.99"/>
    <x v="328"/>
    <s v=""/>
    <n v="46789786"/>
    <n v="69279025"/>
    <n v="22.49"/>
    <n v="4.3899999999999997"/>
    <n v="1"/>
    <x v="1"/>
    <n v="0.45045467183351084"/>
    <n v="2"/>
  </r>
  <r>
    <s v="335-F-Jun-06-23"/>
    <m/>
    <x v="25"/>
    <n v="23.315000000000001"/>
    <n v="23.32"/>
    <x v="329"/>
    <s v=""/>
    <n v="299829946"/>
    <n v="69279025"/>
    <n v="22.49"/>
    <n v="4.3899999999999997"/>
    <n v="1"/>
    <x v="1"/>
    <n v="2.8865231384321626"/>
    <n v="2"/>
  </r>
  <r>
    <s v="335-F-Jun-06-23"/>
    <m/>
    <x v="25"/>
    <n v="23.54"/>
    <n v="23.54"/>
    <x v="81"/>
    <s v=""/>
    <n v="85671850"/>
    <n v="69279025"/>
    <n v="22.49"/>
    <n v="4.3899999999999997"/>
    <n v="1"/>
    <x v="1"/>
    <n v="0.82478011498320936"/>
    <n v="2"/>
  </r>
  <r>
    <s v="335-F-Jun-06-23"/>
    <m/>
    <x v="25"/>
    <n v="23.672999999999998"/>
    <n v="23.67"/>
    <x v="277"/>
    <s v=""/>
    <n v="22622472"/>
    <n v="69279025"/>
    <n v="22.49"/>
    <n v="4.3899999999999997"/>
    <n v="1"/>
    <x v="1"/>
    <n v="0.21779108373829251"/>
    <n v="2"/>
  </r>
  <r>
    <s v="335-F-Jun-06-23"/>
    <m/>
    <x v="25"/>
    <n v="23.898"/>
    <n v="23.9"/>
    <x v="331"/>
    <s v=""/>
    <n v="64863106"/>
    <n v="69279025"/>
    <n v="22.49"/>
    <n v="4.3899999999999997"/>
    <n v="1"/>
    <x v="1"/>
    <n v="0.62445015515420876"/>
    <n v="2"/>
  </r>
  <r>
    <s v="335-F-Jun-06-23"/>
    <m/>
    <x v="25"/>
    <n v="24.434000000000001"/>
    <n v="24.43"/>
    <x v="387"/>
    <s v=""/>
    <n v="49705713"/>
    <n v="69279025"/>
    <n v="22.49"/>
    <n v="4.3899999999999997"/>
    <n v="1"/>
    <x v="1"/>
    <n v="0.47852688699336365"/>
    <n v="2"/>
  </r>
  <r>
    <s v="335-F-Jun-06-23"/>
    <m/>
    <x v="25"/>
    <n v="24.61"/>
    <n v="24.61"/>
    <x v="49"/>
    <s v="tridecanal"/>
    <n v="899929471"/>
    <n v="69279025"/>
    <n v="22.49"/>
    <n v="4.3899999999999997"/>
    <n v="1"/>
    <x v="1"/>
    <n v="8.663801850528019"/>
    <n v="2"/>
  </r>
  <r>
    <s v="335-F-Jun-06-23"/>
    <m/>
    <x v="25"/>
    <n v="24.972999999999999"/>
    <n v="24.97"/>
    <x v="280"/>
    <s v=""/>
    <n v="181390865"/>
    <n v="69279025"/>
    <n v="22.49"/>
    <n v="4.3899999999999997"/>
    <n v="1"/>
    <x v="1"/>
    <n v="1.7462863063141956"/>
    <n v="2"/>
  </r>
  <r>
    <s v="335-F-Jun-06-23"/>
    <m/>
    <x v="25"/>
    <n v="25.411999999999999"/>
    <n v="25.41"/>
    <x v="332"/>
    <s v=""/>
    <n v="17726391"/>
    <n v="69279025"/>
    <n v="22.49"/>
    <n v="4.3899999999999997"/>
    <n v="1"/>
    <x v="1"/>
    <n v="0.1706555281252515"/>
    <n v="2"/>
  </r>
  <r>
    <s v="335-F-Jun-06-23"/>
    <m/>
    <x v="25"/>
    <n v="26.242999999999999"/>
    <n v="26.24"/>
    <x v="388"/>
    <s v=""/>
    <n v="15490465"/>
    <n v="69279025"/>
    <n v="22.49"/>
    <n v="4.3899999999999997"/>
    <n v="1"/>
    <x v="1"/>
    <n v="0.14912981923284463"/>
    <n v="2"/>
  </r>
  <r>
    <s v="335-F-Jun-06-23"/>
    <m/>
    <x v="25"/>
    <n v="26.933"/>
    <n v="26.93"/>
    <x v="282"/>
    <s v=""/>
    <n v="32284770"/>
    <n v="69279025"/>
    <n v="22.49"/>
    <n v="4.3899999999999997"/>
    <n v="1"/>
    <x v="1"/>
    <n v="0.31081196814130274"/>
    <n v="2"/>
  </r>
  <r>
    <s v="335-F-Jun-06-23"/>
    <m/>
    <x v="25"/>
    <n v="27.193000000000001"/>
    <n v="27.19"/>
    <x v="82"/>
    <s v=""/>
    <n v="47648377"/>
    <n v="69279025"/>
    <n v="22.49"/>
    <n v="4.3899999999999997"/>
    <n v="1"/>
    <x v="1"/>
    <n v="0.4587204999171059"/>
    <n v="2"/>
  </r>
  <r>
    <s v="335-F-Jun-06-23"/>
    <m/>
    <x v="25"/>
    <n v="29.260999999999999"/>
    <n v="29.26"/>
    <x v="57"/>
    <s v="pentadecanal"/>
    <n v="32628975"/>
    <n v="69279025"/>
    <n v="22.49"/>
    <n v="4.3899999999999997"/>
    <n v="1"/>
    <x v="1"/>
    <n v="0.31412569884138447"/>
    <n v="2"/>
  </r>
  <r>
    <s v="335-F-Jun-06-23"/>
    <m/>
    <x v="25"/>
    <n v="32.875"/>
    <n v="32.880000000000003"/>
    <x v="63"/>
    <s v="homosalate"/>
    <n v="15488509"/>
    <n v="69279025"/>
    <n v="22.49"/>
    <n v="4.3899999999999997"/>
    <n v="1"/>
    <x v="1"/>
    <n v="0.14911098842780299"/>
    <n v="2"/>
  </r>
  <r>
    <s v="339-L-Jun-06-23"/>
    <m/>
    <x v="26"/>
    <n v="4.3920000000000003"/>
    <n v="4.3899999999999997"/>
    <x v="105"/>
    <s v=""/>
    <n v="12459491"/>
    <n v="37563255"/>
    <n v="2.57"/>
    <n v="0.61"/>
    <n v="1"/>
    <x v="0"/>
    <n v="1.9359548205138157"/>
    <n v="2"/>
  </r>
  <r>
    <s v="339-L-Jun-06-23"/>
    <m/>
    <x v="26"/>
    <n v="4.867"/>
    <n v="4.87"/>
    <x v="68"/>
    <s v=""/>
    <n v="10009956"/>
    <n v="37563255"/>
    <n v="2.57"/>
    <n v="0.61"/>
    <n v="1"/>
    <x v="0"/>
    <n v="1.5553462473973609"/>
    <n v="2"/>
  </r>
  <r>
    <s v="339-L-Jun-06-23"/>
    <m/>
    <x v="26"/>
    <n v="5.4189999999999996"/>
    <n v="5.42"/>
    <x v="2"/>
    <s v="4-hydroxy-4-methyl-2-pentanone"/>
    <n v="220568043"/>
    <n v="37563255"/>
    <n v="2.57"/>
    <n v="0.61"/>
    <n v="1"/>
    <x v="0"/>
    <n v="34.2718467469617"/>
    <n v="2"/>
  </r>
  <r>
    <s v="339-L-Jun-06-23"/>
    <m/>
    <x v="26"/>
    <n v="5.75"/>
    <n v="5.75"/>
    <x v="3"/>
    <s v="(z)-3-hexen-1-ol"/>
    <n v="68646677"/>
    <n v="37563255"/>
    <n v="2.57"/>
    <n v="0.61"/>
    <n v="1"/>
    <x v="0"/>
    <n v="10.666315762851378"/>
    <n v="2"/>
  </r>
  <r>
    <s v="339-L-Jun-06-23"/>
    <m/>
    <x v="26"/>
    <n v="5.8920000000000003"/>
    <n v="5.89"/>
    <x v="108"/>
    <s v=""/>
    <n v="14814598"/>
    <n v="37563255"/>
    <n v="2.57"/>
    <n v="0.61"/>
    <n v="1"/>
    <x v="0"/>
    <n v="2.3018911777434834"/>
    <n v="2"/>
  </r>
  <r>
    <s v="339-L-Jun-06-23"/>
    <m/>
    <x v="26"/>
    <n v="7.0960000000000001"/>
    <n v="7.1"/>
    <x v="70"/>
    <s v=""/>
    <n v="12416416"/>
    <n v="37563255"/>
    <n v="2.57"/>
    <n v="0.61"/>
    <n v="1"/>
    <x v="0"/>
    <n v="1.9292618300944131"/>
    <n v="2"/>
  </r>
  <r>
    <s v="339-L-Jun-06-23"/>
    <m/>
    <x v="26"/>
    <n v="7.508"/>
    <n v="7.51"/>
    <x v="9"/>
    <s v="cyclopentane"/>
    <n v="11119176"/>
    <n v="37563255"/>
    <n v="2.57"/>
    <n v="0.61"/>
    <n v="1"/>
    <x v="0"/>
    <n v="1.727696771669206"/>
    <n v="2"/>
  </r>
  <r>
    <s v="339-L-Jun-06-23"/>
    <m/>
    <x v="26"/>
    <n v="8.3870000000000005"/>
    <n v="8.39"/>
    <x v="71"/>
    <s v=""/>
    <n v="5248082"/>
    <n v="37563255"/>
    <n v="2.57"/>
    <n v="0.61"/>
    <n v="1"/>
    <x v="0"/>
    <n v="0.81544660583259687"/>
    <n v="2"/>
  </r>
  <r>
    <s v="339-L-Jun-06-23"/>
    <m/>
    <x v="26"/>
    <n v="8.468"/>
    <n v="8.4700000000000006"/>
    <x v="10"/>
    <s v=""/>
    <n v="12798830"/>
    <n v="37563255"/>
    <n v="2.57"/>
    <n v="0.61"/>
    <n v="1"/>
    <x v="0"/>
    <n v="1.9886812900652877"/>
    <n v="2"/>
  </r>
  <r>
    <s v="339-L-Jun-06-23"/>
    <m/>
    <x v="26"/>
    <n v="8.9009999999999998"/>
    <n v="8.9"/>
    <x v="11"/>
    <s v=""/>
    <n v="28834920"/>
    <n v="37563255"/>
    <n v="2.57"/>
    <n v="0.61"/>
    <n v="1"/>
    <x v="0"/>
    <n v="4.4803678074112527"/>
    <n v="2"/>
  </r>
  <r>
    <s v="339-L-Jun-06-23"/>
    <m/>
    <x v="26"/>
    <n v="9.9019999999999992"/>
    <n v="9.9"/>
    <x v="286"/>
    <s v=""/>
    <n v="14370590"/>
    <n v="37563255"/>
    <n v="2.57"/>
    <n v="0.61"/>
    <n v="1"/>
    <x v="0"/>
    <n v="2.2329012464576312"/>
    <n v="2"/>
  </r>
  <r>
    <s v="339-L-Jun-06-23"/>
    <m/>
    <x v="26"/>
    <n v="10.311999999999999"/>
    <n v="10.31"/>
    <x v="13"/>
    <s v="octanal"/>
    <n v="34970692"/>
    <n v="37563255"/>
    <n v="2.57"/>
    <n v="0.61"/>
    <n v="1"/>
    <x v="0"/>
    <n v="5.4337436219588691"/>
    <n v="2"/>
  </r>
  <r>
    <s v="339-L-Jun-06-23"/>
    <m/>
    <x v="26"/>
    <n v="10.467000000000001"/>
    <n v="10.47"/>
    <x v="14"/>
    <s v="(z)-3-hexen-1-ol acetate"/>
    <n v="34262325"/>
    <n v="37563255"/>
    <n v="2.57"/>
    <n v="0.61"/>
    <n v="1"/>
    <x v="0"/>
    <n v="5.323677608159195"/>
    <n v="2"/>
  </r>
  <r>
    <s v="339-L-Jun-06-23"/>
    <m/>
    <x v="26"/>
    <n v="11.073"/>
    <n v="11.07"/>
    <x v="15"/>
    <s v="D-limonene"/>
    <n v="63482201"/>
    <n v="37563255"/>
    <n v="2.57"/>
    <n v="0.61"/>
    <n v="1"/>
    <x v="0"/>
    <n v="9.8638598513195266"/>
    <n v="2"/>
  </r>
  <r>
    <s v="339-L-Jun-06-23"/>
    <m/>
    <x v="26"/>
    <n v="12.026"/>
    <n v="12.03"/>
    <x v="196"/>
    <s v=""/>
    <n v="9862934"/>
    <n v="37563255"/>
    <n v="2.57"/>
    <n v="0.61"/>
    <n v="1"/>
    <x v="0"/>
    <n v="1.5325019795519423"/>
    <n v="2"/>
  </r>
  <r>
    <s v="339-L-Jun-06-23"/>
    <m/>
    <x v="26"/>
    <n v="12.297000000000001"/>
    <n v="12.3"/>
    <x v="17"/>
    <s v="acetophenone"/>
    <n v="16095390"/>
    <n v="37563255"/>
    <n v="2.57"/>
    <n v="0.61"/>
    <n v="1"/>
    <x v="0"/>
    <n v="2.5009005471050032"/>
    <n v="2"/>
  </r>
  <r>
    <s v="339-L-Jun-06-23"/>
    <m/>
    <x v="26"/>
    <n v="13.515000000000001"/>
    <n v="13.52"/>
    <x v="20"/>
    <s v="nonanal"/>
    <n v="74552434"/>
    <n v="37563255"/>
    <n v="2.57"/>
    <n v="0.61"/>
    <n v="1"/>
    <x v="0"/>
    <n v="11.583951863148993"/>
    <n v="2"/>
  </r>
  <r>
    <s v="339-L-Jun-06-23"/>
    <m/>
    <x v="26"/>
    <n v="13.888999999999999"/>
    <n v="13.89"/>
    <x v="73"/>
    <s v="€-4,8-dimethylnona-1,3,7-triene"/>
    <n v="6838554"/>
    <n v="37563255"/>
    <n v="2.57"/>
    <n v="0.61"/>
    <n v="1"/>
    <x v="0"/>
    <n v="1.0625740314467129"/>
    <n v="2"/>
  </r>
  <r>
    <s v="339-L-Jun-06-23"/>
    <m/>
    <x v="26"/>
    <n v="15.268000000000001"/>
    <n v="15.27"/>
    <x v="74"/>
    <s v=""/>
    <n v="26128315"/>
    <n v="37563255"/>
    <n v="2.57"/>
    <n v="0.61"/>
    <n v="1"/>
    <x v="0"/>
    <n v="4.0598157160796893"/>
    <n v="2"/>
  </r>
  <r>
    <s v="339-L-Jun-06-23"/>
    <m/>
    <x v="26"/>
    <n v="15.717000000000001"/>
    <n v="15.72"/>
    <x v="389"/>
    <s v=""/>
    <n v="12452420"/>
    <n v="37563255"/>
    <n v="2.57"/>
    <n v="0.61"/>
    <n v="1"/>
    <x v="0"/>
    <n v="1.9348561290395128"/>
    <n v="2"/>
  </r>
  <r>
    <s v="339-L-Jun-06-23"/>
    <m/>
    <x v="26"/>
    <n v="16.216000000000001"/>
    <n v="16.22"/>
    <x v="259"/>
    <s v=""/>
    <n v="15301325"/>
    <n v="37563255"/>
    <n v="2.57"/>
    <n v="0.61"/>
    <n v="1"/>
    <x v="0"/>
    <n v="2.3775187841941987"/>
    <n v="2"/>
  </r>
  <r>
    <s v="339-L-Jun-06-23"/>
    <m/>
    <x v="26"/>
    <n v="16.37"/>
    <n v="16.37"/>
    <x v="28"/>
    <s v="dodecane"/>
    <n v="24867914"/>
    <n v="37563255"/>
    <n v="2.57"/>
    <n v="0.61"/>
    <n v="1"/>
    <x v="0"/>
    <n v="3.8639746988398649"/>
    <n v="2"/>
  </r>
  <r>
    <s v="339-L-Jun-06-23"/>
    <m/>
    <x v="26"/>
    <n v="16.548999999999999"/>
    <n v="16.55"/>
    <x v="29"/>
    <s v="decanal"/>
    <n v="67644973"/>
    <n v="37563255"/>
    <n v="2.57"/>
    <n v="0.61"/>
    <n v="1"/>
    <x v="0"/>
    <n v="10.510671066970305"/>
    <n v="2"/>
  </r>
  <r>
    <s v="339-L-Jun-06-23"/>
    <m/>
    <x v="26"/>
    <n v="17.433"/>
    <n v="17.43"/>
    <x v="30"/>
    <s v="cis-3-hexenyl isovalerate"/>
    <n v="107120673"/>
    <n v="37563255"/>
    <n v="2.57"/>
    <n v="0.61"/>
    <n v="1"/>
    <x v="0"/>
    <n v="16.644402509784239"/>
    <n v="2"/>
  </r>
  <r>
    <s v="339-L-Jun-06-23"/>
    <m/>
    <x v="26"/>
    <n v="17.923999999999999"/>
    <n v="17.920000000000002"/>
    <x v="101"/>
    <s v=""/>
    <n v="9896405"/>
    <n v="37563255"/>
    <n v="2.57"/>
    <n v="0.61"/>
    <n v="1"/>
    <x v="0"/>
    <n v="1.5377027011381947"/>
    <n v="2"/>
  </r>
  <r>
    <s v="339-L-Jun-06-23"/>
    <m/>
    <x v="26"/>
    <n v="18.178000000000001"/>
    <n v="18.18"/>
    <x v="33"/>
    <s v="m-ethylacetophenone"/>
    <n v="131306617"/>
    <n v="37563255"/>
    <n v="2.57"/>
    <n v="0.61"/>
    <n v="1"/>
    <x v="0"/>
    <n v="20.402412758796597"/>
    <n v="2"/>
  </r>
  <r>
    <s v="339-L-Jun-06-23"/>
    <m/>
    <x v="26"/>
    <n v="18.695"/>
    <n v="18.7"/>
    <x v="76"/>
    <s v=""/>
    <n v="64256649"/>
    <n v="37563255"/>
    <n v="2.57"/>
    <n v="0.61"/>
    <n v="1"/>
    <x v="0"/>
    <n v="9.9841935261732822"/>
    <n v="2"/>
  </r>
  <r>
    <s v="339-L-Jun-06-23"/>
    <m/>
    <x v="26"/>
    <n v="19.001999999999999"/>
    <n v="19"/>
    <x v="324"/>
    <s v=""/>
    <n v="45503346"/>
    <n v="37563255"/>
    <n v="2.57"/>
    <n v="0.61"/>
    <n v="1"/>
    <x v="0"/>
    <n v="7.0703066472144052"/>
    <n v="2"/>
  </r>
  <r>
    <s v="339-L-Jun-06-23"/>
    <m/>
    <x v="26"/>
    <n v="19.399999999999999"/>
    <n v="19.399999999999999"/>
    <x v="39"/>
    <s v="undecanal"/>
    <n v="7176312"/>
    <n v="37563255"/>
    <n v="2.57"/>
    <n v="0.61"/>
    <n v="1"/>
    <x v="0"/>
    <n v="1.1150548453312532"/>
    <n v="2"/>
  </r>
  <r>
    <s v="339-L-Jun-06-23"/>
    <m/>
    <x v="26"/>
    <n v="19.452000000000002"/>
    <n v="19.45"/>
    <x v="40"/>
    <s v=""/>
    <n v="19105331"/>
    <n v="37563255"/>
    <n v="2.57"/>
    <n v="0.61"/>
    <n v="1"/>
    <x v="0"/>
    <n v="2.9685849644228677"/>
    <n v="2"/>
  </r>
  <r>
    <s v="339-L-Jun-06-23"/>
    <m/>
    <x v="26"/>
    <n v="19.503"/>
    <n v="19.5"/>
    <x v="41"/>
    <s v="standard"/>
    <n v="37563255"/>
    <n v="37563255"/>
    <n v="2.57"/>
    <n v="0.61"/>
    <n v="1"/>
    <x v="0"/>
    <n v="5.8365758754863819"/>
    <n v="2"/>
  </r>
  <r>
    <s v="339-L-Jun-06-23"/>
    <m/>
    <x v="26"/>
    <n v="20.135999999999999"/>
    <n v="20.14"/>
    <x v="184"/>
    <s v=""/>
    <n v="13165241"/>
    <n v="37563255"/>
    <n v="2.57"/>
    <n v="0.61"/>
    <n v="1"/>
    <x v="0"/>
    <n v="2.0456142050406494"/>
    <n v="2"/>
  </r>
  <r>
    <s v="339-L-Jun-06-23"/>
    <m/>
    <x v="26"/>
    <n v="20.199000000000002"/>
    <n v="20.2"/>
    <x v="221"/>
    <s v=""/>
    <n v="10029621"/>
    <n v="37563255"/>
    <n v="2.57"/>
    <n v="0.61"/>
    <n v="1"/>
    <x v="0"/>
    <n v="1.558401793690978"/>
    <n v="2"/>
  </r>
  <r>
    <s v="339-L-Jun-06-23"/>
    <m/>
    <x v="26"/>
    <n v="21.838000000000001"/>
    <n v="21.84"/>
    <x v="44"/>
    <s v="tetradecane"/>
    <n v="21389682"/>
    <n v="37563255"/>
    <n v="2.57"/>
    <n v="0.61"/>
    <n v="1"/>
    <x v="0"/>
    <n v="3.3235272594327965"/>
    <n v="2"/>
  </r>
  <r>
    <s v="339-L-Jun-06-23"/>
    <m/>
    <x v="26"/>
    <n v="22.077999999999999"/>
    <n v="22.08"/>
    <x v="45"/>
    <s v="dodecanal"/>
    <n v="13242395"/>
    <n v="37563255"/>
    <n v="2.57"/>
    <n v="0.61"/>
    <n v="1"/>
    <x v="0"/>
    <n v="2.057602388042822"/>
    <n v="2"/>
  </r>
  <r>
    <s v="339-L-Jun-06-23"/>
    <m/>
    <x v="26"/>
    <n v="22.283000000000001"/>
    <n v="22.28"/>
    <x v="114"/>
    <s v=""/>
    <n v="42389350"/>
    <n v="37563255"/>
    <n v="2.57"/>
    <n v="0.61"/>
    <n v="1"/>
    <x v="0"/>
    <n v="6.5864541714382492"/>
    <n v="2"/>
  </r>
  <r>
    <s v="339-L-Jun-06-23"/>
    <m/>
    <x v="26"/>
    <n v="22.422999999999998"/>
    <n v="22.42"/>
    <x v="87"/>
    <s v=""/>
    <n v="8037332"/>
    <n v="37563255"/>
    <n v="2.57"/>
    <n v="0.61"/>
    <n v="1"/>
    <x v="0"/>
    <n v="1.248840071353633"/>
    <n v="2"/>
  </r>
  <r>
    <s v="339-L-Jun-06-23"/>
    <m/>
    <x v="26"/>
    <n v="22.693999999999999"/>
    <n v="22.69"/>
    <x v="79"/>
    <s v=""/>
    <n v="20896054"/>
    <n v="37563255"/>
    <n v="2.57"/>
    <n v="0.61"/>
    <n v="1"/>
    <x v="0"/>
    <n v="3.2468273760956206"/>
    <n v="2"/>
  </r>
  <r>
    <s v="339-L-Jun-06-23"/>
    <m/>
    <x v="26"/>
    <n v="23.109000000000002"/>
    <n v="23.11"/>
    <x v="128"/>
    <s v=""/>
    <n v="7118587"/>
    <n v="37563255"/>
    <n v="2.57"/>
    <n v="0.61"/>
    <n v="1"/>
    <x v="0"/>
    <n v="1.1060855389595756"/>
    <n v="2"/>
  </r>
  <r>
    <s v="339-L-Jun-06-23"/>
    <m/>
    <x v="26"/>
    <n v="23.914000000000001"/>
    <n v="23.91"/>
    <x v="390"/>
    <s v=""/>
    <n v="13594572"/>
    <n v="37563255"/>
    <n v="2.57"/>
    <n v="0.61"/>
    <n v="1"/>
    <x v="0"/>
    <n v="2.1123236251161579"/>
    <n v="2"/>
  </r>
  <r>
    <s v="339-L-Jun-06-23"/>
    <m/>
    <x v="26"/>
    <n v="24.602"/>
    <n v="24.6"/>
    <x v="49"/>
    <s v="tridecanal"/>
    <n v="9421000"/>
    <n v="37563255"/>
    <n v="2.57"/>
    <n v="0.61"/>
    <n v="1"/>
    <x v="0"/>
    <n v="1.4638343062377634"/>
    <n v="2"/>
  </r>
  <r>
    <s v="339-L-Jun-06-23"/>
    <m/>
    <x v="26"/>
    <n v="26.992000000000001"/>
    <n v="26.99"/>
    <x v="53"/>
    <s v="tetradecanal"/>
    <n v="15434949"/>
    <n v="37563255"/>
    <n v="2.57"/>
    <n v="0.61"/>
    <n v="1"/>
    <x v="0"/>
    <n v="2.3982812717578028"/>
    <n v="2"/>
  </r>
  <r>
    <s v="339-L-Jun-06-23"/>
    <m/>
    <x v="26"/>
    <n v="27.539000000000001"/>
    <n v="27.54"/>
    <x v="155"/>
    <s v=""/>
    <n v="9553656"/>
    <n v="37563255"/>
    <n v="2.57"/>
    <n v="0.61"/>
    <n v="1"/>
    <x v="0"/>
    <n v="1.4844463860305963"/>
    <n v="2"/>
  </r>
  <r>
    <s v="339-L-Jun-06-23"/>
    <m/>
    <x v="26"/>
    <n v="35.093000000000004"/>
    <n v="35.090000000000003"/>
    <x v="85"/>
    <s v=""/>
    <n v="8426920"/>
    <n v="37563255"/>
    <n v="2.57"/>
    <n v="0.61"/>
    <n v="1"/>
    <x v="0"/>
    <n v="1.3093742269314439"/>
    <n v="2"/>
  </r>
  <r>
    <s v="390-F-Jun-06-23"/>
    <m/>
    <x v="27"/>
    <n v="4.3600000000000003"/>
    <n v="4.3600000000000003"/>
    <x v="1"/>
    <s v=""/>
    <n v="104502423"/>
    <n v="67567048"/>
    <n v="15.92"/>
    <n v="3.32"/>
    <n v="1"/>
    <x v="1"/>
    <n v="1.4572686119684974"/>
    <n v="2"/>
  </r>
  <r>
    <s v="390-F-Jun-06-23"/>
    <m/>
    <x v="27"/>
    <n v="4.5190000000000001"/>
    <n v="4.5199999999999996"/>
    <x v="391"/>
    <s v=""/>
    <n v="10503359"/>
    <n v="67567048"/>
    <n v="15.92"/>
    <n v="3.32"/>
    <n v="1"/>
    <x v="1"/>
    <n v="0.14646756459356761"/>
    <n v="2"/>
  </r>
  <r>
    <s v="390-F-Jun-06-23"/>
    <m/>
    <x v="27"/>
    <n v="4.867"/>
    <n v="4.87"/>
    <x v="68"/>
    <s v=""/>
    <n v="15872865"/>
    <n v="67567048"/>
    <n v="15.92"/>
    <n v="3.32"/>
    <n v="1"/>
    <x v="1"/>
    <n v="0.22134441750229414"/>
    <n v="2"/>
  </r>
  <r>
    <s v="390-F-Jun-06-23"/>
    <m/>
    <x v="27"/>
    <n v="5.4219999999999997"/>
    <n v="5.42"/>
    <x v="2"/>
    <s v="4-hydroxy-4-methyl-2-pentanone"/>
    <n v="105401055"/>
    <n v="67567048"/>
    <n v="15.92"/>
    <n v="3.32"/>
    <n v="1"/>
    <x v="1"/>
    <n v="1.4697998832033328"/>
    <n v="2"/>
  </r>
  <r>
    <s v="390-F-Jun-06-23"/>
    <m/>
    <x v="27"/>
    <n v="5.7569999999999997"/>
    <n v="5.76"/>
    <x v="3"/>
    <s v="(z)-3-hexen-1-ol"/>
    <n v="512677175"/>
    <n v="67567048"/>
    <n v="15.92"/>
    <n v="3.32"/>
    <n v="1"/>
    <x v="1"/>
    <n v="7.1491964851396848"/>
    <n v="2"/>
  </r>
  <r>
    <s v="390-F-Jun-06-23"/>
    <m/>
    <x v="27"/>
    <n v="6.1109999999999998"/>
    <n v="6.11"/>
    <x v="109"/>
    <s v=""/>
    <n v="77699690"/>
    <n v="67567048"/>
    <n v="15.92"/>
    <n v="3.32"/>
    <n v="1"/>
    <x v="1"/>
    <n v="1.0835090340123743"/>
    <n v="2"/>
  </r>
  <r>
    <s v="390-F-Jun-06-23"/>
    <m/>
    <x v="27"/>
    <n v="6.8739999999999997"/>
    <n v="6.87"/>
    <x v="284"/>
    <s v=""/>
    <n v="112172836"/>
    <n v="67567048"/>
    <n v="15.92"/>
    <n v="3.32"/>
    <n v="1"/>
    <x v="1"/>
    <n v="1.5642312237898053"/>
    <n v="2"/>
  </r>
  <r>
    <s v="390-F-Jun-06-23"/>
    <m/>
    <x v="27"/>
    <n v="7.093"/>
    <n v="7.09"/>
    <x v="8"/>
    <s v=""/>
    <n v="24640997"/>
    <n v="67567048"/>
    <n v="15.92"/>
    <n v="3.32"/>
    <n v="1"/>
    <x v="1"/>
    <n v="0.3436145350975251"/>
    <n v="2"/>
  </r>
  <r>
    <s v="390-F-Jun-06-23"/>
    <m/>
    <x v="27"/>
    <n v="7.508"/>
    <n v="7.51"/>
    <x v="9"/>
    <s v="cyclopentane"/>
    <n v="26324845"/>
    <n v="67567048"/>
    <n v="15.92"/>
    <n v="3.32"/>
    <n v="1"/>
    <x v="1"/>
    <n v="0.36709551063170892"/>
    <n v="2"/>
  </r>
  <r>
    <s v="390-F-Jun-06-23"/>
    <m/>
    <x v="27"/>
    <n v="7.8140000000000001"/>
    <n v="7.81"/>
    <x v="298"/>
    <s v=""/>
    <n v="230966643"/>
    <n v="67567048"/>
    <n v="15.92"/>
    <n v="3.32"/>
    <n v="1"/>
    <x v="1"/>
    <n v="3.2207907682258572"/>
    <n v="2"/>
  </r>
  <r>
    <s v="390-F-Jun-06-23"/>
    <m/>
    <x v="27"/>
    <n v="8.0039999999999996"/>
    <n v="8"/>
    <x v="285"/>
    <s v=""/>
    <n v="771488826"/>
    <n v="67567048"/>
    <n v="15.92"/>
    <n v="3.32"/>
    <n v="1"/>
    <x v="1"/>
    <n v="10.758281179894038"/>
    <n v="2"/>
  </r>
  <r>
    <s v="390-F-Jun-06-23"/>
    <m/>
    <x v="27"/>
    <n v="8.4670000000000005"/>
    <n v="8.4700000000000006"/>
    <x v="10"/>
    <s v=""/>
    <n v="44985024"/>
    <n v="67567048"/>
    <n v="15.92"/>
    <n v="3.32"/>
    <n v="1"/>
    <x v="1"/>
    <n v="0.62730855038499489"/>
    <n v="2"/>
  </r>
  <r>
    <s v="390-F-Jun-06-23"/>
    <m/>
    <x v="27"/>
    <n v="8.9600000000000009"/>
    <n v="8.9600000000000009"/>
    <x v="182"/>
    <s v=""/>
    <n v="66117166"/>
    <n v="67567048"/>
    <n v="15.92"/>
    <n v="3.32"/>
    <n v="1"/>
    <x v="1"/>
    <n v="0.92199269603644252"/>
    <n v="2"/>
  </r>
  <r>
    <s v="390-F-Jun-06-23"/>
    <m/>
    <x v="27"/>
    <n v="9.0510000000000002"/>
    <n v="9.0500000000000007"/>
    <x v="299"/>
    <s v=""/>
    <n v="42381458"/>
    <n v="67567048"/>
    <n v="15.92"/>
    <n v="3.32"/>
    <n v="1"/>
    <x v="1"/>
    <n v="0.59100226291270941"/>
    <n v="2"/>
  </r>
  <r>
    <s v="390-F-Jun-06-23"/>
    <m/>
    <x v="27"/>
    <n v="9.3040000000000003"/>
    <n v="9.3000000000000007"/>
    <x v="214"/>
    <s v=""/>
    <n v="123045814"/>
    <n v="67567048"/>
    <n v="15.92"/>
    <n v="3.32"/>
    <n v="1"/>
    <x v="1"/>
    <n v="1.7158530628166768"/>
    <n v="2"/>
  </r>
  <r>
    <s v="390-F-Jun-06-23"/>
    <m/>
    <x v="27"/>
    <n v="9.3699999999999992"/>
    <n v="9.3699999999999992"/>
    <x v="239"/>
    <s v=""/>
    <n v="234568266"/>
    <n v="67567048"/>
    <n v="15.92"/>
    <n v="3.32"/>
    <n v="1"/>
    <x v="1"/>
    <n v="3.2710147917400665"/>
    <n v="2"/>
  </r>
  <r>
    <s v="390-F-Jun-06-23"/>
    <m/>
    <x v="27"/>
    <n v="9.9190000000000005"/>
    <n v="9.92"/>
    <x v="121"/>
    <s v=""/>
    <n v="2136986265"/>
    <n v="67567048"/>
    <n v="15.92"/>
    <n v="3.32"/>
    <n v="1"/>
    <x v="1"/>
    <n v="29.799911990483647"/>
    <n v="2"/>
  </r>
  <r>
    <s v="390-F-Jun-06-23"/>
    <m/>
    <x v="27"/>
    <n v="10.385"/>
    <n v="10.39"/>
    <x v="334"/>
    <s v=""/>
    <n v="731865256"/>
    <n v="67567048"/>
    <n v="15.92"/>
    <n v="3.32"/>
    <n v="1"/>
    <x v="1"/>
    <n v="10.205737198639778"/>
    <n v="2"/>
  </r>
  <r>
    <s v="390-F-Jun-06-23"/>
    <m/>
    <x v="27"/>
    <n v="10.738"/>
    <n v="10.74"/>
    <x v="302"/>
    <s v=""/>
    <n v="104074580"/>
    <n v="67567048"/>
    <n v="15.92"/>
    <n v="3.32"/>
    <n v="1"/>
    <x v="1"/>
    <n v="1.4513024137038848"/>
    <n v="2"/>
  </r>
  <r>
    <s v="390-F-Jun-06-23"/>
    <m/>
    <x v="27"/>
    <n v="11.179"/>
    <n v="11.18"/>
    <x v="392"/>
    <s v=""/>
    <n v="7391391535"/>
    <n v="67567048"/>
    <n v="15.92"/>
    <n v="3.32"/>
    <n v="1"/>
    <x v="1"/>
    <n v="103.07170468884873"/>
    <n v="2"/>
  </r>
  <r>
    <s v="390-F-Jun-06-23"/>
    <m/>
    <x v="27"/>
    <n v="11.438000000000001"/>
    <n v="11.44"/>
    <x v="304"/>
    <s v=""/>
    <n v="1055470364"/>
    <n v="67567048"/>
    <n v="15.92"/>
    <n v="3.32"/>
    <n v="1"/>
    <x v="1"/>
    <n v="14.718355691333251"/>
    <n v="2"/>
  </r>
  <r>
    <s v="390-F-Jun-06-23"/>
    <m/>
    <x v="27"/>
    <n v="11.759"/>
    <n v="11.76"/>
    <x v="287"/>
    <s v="b-ocimene"/>
    <n v="1071493983"/>
    <n v="67567048"/>
    <n v="15.92"/>
    <n v="3.32"/>
    <n v="1"/>
    <x v="1"/>
    <n v="14.941802347865245"/>
    <n v="2"/>
  </r>
  <r>
    <s v="390-F-Jun-06-23"/>
    <m/>
    <x v="27"/>
    <n v="12.1"/>
    <n v="12.1"/>
    <x v="393"/>
    <s v=""/>
    <n v="40225890"/>
    <n v="67567048"/>
    <n v="15.92"/>
    <n v="3.32"/>
    <n v="1"/>
    <x v="1"/>
    <n v="0.56094323177078353"/>
    <n v="2"/>
  </r>
  <r>
    <s v="390-F-Jun-06-23"/>
    <m/>
    <x v="27"/>
    <n v="12.999000000000001"/>
    <n v="13"/>
    <x v="307"/>
    <s v=""/>
    <n v="54487737"/>
    <n v="67567048"/>
    <n v="15.92"/>
    <n v="3.32"/>
    <n v="1"/>
    <x v="1"/>
    <n v="0.75982227576957284"/>
    <n v="2"/>
  </r>
  <r>
    <s v="390-F-Jun-06-23"/>
    <m/>
    <x v="27"/>
    <n v="13.289"/>
    <n v="13.29"/>
    <x v="309"/>
    <s v=""/>
    <n v="67531194"/>
    <n v="67567048"/>
    <n v="15.92"/>
    <n v="3.32"/>
    <n v="1"/>
    <x v="1"/>
    <n v="0.94171107731114845"/>
    <n v="2"/>
  </r>
  <r>
    <s v="390-F-Jun-06-23"/>
    <m/>
    <x v="27"/>
    <n v="13.442"/>
    <n v="13.44"/>
    <x v="310"/>
    <s v=""/>
    <n v="21043216"/>
    <n v="67567048"/>
    <n v="15.92"/>
    <n v="3.32"/>
    <n v="1"/>
    <x v="1"/>
    <n v="0.2934440876234351"/>
    <n v="2"/>
  </r>
  <r>
    <s v="390-F-Jun-06-23"/>
    <m/>
    <x v="27"/>
    <n v="13.516"/>
    <n v="13.52"/>
    <x v="20"/>
    <s v="nonanal"/>
    <n v="104067674"/>
    <n v="67567048"/>
    <n v="15.92"/>
    <n v="3.32"/>
    <n v="1"/>
    <x v="1"/>
    <n v="1.4512061107020466"/>
    <n v="2"/>
  </r>
  <r>
    <s v="390-F-Jun-06-23"/>
    <m/>
    <x v="27"/>
    <n v="13.776"/>
    <n v="13.78"/>
    <x v="311"/>
    <s v=""/>
    <n v="52066428"/>
    <n v="67567048"/>
    <n v="15.92"/>
    <n v="3.32"/>
    <n v="1"/>
    <x v="1"/>
    <n v="0.72605753133319895"/>
    <n v="2"/>
  </r>
  <r>
    <s v="390-F-Jun-06-23"/>
    <m/>
    <x v="27"/>
    <n v="13.891999999999999"/>
    <n v="13.89"/>
    <x v="73"/>
    <s v="€-4,8-dimethylnona-1,3,7-triene"/>
    <n v="274821026"/>
    <n v="67567048"/>
    <n v="15.92"/>
    <n v="3.32"/>
    <n v="1"/>
    <x v="1"/>
    <n v="3.8323327211157427"/>
    <n v="2"/>
  </r>
  <r>
    <s v="390-F-Jun-06-23"/>
    <m/>
    <x v="27"/>
    <n v="13.99"/>
    <n v="13.99"/>
    <x v="312"/>
    <s v=""/>
    <n v="57891256"/>
    <n v="67567048"/>
    <n v="15.92"/>
    <n v="3.32"/>
    <n v="1"/>
    <x v="1"/>
    <n v="0.80728377251341776"/>
    <n v="2"/>
  </r>
  <r>
    <s v="390-F-Jun-06-23"/>
    <m/>
    <x v="27"/>
    <n v="14.177"/>
    <n v="14.18"/>
    <x v="353"/>
    <s v=""/>
    <n v="35238505"/>
    <n v="67567048"/>
    <n v="15.92"/>
    <n v="3.32"/>
    <n v="1"/>
    <x v="1"/>
    <n v="0.49139499157062572"/>
    <n v="2"/>
  </r>
  <r>
    <s v="390-F-Jun-06-23"/>
    <m/>
    <x v="27"/>
    <n v="14.288"/>
    <n v="14.29"/>
    <x v="251"/>
    <s v=""/>
    <n v="314992822"/>
    <n v="67567048"/>
    <n v="15.92"/>
    <n v="3.32"/>
    <n v="1"/>
    <x v="1"/>
    <n v="4.3925216212066207"/>
    <n v="2"/>
  </r>
  <r>
    <s v="390-F-Jun-06-23"/>
    <m/>
    <x v="27"/>
    <n v="14.385"/>
    <n v="14.39"/>
    <x v="252"/>
    <s v=""/>
    <n v="218614399"/>
    <n v="67567048"/>
    <n v="15.92"/>
    <n v="3.32"/>
    <n v="1"/>
    <x v="1"/>
    <n v="3.0485408150494013"/>
    <n v="2"/>
  </r>
  <r>
    <s v="390-F-Jun-06-23"/>
    <m/>
    <x v="27"/>
    <n v="14.525"/>
    <n v="14.53"/>
    <x v="253"/>
    <s v=""/>
    <n v="49732220"/>
    <n v="67567048"/>
    <n v="15.92"/>
    <n v="3.32"/>
    <n v="1"/>
    <x v="1"/>
    <n v="0.69350739560853969"/>
    <n v="2"/>
  </r>
  <r>
    <s v="390-F-Jun-06-23"/>
    <m/>
    <x v="27"/>
    <n v="14.635"/>
    <n v="14.64"/>
    <x v="254"/>
    <s v=""/>
    <n v="32455015"/>
    <n v="67567048"/>
    <n v="15.92"/>
    <n v="3.32"/>
    <n v="1"/>
    <x v="1"/>
    <n v="0.4525796943527976"/>
    <n v="2"/>
  </r>
  <r>
    <s v="390-F-Jun-06-23"/>
    <m/>
    <x v="27"/>
    <n v="14.856999999999999"/>
    <n v="14.86"/>
    <x v="315"/>
    <s v=""/>
    <n v="31832072"/>
    <n v="67567048"/>
    <n v="15.92"/>
    <n v="3.32"/>
    <n v="1"/>
    <x v="1"/>
    <n v="0.44389285958968888"/>
    <n v="2"/>
  </r>
  <r>
    <s v="390-F-Jun-06-23"/>
    <m/>
    <x v="27"/>
    <n v="14.954000000000001"/>
    <n v="14.95"/>
    <x v="99"/>
    <s v=""/>
    <n v="48744452"/>
    <n v="67567048"/>
    <n v="15.92"/>
    <n v="3.32"/>
    <n v="1"/>
    <x v="1"/>
    <n v="0.67973313793121382"/>
    <n v="2"/>
  </r>
  <r>
    <s v="390-F-Jun-06-23"/>
    <m/>
    <x v="27"/>
    <n v="15.122999999999999"/>
    <n v="15.12"/>
    <x v="394"/>
    <s v=""/>
    <n v="57617989"/>
    <n v="67567048"/>
    <n v="15.92"/>
    <n v="3.32"/>
    <n v="1"/>
    <x v="1"/>
    <n v="0.80347311042200587"/>
    <n v="2"/>
  </r>
  <r>
    <s v="390-F-Jun-06-23"/>
    <m/>
    <x v="27"/>
    <n v="15.266999999999999"/>
    <n v="15.27"/>
    <x v="74"/>
    <s v=""/>
    <n v="23621899"/>
    <n v="67567048"/>
    <n v="15.92"/>
    <n v="3.32"/>
    <n v="1"/>
    <x v="1"/>
    <n v="0.32940338586972323"/>
    <n v="2"/>
  </r>
  <r>
    <s v="390-F-Jun-06-23"/>
    <m/>
    <x v="27"/>
    <n v="15.458"/>
    <n v="15.46"/>
    <x v="257"/>
    <s v=""/>
    <n v="39258759"/>
    <n v="67567048"/>
    <n v="15.92"/>
    <n v="3.32"/>
    <n v="1"/>
    <x v="1"/>
    <n v="0.54745675356767332"/>
    <n v="2"/>
  </r>
  <r>
    <s v="390-F-Jun-06-23"/>
    <m/>
    <x v="27"/>
    <n v="15.71"/>
    <n v="15.71"/>
    <x v="75"/>
    <s v=""/>
    <n v="22954241"/>
    <n v="67567048"/>
    <n v="15.92"/>
    <n v="3.32"/>
    <n v="1"/>
    <x v="1"/>
    <n v="0.32009300799523449"/>
    <n v="2"/>
  </r>
  <r>
    <s v="390-F-Jun-06-23"/>
    <m/>
    <x v="27"/>
    <n v="16.114999999999998"/>
    <n v="16.12"/>
    <x v="395"/>
    <s v=""/>
    <n v="49891446"/>
    <n v="67567048"/>
    <n v="15.92"/>
    <n v="3.32"/>
    <n v="1"/>
    <x v="1"/>
    <n v="0.69572777524518492"/>
    <n v="2"/>
  </r>
  <r>
    <s v="390-F-Jun-06-23"/>
    <m/>
    <x v="27"/>
    <n v="16.215"/>
    <n v="16.22"/>
    <x v="259"/>
    <s v=""/>
    <n v="25071590"/>
    <n v="67567048"/>
    <n v="15.92"/>
    <n v="3.32"/>
    <n v="1"/>
    <x v="1"/>
    <n v="0.34961908164697064"/>
    <n v="2"/>
  </r>
  <r>
    <s v="390-F-Jun-06-23"/>
    <m/>
    <x v="27"/>
    <n v="16.364000000000001"/>
    <n v="16.36"/>
    <x v="28"/>
    <s v="dodecane"/>
    <n v="87477586"/>
    <n v="67567048"/>
    <n v="15.92"/>
    <n v="3.32"/>
    <n v="1"/>
    <x v="1"/>
    <n v="1.2198601397842697"/>
    <n v="2"/>
  </r>
  <r>
    <s v="390-F-Jun-06-23"/>
    <m/>
    <x v="27"/>
    <n v="16.55"/>
    <n v="16.55"/>
    <x v="29"/>
    <s v="decanal"/>
    <n v="135381451"/>
    <n v="67567048"/>
    <n v="15.92"/>
    <n v="3.32"/>
    <n v="1"/>
    <x v="1"/>
    <n v="1.8878714341872356"/>
    <n v="2"/>
  </r>
  <r>
    <s v="390-F-Jun-06-23"/>
    <m/>
    <x v="27"/>
    <n v="16.84"/>
    <n v="16.84"/>
    <x v="320"/>
    <s v=""/>
    <n v="29148701"/>
    <n v="67567048"/>
    <n v="15.92"/>
    <n v="3.32"/>
    <n v="1"/>
    <x v="1"/>
    <n v="0.40647370489155799"/>
    <n v="2"/>
  </r>
  <r>
    <s v="390-F-Jun-06-23"/>
    <m/>
    <x v="27"/>
    <n v="16.937000000000001"/>
    <n v="16.940000000000001"/>
    <x v="261"/>
    <s v=""/>
    <n v="94076944"/>
    <n v="67567048"/>
    <n v="15.92"/>
    <n v="3.32"/>
    <n v="1"/>
    <x v="1"/>
    <n v="1.3118870708013926"/>
    <n v="2"/>
  </r>
  <r>
    <s v="390-F-Jun-06-23"/>
    <m/>
    <x v="27"/>
    <n v="17.190999999999999"/>
    <n v="17.190000000000001"/>
    <x v="262"/>
    <s v=""/>
    <n v="55503225"/>
    <n v="67567048"/>
    <n v="15.92"/>
    <n v="3.32"/>
    <n v="1"/>
    <x v="1"/>
    <n v="0.77398308415801242"/>
    <n v="2"/>
  </r>
  <r>
    <s v="390-F-Jun-06-23"/>
    <m/>
    <x v="27"/>
    <n v="17.274000000000001"/>
    <n v="17.27"/>
    <x v="293"/>
    <s v=""/>
    <n v="60183086"/>
    <n v="67567048"/>
    <n v="15.92"/>
    <n v="3.32"/>
    <n v="1"/>
    <x v="1"/>
    <n v="0.8392429541963895"/>
    <n v="2"/>
  </r>
  <r>
    <s v="390-F-Jun-06-23"/>
    <m/>
    <x v="27"/>
    <n v="17.431000000000001"/>
    <n v="17.43"/>
    <x v="30"/>
    <s v="cis-3-hexenyl isovalerate"/>
    <n v="50021669"/>
    <n v="67567048"/>
    <n v="15.92"/>
    <n v="3.32"/>
    <n v="1"/>
    <x v="1"/>
    <n v="0.6975437129527382"/>
    <n v="2"/>
  </r>
  <r>
    <s v="390-F-Jun-06-23"/>
    <m/>
    <x v="27"/>
    <n v="17.649999999999999"/>
    <n v="17.649999999999999"/>
    <x v="263"/>
    <s v=""/>
    <n v="40276631"/>
    <n v="67567048"/>
    <n v="15.92"/>
    <n v="3.32"/>
    <n v="1"/>
    <x v="1"/>
    <n v="0.56165080643285514"/>
    <n v="2"/>
  </r>
  <r>
    <s v="390-F-Jun-06-23"/>
    <m/>
    <x v="27"/>
    <n v="18.181999999999999"/>
    <n v="18.18"/>
    <x v="33"/>
    <s v="m-ethylacetophenone"/>
    <n v="27148305"/>
    <n v="67567048"/>
    <n v="15.92"/>
    <n v="3.32"/>
    <n v="1"/>
    <x v="1"/>
    <n v="0.3785785210420185"/>
    <n v="2"/>
  </r>
  <r>
    <s v="390-F-Jun-06-23"/>
    <m/>
    <x v="27"/>
    <n v="18.411000000000001"/>
    <n v="18.41"/>
    <x v="396"/>
    <s v=""/>
    <n v="24672400"/>
    <n v="67567048"/>
    <n v="15.92"/>
    <n v="3.32"/>
    <n v="1"/>
    <x v="1"/>
    <n v="0.34405244462065304"/>
    <n v="2"/>
  </r>
  <r>
    <s v="390-F-Jun-06-23"/>
    <m/>
    <x v="27"/>
    <n v="18.515000000000001"/>
    <n v="18.52"/>
    <x v="295"/>
    <s v=""/>
    <n v="17753145"/>
    <n v="67567048"/>
    <n v="15.92"/>
    <n v="3.32"/>
    <n v="1"/>
    <x v="1"/>
    <n v="0.24756460404966374"/>
    <n v="2"/>
  </r>
  <r>
    <s v="390-F-Jun-06-23"/>
    <m/>
    <x v="27"/>
    <n v="18.690999999999999"/>
    <n v="18.690000000000001"/>
    <x v="35"/>
    <s v=""/>
    <n v="34389060"/>
    <n v="67567048"/>
    <n v="15.92"/>
    <n v="3.32"/>
    <n v="1"/>
    <x v="1"/>
    <n v="0.47954962473072399"/>
    <n v="2"/>
  </r>
  <r>
    <s v="390-F-Jun-06-23"/>
    <m/>
    <x v="27"/>
    <n v="19.114000000000001"/>
    <n v="19.11"/>
    <x v="397"/>
    <s v=""/>
    <n v="519904199"/>
    <n v="67567048"/>
    <n v="15.92"/>
    <n v="3.32"/>
    <n v="1"/>
    <x v="1"/>
    <n v="7.2499761123560118"/>
    <n v="2"/>
  </r>
  <r>
    <s v="390-F-Jun-06-23"/>
    <m/>
    <x v="27"/>
    <n v="19.401"/>
    <n v="19.399999999999999"/>
    <x v="39"/>
    <s v="undecanal"/>
    <n v="21709360"/>
    <n v="67567048"/>
    <n v="15.92"/>
    <n v="3.32"/>
    <n v="1"/>
    <x v="1"/>
    <n v="0.30273335302401955"/>
    <n v="2"/>
  </r>
  <r>
    <s v="390-F-Jun-06-23"/>
    <m/>
    <x v="27"/>
    <n v="19.504000000000001"/>
    <n v="19.5"/>
    <x v="41"/>
    <s v="standard"/>
    <n v="67567048"/>
    <n v="67567048"/>
    <n v="15.92"/>
    <n v="3.32"/>
    <n v="1"/>
    <x v="1"/>
    <n v="0.94221105527638194"/>
    <n v="2"/>
  </r>
  <r>
    <s v="390-F-Jun-06-23"/>
    <m/>
    <x v="27"/>
    <n v="19.876999999999999"/>
    <n v="19.88"/>
    <x v="176"/>
    <s v=""/>
    <n v="20552616"/>
    <n v="67567048"/>
    <n v="15.92"/>
    <n v="3.32"/>
    <n v="1"/>
    <x v="1"/>
    <n v="0.28660275360927789"/>
    <n v="2"/>
  </r>
  <r>
    <s v="390-F-Jun-06-23"/>
    <m/>
    <x v="27"/>
    <n v="20.131"/>
    <n v="20.13"/>
    <x v="77"/>
    <s v=""/>
    <n v="19912024"/>
    <n v="67567048"/>
    <n v="15.92"/>
    <n v="3.32"/>
    <n v="1"/>
    <x v="1"/>
    <n v="0.27766980652652817"/>
    <n v="2"/>
  </r>
  <r>
    <s v="390-F-Jun-06-23"/>
    <m/>
    <x v="27"/>
    <n v="20.192"/>
    <n v="20.190000000000001"/>
    <x v="78"/>
    <s v=""/>
    <n v="14473641"/>
    <n v="67567048"/>
    <n v="15.92"/>
    <n v="3.32"/>
    <n v="1"/>
    <x v="1"/>
    <n v="0.20183247550346595"/>
    <n v="2"/>
  </r>
  <r>
    <s v="390-F-Jun-06-23"/>
    <m/>
    <x v="27"/>
    <n v="21.181000000000001"/>
    <n v="21.18"/>
    <x v="398"/>
    <s v=""/>
    <n v="17335341"/>
    <n v="67567048"/>
    <n v="15.92"/>
    <n v="3.32"/>
    <n v="1"/>
    <x v="1"/>
    <n v="0.24173839794193658"/>
    <n v="2"/>
  </r>
  <r>
    <s v="390-F-Jun-06-23"/>
    <m/>
    <x v="27"/>
    <n v="22.076000000000001"/>
    <n v="22.08"/>
    <x v="45"/>
    <s v="dodecanal"/>
    <n v="22183860"/>
    <n v="67567048"/>
    <n v="15.92"/>
    <n v="3.32"/>
    <n v="1"/>
    <x v="1"/>
    <n v="0.30935017526151981"/>
    <n v="2"/>
  </r>
  <r>
    <s v="390-F-Jun-06-23"/>
    <m/>
    <x v="27"/>
    <n v="22.286999999999999"/>
    <n v="22.29"/>
    <x v="46"/>
    <s v=""/>
    <n v="89214600"/>
    <n v="67567048"/>
    <n v="15.92"/>
    <n v="3.32"/>
    <n v="1"/>
    <x v="1"/>
    <n v="1.244082506195332"/>
    <n v="2"/>
  </r>
  <r>
    <s v="390-F-Jun-06-23"/>
    <m/>
    <x v="27"/>
    <n v="22.658000000000001"/>
    <n v="22.66"/>
    <x v="399"/>
    <s v=""/>
    <n v="59717287"/>
    <n v="67567048"/>
    <n v="15.92"/>
    <n v="3.32"/>
    <n v="1"/>
    <x v="1"/>
    <n v="0.83274746593209992"/>
    <n v="2"/>
  </r>
  <r>
    <s v="390-F-Jun-06-23"/>
    <m/>
    <x v="27"/>
    <n v="23.105"/>
    <n v="23.11"/>
    <x v="128"/>
    <s v=""/>
    <n v="36241067"/>
    <n v="67567048"/>
    <n v="15.92"/>
    <n v="3.32"/>
    <n v="1"/>
    <x v="1"/>
    <n v="0.50537554907552074"/>
    <n v="2"/>
  </r>
  <r>
    <s v="390-F-Jun-06-23"/>
    <m/>
    <x v="27"/>
    <n v="23.315000000000001"/>
    <n v="23.32"/>
    <x v="329"/>
    <s v=""/>
    <n v="16507442"/>
    <n v="67567048"/>
    <n v="15.92"/>
    <n v="3.32"/>
    <n v="1"/>
    <x v="1"/>
    <n v="0.23019348642749154"/>
    <n v="2"/>
  </r>
  <r>
    <s v="390-F-Jun-06-23"/>
    <m/>
    <x v="27"/>
    <n v="23.408999999999999"/>
    <n v="23.41"/>
    <x v="330"/>
    <s v=""/>
    <n v="17867893"/>
    <n v="67567048"/>
    <n v="15.92"/>
    <n v="3.32"/>
    <n v="1"/>
    <x v="1"/>
    <n v="0.24916474549984008"/>
    <n v="2"/>
  </r>
  <r>
    <s v="390-F-Jun-06-23"/>
    <m/>
    <x v="27"/>
    <n v="23.54"/>
    <n v="23.54"/>
    <x v="81"/>
    <s v=""/>
    <n v="15985138"/>
    <n v="67567048"/>
    <n v="15.92"/>
    <n v="3.32"/>
    <n v="1"/>
    <x v="1"/>
    <n v="0.22291004549612103"/>
    <n v="2"/>
  </r>
  <r>
    <s v="390-F-Jun-06-23"/>
    <m/>
    <x v="27"/>
    <n v="23.846"/>
    <n v="23.85"/>
    <x v="203"/>
    <s v=""/>
    <n v="23177560"/>
    <n v="67567048"/>
    <n v="15.92"/>
    <n v="3.32"/>
    <n v="1"/>
    <x v="1"/>
    <n v="0.32320715367543751"/>
    <n v="2"/>
  </r>
  <r>
    <s v="390-F-Jun-06-23"/>
    <m/>
    <x v="27"/>
    <n v="24.600999999999999"/>
    <n v="24.6"/>
    <x v="49"/>
    <s v="tridecanal"/>
    <n v="120863566"/>
    <n v="67567048"/>
    <n v="15.92"/>
    <n v="3.32"/>
    <n v="1"/>
    <x v="1"/>
    <n v="1.6854219835877193"/>
    <n v="2"/>
  </r>
  <r>
    <s v="390-F-Jun-06-23"/>
    <m/>
    <x v="27"/>
    <n v="24.972999999999999"/>
    <n v="24.97"/>
    <x v="280"/>
    <s v=""/>
    <n v="11741723"/>
    <n v="67567048"/>
    <n v="15.92"/>
    <n v="3.32"/>
    <n v="1"/>
    <x v="1"/>
    <n v="0.16373634110214441"/>
    <n v="2"/>
  </r>
  <r>
    <s v="390-F-Jun-06-23"/>
    <m/>
    <x v="27"/>
    <n v="26.991"/>
    <n v="26.99"/>
    <x v="53"/>
    <s v="tetradecanal"/>
    <n v="12929323"/>
    <n v="67567048"/>
    <n v="15.92"/>
    <n v="3.32"/>
    <n v="1"/>
    <x v="1"/>
    <n v="0.18029722221754008"/>
    <n v="2"/>
  </r>
  <r>
    <s v="390-F-Jun-06-23"/>
    <m/>
    <x v="27"/>
    <n v="28.82"/>
    <n v="28.82"/>
    <x v="170"/>
    <s v=""/>
    <n v="24730938"/>
    <n v="67567048"/>
    <n v="15.92"/>
    <n v="3.32"/>
    <n v="1"/>
    <x v="1"/>
    <n v="0.34486874712884857"/>
    <n v="2"/>
  </r>
  <r>
    <s v="390-F-Jun-06-23"/>
    <m/>
    <x v="27"/>
    <n v="29.259"/>
    <n v="29.26"/>
    <x v="57"/>
    <s v="pentadecanal"/>
    <n v="14434493"/>
    <n v="67567048"/>
    <n v="15.92"/>
    <n v="3.32"/>
    <n v="1"/>
    <x v="1"/>
    <n v="0.20128656326541819"/>
    <n v="2"/>
  </r>
  <r>
    <s v="390-F-Jun-06-23"/>
    <m/>
    <x v="27"/>
    <n v="31.239000000000001"/>
    <n v="31.24"/>
    <x v="58"/>
    <s v=""/>
    <n v="17442417"/>
    <n v="67567048"/>
    <n v="15.92"/>
    <n v="3.32"/>
    <n v="1"/>
    <x v="1"/>
    <n v="0.24323155464984508"/>
    <n v="2"/>
  </r>
  <r>
    <s v="390-F-Jun-06-23"/>
    <m/>
    <x v="27"/>
    <n v="32.003999999999998"/>
    <n v="32"/>
    <x v="400"/>
    <s v=""/>
    <n v="13245591"/>
    <n v="67567048"/>
    <n v="15.92"/>
    <n v="3.32"/>
    <n v="1"/>
    <x v="1"/>
    <n v="0.18470752598025814"/>
    <n v="2"/>
  </r>
  <r>
    <s v="390-F-Jun-06-23"/>
    <m/>
    <x v="27"/>
    <n v="32.872999999999998"/>
    <n v="32.869999999999997"/>
    <x v="283"/>
    <s v=""/>
    <n v="29336618"/>
    <n v="67567048"/>
    <n v="15.92"/>
    <n v="3.32"/>
    <n v="1"/>
    <x v="1"/>
    <n v="0.40909417567007073"/>
    <n v="2"/>
  </r>
  <r>
    <s v="399-F-Jun-06-23"/>
    <m/>
    <x v="28"/>
    <n v="4.3710000000000004"/>
    <n v="4.37"/>
    <x v="173"/>
    <s v=""/>
    <n v="25202779"/>
    <n v="62262596"/>
    <n v="17.38"/>
    <n v="3.61"/>
    <n v="1"/>
    <x v="1"/>
    <n v="0.34935156551295388"/>
    <n v="2"/>
  </r>
  <r>
    <s v="399-F-Jun-06-23"/>
    <m/>
    <x v="28"/>
    <n v="4.8730000000000002"/>
    <n v="4.87"/>
    <x v="68"/>
    <s v=""/>
    <n v="18359761"/>
    <n v="62262596"/>
    <n v="17.38"/>
    <n v="3.61"/>
    <n v="1"/>
    <x v="1"/>
    <n v="0.25449619059047712"/>
    <n v="2"/>
  </r>
  <r>
    <s v="399-F-Jun-06-23"/>
    <m/>
    <x v="28"/>
    <n v="5.4240000000000004"/>
    <n v="5.42"/>
    <x v="2"/>
    <s v="4-hydroxy-4-methyl-2-pentanone"/>
    <n v="105115073"/>
    <n v="62262596"/>
    <n v="17.38"/>
    <n v="3.61"/>
    <n v="1"/>
    <x v="1"/>
    <n v="1.4570661160643605"/>
    <n v="2"/>
  </r>
  <r>
    <s v="399-F-Jun-06-23"/>
    <m/>
    <x v="28"/>
    <n v="5.7590000000000003"/>
    <n v="5.76"/>
    <x v="3"/>
    <s v="(z)-3-hexen-1-ol"/>
    <n v="412107109"/>
    <n v="62262596"/>
    <n v="17.38"/>
    <n v="3.61"/>
    <n v="1"/>
    <x v="1"/>
    <n v="5.7124757427808861"/>
    <n v="2"/>
  </r>
  <r>
    <s v="399-F-Jun-06-23"/>
    <m/>
    <x v="28"/>
    <n v="6.1180000000000003"/>
    <n v="6.12"/>
    <x v="5"/>
    <s v=""/>
    <n v="40956523"/>
    <n v="62262596"/>
    <n v="17.38"/>
    <n v="3.61"/>
    <n v="1"/>
    <x v="1"/>
    <n v="0.56772411598011874"/>
    <n v="2"/>
  </r>
  <r>
    <s v="399-F-Jun-06-23"/>
    <m/>
    <x v="28"/>
    <n v="7.5140000000000002"/>
    <n v="7.51"/>
    <x v="9"/>
    <s v="cyclopentane"/>
    <n v="27312484"/>
    <n v="62262596"/>
    <n v="17.38"/>
    <n v="3.61"/>
    <n v="1"/>
    <x v="1"/>
    <n v="0.37859551295702371"/>
    <n v="2"/>
  </r>
  <r>
    <s v="399-F-Jun-06-23"/>
    <m/>
    <x v="28"/>
    <n v="7.8179999999999996"/>
    <n v="7.82"/>
    <x v="238"/>
    <s v=""/>
    <n v="362103328"/>
    <n v="62262596"/>
    <n v="17.38"/>
    <n v="3.61"/>
    <n v="1"/>
    <x v="1"/>
    <n v="5.0193418953620403"/>
    <n v="2"/>
  </r>
  <r>
    <s v="399-F-Jun-06-23"/>
    <m/>
    <x v="28"/>
    <n v="8.0090000000000003"/>
    <n v="8.01"/>
    <x v="181"/>
    <s v=""/>
    <n v="475171479"/>
    <n v="62262596"/>
    <n v="17.38"/>
    <n v="3.61"/>
    <n v="1"/>
    <x v="1"/>
    <n v="6.5866506259391349"/>
    <n v="2"/>
  </r>
  <r>
    <s v="399-F-Jun-06-23"/>
    <m/>
    <x v="28"/>
    <n v="8.4710000000000001"/>
    <n v="8.4700000000000006"/>
    <x v="10"/>
    <s v=""/>
    <n v="41058410"/>
    <n v="62262596"/>
    <n v="17.38"/>
    <n v="3.61"/>
    <n v="1"/>
    <x v="1"/>
    <n v="0.56913643574673733"/>
    <n v="2"/>
  </r>
  <r>
    <s v="399-F-Jun-06-23"/>
    <m/>
    <x v="28"/>
    <n v="9.0570000000000004"/>
    <n v="9.06"/>
    <x v="348"/>
    <s v=""/>
    <n v="91778399"/>
    <n v="62262596"/>
    <n v="17.38"/>
    <n v="3.61"/>
    <n v="1"/>
    <x v="1"/>
    <n v="1.2721980925564804"/>
    <n v="2"/>
  </r>
  <r>
    <s v="399-F-Jun-06-23"/>
    <m/>
    <x v="28"/>
    <n v="9.3079999999999998"/>
    <n v="9.31"/>
    <x v="219"/>
    <s v=""/>
    <n v="556339357"/>
    <n v="62262596"/>
    <n v="17.38"/>
    <n v="3.61"/>
    <n v="1"/>
    <x v="1"/>
    <n v="7.7117696157403959"/>
    <n v="2"/>
  </r>
  <r>
    <s v="399-F-Jun-06-23"/>
    <m/>
    <x v="28"/>
    <n v="9.5459999999999994"/>
    <n v="9.5500000000000007"/>
    <x v="401"/>
    <s v=""/>
    <n v="52005045"/>
    <n v="62262596"/>
    <n v="17.38"/>
    <n v="3.61"/>
    <n v="1"/>
    <x v="1"/>
    <n v="0.72087462598158769"/>
    <n v="2"/>
  </r>
  <r>
    <s v="399-F-Jun-06-23"/>
    <m/>
    <x v="28"/>
    <n v="9.9550000000000001"/>
    <n v="9.9600000000000009"/>
    <x v="333"/>
    <s v=""/>
    <n v="4126460023"/>
    <n v="62262596"/>
    <n v="17.38"/>
    <n v="3.61"/>
    <n v="1"/>
    <x v="1"/>
    <n v="57.199456816316555"/>
    <n v="2"/>
  </r>
  <r>
    <s v="399-F-Jun-06-23"/>
    <m/>
    <x v="28"/>
    <n v="10.388"/>
    <n v="10.39"/>
    <x v="334"/>
    <s v=""/>
    <n v="394718864"/>
    <n v="62262596"/>
    <n v="17.38"/>
    <n v="3.61"/>
    <n v="1"/>
    <x v="1"/>
    <n v="5.4714463462896186"/>
    <n v="2"/>
  </r>
  <r>
    <s v="399-F-Jun-06-23"/>
    <m/>
    <x v="28"/>
    <n v="10.494"/>
    <n v="10.49"/>
    <x v="402"/>
    <s v=""/>
    <n v="225182937"/>
    <n v="62262596"/>
    <n v="17.38"/>
    <n v="3.61"/>
    <n v="1"/>
    <x v="1"/>
    <n v="3.1214022694780947"/>
    <n v="2"/>
  </r>
  <r>
    <s v="399-F-Jun-06-23"/>
    <m/>
    <x v="28"/>
    <n v="10.768000000000001"/>
    <n v="10.77"/>
    <x v="350"/>
    <s v=""/>
    <n v="70627851"/>
    <n v="62262596"/>
    <n v="17.38"/>
    <n v="3.61"/>
    <n v="1"/>
    <x v="1"/>
    <n v="0.979017048701877"/>
    <n v="2"/>
  </r>
  <r>
    <s v="399-F-Jun-06-23"/>
    <m/>
    <x v="28"/>
    <n v="11.284000000000001"/>
    <n v="11.28"/>
    <x v="351"/>
    <s v=""/>
    <n v="11561513597"/>
    <n v="62262596"/>
    <n v="17.38"/>
    <n v="3.61"/>
    <n v="1"/>
    <x v="1"/>
    <n v="160.26140906172498"/>
    <n v="2"/>
  </r>
  <r>
    <s v="399-F-Jun-06-23"/>
    <m/>
    <x v="28"/>
    <n v="11.45"/>
    <n v="11.45"/>
    <x v="352"/>
    <s v=""/>
    <n v="159721116"/>
    <n v="62262596"/>
    <n v="17.38"/>
    <n v="3.61"/>
    <n v="1"/>
    <x v="1"/>
    <n v="2.2139948106546545"/>
    <n v="2"/>
  </r>
  <r>
    <s v="399-F-Jun-06-23"/>
    <m/>
    <x v="28"/>
    <n v="11.773"/>
    <n v="11.77"/>
    <x v="305"/>
    <s v=""/>
    <n v="780255613"/>
    <n v="62262596"/>
    <n v="17.38"/>
    <n v="3.61"/>
    <n v="1"/>
    <x v="1"/>
    <n v="10.815613623474597"/>
    <n v="2"/>
  </r>
  <r>
    <s v="399-F-Jun-06-23"/>
    <m/>
    <x v="28"/>
    <n v="12.077"/>
    <n v="12.08"/>
    <x v="337"/>
    <s v=""/>
    <n v="107692493"/>
    <n v="62262596"/>
    <n v="17.38"/>
    <n v="3.61"/>
    <n v="1"/>
    <x v="1"/>
    <n v="1.4927933551908235"/>
    <n v="2"/>
  </r>
  <r>
    <s v="399-F-Jun-06-23"/>
    <m/>
    <x v="28"/>
    <n v="13.000999999999999"/>
    <n v="13"/>
    <x v="307"/>
    <s v=""/>
    <n v="336715086"/>
    <n v="62262596"/>
    <n v="17.38"/>
    <n v="3.61"/>
    <n v="1"/>
    <x v="1"/>
    <n v="4.6674195105995606"/>
    <n v="2"/>
  </r>
  <r>
    <s v="399-F-Jun-06-23"/>
    <m/>
    <x v="28"/>
    <n v="13.176"/>
    <n v="13.18"/>
    <x v="308"/>
    <s v=""/>
    <n v="19310580"/>
    <n v="62262596"/>
    <n v="17.38"/>
    <n v="3.61"/>
    <n v="1"/>
    <x v="1"/>
    <n v="0.26767609055982028"/>
    <n v="2"/>
  </r>
  <r>
    <s v="399-F-Jun-06-23"/>
    <m/>
    <x v="28"/>
    <n v="13.28"/>
    <n v="13.28"/>
    <x v="382"/>
    <s v=""/>
    <n v="87981516"/>
    <n v="62262596"/>
    <n v="17.38"/>
    <n v="3.61"/>
    <n v="1"/>
    <x v="1"/>
    <n v="1.2195671100715915"/>
    <n v="2"/>
  </r>
  <r>
    <s v="399-F-Jun-06-23"/>
    <m/>
    <x v="28"/>
    <n v="13.372999999999999"/>
    <n v="13.37"/>
    <x v="113"/>
    <s v=""/>
    <n v="21677633"/>
    <n v="62262596"/>
    <n v="17.38"/>
    <n v="3.61"/>
    <n v="1"/>
    <x v="1"/>
    <n v="0.30048730043481597"/>
    <n v="2"/>
  </r>
  <r>
    <s v="399-F-Jun-06-23"/>
    <m/>
    <x v="28"/>
    <n v="13.444000000000001"/>
    <n v="13.44"/>
    <x v="310"/>
    <s v=""/>
    <n v="57750320"/>
    <n v="62262596"/>
    <n v="17.38"/>
    <n v="3.61"/>
    <n v="1"/>
    <x v="1"/>
    <n v="0.8005134949948991"/>
    <n v="2"/>
  </r>
  <r>
    <s v="399-F-Jun-06-23"/>
    <m/>
    <x v="28"/>
    <n v="13.518000000000001"/>
    <n v="13.52"/>
    <x v="20"/>
    <s v="nonanal"/>
    <n v="86537647"/>
    <n v="62262596"/>
    <n v="17.38"/>
    <n v="3.61"/>
    <n v="1"/>
    <x v="1"/>
    <n v="1.19955273405593"/>
    <n v="2"/>
  </r>
  <r>
    <s v="399-F-Jun-06-23"/>
    <m/>
    <x v="28"/>
    <n v="13.776"/>
    <n v="13.78"/>
    <x v="311"/>
    <s v=""/>
    <n v="107342860"/>
    <n v="62262596"/>
    <n v="17.38"/>
    <n v="3.61"/>
    <n v="1"/>
    <x v="1"/>
    <n v="1.4879468723523639"/>
    <n v="2"/>
  </r>
  <r>
    <s v="399-F-Jun-06-23"/>
    <m/>
    <x v="28"/>
    <n v="13.898"/>
    <n v="13.9"/>
    <x v="383"/>
    <s v=""/>
    <n v="793175936"/>
    <n v="62262596"/>
    <n v="17.38"/>
    <n v="3.61"/>
    <n v="1"/>
    <x v="1"/>
    <n v="10.994710343998275"/>
    <n v="2"/>
  </r>
  <r>
    <s v="399-F-Jun-06-23"/>
    <m/>
    <x v="28"/>
    <n v="14.176"/>
    <n v="14.18"/>
    <x v="353"/>
    <s v=""/>
    <n v="106300421"/>
    <n v="62262596"/>
    <n v="17.38"/>
    <n v="3.61"/>
    <n v="1"/>
    <x v="1"/>
    <n v="1.4734969699585936"/>
    <n v="2"/>
  </r>
  <r>
    <s v="399-F-Jun-06-23"/>
    <m/>
    <x v="28"/>
    <n v="14.292999999999999"/>
    <n v="14.29"/>
    <x v="251"/>
    <s v=""/>
    <n v="58246849"/>
    <n v="62262596"/>
    <n v="17.38"/>
    <n v="3.61"/>
    <n v="1"/>
    <x v="1"/>
    <n v="0.80739619564757648"/>
    <n v="2"/>
  </r>
  <r>
    <s v="399-F-Jun-06-23"/>
    <m/>
    <x v="28"/>
    <n v="14.387"/>
    <n v="14.39"/>
    <x v="252"/>
    <s v=""/>
    <n v="317543076"/>
    <n v="62262596"/>
    <n v="17.38"/>
    <n v="3.61"/>
    <n v="1"/>
    <x v="1"/>
    <n v="4.4016642259331356"/>
    <n v="2"/>
  </r>
  <r>
    <s v="399-F-Jun-06-23"/>
    <m/>
    <x v="28"/>
    <n v="14.531000000000001"/>
    <n v="14.53"/>
    <x v="253"/>
    <s v=""/>
    <n v="62532891"/>
    <n v="62262596"/>
    <n v="17.38"/>
    <n v="3.61"/>
    <n v="1"/>
    <x v="1"/>
    <n v="0.8668077185813875"/>
    <n v="2"/>
  </r>
  <r>
    <s v="399-F-Jun-06-23"/>
    <m/>
    <x v="28"/>
    <n v="14.632999999999999"/>
    <n v="14.63"/>
    <x v="314"/>
    <s v=""/>
    <n v="89513374"/>
    <n v="62262596"/>
    <n v="17.38"/>
    <n v="3.61"/>
    <n v="1"/>
    <x v="1"/>
    <n v="1.2408011569377544"/>
    <n v="2"/>
  </r>
  <r>
    <s v="399-F-Jun-06-23"/>
    <m/>
    <x v="28"/>
    <n v="14.859"/>
    <n v="14.86"/>
    <x v="315"/>
    <s v=""/>
    <n v="43310872"/>
    <n v="62262596"/>
    <n v="17.38"/>
    <n v="3.61"/>
    <n v="1"/>
    <x v="1"/>
    <n v="0.60035922772370298"/>
    <n v="2"/>
  </r>
  <r>
    <s v="399-F-Jun-06-23"/>
    <m/>
    <x v="28"/>
    <n v="15.114000000000001"/>
    <n v="15.11"/>
    <x v="256"/>
    <s v=""/>
    <n v="117285392"/>
    <n v="62262596"/>
    <n v="17.38"/>
    <n v="3.61"/>
    <n v="1"/>
    <x v="1"/>
    <n v="1.6257665595925146"/>
    <n v="2"/>
  </r>
  <r>
    <s v="399-F-Jun-06-23"/>
    <m/>
    <x v="28"/>
    <n v="15.271000000000001"/>
    <n v="15.27"/>
    <x v="74"/>
    <s v=""/>
    <n v="24538477"/>
    <n v="62262596"/>
    <n v="17.38"/>
    <n v="3.61"/>
    <n v="1"/>
    <x v="1"/>
    <n v="0.34014325782302068"/>
    <n v="2"/>
  </r>
  <r>
    <s v="399-F-Jun-06-23"/>
    <m/>
    <x v="28"/>
    <n v="15.458"/>
    <n v="15.46"/>
    <x v="257"/>
    <s v=""/>
    <n v="77246891"/>
    <n v="62262596"/>
    <n v="17.38"/>
    <n v="3.61"/>
    <n v="1"/>
    <x v="1"/>
    <n v="1.0707677237442152"/>
    <n v="2"/>
  </r>
  <r>
    <s v="399-F-Jun-06-23"/>
    <m/>
    <x v="28"/>
    <n v="15.706"/>
    <n v="15.71"/>
    <x v="75"/>
    <s v=""/>
    <n v="79387267"/>
    <n v="62262596"/>
    <n v="17.38"/>
    <n v="3.61"/>
    <n v="1"/>
    <x v="1"/>
    <n v="1.1004368212031244"/>
    <n v="2"/>
  </r>
  <r>
    <s v="399-F-Jun-06-23"/>
    <m/>
    <x v="28"/>
    <n v="15.935"/>
    <n v="15.94"/>
    <x v="403"/>
    <s v=""/>
    <n v="40128345"/>
    <n v="62262596"/>
    <n v="17.38"/>
    <n v="3.61"/>
    <n v="1"/>
    <x v="1"/>
    <n v="0.55624422002009832"/>
    <n v="2"/>
  </r>
  <r>
    <s v="399-F-Jun-06-23"/>
    <m/>
    <x v="28"/>
    <n v="16.018000000000001"/>
    <n v="16.02"/>
    <x v="341"/>
    <s v=""/>
    <n v="74854099"/>
    <n v="62262596"/>
    <n v="17.38"/>
    <n v="3.61"/>
    <n v="1"/>
    <x v="1"/>
    <n v="1.0375997294072863"/>
    <n v="2"/>
  </r>
  <r>
    <s v="399-F-Jun-06-23"/>
    <m/>
    <x v="28"/>
    <n v="16.106000000000002"/>
    <n v="16.11"/>
    <x v="216"/>
    <s v=""/>
    <n v="59424576"/>
    <n v="62262596"/>
    <n v="17.38"/>
    <n v="3.61"/>
    <n v="1"/>
    <x v="1"/>
    <n v="0.82372141006924304"/>
    <n v="2"/>
  </r>
  <r>
    <s v="399-F-Jun-06-23"/>
    <m/>
    <x v="28"/>
    <n v="16.364000000000001"/>
    <n v="16.36"/>
    <x v="28"/>
    <s v="dodecane"/>
    <n v="312760089"/>
    <n v="62262596"/>
    <n v="17.38"/>
    <n v="3.61"/>
    <n v="1"/>
    <x v="1"/>
    <n v="4.3353642359090951"/>
    <n v="2"/>
  </r>
  <r>
    <s v="399-F-Jun-06-23"/>
    <m/>
    <x v="28"/>
    <n v="16.475999999999999"/>
    <n v="16.48"/>
    <x v="404"/>
    <s v=""/>
    <n v="19582077"/>
    <n v="62262596"/>
    <n v="17.38"/>
    <n v="3.61"/>
    <n v="1"/>
    <x v="1"/>
    <n v="0.2714394811756754"/>
    <n v="2"/>
  </r>
  <r>
    <s v="399-F-Jun-06-23"/>
    <m/>
    <x v="28"/>
    <n v="16.55"/>
    <n v="16.55"/>
    <x v="29"/>
    <s v="decanal"/>
    <n v="76181538"/>
    <n v="62262596"/>
    <n v="17.38"/>
    <n v="3.61"/>
    <n v="1"/>
    <x v="1"/>
    <n v="1.0560001959896799"/>
    <n v="2"/>
  </r>
  <r>
    <s v="399-F-Jun-06-23"/>
    <m/>
    <x v="28"/>
    <n v="16.728999999999999"/>
    <n v="16.73"/>
    <x v="260"/>
    <s v=""/>
    <n v="30011343"/>
    <n v="62262596"/>
    <n v="17.38"/>
    <n v="3.61"/>
    <n v="1"/>
    <x v="1"/>
    <n v="0.41600609441507336"/>
    <n v="2"/>
  </r>
  <r>
    <s v="399-F-Jun-06-23"/>
    <m/>
    <x v="28"/>
    <n v="16.844000000000001"/>
    <n v="16.84"/>
    <x v="320"/>
    <s v=""/>
    <n v="116698416"/>
    <n v="62262596"/>
    <n v="17.38"/>
    <n v="3.61"/>
    <n v="1"/>
    <x v="1"/>
    <n v="1.617630116205913"/>
    <n v="2"/>
  </r>
  <r>
    <s v="399-F-Jun-06-23"/>
    <m/>
    <x v="28"/>
    <n v="16.928999999999998"/>
    <n v="16.93"/>
    <x v="292"/>
    <s v=""/>
    <n v="245019388"/>
    <n v="62262596"/>
    <n v="17.38"/>
    <n v="3.61"/>
    <n v="1"/>
    <x v="1"/>
    <n v="3.396367788600847"/>
    <n v="2"/>
  </r>
  <r>
    <s v="399-F-Jun-06-23"/>
    <m/>
    <x v="28"/>
    <n v="17.190999999999999"/>
    <n v="17.190000000000001"/>
    <x v="262"/>
    <s v=""/>
    <n v="197753696"/>
    <n v="62262596"/>
    <n v="17.38"/>
    <n v="3.61"/>
    <n v="1"/>
    <x v="1"/>
    <n v="2.7411883143352074"/>
    <n v="2"/>
  </r>
  <r>
    <s v="399-F-Jun-06-23"/>
    <m/>
    <x v="28"/>
    <n v="17.434999999999999"/>
    <n v="17.440000000000001"/>
    <x v="321"/>
    <s v=""/>
    <n v="121173116"/>
    <n v="62262596"/>
    <n v="17.38"/>
    <n v="3.61"/>
    <n v="1"/>
    <x v="1"/>
    <n v="1.6796567462930478"/>
    <n v="2"/>
  </r>
  <r>
    <s v="399-F-Jun-06-23"/>
    <m/>
    <x v="28"/>
    <n v="17.649999999999999"/>
    <n v="17.649999999999999"/>
    <x v="263"/>
    <s v=""/>
    <n v="89119746"/>
    <n v="62262596"/>
    <n v="17.38"/>
    <n v="3.61"/>
    <n v="1"/>
    <x v="1"/>
    <n v="1.2353448317432301"/>
    <n v="2"/>
  </r>
  <r>
    <s v="399-F-Jun-06-23"/>
    <m/>
    <x v="28"/>
    <n v="18.181999999999999"/>
    <n v="18.18"/>
    <x v="33"/>
    <s v="m-ethylacetophenone"/>
    <n v="37104402"/>
    <n v="62262596"/>
    <n v="17.38"/>
    <n v="3.61"/>
    <n v="1"/>
    <x v="1"/>
    <n v="0.51432744484733117"/>
    <n v="2"/>
  </r>
  <r>
    <s v="399-F-Jun-06-23"/>
    <m/>
    <x v="28"/>
    <n v="18.423999999999999"/>
    <n v="18.420000000000002"/>
    <x v="343"/>
    <s v=""/>
    <n v="48572486"/>
    <n v="62262596"/>
    <n v="17.38"/>
    <n v="3.61"/>
    <n v="1"/>
    <x v="1"/>
    <n v="0.67329376752286063"/>
    <n v="2"/>
  </r>
  <r>
    <s v="399-F-Jun-06-23"/>
    <m/>
    <x v="28"/>
    <n v="18.504999999999999"/>
    <n v="18.510000000000002"/>
    <x v="344"/>
    <s v=""/>
    <n v="33928263"/>
    <n v="62262596"/>
    <n v="17.38"/>
    <n v="3.61"/>
    <n v="1"/>
    <x v="1"/>
    <n v="0.47030098522806663"/>
    <n v="2"/>
  </r>
  <r>
    <s v="399-F-Jun-06-23"/>
    <m/>
    <x v="28"/>
    <n v="18.687999999999999"/>
    <n v="18.690000000000001"/>
    <x v="35"/>
    <s v=""/>
    <n v="72111597"/>
    <n v="62262596"/>
    <n v="17.38"/>
    <n v="3.61"/>
    <n v="1"/>
    <x v="1"/>
    <n v="0.99958418488648515"/>
    <n v="2"/>
  </r>
  <r>
    <s v="399-F-Jun-06-23"/>
    <m/>
    <x v="28"/>
    <n v="19.007000000000001"/>
    <n v="19.010000000000002"/>
    <x v="345"/>
    <s v=""/>
    <n v="38030106"/>
    <n v="62262596"/>
    <n v="17.38"/>
    <n v="3.61"/>
    <n v="1"/>
    <x v="1"/>
    <n v="0.5271592100110698"/>
    <n v="2"/>
  </r>
  <r>
    <s v="399-F-Jun-06-23"/>
    <m/>
    <x v="28"/>
    <n v="19.097999999999999"/>
    <n v="19.100000000000001"/>
    <x v="37"/>
    <s v=""/>
    <n v="73420769"/>
    <n v="62262596"/>
    <n v="17.38"/>
    <n v="3.61"/>
    <n v="1"/>
    <x v="1"/>
    <n v="1.0177314410968312"/>
    <n v="2"/>
  </r>
  <r>
    <s v="399-F-Jun-06-23"/>
    <m/>
    <x v="28"/>
    <n v="19.398"/>
    <n v="19.399999999999999"/>
    <x v="39"/>
    <s v="undecanal"/>
    <n v="55026804"/>
    <n v="62262596"/>
    <n v="17.38"/>
    <n v="3.61"/>
    <n v="1"/>
    <x v="1"/>
    <n v="0.76276112735720414"/>
    <n v="2"/>
  </r>
  <r>
    <s v="399-F-Jun-06-23"/>
    <m/>
    <x v="28"/>
    <n v="19.504999999999999"/>
    <n v="19.510000000000002"/>
    <x v="41"/>
    <s v="standard"/>
    <n v="62262596"/>
    <n v="62262596"/>
    <n v="17.38"/>
    <n v="3.61"/>
    <n v="1"/>
    <x v="1"/>
    <n v="0.86306098964326827"/>
    <n v="2"/>
  </r>
  <r>
    <s v="399-F-Jun-06-23"/>
    <m/>
    <x v="28"/>
    <n v="20.123000000000001"/>
    <n v="20.12"/>
    <x v="268"/>
    <s v=""/>
    <n v="44574782"/>
    <n v="62262596"/>
    <n v="17.38"/>
    <n v="3.61"/>
    <n v="1"/>
    <x v="1"/>
    <n v="0.61787907889438054"/>
    <n v="2"/>
  </r>
  <r>
    <s v="399-F-Jun-06-23"/>
    <m/>
    <x v="28"/>
    <n v="20.257999999999999"/>
    <n v="20.260000000000002"/>
    <x v="325"/>
    <s v=""/>
    <n v="113860176"/>
    <n v="62262596"/>
    <n v="17.38"/>
    <n v="3.61"/>
    <n v="1"/>
    <x v="1"/>
    <n v="1.5782874870735666"/>
    <n v="2"/>
  </r>
  <r>
    <s v="399-F-Jun-06-23"/>
    <m/>
    <x v="28"/>
    <n v="21.838000000000001"/>
    <n v="21.84"/>
    <x v="44"/>
    <s v="tetradecane"/>
    <n v="24773434"/>
    <n v="62262596"/>
    <n v="17.38"/>
    <n v="3.61"/>
    <n v="1"/>
    <x v="1"/>
    <n v="0.34340014452500806"/>
    <n v="2"/>
  </r>
  <r>
    <s v="399-F-Jun-06-23"/>
    <m/>
    <x v="28"/>
    <n v="22.036000000000001"/>
    <n v="22.04"/>
    <x v="272"/>
    <s v=""/>
    <n v="44641193"/>
    <n v="62262596"/>
    <n v="17.38"/>
    <n v="3.61"/>
    <n v="1"/>
    <x v="1"/>
    <n v="0.61879964352010219"/>
    <n v="2"/>
  </r>
  <r>
    <s v="399-F-Jun-06-23"/>
    <m/>
    <x v="28"/>
    <n v="22.283999999999999"/>
    <n v="22.28"/>
    <x v="114"/>
    <s v=""/>
    <n v="51191781"/>
    <n v="62262596"/>
    <n v="17.38"/>
    <n v="3.61"/>
    <n v="1"/>
    <x v="1"/>
    <n v="0.70960146235247656"/>
    <n v="2"/>
  </r>
  <r>
    <s v="399-F-Jun-06-23"/>
    <m/>
    <x v="28"/>
    <n v="22.422000000000001"/>
    <n v="22.42"/>
    <x v="87"/>
    <s v=""/>
    <n v="26361793"/>
    <n v="62262596"/>
    <n v="17.38"/>
    <n v="3.61"/>
    <n v="1"/>
    <x v="1"/>
    <n v="0.36541738727615825"/>
    <n v="2"/>
  </r>
  <r>
    <s v="399-F-Jun-06-23"/>
    <m/>
    <x v="28"/>
    <n v="22.591999999999999"/>
    <n v="22.59"/>
    <x v="274"/>
    <s v=""/>
    <n v="14850463"/>
    <n v="62262596"/>
    <n v="17.38"/>
    <n v="3.61"/>
    <n v="1"/>
    <x v="1"/>
    <n v="0.20585160460448421"/>
    <n v="2"/>
  </r>
  <r>
    <s v="399-F-Jun-06-23"/>
    <m/>
    <x v="28"/>
    <n v="22.690999999999999"/>
    <n v="22.69"/>
    <x v="79"/>
    <s v=""/>
    <n v="36732139"/>
    <n v="62262596"/>
    <n v="17.38"/>
    <n v="3.61"/>
    <n v="1"/>
    <x v="1"/>
    <n v="0.50916727335066614"/>
    <n v="2"/>
  </r>
  <r>
    <s v="399-F-Jun-06-23"/>
    <m/>
    <x v="28"/>
    <n v="23.106000000000002"/>
    <n v="23.11"/>
    <x v="128"/>
    <s v=""/>
    <n v="46397197"/>
    <n v="62262596"/>
    <n v="17.38"/>
    <n v="3.61"/>
    <n v="1"/>
    <x v="1"/>
    <n v="0.64314071902003045"/>
    <n v="2"/>
  </r>
  <r>
    <s v="399-F-Jun-06-23"/>
    <m/>
    <x v="28"/>
    <n v="23.315000000000001"/>
    <n v="23.32"/>
    <x v="329"/>
    <s v=""/>
    <n v="52691785"/>
    <n v="62262596"/>
    <n v="17.38"/>
    <n v="3.61"/>
    <n v="1"/>
    <x v="1"/>
    <n v="0.73039396089700981"/>
    <n v="2"/>
  </r>
  <r>
    <s v="399-F-Jun-06-23"/>
    <m/>
    <x v="28"/>
    <n v="23.407"/>
    <n v="23.41"/>
    <x v="330"/>
    <s v=""/>
    <n v="26109438"/>
    <n v="62262596"/>
    <n v="17.38"/>
    <n v="3.61"/>
    <n v="1"/>
    <x v="1"/>
    <n v="0.36191933595749132"/>
    <n v="2"/>
  </r>
  <r>
    <s v="399-F-Jun-06-23"/>
    <m/>
    <x v="28"/>
    <n v="23.54"/>
    <n v="23.54"/>
    <x v="81"/>
    <s v=""/>
    <n v="27517491"/>
    <n v="62262596"/>
    <n v="17.38"/>
    <n v="3.61"/>
    <n v="1"/>
    <x v="1"/>
    <n v="0.38143724387848732"/>
    <n v="2"/>
  </r>
  <r>
    <s v="399-F-Jun-06-23"/>
    <m/>
    <x v="28"/>
    <n v="24.603000000000002"/>
    <n v="24.6"/>
    <x v="49"/>
    <s v="tridecanal"/>
    <n v="273308659"/>
    <n v="62262596"/>
    <n v="17.38"/>
    <n v="3.61"/>
    <n v="1"/>
    <x v="1"/>
    <n v="3.7885031603021266"/>
    <n v="2"/>
  </r>
  <r>
    <s v="399-F-Jun-06-23"/>
    <m/>
    <x v="28"/>
    <n v="24.972000000000001"/>
    <n v="24.97"/>
    <x v="280"/>
    <s v=""/>
    <n v="28928250"/>
    <n v="62262596"/>
    <n v="17.38"/>
    <n v="3.61"/>
    <n v="1"/>
    <x v="1"/>
    <n v="0.40099266136683209"/>
    <n v="2"/>
  </r>
  <r>
    <s v="399-F-Jun-06-23"/>
    <m/>
    <x v="28"/>
    <n v="26.992000000000001"/>
    <n v="26.99"/>
    <x v="53"/>
    <s v="tetradecanal"/>
    <n v="12763844"/>
    <n v="62262596"/>
    <n v="17.38"/>
    <n v="3.61"/>
    <n v="1"/>
    <x v="1"/>
    <n v="0.1769276667213216"/>
    <n v="2"/>
  </r>
  <r>
    <s v="399-F-Jun-06-23"/>
    <m/>
    <x v="28"/>
    <n v="28.207999999999998"/>
    <n v="28.21"/>
    <x v="83"/>
    <s v=""/>
    <n v="29531897"/>
    <n v="62262596"/>
    <n v="17.38"/>
    <n v="3.61"/>
    <n v="1"/>
    <x v="1"/>
    <n v="0.40936019196602508"/>
    <n v="2"/>
  </r>
  <r>
    <s v="399-F-Jun-06-23"/>
    <m/>
    <x v="28"/>
    <n v="28.818999999999999"/>
    <n v="28.82"/>
    <x v="170"/>
    <s v=""/>
    <n v="14243173"/>
    <n v="62262596"/>
    <n v="17.38"/>
    <n v="3.61"/>
    <n v="1"/>
    <x v="1"/>
    <n v="0.1974335760918205"/>
    <n v="2"/>
  </r>
  <r>
    <s v="399-F-Jun-06-23"/>
    <m/>
    <x v="28"/>
    <n v="29.259"/>
    <n v="29.26"/>
    <x v="57"/>
    <s v="pentadecanal"/>
    <n v="32465289"/>
    <n v="62262596"/>
    <n v="17.38"/>
    <n v="3.61"/>
    <n v="1"/>
    <x v="1"/>
    <n v="0.45002178279547983"/>
    <n v="2"/>
  </r>
  <r>
    <s v="399-F-Jun-06-23"/>
    <m/>
    <x v="28"/>
    <n v="35.094000000000001"/>
    <n v="35.090000000000003"/>
    <x v="85"/>
    <s v=""/>
    <n v="13132111"/>
    <n v="62262596"/>
    <n v="17.38"/>
    <n v="3.61"/>
    <n v="1"/>
    <x v="1"/>
    <n v="0.18203244714957356"/>
    <n v="2"/>
  </r>
  <r>
    <s v="400-F-Jun-06-23"/>
    <m/>
    <x v="29"/>
    <n v="5.4210000000000003"/>
    <n v="5.42"/>
    <x v="2"/>
    <s v="4-hydroxy-4-methyl-2-pentanone"/>
    <n v="103118440"/>
    <n v="60506439"/>
    <n v="22.5"/>
    <n v="4.28"/>
    <n v="0"/>
    <x v="1"/>
    <n v="1.1361704275253526"/>
    <n v="2"/>
  </r>
  <r>
    <s v="400-F-Jun-06-23"/>
    <m/>
    <x v="29"/>
    <n v="5.7590000000000003"/>
    <n v="5.76"/>
    <x v="3"/>
    <s v="(z)-3-hexen-1-ol"/>
    <n v="384640593"/>
    <n v="60506439"/>
    <n v="22.5"/>
    <n v="4.28"/>
    <n v="0"/>
    <x v="1"/>
    <n v="4.2380127840608832"/>
    <n v="2"/>
  </r>
  <r>
    <s v="400-F-Jun-06-23"/>
    <m/>
    <x v="29"/>
    <n v="7.5110000000000001"/>
    <n v="7.51"/>
    <x v="9"/>
    <s v="cyclopentane"/>
    <n v="36434831"/>
    <n v="60506439"/>
    <n v="22.5"/>
    <n v="4.28"/>
    <n v="0"/>
    <x v="1"/>
    <n v="0.40144301556621659"/>
    <n v="2"/>
  </r>
  <r>
    <s v="400-F-Jun-06-23"/>
    <m/>
    <x v="29"/>
    <n v="7.8170000000000002"/>
    <n v="7.82"/>
    <x v="238"/>
    <s v=""/>
    <n v="544541465"/>
    <n v="60506439"/>
    <n v="22.5"/>
    <n v="4.28"/>
    <n v="0"/>
    <x v="1"/>
    <n v="5.9998183554205422"/>
    <n v="2"/>
  </r>
  <r>
    <s v="400-F-Jun-06-23"/>
    <m/>
    <x v="29"/>
    <n v="8.0129999999999999"/>
    <n v="8.01"/>
    <x v="181"/>
    <s v=""/>
    <n v="2098259047"/>
    <n v="60506439"/>
    <n v="22.5"/>
    <n v="4.28"/>
    <n v="0"/>
    <x v="1"/>
    <n v="23.118851279062493"/>
    <n v="2"/>
  </r>
  <r>
    <s v="400-F-Jun-06-23"/>
    <m/>
    <x v="29"/>
    <n v="8.4670000000000005"/>
    <n v="8.4700000000000006"/>
    <x v="10"/>
    <s v=""/>
    <n v="54893289"/>
    <n v="60506439"/>
    <n v="22.5"/>
    <n v="4.28"/>
    <n v="0"/>
    <x v="1"/>
    <n v="0.60482035639215193"/>
    <n v="2"/>
  </r>
  <r>
    <s v="400-F-Jun-06-23"/>
    <m/>
    <x v="29"/>
    <n v="9.3130000000000006"/>
    <n v="9.31"/>
    <x v="219"/>
    <s v=""/>
    <n v="899837739"/>
    <n v="60506439"/>
    <n v="22.5"/>
    <n v="4.28"/>
    <n v="0"/>
    <x v="1"/>
    <n v="9.9145121728284167"/>
    <n v="2"/>
  </r>
  <r>
    <s v="400-F-Jun-06-23"/>
    <m/>
    <x v="29"/>
    <n v="9.9640000000000004"/>
    <n v="9.9600000000000009"/>
    <x v="333"/>
    <s v=""/>
    <n v="4207085972"/>
    <n v="60506439"/>
    <n v="22.5"/>
    <n v="4.28"/>
    <n v="0"/>
    <x v="1"/>
    <n v="46.354140611932777"/>
    <n v="2"/>
  </r>
  <r>
    <s v="400-F-Jun-06-23"/>
    <m/>
    <x v="29"/>
    <n v="10.526"/>
    <n v="10.53"/>
    <x v="405"/>
    <s v=""/>
    <n v="1222655754"/>
    <n v="60506439"/>
    <n v="22.5"/>
    <n v="4.28"/>
    <n v="0"/>
    <x v="1"/>
    <n v="13.471356924508481"/>
    <n v="2"/>
  </r>
  <r>
    <s v="400-F-Jun-06-23"/>
    <m/>
    <x v="29"/>
    <n v="10.792999999999999"/>
    <n v="10.79"/>
    <x v="406"/>
    <s v=""/>
    <n v="54857901"/>
    <n v="60506439"/>
    <n v="22.5"/>
    <n v="4.28"/>
    <n v="0"/>
    <x v="1"/>
    <n v="0.60443044747683794"/>
    <n v="2"/>
  </r>
  <r>
    <s v="400-F-Jun-06-23"/>
    <m/>
    <x v="29"/>
    <n v="11.317"/>
    <n v="11.32"/>
    <x v="407"/>
    <s v=""/>
    <n v="15128421345"/>
    <n v="60506439"/>
    <n v="22.5"/>
    <n v="4.28"/>
    <n v="0"/>
    <x v="1"/>
    <n v="166.6866270216299"/>
    <n v="2"/>
  </r>
  <r>
    <s v="400-F-Jun-06-23"/>
    <m/>
    <x v="29"/>
    <n v="11.47"/>
    <n v="11.47"/>
    <x v="380"/>
    <s v=""/>
    <n v="416239077"/>
    <n v="60506439"/>
    <n v="22.5"/>
    <n v="4.28"/>
    <n v="0"/>
    <x v="1"/>
    <n v="4.5861683911029703"/>
    <n v="2"/>
  </r>
  <r>
    <s v="400-F-Jun-06-23"/>
    <m/>
    <x v="29"/>
    <n v="11.823"/>
    <n v="11.82"/>
    <x v="245"/>
    <s v=""/>
    <n v="3615680423"/>
    <n v="60506439"/>
    <n v="22.5"/>
    <n v="4.28"/>
    <n v="0"/>
    <x v="1"/>
    <n v="39.83796857278832"/>
    <n v="2"/>
  </r>
  <r>
    <s v="400-F-Jun-06-23"/>
    <m/>
    <x v="29"/>
    <n v="12.093999999999999"/>
    <n v="12.09"/>
    <x v="154"/>
    <s v=""/>
    <n v="126862167"/>
    <n v="60506439"/>
    <n v="22.5"/>
    <n v="4.28"/>
    <n v="0"/>
    <x v="1"/>
    <n v="1.397781449342937"/>
    <n v="2"/>
  </r>
  <r>
    <s v="400-F-Jun-06-23"/>
    <m/>
    <x v="29"/>
    <n v="13.007"/>
    <n v="13.01"/>
    <x v="248"/>
    <s v=""/>
    <n v="245797270"/>
    <n v="60506439"/>
    <n v="22.5"/>
    <n v="4.28"/>
    <n v="0"/>
    <x v="1"/>
    <n v="2.7082216269026622"/>
    <n v="2"/>
  </r>
  <r>
    <s v="400-F-Jun-06-23"/>
    <m/>
    <x v="29"/>
    <n v="13.519"/>
    <n v="13.52"/>
    <x v="20"/>
    <s v="nonanal"/>
    <n v="125210118"/>
    <n v="60506439"/>
    <n v="22.5"/>
    <n v="4.28"/>
    <n v="0"/>
    <x v="1"/>
    <n v="1.3795789899319642"/>
    <n v="2"/>
  </r>
  <r>
    <s v="400-F-Jun-06-23"/>
    <m/>
    <x v="29"/>
    <n v="13.898999999999999"/>
    <n v="13.9"/>
    <x v="383"/>
    <s v=""/>
    <n v="631005776"/>
    <n v="60506439"/>
    <n v="22.5"/>
    <n v="4.28"/>
    <n v="0"/>
    <x v="1"/>
    <n v="6.9524917394879795"/>
    <n v="2"/>
  </r>
  <r>
    <s v="400-F-Jun-06-23"/>
    <m/>
    <x v="29"/>
    <n v="14.176"/>
    <n v="14.18"/>
    <x v="353"/>
    <s v=""/>
    <n v="74402695"/>
    <n v="60506439"/>
    <n v="22.5"/>
    <n v="4.28"/>
    <n v="0"/>
    <x v="1"/>
    <n v="0.81977715903371329"/>
    <n v="2"/>
  </r>
  <r>
    <s v="400-F-Jun-06-23"/>
    <m/>
    <x v="29"/>
    <n v="14.292"/>
    <n v="14.29"/>
    <x v="251"/>
    <s v=""/>
    <n v="170298834"/>
    <n v="60506439"/>
    <n v="22.5"/>
    <n v="4.28"/>
    <n v="0"/>
    <x v="1"/>
    <n v="1.8763714718031912"/>
    <n v="2"/>
  </r>
  <r>
    <s v="400-F-Jun-06-23"/>
    <m/>
    <x v="29"/>
    <n v="14.388"/>
    <n v="14.39"/>
    <x v="252"/>
    <s v=""/>
    <n v="127878668"/>
    <n v="60506439"/>
    <n v="22.5"/>
    <n v="4.28"/>
    <n v="0"/>
    <x v="1"/>
    <n v="1.4089813702857863"/>
    <n v="2"/>
  </r>
  <r>
    <s v="400-F-Jun-06-23"/>
    <m/>
    <x v="29"/>
    <n v="14.531000000000001"/>
    <n v="14.53"/>
    <x v="253"/>
    <s v=""/>
    <n v="66092371"/>
    <n v="60506439"/>
    <n v="22.5"/>
    <n v="4.28"/>
    <n v="0"/>
    <x v="1"/>
    <n v="0.72821308599348689"/>
    <n v="2"/>
  </r>
  <r>
    <s v="400-F-Jun-06-23"/>
    <m/>
    <x v="29"/>
    <n v="14.635999999999999"/>
    <n v="14.64"/>
    <x v="254"/>
    <s v=""/>
    <n v="112149057"/>
    <n v="60506439"/>
    <n v="22.5"/>
    <n v="4.28"/>
    <n v="0"/>
    <x v="1"/>
    <n v="1.2356707688581707"/>
    <n v="2"/>
  </r>
  <r>
    <s v="400-F-Jun-06-23"/>
    <m/>
    <x v="29"/>
    <n v="14.957000000000001"/>
    <n v="14.96"/>
    <x v="255"/>
    <s v=""/>
    <n v="252841936"/>
    <n v="60506439"/>
    <n v="22.5"/>
    <n v="4.28"/>
    <n v="0"/>
    <x v="1"/>
    <n v="2.7858405394947581"/>
    <n v="2"/>
  </r>
  <r>
    <s v="400-F-Jun-06-23"/>
    <m/>
    <x v="29"/>
    <n v="15.113"/>
    <n v="15.11"/>
    <x v="256"/>
    <s v=""/>
    <n v="176358162"/>
    <n v="60506439"/>
    <n v="22.5"/>
    <n v="4.28"/>
    <n v="0"/>
    <x v="1"/>
    <n v="1.9431338208483895"/>
    <n v="2"/>
  </r>
  <r>
    <s v="400-F-Jun-06-23"/>
    <m/>
    <x v="29"/>
    <n v="15.459"/>
    <n v="15.46"/>
    <x v="257"/>
    <s v=""/>
    <n v="84253924"/>
    <n v="60506439"/>
    <n v="22.5"/>
    <n v="4.28"/>
    <n v="0"/>
    <x v="1"/>
    <n v="0.92831909454573369"/>
    <n v="2"/>
  </r>
  <r>
    <s v="400-F-Jun-06-23"/>
    <m/>
    <x v="29"/>
    <n v="15.71"/>
    <n v="15.71"/>
    <x v="75"/>
    <s v=""/>
    <n v="61751238"/>
    <n v="60506439"/>
    <n v="22.5"/>
    <n v="4.28"/>
    <n v="0"/>
    <x v="1"/>
    <n v="0.68038200033553453"/>
    <n v="2"/>
  </r>
  <r>
    <s v="400-F-Jun-06-23"/>
    <m/>
    <x v="29"/>
    <n v="15.898"/>
    <n v="15.9"/>
    <x v="408"/>
    <s v=""/>
    <n v="55727654"/>
    <n v="60506439"/>
    <n v="22.5"/>
    <n v="4.28"/>
    <n v="0"/>
    <x v="1"/>
    <n v="0.61401348265319888"/>
    <n v="2"/>
  </r>
  <r>
    <s v="400-F-Jun-06-23"/>
    <m/>
    <x v="29"/>
    <n v="16.016999999999999"/>
    <n v="16.02"/>
    <x v="341"/>
    <s v=""/>
    <n v="100847615"/>
    <n v="60506439"/>
    <n v="22.5"/>
    <n v="4.28"/>
    <n v="0"/>
    <x v="1"/>
    <n v="1.1111502254054868"/>
    <n v="2"/>
  </r>
  <r>
    <s v="400-F-Jun-06-23"/>
    <m/>
    <x v="29"/>
    <n v="16.216999999999999"/>
    <n v="16.22"/>
    <x v="259"/>
    <s v=""/>
    <n v="158777378"/>
    <n v="60506439"/>
    <n v="22.5"/>
    <n v="4.28"/>
    <n v="0"/>
    <x v="1"/>
    <n v="1.7494267896567726"/>
    <n v="2"/>
  </r>
  <r>
    <s v="400-F-Jun-06-23"/>
    <m/>
    <x v="29"/>
    <n v="16.364999999999998"/>
    <n v="16.37"/>
    <x v="28"/>
    <s v="dodecane"/>
    <n v="143907642"/>
    <n v="60506439"/>
    <n v="22.5"/>
    <n v="4.28"/>
    <n v="0"/>
    <x v="1"/>
    <n v="1.5855903865041536"/>
    <n v="2"/>
  </r>
  <r>
    <s v="400-F-Jun-06-23"/>
    <m/>
    <x v="29"/>
    <n v="16.548999999999999"/>
    <n v="16.55"/>
    <x v="29"/>
    <s v="decanal"/>
    <n v="72927132"/>
    <n v="60506439"/>
    <n v="22.5"/>
    <n v="4.28"/>
    <n v="0"/>
    <x v="1"/>
    <n v="0.80351924197687463"/>
    <n v="2"/>
  </r>
  <r>
    <s v="400-F-Jun-06-23"/>
    <m/>
    <x v="29"/>
    <n v="16.931999999999999"/>
    <n v="16.93"/>
    <x v="292"/>
    <s v=""/>
    <n v="154205106"/>
    <n v="60506439"/>
    <n v="22.5"/>
    <n v="4.28"/>
    <n v="0"/>
    <x v="1"/>
    <n v="1.69904898881919"/>
    <n v="2"/>
  </r>
  <r>
    <s v="400-F-Jun-06-23"/>
    <m/>
    <x v="29"/>
    <n v="17.190999999999999"/>
    <n v="17.190000000000001"/>
    <x v="262"/>
    <s v=""/>
    <n v="219128746"/>
    <n v="60506439"/>
    <n v="22.5"/>
    <n v="4.28"/>
    <n v="0"/>
    <x v="1"/>
    <n v="2.4143848668183341"/>
    <n v="2"/>
  </r>
  <r>
    <s v="400-F-Jun-06-23"/>
    <m/>
    <x v="29"/>
    <n v="17.433"/>
    <n v="17.43"/>
    <x v="30"/>
    <s v="cis-3-hexenyl isovalerate"/>
    <n v="38099667"/>
    <n v="60506439"/>
    <n v="22.5"/>
    <n v="4.28"/>
    <n v="0"/>
    <x v="1"/>
    <n v="0.41978636356371923"/>
    <n v="2"/>
  </r>
  <r>
    <s v="400-F-Jun-06-23"/>
    <m/>
    <x v="29"/>
    <n v="17.649999999999999"/>
    <n v="17.649999999999999"/>
    <x v="263"/>
    <s v=""/>
    <n v="95081867"/>
    <n v="60506439"/>
    <n v="22.5"/>
    <n v="4.28"/>
    <n v="0"/>
    <x v="1"/>
    <n v="1.047622573414597"/>
    <n v="2"/>
  </r>
  <r>
    <s v="400-F-Jun-06-23"/>
    <m/>
    <x v="29"/>
    <n v="18.184000000000001"/>
    <n v="18.18"/>
    <x v="33"/>
    <s v="m-ethylacetophenone"/>
    <n v="41032835"/>
    <n v="60506439"/>
    <n v="22.5"/>
    <n v="4.28"/>
    <n v="0"/>
    <x v="1"/>
    <n v="0.45210433443841136"/>
    <n v="2"/>
  </r>
  <r>
    <s v="400-F-Jun-06-23"/>
    <m/>
    <x v="29"/>
    <n v="18.428000000000001"/>
    <n v="18.43"/>
    <x v="265"/>
    <s v=""/>
    <n v="96354605"/>
    <n v="60506439"/>
    <n v="22.5"/>
    <n v="4.28"/>
    <n v="0"/>
    <x v="1"/>
    <n v="1.0616457420892567"/>
    <n v="2"/>
  </r>
  <r>
    <s v="400-F-Jun-06-23"/>
    <m/>
    <x v="29"/>
    <n v="18.684999999999999"/>
    <n v="18.690000000000001"/>
    <x v="35"/>
    <s v=""/>
    <n v="91780955"/>
    <n v="60506439"/>
    <n v="22.5"/>
    <n v="4.28"/>
    <n v="0"/>
    <x v="1"/>
    <n v="1.0112527582945896"/>
    <n v="2"/>
  </r>
  <r>
    <s v="400-F-Jun-06-23"/>
    <m/>
    <x v="29"/>
    <n v="19.007999999999999"/>
    <n v="19.010000000000002"/>
    <x v="345"/>
    <s v=""/>
    <n v="91591735"/>
    <n v="60506439"/>
    <n v="22.5"/>
    <n v="4.28"/>
    <n v="0"/>
    <x v="1"/>
    <n v="1.0091679113138134"/>
    <n v="2"/>
  </r>
  <r>
    <s v="400-F-Jun-06-23"/>
    <m/>
    <x v="29"/>
    <n v="19.399000000000001"/>
    <n v="19.399999999999999"/>
    <x v="39"/>
    <s v="undecanal"/>
    <n v="57970238"/>
    <n v="60506439"/>
    <n v="22.5"/>
    <n v="4.28"/>
    <n v="0"/>
    <x v="1"/>
    <n v="0.63872252229772331"/>
    <n v="2"/>
  </r>
  <r>
    <s v="400-F-Jun-06-23"/>
    <m/>
    <x v="29"/>
    <n v="19.504000000000001"/>
    <n v="19.5"/>
    <x v="41"/>
    <s v="standard"/>
    <n v="60506439"/>
    <n v="60506439"/>
    <n v="22.5"/>
    <n v="4.28"/>
    <n v="0"/>
    <x v="1"/>
    <n v="0.66666666666666663"/>
    <n v="2"/>
  </r>
  <r>
    <s v="400-F-Jun-06-23"/>
    <m/>
    <x v="29"/>
    <n v="20.122"/>
    <n v="20.12"/>
    <x v="268"/>
    <s v=""/>
    <n v="87610902"/>
    <n v="60506439"/>
    <n v="22.5"/>
    <n v="4.28"/>
    <n v="0"/>
    <x v="1"/>
    <n v="0.9653066510822097"/>
    <n v="2"/>
  </r>
  <r>
    <s v="400-F-Jun-06-23"/>
    <m/>
    <x v="29"/>
    <n v="21.838000000000001"/>
    <n v="21.84"/>
    <x v="44"/>
    <s v="tetradecane"/>
    <n v="39162657"/>
    <n v="60506439"/>
    <n v="22.5"/>
    <n v="4.28"/>
    <n v="0"/>
    <x v="1"/>
    <n v="0.43149850547311175"/>
    <n v="2"/>
  </r>
  <r>
    <s v="400-F-Jun-06-23"/>
    <m/>
    <x v="29"/>
    <n v="22.036999999999999"/>
    <n v="22.04"/>
    <x v="272"/>
    <s v=""/>
    <n v="30107822"/>
    <n v="60506439"/>
    <n v="22.5"/>
    <n v="4.28"/>
    <n v="0"/>
    <x v="1"/>
    <n v="0.33173132752587431"/>
    <n v="2"/>
  </r>
  <r>
    <s v="400-F-Jun-06-23"/>
    <m/>
    <x v="29"/>
    <n v="22.285"/>
    <n v="22.29"/>
    <x v="46"/>
    <s v=""/>
    <n v="76361874"/>
    <n v="60506439"/>
    <n v="22.5"/>
    <n v="4.28"/>
    <n v="0"/>
    <x v="1"/>
    <n v="0.84136361090428735"/>
    <n v="2"/>
  </r>
  <r>
    <s v="400-F-Jun-06-23"/>
    <m/>
    <x v="29"/>
    <n v="22.420999999999999"/>
    <n v="22.42"/>
    <x v="87"/>
    <s v=""/>
    <n v="29131116"/>
    <n v="60506439"/>
    <n v="22.5"/>
    <n v="4.28"/>
    <n v="0"/>
    <x v="1"/>
    <n v="0.32096987231392016"/>
    <n v="2"/>
  </r>
  <r>
    <s v="400-F-Jun-06-23"/>
    <m/>
    <x v="29"/>
    <n v="22.693000000000001"/>
    <n v="22.69"/>
    <x v="79"/>
    <s v=""/>
    <n v="50527960"/>
    <n v="60506439"/>
    <n v="22.5"/>
    <n v="4.28"/>
    <n v="0"/>
    <x v="1"/>
    <n v="0.55672267651822427"/>
    <n v="2"/>
  </r>
  <r>
    <s v="400-F-Jun-06-23"/>
    <m/>
    <x v="29"/>
    <n v="23.108000000000001"/>
    <n v="23.11"/>
    <x v="128"/>
    <s v=""/>
    <n v="45438016"/>
    <n v="60506439"/>
    <n v="22.5"/>
    <n v="4.28"/>
    <n v="0"/>
    <x v="1"/>
    <n v="0.50064110807556639"/>
    <n v="2"/>
  </r>
  <r>
    <s v="400-F-Jun-06-23"/>
    <m/>
    <x v="29"/>
    <n v="23.315999999999999"/>
    <n v="23.32"/>
    <x v="329"/>
    <s v=""/>
    <n v="51104428"/>
    <n v="60506439"/>
    <n v="22.5"/>
    <n v="4.28"/>
    <n v="0"/>
    <x v="1"/>
    <n v="0.56307426498304858"/>
    <n v="2"/>
  </r>
  <r>
    <s v="400-F-Jun-06-23"/>
    <m/>
    <x v="29"/>
    <n v="23.541"/>
    <n v="23.54"/>
    <x v="81"/>
    <s v=""/>
    <n v="34940819"/>
    <n v="60506439"/>
    <n v="22.5"/>
    <n v="4.28"/>
    <n v="0"/>
    <x v="1"/>
    <n v="0.38498182537784675"/>
    <n v="2"/>
  </r>
  <r>
    <s v="400-F-Jun-06-23"/>
    <m/>
    <x v="29"/>
    <n v="24.602"/>
    <n v="24.6"/>
    <x v="49"/>
    <s v="tridecanal"/>
    <n v="182455702"/>
    <n v="60506439"/>
    <n v="22.5"/>
    <n v="4.28"/>
    <n v="0"/>
    <x v="1"/>
    <n v="2.0103171939546249"/>
    <n v="2"/>
  </r>
  <r>
    <s v="400-F-Jun-06-23"/>
    <m/>
    <x v="29"/>
    <n v="24.972000000000001"/>
    <n v="24.97"/>
    <x v="280"/>
    <s v=""/>
    <n v="26713449"/>
    <n v="60506439"/>
    <n v="22.5"/>
    <n v="4.28"/>
    <n v="0"/>
    <x v="1"/>
    <n v="0.2943317487251233"/>
    <n v="2"/>
  </r>
  <r>
    <s v="400-F-Jun-06-23"/>
    <m/>
    <x v="29"/>
    <n v="28.210999999999999"/>
    <n v="28.21"/>
    <x v="83"/>
    <s v=""/>
    <n v="43048847"/>
    <n v="60506439"/>
    <n v="22.5"/>
    <n v="4.28"/>
    <n v="0"/>
    <x v="1"/>
    <n v="0.4743169786166615"/>
    <n v="2"/>
  </r>
  <r>
    <s v="460-F-Jun-06-23"/>
    <m/>
    <x v="30"/>
    <n v="4.8710000000000004"/>
    <n v="4.87"/>
    <x v="68"/>
    <s v=""/>
    <n v="30648365"/>
    <n v="68949926"/>
    <n v="19.100000000000001"/>
    <n v="3.98"/>
    <n v="0"/>
    <x v="1"/>
    <n v="0.3490851693859488"/>
    <n v="2"/>
  </r>
  <r>
    <s v="460-F-Jun-06-23"/>
    <m/>
    <x v="30"/>
    <n v="5.4210000000000003"/>
    <n v="5.42"/>
    <x v="2"/>
    <s v="4-hydroxy-4-methyl-2-pentanone"/>
    <n v="124807714"/>
    <n v="68949926"/>
    <n v="19.100000000000001"/>
    <n v="3.98"/>
    <n v="0"/>
    <x v="1"/>
    <n v="1.4215610517025314"/>
    <n v="2"/>
  </r>
  <r>
    <s v="460-F-Jun-06-23"/>
    <m/>
    <x v="30"/>
    <n v="5.7539999999999996"/>
    <n v="5.75"/>
    <x v="3"/>
    <s v="(z)-3-hexen-1-ol"/>
    <n v="125091867"/>
    <n v="68949926"/>
    <n v="19.100000000000001"/>
    <n v="3.98"/>
    <n v="0"/>
    <x v="1"/>
    <n v="1.4247975570801112"/>
    <n v="2"/>
  </r>
  <r>
    <s v="460-F-Jun-06-23"/>
    <m/>
    <x v="30"/>
    <n v="6.7939999999999996"/>
    <n v="6.79"/>
    <x v="192"/>
    <s v=""/>
    <n v="4220505"/>
    <n v="68949926"/>
    <n v="19.100000000000001"/>
    <n v="3.98"/>
    <n v="0"/>
    <x v="1"/>
    <n v="4.8071592165495412E-2"/>
    <n v="2"/>
  </r>
  <r>
    <s v="460-F-Jun-06-23"/>
    <m/>
    <x v="30"/>
    <n v="7.51"/>
    <n v="7.51"/>
    <x v="9"/>
    <s v="cyclopentane"/>
    <n v="18371740"/>
    <n v="68949926"/>
    <n v="19.100000000000001"/>
    <n v="3.98"/>
    <n v="0"/>
    <x v="1"/>
    <n v="0.20925429365692463"/>
    <n v="2"/>
  </r>
  <r>
    <s v="460-F-Jun-06-23"/>
    <m/>
    <x v="30"/>
    <n v="7.8159999999999998"/>
    <n v="7.82"/>
    <x v="238"/>
    <s v=""/>
    <n v="118021342"/>
    <n v="68949926"/>
    <n v="19.100000000000001"/>
    <n v="3.98"/>
    <n v="0"/>
    <x v="1"/>
    <n v="1.344264209957921"/>
    <n v="2"/>
  </r>
  <r>
    <s v="460-F-Jun-06-23"/>
    <m/>
    <x v="30"/>
    <n v="8.0060000000000002"/>
    <n v="8.01"/>
    <x v="181"/>
    <s v=""/>
    <n v="159539350"/>
    <n v="68949926"/>
    <n v="19.100000000000001"/>
    <n v="3.98"/>
    <n v="0"/>
    <x v="1"/>
    <n v="1.817154716686328"/>
    <n v="2"/>
  </r>
  <r>
    <s v="460-F-Jun-06-23"/>
    <m/>
    <x v="30"/>
    <n v="9.0540000000000003"/>
    <n v="9.0500000000000007"/>
    <x v="299"/>
    <s v=""/>
    <n v="24231802"/>
    <n v="68949926"/>
    <n v="19.100000000000001"/>
    <n v="3.98"/>
    <n v="0"/>
    <x v="1"/>
    <n v="0.27600045567509957"/>
    <n v="2"/>
  </r>
  <r>
    <s v="460-F-Jun-06-23"/>
    <m/>
    <x v="30"/>
    <n v="9.3049999999999997"/>
    <n v="9.31"/>
    <x v="219"/>
    <s v=""/>
    <n v="87986115"/>
    <n v="68949926"/>
    <n v="19.100000000000001"/>
    <n v="3.98"/>
    <n v="0"/>
    <x v="1"/>
    <n v="1.0021626882343175"/>
    <n v="2"/>
  </r>
  <r>
    <s v="460-F-Jun-06-23"/>
    <m/>
    <x v="30"/>
    <n v="9.3670000000000009"/>
    <n v="9.3699999999999992"/>
    <x v="239"/>
    <s v=""/>
    <n v="69501088"/>
    <n v="68949926"/>
    <n v="19.100000000000001"/>
    <n v="3.98"/>
    <n v="0"/>
    <x v="1"/>
    <n v="0.79161805456792667"/>
    <n v="2"/>
  </r>
  <r>
    <s v="460-F-Jun-06-23"/>
    <m/>
    <x v="30"/>
    <n v="9.9290000000000003"/>
    <n v="9.93"/>
    <x v="195"/>
    <s v=""/>
    <n v="2956972197"/>
    <n v="68949926"/>
    <n v="19.100000000000001"/>
    <n v="3.98"/>
    <n v="0"/>
    <x v="1"/>
    <n v="33.679941499629301"/>
    <n v="2"/>
  </r>
  <r>
    <s v="460-F-Jun-06-23"/>
    <m/>
    <x v="30"/>
    <n v="10.327999999999999"/>
    <n v="10.33"/>
    <x v="409"/>
    <s v=""/>
    <n v="50421364"/>
    <n v="68949926"/>
    <n v="19.100000000000001"/>
    <n v="3.98"/>
    <n v="0"/>
    <x v="1"/>
    <n v="0.57429981640490713"/>
    <n v="2"/>
  </r>
  <r>
    <s v="460-F-Jun-06-23"/>
    <m/>
    <x v="30"/>
    <n v="11.194000000000001"/>
    <n v="11.19"/>
    <x v="410"/>
    <s v=""/>
    <n v="8006320291"/>
    <n v="68949926"/>
    <n v="19.100000000000001"/>
    <n v="3.98"/>
    <n v="0"/>
    <x v="1"/>
    <n v="91.192064403497355"/>
    <n v="2"/>
  </r>
  <r>
    <s v="460-F-Jun-06-23"/>
    <m/>
    <x v="30"/>
    <n v="11.442"/>
    <n v="11.44"/>
    <x v="304"/>
    <s v=""/>
    <n v="1401224435"/>
    <n v="68949926"/>
    <n v="19.100000000000001"/>
    <n v="3.98"/>
    <n v="0"/>
    <x v="1"/>
    <n v="15.959959666354321"/>
    <n v="2"/>
  </r>
  <r>
    <s v="460-F-Jun-06-23"/>
    <m/>
    <x v="30"/>
    <n v="11.757999999999999"/>
    <n v="11.76"/>
    <x v="287"/>
    <s v="b-ocimene"/>
    <n v="695016336"/>
    <n v="68949926"/>
    <n v="19.100000000000001"/>
    <n v="3.98"/>
    <n v="0"/>
    <x v="1"/>
    <n v="7.9162426895712557"/>
    <n v="2"/>
  </r>
  <r>
    <s v="460-F-Jun-06-23"/>
    <m/>
    <x v="30"/>
    <n v="12.064"/>
    <n v="12.06"/>
    <x v="411"/>
    <s v=""/>
    <n v="63935377"/>
    <n v="68949926"/>
    <n v="19.100000000000001"/>
    <n v="3.98"/>
    <n v="0"/>
    <x v="1"/>
    <n v="0.72822455324450408"/>
    <n v="2"/>
  </r>
  <r>
    <s v="460-F-Jun-06-23"/>
    <m/>
    <x v="30"/>
    <n v="12.319000000000001"/>
    <n v="12.32"/>
    <x v="412"/>
    <s v=""/>
    <n v="23147312"/>
    <n v="68949926"/>
    <n v="19.100000000000001"/>
    <n v="3.98"/>
    <n v="0"/>
    <x v="1"/>
    <n v="0.26364810424143037"/>
    <n v="2"/>
  </r>
  <r>
    <s v="460-F-Jun-06-23"/>
    <m/>
    <x v="30"/>
    <n v="12.993"/>
    <n v="12.99"/>
    <x v="413"/>
    <s v=""/>
    <n v="198450263"/>
    <n v="68949926"/>
    <n v="19.100000000000001"/>
    <n v="3.98"/>
    <n v="0"/>
    <x v="1"/>
    <n v="2.260350386522775"/>
    <n v="2"/>
  </r>
  <r>
    <s v="460-F-Jun-06-23"/>
    <m/>
    <x v="30"/>
    <n v="13.175000000000001"/>
    <n v="13.18"/>
    <x v="308"/>
    <s v=""/>
    <n v="18211707"/>
    <n v="68949926"/>
    <n v="19.100000000000001"/>
    <n v="3.98"/>
    <n v="0"/>
    <x v="1"/>
    <n v="0.20743151626203452"/>
    <n v="2"/>
  </r>
  <r>
    <s v="460-F-Jun-06-23"/>
    <m/>
    <x v="30"/>
    <n v="13.259"/>
    <n v="13.26"/>
    <x v="198"/>
    <s v=""/>
    <n v="77864271"/>
    <n v="68949926"/>
    <n v="19.100000000000001"/>
    <n v="3.98"/>
    <n v="0"/>
    <x v="1"/>
    <n v="0.88687478862733526"/>
    <n v="2"/>
  </r>
  <r>
    <s v="460-F-Jun-06-23"/>
    <m/>
    <x v="30"/>
    <n v="13.363"/>
    <n v="13.36"/>
    <x v="98"/>
    <s v=""/>
    <n v="631766992"/>
    <n v="68949926"/>
    <n v="19.100000000000001"/>
    <n v="3.98"/>
    <n v="0"/>
    <x v="1"/>
    <n v="7.195832058733683"/>
    <n v="2"/>
  </r>
  <r>
    <s v="460-F-Jun-06-23"/>
    <m/>
    <x v="30"/>
    <n v="13.516999999999999"/>
    <n v="13.52"/>
    <x v="20"/>
    <s v="nonanal"/>
    <n v="65955389"/>
    <n v="68949926"/>
    <n v="19.100000000000001"/>
    <n v="3.98"/>
    <n v="0"/>
    <x v="1"/>
    <n v="0.75123250917238638"/>
    <n v="2"/>
  </r>
  <r>
    <s v="460-F-Jun-06-23"/>
    <m/>
    <x v="30"/>
    <n v="13.776"/>
    <n v="13.78"/>
    <x v="311"/>
    <s v=""/>
    <n v="33548393"/>
    <n v="68949926"/>
    <n v="19.100000000000001"/>
    <n v="3.98"/>
    <n v="0"/>
    <x v="1"/>
    <n v="0.38211651593914975"/>
    <n v="2"/>
  </r>
  <r>
    <s v="460-F-Jun-06-23"/>
    <m/>
    <x v="30"/>
    <n v="13.898"/>
    <n v="13.9"/>
    <x v="383"/>
    <s v=""/>
    <n v="1156392544"/>
    <n v="68949926"/>
    <n v="19.100000000000001"/>
    <n v="3.98"/>
    <n v="0"/>
    <x v="1"/>
    <n v="13.171322094959658"/>
    <n v="2"/>
  </r>
  <r>
    <s v="460-F-Jun-06-23"/>
    <m/>
    <x v="30"/>
    <n v="14.176"/>
    <n v="14.18"/>
    <x v="353"/>
    <s v=""/>
    <n v="24252211"/>
    <n v="68949926"/>
    <n v="19.100000000000001"/>
    <n v="3.98"/>
    <n v="0"/>
    <x v="1"/>
    <n v="0.27623291437956871"/>
    <n v="2"/>
  </r>
  <r>
    <s v="460-F-Jun-06-23"/>
    <m/>
    <x v="30"/>
    <n v="14.282"/>
    <n v="14.28"/>
    <x v="372"/>
    <s v=""/>
    <n v="316850565"/>
    <n v="68949926"/>
    <n v="19.100000000000001"/>
    <n v="3.98"/>
    <n v="0"/>
    <x v="1"/>
    <n v="3.6089309544916532"/>
    <n v="2"/>
  </r>
  <r>
    <s v="460-F-Jun-06-23"/>
    <m/>
    <x v="30"/>
    <n v="14.385"/>
    <n v="14.39"/>
    <x v="252"/>
    <s v=""/>
    <n v="126027509"/>
    <n v="68949926"/>
    <n v="19.100000000000001"/>
    <n v="3.98"/>
    <n v="0"/>
    <x v="1"/>
    <n v="1.4354545283754676"/>
    <n v="2"/>
  </r>
  <r>
    <s v="460-F-Jun-06-23"/>
    <m/>
    <x v="30"/>
    <n v="14.526999999999999"/>
    <n v="14.53"/>
    <x v="253"/>
    <s v=""/>
    <n v="44242078"/>
    <n v="68949926"/>
    <n v="19.100000000000001"/>
    <n v="3.98"/>
    <n v="0"/>
    <x v="1"/>
    <n v="0.50391768998497499"/>
    <n v="2"/>
  </r>
  <r>
    <s v="460-F-Jun-06-23"/>
    <m/>
    <x v="30"/>
    <n v="14.635999999999999"/>
    <n v="14.64"/>
    <x v="254"/>
    <s v=""/>
    <n v="22779211"/>
    <n v="68949926"/>
    <n v="19.100000000000001"/>
    <n v="3.98"/>
    <n v="0"/>
    <x v="1"/>
    <n v="0.25945543034394392"/>
    <n v="2"/>
  </r>
  <r>
    <s v="460-F-Jun-06-23"/>
    <m/>
    <x v="30"/>
    <n v="14.954000000000001"/>
    <n v="14.95"/>
    <x v="99"/>
    <s v=""/>
    <n v="55230876"/>
    <n v="68949926"/>
    <n v="19.100000000000001"/>
    <n v="3.98"/>
    <n v="0"/>
    <x v="1"/>
    <n v="0.62908020391281338"/>
    <n v="2"/>
  </r>
  <r>
    <s v="460-F-Jun-06-23"/>
    <m/>
    <x v="30"/>
    <n v="15.063000000000001"/>
    <n v="15.06"/>
    <x v="414"/>
    <s v=""/>
    <n v="31869131"/>
    <n v="68949926"/>
    <n v="19.100000000000001"/>
    <n v="3.98"/>
    <n v="0"/>
    <x v="1"/>
    <n v="0.36298970575813727"/>
    <n v="2"/>
  </r>
  <r>
    <s v="460-F-Jun-06-23"/>
    <m/>
    <x v="30"/>
    <n v="15.497"/>
    <n v="15.5"/>
    <x v="24"/>
    <s v="dodecanal"/>
    <n v="42439744"/>
    <n v="68949926"/>
    <n v="19.100000000000001"/>
    <n v="3.98"/>
    <n v="0"/>
    <x v="1"/>
    <n v="0.48338908855125889"/>
    <n v="2"/>
  </r>
  <r>
    <s v="460-F-Jun-06-23"/>
    <m/>
    <x v="30"/>
    <n v="15.702999999999999"/>
    <n v="15.7"/>
    <x v="25"/>
    <s v=""/>
    <n v="63040073"/>
    <n v="68949926"/>
    <n v="19.100000000000001"/>
    <n v="3.98"/>
    <n v="0"/>
    <x v="1"/>
    <n v="0.71802703215351216"/>
    <n v="2"/>
  </r>
  <r>
    <s v="460-F-Jun-06-23"/>
    <m/>
    <x v="30"/>
    <n v="16.106000000000002"/>
    <n v="16.11"/>
    <x v="216"/>
    <s v=""/>
    <n v="30482006"/>
    <n v="68949926"/>
    <n v="19.100000000000001"/>
    <n v="3.98"/>
    <n v="0"/>
    <x v="1"/>
    <n v="0.34719033879078076"/>
    <n v="2"/>
  </r>
  <r>
    <s v="460-F-Jun-06-23"/>
    <m/>
    <x v="30"/>
    <n v="16.263000000000002"/>
    <n v="16.260000000000002"/>
    <x v="318"/>
    <s v=""/>
    <n v="41740665"/>
    <n v="68949926"/>
    <n v="19.100000000000001"/>
    <n v="3.98"/>
    <n v="0"/>
    <x v="1"/>
    <n v="0.47542657208001621"/>
    <n v="2"/>
  </r>
  <r>
    <s v="460-F-Jun-06-23"/>
    <m/>
    <x v="30"/>
    <n v="16.361999999999998"/>
    <n v="16.36"/>
    <x v="28"/>
    <s v="dodecane"/>
    <n v="174068420"/>
    <n v="68949926"/>
    <n v="19.100000000000001"/>
    <n v="3.98"/>
    <n v="0"/>
    <x v="1"/>
    <n v="1.982640962427995"/>
    <n v="2"/>
  </r>
  <r>
    <s v="460-F-Jun-06-23"/>
    <m/>
    <x v="30"/>
    <n v="16.547999999999998"/>
    <n v="16.55"/>
    <x v="29"/>
    <s v="decanal"/>
    <n v="80506557"/>
    <n v="68949926"/>
    <n v="19.100000000000001"/>
    <n v="3.98"/>
    <n v="0"/>
    <x v="1"/>
    <n v="0.91697045134461641"/>
    <n v="2"/>
  </r>
  <r>
    <s v="460-F-Jun-06-23"/>
    <m/>
    <x v="30"/>
    <n v="16.841999999999999"/>
    <n v="16.84"/>
    <x v="320"/>
    <s v=""/>
    <n v="92376376"/>
    <n v="68949926"/>
    <n v="19.100000000000001"/>
    <n v="3.98"/>
    <n v="0"/>
    <x v="1"/>
    <n v="1.0521678028573496"/>
    <n v="2"/>
  </r>
  <r>
    <s v="460-F-Jun-06-23"/>
    <m/>
    <x v="30"/>
    <n v="16.911999999999999"/>
    <n v="16.91"/>
    <x v="415"/>
    <s v=""/>
    <n v="112980395"/>
    <n v="68949926"/>
    <n v="19.100000000000001"/>
    <n v="3.98"/>
    <n v="0"/>
    <x v="1"/>
    <n v="1.2868477755947634"/>
    <n v="2"/>
  </r>
  <r>
    <s v="460-F-Jun-06-23"/>
    <m/>
    <x v="30"/>
    <n v="17.190999999999999"/>
    <n v="17.190000000000001"/>
    <x v="262"/>
    <s v=""/>
    <n v="25562382"/>
    <n v="68949926"/>
    <n v="19.100000000000001"/>
    <n v="3.98"/>
    <n v="0"/>
    <x v="1"/>
    <n v="0.29115577455366148"/>
    <n v="2"/>
  </r>
  <r>
    <s v="460-F-Jun-06-23"/>
    <m/>
    <x v="30"/>
    <n v="17.273"/>
    <n v="17.27"/>
    <x v="293"/>
    <s v=""/>
    <n v="24314442"/>
    <n v="68949926"/>
    <n v="19.100000000000001"/>
    <n v="3.98"/>
    <n v="0"/>
    <x v="1"/>
    <n v="0.27694172606254291"/>
    <n v="2"/>
  </r>
  <r>
    <s v="460-F-Jun-06-23"/>
    <m/>
    <x v="30"/>
    <n v="17.433"/>
    <n v="17.43"/>
    <x v="30"/>
    <s v="cis-3-hexenyl isovalerate"/>
    <n v="99473019"/>
    <n v="68949926"/>
    <n v="19.100000000000001"/>
    <n v="3.98"/>
    <n v="0"/>
    <x v="1"/>
    <n v="1.1329986342484077"/>
    <n v="2"/>
  </r>
  <r>
    <s v="460-F-Jun-06-23"/>
    <m/>
    <x v="30"/>
    <n v="17.59"/>
    <n v="17.59"/>
    <x v="322"/>
    <s v=""/>
    <n v="24673776"/>
    <n v="68949926"/>
    <n v="19.100000000000001"/>
    <n v="3.98"/>
    <n v="0"/>
    <x v="1"/>
    <n v="0.28103454374649217"/>
    <n v="2"/>
  </r>
  <r>
    <s v="460-F-Jun-06-23"/>
    <m/>
    <x v="30"/>
    <n v="17.648"/>
    <n v="17.649999999999999"/>
    <x v="263"/>
    <s v=""/>
    <n v="20194372"/>
    <n v="68949926"/>
    <n v="19.100000000000001"/>
    <n v="3.98"/>
    <n v="0"/>
    <x v="1"/>
    <n v="0.23001408950405222"/>
    <n v="2"/>
  </r>
  <r>
    <s v="460-F-Jun-06-23"/>
    <m/>
    <x v="30"/>
    <n v="18.404"/>
    <n v="18.399999999999999"/>
    <x v="416"/>
    <s v=""/>
    <n v="18202759"/>
    <n v="68949926"/>
    <n v="19.100000000000001"/>
    <n v="3.98"/>
    <n v="0"/>
    <x v="1"/>
    <n v="0.20732959845677262"/>
    <n v="2"/>
  </r>
  <r>
    <s v="460-F-Jun-06-23"/>
    <m/>
    <x v="30"/>
    <n v="19.006"/>
    <n v="19.010000000000002"/>
    <x v="345"/>
    <s v=""/>
    <n v="58474256"/>
    <n v="68949926"/>
    <n v="19.100000000000001"/>
    <n v="3.98"/>
    <n v="0"/>
    <x v="1"/>
    <n v="0.66602233301767755"/>
    <n v="2"/>
  </r>
  <r>
    <s v="460-F-Jun-06-23"/>
    <m/>
    <x v="30"/>
    <n v="19.097000000000001"/>
    <n v="19.100000000000001"/>
    <x v="37"/>
    <s v=""/>
    <n v="109841859"/>
    <n v="68949926"/>
    <n v="19.100000000000001"/>
    <n v="3.98"/>
    <n v="0"/>
    <x v="1"/>
    <n v="1.2510998206489157"/>
    <n v="2"/>
  </r>
  <r>
    <s v="460-F-Jun-06-23"/>
    <m/>
    <x v="30"/>
    <n v="19.189"/>
    <n v="19.190000000000001"/>
    <x v="38"/>
    <s v=""/>
    <n v="130296902"/>
    <n v="68949926"/>
    <n v="19.100000000000001"/>
    <n v="3.98"/>
    <n v="0"/>
    <x v="1"/>
    <n v="1.4840829553267971"/>
    <n v="2"/>
  </r>
  <r>
    <s v="460-F-Jun-06-23"/>
    <m/>
    <x v="30"/>
    <n v="19.503"/>
    <n v="19.5"/>
    <x v="41"/>
    <s v="standard"/>
    <n v="68949926"/>
    <n v="68949926"/>
    <n v="19.100000000000001"/>
    <n v="3.98"/>
    <n v="0"/>
    <x v="1"/>
    <n v="0.78534031413612559"/>
    <n v="2"/>
  </r>
  <r>
    <s v="460-F-Jun-06-23"/>
    <m/>
    <x v="30"/>
    <n v="20.257000000000001"/>
    <n v="20.260000000000002"/>
    <x v="325"/>
    <s v=""/>
    <n v="88070956"/>
    <n v="68949926"/>
    <n v="19.100000000000001"/>
    <n v="3.98"/>
    <n v="0"/>
    <x v="1"/>
    <n v="1.0031290280327334"/>
    <n v="2"/>
  </r>
  <r>
    <s v="460-F-Jun-06-23"/>
    <m/>
    <x v="30"/>
    <n v="20.623999999999999"/>
    <n v="20.62"/>
    <x v="375"/>
    <s v=""/>
    <n v="16670693"/>
    <n v="68949926"/>
    <n v="19.100000000000001"/>
    <n v="3.98"/>
    <n v="0"/>
    <x v="1"/>
    <n v="0.18987935211833165"/>
    <n v="2"/>
  </r>
  <r>
    <s v="460-F-Jun-06-23"/>
    <m/>
    <x v="30"/>
    <n v="21.837"/>
    <n v="21.84"/>
    <x v="44"/>
    <s v="tetradecane"/>
    <n v="12933088"/>
    <n v="68949926"/>
    <n v="19.100000000000001"/>
    <n v="3.98"/>
    <n v="0"/>
    <x v="1"/>
    <n v="0.14730799555419619"/>
    <n v="2"/>
  </r>
  <r>
    <s v="460-F-Jun-06-23"/>
    <m/>
    <x v="30"/>
    <n v="22.283000000000001"/>
    <n v="22.28"/>
    <x v="114"/>
    <s v=""/>
    <n v="48125604"/>
    <n v="68949926"/>
    <n v="19.100000000000001"/>
    <n v="3.98"/>
    <n v="0"/>
    <x v="1"/>
    <n v="0.54815108812953306"/>
    <n v="2"/>
  </r>
  <r>
    <s v="460-F-Jun-06-23"/>
    <m/>
    <x v="30"/>
    <n v="23.407"/>
    <n v="23.41"/>
    <x v="330"/>
    <s v=""/>
    <n v="19873189"/>
    <n v="68949926"/>
    <n v="19.100000000000001"/>
    <n v="3.98"/>
    <n v="0"/>
    <x v="1"/>
    <n v="0.22635581207362857"/>
    <n v="2"/>
  </r>
  <r>
    <s v="460-F-Jun-06-23"/>
    <m/>
    <x v="30"/>
    <n v="24.331"/>
    <n v="24.33"/>
    <x v="48"/>
    <s v="pentadecane"/>
    <n v="29602326"/>
    <n v="68949926"/>
    <n v="19.100000000000001"/>
    <n v="3.98"/>
    <n v="0"/>
    <x v="1"/>
    <n v="0.33717077520866368"/>
    <n v="2"/>
  </r>
  <r>
    <s v="460-F-Jun-06-23"/>
    <m/>
    <x v="30"/>
    <n v="28.439"/>
    <n v="28.44"/>
    <x v="84"/>
    <s v=""/>
    <n v="26424663"/>
    <n v="68949926"/>
    <n v="19.100000000000001"/>
    <n v="3.98"/>
    <n v="0"/>
    <x v="1"/>
    <n v="0.30097716335999047"/>
    <n v="2"/>
  </r>
  <r>
    <s v="460-F-Jun-06-23"/>
    <m/>
    <x v="30"/>
    <n v="28.818999999999999"/>
    <n v="28.82"/>
    <x v="170"/>
    <s v=""/>
    <n v="20021632"/>
    <n v="68949926"/>
    <n v="19.100000000000001"/>
    <n v="3.98"/>
    <n v="0"/>
    <x v="1"/>
    <n v="0.22804657925808222"/>
    <n v="2"/>
  </r>
  <r>
    <s v="460-F-Jun-06-23"/>
    <m/>
    <x v="30"/>
    <n v="28.931000000000001"/>
    <n v="28.93"/>
    <x v="56"/>
    <s v="heptadecane"/>
    <n v="37210224"/>
    <n v="68949926"/>
    <n v="19.100000000000001"/>
    <n v="3.98"/>
    <n v="0"/>
    <x v="1"/>
    <n v="0.42382480592126526"/>
    <n v="2"/>
  </r>
  <r>
    <s v="460-F-Jun-06-23"/>
    <m/>
    <x v="30"/>
    <n v="29.26"/>
    <n v="29.26"/>
    <x v="57"/>
    <s v="pentadecanal"/>
    <n v="14090335"/>
    <n v="68949926"/>
    <n v="19.100000000000001"/>
    <n v="3.98"/>
    <n v="0"/>
    <x v="1"/>
    <n v="0.1604890499111376"/>
    <n v="2"/>
  </r>
  <r>
    <s v="460-F-Jun-06-23"/>
    <m/>
    <x v="30"/>
    <n v="32.875"/>
    <n v="32.880000000000003"/>
    <x v="63"/>
    <s v="homosalate"/>
    <n v="21191172"/>
    <n v="68949926"/>
    <n v="19.100000000000001"/>
    <n v="3.98"/>
    <n v="0"/>
    <x v="1"/>
    <n v="0.24136765100215873"/>
    <n v="2"/>
  </r>
  <r>
    <s v="511-F-Jun-06-23"/>
    <m/>
    <x v="31"/>
    <n v="4.3940000000000001"/>
    <n v="4.3899999999999997"/>
    <x v="105"/>
    <s v=""/>
    <n v="12860860"/>
    <n v="55271009"/>
    <n v="23.51"/>
    <n v="5.35"/>
    <n v="1"/>
    <x v="1"/>
    <n v="0.14846061238851027"/>
    <n v="2"/>
  </r>
  <r>
    <s v="511-F-Jun-06-23"/>
    <m/>
    <x v="31"/>
    <n v="4.8710000000000004"/>
    <n v="4.87"/>
    <x v="68"/>
    <s v=""/>
    <n v="14705408"/>
    <n v="55271009"/>
    <n v="23.51"/>
    <n v="5.35"/>
    <n v="1"/>
    <x v="1"/>
    <n v="0.16975333508823659"/>
    <n v="2"/>
  </r>
  <r>
    <s v="511-F-Jun-06-23"/>
    <m/>
    <x v="31"/>
    <n v="5.4210000000000003"/>
    <n v="5.42"/>
    <x v="2"/>
    <s v="4-hydroxy-4-methyl-2-pentanone"/>
    <n v="111973991"/>
    <n v="55271009"/>
    <n v="23.51"/>
    <n v="5.35"/>
    <n v="1"/>
    <x v="1"/>
    <n v="1.292582865799452"/>
    <n v="2"/>
  </r>
  <r>
    <s v="511-F-Jun-06-23"/>
    <m/>
    <x v="31"/>
    <n v="5.7569999999999997"/>
    <n v="5.76"/>
    <x v="3"/>
    <s v="(z)-3-hexen-1-ol"/>
    <n v="48315078"/>
    <n v="55271009"/>
    <n v="23.51"/>
    <n v="5.35"/>
    <n v="1"/>
    <x v="1"/>
    <n v="0.55772989267270157"/>
    <n v="2"/>
  </r>
  <r>
    <s v="511-F-Jun-06-23"/>
    <m/>
    <x v="31"/>
    <n v="6.1150000000000002"/>
    <n v="6.12"/>
    <x v="5"/>
    <s v=""/>
    <n v="29573802"/>
    <n v="55271009"/>
    <n v="23.51"/>
    <n v="5.35"/>
    <n v="1"/>
    <x v="1"/>
    <n v="0.34138811522530765"/>
    <n v="2"/>
  </r>
  <r>
    <s v="511-F-Jun-06-23"/>
    <m/>
    <x v="31"/>
    <n v="6.875"/>
    <n v="6.88"/>
    <x v="417"/>
    <s v=""/>
    <n v="100512408"/>
    <n v="55271009"/>
    <n v="23.51"/>
    <n v="5.35"/>
    <n v="1"/>
    <x v="1"/>
    <n v="1.1602749461796333"/>
    <n v="2"/>
  </r>
  <r>
    <s v="511-F-Jun-06-23"/>
    <m/>
    <x v="31"/>
    <n v="7.51"/>
    <n v="7.51"/>
    <x v="9"/>
    <s v="cyclopentane"/>
    <n v="29545310"/>
    <n v="55271009"/>
    <n v="23.51"/>
    <n v="5.35"/>
    <n v="1"/>
    <x v="1"/>
    <n v="0.34105921499871522"/>
    <n v="2"/>
  </r>
  <r>
    <s v="511-F-Jun-06-23"/>
    <m/>
    <x v="31"/>
    <n v="7.8150000000000004"/>
    <n v="7.82"/>
    <x v="238"/>
    <s v=""/>
    <n v="243716552"/>
    <n v="55271009"/>
    <n v="23.51"/>
    <n v="5.35"/>
    <n v="1"/>
    <x v="1"/>
    <n v="2.8133661791774589"/>
    <n v="2"/>
  </r>
  <r>
    <s v="511-F-Jun-06-23"/>
    <m/>
    <x v="31"/>
    <n v="8.0050000000000008"/>
    <n v="8.01"/>
    <x v="181"/>
    <s v=""/>
    <n v="366492420"/>
    <n v="55271009"/>
    <n v="23.51"/>
    <n v="5.35"/>
    <n v="1"/>
    <x v="1"/>
    <n v="4.2306415829848953"/>
    <n v="2"/>
  </r>
  <r>
    <s v="511-F-Jun-06-23"/>
    <m/>
    <x v="31"/>
    <n v="8.4689999999999994"/>
    <n v="8.4700000000000006"/>
    <x v="10"/>
    <s v=""/>
    <n v="35871094"/>
    <n v="55271009"/>
    <n v="23.51"/>
    <n v="5.35"/>
    <n v="1"/>
    <x v="1"/>
    <n v="0.41408152971774959"/>
    <n v="2"/>
  </r>
  <r>
    <s v="511-F-Jun-06-23"/>
    <m/>
    <x v="31"/>
    <n v="8.9149999999999991"/>
    <n v="8.92"/>
    <x v="72"/>
    <s v=""/>
    <n v="31765393"/>
    <n v="55271009"/>
    <n v="23.51"/>
    <n v="5.35"/>
    <n v="1"/>
    <x v="1"/>
    <n v="0.36668696320010463"/>
    <n v="2"/>
  </r>
  <r>
    <s v="511-F-Jun-06-23"/>
    <m/>
    <x v="31"/>
    <n v="9.0549999999999997"/>
    <n v="9.06"/>
    <x v="348"/>
    <s v=""/>
    <n v="73504108"/>
    <n v="55271009"/>
    <n v="23.51"/>
    <n v="5.35"/>
    <n v="1"/>
    <x v="1"/>
    <n v="0.84850195762578839"/>
    <n v="2"/>
  </r>
  <r>
    <s v="511-F-Jun-06-23"/>
    <m/>
    <x v="31"/>
    <n v="9.3059999999999992"/>
    <n v="9.31"/>
    <x v="219"/>
    <s v=""/>
    <n v="200664694"/>
    <n v="55271009"/>
    <n v="23.51"/>
    <n v="5.35"/>
    <n v="1"/>
    <x v="1"/>
    <n v="2.316392788351092"/>
    <n v="2"/>
  </r>
  <r>
    <s v="511-F-Jun-06-23"/>
    <m/>
    <x v="31"/>
    <n v="9.3689999999999998"/>
    <n v="9.3699999999999992"/>
    <x v="239"/>
    <s v=""/>
    <n v="226257909"/>
    <n v="55271009"/>
    <n v="23.51"/>
    <n v="5.35"/>
    <n v="1"/>
    <x v="1"/>
    <n v="2.6118306029210978"/>
    <n v="2"/>
  </r>
  <r>
    <s v="511-F-Jun-06-23"/>
    <m/>
    <x v="31"/>
    <n v="9.9469999999999992"/>
    <n v="9.9499999999999993"/>
    <x v="300"/>
    <s v=""/>
    <n v="4289523000"/>
    <n v="55271009"/>
    <n v="23.51"/>
    <n v="5.35"/>
    <n v="1"/>
    <x v="1"/>
    <n v="49.516533998084093"/>
    <n v="2"/>
  </r>
  <r>
    <s v="511-F-Jun-06-23"/>
    <m/>
    <x v="31"/>
    <n v="10.388999999999999"/>
    <n v="10.39"/>
    <x v="334"/>
    <s v=""/>
    <n v="607166549"/>
    <n v="55271009"/>
    <n v="23.51"/>
    <n v="5.35"/>
    <n v="1"/>
    <x v="1"/>
    <n v="7.0088872506471915"/>
    <n v="2"/>
  </r>
  <r>
    <s v="511-F-Jun-06-23"/>
    <m/>
    <x v="31"/>
    <n v="10.76"/>
    <n v="10.76"/>
    <x v="418"/>
    <s v=""/>
    <n v="101579101"/>
    <n v="55271009"/>
    <n v="23.51"/>
    <n v="5.35"/>
    <n v="1"/>
    <x v="1"/>
    <n v="1.1725884225731669"/>
    <n v="2"/>
  </r>
  <r>
    <s v="511-F-Jun-06-23"/>
    <m/>
    <x v="31"/>
    <n v="11.259"/>
    <n v="11.26"/>
    <x v="419"/>
    <s v=""/>
    <n v="11645859548"/>
    <n v="55271009"/>
    <n v="23.51"/>
    <n v="5.35"/>
    <n v="1"/>
    <x v="1"/>
    <n v="134.43513422015786"/>
    <n v="2"/>
  </r>
  <r>
    <s v="511-F-Jun-06-23"/>
    <m/>
    <x v="31"/>
    <n v="11.446"/>
    <n v="11.45"/>
    <x v="352"/>
    <s v=""/>
    <n v="403328166"/>
    <n v="55271009"/>
    <n v="23.51"/>
    <n v="5.35"/>
    <n v="1"/>
    <x v="1"/>
    <n v="4.6558586686967072"/>
    <n v="2"/>
  </r>
  <r>
    <s v="511-F-Jun-06-23"/>
    <m/>
    <x v="31"/>
    <n v="11.786"/>
    <n v="11.79"/>
    <x v="420"/>
    <s v=""/>
    <n v="2624872246"/>
    <n v="55271009"/>
    <n v="23.51"/>
    <n v="5.35"/>
    <n v="1"/>
    <x v="1"/>
    <n v="30.300472991912237"/>
    <n v="2"/>
  </r>
  <r>
    <s v="511-F-Jun-06-23"/>
    <m/>
    <x v="31"/>
    <n v="12.073"/>
    <n v="12.07"/>
    <x v="306"/>
    <s v=""/>
    <n v="91866346"/>
    <n v="55271009"/>
    <n v="23.51"/>
    <n v="5.35"/>
    <n v="1"/>
    <x v="1"/>
    <n v="1.0604682723437446"/>
    <n v="2"/>
  </r>
  <r>
    <s v="511-F-Jun-06-23"/>
    <m/>
    <x v="31"/>
    <n v="12.297000000000001"/>
    <n v="12.3"/>
    <x v="17"/>
    <s v="acetophenone"/>
    <n v="71634167"/>
    <n v="55271009"/>
    <n v="23.51"/>
    <n v="5.35"/>
    <n v="1"/>
    <x v="1"/>
    <n v="0.82691610831319318"/>
    <n v="2"/>
  </r>
  <r>
    <s v="511-F-Jun-06-23"/>
    <m/>
    <x v="31"/>
    <n v="12.618"/>
    <n v="12.62"/>
    <x v="421"/>
    <s v=""/>
    <n v="22607754"/>
    <n v="55271009"/>
    <n v="23.51"/>
    <n v="5.35"/>
    <n v="1"/>
    <x v="1"/>
    <n v="0.26097484954884764"/>
    <n v="2"/>
  </r>
  <r>
    <s v="511-F-Jun-06-23"/>
    <m/>
    <x v="31"/>
    <n v="12.997"/>
    <n v="13"/>
    <x v="307"/>
    <s v=""/>
    <n v="279717715"/>
    <n v="55271009"/>
    <n v="23.51"/>
    <n v="5.35"/>
    <n v="1"/>
    <x v="1"/>
    <n v="3.2289491732912716"/>
    <n v="2"/>
  </r>
  <r>
    <s v="511-F-Jun-06-23"/>
    <m/>
    <x v="31"/>
    <n v="13.260999999999999"/>
    <n v="13.26"/>
    <x v="198"/>
    <s v=""/>
    <n v="90946799"/>
    <n v="55271009"/>
    <n v="23.51"/>
    <n v="5.35"/>
    <n v="1"/>
    <x v="1"/>
    <n v="1.0498533903887264"/>
    <n v="2"/>
  </r>
  <r>
    <s v="511-F-Jun-06-23"/>
    <m/>
    <x v="31"/>
    <n v="13.516"/>
    <n v="13.52"/>
    <x v="20"/>
    <s v="nonanal"/>
    <n v="169826436"/>
    <n v="55271009"/>
    <n v="23.51"/>
    <n v="5.35"/>
    <n v="1"/>
    <x v="1"/>
    <n v="1.960408299936252"/>
    <n v="2"/>
  </r>
  <r>
    <s v="511-F-Jun-06-23"/>
    <m/>
    <x v="31"/>
    <n v="13.776"/>
    <n v="13.78"/>
    <x v="311"/>
    <s v=""/>
    <n v="64595812"/>
    <n v="55271009"/>
    <n v="23.51"/>
    <n v="5.35"/>
    <n v="1"/>
    <x v="1"/>
    <n v="0.74566815961398247"/>
    <n v="2"/>
  </r>
  <r>
    <s v="511-F-Jun-06-23"/>
    <m/>
    <x v="31"/>
    <n v="13.894"/>
    <n v="13.89"/>
    <x v="73"/>
    <s v="€-4,8-dimethylnona-1,3,7-triene"/>
    <n v="440556227"/>
    <n v="55271009"/>
    <n v="23.51"/>
    <n v="5.35"/>
    <n v="1"/>
    <x v="1"/>
    <n v="5.0856044815036903"/>
    <n v="2"/>
  </r>
  <r>
    <s v="511-F-Jun-06-23"/>
    <m/>
    <x v="31"/>
    <n v="13.988"/>
    <n v="13.99"/>
    <x v="312"/>
    <s v=""/>
    <n v="118258713"/>
    <n v="55271009"/>
    <n v="23.51"/>
    <n v="5.35"/>
    <n v="1"/>
    <x v="1"/>
    <n v="1.3651311772507502"/>
    <n v="2"/>
  </r>
  <r>
    <s v="511-F-Jun-06-23"/>
    <m/>
    <x v="31"/>
    <n v="14.175000000000001"/>
    <n v="14.18"/>
    <x v="353"/>
    <s v=""/>
    <n v="60706210"/>
    <n v="55271009"/>
    <n v="23.51"/>
    <n v="5.35"/>
    <n v="1"/>
    <x v="1"/>
    <n v="0.70076815332609999"/>
    <n v="2"/>
  </r>
  <r>
    <s v="511-F-Jun-06-23"/>
    <m/>
    <x v="31"/>
    <n v="14.311999999999999"/>
    <n v="14.31"/>
    <x v="422"/>
    <s v=""/>
    <n v="171336363"/>
    <n v="55271009"/>
    <n v="23.51"/>
    <n v="5.35"/>
    <n v="1"/>
    <x v="1"/>
    <n v="1.9778382919493793"/>
    <n v="2"/>
  </r>
  <r>
    <s v="511-F-Jun-06-23"/>
    <m/>
    <x v="31"/>
    <n v="14.385"/>
    <n v="14.39"/>
    <x v="252"/>
    <s v=""/>
    <n v="232505905"/>
    <n v="55271009"/>
    <n v="23.51"/>
    <n v="5.35"/>
    <n v="1"/>
    <x v="1"/>
    <n v="2.6839549641505154"/>
    <n v="2"/>
  </r>
  <r>
    <s v="511-F-Jun-06-23"/>
    <m/>
    <x v="31"/>
    <n v="14.523"/>
    <n v="14.52"/>
    <x v="290"/>
    <s v=""/>
    <n v="63207073"/>
    <n v="55271009"/>
    <n v="23.51"/>
    <n v="5.35"/>
    <n v="1"/>
    <x v="1"/>
    <n v="0.7296371132929893"/>
    <n v="2"/>
  </r>
  <r>
    <s v="511-F-Jun-06-23"/>
    <m/>
    <x v="31"/>
    <n v="14.632999999999999"/>
    <n v="14.63"/>
    <x v="314"/>
    <s v=""/>
    <n v="59457129"/>
    <n v="55271009"/>
    <n v="23.51"/>
    <n v="5.35"/>
    <n v="1"/>
    <x v="1"/>
    <n v="0.68634926297328891"/>
    <n v="2"/>
  </r>
  <r>
    <s v="511-F-Jun-06-23"/>
    <m/>
    <x v="31"/>
    <n v="14.86"/>
    <n v="14.86"/>
    <x v="315"/>
    <s v=""/>
    <n v="20737592"/>
    <n v="55271009"/>
    <n v="23.51"/>
    <n v="5.35"/>
    <n v="1"/>
    <x v="1"/>
    <n v="0.23938644910084328"/>
    <n v="2"/>
  </r>
  <r>
    <s v="511-F-Jun-06-23"/>
    <m/>
    <x v="31"/>
    <n v="14.954000000000001"/>
    <n v="14.95"/>
    <x v="99"/>
    <s v=""/>
    <n v="306437487"/>
    <n v="55271009"/>
    <n v="23.51"/>
    <n v="5.35"/>
    <n v="1"/>
    <x v="1"/>
    <n v="3.5373915102735083"/>
    <n v="2"/>
  </r>
  <r>
    <s v="511-F-Jun-06-23"/>
    <m/>
    <x v="31"/>
    <n v="15.114000000000001"/>
    <n v="15.11"/>
    <x v="256"/>
    <s v=""/>
    <n v="106478458"/>
    <n v="55271009"/>
    <n v="23.51"/>
    <n v="5.35"/>
    <n v="1"/>
    <x v="1"/>
    <n v="1.2291446358069578"/>
    <n v="2"/>
  </r>
  <r>
    <s v="511-F-Jun-06-23"/>
    <m/>
    <x v="31"/>
    <n v="15.266"/>
    <n v="15.27"/>
    <x v="74"/>
    <s v=""/>
    <n v="26183753"/>
    <n v="55271009"/>
    <n v="23.51"/>
    <n v="5.35"/>
    <n v="1"/>
    <x v="1"/>
    <n v="0.3022547485167783"/>
    <n v="2"/>
  </r>
  <r>
    <s v="511-F-Jun-06-23"/>
    <m/>
    <x v="31"/>
    <n v="15.459"/>
    <n v="15.46"/>
    <x v="257"/>
    <s v=""/>
    <n v="56734560"/>
    <n v="55271009"/>
    <n v="23.51"/>
    <n v="5.35"/>
    <n v="1"/>
    <x v="1"/>
    <n v="0.65492101781627976"/>
    <n v="2"/>
  </r>
  <r>
    <s v="511-F-Jun-06-23"/>
    <m/>
    <x v="31"/>
    <n v="15.706"/>
    <n v="15.71"/>
    <x v="75"/>
    <s v=""/>
    <n v="44988009"/>
    <n v="55271009"/>
    <n v="23.51"/>
    <n v="5.35"/>
    <n v="1"/>
    <x v="1"/>
    <n v="0.51932354183777851"/>
    <n v="2"/>
  </r>
  <r>
    <s v="511-F-Jun-06-23"/>
    <m/>
    <x v="31"/>
    <n v="15.935"/>
    <n v="15.94"/>
    <x v="403"/>
    <s v=""/>
    <n v="33853241"/>
    <n v="55271009"/>
    <n v="23.51"/>
    <n v="5.35"/>
    <n v="1"/>
    <x v="1"/>
    <n v="0.39078824356970099"/>
    <n v="2"/>
  </r>
  <r>
    <s v="511-F-Jun-06-23"/>
    <m/>
    <x v="31"/>
    <n v="16.038"/>
    <n v="16.04"/>
    <x v="423"/>
    <s v=""/>
    <n v="69577681"/>
    <n v="55271009"/>
    <n v="23.51"/>
    <n v="5.35"/>
    <n v="1"/>
    <x v="1"/>
    <n v="0.80317685829971064"/>
    <n v="2"/>
  </r>
  <r>
    <s v="511-F-Jun-06-23"/>
    <m/>
    <x v="31"/>
    <n v="16.213999999999999"/>
    <n v="16.21"/>
    <x v="27"/>
    <s v="methyl salicylate"/>
    <n v="78244028"/>
    <n v="55271009"/>
    <n v="23.51"/>
    <n v="5.35"/>
    <n v="1"/>
    <x v="1"/>
    <n v="0.90321769404407992"/>
    <n v="2"/>
  </r>
  <r>
    <s v="511-F-Jun-06-23"/>
    <m/>
    <x v="31"/>
    <n v="16.356000000000002"/>
    <n v="16.36"/>
    <x v="28"/>
    <s v="dodecane"/>
    <n v="248212335"/>
    <n v="55271009"/>
    <n v="23.51"/>
    <n v="5.35"/>
    <n v="1"/>
    <x v="1"/>
    <n v="2.865263695933403"/>
    <n v="2"/>
  </r>
  <r>
    <s v="511-F-Jun-06-23"/>
    <m/>
    <x v="31"/>
    <n v="16.548999999999999"/>
    <n v="16.55"/>
    <x v="29"/>
    <s v="decanal"/>
    <n v="143640866"/>
    <n v="55271009"/>
    <n v="23.51"/>
    <n v="5.35"/>
    <n v="1"/>
    <x v="1"/>
    <n v="1.6581325766998434"/>
    <n v="2"/>
  </r>
  <r>
    <s v="511-F-Jun-06-23"/>
    <m/>
    <x v="31"/>
    <n v="16.841999999999999"/>
    <n v="16.84"/>
    <x v="320"/>
    <s v=""/>
    <n v="75539064"/>
    <n v="55271009"/>
    <n v="23.51"/>
    <n v="5.35"/>
    <n v="1"/>
    <x v="1"/>
    <n v="0.87199267394986579"/>
    <n v="2"/>
  </r>
  <r>
    <s v="511-F-Jun-06-23"/>
    <m/>
    <x v="31"/>
    <n v="16.933"/>
    <n v="16.93"/>
    <x v="292"/>
    <s v=""/>
    <n v="144521799"/>
    <n v="55271009"/>
    <n v="23.51"/>
    <n v="5.35"/>
    <n v="1"/>
    <x v="1"/>
    <n v="1.6683017141178114"/>
    <n v="2"/>
  </r>
  <r>
    <s v="511-F-Jun-06-23"/>
    <m/>
    <x v="31"/>
    <n v="17.190000000000001"/>
    <n v="17.190000000000001"/>
    <x v="262"/>
    <s v=""/>
    <n v="108532826"/>
    <n v="55271009"/>
    <n v="23.51"/>
    <n v="5.35"/>
    <n v="1"/>
    <x v="1"/>
    <n v="1.2528594364774697"/>
    <n v="2"/>
  </r>
  <r>
    <s v="511-F-Jun-06-23"/>
    <m/>
    <x v="31"/>
    <n v="17.273"/>
    <n v="17.27"/>
    <x v="293"/>
    <s v=""/>
    <n v="56535721"/>
    <n v="55271009"/>
    <n v="23.51"/>
    <n v="5.35"/>
    <n v="1"/>
    <x v="1"/>
    <n v="0.65262570010761034"/>
    <n v="2"/>
  </r>
  <r>
    <s v="511-F-Jun-06-23"/>
    <m/>
    <x v="31"/>
    <n v="17.404"/>
    <n v="17.399999999999999"/>
    <x v="294"/>
    <s v=""/>
    <n v="41570076"/>
    <n v="55271009"/>
    <n v="23.51"/>
    <n v="5.35"/>
    <n v="1"/>
    <x v="1"/>
    <n v="0.47986829341093162"/>
    <n v="2"/>
  </r>
  <r>
    <s v="511-F-Jun-06-23"/>
    <m/>
    <x v="31"/>
    <n v="17.649000000000001"/>
    <n v="17.649999999999999"/>
    <x v="263"/>
    <s v=""/>
    <n v="53878488"/>
    <n v="55271009"/>
    <n v="23.51"/>
    <n v="5.35"/>
    <n v="1"/>
    <x v="1"/>
    <n v="0.62195166754377251"/>
    <n v="2"/>
  </r>
  <r>
    <s v="511-F-Jun-06-23"/>
    <m/>
    <x v="31"/>
    <n v="17.922000000000001"/>
    <n v="17.920000000000002"/>
    <x v="101"/>
    <s v=""/>
    <n v="36359559"/>
    <n v="55271009"/>
    <n v="23.51"/>
    <n v="5.35"/>
    <n v="1"/>
    <x v="1"/>
    <n v="0.41972017386987887"/>
    <n v="2"/>
  </r>
  <r>
    <s v="511-F-Jun-06-23"/>
    <m/>
    <x v="31"/>
    <n v="18.186"/>
    <n v="18.190000000000001"/>
    <x v="424"/>
    <s v=""/>
    <n v="14468447"/>
    <n v="55271009"/>
    <n v="23.51"/>
    <n v="5.35"/>
    <n v="1"/>
    <x v="1"/>
    <n v="0.16701795229329178"/>
    <n v="2"/>
  </r>
  <r>
    <s v="511-F-Jun-06-23"/>
    <m/>
    <x v="31"/>
    <n v="18.274000000000001"/>
    <n v="18.27"/>
    <x v="385"/>
    <s v=""/>
    <n v="35389734"/>
    <n v="55271009"/>
    <n v="23.51"/>
    <n v="5.35"/>
    <n v="1"/>
    <x v="1"/>
    <n v="0.40852490283748394"/>
    <n v="2"/>
  </r>
  <r>
    <s v="511-F-Jun-06-23"/>
    <m/>
    <x v="31"/>
    <n v="18.419"/>
    <n v="18.420000000000002"/>
    <x v="343"/>
    <s v=""/>
    <n v="44048439"/>
    <n v="55271009"/>
    <n v="23.51"/>
    <n v="5.35"/>
    <n v="1"/>
    <x v="1"/>
    <n v="0.5084775223972533"/>
    <n v="2"/>
  </r>
  <r>
    <s v="511-F-Jun-06-23"/>
    <m/>
    <x v="31"/>
    <n v="18.510000000000002"/>
    <n v="18.510000000000002"/>
    <x v="344"/>
    <s v=""/>
    <n v="20610110"/>
    <n v="55271009"/>
    <n v="23.51"/>
    <n v="5.35"/>
    <n v="1"/>
    <x v="1"/>
    <n v="0.23791484799574522"/>
    <n v="2"/>
  </r>
  <r>
    <s v="511-F-Jun-06-23"/>
    <m/>
    <x v="31"/>
    <n v="18.681999999999999"/>
    <n v="18.68"/>
    <x v="266"/>
    <s v=""/>
    <n v="50355833"/>
    <n v="55271009"/>
    <n v="23.51"/>
    <n v="5.35"/>
    <n v="1"/>
    <x v="1"/>
    <n v="0.58128755032817048"/>
    <n v="2"/>
  </r>
  <r>
    <s v="511-F-Jun-06-23"/>
    <m/>
    <x v="31"/>
    <n v="19.114999999999998"/>
    <n v="19.12"/>
    <x v="425"/>
    <s v=""/>
    <n v="581225632"/>
    <n v="55271009"/>
    <n v="23.51"/>
    <n v="5.35"/>
    <n v="1"/>
    <x v="1"/>
    <n v="6.709435703570283"/>
    <n v="2"/>
  </r>
  <r>
    <s v="511-F-Jun-06-23"/>
    <m/>
    <x v="31"/>
    <n v="19.282"/>
    <n v="19.28"/>
    <x v="426"/>
    <s v=""/>
    <n v="17827358"/>
    <n v="55271009"/>
    <n v="23.51"/>
    <n v="5.35"/>
    <n v="1"/>
    <x v="1"/>
    <n v="0.20579187441191396"/>
    <n v="2"/>
  </r>
  <r>
    <s v="511-F-Jun-06-23"/>
    <m/>
    <x v="31"/>
    <n v="19.399999999999999"/>
    <n v="19.399999999999999"/>
    <x v="39"/>
    <s v="undecanal"/>
    <n v="41419544"/>
    <n v="55271009"/>
    <n v="23.51"/>
    <n v="5.35"/>
    <n v="1"/>
    <x v="1"/>
    <n v="0.47813061234574095"/>
    <n v="2"/>
  </r>
  <r>
    <s v="511-F-Jun-06-23"/>
    <m/>
    <x v="31"/>
    <n v="19.504000000000001"/>
    <n v="19.5"/>
    <x v="41"/>
    <s v="standard"/>
    <n v="55271009"/>
    <n v="55271009"/>
    <n v="23.51"/>
    <n v="5.35"/>
    <n v="1"/>
    <x v="1"/>
    <n v="0.63802637175669918"/>
    <n v="2"/>
  </r>
  <r>
    <s v="511-F-Jun-06-23"/>
    <m/>
    <x v="31"/>
    <n v="20.126999999999999"/>
    <n v="20.13"/>
    <x v="77"/>
    <s v=""/>
    <n v="30015499"/>
    <n v="55271009"/>
    <n v="23.51"/>
    <n v="5.35"/>
    <n v="1"/>
    <x v="1"/>
    <n v="0.34648688833302893"/>
    <n v="2"/>
  </r>
  <r>
    <s v="511-F-Jun-06-23"/>
    <m/>
    <x v="31"/>
    <n v="20.27"/>
    <n v="20.27"/>
    <x v="269"/>
    <s v=""/>
    <n v="68912629"/>
    <n v="55271009"/>
    <n v="23.51"/>
    <n v="5.35"/>
    <n v="1"/>
    <x v="1"/>
    <n v="0.79549976460689364"/>
    <n v="2"/>
  </r>
  <r>
    <s v="511-F-Jun-06-23"/>
    <m/>
    <x v="31"/>
    <n v="21.835999999999999"/>
    <n v="21.84"/>
    <x v="44"/>
    <s v="tetradecane"/>
    <n v="41746045"/>
    <n v="55271009"/>
    <n v="23.51"/>
    <n v="5.35"/>
    <n v="1"/>
    <x v="1"/>
    <n v="0.48189960900735318"/>
    <n v="2"/>
  </r>
  <r>
    <s v="511-F-Jun-06-23"/>
    <m/>
    <x v="31"/>
    <n v="22.076000000000001"/>
    <n v="22.08"/>
    <x v="45"/>
    <s v="dodecanal"/>
    <n v="11989770"/>
    <n v="55271009"/>
    <n v="23.51"/>
    <n v="5.35"/>
    <n v="1"/>
    <x v="1"/>
    <n v="0.13840509861684125"/>
    <n v="2"/>
  </r>
  <r>
    <s v="511-F-Jun-06-23"/>
    <m/>
    <x v="31"/>
    <n v="22.283999999999999"/>
    <n v="22.28"/>
    <x v="114"/>
    <s v=""/>
    <n v="70803658"/>
    <n v="55271009"/>
    <n v="23.51"/>
    <n v="5.35"/>
    <n v="1"/>
    <x v="1"/>
    <n v="0.81732904533807571"/>
    <n v="2"/>
  </r>
  <r>
    <s v="511-F-Jun-06-23"/>
    <m/>
    <x v="31"/>
    <n v="22.695"/>
    <n v="22.7"/>
    <x v="178"/>
    <s v=""/>
    <n v="15707349"/>
    <n v="55271009"/>
    <n v="23.51"/>
    <n v="5.35"/>
    <n v="1"/>
    <x v="1"/>
    <n v="0.18131934035049405"/>
    <n v="2"/>
  </r>
  <r>
    <s v="511-F-Jun-06-23"/>
    <m/>
    <x v="31"/>
    <n v="23.106999999999999"/>
    <n v="23.11"/>
    <x v="128"/>
    <s v=""/>
    <n v="15541080"/>
    <n v="55271009"/>
    <n v="23.51"/>
    <n v="5.35"/>
    <n v="1"/>
    <x v="1"/>
    <n v="0.17939999766569495"/>
    <n v="2"/>
  </r>
  <r>
    <s v="511-F-Jun-06-23"/>
    <m/>
    <x v="31"/>
    <n v="32.872999999999998"/>
    <n v="32.869999999999997"/>
    <x v="283"/>
    <s v=""/>
    <n v="19631532"/>
    <n v="55271009"/>
    <n v="23.51"/>
    <n v="5.35"/>
    <n v="1"/>
    <x v="1"/>
    <n v="0.22661853584010991"/>
    <n v="2"/>
  </r>
  <r>
    <s v="511-F-Jun-06-23"/>
    <m/>
    <x v="31"/>
    <n v="37.404000000000003"/>
    <n v="37.4"/>
    <x v="188"/>
    <s v=""/>
    <n v="14662484"/>
    <n v="55271009"/>
    <n v="23.51"/>
    <n v="5.35"/>
    <n v="1"/>
    <x v="1"/>
    <n v="0.16925783763890859"/>
    <n v="2"/>
  </r>
  <r>
    <s v="569-F-Jun-06-23"/>
    <m/>
    <x v="32"/>
    <n v="4.8710000000000004"/>
    <n v="4.87"/>
    <x v="68"/>
    <s v=""/>
    <n v="54380581"/>
    <n v="53388948"/>
    <n v="28.85"/>
    <n v="5.26"/>
    <n v="1"/>
    <x v="1"/>
    <n v="0.52958773856532826"/>
    <n v="2"/>
  </r>
  <r>
    <s v="569-F-Jun-06-23"/>
    <m/>
    <x v="32"/>
    <n v="5.431"/>
    <n v="5.43"/>
    <x v="2"/>
    <s v="4-hydroxy-4-methyl-2-pentanone"/>
    <n v="39974966"/>
    <n v="53388948"/>
    <n v="28.85"/>
    <n v="5.26"/>
    <n v="1"/>
    <x v="1"/>
    <n v="0.38929800774224688"/>
    <n v="2"/>
  </r>
  <r>
    <s v="569-F-Jun-06-23"/>
    <m/>
    <x v="32"/>
    <n v="5.7549999999999999"/>
    <n v="5.76"/>
    <x v="3"/>
    <s v="(z)-3-hexen-1-ol"/>
    <n v="43343658"/>
    <n v="53388948"/>
    <n v="28.85"/>
    <n v="5.26"/>
    <n v="1"/>
    <x v="1"/>
    <n v="0.4221041665841892"/>
    <n v="2"/>
  </r>
  <r>
    <s v="569-F-Jun-06-23"/>
    <m/>
    <x v="32"/>
    <n v="6.1139999999999999"/>
    <n v="6.11"/>
    <x v="109"/>
    <s v=""/>
    <n v="46933012"/>
    <n v="53388948"/>
    <n v="28.85"/>
    <n v="5.26"/>
    <n v="1"/>
    <x v="1"/>
    <n v="0.45705925225659894"/>
    <n v="2"/>
  </r>
  <r>
    <s v="569-F-Jun-06-23"/>
    <m/>
    <x v="32"/>
    <n v="6.8010000000000002"/>
    <n v="6.8"/>
    <x v="212"/>
    <s v=""/>
    <n v="157317367"/>
    <n v="53388948"/>
    <n v="28.85"/>
    <n v="5.26"/>
    <n v="1"/>
    <x v="1"/>
    <n v="1.5320422675620511"/>
    <n v="2"/>
  </r>
  <r>
    <s v="569-F-Jun-06-23"/>
    <m/>
    <x v="32"/>
    <n v="7.52"/>
    <n v="7.52"/>
    <x v="9"/>
    <s v="cyclopentane"/>
    <n v="53922539"/>
    <n v="53388948"/>
    <n v="28.85"/>
    <n v="5.26"/>
    <n v="1"/>
    <x v="1"/>
    <n v="0.5251270759080473"/>
    <n v="2"/>
  </r>
  <r>
    <s v="569-F-Jun-06-23"/>
    <m/>
    <x v="32"/>
    <n v="7.8239999999999998"/>
    <n v="7.82"/>
    <x v="238"/>
    <s v=""/>
    <n v="1568411566"/>
    <n v="53388948"/>
    <n v="28.85"/>
    <n v="5.26"/>
    <n v="1"/>
    <x v="1"/>
    <n v="15.27404671122666"/>
    <n v="2"/>
  </r>
  <r>
    <s v="569-F-Jun-06-23"/>
    <m/>
    <x v="32"/>
    <n v="8.02"/>
    <n v="8.02"/>
    <x v="427"/>
    <s v=""/>
    <n v="3253527441"/>
    <n v="53388948"/>
    <n v="28.85"/>
    <n v="5.26"/>
    <n v="1"/>
    <x v="1"/>
    <n v="31.684623594577435"/>
    <n v="2"/>
  </r>
  <r>
    <s v="569-F-Jun-06-23"/>
    <m/>
    <x v="32"/>
    <n v="8.4689999999999994"/>
    <n v="8.4700000000000006"/>
    <x v="10"/>
    <s v=""/>
    <n v="93621684"/>
    <n v="53388948"/>
    <n v="28.85"/>
    <n v="5.26"/>
    <n v="1"/>
    <x v="1"/>
    <n v="0.91173898841275292"/>
    <n v="2"/>
  </r>
  <r>
    <s v="569-F-Jun-06-23"/>
    <m/>
    <x v="32"/>
    <n v="9.0619999999999994"/>
    <n v="9.06"/>
    <x v="348"/>
    <s v=""/>
    <n v="294324832"/>
    <n v="53388948"/>
    <n v="28.85"/>
    <n v="5.26"/>
    <n v="1"/>
    <x v="1"/>
    <n v="2.8662956392926389"/>
    <n v="2"/>
  </r>
  <r>
    <s v="569-F-Jun-06-23"/>
    <m/>
    <x v="32"/>
    <n v="9.3179999999999996"/>
    <n v="9.32"/>
    <x v="428"/>
    <s v=""/>
    <n v="1894030013"/>
    <n v="53388948"/>
    <n v="28.85"/>
    <n v="5.26"/>
    <n v="1"/>
    <x v="1"/>
    <n v="18.445096630349152"/>
    <n v="2"/>
  </r>
  <r>
    <s v="569-F-Jun-06-23"/>
    <m/>
    <x v="32"/>
    <n v="9.98"/>
    <n v="9.98"/>
    <x v="240"/>
    <s v=""/>
    <n v="6981469387"/>
    <n v="53388948"/>
    <n v="28.85"/>
    <n v="5.26"/>
    <n v="1"/>
    <x v="1"/>
    <n v="67.989354224155832"/>
    <n v="2"/>
  </r>
  <r>
    <s v="569-F-Jun-06-23"/>
    <m/>
    <x v="32"/>
    <n v="10.397"/>
    <n v="10.4"/>
    <x v="379"/>
    <s v=""/>
    <n v="173722108"/>
    <n v="53388948"/>
    <n v="28.85"/>
    <n v="5.26"/>
    <n v="1"/>
    <x v="1"/>
    <n v="1.6918005770207145"/>
    <n v="2"/>
  </r>
  <r>
    <s v="569-F-Jun-06-23"/>
    <m/>
    <x v="32"/>
    <n v="10.824999999999999"/>
    <n v="10.83"/>
    <x v="429"/>
    <s v=""/>
    <n v="90713385"/>
    <n v="53388948"/>
    <n v="28.85"/>
    <n v="5.26"/>
    <n v="1"/>
    <x v="1"/>
    <n v="0.88341638754753216"/>
    <n v="2"/>
  </r>
  <r>
    <s v="569-F-Jun-06-23"/>
    <m/>
    <x v="32"/>
    <n v="11.378"/>
    <n v="11.38"/>
    <x v="430"/>
    <s v=""/>
    <n v="18541469079"/>
    <n v="53388948"/>
    <n v="28.85"/>
    <n v="5.26"/>
    <n v="1"/>
    <x v="1"/>
    <n v="180.56693214120989"/>
    <n v="2"/>
  </r>
  <r>
    <s v="569-F-Jun-06-23"/>
    <m/>
    <x v="32"/>
    <n v="11.801"/>
    <n v="11.8"/>
    <x v="381"/>
    <s v=""/>
    <n v="1260607429"/>
    <n v="53388948"/>
    <n v="28.85"/>
    <n v="5.26"/>
    <n v="1"/>
    <x v="1"/>
    <n v="12.276482252787305"/>
    <n v="2"/>
  </r>
  <r>
    <s v="569-F-Jun-06-23"/>
    <m/>
    <x v="32"/>
    <n v="12.097"/>
    <n v="12.1"/>
    <x v="393"/>
    <s v=""/>
    <n v="167392578"/>
    <n v="53388948"/>
    <n v="28.85"/>
    <n v="5.26"/>
    <n v="1"/>
    <x v="1"/>
    <n v="1.63016016389454"/>
    <n v="2"/>
  </r>
  <r>
    <s v="569-F-Jun-06-23"/>
    <m/>
    <x v="32"/>
    <n v="13.012"/>
    <n v="13.01"/>
    <x v="248"/>
    <s v=""/>
    <n v="399754139"/>
    <n v="53388948"/>
    <n v="28.85"/>
    <n v="5.26"/>
    <n v="1"/>
    <x v="1"/>
    <n v="3.8930236963658014"/>
    <n v="2"/>
  </r>
  <r>
    <s v="569-F-Jun-06-23"/>
    <m/>
    <x v="32"/>
    <n v="13.377000000000001"/>
    <n v="13.38"/>
    <x v="174"/>
    <s v=""/>
    <n v="313589987"/>
    <n v="53388948"/>
    <n v="28.85"/>
    <n v="5.26"/>
    <n v="1"/>
    <x v="1"/>
    <n v="3.0539102193862302"/>
    <n v="2"/>
  </r>
  <r>
    <s v="569-F-Jun-06-23"/>
    <m/>
    <x v="32"/>
    <n v="13.911"/>
    <n v="13.91"/>
    <x v="250"/>
    <s v=""/>
    <n v="1072779916"/>
    <n v="53388948"/>
    <n v="28.85"/>
    <n v="5.26"/>
    <n v="1"/>
    <x v="1"/>
    <n v="10.447315553556567"/>
    <n v="2"/>
  </r>
  <r>
    <s v="569-F-Jun-06-23"/>
    <m/>
    <x v="32"/>
    <n v="14.393000000000001"/>
    <n v="14.39"/>
    <x v="252"/>
    <s v=""/>
    <n v="568170141"/>
    <n v="53388948"/>
    <n v="28.85"/>
    <n v="5.26"/>
    <n v="1"/>
    <x v="1"/>
    <n v="5.5331505210018568"/>
    <n v="2"/>
  </r>
  <r>
    <s v="569-F-Jun-06-23"/>
    <m/>
    <x v="32"/>
    <n v="14.553000000000001"/>
    <n v="14.55"/>
    <x v="431"/>
    <s v=""/>
    <n v="238402446"/>
    <n v="53388948"/>
    <n v="28.85"/>
    <n v="5.26"/>
    <n v="1"/>
    <x v="1"/>
    <n v="2.3216929632580201"/>
    <n v="2"/>
  </r>
  <r>
    <s v="569-F-Jun-06-23"/>
    <m/>
    <x v="32"/>
    <n v="14.958"/>
    <n v="14.96"/>
    <x v="255"/>
    <s v=""/>
    <n v="185119605"/>
    <n v="53388948"/>
    <n v="28.85"/>
    <n v="5.26"/>
    <n v="1"/>
    <x v="1"/>
    <n v="1.8027956151490332"/>
    <n v="2"/>
  </r>
  <r>
    <s v="569-F-Jun-06-23"/>
    <m/>
    <x v="32"/>
    <n v="15.221"/>
    <n v="15.22"/>
    <x v="432"/>
    <s v=""/>
    <n v="163609628"/>
    <n v="53388948"/>
    <n v="28.85"/>
    <n v="5.26"/>
    <n v="1"/>
    <x v="1"/>
    <n v="1.5933197348523105"/>
    <n v="2"/>
  </r>
  <r>
    <s v="569-F-Jun-06-23"/>
    <m/>
    <x v="32"/>
    <n v="15.461"/>
    <n v="15.46"/>
    <x v="257"/>
    <s v=""/>
    <n v="49252628"/>
    <n v="53388948"/>
    <n v="28.85"/>
    <n v="5.26"/>
    <n v="1"/>
    <x v="1"/>
    <n v="0.47964893719909624"/>
    <n v="2"/>
  </r>
  <r>
    <s v="569-F-Jun-06-23"/>
    <m/>
    <x v="32"/>
    <n v="15.707000000000001"/>
    <n v="15.71"/>
    <x v="75"/>
    <s v=""/>
    <n v="136217860"/>
    <n v="53388948"/>
    <n v="28.85"/>
    <n v="5.26"/>
    <n v="1"/>
    <x v="1"/>
    <n v="1.3265637678569209"/>
    <n v="2"/>
  </r>
  <r>
    <s v="569-F-Jun-06-23"/>
    <m/>
    <x v="32"/>
    <n v="16.219000000000001"/>
    <n v="16.22"/>
    <x v="259"/>
    <s v=""/>
    <n v="338637288"/>
    <n v="53388948"/>
    <n v="28.85"/>
    <n v="5.26"/>
    <n v="1"/>
    <x v="1"/>
    <n v="3.2978344888557878"/>
    <n v="2"/>
  </r>
  <r>
    <s v="569-F-Jun-06-23"/>
    <m/>
    <x v="32"/>
    <n v="16.363"/>
    <n v="16.36"/>
    <x v="28"/>
    <s v="dodecane"/>
    <n v="224011799"/>
    <n v="53388948"/>
    <n v="28.85"/>
    <n v="5.26"/>
    <n v="1"/>
    <x v="1"/>
    <n v="2.1815489989774264"/>
    <n v="2"/>
  </r>
  <r>
    <s v="569-F-Jun-06-23"/>
    <m/>
    <x v="32"/>
    <n v="16.550999999999998"/>
    <n v="16.55"/>
    <x v="29"/>
    <s v="decanal"/>
    <n v="77115320"/>
    <n v="53388948"/>
    <n v="28.85"/>
    <n v="5.26"/>
    <n v="1"/>
    <x v="1"/>
    <n v="0.75099101878925545"/>
    <n v="2"/>
  </r>
  <r>
    <s v="569-F-Jun-06-23"/>
    <m/>
    <x v="32"/>
    <n v="16.922999999999998"/>
    <n v="16.920000000000002"/>
    <x v="374"/>
    <s v=""/>
    <n v="382486337"/>
    <n v="53388948"/>
    <n v="28.85"/>
    <n v="5.26"/>
    <n v="1"/>
    <x v="1"/>
    <n v="3.7248604284673976"/>
    <n v="2"/>
  </r>
  <r>
    <s v="569-F-Jun-06-23"/>
    <m/>
    <x v="32"/>
    <n v="17.192"/>
    <n v="17.190000000000001"/>
    <x v="262"/>
    <s v=""/>
    <n v="102197188"/>
    <n v="53388948"/>
    <n v="28.85"/>
    <n v="5.26"/>
    <n v="1"/>
    <x v="1"/>
    <n v="0.99525192054597023"/>
    <n v="2"/>
  </r>
  <r>
    <s v="569-F-Jun-06-23"/>
    <m/>
    <x v="32"/>
    <n v="17.437000000000001"/>
    <n v="17.440000000000001"/>
    <x v="321"/>
    <s v=""/>
    <n v="52385436"/>
    <n v="53388948"/>
    <n v="28.85"/>
    <n v="5.26"/>
    <n v="1"/>
    <x v="1"/>
    <n v="0.51015792907763768"/>
    <n v="2"/>
  </r>
  <r>
    <s v="569-F-Jun-06-23"/>
    <m/>
    <x v="32"/>
    <n v="17.646999999999998"/>
    <n v="17.649999999999999"/>
    <x v="263"/>
    <s v=""/>
    <n v="111988916"/>
    <n v="53388948"/>
    <n v="28.85"/>
    <n v="5.26"/>
    <n v="1"/>
    <x v="1"/>
    <n v="1.090609104908653"/>
    <n v="2"/>
  </r>
  <r>
    <s v="569-F-Jun-06-23"/>
    <m/>
    <x v="32"/>
    <n v="18.183"/>
    <n v="18.18"/>
    <x v="33"/>
    <s v="m-ethylacetophenone"/>
    <n v="57502537"/>
    <n v="53388948"/>
    <n v="28.85"/>
    <n v="5.26"/>
    <n v="1"/>
    <x v="1"/>
    <n v="0.55999104775285702"/>
    <n v="2"/>
  </r>
  <r>
    <s v="569-F-Jun-06-23"/>
    <m/>
    <x v="32"/>
    <n v="18.428999999999998"/>
    <n v="18.43"/>
    <x v="265"/>
    <s v=""/>
    <n v="71854026"/>
    <n v="53388948"/>
    <n v="28.85"/>
    <n v="5.26"/>
    <n v="1"/>
    <x v="1"/>
    <n v="0.69975367008591349"/>
    <n v="2"/>
  </r>
  <r>
    <s v="569-F-Jun-06-23"/>
    <m/>
    <x v="32"/>
    <n v="18.690999999999999"/>
    <n v="18.690000000000001"/>
    <x v="35"/>
    <s v=""/>
    <n v="56812514"/>
    <n v="53388948"/>
    <n v="28.85"/>
    <n v="5.26"/>
    <n v="1"/>
    <x v="1"/>
    <n v="0.55327122767355219"/>
    <n v="2"/>
  </r>
  <r>
    <s v="569-F-Jun-06-23"/>
    <m/>
    <x v="32"/>
    <n v="19.097000000000001"/>
    <n v="19.100000000000001"/>
    <x v="37"/>
    <s v=""/>
    <n v="80168668"/>
    <n v="53388948"/>
    <n v="28.85"/>
    <n v="5.26"/>
    <n v="1"/>
    <x v="1"/>
    <n v="0.7807261858771718"/>
    <n v="2"/>
  </r>
  <r>
    <s v="569-F-Jun-06-23"/>
    <m/>
    <x v="32"/>
    <n v="19.399000000000001"/>
    <n v="19.399999999999999"/>
    <x v="39"/>
    <s v="undecanal"/>
    <n v="27183373"/>
    <n v="53388948"/>
    <n v="28.85"/>
    <n v="5.26"/>
    <n v="1"/>
    <x v="1"/>
    <n v="0.26472650289719785"/>
    <n v="2"/>
  </r>
  <r>
    <s v="569-F-Jun-06-23"/>
    <m/>
    <x v="32"/>
    <n v="19.503"/>
    <n v="19.5"/>
    <x v="41"/>
    <s v="standard"/>
    <n v="53388948"/>
    <n v="53388948"/>
    <n v="28.85"/>
    <n v="5.26"/>
    <n v="1"/>
    <x v="1"/>
    <n v="0.51993067590987863"/>
    <n v="2"/>
  </r>
  <r>
    <s v="569-F-Jun-06-23"/>
    <m/>
    <x v="32"/>
    <n v="20.056000000000001"/>
    <n v="20.059999999999999"/>
    <x v="433"/>
    <s v=""/>
    <n v="36033128"/>
    <n v="53388948"/>
    <n v="28.85"/>
    <n v="5.26"/>
    <n v="1"/>
    <x v="1"/>
    <n v="0.35091024075220911"/>
    <n v="2"/>
  </r>
  <r>
    <s v="569-F-Jun-06-23"/>
    <m/>
    <x v="32"/>
    <n v="21.527000000000001"/>
    <n v="21.53"/>
    <x v="434"/>
    <s v=""/>
    <n v="16202192"/>
    <n v="53388948"/>
    <n v="28.85"/>
    <n v="5.26"/>
    <n v="1"/>
    <x v="1"/>
    <n v="0.15778577689490392"/>
    <n v="2"/>
  </r>
  <r>
    <s v="569-F-Jun-06-23"/>
    <m/>
    <x v="32"/>
    <n v="21.838999999999999"/>
    <n v="21.84"/>
    <x v="44"/>
    <s v="tetradecane"/>
    <n v="16222414"/>
    <n v="53388948"/>
    <n v="28.85"/>
    <n v="5.26"/>
    <n v="1"/>
    <x v="1"/>
    <n v="0.15798270975314738"/>
    <n v="2"/>
  </r>
  <r>
    <s v="569-F-Jun-06-23"/>
    <m/>
    <x v="32"/>
    <n v="22.035"/>
    <n v="22.04"/>
    <x v="272"/>
    <s v=""/>
    <n v="214454737"/>
    <n v="53388948"/>
    <n v="28.85"/>
    <n v="5.26"/>
    <n v="1"/>
    <x v="1"/>
    <n v="2.0884771200302588"/>
    <n v="2"/>
  </r>
  <r>
    <s v="569-F-Jun-06-23"/>
    <m/>
    <x v="32"/>
    <n v="22.286000000000001"/>
    <n v="22.29"/>
    <x v="46"/>
    <s v=""/>
    <n v="105824308"/>
    <n v="53388948"/>
    <n v="28.85"/>
    <n v="5.26"/>
    <n v="1"/>
    <x v="1"/>
    <n v="1.0305747921111907"/>
    <n v="2"/>
  </r>
  <r>
    <s v="569-F-Jun-06-23"/>
    <m/>
    <x v="32"/>
    <n v="22.422999999999998"/>
    <n v="22.42"/>
    <x v="87"/>
    <s v=""/>
    <n v="91495861"/>
    <n v="53388948"/>
    <n v="28.85"/>
    <n v="5.26"/>
    <n v="1"/>
    <x v="1"/>
    <n v="0.89103656533345266"/>
    <n v="2"/>
  </r>
  <r>
    <s v="569-F-Jun-06-23"/>
    <m/>
    <x v="32"/>
    <n v="22.593"/>
    <n v="22.59"/>
    <x v="274"/>
    <s v=""/>
    <n v="128758068"/>
    <n v="53388948"/>
    <n v="28.85"/>
    <n v="5.26"/>
    <n v="1"/>
    <x v="1"/>
    <n v="1.253916247311899"/>
    <n v="2"/>
  </r>
  <r>
    <s v="569-F-Jun-06-23"/>
    <m/>
    <x v="32"/>
    <n v="22.803999999999998"/>
    <n v="22.8"/>
    <x v="327"/>
    <s v=""/>
    <n v="42201536"/>
    <n v="53388948"/>
    <n v="28.85"/>
    <n v="5.26"/>
    <n v="1"/>
    <x v="1"/>
    <n v="0.41098156002090686"/>
    <n v="2"/>
  </r>
  <r>
    <s v="569-F-Jun-06-23"/>
    <m/>
    <x v="32"/>
    <n v="22.986999999999998"/>
    <n v="22.99"/>
    <x v="328"/>
    <s v=""/>
    <n v="49183912"/>
    <n v="53388948"/>
    <n v="28.85"/>
    <n v="5.26"/>
    <n v="1"/>
    <x v="1"/>
    <n v="0.47897974333661697"/>
    <n v="2"/>
  </r>
  <r>
    <s v="569-F-Jun-06-23"/>
    <m/>
    <x v="32"/>
    <n v="23.315999999999999"/>
    <n v="23.32"/>
    <x v="329"/>
    <s v=""/>
    <n v="393371033"/>
    <n v="53388948"/>
    <n v="28.85"/>
    <n v="5.26"/>
    <n v="1"/>
    <x v="1"/>
    <n v="3.8308615309493859"/>
    <n v="2"/>
  </r>
  <r>
    <s v="569-F-Jun-06-23"/>
    <m/>
    <x v="32"/>
    <n v="23.542000000000002"/>
    <n v="23.54"/>
    <x v="81"/>
    <s v=""/>
    <n v="182135100"/>
    <n v="53388948"/>
    <n v="28.85"/>
    <n v="5.26"/>
    <n v="1"/>
    <x v="1"/>
    <n v="1.7737308787188188"/>
    <n v="2"/>
  </r>
  <r>
    <s v="569-F-Jun-06-23"/>
    <m/>
    <x v="32"/>
    <n v="23.884"/>
    <n v="23.88"/>
    <x v="435"/>
    <s v=""/>
    <n v="119009836"/>
    <n v="53388948"/>
    <n v="28.85"/>
    <n v="5.26"/>
    <n v="1"/>
    <x v="1"/>
    <n v="1.1589826507052321"/>
    <n v="2"/>
  </r>
  <r>
    <s v="569-F-Jun-06-23"/>
    <m/>
    <x v="32"/>
    <n v="24.254000000000001"/>
    <n v="24.25"/>
    <x v="377"/>
    <s v=""/>
    <n v="96885385"/>
    <n v="53388948"/>
    <n v="28.85"/>
    <n v="5.26"/>
    <n v="1"/>
    <x v="1"/>
    <n v="0.94352268767009251"/>
    <n v="2"/>
  </r>
  <r>
    <s v="569-F-Jun-06-23"/>
    <m/>
    <x v="32"/>
    <n v="24.614999999999998"/>
    <n v="24.62"/>
    <x v="436"/>
    <s v=""/>
    <n v="1613988662"/>
    <n v="53388948"/>
    <n v="28.85"/>
    <n v="5.26"/>
    <n v="1"/>
    <x v="1"/>
    <n v="15.717901314416997"/>
    <n v="2"/>
  </r>
  <r>
    <s v="569-F-Jun-06-23"/>
    <m/>
    <x v="32"/>
    <n v="24.975999999999999"/>
    <n v="24.98"/>
    <x v="169"/>
    <s v=""/>
    <n v="231785551"/>
    <n v="53388948"/>
    <n v="28.85"/>
    <n v="5.26"/>
    <n v="1"/>
    <x v="1"/>
    <n v="2.2572540331301081"/>
    <n v="2"/>
  </r>
  <r>
    <s v="569-F-Jun-06-23"/>
    <m/>
    <x v="32"/>
    <n v="25.413"/>
    <n v="25.41"/>
    <x v="332"/>
    <s v=""/>
    <n v="65120701"/>
    <n v="53388948"/>
    <n v="28.85"/>
    <n v="5.26"/>
    <n v="1"/>
    <x v="1"/>
    <n v="0.63418088115643534"/>
    <n v="2"/>
  </r>
  <r>
    <s v="569-F-Jun-06-23"/>
    <m/>
    <x v="32"/>
    <n v="25.89"/>
    <n v="25.89"/>
    <x v="437"/>
    <s v=""/>
    <n v="23087431"/>
    <n v="53388948"/>
    <n v="28.85"/>
    <n v="5.26"/>
    <n v="1"/>
    <x v="1"/>
    <n v="0.22483798715892819"/>
    <n v="2"/>
  </r>
  <r>
    <s v="569-F-Jun-06-23"/>
    <m/>
    <x v="32"/>
    <n v="26.236999999999998"/>
    <n v="26.24"/>
    <x v="388"/>
    <s v=""/>
    <n v="25017026"/>
    <n v="53388948"/>
    <n v="28.85"/>
    <n v="5.26"/>
    <n v="1"/>
    <x v="1"/>
    <n v="0.24362943501780571"/>
    <n v="2"/>
  </r>
  <r>
    <s v="569-F-Jun-06-23"/>
    <m/>
    <x v="32"/>
    <n v="26.696000000000002"/>
    <n v="26.7"/>
    <x v="438"/>
    <s v=""/>
    <n v="17679414"/>
    <n v="53388948"/>
    <n v="28.85"/>
    <n v="5.26"/>
    <n v="1"/>
    <x v="1"/>
    <n v="0.17217176990845692"/>
    <n v="2"/>
  </r>
  <r>
    <s v="659-F-Jun-06-23"/>
    <m/>
    <x v="33"/>
    <n v="4.3600000000000003"/>
    <n v="4.3600000000000003"/>
    <x v="1"/>
    <s v=""/>
    <n v="68443127"/>
    <n v="89940085"/>
    <n v="25.03"/>
    <n v="4.87"/>
    <n v="1"/>
    <x v="1"/>
    <n v="0.45604422335763795"/>
    <n v="2"/>
  </r>
  <r>
    <s v="659-F-Jun-06-23"/>
    <m/>
    <x v="33"/>
    <n v="4.8680000000000003"/>
    <n v="4.87"/>
    <x v="68"/>
    <s v=""/>
    <n v="15104176"/>
    <n v="89940085"/>
    <n v="25.03"/>
    <n v="4.87"/>
    <n v="1"/>
    <x v="1"/>
    <n v="0.10064081691324646"/>
    <n v="2"/>
  </r>
  <r>
    <s v="659-F-Jun-06-23"/>
    <m/>
    <x v="33"/>
    <n v="5.4279999999999999"/>
    <n v="5.43"/>
    <x v="2"/>
    <s v="4-hydroxy-4-methyl-2-pentanone"/>
    <n v="84861190"/>
    <n v="89940085"/>
    <n v="25.03"/>
    <n v="4.87"/>
    <n v="1"/>
    <x v="1"/>
    <n v="0.5654396165557275"/>
    <n v="2"/>
  </r>
  <r>
    <s v="659-F-Jun-06-23"/>
    <m/>
    <x v="33"/>
    <n v="5.657"/>
    <n v="5.66"/>
    <x v="118"/>
    <s v=""/>
    <n v="12961942"/>
    <n v="89940085"/>
    <n v="25.03"/>
    <n v="4.87"/>
    <n v="1"/>
    <x v="1"/>
    <n v="8.6366871761963018E-2"/>
    <n v="2"/>
  </r>
  <r>
    <s v="659-F-Jun-06-23"/>
    <m/>
    <x v="33"/>
    <n v="5.7779999999999996"/>
    <n v="5.78"/>
    <x v="3"/>
    <s v="(z)-3-hexen-1-ol"/>
    <n v="1197115432"/>
    <n v="89940085"/>
    <n v="25.03"/>
    <n v="4.87"/>
    <n v="1"/>
    <x v="1"/>
    <n v="7.976514244533031"/>
    <n v="2"/>
  </r>
  <r>
    <s v="659-F-Jun-06-23"/>
    <m/>
    <x v="33"/>
    <n v="6.1159999999999997"/>
    <n v="6.12"/>
    <x v="5"/>
    <s v=""/>
    <n v="122531969"/>
    <n v="89940085"/>
    <n v="25.03"/>
    <n v="4.87"/>
    <n v="1"/>
    <x v="1"/>
    <n v="0.81644423755050188"/>
    <n v="2"/>
  </r>
  <r>
    <s v="659-F-Jun-06-23"/>
    <m/>
    <x v="33"/>
    <n v="7.0890000000000004"/>
    <n v="7.09"/>
    <x v="8"/>
    <s v=""/>
    <n v="18137723"/>
    <n v="89940085"/>
    <n v="25.03"/>
    <n v="4.87"/>
    <n v="1"/>
    <x v="1"/>
    <n v="0.12085368044348657"/>
    <n v="2"/>
  </r>
  <r>
    <s v="659-F-Jun-06-23"/>
    <m/>
    <x v="33"/>
    <n v="7.8150000000000004"/>
    <n v="7.82"/>
    <x v="238"/>
    <s v=""/>
    <n v="131840985"/>
    <n v="89940085"/>
    <n v="25.03"/>
    <n v="4.87"/>
    <n v="1"/>
    <x v="1"/>
    <n v="0.87847125411191396"/>
    <n v="2"/>
  </r>
  <r>
    <s v="659-F-Jun-06-23"/>
    <m/>
    <x v="33"/>
    <n v="8.0050000000000008"/>
    <n v="8.01"/>
    <x v="181"/>
    <s v=""/>
    <n v="143818321"/>
    <n v="89940085"/>
    <n v="25.03"/>
    <n v="4.87"/>
    <n v="1"/>
    <x v="1"/>
    <n v="0.95827758578366073"/>
    <n v="2"/>
  </r>
  <r>
    <s v="659-F-Jun-06-23"/>
    <m/>
    <x v="33"/>
    <n v="8.9160000000000004"/>
    <n v="8.92"/>
    <x v="72"/>
    <s v=""/>
    <n v="47817479"/>
    <n v="89940085"/>
    <n v="25.03"/>
    <n v="4.87"/>
    <n v="1"/>
    <x v="1"/>
    <n v="0.31861321989971564"/>
    <n v="2"/>
  </r>
  <r>
    <s v="659-F-Jun-06-23"/>
    <m/>
    <x v="33"/>
    <n v="9.0540000000000003"/>
    <n v="9.0500000000000007"/>
    <x v="299"/>
    <s v=""/>
    <n v="92824527"/>
    <n v="89940085"/>
    <n v="25.03"/>
    <n v="4.87"/>
    <n v="1"/>
    <x v="1"/>
    <n v="0.61850022317441888"/>
    <n v="2"/>
  </r>
  <r>
    <s v="659-F-Jun-06-23"/>
    <m/>
    <x v="33"/>
    <n v="9.3049999999999997"/>
    <n v="9.31"/>
    <x v="219"/>
    <s v=""/>
    <n v="139207181"/>
    <n v="89940085"/>
    <n v="25.03"/>
    <n v="4.87"/>
    <n v="1"/>
    <x v="1"/>
    <n v="0.92755304334577149"/>
    <n v="2"/>
  </r>
  <r>
    <s v="659-F-Jun-06-23"/>
    <m/>
    <x v="33"/>
    <n v="9.3680000000000003"/>
    <n v="9.3699999999999992"/>
    <x v="239"/>
    <s v=""/>
    <n v="125731653"/>
    <n v="89940085"/>
    <n v="25.03"/>
    <n v="4.87"/>
    <n v="1"/>
    <x v="1"/>
    <n v="0.83776409052521861"/>
    <n v="2"/>
  </r>
  <r>
    <s v="659-F-Jun-06-23"/>
    <m/>
    <x v="33"/>
    <n v="9.5519999999999996"/>
    <n v="9.5500000000000007"/>
    <x v="401"/>
    <s v=""/>
    <n v="97157109"/>
    <n v="89940085"/>
    <n v="25.03"/>
    <n v="4.87"/>
    <n v="1"/>
    <x v="1"/>
    <n v="0.64736870244952982"/>
    <n v="2"/>
  </r>
  <r>
    <s v="659-F-Jun-06-23"/>
    <m/>
    <x v="33"/>
    <n v="9.9440000000000008"/>
    <n v="9.94"/>
    <x v="368"/>
    <s v="b-myrcene"/>
    <n v="4041392407"/>
    <n v="89940085"/>
    <n v="25.03"/>
    <n v="4.87"/>
    <n v="1"/>
    <x v="1"/>
    <n v="26.928250392968899"/>
    <n v="2"/>
  </r>
  <r>
    <s v="659-F-Jun-06-23"/>
    <m/>
    <x v="33"/>
    <n v="10.339"/>
    <n v="10.34"/>
    <x v="439"/>
    <s v=""/>
    <n v="94673563"/>
    <n v="89940085"/>
    <n v="25.03"/>
    <n v="4.87"/>
    <n v="1"/>
    <x v="1"/>
    <n v="0.63082055720270369"/>
    <n v="2"/>
  </r>
  <r>
    <s v="659-F-Jun-06-23"/>
    <m/>
    <x v="33"/>
    <n v="10.491"/>
    <n v="10.49"/>
    <x v="402"/>
    <s v=""/>
    <n v="740350781"/>
    <n v="89940085"/>
    <n v="25.03"/>
    <n v="4.87"/>
    <n v="1"/>
    <x v="1"/>
    <n v="4.9330402004187466"/>
    <n v="2"/>
  </r>
  <r>
    <s v="659-F-Jun-06-23"/>
    <m/>
    <x v="33"/>
    <n v="10.722"/>
    <n v="10.72"/>
    <x v="356"/>
    <s v=""/>
    <n v="50952776"/>
    <n v="89940085"/>
    <n v="25.03"/>
    <n v="4.87"/>
    <n v="1"/>
    <x v="1"/>
    <n v="0.3395040550797116"/>
    <n v="2"/>
  </r>
  <r>
    <s v="659-F-Jun-06-23"/>
    <m/>
    <x v="33"/>
    <n v="11.242000000000001"/>
    <n v="11.24"/>
    <x v="303"/>
    <s v=""/>
    <n v="10315538766"/>
    <n v="89940085"/>
    <n v="25.03"/>
    <n v="4.87"/>
    <n v="1"/>
    <x v="1"/>
    <n v="68.733590518973173"/>
    <n v="2"/>
  </r>
  <r>
    <s v="659-F-Jun-06-23"/>
    <m/>
    <x v="33"/>
    <n v="11.441000000000001"/>
    <n v="11.44"/>
    <x v="304"/>
    <s v=""/>
    <n v="181862393"/>
    <n v="89940085"/>
    <n v="25.03"/>
    <n v="4.87"/>
    <n v="1"/>
    <x v="1"/>
    <n v="1.2117694998600304"/>
    <n v="2"/>
  </r>
  <r>
    <s v="659-F-Jun-06-23"/>
    <m/>
    <x v="33"/>
    <n v="11.766"/>
    <n v="11.77"/>
    <x v="305"/>
    <s v=""/>
    <n v="1190521427"/>
    <n v="89940085"/>
    <n v="25.03"/>
    <n v="4.87"/>
    <n v="1"/>
    <x v="1"/>
    <n v="7.9325776504460697"/>
    <n v="2"/>
  </r>
  <r>
    <s v="659-F-Jun-06-23"/>
    <m/>
    <x v="33"/>
    <n v="12.069000000000001"/>
    <n v="12.07"/>
    <x v="306"/>
    <s v=""/>
    <n v="87053078"/>
    <n v="89940085"/>
    <n v="25.03"/>
    <n v="4.87"/>
    <n v="1"/>
    <x v="1"/>
    <n v="0.58004441187209177"/>
    <n v="2"/>
  </r>
  <r>
    <s v="659-F-Jun-06-23"/>
    <m/>
    <x v="33"/>
    <n v="12.3"/>
    <n v="12.3"/>
    <x v="17"/>
    <s v="acetophenone"/>
    <n v="66212211"/>
    <n v="89940085"/>
    <n v="25.03"/>
    <n v="4.87"/>
    <n v="1"/>
    <x v="1"/>
    <n v="0.44117938010469709"/>
    <n v="2"/>
  </r>
  <r>
    <s v="659-F-Jun-06-23"/>
    <m/>
    <x v="33"/>
    <n v="12.881"/>
    <n v="12.88"/>
    <x v="440"/>
    <s v=""/>
    <n v="12749783"/>
    <n v="89940085"/>
    <n v="25.03"/>
    <n v="4.87"/>
    <n v="1"/>
    <x v="1"/>
    <n v="8.4953232575323695E-2"/>
    <n v="2"/>
  </r>
  <r>
    <s v="659-F-Jun-06-23"/>
    <m/>
    <x v="33"/>
    <n v="12.996"/>
    <n v="13"/>
    <x v="307"/>
    <s v=""/>
    <n v="305359400"/>
    <n v="89940085"/>
    <n v="25.03"/>
    <n v="4.87"/>
    <n v="1"/>
    <x v="1"/>
    <n v="2.0346438937244105"/>
    <n v="2"/>
  </r>
  <r>
    <s v="659-F-Jun-06-23"/>
    <m/>
    <x v="33"/>
    <n v="13.262"/>
    <n v="13.26"/>
    <x v="198"/>
    <s v=""/>
    <n v="126975132"/>
    <n v="89940085"/>
    <n v="25.03"/>
    <n v="4.87"/>
    <n v="1"/>
    <x v="1"/>
    <n v="0.84604953041776665"/>
    <n v="2"/>
  </r>
  <r>
    <s v="659-F-Jun-06-23"/>
    <m/>
    <x v="33"/>
    <n v="13.44"/>
    <n v="13.44"/>
    <x v="310"/>
    <s v=""/>
    <n v="23522140"/>
    <n v="89940085"/>
    <n v="25.03"/>
    <n v="4.87"/>
    <n v="1"/>
    <x v="1"/>
    <n v="0.15673065416794343"/>
    <n v="2"/>
  </r>
  <r>
    <s v="659-F-Jun-06-23"/>
    <m/>
    <x v="33"/>
    <n v="13.519"/>
    <n v="13.52"/>
    <x v="20"/>
    <s v="nonanal"/>
    <n v="137257830"/>
    <n v="89940085"/>
    <n v="25.03"/>
    <n v="4.87"/>
    <n v="1"/>
    <x v="1"/>
    <n v="0.91456429923350391"/>
    <n v="2"/>
  </r>
  <r>
    <s v="659-F-Jun-06-23"/>
    <m/>
    <x v="33"/>
    <n v="13.776999999999999"/>
    <n v="13.78"/>
    <x v="311"/>
    <s v=""/>
    <n v="146096446"/>
    <n v="89940085"/>
    <n v="25.03"/>
    <n v="4.87"/>
    <n v="1"/>
    <x v="1"/>
    <n v="0.97345698789275215"/>
    <n v="2"/>
  </r>
  <r>
    <s v="659-F-Jun-06-23"/>
    <m/>
    <x v="33"/>
    <n v="13.906000000000001"/>
    <n v="13.91"/>
    <x v="250"/>
    <s v=""/>
    <n v="1508670312"/>
    <n v="89940085"/>
    <n v="25.03"/>
    <n v="4.87"/>
    <n v="1"/>
    <x v="1"/>
    <n v="10.052439315619893"/>
    <n v="2"/>
  </r>
  <r>
    <s v="659-F-Jun-06-23"/>
    <m/>
    <x v="33"/>
    <n v="14.177"/>
    <n v="14.18"/>
    <x v="353"/>
    <s v=""/>
    <n v="29361300"/>
    <n v="89940085"/>
    <n v="25.03"/>
    <n v="4.87"/>
    <n v="1"/>
    <x v="1"/>
    <n v="0.19563763144940202"/>
    <n v="2"/>
  </r>
  <r>
    <s v="659-F-Jun-06-23"/>
    <m/>
    <x v="33"/>
    <n v="14.292"/>
    <n v="14.29"/>
    <x v="251"/>
    <s v=""/>
    <n v="47214524"/>
    <n v="89940085"/>
    <n v="25.03"/>
    <n v="4.87"/>
    <n v="1"/>
    <x v="1"/>
    <n v="0.31459566318149901"/>
    <n v="2"/>
  </r>
  <r>
    <s v="659-F-Jun-06-23"/>
    <m/>
    <x v="33"/>
    <n v="14.387"/>
    <n v="14.39"/>
    <x v="252"/>
    <s v=""/>
    <n v="394054126"/>
    <n v="89940085"/>
    <n v="25.03"/>
    <n v="4.87"/>
    <n v="1"/>
    <x v="1"/>
    <n v="2.6256267901456756"/>
    <n v="2"/>
  </r>
  <r>
    <s v="659-F-Jun-06-23"/>
    <m/>
    <x v="33"/>
    <n v="14.535"/>
    <n v="14.54"/>
    <x v="441"/>
    <s v=""/>
    <n v="54084495"/>
    <n v="89940085"/>
    <n v="25.03"/>
    <n v="4.87"/>
    <n v="1"/>
    <x v="1"/>
    <n v="0.36037104964483951"/>
    <n v="2"/>
  </r>
  <r>
    <s v="659-F-Jun-06-23"/>
    <m/>
    <x v="33"/>
    <n v="14.632"/>
    <n v="14.63"/>
    <x v="314"/>
    <s v=""/>
    <n v="39116617"/>
    <n v="89940085"/>
    <n v="25.03"/>
    <n v="4.87"/>
    <n v="1"/>
    <x v="1"/>
    <n v="0.26063840157600016"/>
    <n v="2"/>
  </r>
  <r>
    <s v="659-F-Jun-06-23"/>
    <m/>
    <x v="33"/>
    <n v="14.957000000000001"/>
    <n v="14.96"/>
    <x v="255"/>
    <s v=""/>
    <n v="598090881"/>
    <n v="89940085"/>
    <n v="25.03"/>
    <n v="4.87"/>
    <n v="1"/>
    <x v="1"/>
    <n v="3.9851465483587636"/>
    <n v="2"/>
  </r>
  <r>
    <s v="659-F-Jun-06-23"/>
    <m/>
    <x v="33"/>
    <n v="15.164"/>
    <n v="15.16"/>
    <x v="125"/>
    <s v=""/>
    <n v="39839791"/>
    <n v="89940085"/>
    <n v="25.03"/>
    <n v="4.87"/>
    <n v="1"/>
    <x v="1"/>
    <n v="0.26545699096018238"/>
    <n v="2"/>
  </r>
  <r>
    <s v="659-F-Jun-06-23"/>
    <m/>
    <x v="33"/>
    <n v="15.462"/>
    <n v="15.46"/>
    <x v="257"/>
    <s v=""/>
    <n v="26430834"/>
    <n v="89940085"/>
    <n v="25.03"/>
    <n v="4.87"/>
    <n v="1"/>
    <x v="1"/>
    <n v="0.17611160817103888"/>
    <n v="2"/>
  </r>
  <r>
    <s v="659-F-Jun-06-23"/>
    <m/>
    <x v="33"/>
    <n v="15.702"/>
    <n v="15.7"/>
    <x v="25"/>
    <s v=""/>
    <n v="117356726"/>
    <n v="89940085"/>
    <n v="25.03"/>
    <n v="4.87"/>
    <n v="1"/>
    <x v="1"/>
    <n v="0.78196101362325432"/>
    <n v="2"/>
  </r>
  <r>
    <s v="659-F-Jun-06-23"/>
    <m/>
    <x v="33"/>
    <n v="16.015999999999998"/>
    <n v="16.02"/>
    <x v="341"/>
    <s v=""/>
    <n v="104418935"/>
    <n v="89940085"/>
    <n v="25.03"/>
    <n v="4.87"/>
    <n v="1"/>
    <x v="1"/>
    <n v="0.69575506268009468"/>
    <n v="2"/>
  </r>
  <r>
    <s v="659-F-Jun-06-23"/>
    <m/>
    <x v="33"/>
    <n v="16.108000000000001"/>
    <n v="16.11"/>
    <x v="216"/>
    <s v=""/>
    <n v="37228415"/>
    <n v="89940085"/>
    <n v="25.03"/>
    <n v="4.87"/>
    <n v="1"/>
    <x v="1"/>
    <n v="0.24805710010167772"/>
    <n v="2"/>
  </r>
  <r>
    <s v="659-F-Jun-06-23"/>
    <m/>
    <x v="33"/>
    <n v="16.263000000000002"/>
    <n v="16.260000000000002"/>
    <x v="318"/>
    <s v=""/>
    <n v="156074718"/>
    <n v="89940085"/>
    <n v="25.03"/>
    <n v="4.87"/>
    <n v="1"/>
    <x v="1"/>
    <n v="1.0399433321635401"/>
    <n v="2"/>
  </r>
  <r>
    <s v="659-F-Jun-06-23"/>
    <m/>
    <x v="33"/>
    <n v="16.364999999999998"/>
    <n v="16.37"/>
    <x v="28"/>
    <s v="dodecane"/>
    <n v="660014550"/>
    <n v="89940085"/>
    <n v="25.03"/>
    <n v="4.87"/>
    <n v="1"/>
    <x v="1"/>
    <n v="4.3977508926424553"/>
    <n v="2"/>
  </r>
  <r>
    <s v="659-F-Jun-06-23"/>
    <m/>
    <x v="33"/>
    <n v="16.553000000000001"/>
    <n v="16.55"/>
    <x v="29"/>
    <s v="decanal"/>
    <n v="113478869"/>
    <n v="89940085"/>
    <n v="25.03"/>
    <n v="4.87"/>
    <n v="1"/>
    <x v="1"/>
    <n v="0.75612241796912849"/>
    <n v="2"/>
  </r>
  <r>
    <s v="659-F-Jun-06-23"/>
    <m/>
    <x v="33"/>
    <n v="16.847000000000001"/>
    <n v="16.850000000000001"/>
    <x v="342"/>
    <s v=""/>
    <n v="433035875"/>
    <n v="89940085"/>
    <n v="25.03"/>
    <n v="4.87"/>
    <n v="1"/>
    <x v="1"/>
    <n v="2.8853665511274813"/>
    <n v="2"/>
  </r>
  <r>
    <s v="659-F-Jun-06-23"/>
    <m/>
    <x v="33"/>
    <n v="16.914999999999999"/>
    <n v="16.920000000000002"/>
    <x v="374"/>
    <s v=""/>
    <n v="365400032"/>
    <n v="89940085"/>
    <n v="25.03"/>
    <n v="4.87"/>
    <n v="1"/>
    <x v="1"/>
    <n v="2.4347013515074503"/>
    <n v="2"/>
  </r>
  <r>
    <s v="659-F-Jun-06-23"/>
    <m/>
    <x v="33"/>
    <n v="17.193000000000001"/>
    <n v="17.190000000000001"/>
    <x v="262"/>
    <s v=""/>
    <n v="53144000"/>
    <n v="89940085"/>
    <n v="25.03"/>
    <n v="4.87"/>
    <n v="1"/>
    <x v="1"/>
    <n v="0.35410442608968334"/>
    <n v="2"/>
  </r>
  <r>
    <s v="659-F-Jun-06-23"/>
    <m/>
    <x v="33"/>
    <n v="17.327999999999999"/>
    <n v="17.329999999999998"/>
    <x v="164"/>
    <s v=""/>
    <n v="92152165"/>
    <n v="89940085"/>
    <n v="25.03"/>
    <n v="4.87"/>
    <n v="1"/>
    <x v="1"/>
    <n v="0.61402019983905631"/>
    <n v="2"/>
  </r>
  <r>
    <s v="659-F-Jun-06-23"/>
    <m/>
    <x v="33"/>
    <n v="17.436"/>
    <n v="17.440000000000001"/>
    <x v="321"/>
    <s v=""/>
    <n v="252912858"/>
    <n v="89940085"/>
    <n v="25.03"/>
    <n v="4.87"/>
    <n v="1"/>
    <x v="1"/>
    <n v="1.685186708429768"/>
    <n v="2"/>
  </r>
  <r>
    <s v="659-F-Jun-06-23"/>
    <m/>
    <x v="33"/>
    <n v="17.593"/>
    <n v="17.59"/>
    <x v="322"/>
    <s v=""/>
    <n v="75997682"/>
    <n v="89940085"/>
    <n v="25.03"/>
    <n v="4.87"/>
    <n v="1"/>
    <x v="1"/>
    <n v="0.50638106971165631"/>
    <n v="2"/>
  </r>
  <r>
    <s v="659-F-Jun-06-23"/>
    <m/>
    <x v="33"/>
    <n v="17.648"/>
    <n v="17.649999999999999"/>
    <x v="263"/>
    <s v=""/>
    <n v="25963652"/>
    <n v="89940085"/>
    <n v="25.03"/>
    <n v="4.87"/>
    <n v="1"/>
    <x v="1"/>
    <n v="0.17299872216341"/>
    <n v="2"/>
  </r>
  <r>
    <s v="659-F-Jun-06-23"/>
    <m/>
    <x v="33"/>
    <n v="18.423999999999999"/>
    <n v="18.420000000000002"/>
    <x v="343"/>
    <s v=""/>
    <n v="47816071"/>
    <n v="89940085"/>
    <n v="25.03"/>
    <n v="4.87"/>
    <n v="1"/>
    <x v="1"/>
    <n v="0.31860383823796767"/>
    <n v="2"/>
  </r>
  <r>
    <s v="659-F-Jun-06-23"/>
    <m/>
    <x v="33"/>
    <n v="18.673999999999999"/>
    <n v="18.670000000000002"/>
    <x v="442"/>
    <s v=""/>
    <n v="31038978"/>
    <n v="89940085"/>
    <n v="25.03"/>
    <n v="4.87"/>
    <n v="1"/>
    <x v="1"/>
    <n v="0.20681618792526549"/>
    <n v="2"/>
  </r>
  <r>
    <s v="659-F-Jun-06-23"/>
    <m/>
    <x v="33"/>
    <n v="18.949000000000002"/>
    <n v="18.95"/>
    <x v="443"/>
    <s v=""/>
    <n v="140065389"/>
    <n v="89940085"/>
    <n v="25.03"/>
    <n v="4.87"/>
    <n v="1"/>
    <x v="1"/>
    <n v="0.93327137940074611"/>
    <n v="2"/>
  </r>
  <r>
    <s v="659-F-Jun-06-23"/>
    <m/>
    <x v="33"/>
    <n v="19.097999999999999"/>
    <n v="19.100000000000001"/>
    <x v="37"/>
    <s v=""/>
    <n v="84956988"/>
    <n v="89940085"/>
    <n v="25.03"/>
    <n v="4.87"/>
    <n v="1"/>
    <x v="1"/>
    <n v="0.56607792936263956"/>
    <n v="2"/>
  </r>
  <r>
    <s v="659-F-Jun-06-23"/>
    <m/>
    <x v="33"/>
    <n v="19.399999999999999"/>
    <n v="19.399999999999999"/>
    <x v="39"/>
    <s v="undecanal"/>
    <n v="29709050"/>
    <n v="89940085"/>
    <n v="25.03"/>
    <n v="4.87"/>
    <n v="1"/>
    <x v="1"/>
    <n v="0.19795472866023836"/>
    <n v="2"/>
  </r>
  <r>
    <s v="659-F-Jun-06-23"/>
    <m/>
    <x v="33"/>
    <n v="19.504999999999999"/>
    <n v="19.510000000000002"/>
    <x v="41"/>
    <s v="standard"/>
    <n v="89940085"/>
    <n v="89940085"/>
    <n v="25.03"/>
    <n v="4.87"/>
    <n v="1"/>
    <x v="1"/>
    <n v="0.59928086296444261"/>
    <n v="2"/>
  </r>
  <r>
    <s v="659-F-Jun-06-23"/>
    <m/>
    <x v="33"/>
    <n v="19.878"/>
    <n v="19.88"/>
    <x v="176"/>
    <s v=""/>
    <n v="55227496"/>
    <n v="89940085"/>
    <n v="25.03"/>
    <n v="4.87"/>
    <n v="1"/>
    <x v="1"/>
    <n v="0.36798699336614266"/>
    <n v="2"/>
  </r>
  <r>
    <s v="659-F-Jun-06-23"/>
    <m/>
    <x v="33"/>
    <n v="20.256"/>
    <n v="20.260000000000002"/>
    <x v="325"/>
    <s v=""/>
    <n v="271120033"/>
    <n v="89940085"/>
    <n v="25.03"/>
    <n v="4.87"/>
    <n v="1"/>
    <x v="1"/>
    <n v="1.8065031553304423"/>
    <n v="2"/>
  </r>
  <r>
    <s v="659-F-Jun-06-23"/>
    <m/>
    <x v="33"/>
    <n v="20.62"/>
    <n v="20.62"/>
    <x v="375"/>
    <s v=""/>
    <n v="34399641"/>
    <n v="89940085"/>
    <n v="25.03"/>
    <n v="4.87"/>
    <n v="1"/>
    <x v="1"/>
    <n v="0.22920866201257231"/>
    <n v="2"/>
  </r>
  <r>
    <s v="659-F-Jun-06-23"/>
    <m/>
    <x v="33"/>
    <n v="21.289000000000001"/>
    <n v="21.29"/>
    <x v="444"/>
    <s v=""/>
    <n v="25540987"/>
    <n v="89940085"/>
    <n v="25.03"/>
    <n v="4.87"/>
    <n v="1"/>
    <x v="1"/>
    <n v="0.17018245791432832"/>
    <n v="2"/>
  </r>
  <r>
    <s v="659-F-Jun-06-23"/>
    <m/>
    <x v="33"/>
    <n v="21.632000000000001"/>
    <n v="21.63"/>
    <x v="127"/>
    <s v=""/>
    <n v="42143069"/>
    <n v="89940085"/>
    <n v="25.03"/>
    <n v="4.87"/>
    <n v="1"/>
    <x v="1"/>
    <n v="0.2808039903263384"/>
    <n v="2"/>
  </r>
  <r>
    <s v="659-F-Jun-06-23"/>
    <m/>
    <x v="33"/>
    <n v="21.837"/>
    <n v="21.84"/>
    <x v="44"/>
    <s v="tetradecane"/>
    <n v="42356310"/>
    <n v="89940085"/>
    <n v="25.03"/>
    <n v="4.87"/>
    <n v="1"/>
    <x v="1"/>
    <n v="0.28222483900020168"/>
    <n v="2"/>
  </r>
  <r>
    <s v="659-F-Jun-06-23"/>
    <m/>
    <x v="33"/>
    <n v="22.285"/>
    <n v="22.29"/>
    <x v="46"/>
    <s v=""/>
    <n v="86095894"/>
    <n v="89940085"/>
    <n v="25.03"/>
    <n v="4.87"/>
    <n v="1"/>
    <x v="1"/>
    <n v="0.57366658764015155"/>
    <n v="2"/>
  </r>
  <r>
    <s v="659-F-Jun-06-23"/>
    <m/>
    <x v="33"/>
    <n v="22.422000000000001"/>
    <n v="22.42"/>
    <x v="87"/>
    <s v=""/>
    <n v="18969810"/>
    <n v="89940085"/>
    <n v="25.03"/>
    <n v="4.87"/>
    <n v="1"/>
    <x v="1"/>
    <n v="0.12639796934894507"/>
    <n v="2"/>
  </r>
  <r>
    <s v="659-F-Jun-06-23"/>
    <m/>
    <x v="33"/>
    <n v="23.408000000000001"/>
    <n v="23.41"/>
    <x v="330"/>
    <s v=""/>
    <n v="19989758"/>
    <n v="89940085"/>
    <n v="25.03"/>
    <n v="4.87"/>
    <n v="1"/>
    <x v="1"/>
    <n v="0.13319399714477001"/>
    <n v="2"/>
  </r>
  <r>
    <s v="659-F-Jun-06-23"/>
    <m/>
    <x v="33"/>
    <n v="23.847000000000001"/>
    <n v="23.85"/>
    <x v="203"/>
    <s v=""/>
    <n v="30236427"/>
    <n v="89940085"/>
    <n v="25.03"/>
    <n v="4.87"/>
    <n v="1"/>
    <x v="1"/>
    <n v="0.20146870069692924"/>
    <n v="2"/>
  </r>
  <r>
    <s v="659-F-Jun-06-23"/>
    <m/>
    <x v="33"/>
    <n v="24.248999999999999"/>
    <n v="24.25"/>
    <x v="377"/>
    <s v=""/>
    <n v="46492242"/>
    <n v="89940085"/>
    <n v="25.03"/>
    <n v="4.87"/>
    <n v="1"/>
    <x v="1"/>
    <n v="0.30978301729325369"/>
    <n v="2"/>
  </r>
  <r>
    <s v="659-F-Jun-06-23"/>
    <m/>
    <x v="33"/>
    <n v="24.332000000000001"/>
    <n v="24.33"/>
    <x v="48"/>
    <s v="pentadecane"/>
    <n v="26534497"/>
    <n v="89940085"/>
    <n v="25.03"/>
    <n v="4.87"/>
    <n v="1"/>
    <x v="1"/>
    <n v="0.17680232635412135"/>
    <n v="2"/>
  </r>
  <r>
    <s v="659-F-Jun-06-23"/>
    <m/>
    <x v="33"/>
    <n v="24.599"/>
    <n v="24.6"/>
    <x v="49"/>
    <s v="tridecanal"/>
    <n v="63815871"/>
    <n v="89940085"/>
    <n v="25.03"/>
    <n v="4.87"/>
    <n v="1"/>
    <x v="1"/>
    <n v="0.42521229820616191"/>
    <n v="2"/>
  </r>
  <r>
    <s v="659-F-Jun-06-23"/>
    <m/>
    <x v="33"/>
    <n v="26.068000000000001"/>
    <n v="26.07"/>
    <x v="50"/>
    <s v=""/>
    <n v="21703714"/>
    <n v="89940085"/>
    <n v="25.03"/>
    <n v="4.87"/>
    <n v="1"/>
    <x v="1"/>
    <n v="0.14461427799910859"/>
    <n v="2"/>
  </r>
  <r>
    <s v="659-F-Jun-06-23"/>
    <m/>
    <x v="33"/>
    <n v="26.242999999999999"/>
    <n v="26.24"/>
    <x v="388"/>
    <s v=""/>
    <n v="19939134"/>
    <n v="89940085"/>
    <n v="25.03"/>
    <n v="4.87"/>
    <n v="1"/>
    <x v="1"/>
    <n v="0.13285668376101334"/>
    <n v="2"/>
  </r>
  <r>
    <s v="659-F-Jun-06-23"/>
    <m/>
    <x v="33"/>
    <n v="28.923999999999999"/>
    <n v="28.92"/>
    <x v="445"/>
    <s v=""/>
    <n v="19032480"/>
    <n v="89940085"/>
    <n v="25.03"/>
    <n v="4.87"/>
    <n v="1"/>
    <x v="1"/>
    <n v="0.12681554658029837"/>
    <n v="2"/>
  </r>
  <r>
    <s v="659-F-Jun-06-23"/>
    <m/>
    <x v="33"/>
    <n v="29.26"/>
    <n v="29.26"/>
    <x v="57"/>
    <s v="pentadecanal"/>
    <n v="30391914"/>
    <n v="89940085"/>
    <n v="25.03"/>
    <n v="4.87"/>
    <n v="1"/>
    <x v="1"/>
    <n v="0.20250472799821265"/>
    <n v="2"/>
  </r>
  <r>
    <s v="659-F-Jun-06-23"/>
    <m/>
    <x v="33"/>
    <n v="32.006"/>
    <n v="32.01"/>
    <x v="132"/>
    <s v=""/>
    <n v="16474743"/>
    <n v="89940085"/>
    <n v="25.03"/>
    <n v="4.87"/>
    <n v="1"/>
    <x v="1"/>
    <n v="0.10977305838834166"/>
    <n v="2"/>
  </r>
  <r>
    <s v="659-F-Jun-06-23"/>
    <m/>
    <x v="33"/>
    <n v="37.402999999999999"/>
    <n v="37.4"/>
    <x v="188"/>
    <s v=""/>
    <n v="24708287"/>
    <n v="89940085"/>
    <n v="25.03"/>
    <n v="4.87"/>
    <n v="1"/>
    <x v="1"/>
    <n v="0.16463408452119119"/>
    <n v="2"/>
  </r>
  <r>
    <s v="70-F-Jun-06-23"/>
    <m/>
    <x v="34"/>
    <n v="4.3940000000000001"/>
    <n v="4.3899999999999997"/>
    <x v="105"/>
    <s v=""/>
    <n v="20137539"/>
    <n v="62836508"/>
    <n v="22.26"/>
    <n v="4.71"/>
    <n v="1"/>
    <x v="1"/>
    <n v="0.21595360161696797"/>
    <n v="2"/>
  </r>
  <r>
    <s v="70-F-Jun-06-23"/>
    <m/>
    <x v="34"/>
    <n v="4.8719999999999999"/>
    <n v="4.87"/>
    <x v="68"/>
    <s v=""/>
    <n v="31040578"/>
    <n v="62836508"/>
    <n v="22.26"/>
    <n v="4.71"/>
    <n v="1"/>
    <x v="1"/>
    <n v="0.33287705192637596"/>
    <n v="2"/>
  </r>
  <r>
    <s v="70-F-Jun-06-23"/>
    <m/>
    <x v="34"/>
    <n v="5.4219999999999997"/>
    <n v="5.42"/>
    <x v="2"/>
    <s v="4-hydroxy-4-methyl-2-pentanone"/>
    <n v="119201599"/>
    <n v="62836508"/>
    <n v="22.26"/>
    <n v="4.71"/>
    <n v="1"/>
    <x v="1"/>
    <n v="1.2783098581485837"/>
    <n v="2"/>
  </r>
  <r>
    <s v="70-F-Jun-06-23"/>
    <m/>
    <x v="34"/>
    <n v="5.758"/>
    <n v="5.76"/>
    <x v="3"/>
    <s v="(z)-3-hexen-1-ol"/>
    <n v="80966509"/>
    <n v="62836508"/>
    <n v="22.26"/>
    <n v="4.71"/>
    <n v="1"/>
    <x v="1"/>
    <n v="0.86827934778438698"/>
    <n v="2"/>
  </r>
  <r>
    <s v="70-F-Jun-06-23"/>
    <m/>
    <x v="34"/>
    <n v="6.1159999999999997"/>
    <n v="6.12"/>
    <x v="5"/>
    <s v=""/>
    <n v="31563315"/>
    <n v="62836508"/>
    <n v="22.26"/>
    <n v="4.71"/>
    <n v="1"/>
    <x v="1"/>
    <n v="0.33848284803922019"/>
    <n v="2"/>
  </r>
  <r>
    <s v="70-F-Jun-06-23"/>
    <m/>
    <x v="34"/>
    <n v="7.0960000000000001"/>
    <n v="7.1"/>
    <x v="70"/>
    <s v=""/>
    <n v="24251900"/>
    <n v="62836508"/>
    <n v="22.26"/>
    <n v="4.71"/>
    <n v="1"/>
    <x v="1"/>
    <n v="0.26007572976293408"/>
    <n v="2"/>
  </r>
  <r>
    <s v="70-F-Jun-06-23"/>
    <m/>
    <x v="34"/>
    <n v="7.5119999999999996"/>
    <n v="7.51"/>
    <x v="9"/>
    <s v="cyclopentane"/>
    <n v="25205017"/>
    <n v="62836508"/>
    <n v="22.26"/>
    <n v="4.71"/>
    <n v="1"/>
    <x v="1"/>
    <n v="0.2702968917883613"/>
    <n v="2"/>
  </r>
  <r>
    <s v="70-F-Jun-06-23"/>
    <m/>
    <x v="34"/>
    <n v="7.8159999999999998"/>
    <n v="7.82"/>
    <x v="238"/>
    <s v=""/>
    <n v="138399970"/>
    <n v="62836508"/>
    <n v="22.26"/>
    <n v="4.71"/>
    <n v="1"/>
    <x v="1"/>
    <n v="1.484191885869486"/>
    <n v="2"/>
  </r>
  <r>
    <s v="70-F-Jun-06-23"/>
    <m/>
    <x v="34"/>
    <n v="8.0069999999999997"/>
    <n v="8.01"/>
    <x v="181"/>
    <s v=""/>
    <n v="179269494"/>
    <n v="62836508"/>
    <n v="22.26"/>
    <n v="4.71"/>
    <n v="1"/>
    <x v="1"/>
    <n v="1.9224738876657885"/>
    <n v="2"/>
  </r>
  <r>
    <s v="70-F-Jun-06-23"/>
    <m/>
    <x v="34"/>
    <n v="8.4670000000000005"/>
    <n v="8.4700000000000006"/>
    <x v="10"/>
    <s v=""/>
    <n v="45710864"/>
    <n v="62836508"/>
    <n v="22.26"/>
    <n v="4.71"/>
    <n v="1"/>
    <x v="1"/>
    <n v="0.49020020340238218"/>
    <n v="2"/>
  </r>
  <r>
    <s v="70-F-Jun-06-23"/>
    <m/>
    <x v="34"/>
    <n v="8.9160000000000004"/>
    <n v="8.92"/>
    <x v="72"/>
    <s v=""/>
    <n v="31736421"/>
    <n v="62836508"/>
    <n v="22.26"/>
    <n v="4.71"/>
    <n v="1"/>
    <x v="1"/>
    <n v="0.3403392250355109"/>
    <n v="2"/>
  </r>
  <r>
    <s v="70-F-Jun-06-23"/>
    <m/>
    <x v="34"/>
    <n v="9.0549999999999997"/>
    <n v="9.06"/>
    <x v="348"/>
    <s v=""/>
    <n v="64533993"/>
    <n v="62836508"/>
    <n v="22.26"/>
    <n v="4.71"/>
    <n v="1"/>
    <x v="1"/>
    <n v="0.69205816138080234"/>
    <n v="2"/>
  </r>
  <r>
    <s v="70-F-Jun-06-23"/>
    <m/>
    <x v="34"/>
    <n v="9.3070000000000004"/>
    <n v="9.31"/>
    <x v="219"/>
    <s v=""/>
    <n v="232951823"/>
    <n v="62836508"/>
    <n v="22.26"/>
    <n v="4.71"/>
    <n v="1"/>
    <x v="1"/>
    <n v="2.4981595407506569"/>
    <n v="2"/>
  </r>
  <r>
    <s v="70-F-Jun-06-23"/>
    <m/>
    <x v="34"/>
    <n v="9.9410000000000007"/>
    <n v="9.94"/>
    <x v="368"/>
    <s v="b-myrcene"/>
    <n v="3800666216"/>
    <n v="62836508"/>
    <n v="22.26"/>
    <n v="4.71"/>
    <n v="1"/>
    <x v="1"/>
    <n v="40.758086571012143"/>
    <n v="2"/>
  </r>
  <r>
    <s v="70-F-Jun-06-23"/>
    <m/>
    <x v="34"/>
    <n v="10.340999999999999"/>
    <n v="10.34"/>
    <x v="439"/>
    <s v=""/>
    <n v="133188313"/>
    <n v="62836508"/>
    <n v="22.26"/>
    <n v="4.71"/>
    <n v="1"/>
    <x v="1"/>
    <n v="1.4283024298866926"/>
    <n v="2"/>
  </r>
  <r>
    <s v="70-F-Jun-06-23"/>
    <m/>
    <x v="34"/>
    <n v="10.488"/>
    <n v="10.49"/>
    <x v="402"/>
    <s v=""/>
    <n v="59324389"/>
    <n v="62836508"/>
    <n v="22.26"/>
    <n v="4.71"/>
    <n v="1"/>
    <x v="1"/>
    <n v="0.6361907216306838"/>
    <n v="2"/>
  </r>
  <r>
    <s v="70-F-Jun-06-23"/>
    <m/>
    <x v="34"/>
    <n v="10.757999999999999"/>
    <n v="10.76"/>
    <x v="418"/>
    <s v=""/>
    <n v="96080436"/>
    <n v="62836508"/>
    <n v="22.26"/>
    <n v="4.71"/>
    <n v="1"/>
    <x v="1"/>
    <n v="1.0303600752370281"/>
    <n v="2"/>
  </r>
  <r>
    <s v="70-F-Jun-06-23"/>
    <m/>
    <x v="34"/>
    <n v="11.244"/>
    <n v="11.24"/>
    <x v="303"/>
    <s v=""/>
    <n v="10681811973"/>
    <n v="62836508"/>
    <n v="22.26"/>
    <n v="4.71"/>
    <n v="1"/>
    <x v="1"/>
    <n v="114.55102668526679"/>
    <n v="2"/>
  </r>
  <r>
    <s v="70-F-Jun-06-23"/>
    <m/>
    <x v="34"/>
    <n v="11.439"/>
    <n v="11.44"/>
    <x v="304"/>
    <s v=""/>
    <n v="167688932"/>
    <n v="62836508"/>
    <n v="22.26"/>
    <n v="4.71"/>
    <n v="1"/>
    <x v="1"/>
    <n v="1.7982847266839723"/>
    <n v="2"/>
  </r>
  <r>
    <s v="70-F-Jun-06-23"/>
    <m/>
    <x v="34"/>
    <n v="11.760999999999999"/>
    <n v="11.76"/>
    <x v="287"/>
    <s v="b-ocimene"/>
    <n v="388775889"/>
    <n v="62836508"/>
    <n v="22.26"/>
    <n v="4.71"/>
    <n v="1"/>
    <x v="1"/>
    <n v="4.1692062496508919"/>
    <n v="2"/>
  </r>
  <r>
    <s v="70-F-Jun-06-23"/>
    <m/>
    <x v="34"/>
    <n v="12.067"/>
    <n v="12.07"/>
    <x v="306"/>
    <s v=""/>
    <n v="78085042"/>
    <n v="62836508"/>
    <n v="22.26"/>
    <n v="4.71"/>
    <n v="1"/>
    <x v="1"/>
    <n v="0.83737869122499098"/>
    <n v="2"/>
  </r>
  <r>
    <s v="70-F-Jun-06-23"/>
    <m/>
    <x v="34"/>
    <n v="12.3"/>
    <n v="12.3"/>
    <x v="17"/>
    <s v="acetophenone"/>
    <n v="35856158"/>
    <n v="62836508"/>
    <n v="22.26"/>
    <n v="4.71"/>
    <n v="1"/>
    <x v="1"/>
    <n v="0.38451900504063874"/>
    <n v="2"/>
  </r>
  <r>
    <s v="70-F-Jun-06-23"/>
    <m/>
    <x v="34"/>
    <n v="12.667999999999999"/>
    <n v="12.67"/>
    <x v="446"/>
    <s v=""/>
    <n v="26069968"/>
    <n v="62836508"/>
    <n v="22.26"/>
    <n v="4.71"/>
    <n v="1"/>
    <x v="1"/>
    <n v="0.27957256761310822"/>
    <n v="2"/>
  </r>
  <r>
    <s v="70-F-Jun-06-23"/>
    <m/>
    <x v="34"/>
    <n v="12.747999999999999"/>
    <n v="12.75"/>
    <x v="447"/>
    <s v=""/>
    <n v="25030277"/>
    <n v="62836508"/>
    <n v="22.26"/>
    <n v="4.71"/>
    <n v="1"/>
    <x v="1"/>
    <n v="0.26842299188696084"/>
    <n v="2"/>
  </r>
  <r>
    <s v="70-F-Jun-06-23"/>
    <m/>
    <x v="34"/>
    <n v="13.004"/>
    <n v="13"/>
    <x v="307"/>
    <s v=""/>
    <n v="194737942"/>
    <n v="62836508"/>
    <n v="22.26"/>
    <n v="4.71"/>
    <n v="1"/>
    <x v="1"/>
    <n v="2.0883564742631271"/>
    <n v="2"/>
  </r>
  <r>
    <s v="70-F-Jun-06-23"/>
    <m/>
    <x v="34"/>
    <n v="13.177"/>
    <n v="13.18"/>
    <x v="308"/>
    <s v=""/>
    <n v="38055867"/>
    <n v="62836508"/>
    <n v="22.26"/>
    <n v="4.71"/>
    <n v="1"/>
    <x v="1"/>
    <n v="0.4081085350750317"/>
    <n v="2"/>
  </r>
  <r>
    <s v="70-F-Jun-06-23"/>
    <m/>
    <x v="34"/>
    <n v="13.361000000000001"/>
    <n v="13.36"/>
    <x v="98"/>
    <s v=""/>
    <n v="198664662"/>
    <n v="62836508"/>
    <n v="22.26"/>
    <n v="4.71"/>
    <n v="1"/>
    <x v="1"/>
    <n v="2.1304663530592096"/>
    <n v="2"/>
  </r>
  <r>
    <s v="70-F-Jun-06-23"/>
    <m/>
    <x v="34"/>
    <n v="13.442"/>
    <n v="13.44"/>
    <x v="310"/>
    <s v=""/>
    <n v="63182200"/>
    <n v="62836508"/>
    <n v="22.26"/>
    <n v="4.71"/>
    <n v="1"/>
    <x v="1"/>
    <n v="0.67756162498722394"/>
    <n v="2"/>
  </r>
  <r>
    <s v="70-F-Jun-06-23"/>
    <m/>
    <x v="34"/>
    <n v="13.516999999999999"/>
    <n v="13.52"/>
    <x v="20"/>
    <s v="nonanal"/>
    <n v="194014798"/>
    <n v="62836508"/>
    <n v="22.26"/>
    <n v="4.71"/>
    <n v="1"/>
    <x v="1"/>
    <n v="2.080601527082754"/>
    <n v="2"/>
  </r>
  <r>
    <s v="70-F-Jun-06-23"/>
    <m/>
    <x v="34"/>
    <n v="13.776999999999999"/>
    <n v="13.78"/>
    <x v="311"/>
    <s v=""/>
    <n v="101033844"/>
    <n v="62836508"/>
    <n v="22.26"/>
    <n v="4.71"/>
    <n v="1"/>
    <x v="1"/>
    <n v="1.0834800864696967"/>
    <n v="2"/>
  </r>
  <r>
    <s v="70-F-Jun-06-23"/>
    <m/>
    <x v="34"/>
    <n v="13.895"/>
    <n v="13.9"/>
    <x v="383"/>
    <s v=""/>
    <n v="521183989"/>
    <n v="62836508"/>
    <n v="22.26"/>
    <n v="4.71"/>
    <n v="1"/>
    <x v="1"/>
    <n v="5.5891417282741571"/>
    <n v="2"/>
  </r>
  <r>
    <s v="70-F-Jun-06-23"/>
    <m/>
    <x v="34"/>
    <n v="13.994"/>
    <n v="13.99"/>
    <x v="312"/>
    <s v=""/>
    <n v="200551172"/>
    <n v="62836508"/>
    <n v="22.26"/>
    <n v="4.71"/>
    <n v="1"/>
    <x v="1"/>
    <n v="2.1506971582726186"/>
    <n v="2"/>
  </r>
  <r>
    <s v="70-F-Jun-06-23"/>
    <m/>
    <x v="34"/>
    <n v="14.16"/>
    <n v="14.16"/>
    <x v="448"/>
    <s v=""/>
    <n v="65259161"/>
    <n v="62836508"/>
    <n v="22.26"/>
    <n v="4.71"/>
    <n v="1"/>
    <x v="1"/>
    <n v="0.69983481379981805"/>
    <n v="2"/>
  </r>
  <r>
    <s v="70-F-Jun-06-23"/>
    <m/>
    <x v="34"/>
    <n v="14.295999999999999"/>
    <n v="14.3"/>
    <x v="449"/>
    <s v=""/>
    <n v="46867143"/>
    <n v="62836508"/>
    <n v="22.26"/>
    <n v="4.71"/>
    <n v="1"/>
    <x v="1"/>
    <n v="0.50260006092837217"/>
    <n v="2"/>
  </r>
  <r>
    <s v="70-F-Jun-06-23"/>
    <m/>
    <x v="34"/>
    <n v="14.388999999999999"/>
    <n v="14.39"/>
    <x v="252"/>
    <s v=""/>
    <n v="477199122"/>
    <n v="62836508"/>
    <n v="22.26"/>
    <n v="4.71"/>
    <n v="1"/>
    <x v="1"/>
    <n v="5.1174509995662785"/>
    <n v="2"/>
  </r>
  <r>
    <s v="70-F-Jun-06-23"/>
    <m/>
    <x v="34"/>
    <n v="14.532"/>
    <n v="14.53"/>
    <x v="253"/>
    <s v=""/>
    <n v="116359859"/>
    <n v="62836508"/>
    <n v="22.26"/>
    <n v="4.71"/>
    <n v="1"/>
    <x v="1"/>
    <n v="1.2478352312411445"/>
    <n v="2"/>
  </r>
  <r>
    <s v="70-F-Jun-06-23"/>
    <m/>
    <x v="34"/>
    <n v="14.632999999999999"/>
    <n v="14.63"/>
    <x v="314"/>
    <s v=""/>
    <n v="120384326"/>
    <n v="62836508"/>
    <n v="22.26"/>
    <n v="4.71"/>
    <n v="1"/>
    <x v="1"/>
    <n v="1.2909933422316999"/>
    <n v="2"/>
  </r>
  <r>
    <s v="70-F-Jun-06-23"/>
    <m/>
    <x v="34"/>
    <n v="14.914"/>
    <n v="14.91"/>
    <x v="450"/>
    <s v=""/>
    <n v="371351245"/>
    <n v="62836508"/>
    <n v="22.26"/>
    <n v="4.71"/>
    <n v="1"/>
    <x v="1"/>
    <n v="3.9823455499053324"/>
    <n v="2"/>
  </r>
  <r>
    <s v="70-F-Jun-06-23"/>
    <m/>
    <x v="34"/>
    <n v="15.129"/>
    <n v="15.13"/>
    <x v="451"/>
    <s v=""/>
    <n v="161845306"/>
    <n v="62836508"/>
    <n v="22.26"/>
    <n v="4.71"/>
    <n v="1"/>
    <x v="1"/>
    <n v="1.7356180780332828"/>
    <n v="2"/>
  </r>
  <r>
    <s v="70-F-Jun-06-23"/>
    <m/>
    <x v="34"/>
    <n v="15.266"/>
    <n v="15.27"/>
    <x v="74"/>
    <s v=""/>
    <n v="40887625"/>
    <n v="62836508"/>
    <n v="22.26"/>
    <n v="4.71"/>
    <n v="1"/>
    <x v="1"/>
    <n v="0.43847611569189171"/>
    <n v="2"/>
  </r>
  <r>
    <s v="70-F-Jun-06-23"/>
    <m/>
    <x v="34"/>
    <n v="15.467000000000001"/>
    <n v="15.47"/>
    <x v="452"/>
    <s v=""/>
    <n v="135049245"/>
    <n v="62836508"/>
    <n v="22.26"/>
    <n v="4.71"/>
    <n v="1"/>
    <x v="1"/>
    <n v="1.4482589383639335"/>
    <n v="2"/>
  </r>
  <r>
    <s v="70-F-Jun-06-23"/>
    <m/>
    <x v="34"/>
    <n v="15.712"/>
    <n v="15.71"/>
    <x v="75"/>
    <s v=""/>
    <n v="92804190"/>
    <n v="62836508"/>
    <n v="22.26"/>
    <n v="4.71"/>
    <n v="1"/>
    <x v="1"/>
    <n v="0.99522583547301413"/>
    <n v="2"/>
  </r>
  <r>
    <s v="70-F-Jun-06-23"/>
    <m/>
    <x v="34"/>
    <n v="15.935"/>
    <n v="15.94"/>
    <x v="403"/>
    <s v=""/>
    <n v="56305660"/>
    <n v="62836508"/>
    <n v="22.26"/>
    <n v="4.71"/>
    <n v="1"/>
    <x v="1"/>
    <n v="0.60381807669847098"/>
    <n v="2"/>
  </r>
  <r>
    <s v="70-F-Jun-06-23"/>
    <m/>
    <x v="34"/>
    <n v="16.100000000000001"/>
    <n v="16.100000000000001"/>
    <x v="317"/>
    <s v=""/>
    <n v="74137474"/>
    <n v="62836508"/>
    <n v="22.26"/>
    <n v="4.71"/>
    <n v="1"/>
    <x v="1"/>
    <n v="0.79504523989174258"/>
    <n v="2"/>
  </r>
  <r>
    <s v="70-F-Jun-06-23"/>
    <m/>
    <x v="34"/>
    <n v="16.271000000000001"/>
    <n v="16.27"/>
    <x v="373"/>
    <s v=""/>
    <n v="135055087"/>
    <n v="62836508"/>
    <n v="22.26"/>
    <n v="4.71"/>
    <n v="1"/>
    <x v="1"/>
    <n v="1.4483215875754705"/>
    <n v="2"/>
  </r>
  <r>
    <s v="70-F-Jun-06-23"/>
    <m/>
    <x v="34"/>
    <n v="16.367000000000001"/>
    <n v="16.37"/>
    <x v="28"/>
    <s v="dodecane"/>
    <n v="338092129"/>
    <n v="62836508"/>
    <n v="22.26"/>
    <n v="4.71"/>
    <n v="1"/>
    <x v="1"/>
    <n v="3.6256770470263797"/>
    <n v="2"/>
  </r>
  <r>
    <s v="70-F-Jun-06-23"/>
    <m/>
    <x v="34"/>
    <n v="16.552"/>
    <n v="16.55"/>
    <x v="29"/>
    <s v="decanal"/>
    <n v="206263686"/>
    <n v="62836508"/>
    <n v="22.26"/>
    <n v="4.71"/>
    <n v="1"/>
    <x v="1"/>
    <n v="2.2119577707331257"/>
    <n v="2"/>
  </r>
  <r>
    <s v="70-F-Jun-06-23"/>
    <m/>
    <x v="34"/>
    <n v="16.73"/>
    <n v="16.73"/>
    <x v="260"/>
    <s v=""/>
    <n v="42296628"/>
    <n v="62836508"/>
    <n v="22.26"/>
    <n v="4.71"/>
    <n v="1"/>
    <x v="1"/>
    <n v="0.45358616824295628"/>
    <n v="2"/>
  </r>
  <r>
    <s v="70-F-Jun-06-23"/>
    <m/>
    <x v="34"/>
    <n v="16.846"/>
    <n v="16.850000000000001"/>
    <x v="342"/>
    <s v=""/>
    <n v="149532795"/>
    <n v="62836508"/>
    <n v="22.26"/>
    <n v="4.71"/>
    <n v="1"/>
    <x v="1"/>
    <n v="1.6035795456486388"/>
    <n v="2"/>
  </r>
  <r>
    <s v="70-F-Jun-06-23"/>
    <m/>
    <x v="34"/>
    <n v="16.940999999999999"/>
    <n v="16.940000000000001"/>
    <x v="261"/>
    <s v=""/>
    <n v="243438684"/>
    <n v="62836508"/>
    <n v="22.26"/>
    <n v="4.71"/>
    <n v="1"/>
    <x v="1"/>
    <n v="2.6106199264316738"/>
    <n v="2"/>
  </r>
  <r>
    <s v="70-F-Jun-06-23"/>
    <m/>
    <x v="34"/>
    <n v="17.196000000000002"/>
    <n v="17.2"/>
    <x v="453"/>
    <s v=""/>
    <n v="235767998"/>
    <n v="62836508"/>
    <n v="22.26"/>
    <n v="4.71"/>
    <n v="1"/>
    <x v="1"/>
    <n v="2.5283600103330452"/>
    <n v="2"/>
  </r>
  <r>
    <s v="70-F-Jun-06-23"/>
    <m/>
    <x v="34"/>
    <n v="17.431000000000001"/>
    <n v="17.43"/>
    <x v="30"/>
    <s v="cis-3-hexenyl isovalerate"/>
    <n v="63966322"/>
    <n v="62836508"/>
    <n v="22.26"/>
    <n v="4.71"/>
    <n v="1"/>
    <x v="1"/>
    <n v="0.68597049610137051"/>
    <n v="2"/>
  </r>
  <r>
    <s v="70-F-Jun-06-23"/>
    <m/>
    <x v="34"/>
    <n v="17.652000000000001"/>
    <n v="17.649999999999999"/>
    <x v="263"/>
    <s v=""/>
    <n v="127573886"/>
    <n v="62836508"/>
    <n v="22.26"/>
    <n v="4.71"/>
    <n v="1"/>
    <x v="1"/>
    <n v="1.3680936957575844"/>
    <n v="2"/>
  </r>
  <r>
    <s v="70-F-Jun-06-23"/>
    <m/>
    <x v="34"/>
    <n v="18.181999999999999"/>
    <n v="18.18"/>
    <x v="33"/>
    <s v="m-ethylacetophenone"/>
    <n v="74850999"/>
    <n v="62836508"/>
    <n v="22.26"/>
    <n v="4.71"/>
    <n v="1"/>
    <x v="1"/>
    <n v="0.80269703356890187"/>
    <n v="2"/>
  </r>
  <r>
    <s v="70-F-Jun-06-23"/>
    <m/>
    <x v="34"/>
    <n v="18.428999999999998"/>
    <n v="18.43"/>
    <x v="265"/>
    <s v=""/>
    <n v="71192814"/>
    <n v="62836508"/>
    <n v="22.26"/>
    <n v="4.71"/>
    <n v="1"/>
    <x v="1"/>
    <n v="0.76346690588889243"/>
    <n v="2"/>
  </r>
  <r>
    <s v="70-F-Jun-06-23"/>
    <m/>
    <x v="34"/>
    <n v="18.504000000000001"/>
    <n v="18.5"/>
    <x v="454"/>
    <s v=""/>
    <n v="31735989"/>
    <n v="62836508"/>
    <n v="22.26"/>
    <n v="4.71"/>
    <n v="1"/>
    <x v="1"/>
    <n v="0.34033459229682828"/>
    <n v="2"/>
  </r>
  <r>
    <s v="70-F-Jun-06-23"/>
    <m/>
    <x v="34"/>
    <n v="18.686"/>
    <n v="18.690000000000001"/>
    <x v="35"/>
    <s v=""/>
    <n v="95683209"/>
    <n v="62836508"/>
    <n v="22.26"/>
    <n v="4.71"/>
    <n v="1"/>
    <x v="1"/>
    <n v="1.0261002398465415"/>
    <n v="2"/>
  </r>
  <r>
    <s v="70-F-Jun-06-23"/>
    <m/>
    <x v="34"/>
    <n v="19.013999999999999"/>
    <n v="19.010000000000002"/>
    <x v="345"/>
    <s v=""/>
    <n v="42667752"/>
    <n v="62836508"/>
    <n v="22.26"/>
    <n v="4.71"/>
    <n v="1"/>
    <x v="1"/>
    <n v="0.45756607683290346"/>
    <n v="2"/>
  </r>
  <r>
    <s v="70-F-Jun-06-23"/>
    <m/>
    <x v="34"/>
    <n v="19.100999999999999"/>
    <n v="19.100000000000001"/>
    <x v="37"/>
    <s v=""/>
    <n v="108136807"/>
    <n v="62836508"/>
    <n v="22.26"/>
    <n v="4.71"/>
    <n v="1"/>
    <x v="1"/>
    <n v="1.1596517796444221"/>
    <n v="2"/>
  </r>
  <r>
    <s v="70-F-Jun-06-23"/>
    <m/>
    <x v="34"/>
    <n v="19.189"/>
    <n v="19.190000000000001"/>
    <x v="38"/>
    <s v=""/>
    <n v="19164969"/>
    <n v="62836508"/>
    <n v="22.26"/>
    <n v="4.71"/>
    <n v="1"/>
    <x v="1"/>
    <n v="0.20552382693970409"/>
    <n v="2"/>
  </r>
  <r>
    <s v="70-F-Jun-06-23"/>
    <m/>
    <x v="34"/>
    <n v="19.401"/>
    <n v="19.399999999999999"/>
    <x v="39"/>
    <s v="undecanal"/>
    <n v="82609913"/>
    <n v="62836508"/>
    <n v="22.26"/>
    <n v="4.71"/>
    <n v="1"/>
    <x v="1"/>
    <n v="0.88590310075200274"/>
    <n v="2"/>
  </r>
  <r>
    <s v="70-F-Jun-06-23"/>
    <m/>
    <x v="34"/>
    <n v="19.504000000000001"/>
    <n v="19.5"/>
    <x v="41"/>
    <s v="standard"/>
    <n v="62836508"/>
    <n v="62836508"/>
    <n v="22.26"/>
    <n v="4.71"/>
    <n v="1"/>
    <x v="1"/>
    <n v="0.67385444743935308"/>
    <n v="2"/>
  </r>
  <r>
    <s v="70-F-Jun-06-23"/>
    <m/>
    <x v="34"/>
    <n v="19.760000000000002"/>
    <n v="19.760000000000002"/>
    <x v="267"/>
    <s v=""/>
    <n v="17189273"/>
    <n v="62836508"/>
    <n v="22.26"/>
    <n v="4.71"/>
    <n v="1"/>
    <x v="1"/>
    <n v="0.18433659711483633"/>
    <n v="2"/>
  </r>
  <r>
    <s v="70-F-Jun-06-23"/>
    <m/>
    <x v="34"/>
    <n v="20.123000000000001"/>
    <n v="20.12"/>
    <x v="268"/>
    <s v=""/>
    <n v="73660335"/>
    <n v="62836508"/>
    <n v="22.26"/>
    <n v="4.71"/>
    <n v="1"/>
    <x v="1"/>
    <n v="0.78992843363642418"/>
    <n v="2"/>
  </r>
  <r>
    <s v="70-F-Jun-06-23"/>
    <m/>
    <x v="34"/>
    <n v="20.283999999999999"/>
    <n v="20.28"/>
    <x v="455"/>
    <s v=""/>
    <n v="721877433"/>
    <n v="62836508"/>
    <n v="22.26"/>
    <n v="4.71"/>
    <n v="1"/>
    <x v="1"/>
    <n v="7.7413646018195923"/>
    <n v="2"/>
  </r>
  <r>
    <s v="70-F-Jun-06-23"/>
    <m/>
    <x v="34"/>
    <n v="20.654"/>
    <n v="20.65"/>
    <x v="456"/>
    <s v=""/>
    <n v="20073285"/>
    <n v="62836508"/>
    <n v="22.26"/>
    <n v="4.71"/>
    <n v="1"/>
    <x v="1"/>
    <n v="0.21526454608151765"/>
    <n v="2"/>
  </r>
  <r>
    <s v="70-F-Jun-06-23"/>
    <m/>
    <x v="34"/>
    <n v="20.795000000000002"/>
    <n v="20.8"/>
    <x v="457"/>
    <s v=""/>
    <n v="21148468"/>
    <n v="62836508"/>
    <n v="22.26"/>
    <n v="4.71"/>
    <n v="1"/>
    <x v="1"/>
    <n v="0.22679473560702706"/>
    <n v="2"/>
  </r>
  <r>
    <s v="70-F-Jun-06-23"/>
    <m/>
    <x v="34"/>
    <n v="21.257000000000001"/>
    <n v="21.26"/>
    <x v="458"/>
    <s v=""/>
    <n v="32178116"/>
    <n v="62836508"/>
    <n v="22.26"/>
    <n v="4.71"/>
    <n v="1"/>
    <x v="1"/>
    <n v="0.34507593224020988"/>
    <n v="2"/>
  </r>
  <r>
    <s v="70-F-Jun-06-23"/>
    <m/>
    <x v="34"/>
    <n v="21.84"/>
    <n v="21.84"/>
    <x v="44"/>
    <s v="tetradecane"/>
    <n v="41415636"/>
    <n v="62836508"/>
    <n v="22.26"/>
    <n v="4.71"/>
    <n v="1"/>
    <x v="1"/>
    <n v="0.44413846982281985"/>
    <n v="2"/>
  </r>
  <r>
    <s v="70-F-Jun-06-23"/>
    <m/>
    <x v="34"/>
    <n v="22.036000000000001"/>
    <n v="22.04"/>
    <x v="272"/>
    <s v=""/>
    <n v="44609210"/>
    <n v="62836508"/>
    <n v="22.26"/>
    <n v="4.71"/>
    <n v="1"/>
    <x v="1"/>
    <n v="0.47838614066930746"/>
    <n v="2"/>
  </r>
  <r>
    <s v="70-F-Jun-06-23"/>
    <m/>
    <x v="34"/>
    <n v="22.292000000000002"/>
    <n v="22.29"/>
    <x v="46"/>
    <s v=""/>
    <n v="105064911"/>
    <n v="62836508"/>
    <n v="22.26"/>
    <n v="4.71"/>
    <n v="1"/>
    <x v="1"/>
    <n v="1.126708975412348"/>
    <n v="2"/>
  </r>
  <r>
    <s v="70-F-Jun-06-23"/>
    <m/>
    <x v="34"/>
    <n v="22.422000000000001"/>
    <n v="22.42"/>
    <x v="87"/>
    <s v=""/>
    <n v="15869254"/>
    <n v="62836508"/>
    <n v="22.26"/>
    <n v="4.71"/>
    <n v="1"/>
    <x v="1"/>
    <n v="0.1701808029409391"/>
    <n v="2"/>
  </r>
  <r>
    <s v="70-F-Jun-06-23"/>
    <m/>
    <x v="34"/>
    <n v="22.591999999999999"/>
    <n v="22.59"/>
    <x v="274"/>
    <s v=""/>
    <n v="19072500"/>
    <n v="62836508"/>
    <n v="22.26"/>
    <n v="4.71"/>
    <n v="1"/>
    <x v="1"/>
    <n v="0.20453219565904363"/>
    <n v="2"/>
  </r>
  <r>
    <s v="70-F-Jun-06-23"/>
    <m/>
    <x v="34"/>
    <n v="22.693000000000001"/>
    <n v="22.69"/>
    <x v="79"/>
    <s v=""/>
    <n v="85969142"/>
    <n v="62836508"/>
    <n v="22.26"/>
    <n v="4.71"/>
    <n v="1"/>
    <x v="1"/>
    <n v="0.9219272445764376"/>
    <n v="2"/>
  </r>
  <r>
    <s v="70-F-Jun-06-23"/>
    <m/>
    <x v="34"/>
    <n v="23.106000000000002"/>
    <n v="23.11"/>
    <x v="128"/>
    <s v=""/>
    <n v="62183535"/>
    <n v="62836508"/>
    <n v="22.26"/>
    <n v="4.71"/>
    <n v="1"/>
    <x v="1"/>
    <n v="0.66685200930087762"/>
    <n v="2"/>
  </r>
  <r>
    <s v="70-F-Jun-06-23"/>
    <m/>
    <x v="34"/>
    <n v="23.315999999999999"/>
    <n v="23.32"/>
    <x v="329"/>
    <s v=""/>
    <n v="70418386"/>
    <n v="62836508"/>
    <n v="22.26"/>
    <n v="4.71"/>
    <n v="1"/>
    <x v="1"/>
    <n v="0.75516199257286976"/>
    <n v="2"/>
  </r>
  <r>
    <s v="70-F-Jun-06-23"/>
    <m/>
    <x v="34"/>
    <n v="23.44"/>
    <n v="23.44"/>
    <x v="459"/>
    <s v=""/>
    <n v="95843738"/>
    <n v="62836508"/>
    <n v="22.26"/>
    <n v="4.71"/>
    <n v="1"/>
    <x v="1"/>
    <n v="1.0278217419483611"/>
    <n v="2"/>
  </r>
  <r>
    <s v="70-F-Jun-06-23"/>
    <m/>
    <x v="34"/>
    <n v="23.541"/>
    <n v="23.54"/>
    <x v="81"/>
    <s v=""/>
    <n v="58681503"/>
    <n v="62836508"/>
    <n v="22.26"/>
    <n v="4.71"/>
    <n v="1"/>
    <x v="1"/>
    <n v="0.62929645579566162"/>
    <n v="2"/>
  </r>
  <r>
    <s v="70-F-Jun-06-23"/>
    <m/>
    <x v="34"/>
    <n v="24.331"/>
    <n v="24.33"/>
    <x v="48"/>
    <s v="pentadecane"/>
    <n v="25424904"/>
    <n v="62836508"/>
    <n v="22.26"/>
    <n v="4.71"/>
    <n v="1"/>
    <x v="1"/>
    <n v="0.27265494505389443"/>
    <n v="2"/>
  </r>
  <r>
    <s v="70-F-Jun-06-23"/>
    <m/>
    <x v="34"/>
    <n v="24.603000000000002"/>
    <n v="24.6"/>
    <x v="49"/>
    <s v="tridecanal"/>
    <n v="284161846"/>
    <n v="62836508"/>
    <n v="22.26"/>
    <n v="4.71"/>
    <n v="1"/>
    <x v="1"/>
    <n v="3.0473323520727242"/>
    <n v="2"/>
  </r>
  <r>
    <s v="70-F-Jun-06-23"/>
    <m/>
    <x v="34"/>
    <n v="24.971"/>
    <n v="24.97"/>
    <x v="280"/>
    <s v=""/>
    <n v="47030570"/>
    <n v="62836508"/>
    <n v="22.26"/>
    <n v="4.71"/>
    <n v="1"/>
    <x v="1"/>
    <n v="0.50435264098552091"/>
    <n v="2"/>
  </r>
  <r>
    <s v="70-F-Jun-06-23"/>
    <m/>
    <x v="34"/>
    <n v="26.989000000000001"/>
    <n v="26.99"/>
    <x v="53"/>
    <s v="tetradecanal"/>
    <n v="18385712"/>
    <n v="62836508"/>
    <n v="22.26"/>
    <n v="4.71"/>
    <n v="1"/>
    <x v="1"/>
    <n v="0.19716712775539791"/>
    <n v="2"/>
  </r>
  <r>
    <s v="70-F-Jun-06-23"/>
    <m/>
    <x v="34"/>
    <n v="28.818000000000001"/>
    <n v="28.82"/>
    <x v="170"/>
    <s v=""/>
    <n v="22315002"/>
    <n v="62836508"/>
    <n v="22.26"/>
    <n v="4.71"/>
    <n v="1"/>
    <x v="1"/>
    <n v="0.23930456705706912"/>
    <n v="2"/>
  </r>
  <r>
    <s v="70-F-Jun-06-23"/>
    <m/>
    <x v="34"/>
    <n v="29.257999999999999"/>
    <n v="29.26"/>
    <x v="57"/>
    <s v="pentadecanal"/>
    <n v="28403030"/>
    <n v="62836508"/>
    <n v="22.26"/>
    <n v="4.71"/>
    <n v="1"/>
    <x v="1"/>
    <n v="0.3045921661695995"/>
    <n v="2"/>
  </r>
  <r>
    <s v="70-F-Jun-06-23"/>
    <m/>
    <x v="34"/>
    <n v="32.872"/>
    <n v="32.869999999999997"/>
    <x v="283"/>
    <s v=""/>
    <n v="11579828"/>
    <n v="62836508"/>
    <n v="22.26"/>
    <n v="4.71"/>
    <n v="1"/>
    <x v="1"/>
    <n v="0.12418128961562837"/>
    <n v="2"/>
  </r>
  <r>
    <s v="738-F-Jun-06-23"/>
    <m/>
    <x v="35"/>
    <n v="4.3940000000000001"/>
    <n v="4.3899999999999997"/>
    <x v="105"/>
    <s v=""/>
    <n v="14099176"/>
    <n v="68751857"/>
    <n v="31.14"/>
    <n v="5.45"/>
    <n v="0"/>
    <x v="1"/>
    <n v="9.8782940471011646E-2"/>
    <n v="2"/>
  </r>
  <r>
    <s v="738-F-Jun-06-23"/>
    <m/>
    <x v="35"/>
    <n v="4.87"/>
    <n v="4.87"/>
    <x v="68"/>
    <s v=""/>
    <n v="14490153"/>
    <n v="68751857"/>
    <n v="31.14"/>
    <n v="5.45"/>
    <n v="0"/>
    <x v="1"/>
    <n v="0.10152223940000825"/>
    <n v="2"/>
  </r>
  <r>
    <s v="738-F-Jun-06-23"/>
    <m/>
    <x v="35"/>
    <n v="5.4210000000000003"/>
    <n v="5.42"/>
    <x v="2"/>
    <s v="4-hydroxy-4-methyl-2-pentanone"/>
    <n v="188090218"/>
    <n v="68751857"/>
    <n v="31.14"/>
    <n v="5.45"/>
    <n v="0"/>
    <x v="1"/>
    <n v="1.3178149423678094"/>
    <n v="2"/>
  </r>
  <r>
    <s v="738-F-Jun-06-23"/>
    <m/>
    <x v="35"/>
    <n v="5.7549999999999999"/>
    <n v="5.76"/>
    <x v="3"/>
    <s v="(z)-3-hexen-1-ol"/>
    <n v="163441554"/>
    <n v="68751857"/>
    <n v="31.14"/>
    <n v="5.45"/>
    <n v="0"/>
    <x v="1"/>
    <n v="1.145119211170329"/>
    <n v="2"/>
  </r>
  <r>
    <s v="738-F-Jun-06-23"/>
    <m/>
    <x v="35"/>
    <n v="6.1139999999999999"/>
    <n v="6.11"/>
    <x v="109"/>
    <s v=""/>
    <n v="61009084"/>
    <n v="68751857"/>
    <n v="31.14"/>
    <n v="5.45"/>
    <n v="0"/>
    <x v="1"/>
    <n v="0.42744744181950411"/>
    <n v="2"/>
  </r>
  <r>
    <s v="738-F-Jun-06-23"/>
    <m/>
    <x v="35"/>
    <n v="6.7960000000000003"/>
    <n v="6.8"/>
    <x v="212"/>
    <s v=""/>
    <n v="33373021"/>
    <n v="68751857"/>
    <n v="31.14"/>
    <n v="5.45"/>
    <n v="0"/>
    <x v="1"/>
    <n v="0.23382112165851546"/>
    <n v="2"/>
  </r>
  <r>
    <s v="738-F-Jun-06-23"/>
    <m/>
    <x v="35"/>
    <n v="7.51"/>
    <n v="7.51"/>
    <x v="9"/>
    <s v="cyclopentane"/>
    <n v="32207509"/>
    <n v="68751857"/>
    <n v="31.14"/>
    <n v="5.45"/>
    <n v="0"/>
    <x v="1"/>
    <n v="0.22565520455000859"/>
    <n v="2"/>
  </r>
  <r>
    <s v="738-F-Jun-06-23"/>
    <m/>
    <x v="35"/>
    <n v="7.8150000000000004"/>
    <n v="7.82"/>
    <x v="238"/>
    <s v=""/>
    <n v="277327463"/>
    <n v="68751857"/>
    <n v="31.14"/>
    <n v="5.45"/>
    <n v="0"/>
    <x v="1"/>
    <n v="1.9430371156800712"/>
    <n v="2"/>
  </r>
  <r>
    <s v="738-F-Jun-06-23"/>
    <m/>
    <x v="35"/>
    <n v="8.0050000000000008"/>
    <n v="8.01"/>
    <x v="181"/>
    <s v=""/>
    <n v="438102836"/>
    <n v="68751857"/>
    <n v="31.14"/>
    <n v="5.45"/>
    <n v="0"/>
    <x v="1"/>
    <n v="3.0694762849097974"/>
    <n v="2"/>
  </r>
  <r>
    <s v="738-F-Jun-06-23"/>
    <m/>
    <x v="35"/>
    <n v="8.468"/>
    <n v="8.4700000000000006"/>
    <x v="10"/>
    <s v=""/>
    <n v="42587598"/>
    <n v="68751857"/>
    <n v="31.14"/>
    <n v="5.45"/>
    <n v="0"/>
    <x v="1"/>
    <n v="0.29838113646055447"/>
    <n v="2"/>
  </r>
  <r>
    <s v="738-F-Jun-06-23"/>
    <m/>
    <x v="35"/>
    <n v="8.9139999999999997"/>
    <n v="8.91"/>
    <x v="156"/>
    <s v=""/>
    <n v="50782376"/>
    <n v="68751857"/>
    <n v="31.14"/>
    <n v="5.45"/>
    <n v="0"/>
    <x v="1"/>
    <n v="0.35579614194365194"/>
    <n v="2"/>
  </r>
  <r>
    <s v="738-F-Jun-06-23"/>
    <m/>
    <x v="35"/>
    <n v="9.0540000000000003"/>
    <n v="9.0500000000000007"/>
    <x v="299"/>
    <s v=""/>
    <n v="61764715"/>
    <n v="68751857"/>
    <n v="31.14"/>
    <n v="5.45"/>
    <n v="0"/>
    <x v="1"/>
    <n v="0.43274161305979864"/>
    <n v="2"/>
  </r>
  <r>
    <s v="738-F-Jun-06-23"/>
    <m/>
    <x v="35"/>
    <n v="9.3070000000000004"/>
    <n v="9.31"/>
    <x v="219"/>
    <s v=""/>
    <n v="246592232"/>
    <n v="68751857"/>
    <n v="31.14"/>
    <n v="5.45"/>
    <n v="0"/>
    <x v="1"/>
    <n v="1.7276971203331237"/>
    <n v="2"/>
  </r>
  <r>
    <s v="738-F-Jun-06-23"/>
    <m/>
    <x v="35"/>
    <n v="9.3670000000000009"/>
    <n v="9.3699999999999992"/>
    <x v="239"/>
    <s v=""/>
    <n v="278122427"/>
    <n v="68751857"/>
    <n v="31.14"/>
    <n v="5.45"/>
    <n v="0"/>
    <x v="1"/>
    <n v="1.9486068653937139"/>
    <n v="2"/>
  </r>
  <r>
    <s v="738-F-Jun-06-23"/>
    <m/>
    <x v="35"/>
    <n v="9.9480000000000004"/>
    <n v="9.9499999999999993"/>
    <x v="300"/>
    <s v=""/>
    <n v="4468319784"/>
    <n v="68751857"/>
    <n v="31.14"/>
    <n v="5.45"/>
    <n v="0"/>
    <x v="1"/>
    <n v="31.306352032793662"/>
    <n v="2"/>
  </r>
  <r>
    <s v="738-F-Jun-06-23"/>
    <m/>
    <x v="35"/>
    <n v="10.406000000000001"/>
    <n v="10.41"/>
    <x v="241"/>
    <s v=""/>
    <n v="761993780"/>
    <n v="68751857"/>
    <n v="31.14"/>
    <n v="5.45"/>
    <n v="0"/>
    <x v="1"/>
    <n v="5.3387507333067648"/>
    <n v="2"/>
  </r>
  <r>
    <s v="738-F-Jun-06-23"/>
    <m/>
    <x v="35"/>
    <n v="10.494999999999999"/>
    <n v="10.5"/>
    <x v="460"/>
    <s v=""/>
    <n v="220224930"/>
    <n v="68751857"/>
    <n v="31.14"/>
    <n v="5.45"/>
    <n v="0"/>
    <x v="1"/>
    <n v="1.5429601098973944"/>
    <n v="2"/>
  </r>
  <r>
    <s v="738-F-Jun-06-23"/>
    <m/>
    <x v="35"/>
    <n v="10.765000000000001"/>
    <n v="10.77"/>
    <x v="350"/>
    <s v=""/>
    <n v="129059732"/>
    <n v="68751857"/>
    <n v="31.14"/>
    <n v="5.45"/>
    <n v="0"/>
    <x v="1"/>
    <n v="0.90423013538952324"/>
    <n v="2"/>
  </r>
  <r>
    <s v="738-F-Jun-06-23"/>
    <m/>
    <x v="35"/>
    <n v="11.273999999999999"/>
    <n v="11.27"/>
    <x v="370"/>
    <s v=""/>
    <n v="12653272998"/>
    <n v="68751857"/>
    <n v="31.14"/>
    <n v="5.45"/>
    <n v="0"/>
    <x v="1"/>
    <n v="88.652522198807432"/>
    <n v="2"/>
  </r>
  <r>
    <s v="738-F-Jun-06-23"/>
    <m/>
    <x v="35"/>
    <n v="11.448"/>
    <n v="11.45"/>
    <x v="352"/>
    <s v=""/>
    <n v="256975675"/>
    <n v="68751857"/>
    <n v="31.14"/>
    <n v="5.45"/>
    <n v="0"/>
    <x v="1"/>
    <n v="1.8004465513461947"/>
    <n v="2"/>
  </r>
  <r>
    <s v="738-F-Jun-06-23"/>
    <m/>
    <x v="35"/>
    <n v="11.772"/>
    <n v="11.77"/>
    <x v="305"/>
    <s v=""/>
    <n v="1315126141"/>
    <n v="68751857"/>
    <n v="31.14"/>
    <n v="5.45"/>
    <n v="0"/>
    <x v="1"/>
    <n v="9.214157430070685"/>
    <n v="2"/>
  </r>
  <r>
    <s v="738-F-Jun-06-23"/>
    <m/>
    <x v="35"/>
    <n v="12.074"/>
    <n v="12.07"/>
    <x v="306"/>
    <s v=""/>
    <n v="110602428"/>
    <n v="68751857"/>
    <n v="31.14"/>
    <n v="5.45"/>
    <n v="0"/>
    <x v="1"/>
    <n v="0.77491287867272185"/>
    <n v="2"/>
  </r>
  <r>
    <s v="738-F-Jun-06-23"/>
    <m/>
    <x v="35"/>
    <n v="12.305999999999999"/>
    <n v="12.31"/>
    <x v="461"/>
    <s v=""/>
    <n v="55157867"/>
    <n v="68751857"/>
    <n v="31.14"/>
    <n v="5.45"/>
    <n v="0"/>
    <x v="1"/>
    <n v="0.38645210843307282"/>
    <n v="2"/>
  </r>
  <r>
    <s v="738-F-Jun-06-23"/>
    <m/>
    <x v="35"/>
    <n v="12.753"/>
    <n v="12.75"/>
    <x v="447"/>
    <s v=""/>
    <n v="32882786"/>
    <n v="68751857"/>
    <n v="31.14"/>
    <n v="5.45"/>
    <n v="0"/>
    <x v="1"/>
    <n v="0.23038639222313523"/>
    <n v="2"/>
  </r>
  <r>
    <s v="738-F-Jun-06-23"/>
    <m/>
    <x v="35"/>
    <n v="12.999000000000001"/>
    <n v="13"/>
    <x v="307"/>
    <s v=""/>
    <n v="289940614"/>
    <n v="68751857"/>
    <n v="31.14"/>
    <n v="5.45"/>
    <n v="0"/>
    <x v="1"/>
    <n v="2.0314085314553534"/>
    <n v="2"/>
  </r>
  <r>
    <s v="738-F-Jun-06-23"/>
    <m/>
    <x v="35"/>
    <n v="13.179"/>
    <n v="13.18"/>
    <x v="308"/>
    <s v=""/>
    <n v="29502081"/>
    <n v="68751857"/>
    <n v="31.14"/>
    <n v="5.45"/>
    <n v="0"/>
    <x v="1"/>
    <n v="0.2067001866771479"/>
    <n v="2"/>
  </r>
  <r>
    <s v="738-F-Jun-06-23"/>
    <m/>
    <x v="35"/>
    <n v="13.297000000000001"/>
    <n v="13.3"/>
    <x v="339"/>
    <s v=""/>
    <n v="100520724"/>
    <n v="68751857"/>
    <n v="31.14"/>
    <n v="5.45"/>
    <n v="0"/>
    <x v="1"/>
    <n v="0.70427751912558523"/>
    <n v="2"/>
  </r>
  <r>
    <s v="738-F-Jun-06-23"/>
    <m/>
    <x v="35"/>
    <n v="13.444000000000001"/>
    <n v="13.44"/>
    <x v="310"/>
    <s v=""/>
    <n v="73676678"/>
    <n v="68751857"/>
    <n v="31.14"/>
    <n v="5.45"/>
    <n v="0"/>
    <x v="1"/>
    <n v="0.51620030113645599"/>
    <n v="2"/>
  </r>
  <r>
    <s v="738-F-Jun-06-23"/>
    <m/>
    <x v="35"/>
    <n v="13.516999999999999"/>
    <n v="13.52"/>
    <x v="20"/>
    <s v="nonanal"/>
    <n v="163336119"/>
    <n v="68751857"/>
    <n v="31.14"/>
    <n v="5.45"/>
    <n v="0"/>
    <x v="1"/>
    <n v="1.1443805027998144"/>
    <n v="2"/>
  </r>
  <r>
    <s v="738-F-Jun-06-23"/>
    <m/>
    <x v="35"/>
    <n v="13.776999999999999"/>
    <n v="13.78"/>
    <x v="311"/>
    <s v=""/>
    <n v="83530666"/>
    <n v="68751857"/>
    <n v="31.14"/>
    <n v="5.45"/>
    <n v="0"/>
    <x v="1"/>
    <n v="0.58524021595176601"/>
    <n v="2"/>
  </r>
  <r>
    <s v="738-F-Jun-06-23"/>
    <m/>
    <x v="35"/>
    <n v="13.894"/>
    <n v="13.89"/>
    <x v="73"/>
    <s v="€-4,8-dimethylnona-1,3,7-triene"/>
    <n v="234883541"/>
    <n v="68751857"/>
    <n v="31.14"/>
    <n v="5.45"/>
    <n v="0"/>
    <x v="1"/>
    <n v="1.6456626151927902"/>
    <n v="2"/>
  </r>
  <r>
    <s v="738-F-Jun-06-23"/>
    <m/>
    <x v="35"/>
    <n v="13.99"/>
    <n v="13.99"/>
    <x v="312"/>
    <s v=""/>
    <n v="228106873"/>
    <n v="68751857"/>
    <n v="31.14"/>
    <n v="5.45"/>
    <n v="0"/>
    <x v="1"/>
    <n v="1.598183302101315"/>
    <n v="2"/>
  </r>
  <r>
    <s v="738-F-Jun-06-23"/>
    <m/>
    <x v="35"/>
    <n v="14.173999999999999"/>
    <n v="14.17"/>
    <x v="313"/>
    <s v=""/>
    <n v="129060881"/>
    <n v="68751857"/>
    <n v="31.14"/>
    <n v="5.45"/>
    <n v="0"/>
    <x v="1"/>
    <n v="0.90423818561874236"/>
    <n v="2"/>
  </r>
  <r>
    <s v="738-F-Jun-06-23"/>
    <m/>
    <x v="35"/>
    <n v="14.292"/>
    <n v="14.29"/>
    <x v="251"/>
    <s v=""/>
    <n v="77666185"/>
    <n v="68751857"/>
    <n v="31.14"/>
    <n v="5.45"/>
    <n v="0"/>
    <x v="1"/>
    <n v="0.5441519511115811"/>
    <n v="2"/>
  </r>
  <r>
    <s v="738-F-Jun-06-23"/>
    <m/>
    <x v="35"/>
    <n v="14.387"/>
    <n v="14.39"/>
    <x v="252"/>
    <s v=""/>
    <n v="248913454"/>
    <n v="68751857"/>
    <n v="31.14"/>
    <n v="5.45"/>
    <n v="0"/>
    <x v="1"/>
    <n v="1.7439602788784179"/>
    <n v="2"/>
  </r>
  <r>
    <s v="738-F-Jun-06-23"/>
    <m/>
    <x v="35"/>
    <n v="14.531000000000001"/>
    <n v="14.53"/>
    <x v="253"/>
    <s v=""/>
    <n v="79340423"/>
    <n v="68751857"/>
    <n v="31.14"/>
    <n v="5.45"/>
    <n v="0"/>
    <x v="1"/>
    <n v="0.55588215099619176"/>
    <n v="2"/>
  </r>
  <r>
    <s v="738-F-Jun-06-23"/>
    <m/>
    <x v="35"/>
    <n v="14.634"/>
    <n v="14.63"/>
    <x v="314"/>
    <s v=""/>
    <n v="123036817"/>
    <n v="68751857"/>
    <n v="31.14"/>
    <n v="5.45"/>
    <n v="0"/>
    <x v="1"/>
    <n v="0.86203183572243891"/>
    <n v="2"/>
  </r>
  <r>
    <s v="738-F-Jun-06-23"/>
    <m/>
    <x v="35"/>
    <n v="14.863"/>
    <n v="14.86"/>
    <x v="315"/>
    <s v=""/>
    <n v="20891463"/>
    <n v="68751857"/>
    <n v="31.14"/>
    <n v="5.45"/>
    <n v="0"/>
    <x v="1"/>
    <n v="0.14637168483330815"/>
    <n v="2"/>
  </r>
  <r>
    <s v="738-F-Jun-06-23"/>
    <m/>
    <x v="35"/>
    <n v="14.958"/>
    <n v="14.96"/>
    <x v="255"/>
    <s v=""/>
    <n v="625436210"/>
    <n v="68751857"/>
    <n v="31.14"/>
    <n v="5.45"/>
    <n v="0"/>
    <x v="1"/>
    <n v="4.381988557405422"/>
    <n v="2"/>
  </r>
  <r>
    <s v="738-F-Jun-06-23"/>
    <m/>
    <x v="35"/>
    <n v="15.114000000000001"/>
    <n v="15.11"/>
    <x v="256"/>
    <s v=""/>
    <n v="191570888"/>
    <n v="68751857"/>
    <n v="31.14"/>
    <n v="5.45"/>
    <n v="0"/>
    <x v="1"/>
    <n v="1.3422015318684466"/>
    <n v="2"/>
  </r>
  <r>
    <s v="738-F-Jun-06-23"/>
    <m/>
    <x v="35"/>
    <n v="15.458"/>
    <n v="15.46"/>
    <x v="257"/>
    <s v=""/>
    <n v="129793361"/>
    <n v="68751857"/>
    <n v="31.14"/>
    <n v="5.45"/>
    <n v="0"/>
    <x v="1"/>
    <n v="0.90937015419876477"/>
    <n v="2"/>
  </r>
  <r>
    <s v="738-F-Jun-06-23"/>
    <m/>
    <x v="35"/>
    <n v="15.709"/>
    <n v="15.71"/>
    <x v="75"/>
    <s v=""/>
    <n v="79812340"/>
    <n v="68751857"/>
    <n v="31.14"/>
    <n v="5.45"/>
    <n v="0"/>
    <x v="1"/>
    <n v="0.55918853917932099"/>
    <n v="2"/>
  </r>
  <r>
    <s v="738-F-Jun-06-23"/>
    <m/>
    <x v="35"/>
    <n v="15.933"/>
    <n v="15.93"/>
    <x v="316"/>
    <s v=""/>
    <n v="70808889"/>
    <n v="68751857"/>
    <n v="31.14"/>
    <n v="5.45"/>
    <n v="0"/>
    <x v="1"/>
    <n v="0.49610773472899916"/>
    <n v="2"/>
  </r>
  <r>
    <s v="738-F-Jun-06-23"/>
    <m/>
    <x v="35"/>
    <n v="16.024999999999999"/>
    <n v="16.03"/>
    <x v="258"/>
    <s v=""/>
    <n v="74723083"/>
    <n v="68751857"/>
    <n v="31.14"/>
    <n v="5.45"/>
    <n v="0"/>
    <x v="1"/>
    <n v="0.52353171985366109"/>
    <n v="2"/>
  </r>
  <r>
    <s v="738-F-Jun-06-23"/>
    <m/>
    <x v="35"/>
    <n v="16.103000000000002"/>
    <n v="16.100000000000001"/>
    <x v="317"/>
    <s v=""/>
    <n v="49984156"/>
    <n v="68751857"/>
    <n v="31.14"/>
    <n v="5.45"/>
    <n v="0"/>
    <x v="1"/>
    <n v="0.35020357974407573"/>
    <n v="2"/>
  </r>
  <r>
    <s v="738-F-Jun-06-23"/>
    <m/>
    <x v="35"/>
    <n v="16.215"/>
    <n v="16.22"/>
    <x v="259"/>
    <s v=""/>
    <n v="135652669"/>
    <n v="68751857"/>
    <n v="31.14"/>
    <n v="5.45"/>
    <n v="0"/>
    <x v="1"/>
    <n v="0.95042217549173413"/>
    <n v="2"/>
  </r>
  <r>
    <s v="738-F-Jun-06-23"/>
    <m/>
    <x v="35"/>
    <n v="16.364000000000001"/>
    <n v="16.36"/>
    <x v="28"/>
    <s v="dodecane"/>
    <n v="175133813"/>
    <n v="68751857"/>
    <n v="31.14"/>
    <n v="5.45"/>
    <n v="0"/>
    <x v="1"/>
    <n v="1.2270385889246496"/>
    <n v="2"/>
  </r>
  <r>
    <s v="738-F-Jun-06-23"/>
    <m/>
    <x v="35"/>
    <n v="16.475000000000001"/>
    <n v="16.48"/>
    <x v="404"/>
    <s v=""/>
    <n v="28239431"/>
    <n v="68751857"/>
    <n v="31.14"/>
    <n v="5.45"/>
    <n v="0"/>
    <x v="1"/>
    <n v="0.19785369240076447"/>
    <n v="2"/>
  </r>
  <r>
    <s v="738-F-Jun-06-23"/>
    <m/>
    <x v="35"/>
    <n v="16.550999999999998"/>
    <n v="16.55"/>
    <x v="29"/>
    <s v="decanal"/>
    <n v="179504848"/>
    <n v="68751857"/>
    <n v="31.14"/>
    <n v="5.45"/>
    <n v="0"/>
    <x v="1"/>
    <n v="1.2576633353780386"/>
    <n v="2"/>
  </r>
  <r>
    <s v="738-F-Jun-06-23"/>
    <m/>
    <x v="35"/>
    <n v="16.727"/>
    <n v="16.73"/>
    <x v="260"/>
    <s v=""/>
    <n v="43696712"/>
    <n v="68751857"/>
    <n v="31.14"/>
    <n v="5.45"/>
    <n v="0"/>
    <x v="1"/>
    <n v="0.30615191272702319"/>
    <n v="2"/>
  </r>
  <r>
    <s v="738-F-Jun-06-23"/>
    <m/>
    <x v="35"/>
    <n v="16.843"/>
    <n v="16.84"/>
    <x v="320"/>
    <s v=""/>
    <n v="66833203"/>
    <n v="68751857"/>
    <n v="31.14"/>
    <n v="5.45"/>
    <n v="0"/>
    <x v="1"/>
    <n v="0.46825291871213159"/>
    <n v="2"/>
  </r>
  <r>
    <s v="738-F-Jun-06-23"/>
    <m/>
    <x v="35"/>
    <n v="16.934000000000001"/>
    <n v="16.93"/>
    <x v="292"/>
    <s v=""/>
    <n v="205369689"/>
    <n v="68751857"/>
    <n v="31.14"/>
    <n v="5.45"/>
    <n v="0"/>
    <x v="1"/>
    <n v="1.4388799574554694"/>
    <n v="2"/>
  </r>
  <r>
    <s v="738-F-Jun-06-23"/>
    <m/>
    <x v="35"/>
    <n v="17.192"/>
    <n v="17.190000000000001"/>
    <x v="262"/>
    <s v=""/>
    <n v="295423157"/>
    <n v="68751857"/>
    <n v="31.14"/>
    <n v="5.45"/>
    <n v="0"/>
    <x v="1"/>
    <n v="2.0698208272376575"/>
    <n v="2"/>
  </r>
  <r>
    <s v="738-F-Jun-06-23"/>
    <m/>
    <x v="35"/>
    <n v="17.434000000000001"/>
    <n v="17.43"/>
    <x v="30"/>
    <s v="cis-3-hexenyl isovalerate"/>
    <n v="73803611"/>
    <n v="68751857"/>
    <n v="31.14"/>
    <n v="5.45"/>
    <n v="0"/>
    <x v="1"/>
    <n v="0.51708963076698244"/>
    <n v="2"/>
  </r>
  <r>
    <s v="738-F-Jun-06-23"/>
    <m/>
    <x v="35"/>
    <n v="17.649999999999999"/>
    <n v="17.649999999999999"/>
    <x v="263"/>
    <s v=""/>
    <n v="144188806"/>
    <n v="68751857"/>
    <n v="31.14"/>
    <n v="5.45"/>
    <n v="0"/>
    <x v="1"/>
    <n v="1.0102288417198455"/>
    <n v="2"/>
  </r>
  <r>
    <s v="738-F-Jun-06-23"/>
    <m/>
    <x v="35"/>
    <n v="17.925000000000001"/>
    <n v="17.93"/>
    <x v="264"/>
    <s v=""/>
    <n v="44029308"/>
    <n v="68751857"/>
    <n v="31.14"/>
    <n v="5.45"/>
    <n v="0"/>
    <x v="1"/>
    <n v="0.30848217733744415"/>
    <n v="2"/>
  </r>
  <r>
    <s v="738-F-Jun-06-23"/>
    <m/>
    <x v="35"/>
    <n v="18.184000000000001"/>
    <n v="18.18"/>
    <x v="33"/>
    <s v="m-ethylacetophenone"/>
    <n v="49868099"/>
    <n v="68751857"/>
    <n v="31.14"/>
    <n v="5.45"/>
    <n v="0"/>
    <x v="1"/>
    <n v="0.34939045054260726"/>
    <n v="2"/>
  </r>
  <r>
    <s v="738-F-Jun-06-23"/>
    <m/>
    <x v="35"/>
    <n v="18.43"/>
    <n v="18.43"/>
    <x v="265"/>
    <s v=""/>
    <n v="111415216"/>
    <n v="68751857"/>
    <n v="31.14"/>
    <n v="5.45"/>
    <n v="0"/>
    <x v="1"/>
    <n v="0.78060750853049177"/>
    <n v="2"/>
  </r>
  <r>
    <s v="738-F-Jun-06-23"/>
    <m/>
    <x v="35"/>
    <n v="18.504000000000001"/>
    <n v="18.5"/>
    <x v="454"/>
    <s v=""/>
    <n v="47788059"/>
    <n v="68751857"/>
    <n v="31.14"/>
    <n v="5.45"/>
    <n v="0"/>
    <x v="1"/>
    <n v="0.33481708345382677"/>
    <n v="2"/>
  </r>
  <r>
    <s v="738-F-Jun-06-23"/>
    <m/>
    <x v="35"/>
    <n v="18.681000000000001"/>
    <n v="18.68"/>
    <x v="266"/>
    <s v=""/>
    <n v="103973606"/>
    <n v="68751857"/>
    <n v="31.14"/>
    <n v="5.45"/>
    <n v="0"/>
    <x v="1"/>
    <n v="0.72846941779111196"/>
    <n v="2"/>
  </r>
  <r>
    <s v="738-F-Jun-06-23"/>
    <m/>
    <x v="35"/>
    <n v="19.004999999999999"/>
    <n v="19.010000000000002"/>
    <x v="345"/>
    <s v=""/>
    <n v="281979057"/>
    <n v="68751857"/>
    <n v="31.14"/>
    <n v="5.45"/>
    <n v="0"/>
    <x v="1"/>
    <n v="1.9756275403401589"/>
    <n v="2"/>
  </r>
  <r>
    <s v="738-F-Jun-06-23"/>
    <m/>
    <x v="35"/>
    <n v="19.100000000000001"/>
    <n v="19.100000000000001"/>
    <x v="37"/>
    <s v=""/>
    <n v="90106189"/>
    <n v="68751857"/>
    <n v="31.14"/>
    <n v="5.45"/>
    <n v="0"/>
    <x v="1"/>
    <n v="0.6313102484894666"/>
    <n v="2"/>
  </r>
  <r>
    <s v="738-F-Jun-06-23"/>
    <m/>
    <x v="35"/>
    <n v="19.398"/>
    <n v="19.399999999999999"/>
    <x v="39"/>
    <s v="undecanal"/>
    <n v="116733948"/>
    <n v="68751857"/>
    <n v="31.14"/>
    <n v="5.45"/>
    <n v="0"/>
    <x v="1"/>
    <n v="0.81787209665516392"/>
    <n v="2"/>
  </r>
  <r>
    <s v="738-F-Jun-06-23"/>
    <m/>
    <x v="35"/>
    <n v="19.504000000000001"/>
    <n v="19.5"/>
    <x v="41"/>
    <s v="standard"/>
    <n v="68751857"/>
    <n v="68751857"/>
    <n v="31.14"/>
    <n v="5.45"/>
    <n v="0"/>
    <x v="1"/>
    <n v="0.48169556840077071"/>
    <n v="2"/>
  </r>
  <r>
    <s v="738-F-Jun-06-23"/>
    <m/>
    <x v="35"/>
    <n v="19.757999999999999"/>
    <n v="19.760000000000002"/>
    <x v="267"/>
    <s v=""/>
    <n v="32687523"/>
    <n v="68751857"/>
    <n v="31.14"/>
    <n v="5.45"/>
    <n v="0"/>
    <x v="1"/>
    <n v="0.22901832267742625"/>
    <n v="2"/>
  </r>
  <r>
    <s v="738-F-Jun-06-23"/>
    <m/>
    <x v="35"/>
    <n v="20.117999999999999"/>
    <n v="20.12"/>
    <x v="268"/>
    <s v=""/>
    <n v="79089221"/>
    <n v="68751857"/>
    <n v="31.14"/>
    <n v="5.45"/>
    <n v="0"/>
    <x v="1"/>
    <n v="0.55412215649635721"/>
    <n v="2"/>
  </r>
  <r>
    <s v="738-F-Jun-06-23"/>
    <m/>
    <x v="35"/>
    <n v="20.196000000000002"/>
    <n v="20.2"/>
    <x v="221"/>
    <s v=""/>
    <n v="23572554"/>
    <n v="68751857"/>
    <n v="31.14"/>
    <n v="5.45"/>
    <n v="0"/>
    <x v="1"/>
    <n v="0.16515619058388289"/>
    <n v="2"/>
  </r>
  <r>
    <s v="738-F-Jun-06-23"/>
    <m/>
    <x v="35"/>
    <n v="20.271000000000001"/>
    <n v="20.27"/>
    <x v="269"/>
    <s v=""/>
    <n v="67907268"/>
    <n v="68751857"/>
    <n v="31.14"/>
    <n v="5.45"/>
    <n v="0"/>
    <x v="1"/>
    <n v="0.4757781314591033"/>
    <n v="2"/>
  </r>
  <r>
    <s v="738-F-Jun-06-23"/>
    <m/>
    <x v="35"/>
    <n v="20.620999999999999"/>
    <n v="20.62"/>
    <x v="375"/>
    <s v=""/>
    <n v="24663757"/>
    <n v="68751857"/>
    <n v="31.14"/>
    <n v="5.45"/>
    <n v="0"/>
    <x v="1"/>
    <n v="0.17280147715884223"/>
    <n v="2"/>
  </r>
  <r>
    <s v="738-F-Jun-06-23"/>
    <m/>
    <x v="35"/>
    <n v="21.244"/>
    <n v="21.24"/>
    <x v="346"/>
    <s v=""/>
    <n v="66196338"/>
    <n v="68751857"/>
    <n v="31.14"/>
    <n v="5.45"/>
    <n v="0"/>
    <x v="1"/>
    <n v="0.46379085671765258"/>
    <n v="2"/>
  </r>
  <r>
    <s v="738-F-Jun-06-23"/>
    <m/>
    <x v="35"/>
    <n v="21.837"/>
    <n v="21.84"/>
    <x v="44"/>
    <s v="tetradecane"/>
    <n v="49147661"/>
    <n v="68751857"/>
    <n v="31.14"/>
    <n v="5.45"/>
    <n v="0"/>
    <x v="1"/>
    <n v="0.34434285172782153"/>
    <n v="2"/>
  </r>
  <r>
    <s v="738-F-Jun-06-23"/>
    <m/>
    <x v="35"/>
    <n v="21.981000000000002"/>
    <n v="21.98"/>
    <x v="202"/>
    <s v=""/>
    <n v="38408856"/>
    <n v="68751857"/>
    <n v="31.14"/>
    <n v="5.45"/>
    <n v="0"/>
    <x v="1"/>
    <n v="0.26910365086638099"/>
    <n v="2"/>
  </r>
  <r>
    <s v="738-F-Jun-06-23"/>
    <m/>
    <x v="35"/>
    <n v="22.074000000000002"/>
    <n v="22.07"/>
    <x v="45"/>
    <s v="dodecanal"/>
    <n v="25324809"/>
    <n v="68751857"/>
    <n v="31.14"/>
    <n v="5.45"/>
    <n v="0"/>
    <x v="1"/>
    <n v="0.17743300033184492"/>
    <n v="2"/>
  </r>
  <r>
    <s v="738-F-Jun-06-23"/>
    <m/>
    <x v="35"/>
    <n v="22.286000000000001"/>
    <n v="22.29"/>
    <x v="46"/>
    <s v=""/>
    <n v="92604476"/>
    <n v="68751857"/>
    <n v="31.14"/>
    <n v="5.45"/>
    <n v="0"/>
    <x v="1"/>
    <n v="0.64881397608322822"/>
    <n v="2"/>
  </r>
  <r>
    <s v="738-F-Jun-06-23"/>
    <m/>
    <x v="35"/>
    <n v="22.693000000000001"/>
    <n v="22.69"/>
    <x v="79"/>
    <s v=""/>
    <n v="34882498"/>
    <n v="68751857"/>
    <n v="31.14"/>
    <n v="5.45"/>
    <n v="0"/>
    <x v="1"/>
    <n v="0.24439695790833327"/>
    <n v="2"/>
  </r>
  <r>
    <s v="738-F-Jun-06-23"/>
    <m/>
    <x v="35"/>
    <n v="23.105"/>
    <n v="23.11"/>
    <x v="128"/>
    <s v=""/>
    <n v="53004644"/>
    <n v="68751857"/>
    <n v="31.14"/>
    <n v="5.45"/>
    <n v="0"/>
    <x v="1"/>
    <n v="0.37136599989525376"/>
    <n v="2"/>
  </r>
  <r>
    <s v="738-F-Jun-06-23"/>
    <m/>
    <x v="35"/>
    <n v="23.315000000000001"/>
    <n v="23.32"/>
    <x v="329"/>
    <s v=""/>
    <n v="13526503"/>
    <n v="68751857"/>
    <n v="31.14"/>
    <n v="5.45"/>
    <n v="0"/>
    <x v="1"/>
    <n v="9.4770626356459442E-2"/>
    <n v="2"/>
  </r>
  <r>
    <s v="738-F-Jun-06-23"/>
    <m/>
    <x v="35"/>
    <n v="23.408000000000001"/>
    <n v="23.41"/>
    <x v="330"/>
    <s v=""/>
    <n v="31456386"/>
    <n v="68751857"/>
    <n v="31.14"/>
    <n v="5.45"/>
    <n v="0"/>
    <x v="1"/>
    <n v="0.22039261767291676"/>
    <n v="2"/>
  </r>
  <r>
    <s v="738-F-Jun-06-23"/>
    <m/>
    <x v="35"/>
    <n v="23.914000000000001"/>
    <n v="23.91"/>
    <x v="390"/>
    <s v=""/>
    <n v="14221469"/>
    <n v="68751857"/>
    <n v="31.14"/>
    <n v="5.45"/>
    <n v="0"/>
    <x v="1"/>
    <n v="9.9639760907824504E-2"/>
    <n v="2"/>
  </r>
  <r>
    <s v="738-F-Jun-06-23"/>
    <m/>
    <x v="35"/>
    <n v="24.331"/>
    <n v="24.33"/>
    <x v="48"/>
    <s v="pentadecane"/>
    <n v="20654824"/>
    <n v="68751857"/>
    <n v="31.14"/>
    <n v="5.45"/>
    <n v="0"/>
    <x v="1"/>
    <n v="0.14471372296020862"/>
    <n v="2"/>
  </r>
  <r>
    <s v="738-F-Jun-06-23"/>
    <m/>
    <x v="35"/>
    <n v="24.600999999999999"/>
    <n v="24.6"/>
    <x v="49"/>
    <s v="tridecanal"/>
    <n v="77604842"/>
    <n v="68751857"/>
    <n v="31.14"/>
    <n v="5.45"/>
    <n v="0"/>
    <x v="1"/>
    <n v="0.54372216415684604"/>
    <n v="2"/>
  </r>
  <r>
    <s v="738-F-Jun-06-23"/>
    <m/>
    <x v="35"/>
    <n v="26.992000000000001"/>
    <n v="26.99"/>
    <x v="53"/>
    <s v="tetradecanal"/>
    <n v="14628625"/>
    <n v="68751857"/>
    <n v="31.14"/>
    <n v="5.45"/>
    <n v="0"/>
    <x v="1"/>
    <n v="0.10249241463102189"/>
    <n v="2"/>
  </r>
  <r>
    <s v="738-F-Jun-06-23"/>
    <m/>
    <x v="35"/>
    <n v="29.257999999999999"/>
    <n v="29.26"/>
    <x v="57"/>
    <s v="pentadecanal"/>
    <n v="27251413"/>
    <n v="68751857"/>
    <n v="31.14"/>
    <n v="5.45"/>
    <n v="0"/>
    <x v="1"/>
    <n v="0.19093135003988551"/>
    <n v="2"/>
  </r>
  <r>
    <s v="738-F-Jun-06-23"/>
    <m/>
    <x v="35"/>
    <n v="31.238"/>
    <n v="31.24"/>
    <x v="58"/>
    <s v=""/>
    <n v="21634784"/>
    <n v="68751857"/>
    <n v="31.14"/>
    <n v="5.45"/>
    <n v="0"/>
    <x v="1"/>
    <n v="0.15157960862217731"/>
    <n v="2"/>
  </r>
  <r>
    <s v="738-F-Jun-06-23"/>
    <m/>
    <x v="35"/>
    <n v="32.003999999999998"/>
    <n v="32"/>
    <x v="400"/>
    <s v=""/>
    <n v="43452771"/>
    <n v="68751857"/>
    <n v="31.14"/>
    <n v="5.45"/>
    <n v="0"/>
    <x v="1"/>
    <n v="0.30444279091157533"/>
    <n v="2"/>
  </r>
  <r>
    <s v="738-F-Jun-06-23"/>
    <m/>
    <x v="35"/>
    <n v="32.872"/>
    <n v="32.869999999999997"/>
    <x v="283"/>
    <s v=""/>
    <n v="22539890"/>
    <n v="68751857"/>
    <n v="31.14"/>
    <n v="5.45"/>
    <n v="0"/>
    <x v="1"/>
    <n v="0.15792104532159545"/>
    <n v="2"/>
  </r>
  <r>
    <s v="768-F-Jun-06-23"/>
    <m/>
    <x v="36"/>
    <n v="4.3719999999999999"/>
    <n v="4.37"/>
    <x v="173"/>
    <s v=""/>
    <n v="40242859"/>
    <n v="90758815"/>
    <n v="23.6"/>
    <n v="4.37"/>
    <n v="1"/>
    <x v="1"/>
    <n v="0.28182483814335418"/>
    <n v="2"/>
  </r>
  <r>
    <s v="768-F-Jun-06-23"/>
    <m/>
    <x v="36"/>
    <n v="4.8650000000000002"/>
    <n v="4.87"/>
    <x v="68"/>
    <s v=""/>
    <n v="41986066"/>
    <n v="90758815"/>
    <n v="23.6"/>
    <n v="4.37"/>
    <n v="1"/>
    <x v="1"/>
    <n v="0.29403269421603934"/>
    <n v="2"/>
  </r>
  <r>
    <s v="768-F-Jun-06-23"/>
    <m/>
    <x v="36"/>
    <n v="5.423"/>
    <n v="5.42"/>
    <x v="2"/>
    <s v="4-hydroxy-4-methyl-2-pentanone"/>
    <n v="130821248"/>
    <n v="90758815"/>
    <n v="23.6"/>
    <n v="4.37"/>
    <n v="1"/>
    <x v="1"/>
    <n v="0.91615451683767302"/>
    <n v="2"/>
  </r>
  <r>
    <s v="768-F-Jun-06-23"/>
    <m/>
    <x v="36"/>
    <n v="5.7530000000000001"/>
    <n v="5.75"/>
    <x v="3"/>
    <s v="(z)-3-hexen-1-ol"/>
    <n v="264071830"/>
    <n v="90758815"/>
    <n v="23.6"/>
    <n v="4.37"/>
    <n v="1"/>
    <x v="1"/>
    <n v="1.8493219069740883"/>
    <n v="2"/>
  </r>
  <r>
    <s v="768-F-Jun-06-23"/>
    <m/>
    <x v="36"/>
    <n v="6.1109999999999998"/>
    <n v="6.11"/>
    <x v="109"/>
    <s v=""/>
    <n v="45538820"/>
    <n v="90758815"/>
    <n v="23.6"/>
    <n v="4.37"/>
    <n v="1"/>
    <x v="1"/>
    <n v="0.31891299213456337"/>
    <n v="2"/>
  </r>
  <r>
    <s v="768-F-Jun-06-23"/>
    <m/>
    <x v="36"/>
    <n v="7.5129999999999999"/>
    <n v="7.51"/>
    <x v="9"/>
    <s v="cyclopentane"/>
    <n v="32710807"/>
    <n v="90758815"/>
    <n v="23.6"/>
    <n v="4.37"/>
    <n v="1"/>
    <x v="1"/>
    <n v="0.22907711125378785"/>
    <n v="2"/>
  </r>
  <r>
    <s v="768-F-Jun-06-23"/>
    <m/>
    <x v="36"/>
    <n v="7.8179999999999996"/>
    <n v="7.82"/>
    <x v="238"/>
    <s v=""/>
    <n v="600328881"/>
    <n v="90758815"/>
    <n v="23.6"/>
    <n v="4.37"/>
    <n v="1"/>
    <x v="1"/>
    <n v="4.204164264785609"/>
    <n v="2"/>
  </r>
  <r>
    <s v="768-F-Jun-06-23"/>
    <m/>
    <x v="36"/>
    <n v="8.0120000000000005"/>
    <n v="8.01"/>
    <x v="181"/>
    <s v=""/>
    <n v="2068334774"/>
    <n v="90758815"/>
    <n v="23.6"/>
    <n v="4.37"/>
    <n v="1"/>
    <x v="1"/>
    <n v="14.484758970748601"/>
    <n v="2"/>
  </r>
  <r>
    <s v="768-F-Jun-06-23"/>
    <m/>
    <x v="36"/>
    <n v="8.4649999999999999"/>
    <n v="8.4700000000000006"/>
    <x v="10"/>
    <s v=""/>
    <n v="60707113"/>
    <n v="90758815"/>
    <n v="23.6"/>
    <n v="4.37"/>
    <n v="1"/>
    <x v="1"/>
    <n v="0.42513809208673053"/>
    <n v="2"/>
  </r>
  <r>
    <s v="768-F-Jun-06-23"/>
    <m/>
    <x v="36"/>
    <n v="8.9290000000000003"/>
    <n v="8.93"/>
    <x v="462"/>
    <s v=""/>
    <n v="33840073"/>
    <n v="90758815"/>
    <n v="23.6"/>
    <n v="4.37"/>
    <n v="1"/>
    <x v="1"/>
    <n v="0.23698547600666969"/>
    <n v="2"/>
  </r>
  <r>
    <s v="768-F-Jun-06-23"/>
    <m/>
    <x v="36"/>
    <n v="9.0579999999999998"/>
    <n v="9.06"/>
    <x v="348"/>
    <s v=""/>
    <n v="42682032"/>
    <n v="90758815"/>
    <n v="23.6"/>
    <n v="4.37"/>
    <n v="1"/>
    <x v="1"/>
    <n v="0.29890661496066828"/>
    <n v="2"/>
  </r>
  <r>
    <s v="768-F-Jun-06-23"/>
    <m/>
    <x v="36"/>
    <n v="9.3729999999999993"/>
    <n v="9.3699999999999992"/>
    <x v="239"/>
    <s v=""/>
    <n v="1226053742"/>
    <n v="90758815"/>
    <n v="23.6"/>
    <n v="4.37"/>
    <n v="1"/>
    <x v="1"/>
    <n v="8.5861791627231003"/>
    <n v="2"/>
  </r>
  <r>
    <s v="768-F-Jun-06-23"/>
    <m/>
    <x v="36"/>
    <n v="9.9670000000000005"/>
    <n v="9.9700000000000006"/>
    <x v="463"/>
    <s v=""/>
    <n v="5764114472"/>
    <n v="90758815"/>
    <n v="23.6"/>
    <n v="4.37"/>
    <n v="1"/>
    <x v="1"/>
    <n v="40.366680411825747"/>
    <n v="2"/>
  </r>
  <r>
    <s v="768-F-Jun-06-23"/>
    <m/>
    <x v="36"/>
    <n v="10.375999999999999"/>
    <n v="10.38"/>
    <x v="301"/>
    <s v=""/>
    <n v="173507356"/>
    <n v="90758815"/>
    <n v="23.6"/>
    <n v="4.37"/>
    <n v="1"/>
    <x v="1"/>
    <n v="1.2150896764412622"/>
    <n v="2"/>
  </r>
  <r>
    <s v="768-F-Jun-06-23"/>
    <m/>
    <x v="36"/>
    <n v="10.811"/>
    <n v="10.81"/>
    <x v="464"/>
    <s v=""/>
    <n v="72819902"/>
    <n v="90758815"/>
    <n v="23.6"/>
    <n v="4.37"/>
    <n v="1"/>
    <x v="1"/>
    <n v="0.50996518648848765"/>
    <n v="2"/>
  </r>
  <r>
    <s v="768-F-Jun-06-23"/>
    <m/>
    <x v="36"/>
    <n v="11.34"/>
    <n v="11.34"/>
    <x v="465"/>
    <s v=""/>
    <n v="16910749052"/>
    <n v="90758815"/>
    <n v="23.6"/>
    <n v="4.37"/>
    <n v="1"/>
    <x v="1"/>
    <n v="118.42769705956479"/>
    <n v="2"/>
  </r>
  <r>
    <s v="768-F-Jun-06-23"/>
    <m/>
    <x v="36"/>
    <n v="11.798999999999999"/>
    <n v="11.8"/>
    <x v="381"/>
    <s v=""/>
    <n v="1977418933"/>
    <n v="90758815"/>
    <n v="23.6"/>
    <n v="4.37"/>
    <n v="1"/>
    <x v="1"/>
    <n v="13.848066081346982"/>
    <n v="2"/>
  </r>
  <r>
    <s v="768-F-Jun-06-23"/>
    <m/>
    <x v="36"/>
    <n v="12.09"/>
    <n v="12.09"/>
    <x v="154"/>
    <s v=""/>
    <n v="77415581"/>
    <n v="90758815"/>
    <n v="23.6"/>
    <n v="4.37"/>
    <n v="1"/>
    <x v="1"/>
    <n v="0.54214919434771591"/>
    <n v="2"/>
  </r>
  <r>
    <s v="768-F-Jun-06-23"/>
    <m/>
    <x v="36"/>
    <n v="12.324"/>
    <n v="12.32"/>
    <x v="412"/>
    <s v=""/>
    <n v="32173623"/>
    <n v="90758815"/>
    <n v="23.6"/>
    <n v="4.37"/>
    <n v="1"/>
    <x v="1"/>
    <n v="0.22531515701854826"/>
    <n v="2"/>
  </r>
  <r>
    <s v="768-F-Jun-06-23"/>
    <m/>
    <x v="36"/>
    <n v="13.009"/>
    <n v="13.01"/>
    <x v="248"/>
    <s v=""/>
    <n v="523086345"/>
    <n v="90758815"/>
    <n v="23.6"/>
    <n v="4.37"/>
    <n v="1"/>
    <x v="1"/>
    <n v="3.6632269221882003"/>
    <n v="2"/>
  </r>
  <r>
    <s v="768-F-Jun-06-23"/>
    <m/>
    <x v="36"/>
    <n v="13.377000000000001"/>
    <n v="13.38"/>
    <x v="174"/>
    <s v=""/>
    <n v="392667157"/>
    <n v="90758815"/>
    <n v="23.6"/>
    <n v="4.37"/>
    <n v="1"/>
    <x v="1"/>
    <n v="2.7498880724586701"/>
    <n v="2"/>
  </r>
  <r>
    <s v="768-F-Jun-06-23"/>
    <m/>
    <x v="36"/>
    <n v="13.521000000000001"/>
    <n v="13.52"/>
    <x v="20"/>
    <s v="nonanal"/>
    <n v="153964783"/>
    <n v="90758815"/>
    <n v="23.6"/>
    <n v="4.37"/>
    <n v="1"/>
    <x v="1"/>
    <n v="1.0782310483644229"/>
    <n v="2"/>
  </r>
  <r>
    <s v="768-F-Jun-06-23"/>
    <m/>
    <x v="36"/>
    <n v="13.773999999999999"/>
    <n v="13.77"/>
    <x v="466"/>
    <s v=""/>
    <n v="121143903"/>
    <n v="90758815"/>
    <n v="23.6"/>
    <n v="4.37"/>
    <n v="1"/>
    <x v="1"/>
    <n v="0.84838308468663226"/>
    <n v="2"/>
  </r>
  <r>
    <s v="768-F-Jun-06-23"/>
    <m/>
    <x v="36"/>
    <n v="13.898999999999999"/>
    <n v="13.9"/>
    <x v="383"/>
    <s v=""/>
    <n v="692778781"/>
    <n v="90758815"/>
    <n v="23.6"/>
    <n v="4.37"/>
    <n v="1"/>
    <x v="1"/>
    <n v="4.8516003255254612"/>
    <n v="2"/>
  </r>
  <r>
    <s v="768-F-Jun-06-23"/>
    <m/>
    <x v="36"/>
    <n v="14.175000000000001"/>
    <n v="14.18"/>
    <x v="353"/>
    <s v=""/>
    <n v="120444498"/>
    <n v="90758815"/>
    <n v="23.6"/>
    <n v="4.37"/>
    <n v="1"/>
    <x v="1"/>
    <n v="0.84348508027492652"/>
    <n v="2"/>
  </r>
  <r>
    <s v="768-F-Jun-06-23"/>
    <m/>
    <x v="36"/>
    <n v="14.292"/>
    <n v="14.29"/>
    <x v="251"/>
    <s v=""/>
    <n v="121156335"/>
    <n v="90758815"/>
    <n v="23.6"/>
    <n v="4.37"/>
    <n v="1"/>
    <x v="1"/>
    <n v="0.8484701472481615"/>
    <n v="2"/>
  </r>
  <r>
    <s v="768-F-Jun-06-23"/>
    <m/>
    <x v="36"/>
    <n v="14.391"/>
    <n v="14.39"/>
    <x v="252"/>
    <s v=""/>
    <n v="275387167"/>
    <n v="90758815"/>
    <n v="23.6"/>
    <n v="4.37"/>
    <n v="1"/>
    <x v="1"/>
    <n v="1.9285643638423369"/>
    <n v="2"/>
  </r>
  <r>
    <s v="768-F-Jun-06-23"/>
    <m/>
    <x v="36"/>
    <n v="14.532999999999999"/>
    <n v="14.53"/>
    <x v="253"/>
    <s v=""/>
    <n v="130768551"/>
    <n v="90758815"/>
    <n v="23.6"/>
    <n v="4.37"/>
    <n v="1"/>
    <x v="1"/>
    <n v="0.91578547438232361"/>
    <n v="2"/>
  </r>
  <r>
    <s v="768-F-Jun-06-23"/>
    <m/>
    <x v="36"/>
    <n v="14.638999999999999"/>
    <n v="14.64"/>
    <x v="254"/>
    <s v=""/>
    <n v="164023734"/>
    <n v="90758815"/>
    <n v="23.6"/>
    <n v="4.37"/>
    <n v="1"/>
    <x v="1"/>
    <n v="1.1486749061794685"/>
    <n v="2"/>
  </r>
  <r>
    <s v="768-F-Jun-06-23"/>
    <m/>
    <x v="36"/>
    <n v="14.971"/>
    <n v="14.97"/>
    <x v="467"/>
    <s v=""/>
    <n v="1696488392"/>
    <n v="90758815"/>
    <n v="23.6"/>
    <n v="4.37"/>
    <n v="1"/>
    <x v="1"/>
    <n v="11.880680905088758"/>
    <n v="2"/>
  </r>
  <r>
    <s v="768-F-Jun-06-23"/>
    <m/>
    <x v="36"/>
    <n v="15.46"/>
    <n v="15.46"/>
    <x v="257"/>
    <s v=""/>
    <n v="137215539"/>
    <n v="90758815"/>
    <n v="23.6"/>
    <n v="4.37"/>
    <n v="1"/>
    <x v="1"/>
    <n v="0.9609343876245996"/>
    <n v="2"/>
  </r>
  <r>
    <s v="768-F-Jun-06-23"/>
    <m/>
    <x v="36"/>
    <n v="15.711"/>
    <n v="15.71"/>
    <x v="75"/>
    <s v=""/>
    <n v="115740741"/>
    <n v="90758815"/>
    <n v="23.6"/>
    <n v="4.37"/>
    <n v="1"/>
    <x v="1"/>
    <n v="0.81054419117977872"/>
    <n v="2"/>
  </r>
  <r>
    <s v="768-F-Jun-06-23"/>
    <m/>
    <x v="36"/>
    <n v="16.024000000000001"/>
    <n v="16.02"/>
    <x v="341"/>
    <s v=""/>
    <n v="222685924"/>
    <n v="90758815"/>
    <n v="23.6"/>
    <n v="4.37"/>
    <n v="1"/>
    <x v="1"/>
    <n v="1.5594921943320001"/>
    <n v="2"/>
  </r>
  <r>
    <s v="768-F-Jun-06-23"/>
    <m/>
    <x v="36"/>
    <n v="16.36"/>
    <n v="16.36"/>
    <x v="28"/>
    <s v="dodecane"/>
    <n v="428014430"/>
    <n v="90758815"/>
    <n v="23.6"/>
    <n v="4.37"/>
    <n v="1"/>
    <x v="1"/>
    <n v="2.9974286234924317"/>
    <n v="2"/>
  </r>
  <r>
    <s v="768-F-Jun-06-23"/>
    <m/>
    <x v="36"/>
    <n v="16.550999999999998"/>
    <n v="16.55"/>
    <x v="29"/>
    <s v="decanal"/>
    <n v="169215238"/>
    <n v="90758815"/>
    <n v="23.6"/>
    <n v="4.37"/>
    <n v="1"/>
    <x v="1"/>
    <n v="1.185031537166362"/>
    <n v="2"/>
  </r>
  <r>
    <s v="768-F-Jun-06-23"/>
    <m/>
    <x v="36"/>
    <n v="16.733000000000001"/>
    <n v="16.73"/>
    <x v="260"/>
    <s v=""/>
    <n v="50942220"/>
    <n v="90758815"/>
    <n v="23.6"/>
    <n v="4.37"/>
    <n v="1"/>
    <x v="1"/>
    <n v="0.35675355237964435"/>
    <n v="2"/>
  </r>
  <r>
    <s v="768-F-Jun-06-23"/>
    <m/>
    <x v="36"/>
    <n v="16.931999999999999"/>
    <n v="16.93"/>
    <x v="292"/>
    <s v=""/>
    <n v="312470395"/>
    <n v="90758815"/>
    <n v="23.6"/>
    <n v="4.37"/>
    <n v="1"/>
    <x v="1"/>
    <n v="2.1882619844545577"/>
    <n v="2"/>
  </r>
  <r>
    <s v="768-F-Jun-06-23"/>
    <m/>
    <x v="36"/>
    <n v="17.193000000000001"/>
    <n v="17.190000000000001"/>
    <x v="262"/>
    <s v=""/>
    <n v="309565080"/>
    <n v="90758815"/>
    <n v="23.6"/>
    <n v="4.37"/>
    <n v="1"/>
    <x v="1"/>
    <n v="2.1679157677598031"/>
    <n v="2"/>
  </r>
  <r>
    <s v="768-F-Jun-06-23"/>
    <m/>
    <x v="36"/>
    <n v="17.436"/>
    <n v="17.440000000000001"/>
    <x v="321"/>
    <s v=""/>
    <n v="94907397"/>
    <n v="90758815"/>
    <n v="23.6"/>
    <n v="4.37"/>
    <n v="1"/>
    <x v="1"/>
    <n v="0.66464616239447749"/>
    <n v="2"/>
  </r>
  <r>
    <s v="768-F-Jun-06-23"/>
    <m/>
    <x v="36"/>
    <n v="17.643999999999998"/>
    <n v="17.64"/>
    <x v="31"/>
    <s v=""/>
    <n v="224617780"/>
    <n v="90758815"/>
    <n v="23.6"/>
    <n v="4.37"/>
    <n v="1"/>
    <x v="1"/>
    <n v="1.5730211785554187"/>
    <n v="2"/>
  </r>
  <r>
    <s v="768-F-Jun-06-23"/>
    <m/>
    <x v="36"/>
    <n v="17.927"/>
    <n v="17.93"/>
    <x v="264"/>
    <s v=""/>
    <n v="51727279"/>
    <n v="90758815"/>
    <n v="23.6"/>
    <n v="4.37"/>
    <n v="1"/>
    <x v="1"/>
    <n v="0.3622514004725938"/>
    <n v="2"/>
  </r>
  <r>
    <s v="768-F-Jun-06-23"/>
    <m/>
    <x v="36"/>
    <n v="18.28"/>
    <n v="18.28"/>
    <x v="468"/>
    <s v=""/>
    <n v="616639132"/>
    <n v="90758815"/>
    <n v="23.6"/>
    <n v="4.37"/>
    <n v="1"/>
    <x v="1"/>
    <n v="4.3183866128586548"/>
    <n v="2"/>
  </r>
  <r>
    <s v="768-F-Jun-06-23"/>
    <m/>
    <x v="36"/>
    <n v="18.428000000000001"/>
    <n v="18.43"/>
    <x v="265"/>
    <s v=""/>
    <n v="146326321"/>
    <n v="90758815"/>
    <n v="23.6"/>
    <n v="4.37"/>
    <n v="1"/>
    <x v="1"/>
    <n v="1.0247381214127329"/>
    <n v="2"/>
  </r>
  <r>
    <s v="768-F-Jun-06-23"/>
    <m/>
    <x v="36"/>
    <n v="18.686"/>
    <n v="18.690000000000001"/>
    <x v="35"/>
    <s v=""/>
    <n v="165017536"/>
    <n v="90758815"/>
    <n v="23.6"/>
    <n v="4.37"/>
    <n v="1"/>
    <x v="1"/>
    <n v="1.1556346027506428"/>
    <n v="2"/>
  </r>
  <r>
    <s v="768-F-Jun-06-23"/>
    <m/>
    <x v="36"/>
    <n v="19.099"/>
    <n v="19.100000000000001"/>
    <x v="37"/>
    <s v=""/>
    <n v="119417528"/>
    <n v="90758815"/>
    <n v="23.6"/>
    <n v="4.37"/>
    <n v="1"/>
    <x v="1"/>
    <n v="0.83629310482337926"/>
    <n v="2"/>
  </r>
  <r>
    <s v="768-F-Jun-06-23"/>
    <m/>
    <x v="36"/>
    <n v="19.399000000000001"/>
    <n v="19.399999999999999"/>
    <x v="39"/>
    <s v="undecanal"/>
    <n v="101053260"/>
    <n v="90758815"/>
    <n v="23.6"/>
    <n v="4.37"/>
    <n v="1"/>
    <x v="1"/>
    <n v="0.70768626660840095"/>
    <n v="2"/>
  </r>
  <r>
    <s v="768-F-Jun-06-23"/>
    <m/>
    <x v="36"/>
    <n v="19.504000000000001"/>
    <n v="19.5"/>
    <x v="41"/>
    <s v="standard"/>
    <n v="90758815"/>
    <n v="90758815"/>
    <n v="23.6"/>
    <n v="4.37"/>
    <n v="1"/>
    <x v="1"/>
    <n v="0.63559322033898313"/>
    <n v="2"/>
  </r>
  <r>
    <s v="768-F-Jun-06-23"/>
    <m/>
    <x v="36"/>
    <n v="19.757000000000001"/>
    <n v="19.760000000000002"/>
    <x v="267"/>
    <s v=""/>
    <n v="26149506"/>
    <n v="90758815"/>
    <n v="23.6"/>
    <n v="4.37"/>
    <n v="1"/>
    <x v="1"/>
    <n v="0.18312765243589355"/>
    <n v="2"/>
  </r>
  <r>
    <s v="768-F-Jun-06-23"/>
    <m/>
    <x v="36"/>
    <n v="20.119"/>
    <n v="20.12"/>
    <x v="268"/>
    <s v=""/>
    <n v="81646173"/>
    <n v="90758815"/>
    <n v="23.6"/>
    <n v="4.37"/>
    <n v="1"/>
    <x v="1"/>
    <n v="0.57177646078150901"/>
    <n v="2"/>
  </r>
  <r>
    <s v="768-F-Jun-06-23"/>
    <m/>
    <x v="36"/>
    <n v="20.259"/>
    <n v="20.260000000000002"/>
    <x v="325"/>
    <s v=""/>
    <n v="199084080"/>
    <n v="90758815"/>
    <n v="23.6"/>
    <n v="4.37"/>
    <n v="1"/>
    <x v="1"/>
    <n v="1.3942060782241783"/>
    <n v="2"/>
  </r>
  <r>
    <s v="768-F-Jun-06-23"/>
    <m/>
    <x v="36"/>
    <n v="20.623000000000001"/>
    <n v="20.62"/>
    <x v="375"/>
    <s v=""/>
    <n v="24943950"/>
    <n v="90758815"/>
    <n v="23.6"/>
    <n v="4.37"/>
    <n v="1"/>
    <x v="1"/>
    <n v="0.17468502104698674"/>
    <n v="2"/>
  </r>
  <r>
    <s v="768-F-Jun-06-23"/>
    <m/>
    <x v="36"/>
    <n v="21.242000000000001"/>
    <n v="21.24"/>
    <x v="346"/>
    <s v=""/>
    <n v="43687312"/>
    <n v="90758815"/>
    <n v="23.6"/>
    <n v="4.37"/>
    <n v="1"/>
    <x v="1"/>
    <n v="0.30594669313425804"/>
    <n v="2"/>
  </r>
  <r>
    <s v="768-F-Jun-06-23"/>
    <m/>
    <x v="36"/>
    <n v="21.366"/>
    <n v="21.37"/>
    <x v="271"/>
    <s v=""/>
    <n v="32118861"/>
    <n v="90758815"/>
    <n v="23.6"/>
    <n v="4.37"/>
    <n v="1"/>
    <x v="1"/>
    <n v="0.22493165315798988"/>
    <n v="2"/>
  </r>
  <r>
    <s v="768-F-Jun-06-23"/>
    <m/>
    <x v="36"/>
    <n v="21.634"/>
    <n v="21.63"/>
    <x v="127"/>
    <s v=""/>
    <n v="42765058"/>
    <n v="90758815"/>
    <n v="23.6"/>
    <n v="4.37"/>
    <n v="1"/>
    <x v="1"/>
    <n v="0.29948805449039179"/>
    <n v="2"/>
  </r>
  <r>
    <s v="768-F-Jun-06-23"/>
    <m/>
    <x v="36"/>
    <n v="21.838999999999999"/>
    <n v="21.84"/>
    <x v="44"/>
    <s v="tetradecane"/>
    <n v="42427809"/>
    <n v="90758815"/>
    <n v="23.6"/>
    <n v="4.37"/>
    <n v="1"/>
    <x v="1"/>
    <n v="0.29712626541275677"/>
    <n v="2"/>
  </r>
  <r>
    <s v="768-F-Jun-06-23"/>
    <m/>
    <x v="36"/>
    <n v="22.036999999999999"/>
    <n v="22.04"/>
    <x v="272"/>
    <s v=""/>
    <n v="82857230"/>
    <n v="90758815"/>
    <n v="23.6"/>
    <n v="4.37"/>
    <n v="1"/>
    <x v="1"/>
    <n v="0.58025761623339611"/>
    <n v="2"/>
  </r>
  <r>
    <s v="768-F-Jun-06-23"/>
    <m/>
    <x v="36"/>
    <n v="22.312999999999999"/>
    <n v="22.31"/>
    <x v="347"/>
    <s v=""/>
    <n v="364852240"/>
    <n v="90758815"/>
    <n v="23.6"/>
    <n v="4.37"/>
    <n v="1"/>
    <x v="1"/>
    <n v="2.5550973772574217"/>
    <n v="2"/>
  </r>
  <r>
    <s v="768-F-Jun-06-23"/>
    <m/>
    <x v="36"/>
    <n v="22.588000000000001"/>
    <n v="22.59"/>
    <x v="274"/>
    <s v=""/>
    <n v="50154097"/>
    <n v="90758815"/>
    <n v="23.6"/>
    <n v="4.37"/>
    <n v="1"/>
    <x v="1"/>
    <n v="0.35123424678279164"/>
    <n v="2"/>
  </r>
  <r>
    <s v="768-F-Jun-06-23"/>
    <m/>
    <x v="36"/>
    <n v="22.702999999999999"/>
    <n v="22.7"/>
    <x v="178"/>
    <s v=""/>
    <n v="94333032"/>
    <n v="90758815"/>
    <n v="23.6"/>
    <n v="4.37"/>
    <n v="1"/>
    <x v="1"/>
    <n v="0.66062382583135693"/>
    <n v="2"/>
  </r>
  <r>
    <s v="768-F-Jun-06-23"/>
    <m/>
    <x v="36"/>
    <n v="23.106999999999999"/>
    <n v="23.11"/>
    <x v="128"/>
    <s v=""/>
    <n v="103814326"/>
    <n v="90758815"/>
    <n v="23.6"/>
    <n v="4.37"/>
    <n v="1"/>
    <x v="1"/>
    <n v="0.72702229287216924"/>
    <n v="2"/>
  </r>
  <r>
    <s v="768-F-Jun-06-23"/>
    <m/>
    <x v="36"/>
    <n v="23.315000000000001"/>
    <n v="23.32"/>
    <x v="329"/>
    <s v=""/>
    <n v="149385323"/>
    <n v="90758815"/>
    <n v="23.6"/>
    <n v="4.37"/>
    <n v="1"/>
    <x v="1"/>
    <n v="1.0461606238132257"/>
    <n v="2"/>
  </r>
  <r>
    <s v="768-F-Jun-06-23"/>
    <m/>
    <x v="36"/>
    <n v="23.539000000000001"/>
    <n v="23.54"/>
    <x v="81"/>
    <s v=""/>
    <n v="55356661"/>
    <n v="90758815"/>
    <n v="23.6"/>
    <n v="4.37"/>
    <n v="1"/>
    <x v="1"/>
    <n v="0.38766833207554979"/>
    <n v="2"/>
  </r>
  <r>
    <s v="768-F-Jun-06-23"/>
    <m/>
    <x v="36"/>
    <n v="23.669"/>
    <n v="23.67"/>
    <x v="277"/>
    <s v=""/>
    <n v="25238148"/>
    <n v="90758815"/>
    <n v="23.6"/>
    <n v="4.37"/>
    <n v="1"/>
    <x v="1"/>
    <n v="0.17674531958919765"/>
    <n v="2"/>
  </r>
  <r>
    <s v="768-F-Jun-06-23"/>
    <m/>
    <x v="36"/>
    <n v="23.800999999999998"/>
    <n v="23.8"/>
    <x v="278"/>
    <s v=""/>
    <n v="69701581"/>
    <n v="90758815"/>
    <n v="23.6"/>
    <n v="4.37"/>
    <n v="1"/>
    <x v="1"/>
    <n v="0.48812726709255155"/>
    <n v="2"/>
  </r>
  <r>
    <s v="768-F-Jun-06-23"/>
    <m/>
    <x v="36"/>
    <n v="24.405999999999999"/>
    <n v="24.41"/>
    <x v="279"/>
    <s v=""/>
    <n v="36077658"/>
    <n v="90758815"/>
    <n v="23.6"/>
    <n v="4.37"/>
    <n v="1"/>
    <x v="1"/>
    <n v="0.25265551153911026"/>
    <n v="2"/>
  </r>
  <r>
    <s v="768-F-Jun-06-23"/>
    <m/>
    <x v="36"/>
    <n v="24.603999999999999"/>
    <n v="24.6"/>
    <x v="49"/>
    <s v="tridecanal"/>
    <n v="428266347"/>
    <n v="90758815"/>
    <n v="23.6"/>
    <n v="4.37"/>
    <n v="1"/>
    <x v="1"/>
    <n v="2.9991928238876011"/>
    <n v="2"/>
  </r>
  <r>
    <s v="768-F-Jun-06-23"/>
    <m/>
    <x v="36"/>
    <n v="24.972000000000001"/>
    <n v="24.97"/>
    <x v="280"/>
    <s v=""/>
    <n v="86451149"/>
    <n v="90758815"/>
    <n v="23.6"/>
    <n v="4.37"/>
    <n v="1"/>
    <x v="1"/>
    <n v="0.60542619683735688"/>
    <n v="2"/>
  </r>
  <r>
    <s v="768-F-Jun-06-23"/>
    <m/>
    <x v="36"/>
    <n v="25.411000000000001"/>
    <n v="25.41"/>
    <x v="332"/>
    <s v=""/>
    <n v="15932192"/>
    <n v="90758815"/>
    <n v="23.6"/>
    <n v="4.37"/>
    <n v="1"/>
    <x v="1"/>
    <n v="0.11157476241111107"/>
    <n v="2"/>
  </r>
  <r>
    <s v="768-F-Jun-06-23"/>
    <m/>
    <x v="36"/>
    <n v="26.245999999999999"/>
    <n v="26.25"/>
    <x v="281"/>
    <s v=""/>
    <n v="32861200"/>
    <n v="90758815"/>
    <n v="23.6"/>
    <n v="4.37"/>
    <n v="1"/>
    <x v="1"/>
    <n v="0.23013032874220968"/>
    <n v="2"/>
  </r>
  <r>
    <s v="768-F-Jun-06-23"/>
    <m/>
    <x v="36"/>
    <n v="26.933"/>
    <n v="26.93"/>
    <x v="282"/>
    <s v=""/>
    <n v="61926759"/>
    <n v="90758815"/>
    <n v="23.6"/>
    <n v="4.37"/>
    <n v="1"/>
    <x v="1"/>
    <n v="0.43367939717994447"/>
    <n v="2"/>
  </r>
  <r>
    <s v="768-F-Jun-06-23"/>
    <m/>
    <x v="36"/>
    <n v="29.259"/>
    <n v="29.26"/>
    <x v="57"/>
    <s v="pentadecanal"/>
    <n v="20148136"/>
    <n v="90758815"/>
    <n v="23.6"/>
    <n v="4.37"/>
    <n v="1"/>
    <x v="1"/>
    <n v="0.1410994474097948"/>
    <n v="2"/>
  </r>
  <r>
    <s v="768-F-Jun-06-23"/>
    <m/>
    <x v="36"/>
    <n v="31.24"/>
    <n v="31.24"/>
    <x v="58"/>
    <s v=""/>
    <n v="26214982"/>
    <n v="90758815"/>
    <n v="23.6"/>
    <n v="4.37"/>
    <n v="1"/>
    <x v="1"/>
    <n v="0.18358618752909539"/>
    <n v="2"/>
  </r>
  <r>
    <s v="768-F-Jun-06-23"/>
    <m/>
    <x v="36"/>
    <n v="32.874000000000002"/>
    <n v="32.869999999999997"/>
    <x v="283"/>
    <s v=""/>
    <n v="16976459"/>
    <n v="90758815"/>
    <n v="23.6"/>
    <n v="4.37"/>
    <n v="1"/>
    <x v="1"/>
    <n v="0.11888787051442565"/>
    <n v="2"/>
  </r>
  <r>
    <s v="812-F-Jun-06-23"/>
    <m/>
    <x v="37"/>
    <n v="4.3559999999999999"/>
    <n v="4.3600000000000003"/>
    <x v="1"/>
    <s v=""/>
    <n v="205441990"/>
    <n v="50041612"/>
    <n v="13.84"/>
    <n v="2.86"/>
    <n v="0"/>
    <x v="1"/>
    <n v="4.4495192586817502"/>
    <n v="2"/>
  </r>
  <r>
    <s v="812-F-Jun-06-23"/>
    <m/>
    <x v="37"/>
    <n v="5.423"/>
    <n v="5.42"/>
    <x v="2"/>
    <s v="4-hydroxy-4-methyl-2-pentanone"/>
    <n v="67724666"/>
    <n v="50041612"/>
    <n v="13.84"/>
    <n v="2.86"/>
    <n v="0"/>
    <x v="1"/>
    <n v="1.4667994875574808"/>
    <n v="2"/>
  </r>
  <r>
    <s v="812-F-Jun-06-23"/>
    <m/>
    <x v="37"/>
    <n v="5.766"/>
    <n v="5.77"/>
    <x v="3"/>
    <s v="(z)-3-hexen-1-ol"/>
    <n v="683435553"/>
    <n v="50041612"/>
    <n v="13.84"/>
    <n v="2.86"/>
    <n v="0"/>
    <x v="1"/>
    <n v="14.802035626413627"/>
    <n v="2"/>
  </r>
  <r>
    <s v="812-F-Jun-06-23"/>
    <m/>
    <x v="37"/>
    <n v="6.1120000000000001"/>
    <n v="6.11"/>
    <x v="109"/>
    <s v=""/>
    <n v="50344023"/>
    <n v="50041612"/>
    <n v="13.84"/>
    <n v="2.86"/>
    <n v="0"/>
    <x v="1"/>
    <n v="1.0903647297128352"/>
    <n v="2"/>
  </r>
  <r>
    <s v="812-F-Jun-06-23"/>
    <m/>
    <x v="37"/>
    <n v="7.8150000000000004"/>
    <n v="7.82"/>
    <x v="238"/>
    <s v=""/>
    <n v="419275862"/>
    <n v="50041612"/>
    <n v="13.84"/>
    <n v="2.86"/>
    <n v="0"/>
    <x v="1"/>
    <n v="9.080792211316643"/>
    <n v="2"/>
  </r>
  <r>
    <s v="812-F-Jun-06-23"/>
    <m/>
    <x v="37"/>
    <n v="8.0050000000000008"/>
    <n v="8.01"/>
    <x v="181"/>
    <s v=""/>
    <n v="836838643"/>
    <n v="50041612"/>
    <n v="13.84"/>
    <n v="2.86"/>
    <n v="0"/>
    <x v="1"/>
    <n v="18.124482042047987"/>
    <n v="2"/>
  </r>
  <r>
    <s v="812-F-Jun-06-23"/>
    <m/>
    <x v="37"/>
    <n v="8.9090000000000007"/>
    <n v="8.91"/>
    <x v="156"/>
    <s v=""/>
    <n v="64548844"/>
    <n v="50041612"/>
    <n v="13.84"/>
    <n v="2.86"/>
    <n v="0"/>
    <x v="1"/>
    <n v="1.3980166591242809"/>
    <n v="2"/>
  </r>
  <r>
    <s v="812-F-Jun-06-23"/>
    <m/>
    <x v="37"/>
    <n v="9.0530000000000008"/>
    <n v="9.0500000000000007"/>
    <x v="299"/>
    <s v=""/>
    <n v="53761960"/>
    <n v="50041612"/>
    <n v="13.84"/>
    <n v="2.86"/>
    <n v="0"/>
    <x v="1"/>
    <n v="1.1643913515658504"/>
    <n v="2"/>
  </r>
  <r>
    <s v="812-F-Jun-06-23"/>
    <m/>
    <x v="37"/>
    <n v="9.3049999999999997"/>
    <n v="9.31"/>
    <x v="219"/>
    <s v=""/>
    <n v="165426248"/>
    <n v="50041612"/>
    <n v="13.84"/>
    <n v="2.86"/>
    <n v="0"/>
    <x v="1"/>
    <n v="3.5828472863189424"/>
    <n v="2"/>
  </r>
  <r>
    <s v="812-F-Jun-06-23"/>
    <m/>
    <x v="37"/>
    <n v="9.3710000000000004"/>
    <n v="9.3699999999999992"/>
    <x v="239"/>
    <s v=""/>
    <n v="257854329"/>
    <n v="50041612"/>
    <n v="13.84"/>
    <n v="2.86"/>
    <n v="0"/>
    <x v="1"/>
    <n v="5.5846801465462832"/>
    <n v="2"/>
  </r>
  <r>
    <s v="812-F-Jun-06-23"/>
    <m/>
    <x v="37"/>
    <n v="9.9359999999999999"/>
    <n v="9.94"/>
    <x v="368"/>
    <s v="b-myrcene"/>
    <n v="3629925508"/>
    <n v="50041612"/>
    <n v="13.84"/>
    <n v="2.86"/>
    <n v="0"/>
    <x v="1"/>
    <n v="78.617927403381046"/>
    <n v="2"/>
  </r>
  <r>
    <s v="812-F-Jun-06-23"/>
    <m/>
    <x v="37"/>
    <n v="10.334"/>
    <n v="10.33"/>
    <x v="409"/>
    <s v=""/>
    <n v="96196788"/>
    <n v="50041612"/>
    <n v="13.84"/>
    <n v="2.86"/>
    <n v="0"/>
    <x v="1"/>
    <n v="2.0834565554457756"/>
    <n v="2"/>
  </r>
  <r>
    <s v="812-F-Jun-06-23"/>
    <m/>
    <x v="37"/>
    <n v="10.488"/>
    <n v="10.49"/>
    <x v="402"/>
    <s v=""/>
    <n v="293587523"/>
    <n v="50041612"/>
    <n v="13.84"/>
    <n v="2.86"/>
    <n v="0"/>
    <x v="1"/>
    <n v="6.3585995136494313"/>
    <n v="2"/>
  </r>
  <r>
    <s v="812-F-Jun-06-23"/>
    <m/>
    <x v="37"/>
    <n v="11.144"/>
    <n v="11.14"/>
    <x v="16"/>
    <s v="2-ethyl-1-hexanol"/>
    <n v="4340534006"/>
    <n v="50041612"/>
    <n v="13.84"/>
    <n v="2.86"/>
    <n v="0"/>
    <x v="1"/>
    <n v="94.008482164040785"/>
    <n v="2"/>
  </r>
  <r>
    <s v="812-F-Jun-06-23"/>
    <m/>
    <x v="37"/>
    <n v="11.243"/>
    <n v="11.24"/>
    <x v="303"/>
    <s v=""/>
    <n v="5259459924"/>
    <n v="50041612"/>
    <n v="13.84"/>
    <n v="2.86"/>
    <n v="0"/>
    <x v="1"/>
    <n v="113.91083303906301"/>
    <n v="2"/>
  </r>
  <r>
    <s v="812-F-Jun-06-23"/>
    <m/>
    <x v="37"/>
    <n v="11.467000000000001"/>
    <n v="11.47"/>
    <x v="380"/>
    <s v=""/>
    <n v="1899524013"/>
    <n v="50041612"/>
    <n v="13.84"/>
    <n v="2.86"/>
    <n v="0"/>
    <x v="1"/>
    <n v="41.140414762200962"/>
    <n v="2"/>
  </r>
  <r>
    <s v="812-F-Jun-06-23"/>
    <m/>
    <x v="37"/>
    <n v="11.765000000000001"/>
    <n v="11.77"/>
    <x v="305"/>
    <s v=""/>
    <n v="529855063"/>
    <n v="50041612"/>
    <n v="13.84"/>
    <n v="2.86"/>
    <n v="0"/>
    <x v="1"/>
    <n v="11.475747032671032"/>
    <n v="2"/>
  </r>
  <r>
    <s v="812-F-Jun-06-23"/>
    <m/>
    <x v="37"/>
    <n v="12.058"/>
    <n v="12.06"/>
    <x v="411"/>
    <s v=""/>
    <n v="42415848"/>
    <n v="50041612"/>
    <n v="13.84"/>
    <n v="2.86"/>
    <n v="0"/>
    <x v="1"/>
    <n v="0.91865412980724037"/>
    <n v="2"/>
  </r>
  <r>
    <s v="812-F-Jun-06-23"/>
    <m/>
    <x v="37"/>
    <n v="12.994"/>
    <n v="12.99"/>
    <x v="413"/>
    <s v=""/>
    <n v="152453697"/>
    <n v="50041612"/>
    <n v="13.84"/>
    <n v="2.86"/>
    <n v="0"/>
    <x v="1"/>
    <n v="3.3018842002977684"/>
    <n v="2"/>
  </r>
  <r>
    <s v="812-F-Jun-06-23"/>
    <m/>
    <x v="37"/>
    <n v="13.295"/>
    <n v="13.3"/>
    <x v="339"/>
    <s v=""/>
    <n v="29583088"/>
    <n v="50041612"/>
    <n v="13.84"/>
    <n v="2.86"/>
    <n v="0"/>
    <x v="1"/>
    <n v="0.6407186758036999"/>
    <n v="2"/>
  </r>
  <r>
    <s v="812-F-Jun-06-23"/>
    <m/>
    <x v="37"/>
    <n v="13.516999999999999"/>
    <n v="13.52"/>
    <x v="20"/>
    <s v="nonanal"/>
    <n v="103950448"/>
    <n v="50041612"/>
    <n v="13.84"/>
    <n v="2.86"/>
    <n v="0"/>
    <x v="1"/>
    <n v="2.2513874613685148"/>
    <n v="2"/>
  </r>
  <r>
    <s v="812-F-Jun-06-23"/>
    <m/>
    <x v="37"/>
    <n v="13.775"/>
    <n v="13.78"/>
    <x v="311"/>
    <s v=""/>
    <n v="42262120"/>
    <n v="50041612"/>
    <n v="13.84"/>
    <n v="2.86"/>
    <n v="0"/>
    <x v="1"/>
    <n v="0.91532464640125011"/>
    <n v="2"/>
  </r>
  <r>
    <s v="812-F-Jun-06-23"/>
    <m/>
    <x v="37"/>
    <n v="14.180999999999999"/>
    <n v="14.18"/>
    <x v="353"/>
    <s v=""/>
    <n v="25867090"/>
    <n v="50041612"/>
    <n v="13.84"/>
    <n v="2.86"/>
    <n v="0"/>
    <x v="1"/>
    <n v="0.56023656663885568"/>
    <n v="2"/>
  </r>
  <r>
    <s v="812-F-Jun-06-23"/>
    <m/>
    <x v="37"/>
    <n v="14.284000000000001"/>
    <n v="14.28"/>
    <x v="372"/>
    <s v=""/>
    <n v="408233625"/>
    <n v="50041612"/>
    <n v="13.84"/>
    <n v="2.86"/>
    <n v="0"/>
    <x v="1"/>
    <n v="8.8416363980847521"/>
    <n v="2"/>
  </r>
  <r>
    <s v="812-F-Jun-06-23"/>
    <m/>
    <x v="37"/>
    <n v="14.385999999999999"/>
    <n v="14.39"/>
    <x v="252"/>
    <s v=""/>
    <n v="135114348"/>
    <n v="50041612"/>
    <n v="13.84"/>
    <n v="2.86"/>
    <n v="0"/>
    <x v="1"/>
    <n v="2.9263437992896586"/>
    <n v="2"/>
  </r>
  <r>
    <s v="812-F-Jun-06-23"/>
    <m/>
    <x v="37"/>
    <n v="14.954000000000001"/>
    <n v="14.95"/>
    <x v="99"/>
    <s v=""/>
    <n v="117120581"/>
    <n v="50041612"/>
    <n v="13.84"/>
    <n v="2.86"/>
    <n v="0"/>
    <x v="1"/>
    <n v="2.5366298328179933"/>
    <n v="2"/>
  </r>
  <r>
    <s v="812-F-Jun-06-23"/>
    <m/>
    <x v="37"/>
    <n v="15.163"/>
    <n v="15.16"/>
    <x v="125"/>
    <s v=""/>
    <n v="58137894"/>
    <n v="50041612"/>
    <n v="13.84"/>
    <n v="2.86"/>
    <n v="0"/>
    <x v="1"/>
    <n v="1.2591665365595328"/>
    <n v="2"/>
  </r>
  <r>
    <s v="812-F-Jun-06-23"/>
    <m/>
    <x v="37"/>
    <n v="15.702999999999999"/>
    <n v="15.7"/>
    <x v="25"/>
    <s v=""/>
    <n v="37739250"/>
    <n v="50041612"/>
    <n v="13.84"/>
    <n v="2.86"/>
    <n v="0"/>
    <x v="1"/>
    <n v="0.81736708101009559"/>
    <n v="2"/>
  </r>
  <r>
    <s v="812-F-Jun-06-23"/>
    <m/>
    <x v="37"/>
    <n v="16.263000000000002"/>
    <n v="16.260000000000002"/>
    <x v="318"/>
    <s v=""/>
    <n v="58716332"/>
    <n v="50041612"/>
    <n v="13.84"/>
    <n v="2.86"/>
    <n v="0"/>
    <x v="1"/>
    <n v="1.2716945062358067"/>
    <n v="2"/>
  </r>
  <r>
    <s v="812-F-Jun-06-23"/>
    <m/>
    <x v="37"/>
    <n v="16.363"/>
    <n v="16.36"/>
    <x v="28"/>
    <s v="dodecane"/>
    <n v="102142871"/>
    <n v="50041612"/>
    <n v="13.84"/>
    <n v="2.86"/>
    <n v="0"/>
    <x v="1"/>
    <n v="2.2122384603631691"/>
    <n v="2"/>
  </r>
  <r>
    <s v="812-F-Jun-06-23"/>
    <m/>
    <x v="37"/>
    <n v="16.550999999999998"/>
    <n v="16.55"/>
    <x v="29"/>
    <s v="decanal"/>
    <n v="108072625"/>
    <n v="50041612"/>
    <n v="13.84"/>
    <n v="2.86"/>
    <n v="0"/>
    <x v="1"/>
    <n v="2.3406667072967449"/>
    <n v="2"/>
  </r>
  <r>
    <s v="812-F-Jun-06-23"/>
    <m/>
    <x v="37"/>
    <n v="16.844000000000001"/>
    <n v="16.84"/>
    <x v="320"/>
    <s v=""/>
    <n v="84260309"/>
    <n v="50041612"/>
    <n v="13.84"/>
    <n v="2.86"/>
    <n v="0"/>
    <x v="1"/>
    <n v="1.82493300244013"/>
    <n v="2"/>
  </r>
  <r>
    <s v="812-F-Jun-06-23"/>
    <m/>
    <x v="37"/>
    <n v="16.920000000000002"/>
    <n v="16.920000000000002"/>
    <x v="374"/>
    <s v=""/>
    <n v="139139599"/>
    <n v="50041612"/>
    <n v="13.84"/>
    <n v="2.86"/>
    <n v="0"/>
    <x v="1"/>
    <n v="3.0135237951879068"/>
    <n v="2"/>
  </r>
  <r>
    <s v="812-F-Jun-06-23"/>
    <m/>
    <x v="37"/>
    <n v="17.649999999999999"/>
    <n v="17.649999999999999"/>
    <x v="263"/>
    <s v=""/>
    <n v="26020561"/>
    <n v="50041612"/>
    <n v="13.84"/>
    <n v="2.86"/>
    <n v="0"/>
    <x v="1"/>
    <n v="0.5635604838679924"/>
    <n v="2"/>
  </r>
  <r>
    <s v="812-F-Jun-06-23"/>
    <m/>
    <x v="37"/>
    <n v="18.181999999999999"/>
    <n v="18.18"/>
    <x v="33"/>
    <s v="m-ethylacetophenone"/>
    <n v="32124014"/>
    <n v="50041612"/>
    <n v="13.84"/>
    <n v="2.86"/>
    <n v="0"/>
    <x v="1"/>
    <n v="0.6957507516314565"/>
    <n v="2"/>
  </r>
  <r>
    <s v="812-F-Jun-06-23"/>
    <m/>
    <x v="37"/>
    <n v="18.437000000000001"/>
    <n v="18.440000000000001"/>
    <x v="323"/>
    <s v=""/>
    <n v="52914665"/>
    <n v="50041612"/>
    <n v="13.84"/>
    <n v="2.86"/>
    <n v="0"/>
    <x v="1"/>
    <n v="1.1460404028611344"/>
    <n v="2"/>
  </r>
  <r>
    <s v="812-F-Jun-06-23"/>
    <m/>
    <x v="37"/>
    <n v="19.006"/>
    <n v="19.010000000000002"/>
    <x v="345"/>
    <s v=""/>
    <n v="28466330"/>
    <n v="50041612"/>
    <n v="13.84"/>
    <n v="2.86"/>
    <n v="0"/>
    <x v="1"/>
    <n v="0.61653162315547105"/>
    <n v="2"/>
  </r>
  <r>
    <s v="812-F-Jun-06-23"/>
    <m/>
    <x v="37"/>
    <n v="19.097000000000001"/>
    <n v="19.100000000000001"/>
    <x v="37"/>
    <s v=""/>
    <n v="59234943"/>
    <n v="50041612"/>
    <n v="13.84"/>
    <n v="2.86"/>
    <n v="0"/>
    <x v="1"/>
    <n v="1.2829267262520954"/>
    <n v="2"/>
  </r>
  <r>
    <s v="812-F-Jun-06-23"/>
    <m/>
    <x v="37"/>
    <n v="19.504999999999999"/>
    <n v="19.510000000000002"/>
    <x v="41"/>
    <s v="standard"/>
    <n v="50041612"/>
    <n v="50041612"/>
    <n v="13.84"/>
    <n v="2.86"/>
    <n v="0"/>
    <x v="1"/>
    <n v="1.0838150289017341"/>
    <n v="2"/>
  </r>
  <r>
    <s v="812-F-Jun-06-23"/>
    <m/>
    <x v="37"/>
    <n v="21.838000000000001"/>
    <n v="21.84"/>
    <x v="44"/>
    <s v="tetradecane"/>
    <n v="20848967"/>
    <n v="50041612"/>
    <n v="13.84"/>
    <n v="2.86"/>
    <n v="0"/>
    <x v="1"/>
    <n v="0.45155267523508835"/>
    <n v="2"/>
  </r>
  <r>
    <s v="812-F-Jun-06-23"/>
    <m/>
    <x v="37"/>
    <n v="22.035"/>
    <n v="22.04"/>
    <x v="272"/>
    <s v=""/>
    <n v="90623197"/>
    <n v="50041612"/>
    <n v="13.84"/>
    <n v="2.86"/>
    <n v="0"/>
    <x v="1"/>
    <n v="1.9627421849584412"/>
    <n v="2"/>
  </r>
  <r>
    <s v="812-F-Jun-06-23"/>
    <m/>
    <x v="37"/>
    <n v="22.285"/>
    <n v="22.29"/>
    <x v="46"/>
    <s v=""/>
    <n v="69813914"/>
    <n v="50041612"/>
    <n v="13.84"/>
    <n v="2.86"/>
    <n v="0"/>
    <x v="1"/>
    <n v="1.51204899673602"/>
    <n v="2"/>
  </r>
  <r>
    <s v="812-F-Jun-06-23"/>
    <m/>
    <x v="37"/>
    <n v="22.593"/>
    <n v="22.59"/>
    <x v="274"/>
    <s v=""/>
    <n v="34356007"/>
    <n v="50041612"/>
    <n v="13.84"/>
    <n v="2.86"/>
    <n v="0"/>
    <x v="1"/>
    <n v="0.74409187137403132"/>
    <n v="2"/>
  </r>
  <r>
    <s v="812-F-Jun-06-23"/>
    <m/>
    <x v="37"/>
    <n v="22.655000000000001"/>
    <n v="22.66"/>
    <x v="399"/>
    <s v=""/>
    <n v="49003140"/>
    <n v="50041612"/>
    <n v="13.84"/>
    <n v="2.86"/>
    <n v="0"/>
    <x v="1"/>
    <n v="1.0613235160245382"/>
    <n v="2"/>
  </r>
  <r>
    <s v="812-F-Jun-06-23"/>
    <m/>
    <x v="37"/>
    <n v="23.317"/>
    <n v="23.32"/>
    <x v="329"/>
    <s v=""/>
    <n v="131263785"/>
    <n v="50041612"/>
    <n v="13.84"/>
    <n v="2.86"/>
    <n v="0"/>
    <x v="1"/>
    <n v="2.8429472442559605"/>
    <n v="2"/>
  </r>
  <r>
    <s v="812-F-Jun-06-23"/>
    <m/>
    <x v="37"/>
    <n v="23.408999999999999"/>
    <n v="23.41"/>
    <x v="330"/>
    <s v=""/>
    <n v="19016758"/>
    <n v="50041612"/>
    <n v="13.84"/>
    <n v="2.86"/>
    <n v="0"/>
    <x v="1"/>
    <n v="0.41187018758283173"/>
    <n v="2"/>
  </r>
  <r>
    <s v="812-F-Jun-06-23"/>
    <m/>
    <x v="37"/>
    <n v="23.541"/>
    <n v="23.54"/>
    <x v="81"/>
    <s v=""/>
    <n v="56445822"/>
    <n v="50041612"/>
    <n v="13.84"/>
    <n v="2.86"/>
    <n v="0"/>
    <x v="1"/>
    <n v="1.2225191746883002"/>
    <n v="2"/>
  </r>
  <r>
    <s v="812-F-Jun-06-23"/>
    <m/>
    <x v="37"/>
    <n v="24.61"/>
    <n v="24.61"/>
    <x v="49"/>
    <s v="tridecanal"/>
    <n v="695408440"/>
    <n v="50041612"/>
    <n v="13.84"/>
    <n v="2.86"/>
    <n v="0"/>
    <x v="1"/>
    <n v="15.061347713920764"/>
    <n v="2"/>
  </r>
  <r>
    <s v="812-F-Jun-06-23"/>
    <m/>
    <x v="37"/>
    <n v="24.681999999999999"/>
    <n v="24.68"/>
    <x v="469"/>
    <s v=""/>
    <n v="16530439"/>
    <n v="50041612"/>
    <n v="13.84"/>
    <n v="2.86"/>
    <n v="0"/>
    <x v="1"/>
    <n v="0.35802080521593416"/>
    <n v="2"/>
  </r>
  <r>
    <s v="812-F-Jun-06-23"/>
    <m/>
    <x v="37"/>
    <n v="24.972000000000001"/>
    <n v="24.97"/>
    <x v="280"/>
    <s v=""/>
    <n v="94064283"/>
    <n v="50041612"/>
    <n v="13.84"/>
    <n v="2.86"/>
    <n v="0"/>
    <x v="1"/>
    <n v="2.0372701742355122"/>
    <n v="2"/>
  </r>
  <r>
    <s v="812-F-Jun-06-23"/>
    <m/>
    <x v="37"/>
    <n v="25.411999999999999"/>
    <n v="25.41"/>
    <x v="332"/>
    <s v=""/>
    <n v="24117480"/>
    <n v="50041612"/>
    <n v="13.84"/>
    <n v="2.86"/>
    <n v="0"/>
    <x v="1"/>
    <n v="0.52234303090070311"/>
    <n v="2"/>
  </r>
  <r>
    <s v="922-F-Jun-06-23"/>
    <m/>
    <x v="38"/>
    <n v="4.3659999999999997"/>
    <n v="4.37"/>
    <x v="173"/>
    <s v=""/>
    <n v="23185077"/>
    <n v="72469286"/>
    <n v="23.48"/>
    <n v="4.74"/>
    <n v="0"/>
    <x v="1"/>
    <n v="0.20438439159521657"/>
    <n v="2"/>
  </r>
  <r>
    <s v="922-F-Jun-06-23"/>
    <m/>
    <x v="38"/>
    <n v="4.8689999999999998"/>
    <n v="4.87"/>
    <x v="68"/>
    <s v=""/>
    <n v="14646730"/>
    <n v="72469286"/>
    <n v="23.48"/>
    <n v="4.74"/>
    <n v="0"/>
    <x v="1"/>
    <n v="0.12911593952909478"/>
    <n v="2"/>
  </r>
  <r>
    <s v="922-F-Jun-06-23"/>
    <m/>
    <x v="38"/>
    <n v="5.4210000000000003"/>
    <n v="5.42"/>
    <x v="2"/>
    <s v="4-hydroxy-4-methyl-2-pentanone"/>
    <n v="249345490"/>
    <n v="72469286"/>
    <n v="23.48"/>
    <n v="4.74"/>
    <n v="0"/>
    <x v="1"/>
    <n v="2.1980658623933467"/>
    <n v="2"/>
  </r>
  <r>
    <s v="922-F-Jun-06-23"/>
    <m/>
    <x v="38"/>
    <n v="5.76"/>
    <n v="5.76"/>
    <x v="3"/>
    <s v="(z)-3-hexen-1-ol"/>
    <n v="575977611"/>
    <n v="72469286"/>
    <n v="23.48"/>
    <n v="4.74"/>
    <n v="0"/>
    <x v="1"/>
    <n v="5.0774398375602248"/>
    <n v="2"/>
  </r>
  <r>
    <s v="922-F-Jun-06-23"/>
    <m/>
    <x v="38"/>
    <n v="6.1150000000000002"/>
    <n v="6.12"/>
    <x v="5"/>
    <s v=""/>
    <n v="47303201"/>
    <n v="72469286"/>
    <n v="23.48"/>
    <n v="4.74"/>
    <n v="0"/>
    <x v="1"/>
    <n v="0.41699391194134222"/>
    <n v="2"/>
  </r>
  <r>
    <s v="922-F-Jun-06-23"/>
    <m/>
    <x v="38"/>
    <n v="7.5090000000000003"/>
    <n v="7.51"/>
    <x v="9"/>
    <s v="cyclopentane"/>
    <n v="25057959"/>
    <n v="72469286"/>
    <n v="23.48"/>
    <n v="4.74"/>
    <n v="0"/>
    <x v="1"/>
    <n v="0.22089448764103223"/>
    <n v="2"/>
  </r>
  <r>
    <s v="922-F-Jun-06-23"/>
    <m/>
    <x v="38"/>
    <n v="7.8159999999999998"/>
    <n v="7.82"/>
    <x v="238"/>
    <s v=""/>
    <n v="898423982"/>
    <n v="72469286"/>
    <n v="23.48"/>
    <n v="4.74"/>
    <n v="0"/>
    <x v="1"/>
    <n v="7.9199149934081206"/>
    <n v="2"/>
  </r>
  <r>
    <s v="922-F-Jun-06-23"/>
    <m/>
    <x v="38"/>
    <n v="8.0050000000000008"/>
    <n v="8.01"/>
    <x v="181"/>
    <s v=""/>
    <n v="499328672"/>
    <n v="72469286"/>
    <n v="23.48"/>
    <n v="4.74"/>
    <n v="0"/>
    <x v="1"/>
    <n v="4.4017531980923525"/>
    <n v="2"/>
  </r>
  <r>
    <s v="922-F-Jun-06-23"/>
    <m/>
    <x v="38"/>
    <n v="8.4649999999999999"/>
    <n v="8.4700000000000006"/>
    <x v="10"/>
    <s v=""/>
    <n v="53298798"/>
    <n v="72469286"/>
    <n v="23.48"/>
    <n v="4.74"/>
    <n v="0"/>
    <x v="1"/>
    <n v="0.46984715219994072"/>
    <n v="2"/>
  </r>
  <r>
    <s v="922-F-Jun-06-23"/>
    <m/>
    <x v="38"/>
    <n v="8.9060000000000006"/>
    <n v="8.91"/>
    <x v="156"/>
    <s v=""/>
    <n v="111993516"/>
    <n v="72469286"/>
    <n v="23.48"/>
    <n v="4.74"/>
    <n v="0"/>
    <x v="1"/>
    <n v="0.98726118659296014"/>
    <n v="2"/>
  </r>
  <r>
    <s v="922-F-Jun-06-23"/>
    <m/>
    <x v="38"/>
    <n v="9.0540000000000003"/>
    <n v="9.0500000000000007"/>
    <x v="299"/>
    <s v=""/>
    <n v="77216288"/>
    <n v="72469286"/>
    <n v="23.48"/>
    <n v="4.74"/>
    <n v="0"/>
    <x v="1"/>
    <n v="0.68068801514530319"/>
    <n v="2"/>
  </r>
  <r>
    <s v="922-F-Jun-06-23"/>
    <m/>
    <x v="38"/>
    <n v="9.3089999999999993"/>
    <n v="9.31"/>
    <x v="219"/>
    <s v=""/>
    <n v="1500164044"/>
    <n v="72469286"/>
    <n v="23.48"/>
    <n v="4.74"/>
    <n v="0"/>
    <x v="1"/>
    <n v="13.224459656785253"/>
    <n v="2"/>
  </r>
  <r>
    <s v="922-F-Jun-06-23"/>
    <m/>
    <x v="38"/>
    <n v="9.9390000000000001"/>
    <n v="9.94"/>
    <x v="368"/>
    <s v="b-myrcene"/>
    <n v="3737196757"/>
    <n v="72469286"/>
    <n v="23.48"/>
    <n v="4.74"/>
    <n v="0"/>
    <x v="1"/>
    <n v="32.944668911432181"/>
    <n v="2"/>
  </r>
  <r>
    <s v="922-F-Jun-06-23"/>
    <m/>
    <x v="38"/>
    <n v="10.391999999999999"/>
    <n v="10.39"/>
    <x v="334"/>
    <s v=""/>
    <n v="802062610"/>
    <n v="72469286"/>
    <n v="23.48"/>
    <n v="4.74"/>
    <n v="0"/>
    <x v="1"/>
    <n v="7.0704565081289763"/>
    <n v="2"/>
  </r>
  <r>
    <s v="922-F-Jun-06-23"/>
    <m/>
    <x v="38"/>
    <n v="10.75"/>
    <n v="10.75"/>
    <x v="470"/>
    <s v=""/>
    <n v="200828819"/>
    <n v="72469286"/>
    <n v="23.48"/>
    <n v="4.74"/>
    <n v="0"/>
    <x v="1"/>
    <n v="1.7703747969480916"/>
    <n v="2"/>
  </r>
  <r>
    <s v="922-F-Jun-06-23"/>
    <m/>
    <x v="38"/>
    <n v="11.222"/>
    <n v="11.22"/>
    <x v="471"/>
    <s v=""/>
    <n v="9902068946"/>
    <n v="72469286"/>
    <n v="23.48"/>
    <n v="4.74"/>
    <n v="0"/>
    <x v="1"/>
    <n v="87.290127915559523"/>
    <n v="2"/>
  </r>
  <r>
    <s v="922-F-Jun-06-23"/>
    <m/>
    <x v="38"/>
    <n v="11.438000000000001"/>
    <n v="11.44"/>
    <x v="304"/>
    <s v=""/>
    <n v="255294389"/>
    <n v="72469286"/>
    <n v="23.48"/>
    <n v="4.74"/>
    <n v="0"/>
    <x v="1"/>
    <n v="2.2505074437940209"/>
    <n v="2"/>
  </r>
  <r>
    <s v="922-F-Jun-06-23"/>
    <m/>
    <x v="38"/>
    <n v="11.775"/>
    <n v="11.78"/>
    <x v="371"/>
    <s v=""/>
    <n v="2162144131"/>
    <n v="72469286"/>
    <n v="23.48"/>
    <n v="4.74"/>
    <n v="0"/>
    <x v="1"/>
    <n v="19.060040764824858"/>
    <n v="2"/>
  </r>
  <r>
    <s v="922-F-Jun-06-23"/>
    <m/>
    <x v="38"/>
    <n v="12.073"/>
    <n v="12.07"/>
    <x v="306"/>
    <s v=""/>
    <n v="468844457"/>
    <n v="72469286"/>
    <n v="23.48"/>
    <n v="4.74"/>
    <n v="0"/>
    <x v="1"/>
    <n v="4.1330244060321508"/>
    <n v="2"/>
  </r>
  <r>
    <s v="922-F-Jun-06-23"/>
    <m/>
    <x v="38"/>
    <n v="12.326000000000001"/>
    <n v="12.33"/>
    <x v="246"/>
    <s v=""/>
    <n v="139872557"/>
    <n v="72469286"/>
    <n v="23.48"/>
    <n v="4.74"/>
    <n v="0"/>
    <x v="1"/>
    <n v="1.2330244779136272"/>
    <n v="2"/>
  </r>
  <r>
    <s v="922-F-Jun-06-23"/>
    <m/>
    <x v="38"/>
    <n v="12.997"/>
    <n v="13"/>
    <x v="307"/>
    <s v=""/>
    <n v="443393571"/>
    <n v="72469286"/>
    <n v="23.48"/>
    <n v="4.74"/>
    <n v="0"/>
    <x v="1"/>
    <n v="3.9086661323602874"/>
    <n v="2"/>
  </r>
  <r>
    <s v="922-F-Jun-06-23"/>
    <m/>
    <x v="38"/>
    <n v="13.297000000000001"/>
    <n v="13.3"/>
    <x v="339"/>
    <s v=""/>
    <n v="181776375"/>
    <n v="72469286"/>
    <n v="23.48"/>
    <n v="4.74"/>
    <n v="0"/>
    <x v="1"/>
    <n v="1.6024209801312688"/>
    <n v="2"/>
  </r>
  <r>
    <s v="922-F-Jun-06-23"/>
    <m/>
    <x v="38"/>
    <n v="13.37"/>
    <n v="13.37"/>
    <x v="113"/>
    <s v=""/>
    <n v="163181616"/>
    <n v="72469286"/>
    <n v="23.48"/>
    <n v="4.74"/>
    <n v="0"/>
    <x v="1"/>
    <n v="1.4385018132863763"/>
    <n v="2"/>
  </r>
  <r>
    <s v="922-F-Jun-06-23"/>
    <m/>
    <x v="38"/>
    <n v="13.516"/>
    <n v="13.52"/>
    <x v="20"/>
    <s v="nonanal"/>
    <n v="145289887"/>
    <n v="72469286"/>
    <n v="23.48"/>
    <n v="4.74"/>
    <n v="0"/>
    <x v="1"/>
    <n v="1.2807800965868159"/>
    <n v="2"/>
  </r>
  <r>
    <s v="922-F-Jun-06-23"/>
    <m/>
    <x v="38"/>
    <n v="13.773999999999999"/>
    <n v="13.77"/>
    <x v="466"/>
    <s v=""/>
    <n v="40238929"/>
    <n v="72469286"/>
    <n v="23.48"/>
    <n v="4.74"/>
    <n v="0"/>
    <x v="1"/>
    <n v="0.35471993567707866"/>
    <n v="2"/>
  </r>
  <r>
    <s v="922-F-Jun-06-23"/>
    <m/>
    <x v="38"/>
    <n v="13.891999999999999"/>
    <n v="13.89"/>
    <x v="73"/>
    <s v="€-4,8-dimethylnona-1,3,7-triene"/>
    <n v="270305076"/>
    <n v="72469286"/>
    <n v="23.48"/>
    <n v="4.74"/>
    <n v="0"/>
    <x v="1"/>
    <n v="2.3828317888855306"/>
    <n v="2"/>
  </r>
  <r>
    <s v="922-F-Jun-06-23"/>
    <m/>
    <x v="38"/>
    <n v="13.993"/>
    <n v="13.99"/>
    <x v="312"/>
    <s v=""/>
    <n v="93421733"/>
    <n v="72469286"/>
    <n v="23.48"/>
    <n v="4.74"/>
    <n v="0"/>
    <x v="1"/>
    <n v="0.82354456105432661"/>
    <n v="2"/>
  </r>
  <r>
    <s v="922-F-Jun-06-23"/>
    <m/>
    <x v="38"/>
    <n v="14.173999999999999"/>
    <n v="14.17"/>
    <x v="313"/>
    <s v=""/>
    <n v="78733488"/>
    <n v="72469286"/>
    <n v="23.48"/>
    <n v="4.74"/>
    <n v="0"/>
    <x v="1"/>
    <n v="0.69406265258680322"/>
    <n v="2"/>
  </r>
  <r>
    <s v="922-F-Jun-06-23"/>
    <m/>
    <x v="38"/>
    <n v="14.292"/>
    <n v="14.29"/>
    <x v="251"/>
    <s v=""/>
    <n v="83742503"/>
    <n v="72469286"/>
    <n v="23.48"/>
    <n v="4.74"/>
    <n v="0"/>
    <x v="1"/>
    <n v="0.73821883474079453"/>
    <n v="2"/>
  </r>
  <r>
    <s v="922-F-Jun-06-23"/>
    <m/>
    <x v="38"/>
    <n v="14.385"/>
    <n v="14.39"/>
    <x v="252"/>
    <s v=""/>
    <n v="77880818"/>
    <n v="72469286"/>
    <n v="23.48"/>
    <n v="4.74"/>
    <n v="0"/>
    <x v="1"/>
    <n v="0.68654607460944772"/>
    <n v="2"/>
  </r>
  <r>
    <s v="922-F-Jun-06-23"/>
    <m/>
    <x v="38"/>
    <n v="14.531000000000001"/>
    <n v="14.53"/>
    <x v="253"/>
    <s v=""/>
    <n v="46757686"/>
    <n v="72469286"/>
    <n v="23.48"/>
    <n v="4.74"/>
    <n v="0"/>
    <x v="1"/>
    <n v="0.41218501044918565"/>
    <n v="2"/>
  </r>
  <r>
    <s v="922-F-Jun-06-23"/>
    <m/>
    <x v="38"/>
    <n v="14.634"/>
    <n v="14.63"/>
    <x v="314"/>
    <s v=""/>
    <n v="55101495"/>
    <n v="72469286"/>
    <n v="23.48"/>
    <n v="4.74"/>
    <n v="0"/>
    <x v="1"/>
    <n v="0.48573854344162265"/>
    <n v="2"/>
  </r>
  <r>
    <s v="922-F-Jun-06-23"/>
    <m/>
    <x v="38"/>
    <n v="14.868"/>
    <n v="14.87"/>
    <x v="472"/>
    <s v=""/>
    <n v="29927646"/>
    <n v="72469286"/>
    <n v="23.48"/>
    <n v="4.74"/>
    <n v="0"/>
    <x v="1"/>
    <n v="0.26382244577350406"/>
    <n v="2"/>
  </r>
  <r>
    <s v="922-F-Jun-06-23"/>
    <m/>
    <x v="38"/>
    <n v="14.954000000000001"/>
    <n v="14.95"/>
    <x v="99"/>
    <s v=""/>
    <n v="40334469"/>
    <n v="72469286"/>
    <n v="23.48"/>
    <n v="4.74"/>
    <n v="0"/>
    <x v="1"/>
    <n v="0.35556215348696585"/>
    <n v="2"/>
  </r>
  <r>
    <s v="922-F-Jun-06-23"/>
    <m/>
    <x v="38"/>
    <n v="15.161"/>
    <n v="15.16"/>
    <x v="125"/>
    <s v=""/>
    <n v="79580853"/>
    <n v="72469286"/>
    <n v="23.48"/>
    <n v="4.74"/>
    <n v="0"/>
    <x v="1"/>
    <n v="0.70153246517289392"/>
    <n v="2"/>
  </r>
  <r>
    <s v="922-F-Jun-06-23"/>
    <m/>
    <x v="38"/>
    <n v="15.46"/>
    <n v="15.46"/>
    <x v="257"/>
    <s v=""/>
    <n v="51039874"/>
    <n v="72469286"/>
    <n v="23.48"/>
    <n v="4.74"/>
    <n v="0"/>
    <x v="1"/>
    <n v="0.44993396375550149"/>
    <n v="2"/>
  </r>
  <r>
    <s v="922-F-Jun-06-23"/>
    <m/>
    <x v="38"/>
    <n v="15.711"/>
    <n v="15.71"/>
    <x v="75"/>
    <s v=""/>
    <n v="234325933"/>
    <n v="72469286"/>
    <n v="23.48"/>
    <n v="4.74"/>
    <n v="0"/>
    <x v="1"/>
    <n v="2.0656633252150285"/>
    <n v="2"/>
  </r>
  <r>
    <s v="922-F-Jun-06-23"/>
    <m/>
    <x v="38"/>
    <n v="15.935"/>
    <n v="15.94"/>
    <x v="403"/>
    <s v=""/>
    <n v="43575210"/>
    <n v="72469286"/>
    <n v="23.48"/>
    <n v="4.74"/>
    <n v="0"/>
    <x v="1"/>
    <n v="0.38413039492962631"/>
    <n v="2"/>
  </r>
  <r>
    <s v="922-F-Jun-06-23"/>
    <m/>
    <x v="38"/>
    <n v="16.003"/>
    <n v="16"/>
    <x v="26"/>
    <s v="Butanoic acid, 3-hexenyl ester"/>
    <n v="52070883"/>
    <n v="72469286"/>
    <n v="23.48"/>
    <n v="4.74"/>
    <n v="0"/>
    <x v="1"/>
    <n v="0.45902266107551443"/>
    <n v="2"/>
  </r>
  <r>
    <s v="922-F-Jun-06-23"/>
    <m/>
    <x v="38"/>
    <n v="16.109000000000002"/>
    <n v="16.11"/>
    <x v="216"/>
    <s v=""/>
    <n v="36411130"/>
    <n v="72469286"/>
    <n v="23.48"/>
    <n v="4.74"/>
    <n v="0"/>
    <x v="1"/>
    <n v="0.3209765769742467"/>
    <n v="2"/>
  </r>
  <r>
    <s v="922-F-Jun-06-23"/>
    <m/>
    <x v="38"/>
    <n v="16.213000000000001"/>
    <n v="16.21"/>
    <x v="27"/>
    <s v="methyl salicylate"/>
    <n v="60254933"/>
    <n v="72469286"/>
    <n v="23.48"/>
    <n v="4.74"/>
    <n v="0"/>
    <x v="1"/>
    <n v="0.53116786378650094"/>
    <n v="2"/>
  </r>
  <r>
    <s v="922-F-Jun-06-23"/>
    <m/>
    <x v="38"/>
    <n v="16.366"/>
    <n v="16.37"/>
    <x v="28"/>
    <s v="dodecane"/>
    <n v="107057480"/>
    <n v="72469286"/>
    <n v="23.48"/>
    <n v="4.74"/>
    <n v="0"/>
    <x v="1"/>
    <n v="0.94374833930968027"/>
    <n v="2"/>
  </r>
  <r>
    <s v="922-F-Jun-06-23"/>
    <m/>
    <x v="38"/>
    <n v="16.55"/>
    <n v="16.55"/>
    <x v="29"/>
    <s v="decanal"/>
    <n v="154499671"/>
    <n v="72469286"/>
    <n v="23.48"/>
    <n v="4.74"/>
    <n v="0"/>
    <x v="1"/>
    <n v="1.3619674956868213"/>
    <n v="2"/>
  </r>
  <r>
    <s v="922-F-Jun-06-23"/>
    <m/>
    <x v="38"/>
    <n v="16.736999999999998"/>
    <n v="16.739999999999998"/>
    <x v="319"/>
    <s v=""/>
    <n v="25024620"/>
    <n v="72469286"/>
    <n v="23.48"/>
    <n v="4.74"/>
    <n v="0"/>
    <x v="1"/>
    <n v="0.22060059294180856"/>
    <n v="2"/>
  </r>
  <r>
    <s v="922-F-Jun-06-23"/>
    <m/>
    <x v="38"/>
    <n v="16.843"/>
    <n v="16.84"/>
    <x v="320"/>
    <s v=""/>
    <n v="26781970"/>
    <n v="72469286"/>
    <n v="23.48"/>
    <n v="4.74"/>
    <n v="0"/>
    <x v="1"/>
    <n v="0.23609223485310582"/>
    <n v="2"/>
  </r>
  <r>
    <s v="922-F-Jun-06-23"/>
    <m/>
    <x v="38"/>
    <n v="16.934000000000001"/>
    <n v="16.93"/>
    <x v="292"/>
    <s v=""/>
    <n v="59819420"/>
    <n v="72469286"/>
    <n v="23.48"/>
    <n v="4.74"/>
    <n v="0"/>
    <x v="1"/>
    <n v="0.52732866758556507"/>
    <n v="2"/>
  </r>
  <r>
    <s v="922-F-Jun-06-23"/>
    <m/>
    <x v="38"/>
    <n v="17.193000000000001"/>
    <n v="17.190000000000001"/>
    <x v="262"/>
    <s v=""/>
    <n v="65756793"/>
    <n v="72469286"/>
    <n v="23.48"/>
    <n v="4.74"/>
    <n v="0"/>
    <x v="1"/>
    <n v="0.57966864335009949"/>
    <n v="2"/>
  </r>
  <r>
    <s v="922-F-Jun-06-23"/>
    <m/>
    <x v="38"/>
    <n v="17.433"/>
    <n v="17.43"/>
    <x v="30"/>
    <s v="cis-3-hexenyl isovalerate"/>
    <n v="73372656"/>
    <n v="72469286"/>
    <n v="23.48"/>
    <n v="4.74"/>
    <n v="0"/>
    <x v="1"/>
    <n v="0.64680508312675067"/>
    <n v="2"/>
  </r>
  <r>
    <s v="922-F-Jun-06-23"/>
    <m/>
    <x v="38"/>
    <n v="17.649000000000001"/>
    <n v="17.649999999999999"/>
    <x v="263"/>
    <s v=""/>
    <n v="51894868"/>
    <n v="72469286"/>
    <n v="23.48"/>
    <n v="4.74"/>
    <n v="0"/>
    <x v="1"/>
    <n v="0.45747102858852151"/>
    <n v="2"/>
  </r>
  <r>
    <s v="922-F-Jun-06-23"/>
    <m/>
    <x v="38"/>
    <n v="18.048999999999999"/>
    <n v="18.05"/>
    <x v="473"/>
    <s v=""/>
    <n v="15846147"/>
    <n v="72469286"/>
    <n v="23.48"/>
    <n v="4.74"/>
    <n v="0"/>
    <x v="1"/>
    <n v="0.13968921102670331"/>
    <n v="2"/>
  </r>
  <r>
    <s v="922-F-Jun-06-23"/>
    <m/>
    <x v="38"/>
    <n v="18.422999999999998"/>
    <n v="18.420000000000002"/>
    <x v="343"/>
    <s v=""/>
    <n v="26577944"/>
    <n v="72469286"/>
    <n v="23.48"/>
    <n v="4.74"/>
    <n v="0"/>
    <x v="1"/>
    <n v="0.23429367581102861"/>
    <n v="2"/>
  </r>
  <r>
    <s v="922-F-Jun-06-23"/>
    <m/>
    <x v="38"/>
    <n v="18.678999999999998"/>
    <n v="18.68"/>
    <x v="266"/>
    <s v=""/>
    <n v="31350331"/>
    <n v="72469286"/>
    <n v="23.48"/>
    <n v="4.74"/>
    <n v="0"/>
    <x v="1"/>
    <n v="0.27636390113104459"/>
    <n v="2"/>
  </r>
  <r>
    <s v="922-F-Jun-06-23"/>
    <m/>
    <x v="38"/>
    <n v="19.004000000000001"/>
    <n v="19"/>
    <x v="324"/>
    <s v=""/>
    <n v="75364858"/>
    <n v="72469286"/>
    <n v="23.48"/>
    <n v="4.74"/>
    <n v="0"/>
    <x v="1"/>
    <n v="0.66436702582397666"/>
    <n v="2"/>
  </r>
  <r>
    <s v="922-F-Jun-06-23"/>
    <m/>
    <x v="38"/>
    <n v="19.097000000000001"/>
    <n v="19.100000000000001"/>
    <x v="37"/>
    <s v=""/>
    <n v="61769717"/>
    <n v="72469286"/>
    <n v="23.48"/>
    <n v="4.74"/>
    <n v="0"/>
    <x v="1"/>
    <n v="0.54452120336083876"/>
    <n v="2"/>
  </r>
  <r>
    <s v="922-F-Jun-06-23"/>
    <m/>
    <x v="38"/>
    <n v="19.396000000000001"/>
    <n v="19.399999999999999"/>
    <x v="39"/>
    <s v="undecanal"/>
    <n v="37096248"/>
    <n v="72469286"/>
    <n v="23.48"/>
    <n v="4.74"/>
    <n v="0"/>
    <x v="1"/>
    <n v="0.32701612670707403"/>
    <n v="2"/>
  </r>
  <r>
    <s v="922-F-Jun-06-23"/>
    <m/>
    <x v="38"/>
    <n v="19.504000000000001"/>
    <n v="19.5"/>
    <x v="41"/>
    <s v="standard"/>
    <n v="72469286"/>
    <n v="72469286"/>
    <n v="23.48"/>
    <n v="4.74"/>
    <n v="0"/>
    <x v="1"/>
    <n v="0.6388415672913117"/>
    <n v="2"/>
  </r>
  <r>
    <s v="922-F-Jun-06-23"/>
    <m/>
    <x v="38"/>
    <n v="19.88"/>
    <n v="19.88"/>
    <x v="176"/>
    <s v=""/>
    <n v="16548601"/>
    <n v="72469286"/>
    <n v="23.48"/>
    <n v="4.74"/>
    <n v="0"/>
    <x v="1"/>
    <n v="0.14588158353483113"/>
    <n v="2"/>
  </r>
  <r>
    <s v="922-F-Jun-06-23"/>
    <m/>
    <x v="38"/>
    <n v="20.056000000000001"/>
    <n v="20.059999999999999"/>
    <x v="433"/>
    <s v=""/>
    <n v="16203306"/>
    <n v="72469286"/>
    <n v="23.48"/>
    <n v="4.74"/>
    <n v="0"/>
    <x v="1"/>
    <n v="0.14283768989169723"/>
    <n v="2"/>
  </r>
  <r>
    <s v="922-F-Jun-06-23"/>
    <m/>
    <x v="38"/>
    <n v="21.635999999999999"/>
    <n v="21.64"/>
    <x v="185"/>
    <s v=""/>
    <n v="19519033"/>
    <n v="72469286"/>
    <n v="23.48"/>
    <n v="4.74"/>
    <n v="0"/>
    <x v="1"/>
    <n v="0.17206695859720261"/>
    <n v="2"/>
  </r>
  <r>
    <s v="922-F-Jun-06-23"/>
    <m/>
    <x v="38"/>
    <n v="21.837"/>
    <n v="21.84"/>
    <x v="44"/>
    <s v="tetradecane"/>
    <n v="32567258"/>
    <n v="72469286"/>
    <n v="23.48"/>
    <n v="4.74"/>
    <n v="0"/>
    <x v="1"/>
    <n v="0.28709152927352577"/>
    <n v="2"/>
  </r>
  <r>
    <s v="922-F-Jun-06-23"/>
    <m/>
    <x v="38"/>
    <n v="22.077000000000002"/>
    <n v="22.08"/>
    <x v="45"/>
    <s v="dodecanal"/>
    <n v="22502154"/>
    <n v="72469286"/>
    <n v="23.48"/>
    <n v="4.74"/>
    <n v="0"/>
    <x v="1"/>
    <n v="0.19836419153888807"/>
    <n v="2"/>
  </r>
  <r>
    <s v="922-F-Jun-06-23"/>
    <m/>
    <x v="38"/>
    <n v="22.169"/>
    <n v="22.17"/>
    <x v="177"/>
    <s v=""/>
    <n v="16767881"/>
    <n v="72469286"/>
    <n v="23.48"/>
    <n v="4.74"/>
    <n v="0"/>
    <x v="1"/>
    <n v="0.14781461180939753"/>
    <n v="2"/>
  </r>
  <r>
    <s v="922-F-Jun-06-23"/>
    <m/>
    <x v="38"/>
    <n v="22.298999999999999"/>
    <n v="22.3"/>
    <x v="474"/>
    <s v=""/>
    <n v="142848166"/>
    <n v="72469286"/>
    <n v="23.48"/>
    <n v="4.74"/>
    <n v="0"/>
    <x v="1"/>
    <n v="1.2592554900034405"/>
    <n v="2"/>
  </r>
  <r>
    <s v="922-F-Jun-06-23"/>
    <m/>
    <x v="38"/>
    <n v="22.422000000000001"/>
    <n v="22.42"/>
    <x v="87"/>
    <s v=""/>
    <n v="41609429"/>
    <n v="72469286"/>
    <n v="23.48"/>
    <n v="4.74"/>
    <n v="0"/>
    <x v="1"/>
    <n v="0.36680136239311861"/>
    <n v="2"/>
  </r>
  <r>
    <s v="922-F-Jun-06-23"/>
    <m/>
    <x v="38"/>
    <n v="22.719000000000001"/>
    <n v="22.72"/>
    <x v="275"/>
    <s v=""/>
    <n v="18900426"/>
    <n v="72469286"/>
    <n v="23.48"/>
    <n v="4.74"/>
    <n v="0"/>
    <x v="1"/>
    <n v="0.16661372610064706"/>
    <n v="2"/>
  </r>
  <r>
    <s v="922-F-Jun-06-23"/>
    <m/>
    <x v="38"/>
    <n v="23.311"/>
    <n v="23.31"/>
    <x v="276"/>
    <s v=""/>
    <n v="26230796"/>
    <n v="72469286"/>
    <n v="23.48"/>
    <n v="4.74"/>
    <n v="0"/>
    <x v="1"/>
    <n v="0.23123344733848586"/>
    <n v="2"/>
  </r>
  <r>
    <s v="922-F-Jun-06-23"/>
    <m/>
    <x v="38"/>
    <n v="23.408999999999999"/>
    <n v="23.41"/>
    <x v="330"/>
    <s v=""/>
    <n v="34167334"/>
    <n v="72469286"/>
    <n v="23.48"/>
    <n v="4.74"/>
    <n v="0"/>
    <x v="1"/>
    <n v="0.30119674702915827"/>
    <n v="2"/>
  </r>
  <r>
    <s v="922-F-Jun-06-23"/>
    <m/>
    <x v="38"/>
    <n v="23.539000000000001"/>
    <n v="23.54"/>
    <x v="81"/>
    <s v=""/>
    <n v="19507526"/>
    <n v="72469286"/>
    <n v="23.48"/>
    <n v="4.74"/>
    <n v="0"/>
    <x v="1"/>
    <n v="0.17196552045256819"/>
    <n v="2"/>
  </r>
  <r>
    <s v="922-F-Jun-06-23"/>
    <m/>
    <x v="38"/>
    <n v="23.914000000000001"/>
    <n v="23.91"/>
    <x v="390"/>
    <s v=""/>
    <n v="13577530"/>
    <n v="72469286"/>
    <n v="23.48"/>
    <n v="4.74"/>
    <n v="0"/>
    <x v="1"/>
    <n v="0.11969057546868618"/>
    <n v="2"/>
  </r>
  <r>
    <s v="922-F-Jun-06-23"/>
    <m/>
    <x v="38"/>
    <n v="24.33"/>
    <n v="24.33"/>
    <x v="48"/>
    <s v="pentadecane"/>
    <n v="12658877"/>
    <n v="72469286"/>
    <n v="23.48"/>
    <n v="4.74"/>
    <n v="0"/>
    <x v="1"/>
    <n v="0.11159233475582937"/>
    <n v="2"/>
  </r>
  <r>
    <s v="922-F-Jun-06-23"/>
    <m/>
    <x v="38"/>
    <n v="24.597000000000001"/>
    <n v="24.6"/>
    <x v="49"/>
    <s v="tridecanal"/>
    <n v="105919054"/>
    <n v="72469286"/>
    <n v="23.48"/>
    <n v="4.74"/>
    <n v="0"/>
    <x v="1"/>
    <n v="0.9337127243584693"/>
    <n v="2"/>
  </r>
  <r>
    <s v="922-F-Jun-06-23"/>
    <m/>
    <x v="38"/>
    <n v="24.972999999999999"/>
    <n v="24.97"/>
    <x v="280"/>
    <s v=""/>
    <n v="14288095"/>
    <n v="72469286"/>
    <n v="23.48"/>
    <n v="4.74"/>
    <n v="0"/>
    <x v="1"/>
    <n v="0.12595444921876495"/>
    <n v="2"/>
  </r>
  <r>
    <s v="922-F-Jun-06-23"/>
    <m/>
    <x v="38"/>
    <n v="26.062000000000001"/>
    <n v="26.06"/>
    <x v="475"/>
    <s v=""/>
    <n v="18615063"/>
    <n v="72469286"/>
    <n v="23.48"/>
    <n v="4.74"/>
    <n v="0"/>
    <x v="1"/>
    <n v="0.16409815355634258"/>
    <n v="2"/>
  </r>
  <r>
    <s v="922-F-Jun-06-23"/>
    <m/>
    <x v="38"/>
    <n v="28.82"/>
    <n v="28.82"/>
    <x v="170"/>
    <s v=""/>
    <n v="35528537"/>
    <n v="72469286"/>
    <n v="23.48"/>
    <n v="4.74"/>
    <n v="0"/>
    <x v="1"/>
    <n v="0.31319621750719828"/>
    <n v="2"/>
  </r>
  <r>
    <s v="922-F-Jun-06-23"/>
    <m/>
    <x v="38"/>
    <n v="29.259"/>
    <n v="29.26"/>
    <x v="57"/>
    <s v="pentadecanal"/>
    <n v="16124198"/>
    <n v="72469286"/>
    <n v="23.48"/>
    <n v="4.74"/>
    <n v="0"/>
    <x v="1"/>
    <n v="0.14214032578760932"/>
    <n v="2"/>
  </r>
  <r>
    <s v="922-F-Jun-06-23"/>
    <m/>
    <x v="38"/>
    <n v="31.238"/>
    <n v="31.24"/>
    <x v="58"/>
    <s v=""/>
    <n v="60440078"/>
    <n v="72469286"/>
    <n v="23.48"/>
    <n v="4.74"/>
    <n v="0"/>
    <x v="1"/>
    <n v="0.5327999803493183"/>
    <n v="2"/>
  </r>
  <r>
    <s v="922-F-Jun-06-23"/>
    <m/>
    <x v="38"/>
    <n v="32.005000000000003"/>
    <n v="32.01"/>
    <x v="132"/>
    <s v=""/>
    <n v="13781037"/>
    <n v="72469286"/>
    <n v="23.48"/>
    <n v="4.74"/>
    <n v="0"/>
    <x v="1"/>
    <n v="0.12148455934807412"/>
    <n v="2"/>
  </r>
  <r>
    <s v="922-F-Jun-06-23"/>
    <m/>
    <x v="38"/>
    <n v="32.386000000000003"/>
    <n v="32.39"/>
    <x v="61"/>
    <s v=""/>
    <n v="12206326"/>
    <n v="72469286"/>
    <n v="23.48"/>
    <n v="4.74"/>
    <n v="0"/>
    <x v="1"/>
    <n v="0.10760294275161877"/>
    <n v="2"/>
  </r>
  <r>
    <s v="922-F-Jun-06-23"/>
    <m/>
    <x v="38"/>
    <n v="32.872999999999998"/>
    <n v="32.869999999999997"/>
    <x v="283"/>
    <s v=""/>
    <n v="127411286"/>
    <n v="72469286"/>
    <n v="23.48"/>
    <n v="4.74"/>
    <n v="0"/>
    <x v="1"/>
    <n v="1.1231741077018693"/>
    <n v="2"/>
  </r>
  <r>
    <s v="strleaves-1107-x-Aug-04-23"/>
    <m/>
    <x v="39"/>
    <n v="4.383"/>
    <n v="4.38"/>
    <x v="476"/>
    <s v=""/>
    <n v="6943880"/>
    <n v="34500202"/>
    <n v="11.52"/>
    <n v="3.31"/>
    <n v="1"/>
    <x v="2"/>
    <n v="0.1747141541696223"/>
    <n v="3"/>
  </r>
  <r>
    <s v="strleaves-1107-x-Aug-04-23"/>
    <m/>
    <x v="39"/>
    <n v="4.8529999999999998"/>
    <n v="4.8499999999999996"/>
    <x v="477"/>
    <s v=""/>
    <n v="9831980"/>
    <n v="34500202"/>
    <n v="11.52"/>
    <n v="3.31"/>
    <n v="1"/>
    <x v="2"/>
    <n v="0.18553597587148427"/>
    <n v="3"/>
  </r>
  <r>
    <s v="strleaves-1107-x-Aug-04-23"/>
    <m/>
    <x v="39"/>
    <n v="5.4249999999999998"/>
    <n v="5.43"/>
    <x v="2"/>
    <s v="4-hydroxy-4-methyl-2-pentanone"/>
    <n v="63051647"/>
    <n v="34500202"/>
    <n v="11.52"/>
    <n v="3.31"/>
    <n v="1"/>
    <x v="2"/>
    <n v="0.95186107835445921"/>
    <n v="3"/>
  </r>
  <r>
    <s v="strleaves-1107-x-Aug-04-23"/>
    <m/>
    <x v="39"/>
    <n v="5.6509999999999998"/>
    <n v="5.65"/>
    <x v="478"/>
    <s v=""/>
    <n v="9239216"/>
    <n v="34500202"/>
    <n v="11.52"/>
    <n v="3.31"/>
    <n v="1"/>
    <x v="2"/>
    <n v="0.11623341767358027"/>
    <n v="3"/>
  </r>
  <r>
    <s v="strleaves-1107-x-Aug-04-23"/>
    <m/>
    <x v="39"/>
    <n v="5.7759999999999998"/>
    <n v="5.78"/>
    <x v="3"/>
    <s v="(z)-3-hexen-1-ol"/>
    <n v="820051548"/>
    <n v="34500202"/>
    <n v="11.52"/>
    <n v="3.31"/>
    <n v="1"/>
    <x v="2"/>
    <n v="8.8428091201569536"/>
    <n v="3"/>
  </r>
  <r>
    <s v="strleaves-1107-x-Aug-04-23"/>
    <m/>
    <x v="39"/>
    <n v="6.1059999999999999"/>
    <n v="6.11"/>
    <x v="109"/>
    <s v=""/>
    <n v="46127469"/>
    <n v="34500202"/>
    <n v="11.52"/>
    <n v="3.31"/>
    <n v="1"/>
    <x v="2"/>
    <n v="0.43522794876498117"/>
    <n v="3"/>
  </r>
  <r>
    <s v="strleaves-1107-x-Aug-04-23"/>
    <m/>
    <x v="39"/>
    <n v="7.5030000000000001"/>
    <n v="7.5"/>
    <x v="479"/>
    <s v=""/>
    <n v="8210483"/>
    <n v="34500202"/>
    <n v="11.52"/>
    <n v="3.31"/>
    <n v="1"/>
    <x v="2"/>
    <n v="6.8861001470314528E-2"/>
    <n v="3"/>
  </r>
  <r>
    <s v="strleaves-1107-x-Aug-04-23"/>
    <m/>
    <x v="39"/>
    <n v="8.3819999999999997"/>
    <n v="8.3800000000000008"/>
    <x v="194"/>
    <s v=""/>
    <n v="6119672"/>
    <n v="34500202"/>
    <n v="11.52"/>
    <n v="3.31"/>
    <n v="1"/>
    <x v="2"/>
    <n v="4.6192905865691261E-2"/>
    <n v="3"/>
  </r>
  <r>
    <s v="strleaves-1107-x-Aug-04-23"/>
    <m/>
    <x v="39"/>
    <n v="8.4649999999999999"/>
    <n v="8.4700000000000006"/>
    <x v="10"/>
    <s v=""/>
    <n v="10988380"/>
    <n v="34500202"/>
    <n v="11.52"/>
    <n v="3.31"/>
    <n v="1"/>
    <x v="2"/>
    <n v="7.5402912704597203E-2"/>
    <n v="3"/>
  </r>
  <r>
    <s v="strleaves-1107-x-Aug-04-23"/>
    <m/>
    <x v="39"/>
    <n v="8.9079999999999995"/>
    <n v="8.91"/>
    <x v="156"/>
    <s v=""/>
    <n v="21750883"/>
    <n v="34500202"/>
    <n v="11.52"/>
    <n v="3.31"/>
    <n v="1"/>
    <x v="2"/>
    <n v="0.13681785708377076"/>
    <n v="3"/>
  </r>
  <r>
    <s v="strleaves-1107-x-Aug-04-23"/>
    <m/>
    <x v="39"/>
    <n v="9.5380000000000003"/>
    <n v="9.5399999999999991"/>
    <x v="151"/>
    <s v=""/>
    <n v="13476196"/>
    <n v="34500202"/>
    <n v="11.52"/>
    <n v="3.31"/>
    <n v="1"/>
    <x v="2"/>
    <n v="7.8247614132512716E-2"/>
    <n v="3"/>
  </r>
  <r>
    <s v="strleaves-1107-x-Aug-04-23"/>
    <m/>
    <x v="39"/>
    <n v="9.8170000000000002"/>
    <n v="9.82"/>
    <x v="12"/>
    <s v="6-methyl-5-hepten-2-one"/>
    <n v="12788445"/>
    <n v="34500202"/>
    <n v="11.52"/>
    <n v="3.31"/>
    <n v="1"/>
    <x v="2"/>
    <n v="6.8950408272764815E-2"/>
    <n v="3"/>
  </r>
  <r>
    <s v="strleaves-1107-x-Aug-04-23"/>
    <m/>
    <x v="39"/>
    <n v="9.9120000000000008"/>
    <n v="9.91"/>
    <x v="157"/>
    <s v=""/>
    <n v="13943313"/>
    <n v="34500202"/>
    <n v="11.52"/>
    <n v="3.31"/>
    <n v="1"/>
    <x v="2"/>
    <n v="7.016521417758656E-2"/>
    <n v="3"/>
  </r>
  <r>
    <s v="strleaves-1107-x-Aug-04-23"/>
    <m/>
    <x v="39"/>
    <n v="10.154999999999999"/>
    <n v="10.16"/>
    <x v="122"/>
    <s v=""/>
    <n v="10779076"/>
    <n v="34500202"/>
    <n v="11.52"/>
    <n v="3.31"/>
    <n v="1"/>
    <x v="2"/>
    <n v="5.0852076200645628E-2"/>
    <n v="3"/>
  </r>
  <r>
    <s v="strleaves-1107-x-Aug-04-23"/>
    <m/>
    <x v="39"/>
    <n v="10.345000000000001"/>
    <n v="10.35"/>
    <x v="369"/>
    <s v=""/>
    <n v="72456147"/>
    <n v="34500202"/>
    <n v="11.52"/>
    <n v="3.31"/>
    <n v="1"/>
    <x v="2"/>
    <n v="0.32171658659461488"/>
    <n v="3"/>
  </r>
  <r>
    <s v="strleaves-1107-x-Aug-04-23"/>
    <m/>
    <x v="39"/>
    <n v="10.462999999999999"/>
    <n v="10.46"/>
    <x v="14"/>
    <s v="(z)-3-hexen-1-ol acetate"/>
    <n v="198385434"/>
    <n v="34500202"/>
    <n v="11.52"/>
    <n v="3.31"/>
    <n v="1"/>
    <x v="2"/>
    <n v="0.83192545812243857"/>
    <n v="3"/>
  </r>
  <r>
    <s v="strleaves-1107-x-Aug-04-23"/>
    <m/>
    <x v="39"/>
    <n v="10.72"/>
    <n v="10.72"/>
    <x v="356"/>
    <s v=""/>
    <n v="9126748"/>
    <n v="34500202"/>
    <n v="11.52"/>
    <n v="3.31"/>
    <n v="1"/>
    <x v="2"/>
    <n v="3.6258480177909606E-2"/>
    <n v="3"/>
  </r>
  <r>
    <s v="strleaves-1107-x-Aug-04-23"/>
    <m/>
    <x v="39"/>
    <n v="10.944000000000001"/>
    <n v="10.94"/>
    <x v="226"/>
    <s v=""/>
    <n v="10904369"/>
    <n v="34500202"/>
    <n v="11.52"/>
    <n v="3.31"/>
    <n v="1"/>
    <x v="2"/>
    <n v="4.1154533342780623E-2"/>
    <n v="3"/>
  </r>
  <r>
    <s v="strleaves-1107-x-Aug-04-23"/>
    <m/>
    <x v="39"/>
    <n v="11.071"/>
    <n v="11.07"/>
    <x v="15"/>
    <s v="D-limonene"/>
    <n v="4966584"/>
    <n v="34500202"/>
    <n v="11.52"/>
    <n v="3.31"/>
    <n v="1"/>
    <x v="2"/>
    <n v="1.7851948615643858E-2"/>
    <n v="3"/>
  </r>
  <r>
    <s v="strleaves-1107-x-Aug-04-23"/>
    <m/>
    <x v="39"/>
    <n v="11.135"/>
    <n v="11.14"/>
    <x v="16"/>
    <s v="2-ethyl-1-hexanol"/>
    <n v="8993258"/>
    <n v="34500202"/>
    <n v="11.52"/>
    <n v="3.31"/>
    <n v="1"/>
    <x v="2"/>
    <n v="3.0856133838833403E-2"/>
    <n v="3"/>
  </r>
  <r>
    <s v="strleaves-1107-x-Aug-04-23"/>
    <m/>
    <x v="39"/>
    <n v="11.932"/>
    <n v="11.93"/>
    <x v="153"/>
    <s v=""/>
    <n v="5548324"/>
    <n v="34500202"/>
    <n v="11.52"/>
    <n v="3.31"/>
    <n v="1"/>
    <x v="2"/>
    <n v="1.8208791201792997E-2"/>
    <n v="3"/>
  </r>
  <r>
    <s v="strleaves-1107-x-Aug-04-23"/>
    <m/>
    <x v="39"/>
    <n v="12.023999999999999"/>
    <n v="12.02"/>
    <x v="480"/>
    <s v=""/>
    <n v="8093316"/>
    <n v="34500202"/>
    <n v="11.52"/>
    <n v="3.31"/>
    <n v="1"/>
    <x v="2"/>
    <n v="2.5454372400003148E-2"/>
    <n v="3"/>
  </r>
  <r>
    <s v="strleaves-1107-x-Aug-04-23"/>
    <m/>
    <x v="39"/>
    <n v="12.29"/>
    <n v="12.29"/>
    <x v="17"/>
    <s v="acetophenone"/>
    <n v="10773837"/>
    <n v="34500202"/>
    <n v="11.52"/>
    <n v="3.31"/>
    <n v="1"/>
    <x v="2"/>
    <n v="3.2529510624314611E-2"/>
    <n v="3"/>
  </r>
  <r>
    <s v="strleaves-1107-x-Aug-04-23"/>
    <m/>
    <x v="39"/>
    <n v="13.2"/>
    <n v="13.2"/>
    <x v="19"/>
    <s v=""/>
    <n v="20691805"/>
    <n v="34500202"/>
    <n v="11.52"/>
    <n v="3.31"/>
    <n v="1"/>
    <x v="2"/>
    <n v="6.0072010430287495E-2"/>
    <n v="3"/>
  </r>
  <r>
    <s v="strleaves-1107-x-Aug-04-23"/>
    <m/>
    <x v="39"/>
    <n v="13.353"/>
    <n v="13.35"/>
    <x v="124"/>
    <s v=""/>
    <n v="14351728"/>
    <n v="34500202"/>
    <n v="11.52"/>
    <n v="3.31"/>
    <n v="1"/>
    <x v="2"/>
    <n v="4.0122461447946248E-2"/>
    <n v="3"/>
  </r>
  <r>
    <s v="strleaves-1107-x-Aug-04-23"/>
    <m/>
    <x v="39"/>
    <n v="13.51"/>
    <n v="13.51"/>
    <x v="20"/>
    <s v="nonanal"/>
    <n v="45709792"/>
    <n v="34500202"/>
    <n v="11.52"/>
    <n v="3.31"/>
    <n v="1"/>
    <x v="2"/>
    <n v="0.12322486512094155"/>
    <n v="3"/>
  </r>
  <r>
    <s v="strleaves-1107-x-Aug-04-23"/>
    <m/>
    <x v="39"/>
    <n v="13.885"/>
    <n v="13.89"/>
    <x v="73"/>
    <s v="€-4,8-dimethylnona-1,3,7-triene"/>
    <n v="141169136"/>
    <n v="34500202"/>
    <n v="11.52"/>
    <n v="3.31"/>
    <n v="1"/>
    <x v="2"/>
    <n v="0.36744208481519292"/>
    <n v="3"/>
  </r>
  <r>
    <s v="strleaves-1107-x-Aug-04-23"/>
    <m/>
    <x v="39"/>
    <n v="14.946"/>
    <n v="14.95"/>
    <x v="99"/>
    <s v=""/>
    <n v="5804494"/>
    <n v="34500202"/>
    <n v="11.52"/>
    <n v="3.31"/>
    <n v="1"/>
    <x v="2"/>
    <n v="1.4604619601615345E-2"/>
    <n v="3"/>
  </r>
  <r>
    <s v="strleaves-1107-x-Aug-04-23"/>
    <m/>
    <x v="39"/>
    <n v="15.157"/>
    <n v="15.16"/>
    <x v="125"/>
    <s v=""/>
    <n v="11210798"/>
    <n v="34500202"/>
    <n v="11.52"/>
    <n v="3.31"/>
    <n v="1"/>
    <x v="2"/>
    <n v="2.7297443218086869E-2"/>
    <n v="3"/>
  </r>
  <r>
    <s v="strleaves-1107-x-Aug-04-23"/>
    <m/>
    <x v="39"/>
    <n v="15.999000000000001"/>
    <n v="16"/>
    <x v="26"/>
    <s v="Butanoic acid, 3-hexenyl ester"/>
    <n v="55866165"/>
    <n v="34500202"/>
    <n v="11.52"/>
    <n v="3.31"/>
    <n v="1"/>
    <x v="2"/>
    <n v="0.13177894281559208"/>
    <n v="3"/>
  </r>
  <r>
    <s v="strleaves-1107-x-Aug-04-23"/>
    <m/>
    <x v="39"/>
    <n v="16.209"/>
    <n v="16.21"/>
    <x v="27"/>
    <s v="methyl salicylate"/>
    <n v="54998228"/>
    <n v="34500202"/>
    <n v="11.52"/>
    <n v="3.31"/>
    <n v="1"/>
    <x v="2"/>
    <n v="0.1258003631955312"/>
    <n v="3"/>
  </r>
  <r>
    <s v="strleaves-1107-x-Aug-04-23"/>
    <m/>
    <x v="39"/>
    <n v="16.366"/>
    <n v="16.37"/>
    <x v="28"/>
    <s v="dodecane"/>
    <n v="54876280"/>
    <n v="34500202"/>
    <n v="11.52"/>
    <n v="3.31"/>
    <n v="1"/>
    <x v="2"/>
    <n v="0.12182961844914507"/>
    <n v="3"/>
  </r>
  <r>
    <s v="strleaves-1107-x-Aug-04-23"/>
    <m/>
    <x v="39"/>
    <n v="16.545000000000002"/>
    <n v="16.55"/>
    <x v="29"/>
    <s v="decanal"/>
    <n v="49296916"/>
    <n v="34500202"/>
    <n v="11.52"/>
    <n v="3.31"/>
    <n v="1"/>
    <x v="2"/>
    <n v="0.1063160528051125"/>
    <n v="3"/>
  </r>
  <r>
    <s v="strleaves-1107-x-Aug-04-23"/>
    <m/>
    <x v="39"/>
    <n v="17.323"/>
    <n v="17.32"/>
    <x v="481"/>
    <s v=""/>
    <n v="19519312"/>
    <n v="34500202"/>
    <n v="11.52"/>
    <n v="3.31"/>
    <n v="1"/>
    <x v="2"/>
    <n v="4.0926927573308652E-2"/>
    <n v="3"/>
  </r>
  <r>
    <s v="strleaves-1107-x-Aug-04-23"/>
    <m/>
    <x v="39"/>
    <n v="17.428999999999998"/>
    <n v="17.43"/>
    <x v="30"/>
    <s v="cis-3-hexenyl isovalerate"/>
    <n v="52088963"/>
    <n v="34500202"/>
    <n v="11.52"/>
    <n v="3.31"/>
    <n v="1"/>
    <x v="2"/>
    <n v="0.10626521497815636"/>
    <n v="3"/>
  </r>
  <r>
    <s v="strleaves-1107-x-Aug-04-23"/>
    <m/>
    <x v="39"/>
    <n v="18.178000000000001"/>
    <n v="18.18"/>
    <x v="33"/>
    <s v="m-ethylacetophenone"/>
    <n v="18048064"/>
    <n v="34500202"/>
    <n v="11.52"/>
    <n v="3.31"/>
    <n v="1"/>
    <x v="2"/>
    <n v="3.5850413027380831E-2"/>
    <n v="3"/>
  </r>
  <r>
    <s v="strleaves-1107-x-Aug-04-23"/>
    <m/>
    <x v="39"/>
    <n v="18.692"/>
    <n v="18.690000000000001"/>
    <x v="35"/>
    <s v=""/>
    <n v="13860118"/>
    <n v="34500202"/>
    <n v="11.52"/>
    <n v="3.31"/>
    <n v="1"/>
    <x v="2"/>
    <n v="2.682560086182317E-2"/>
    <n v="3"/>
  </r>
  <r>
    <s v="strleaves-1107-x-Aug-04-23"/>
    <m/>
    <x v="39"/>
    <n v="19.001000000000001"/>
    <n v="19"/>
    <x v="324"/>
    <s v=""/>
    <n v="19327459"/>
    <n v="34500202"/>
    <n v="11.52"/>
    <n v="3.31"/>
    <n v="1"/>
    <x v="2"/>
    <n v="3.6472195495526862E-2"/>
    <n v="3"/>
  </r>
  <r>
    <s v="strleaves-1107-x-Aug-04-23"/>
    <m/>
    <x v="39"/>
    <n v="19.501000000000001"/>
    <n v="19.5"/>
    <x v="41"/>
    <s v="standard"/>
    <n v="34500202"/>
    <n v="34500202"/>
    <n v="11.52"/>
    <n v="3.31"/>
    <n v="1"/>
    <x v="2"/>
    <n v="6.3516260162601632E-2"/>
    <n v="3"/>
  </r>
  <r>
    <s v="strleaves-1107-x-Aug-04-23"/>
    <m/>
    <x v="39"/>
    <n v="19.876000000000001"/>
    <n v="19.88"/>
    <x v="176"/>
    <s v=""/>
    <n v="18981866"/>
    <n v="34500202"/>
    <n v="11.52"/>
    <n v="3.31"/>
    <n v="1"/>
    <x v="2"/>
    <n v="3.4114322486143114E-2"/>
    <n v="3"/>
  </r>
  <r>
    <s v="strleaves-1107-x-Aug-04-23"/>
    <m/>
    <x v="39"/>
    <n v="21.504999999999999"/>
    <n v="21.51"/>
    <x v="229"/>
    <s v=""/>
    <n v="9266296"/>
    <n v="34500202"/>
    <n v="11.52"/>
    <n v="3.31"/>
    <n v="1"/>
    <x v="2"/>
    <n v="1.626615293485829E-2"/>
    <n v="3"/>
  </r>
  <r>
    <s v="strleaves-1107-x-Aug-04-23"/>
    <m/>
    <x v="39"/>
    <n v="21.832999999999998"/>
    <n v="21.83"/>
    <x v="482"/>
    <s v=""/>
    <n v="35171067"/>
    <n v="34500202"/>
    <n v="11.52"/>
    <n v="3.31"/>
    <n v="1"/>
    <x v="2"/>
    <n v="6.0336484876035851E-2"/>
    <n v="3"/>
  </r>
  <r>
    <s v="strleaves-1107-x-Aug-04-23"/>
    <m/>
    <x v="39"/>
    <n v="22.074999999999999"/>
    <n v="22.08"/>
    <x v="45"/>
    <s v="dodecanal"/>
    <n v="5555616"/>
    <n v="34500202"/>
    <n v="11.52"/>
    <n v="3.31"/>
    <n v="1"/>
    <x v="2"/>
    <n v="9.3189470471957119E-3"/>
    <n v="3"/>
  </r>
  <r>
    <s v="strleaves-1107-x-Aug-04-23"/>
    <m/>
    <x v="39"/>
    <n v="22.277999999999999"/>
    <n v="22.28"/>
    <x v="114"/>
    <s v=""/>
    <n v="14831068"/>
    <n v="34500202"/>
    <n v="11.52"/>
    <n v="3.31"/>
    <n v="1"/>
    <x v="2"/>
    <n v="2.4336702444881887E-2"/>
    <n v="3"/>
  </r>
  <r>
    <s v="strleaves-1107-x-Aug-04-23"/>
    <m/>
    <x v="39"/>
    <n v="22.417000000000002"/>
    <n v="22.42"/>
    <x v="87"/>
    <s v=""/>
    <n v="12056564"/>
    <n v="34500202"/>
    <n v="11.52"/>
    <n v="3.31"/>
    <n v="1"/>
    <x v="2"/>
    <n v="1.9363008480376701E-2"/>
    <n v="3"/>
  </r>
  <r>
    <s v="strleaves-1107-x-Aug-04-23"/>
    <m/>
    <x v="39"/>
    <n v="24.327000000000002"/>
    <n v="24.33"/>
    <x v="48"/>
    <s v="pentadecane"/>
    <n v="5053837"/>
    <n v="34500202"/>
    <n v="11.52"/>
    <n v="3.31"/>
    <n v="1"/>
    <x v="2"/>
    <n v="7.9474376786297929E-3"/>
    <n v="3"/>
  </r>
  <r>
    <s v="strleaves-1107-x-Aug-04-23"/>
    <m/>
    <x v="39"/>
    <n v="26.064"/>
    <n v="26.06"/>
    <x v="475"/>
    <s v=""/>
    <n v="36871233"/>
    <n v="34500202"/>
    <n v="11.52"/>
    <n v="3.31"/>
    <n v="1"/>
    <x v="2"/>
    <n v="5.6798742232209043E-2"/>
    <n v="3"/>
  </r>
  <r>
    <s v="strleaves-1107-x-Aug-04-23"/>
    <m/>
    <x v="39"/>
    <n v="32.002000000000002"/>
    <n v="32"/>
    <x v="400"/>
    <s v=""/>
    <n v="14090153"/>
    <n v="34500202"/>
    <n v="11.52"/>
    <n v="3.31"/>
    <n v="1"/>
    <x v="2"/>
    <n v="2.1271241699299809E-2"/>
    <n v="3"/>
  </r>
  <r>
    <s v="strleaves-1223-x-Aug-04-23"/>
    <m/>
    <x v="40"/>
    <n v="4.3849999999999998"/>
    <n v="4.3899999999999997"/>
    <x v="105"/>
    <s v=""/>
    <n v="10731317"/>
    <n v="28108287"/>
    <n v="9.34"/>
    <n v="2.42"/>
    <n v="1"/>
    <x v="2"/>
    <n v="2.4044892907357628E-2"/>
    <n v="3"/>
  </r>
  <r>
    <s v="strleaves-1223-x-Aug-04-23"/>
    <m/>
    <x v="40"/>
    <n v="4.8559999999999999"/>
    <n v="4.8600000000000003"/>
    <x v="107"/>
    <s v=""/>
    <n v="9582539"/>
    <n v="28108287"/>
    <n v="9.34"/>
    <n v="2.42"/>
    <n v="1"/>
    <x v="2"/>
    <n v="2.105800628954E-2"/>
    <n v="3"/>
  </r>
  <r>
    <s v="strleaves-1223-x-Aug-04-23"/>
    <m/>
    <x v="40"/>
    <n v="5.4340000000000002"/>
    <n v="5.43"/>
    <x v="2"/>
    <s v="4-hydroxy-4-methyl-2-pentanone"/>
    <n v="9525220"/>
    <n v="28108287"/>
    <n v="9.34"/>
    <n v="2.42"/>
    <n v="1"/>
    <x v="2"/>
    <n v="2.0537101277609583E-2"/>
    <n v="3"/>
  </r>
  <r>
    <s v="strleaves-1223-x-Aug-04-23"/>
    <m/>
    <x v="40"/>
    <n v="5.7480000000000002"/>
    <n v="5.75"/>
    <x v="3"/>
    <s v="(z)-3-hexen-1-ol"/>
    <n v="78232039"/>
    <n v="28108287"/>
    <n v="9.34"/>
    <n v="2.42"/>
    <n v="1"/>
    <x v="2"/>
    <n v="0.16555064953323495"/>
    <n v="3"/>
  </r>
  <r>
    <s v="strleaves-1223-x-Aug-04-23"/>
    <m/>
    <x v="40"/>
    <n v="5.8849999999999998"/>
    <n v="5.89"/>
    <x v="108"/>
    <s v=""/>
    <n v="19524092"/>
    <n v="28108287"/>
    <n v="9.34"/>
    <n v="2.42"/>
    <n v="1"/>
    <x v="2"/>
    <n v="4.056468941903791E-2"/>
    <n v="3"/>
  </r>
  <r>
    <s v="strleaves-1223-x-Aug-04-23"/>
    <m/>
    <x v="40"/>
    <n v="6.1059999999999999"/>
    <n v="6.11"/>
    <x v="109"/>
    <s v=""/>
    <n v="9635056"/>
    <n v="28108287"/>
    <n v="9.34"/>
    <n v="2.42"/>
    <n v="1"/>
    <x v="2"/>
    <n v="1.9661027714984746E-2"/>
    <n v="3"/>
  </r>
  <r>
    <s v="strleaves-1223-x-Aug-04-23"/>
    <m/>
    <x v="40"/>
    <n v="6.4450000000000003"/>
    <n v="6.45"/>
    <x v="191"/>
    <s v=""/>
    <n v="4549074"/>
    <n v="28108287"/>
    <n v="9.34"/>
    <n v="2.42"/>
    <n v="1"/>
    <x v="2"/>
    <n v="9.1198594468878472E-3"/>
    <n v="3"/>
  </r>
  <r>
    <s v="strleaves-1223-x-Aug-04-23"/>
    <m/>
    <x v="40"/>
    <n v="7.5039999999999996"/>
    <n v="7.5"/>
    <x v="479"/>
    <s v=""/>
    <n v="17120241"/>
    <n v="28108287"/>
    <n v="9.34"/>
    <n v="2.42"/>
    <n v="1"/>
    <x v="2"/>
    <n v="3.3730430148172251E-2"/>
    <n v="3"/>
  </r>
  <r>
    <s v="strleaves-1223-x-Aug-04-23"/>
    <m/>
    <x v="40"/>
    <n v="8.3840000000000003"/>
    <n v="8.3800000000000008"/>
    <x v="194"/>
    <s v=""/>
    <n v="4213270"/>
    <n v="28108287"/>
    <n v="9.34"/>
    <n v="2.42"/>
    <n v="1"/>
    <x v="2"/>
    <n v="8.1603216728860437E-3"/>
    <n v="3"/>
  </r>
  <r>
    <s v="strleaves-1223-x-Aug-04-23"/>
    <m/>
    <x v="40"/>
    <n v="8.4659999999999993"/>
    <n v="8.4700000000000006"/>
    <x v="10"/>
    <s v=""/>
    <n v="11395764"/>
    <n v="28108287"/>
    <n v="9.34"/>
    <n v="2.42"/>
    <n v="1"/>
    <x v="2"/>
    <n v="2.1703620928437133E-2"/>
    <n v="3"/>
  </r>
  <r>
    <s v="strleaves-1223-x-Aug-04-23"/>
    <m/>
    <x v="40"/>
    <n v="8.91"/>
    <n v="8.91"/>
    <x v="156"/>
    <s v=""/>
    <n v="21360737"/>
    <n v="28108287"/>
    <n v="9.34"/>
    <n v="2.42"/>
    <n v="1"/>
    <x v="2"/>
    <n v="4.0015329475233778E-2"/>
    <n v="3"/>
  </r>
  <r>
    <s v="strleaves-1223-x-Aug-04-23"/>
    <m/>
    <x v="40"/>
    <n v="9.8279999999999994"/>
    <n v="9.83"/>
    <x v="12"/>
    <s v="6-methyl-5-hepten-2-one"/>
    <n v="8742932"/>
    <n v="28108287"/>
    <n v="9.34"/>
    <n v="2.42"/>
    <n v="1"/>
    <x v="2"/>
    <n v="1.6114076100595096E-2"/>
    <n v="3"/>
  </r>
  <r>
    <s v="strleaves-1223-x-Aug-04-23"/>
    <m/>
    <x v="40"/>
    <n v="9.9169999999999998"/>
    <n v="9.92"/>
    <x v="121"/>
    <s v=""/>
    <n v="16374722"/>
    <n v="28108287"/>
    <n v="9.34"/>
    <n v="2.42"/>
    <n v="1"/>
    <x v="2"/>
    <n v="2.9701158221226091E-2"/>
    <n v="3"/>
  </r>
  <r>
    <s v="strleaves-1223-x-Aug-04-23"/>
    <m/>
    <x v="40"/>
    <n v="10.157999999999999"/>
    <n v="10.16"/>
    <x v="122"/>
    <s v=""/>
    <n v="6184489"/>
    <n v="28108287"/>
    <n v="9.34"/>
    <n v="2.42"/>
    <n v="1"/>
    <x v="2"/>
    <n v="1.1042409450242534E-2"/>
    <n v="3"/>
  </r>
  <r>
    <s v="strleaves-1223-x-Aug-04-23"/>
    <m/>
    <x v="40"/>
    <n v="10.259"/>
    <n v="10.26"/>
    <x v="483"/>
    <s v=""/>
    <n v="7755440"/>
    <n v="28108287"/>
    <n v="9.34"/>
    <n v="2.42"/>
    <n v="1"/>
    <x v="2"/>
    <n v="1.363430750853402E-2"/>
    <n v="3"/>
  </r>
  <r>
    <s v="strleaves-1223-x-Aug-04-23"/>
    <m/>
    <x v="40"/>
    <n v="10.353"/>
    <n v="10.35"/>
    <x v="369"/>
    <s v=""/>
    <n v="24929839"/>
    <n v="28108287"/>
    <n v="9.34"/>
    <n v="2.42"/>
    <n v="1"/>
    <x v="2"/>
    <n v="4.3163389122083055E-2"/>
    <n v="3"/>
  </r>
  <r>
    <s v="strleaves-1223-x-Aug-04-23"/>
    <m/>
    <x v="40"/>
    <n v="10.465"/>
    <n v="10.47"/>
    <x v="14"/>
    <s v="(z)-3-hexen-1-ol acetate"/>
    <n v="111615131"/>
    <n v="28108287"/>
    <n v="9.34"/>
    <n v="2.42"/>
    <n v="1"/>
    <x v="2"/>
    <n v="0.19036551139386076"/>
    <n v="3"/>
  </r>
  <r>
    <s v="strleaves-1223-x-Aug-04-23"/>
    <m/>
    <x v="40"/>
    <n v="11.071"/>
    <n v="11.07"/>
    <x v="15"/>
    <s v="D-limonene"/>
    <n v="3823392"/>
    <n v="28108287"/>
    <n v="9.34"/>
    <n v="2.42"/>
    <n v="1"/>
    <x v="2"/>
    <n v="6.4251003289844035E-3"/>
    <n v="3"/>
  </r>
  <r>
    <s v="strleaves-1223-x-Aug-04-23"/>
    <m/>
    <x v="40"/>
    <n v="12.029"/>
    <n v="12.03"/>
    <x v="196"/>
    <s v=""/>
    <n v="5475314"/>
    <n v="28108287"/>
    <n v="9.34"/>
    <n v="2.42"/>
    <n v="1"/>
    <x v="2"/>
    <n v="9.0677583675268045E-3"/>
    <n v="3"/>
  </r>
  <r>
    <s v="strleaves-1223-x-Aug-04-23"/>
    <m/>
    <x v="40"/>
    <n v="13.204000000000001"/>
    <n v="13.2"/>
    <x v="19"/>
    <s v=""/>
    <n v="8808438"/>
    <n v="28108287"/>
    <n v="9.34"/>
    <n v="2.42"/>
    <n v="1"/>
    <x v="2"/>
    <n v="1.4379403183020407E-2"/>
    <n v="3"/>
  </r>
  <r>
    <s v="strleaves-1223-x-Aug-04-23"/>
    <m/>
    <x v="40"/>
    <n v="13.254"/>
    <n v="13.25"/>
    <x v="228"/>
    <s v=""/>
    <n v="19187464"/>
    <n v="28108287"/>
    <n v="9.34"/>
    <n v="2.42"/>
    <n v="1"/>
    <x v="2"/>
    <n v="3.088155983253155E-2"/>
    <n v="3"/>
  </r>
  <r>
    <s v="strleaves-1223-x-Aug-04-23"/>
    <m/>
    <x v="40"/>
    <n v="13.513999999999999"/>
    <n v="13.51"/>
    <x v="20"/>
    <s v="nonanal"/>
    <n v="22754274"/>
    <n v="28108287"/>
    <n v="9.34"/>
    <n v="2.42"/>
    <n v="1"/>
    <x v="2"/>
    <n v="3.6113575286819508E-2"/>
    <n v="3"/>
  </r>
  <r>
    <s v="strleaves-1223-x-Aug-04-23"/>
    <m/>
    <x v="40"/>
    <n v="13.887"/>
    <n v="13.89"/>
    <x v="73"/>
    <s v="€-4,8-dimethylnona-1,3,7-triene"/>
    <n v="250551863"/>
    <n v="28108287"/>
    <n v="9.34"/>
    <n v="2.42"/>
    <n v="1"/>
    <x v="2"/>
    <n v="0.3922064896374915"/>
    <n v="3"/>
  </r>
  <r>
    <s v="strleaves-1223-x-Aug-04-23"/>
    <m/>
    <x v="40"/>
    <n v="14.73"/>
    <n v="14.73"/>
    <x v="175"/>
    <s v=""/>
    <n v="18820781"/>
    <n v="28108287"/>
    <n v="9.34"/>
    <n v="2.42"/>
    <n v="1"/>
    <x v="2"/>
    <n v="2.9063366646788158E-2"/>
    <n v="3"/>
  </r>
  <r>
    <s v="strleaves-1223-x-Aug-04-23"/>
    <m/>
    <x v="40"/>
    <n v="15.159000000000001"/>
    <n v="15.16"/>
    <x v="125"/>
    <s v=""/>
    <n v="10680491"/>
    <n v="28108287"/>
    <n v="9.34"/>
    <n v="2.42"/>
    <n v="1"/>
    <x v="2"/>
    <n v="1.6273087297601772E-2"/>
    <n v="3"/>
  </r>
  <r>
    <s v="strleaves-1223-x-Aug-04-23"/>
    <m/>
    <x v="40"/>
    <n v="16"/>
    <n v="16"/>
    <x v="26"/>
    <s v="Butanoic acid, 3-hexenyl ester"/>
    <n v="23426189"/>
    <n v="28108287"/>
    <n v="9.34"/>
    <n v="2.42"/>
    <n v="1"/>
    <x v="2"/>
    <n v="3.5223138443598111E-2"/>
    <n v="3"/>
  </r>
  <r>
    <s v="strleaves-1223-x-Aug-04-23"/>
    <m/>
    <x v="40"/>
    <n v="16.11"/>
    <n v="16.11"/>
    <x v="216"/>
    <s v=""/>
    <n v="7273349"/>
    <n v="28108287"/>
    <n v="9.34"/>
    <n v="2.42"/>
    <n v="1"/>
    <x v="2"/>
    <n v="1.079403199541769E-2"/>
    <n v="3"/>
  </r>
  <r>
    <s v="strleaves-1223-x-Aug-04-23"/>
    <m/>
    <x v="40"/>
    <n v="16.210999999999999"/>
    <n v="16.21"/>
    <x v="27"/>
    <s v="methyl salicylate"/>
    <n v="27996503"/>
    <n v="28108287"/>
    <n v="9.34"/>
    <n v="2.42"/>
    <n v="1"/>
    <x v="2"/>
    <n v="4.1015610877181606E-2"/>
    <n v="3"/>
  </r>
  <r>
    <s v="strleaves-1223-x-Aug-04-23"/>
    <m/>
    <x v="40"/>
    <n v="16.366"/>
    <n v="16.37"/>
    <x v="28"/>
    <s v="dodecane"/>
    <n v="33128436"/>
    <n v="28108287"/>
    <n v="9.34"/>
    <n v="2.42"/>
    <n v="1"/>
    <x v="2"/>
    <n v="4.7919672490162345E-2"/>
    <n v="3"/>
  </r>
  <r>
    <s v="strleaves-1223-x-Aug-04-23"/>
    <m/>
    <x v="40"/>
    <n v="16.547000000000001"/>
    <n v="16.55"/>
    <x v="29"/>
    <s v="decanal"/>
    <n v="21408844"/>
    <n v="28108287"/>
    <n v="9.34"/>
    <n v="2.42"/>
    <n v="1"/>
    <x v="2"/>
    <n v="3.0580404790677862E-2"/>
    <n v="3"/>
  </r>
  <r>
    <s v="strleaves-1223-x-Aug-04-23"/>
    <m/>
    <x v="40"/>
    <n v="17.324999999999999"/>
    <n v="17.329999999999998"/>
    <x v="164"/>
    <s v=""/>
    <n v="95311371"/>
    <n v="28108287"/>
    <n v="9.34"/>
    <n v="2.42"/>
    <n v="1"/>
    <x v="2"/>
    <n v="0.1344620403494203"/>
    <n v="3"/>
  </r>
  <r>
    <s v="strleaves-1223-x-Aug-04-23"/>
    <m/>
    <x v="40"/>
    <n v="17.431000000000001"/>
    <n v="17.43"/>
    <x v="30"/>
    <s v="cis-3-hexenyl isovalerate"/>
    <n v="34790087"/>
    <n v="28108287"/>
    <n v="9.34"/>
    <n v="2.42"/>
    <n v="1"/>
    <x v="2"/>
    <n v="4.8482126639466612E-2"/>
    <n v="3"/>
  </r>
  <r>
    <s v="strleaves-1223-x-Aug-04-23"/>
    <m/>
    <x v="40"/>
    <n v="18.178000000000001"/>
    <n v="18.18"/>
    <x v="33"/>
    <s v="m-ethylacetophenone"/>
    <n v="11376030"/>
    <n v="28108287"/>
    <n v="9.34"/>
    <n v="2.42"/>
    <n v="1"/>
    <x v="2"/>
    <n v="1.5662195315322598E-2"/>
    <n v="3"/>
  </r>
  <r>
    <s v="strleaves-1223-x-Aug-04-23"/>
    <m/>
    <x v="40"/>
    <n v="18.652999999999999"/>
    <n v="18.649999999999999"/>
    <x v="484"/>
    <s v=""/>
    <n v="-1978943"/>
    <n v="28108287"/>
    <n v="9.34"/>
    <n v="2.42"/>
    <n v="1"/>
    <x v="2"/>
    <n v="-2.6921174213119991E-3"/>
    <n v="3"/>
  </r>
  <r>
    <s v="strleaves-1223-x-Aug-04-23"/>
    <m/>
    <x v="40"/>
    <n v="18.969000000000001"/>
    <n v="18.97"/>
    <x v="485"/>
    <s v=""/>
    <n v="8868908"/>
    <n v="28108287"/>
    <n v="9.34"/>
    <n v="2.42"/>
    <n v="1"/>
    <x v="2"/>
    <n v="1.1923155921973455E-2"/>
    <n v="3"/>
  </r>
  <r>
    <s v="strleaves-1223-x-Aug-04-23"/>
    <m/>
    <x v="40"/>
    <n v="19.501999999999999"/>
    <n v="19.5"/>
    <x v="41"/>
    <s v="standard"/>
    <n v="28108287"/>
    <n v="28108287"/>
    <n v="9.34"/>
    <n v="2.42"/>
    <n v="1"/>
    <x v="2"/>
    <n v="3.7348737612668693E-2"/>
    <n v="3"/>
  </r>
  <r>
    <s v="strleaves-1223-x-Aug-04-23"/>
    <m/>
    <x v="40"/>
    <n v="19.876999999999999"/>
    <n v="19.88"/>
    <x v="176"/>
    <s v=""/>
    <n v="10646541"/>
    <n v="28108287"/>
    <n v="9.34"/>
    <n v="2.42"/>
    <n v="1"/>
    <x v="2"/>
    <n v="1.3983931165460888E-2"/>
    <n v="3"/>
  </r>
  <r>
    <s v="strleaves-1223-x-Aug-04-23"/>
    <m/>
    <x v="40"/>
    <n v="20.600999999999999"/>
    <n v="20.6"/>
    <x v="486"/>
    <s v=""/>
    <n v="5135394"/>
    <n v="28108287"/>
    <n v="9.34"/>
    <n v="2.42"/>
    <n v="1"/>
    <x v="2"/>
    <n v="6.6685451573878169E-3"/>
    <n v="3"/>
  </r>
  <r>
    <s v="strleaves-1223-x-Aug-04-23"/>
    <m/>
    <x v="40"/>
    <n v="21.835000000000001"/>
    <n v="21.84"/>
    <x v="44"/>
    <s v="tetradecane"/>
    <n v="19300005"/>
    <n v="28108287"/>
    <n v="9.34"/>
    <n v="2.42"/>
    <n v="1"/>
    <x v="2"/>
    <n v="2.4780348745135808E-2"/>
    <n v="3"/>
  </r>
  <r>
    <s v="strleaves-1223-x-Aug-04-23"/>
    <m/>
    <x v="40"/>
    <n v="22.084"/>
    <n v="22.08"/>
    <x v="45"/>
    <s v="dodecanal"/>
    <n v="5893217"/>
    <n v="28108287"/>
    <n v="9.34"/>
    <n v="2.42"/>
    <n v="1"/>
    <x v="2"/>
    <n v="7.4825550860841208E-3"/>
    <n v="3"/>
  </r>
  <r>
    <s v="strleaves-1223-x-Aug-04-23"/>
    <m/>
    <x v="40"/>
    <n v="22.166"/>
    <n v="22.17"/>
    <x v="177"/>
    <s v=""/>
    <n v="5888418"/>
    <n v="28108287"/>
    <n v="9.34"/>
    <n v="2.42"/>
    <n v="1"/>
    <x v="2"/>
    <n v="7.3943029253186777E-3"/>
    <n v="3"/>
  </r>
  <r>
    <s v="strleaves-1223-x-Aug-04-23"/>
    <m/>
    <x v="40"/>
    <n v="22.28"/>
    <n v="22.28"/>
    <x v="114"/>
    <s v=""/>
    <n v="5507720"/>
    <n v="28108287"/>
    <n v="9.34"/>
    <n v="2.42"/>
    <n v="1"/>
    <x v="2"/>
    <n v="6.8410698613807436E-3"/>
    <n v="3"/>
  </r>
  <r>
    <s v="strleaves-1223-x-Aug-04-23"/>
    <m/>
    <x v="40"/>
    <n v="22.42"/>
    <n v="22.42"/>
    <x v="87"/>
    <s v=""/>
    <n v="131210765"/>
    <n v="28108287"/>
    <n v="9.34"/>
    <n v="2.42"/>
    <n v="1"/>
    <x v="2"/>
    <n v="0.16122282185025189"/>
    <n v="3"/>
  </r>
  <r>
    <s v="strleaves-1223-x-Aug-04-23"/>
    <m/>
    <x v="40"/>
    <n v="23.277000000000001"/>
    <n v="23.28"/>
    <x v="362"/>
    <s v=""/>
    <n v="5184952"/>
    <n v="28108287"/>
    <n v="9.34"/>
    <n v="2.42"/>
    <n v="1"/>
    <x v="2"/>
    <n v="6.303139019705058E-3"/>
    <n v="3"/>
  </r>
  <r>
    <s v="strleaves-1223-x-Aug-04-23"/>
    <m/>
    <x v="40"/>
    <n v="24.327000000000002"/>
    <n v="24.33"/>
    <x v="48"/>
    <s v="pentadecane"/>
    <n v="4099144"/>
    <n v="28108287"/>
    <n v="9.34"/>
    <n v="2.42"/>
    <n v="1"/>
    <x v="2"/>
    <n v="4.9307112347550695E-3"/>
    <n v="3"/>
  </r>
  <r>
    <s v="strleaves-1223-x-Aug-04-23"/>
    <m/>
    <x v="40"/>
    <n v="24.76"/>
    <n v="24.76"/>
    <x v="168"/>
    <s v=""/>
    <n v="7890822"/>
    <n v="28108287"/>
    <n v="9.34"/>
    <n v="2.42"/>
    <n v="1"/>
    <x v="2"/>
    <n v="9.3927121462508006E-3"/>
    <n v="3"/>
  </r>
  <r>
    <s v="strleaves-1223-x-Aug-04-23"/>
    <m/>
    <x v="40"/>
    <n v="24.977"/>
    <n v="24.98"/>
    <x v="169"/>
    <s v=""/>
    <n v="11290004"/>
    <n v="28108287"/>
    <n v="9.34"/>
    <n v="2.42"/>
    <n v="1"/>
    <x v="2"/>
    <n v="1.3300328291087465E-2"/>
    <n v="3"/>
  </r>
  <r>
    <s v="strleaves-1223-x-Aug-04-23"/>
    <m/>
    <x v="40"/>
    <n v="26.062999999999999"/>
    <n v="26.06"/>
    <x v="475"/>
    <s v=""/>
    <n v="23903534"/>
    <n v="28108287"/>
    <n v="9.34"/>
    <n v="2.42"/>
    <n v="1"/>
    <x v="2"/>
    <n v="2.7872507255059336E-2"/>
    <n v="3"/>
  </r>
  <r>
    <s v="strleaves-1223-x-Aug-04-23"/>
    <m/>
    <x v="40"/>
    <n v="26.358000000000001"/>
    <n v="26.36"/>
    <x v="231"/>
    <s v=""/>
    <n v="5493391"/>
    <n v="28108287"/>
    <n v="9.34"/>
    <n v="2.42"/>
    <n v="1"/>
    <x v="2"/>
    <n v="6.3408184153067593E-3"/>
    <n v="3"/>
  </r>
  <r>
    <s v="strleaves-1223-x-Aug-04-23"/>
    <m/>
    <x v="40"/>
    <n v="26.414000000000001"/>
    <n v="26.41"/>
    <x v="487"/>
    <s v=""/>
    <n v="4346130"/>
    <n v="28108287"/>
    <n v="9.34"/>
    <n v="2.42"/>
    <n v="1"/>
    <x v="2"/>
    <n v="4.9664116258835373E-3"/>
    <n v="3"/>
  </r>
  <r>
    <s v="strleaves-1223-x-Aug-04-23"/>
    <m/>
    <x v="40"/>
    <n v="31.238"/>
    <n v="31.24"/>
    <x v="58"/>
    <s v=""/>
    <n v="5417973"/>
    <n v="28108287"/>
    <n v="9.34"/>
    <n v="2.42"/>
    <n v="1"/>
    <x v="2"/>
    <n v="6.1299292478375162E-3"/>
    <n v="3"/>
  </r>
  <r>
    <s v="strleaves-1223-x-Aug-04-23"/>
    <m/>
    <x v="40"/>
    <n v="32.003"/>
    <n v="32"/>
    <x v="400"/>
    <s v=""/>
    <n v="6529986"/>
    <n v="28108287"/>
    <n v="9.34"/>
    <n v="2.42"/>
    <n v="1"/>
    <x v="2"/>
    <n v="7.3156358188163021E-3"/>
    <n v="3"/>
  </r>
  <r>
    <s v="strleaves-1223-x-Aug-04-23"/>
    <m/>
    <x v="40"/>
    <n v="35.091999999999999"/>
    <n v="35.090000000000003"/>
    <x v="85"/>
    <s v=""/>
    <n v="11061789"/>
    <n v="28108287"/>
    <n v="9.34"/>
    <n v="2.42"/>
    <n v="1"/>
    <x v="2"/>
    <n v="1.2272361645670447E-2"/>
    <n v="3"/>
  </r>
  <r>
    <s v="strleaves-13-x-Aug-04-23"/>
    <m/>
    <x v="41"/>
    <n v="4.2149999999999999"/>
    <n v="4.22"/>
    <x v="488"/>
    <s v=""/>
    <n v="2880155"/>
    <n v="26724218"/>
    <n v="6.63"/>
    <n v="1.88"/>
    <n v="1"/>
    <x v="2"/>
    <n v="4.6890540825362615E-3"/>
    <n v="3"/>
  </r>
  <r>
    <s v="strleaves-13-x-Aug-04-23"/>
    <m/>
    <x v="41"/>
    <n v="4.3840000000000003"/>
    <n v="4.38"/>
    <x v="476"/>
    <s v=""/>
    <n v="4716741"/>
    <n v="26724218"/>
    <n v="6.63"/>
    <n v="1.88"/>
    <n v="1"/>
    <x v="2"/>
    <n v="7.605984759917043E-3"/>
    <n v="3"/>
  </r>
  <r>
    <s v="strleaves-13-x-Aug-04-23"/>
    <m/>
    <x v="41"/>
    <n v="4.5940000000000003"/>
    <n v="4.59"/>
    <x v="489"/>
    <s v=""/>
    <n v="5870122"/>
    <n v="26724218"/>
    <n v="6.63"/>
    <n v="1.88"/>
    <n v="1"/>
    <x v="2"/>
    <n v="9.3765696212855677E-3"/>
    <n v="3"/>
  </r>
  <r>
    <s v="strleaves-13-x-Aug-04-23"/>
    <m/>
    <x v="41"/>
    <n v="4.75"/>
    <n v="4.75"/>
    <x v="209"/>
    <s v=""/>
    <n v="4526880"/>
    <n v="26724218"/>
    <n v="6.63"/>
    <n v="1.88"/>
    <n v="1"/>
    <x v="2"/>
    <n v="7.1633789280122692E-3"/>
    <n v="3"/>
  </r>
  <r>
    <s v="strleaves-13-x-Aug-04-23"/>
    <m/>
    <x v="41"/>
    <n v="4.8460000000000001"/>
    <n v="4.8499999999999996"/>
    <x v="477"/>
    <s v=""/>
    <n v="12823625"/>
    <n v="26724218"/>
    <n v="6.63"/>
    <n v="1.88"/>
    <n v="1"/>
    <x v="2"/>
    <n v="2.0104337879169768E-2"/>
    <n v="3"/>
  </r>
  <r>
    <s v="strleaves-13-x-Aug-04-23"/>
    <m/>
    <x v="41"/>
    <n v="5.444"/>
    <n v="5.44"/>
    <x v="2"/>
    <s v="4-hydroxy-4-methyl-2-pentanone"/>
    <n v="6585236"/>
    <n v="26724218"/>
    <n v="6.63"/>
    <n v="1.88"/>
    <n v="1"/>
    <x v="2"/>
    <n v="1.0229338880438168E-2"/>
    <n v="3"/>
  </r>
  <r>
    <s v="strleaves-13-x-Aug-04-23"/>
    <m/>
    <x v="41"/>
    <n v="5.7539999999999996"/>
    <n v="5.75"/>
    <x v="3"/>
    <s v="(z)-3-hexen-1-ol"/>
    <n v="16418875"/>
    <n v="26724218"/>
    <n v="6.63"/>
    <n v="1.88"/>
    <n v="1"/>
    <x v="2"/>
    <n v="2.5272804150969358E-2"/>
    <n v="3"/>
  </r>
  <r>
    <s v="strleaves-13-x-Aug-04-23"/>
    <m/>
    <x v="41"/>
    <n v="5.8970000000000002"/>
    <n v="5.9"/>
    <x v="490"/>
    <s v=""/>
    <n v="11707671"/>
    <n v="26724218"/>
    <n v="6.63"/>
    <n v="1.88"/>
    <n v="1"/>
    <x v="2"/>
    <n v="1.7858716844122255E-2"/>
    <n v="3"/>
  </r>
  <r>
    <s v="strleaves-13-x-Aug-04-23"/>
    <m/>
    <x v="41"/>
    <n v="6.1"/>
    <n v="6.1"/>
    <x v="491"/>
    <s v=""/>
    <n v="5970790"/>
    <n v="26724218"/>
    <n v="6.63"/>
    <n v="1.88"/>
    <n v="1"/>
    <x v="2"/>
    <n v="9.0264398947543477E-3"/>
    <n v="3"/>
  </r>
  <r>
    <s v="strleaves-13-x-Aug-04-23"/>
    <m/>
    <x v="41"/>
    <n v="6.4349999999999996"/>
    <n v="6.44"/>
    <x v="492"/>
    <s v=""/>
    <n v="3386216"/>
    <n v="26724218"/>
    <n v="6.63"/>
    <n v="1.88"/>
    <n v="1"/>
    <x v="2"/>
    <n v="5.0738653115800971E-3"/>
    <n v="3"/>
  </r>
  <r>
    <s v="strleaves-13-x-Aug-04-23"/>
    <m/>
    <x v="41"/>
    <n v="7.1040000000000001"/>
    <n v="7.1"/>
    <x v="70"/>
    <s v=""/>
    <n v="8073640"/>
    <n v="26724218"/>
    <n v="6.63"/>
    <n v="1.88"/>
    <n v="1"/>
    <x v="2"/>
    <n v="1.1991327095378725E-2"/>
    <n v="3"/>
  </r>
  <r>
    <s v="strleaves-13-x-Aug-04-23"/>
    <m/>
    <x v="41"/>
    <n v="7.4989999999999997"/>
    <n v="7.5"/>
    <x v="479"/>
    <s v=""/>
    <n v="21847318"/>
    <n v="26724218"/>
    <n v="6.63"/>
    <n v="1.88"/>
    <n v="1"/>
    <x v="2"/>
    <n v="3.2166440887286984E-2"/>
    <n v="3"/>
  </r>
  <r>
    <s v="strleaves-13-x-Aug-04-23"/>
    <m/>
    <x v="41"/>
    <n v="7.8390000000000004"/>
    <n v="7.84"/>
    <x v="493"/>
    <s v=""/>
    <n v="1193614"/>
    <n v="26724218"/>
    <n v="6.63"/>
    <n v="1.88"/>
    <n v="1"/>
    <x v="2"/>
    <n v="1.7422426270459147E-3"/>
    <n v="3"/>
  </r>
  <r>
    <s v="strleaves-13-x-Aug-04-23"/>
    <m/>
    <x v="41"/>
    <n v="8.2249999999999996"/>
    <n v="8.23"/>
    <x v="494"/>
    <s v=""/>
    <n v="3084152"/>
    <n v="26724218"/>
    <n v="6.63"/>
    <n v="1.88"/>
    <n v="1"/>
    <x v="2"/>
    <n v="4.463264581790409E-3"/>
    <n v="3"/>
  </r>
  <r>
    <s v="strleaves-13-x-Aug-04-23"/>
    <m/>
    <x v="41"/>
    <n v="8.3819999999999997"/>
    <n v="8.3800000000000008"/>
    <x v="194"/>
    <s v=""/>
    <n v="4205673"/>
    <n v="26724218"/>
    <n v="6.63"/>
    <n v="1.88"/>
    <n v="1"/>
    <x v="2"/>
    <n v="6.034707370675298E-3"/>
    <n v="3"/>
  </r>
  <r>
    <s v="strleaves-13-x-Aug-04-23"/>
    <m/>
    <x v="41"/>
    <n v="8.4640000000000004"/>
    <n v="8.4600000000000009"/>
    <x v="495"/>
    <s v=""/>
    <n v="11105132"/>
    <n v="26724218"/>
    <n v="6.63"/>
    <n v="1.88"/>
    <n v="1"/>
    <x v="2"/>
    <n v="1.5800814852670597E-2"/>
    <n v="3"/>
  </r>
  <r>
    <s v="strleaves-13-x-Aug-04-23"/>
    <m/>
    <x v="41"/>
    <n v="8.9250000000000007"/>
    <n v="8.93"/>
    <x v="462"/>
    <s v=""/>
    <n v="8036580"/>
    <n v="26724218"/>
    <n v="6.63"/>
    <n v="1.88"/>
    <n v="1"/>
    <x v="2"/>
    <n v="1.1339469747569848E-2"/>
    <n v="3"/>
  </r>
  <r>
    <s v="strleaves-13-x-Aug-04-23"/>
    <m/>
    <x v="41"/>
    <n v="9.8330000000000002"/>
    <n v="9.83"/>
    <x v="12"/>
    <s v="6-methyl-5-hepten-2-one"/>
    <n v="13749148"/>
    <n v="26724218"/>
    <n v="6.63"/>
    <n v="1.88"/>
    <n v="1"/>
    <x v="2"/>
    <n v="1.9239471459009113E-2"/>
    <n v="3"/>
  </r>
  <r>
    <s v="strleaves-13-x-Aug-04-23"/>
    <m/>
    <x v="41"/>
    <n v="9.9440000000000008"/>
    <n v="9.94"/>
    <x v="368"/>
    <s v="b-myrcene"/>
    <n v="12323921"/>
    <n v="26724218"/>
    <n v="6.63"/>
    <n v="1.88"/>
    <n v="1"/>
    <x v="2"/>
    <n v="1.71037679412861E-2"/>
    <n v="3"/>
  </r>
  <r>
    <s v="strleaves-13-x-Aug-04-23"/>
    <m/>
    <x v="41"/>
    <n v="10.16"/>
    <n v="10.16"/>
    <x v="122"/>
    <s v=""/>
    <n v="3027074"/>
    <n v="26724218"/>
    <n v="6.63"/>
    <n v="1.88"/>
    <n v="1"/>
    <x v="2"/>
    <n v="4.1669726209413857E-3"/>
    <n v="3"/>
  </r>
  <r>
    <s v="strleaves-13-x-Aug-04-23"/>
    <m/>
    <x v="41"/>
    <n v="10.363"/>
    <n v="10.36"/>
    <x v="349"/>
    <s v=""/>
    <n v="27958986"/>
    <n v="26724218"/>
    <n v="6.63"/>
    <n v="1.88"/>
    <n v="1"/>
    <x v="2"/>
    <n v="3.8177057491683257E-2"/>
    <n v="3"/>
  </r>
  <r>
    <s v="strleaves-13-x-Aug-04-23"/>
    <m/>
    <x v="41"/>
    <n v="10.474"/>
    <n v="10.47"/>
    <x v="14"/>
    <s v="(z)-3-hexen-1-ol acetate"/>
    <n v="29865084"/>
    <n v="26724218"/>
    <n v="6.63"/>
    <n v="1.88"/>
    <n v="1"/>
    <x v="2"/>
    <n v="4.0453532207178546E-2"/>
    <n v="3"/>
  </r>
  <r>
    <s v="strleaves-13-x-Aug-04-23"/>
    <m/>
    <x v="41"/>
    <n v="10.956"/>
    <n v="10.96"/>
    <x v="496"/>
    <s v=""/>
    <n v="4724628"/>
    <n v="26724218"/>
    <n v="6.63"/>
    <n v="1.88"/>
    <n v="1"/>
    <x v="2"/>
    <n v="6.3489191237970843E-3"/>
    <n v="3"/>
  </r>
  <r>
    <s v="strleaves-13-x-Aug-04-23"/>
    <m/>
    <x v="41"/>
    <n v="11.176"/>
    <n v="11.18"/>
    <x v="392"/>
    <s v=""/>
    <n v="10755832"/>
    <n v="26724218"/>
    <n v="6.63"/>
    <n v="1.88"/>
    <n v="1"/>
    <x v="2"/>
    <n v="1.4339797211182224E-2"/>
    <n v="3"/>
  </r>
  <r>
    <s v="strleaves-13-x-Aug-04-23"/>
    <m/>
    <x v="41"/>
    <n v="11.819000000000001"/>
    <n v="11.82"/>
    <x v="245"/>
    <s v=""/>
    <n v="3384757"/>
    <n v="26724218"/>
    <n v="6.63"/>
    <n v="1.88"/>
    <n v="1"/>
    <x v="2"/>
    <n v="4.4773417615580034E-3"/>
    <n v="3"/>
  </r>
  <r>
    <s v="strleaves-13-x-Aug-04-23"/>
    <m/>
    <x v="41"/>
    <n v="12.035"/>
    <n v="12.04"/>
    <x v="183"/>
    <s v=""/>
    <n v="6960362"/>
    <n v="26724218"/>
    <n v="6.63"/>
    <n v="1.88"/>
    <n v="1"/>
    <x v="2"/>
    <n v="9.1357632725681294E-3"/>
    <n v="3"/>
  </r>
  <r>
    <s v="strleaves-13-x-Aug-04-23"/>
    <m/>
    <x v="41"/>
    <n v="12.297000000000001"/>
    <n v="12.3"/>
    <x v="17"/>
    <s v="acetophenone"/>
    <n v="9085939"/>
    <n v="26724218"/>
    <n v="6.63"/>
    <n v="1.88"/>
    <n v="1"/>
    <x v="2"/>
    <n v="1.1833935149080639E-2"/>
    <n v="3"/>
  </r>
  <r>
    <s v="strleaves-13-x-Aug-04-23"/>
    <m/>
    <x v="41"/>
    <n v="13.363"/>
    <n v="13.36"/>
    <x v="98"/>
    <s v=""/>
    <n v="3840066"/>
    <n v="26724218"/>
    <n v="6.63"/>
    <n v="1.88"/>
    <n v="1"/>
    <x v="2"/>
    <n v="4.9632952829680426E-3"/>
    <n v="3"/>
  </r>
  <r>
    <s v="strleaves-13-x-Aug-04-23"/>
    <m/>
    <x v="41"/>
    <n v="13.513999999999999"/>
    <n v="13.51"/>
    <x v="20"/>
    <s v="nonanal"/>
    <n v="56161819"/>
    <n v="26724218"/>
    <n v="6.63"/>
    <n v="1.88"/>
    <n v="1"/>
    <x v="2"/>
    <n v="7.2039378070929028E-2"/>
    <n v="3"/>
  </r>
  <r>
    <s v="strleaves-13-x-Aug-04-23"/>
    <m/>
    <x v="41"/>
    <n v="13.89"/>
    <n v="13.89"/>
    <x v="73"/>
    <s v="€-4,8-dimethylnona-1,3,7-triene"/>
    <n v="17084406"/>
    <n v="26724218"/>
    <n v="6.63"/>
    <n v="1.88"/>
    <n v="1"/>
    <x v="2"/>
    <n v="2.1749584422843179E-2"/>
    <n v="3"/>
  </r>
  <r>
    <s v="strleaves-13-x-Aug-04-23"/>
    <m/>
    <x v="41"/>
    <n v="14.512"/>
    <n v="14.51"/>
    <x v="497"/>
    <s v=""/>
    <n v="2792965"/>
    <n v="26724218"/>
    <n v="6.63"/>
    <n v="1.88"/>
    <n v="1"/>
    <x v="2"/>
    <n v="3.5290955379127542E-3"/>
    <n v="3"/>
  </r>
  <r>
    <s v="strleaves-13-x-Aug-04-23"/>
    <m/>
    <x v="41"/>
    <n v="14.731"/>
    <n v="14.73"/>
    <x v="175"/>
    <s v=""/>
    <n v="3805671"/>
    <n v="26724218"/>
    <n v="6.63"/>
    <n v="1.88"/>
    <n v="1"/>
    <x v="2"/>
    <n v="4.7730962588789306E-3"/>
    <n v="3"/>
  </r>
  <r>
    <s v="strleaves-13-x-Aug-04-23"/>
    <m/>
    <x v="41"/>
    <n v="14.949"/>
    <n v="14.95"/>
    <x v="99"/>
    <s v=""/>
    <n v="6416684"/>
    <n v="26724218"/>
    <n v="6.63"/>
    <n v="1.88"/>
    <n v="1"/>
    <x v="2"/>
    <n v="7.9886696862839657E-3"/>
    <n v="3"/>
  </r>
  <r>
    <s v="strleaves-13-x-Aug-04-23"/>
    <m/>
    <x v="41"/>
    <n v="15.159000000000001"/>
    <n v="15.16"/>
    <x v="125"/>
    <s v=""/>
    <n v="5212600"/>
    <n v="26724218"/>
    <n v="6.63"/>
    <n v="1.88"/>
    <n v="1"/>
    <x v="2"/>
    <n v="6.4422348526162578E-3"/>
    <n v="3"/>
  </r>
  <r>
    <s v="strleaves-13-x-Aug-04-23"/>
    <m/>
    <x v="41"/>
    <n v="15.268000000000001"/>
    <n v="15.27"/>
    <x v="74"/>
    <s v=""/>
    <n v="4898250"/>
    <n v="26724218"/>
    <n v="6.63"/>
    <n v="1.88"/>
    <n v="1"/>
    <x v="2"/>
    <n v="6.0098631281329164E-3"/>
    <n v="3"/>
  </r>
  <r>
    <s v="strleaves-13-x-Aug-04-23"/>
    <m/>
    <x v="41"/>
    <n v="15.494"/>
    <n v="15.49"/>
    <x v="24"/>
    <s v="dodecanal"/>
    <n v="2899225"/>
    <n v="26724218"/>
    <n v="6.63"/>
    <n v="1.88"/>
    <n v="1"/>
    <x v="2"/>
    <n v="3.5315864446041545E-3"/>
    <n v="3"/>
  </r>
  <r>
    <s v="strleaves-13-x-Aug-04-23"/>
    <m/>
    <x v="41"/>
    <n v="15.715999999999999"/>
    <n v="15.72"/>
    <x v="389"/>
    <s v=""/>
    <n v="2660276"/>
    <n v="26724218"/>
    <n v="6.63"/>
    <n v="1.88"/>
    <n v="1"/>
    <x v="2"/>
    <n v="3.2173727654072593E-3"/>
    <n v="3"/>
  </r>
  <r>
    <s v="strleaves-13-x-Aug-04-23"/>
    <m/>
    <x v="41"/>
    <n v="16.001000000000001"/>
    <n v="16"/>
    <x v="26"/>
    <s v="Butanoic acid, 3-hexenyl ester"/>
    <n v="8047672"/>
    <n v="26724218"/>
    <n v="6.63"/>
    <n v="1.88"/>
    <n v="1"/>
    <x v="2"/>
    <n v="9.6639322212338247E-3"/>
    <n v="3"/>
  </r>
  <r>
    <s v="strleaves-13-x-Aug-04-23"/>
    <m/>
    <x v="41"/>
    <n v="16.116"/>
    <n v="16.12"/>
    <x v="395"/>
    <s v=""/>
    <n v="2760843"/>
    <n v="26724218"/>
    <n v="6.63"/>
    <n v="1.88"/>
    <n v="1"/>
    <x v="2"/>
    <n v="3.2919716507841812E-3"/>
    <n v="3"/>
  </r>
  <r>
    <s v="strleaves-13-x-Aug-04-23"/>
    <m/>
    <x v="41"/>
    <n v="16.215"/>
    <n v="16.22"/>
    <x v="259"/>
    <s v=""/>
    <n v="7216310"/>
    <n v="26724218"/>
    <n v="6.63"/>
    <n v="1.88"/>
    <n v="1"/>
    <x v="2"/>
    <n v="8.5444057676434398E-3"/>
    <n v="3"/>
  </r>
  <r>
    <s v="strleaves-13-x-Aug-04-23"/>
    <m/>
    <x v="41"/>
    <n v="16.364999999999998"/>
    <n v="16.37"/>
    <x v="28"/>
    <s v="dodecane"/>
    <n v="19149951"/>
    <n v="26724218"/>
    <n v="6.63"/>
    <n v="1.88"/>
    <n v="1"/>
    <x v="2"/>
    <n v="2.251686351988293E-2"/>
    <n v="3"/>
  </r>
  <r>
    <s v="strleaves-13-x-Aug-04-23"/>
    <m/>
    <x v="41"/>
    <n v="16.547999999999998"/>
    <n v="16.55"/>
    <x v="29"/>
    <s v="decanal"/>
    <n v="50154660"/>
    <n v="26724218"/>
    <n v="6.63"/>
    <n v="1.88"/>
    <n v="1"/>
    <x v="2"/>
    <n v="5.8566060114572827E-2"/>
    <n v="3"/>
  </r>
  <r>
    <s v="strleaves-13-x-Aug-04-23"/>
    <m/>
    <x v="41"/>
    <n v="17.324999999999999"/>
    <n v="17.329999999999998"/>
    <x v="164"/>
    <s v=""/>
    <n v="12428321"/>
    <n v="26724218"/>
    <n v="6.63"/>
    <n v="1.88"/>
    <n v="1"/>
    <x v="2"/>
    <n v="1.441326350255788E-2"/>
    <n v="3"/>
  </r>
  <r>
    <s v="strleaves-13-x-Aug-04-23"/>
    <m/>
    <x v="41"/>
    <n v="17.431000000000001"/>
    <n v="17.43"/>
    <x v="30"/>
    <s v="cis-3-hexenyl isovalerate"/>
    <n v="15237714"/>
    <n v="26724218"/>
    <n v="6.63"/>
    <n v="1.88"/>
    <n v="1"/>
    <x v="2"/>
    <n v="1.7551134877113329E-2"/>
    <n v="3"/>
  </r>
  <r>
    <s v="strleaves-13-x-Aug-04-23"/>
    <m/>
    <x v="41"/>
    <n v="17.928000000000001"/>
    <n v="17.93"/>
    <x v="264"/>
    <s v=""/>
    <n v="2647463"/>
    <n v="26724218"/>
    <n v="6.63"/>
    <n v="1.88"/>
    <n v="1"/>
    <x v="2"/>
    <n v="3.0288021464062172E-3"/>
    <n v="3"/>
  </r>
  <r>
    <s v="strleaves-13-x-Aug-04-23"/>
    <m/>
    <x v="41"/>
    <n v="18.178999999999998"/>
    <n v="18.18"/>
    <x v="33"/>
    <s v="m-ethylacetophenone"/>
    <n v="10236242"/>
    <n v="26724218"/>
    <n v="6.63"/>
    <n v="1.88"/>
    <n v="1"/>
    <x v="2"/>
    <n v="1.1632069725723143E-2"/>
    <n v="3"/>
  </r>
  <r>
    <s v="strleaves-13-x-Aug-04-23"/>
    <m/>
    <x v="41"/>
    <n v="18.518000000000001"/>
    <n v="18.52"/>
    <x v="295"/>
    <s v=""/>
    <n v="2916879"/>
    <n v="26724218"/>
    <n v="6.63"/>
    <n v="1.88"/>
    <n v="1"/>
    <x v="2"/>
    <n v="3.2925310196946249E-3"/>
    <n v="3"/>
  </r>
  <r>
    <s v="strleaves-13-x-Aug-04-23"/>
    <m/>
    <x v="41"/>
    <n v="18.591999999999999"/>
    <n v="18.59"/>
    <x v="34"/>
    <s v=""/>
    <n v="2002119"/>
    <n v="26724218"/>
    <n v="6.63"/>
    <n v="1.88"/>
    <n v="1"/>
    <x v="2"/>
    <n v="2.244996458811435E-3"/>
    <n v="3"/>
  </r>
  <r>
    <s v="strleaves-13-x-Aug-04-23"/>
    <m/>
    <x v="41"/>
    <n v="18.651"/>
    <n v="18.649999999999999"/>
    <x v="484"/>
    <s v=""/>
    <n v="3033237"/>
    <n v="26724218"/>
    <n v="6.63"/>
    <n v="1.88"/>
    <n v="1"/>
    <x v="2"/>
    <n v="3.3788232778033146E-3"/>
    <n v="3"/>
  </r>
  <r>
    <s v="strleaves-13-x-Aug-04-23"/>
    <m/>
    <x v="41"/>
    <n v="18.695"/>
    <n v="18.7"/>
    <x v="76"/>
    <s v=""/>
    <n v="2767273"/>
    <n v="26724218"/>
    <n v="6.63"/>
    <n v="1.88"/>
    <n v="1"/>
    <x v="2"/>
    <n v="3.0624097263075227E-3"/>
    <n v="3"/>
  </r>
  <r>
    <s v="strleaves-13-x-Aug-04-23"/>
    <m/>
    <x v="41"/>
    <n v="18.765999999999998"/>
    <n v="18.77"/>
    <x v="498"/>
    <s v=""/>
    <n v="2313987"/>
    <n v="26724218"/>
    <n v="6.63"/>
    <n v="1.88"/>
    <n v="1"/>
    <x v="2"/>
    <n v="2.5441511787452431E-3"/>
    <n v="3"/>
  </r>
  <r>
    <s v="strleaves-13-x-Aug-04-23"/>
    <m/>
    <x v="41"/>
    <n v="18.975999999999999"/>
    <n v="18.98"/>
    <x v="36"/>
    <s v="2-methyl-naphthalene"/>
    <n v="4933543"/>
    <n v="26724218"/>
    <n v="6.63"/>
    <n v="1.88"/>
    <n v="1"/>
    <x v="2"/>
    <n v="5.3892699756333505E-3"/>
    <n v="3"/>
  </r>
  <r>
    <s v="strleaves-13-x-Aug-04-23"/>
    <m/>
    <x v="41"/>
    <n v="19.186"/>
    <n v="19.190000000000001"/>
    <x v="38"/>
    <s v=""/>
    <n v="3088846"/>
    <n v="26724218"/>
    <n v="6.63"/>
    <n v="1.88"/>
    <n v="1"/>
    <x v="2"/>
    <n v="3.3525431667452621E-3"/>
    <n v="3"/>
  </r>
  <r>
    <s v="strleaves-13-x-Aug-04-23"/>
    <m/>
    <x v="41"/>
    <n v="19.398"/>
    <n v="19.399999999999999"/>
    <x v="39"/>
    <s v="undecanal"/>
    <n v="5007190"/>
    <n v="26724218"/>
    <n v="6.63"/>
    <n v="1.88"/>
    <n v="1"/>
    <x v="2"/>
    <n v="5.4000420204729409E-3"/>
    <n v="3"/>
  </r>
  <r>
    <s v="strleaves-13-x-Aug-04-23"/>
    <m/>
    <x v="41"/>
    <n v="19.501999999999999"/>
    <n v="19.5"/>
    <x v="41"/>
    <s v="standard"/>
    <n v="26724218"/>
    <n v="26724218"/>
    <n v="6.63"/>
    <n v="1.88"/>
    <n v="1"/>
    <x v="2"/>
    <n v="2.8638524543215534E-2"/>
    <n v="3"/>
  </r>
  <r>
    <s v="strleaves-13-x-Aug-04-23"/>
    <m/>
    <x v="41"/>
    <n v="19.879000000000001"/>
    <n v="19.88"/>
    <x v="176"/>
    <s v=""/>
    <n v="5294596"/>
    <n v="26724218"/>
    <n v="6.63"/>
    <n v="1.88"/>
    <n v="1"/>
    <x v="2"/>
    <n v="5.6381733361566804E-3"/>
    <n v="3"/>
  </r>
  <r>
    <s v="strleaves-13-x-Aug-04-23"/>
    <m/>
    <x v="41"/>
    <n v="20.138999999999999"/>
    <n v="20.14"/>
    <x v="184"/>
    <s v=""/>
    <n v="1690207"/>
    <n v="26724218"/>
    <n v="6.63"/>
    <n v="1.88"/>
    <n v="1"/>
    <x v="2"/>
    <n v="1.7886387440581805E-3"/>
    <n v="3"/>
  </r>
  <r>
    <s v="strleaves-13-x-Aug-04-23"/>
    <m/>
    <x v="41"/>
    <n v="20.605"/>
    <n v="20.61"/>
    <x v="499"/>
    <s v=""/>
    <n v="3793314"/>
    <n v="26724218"/>
    <n v="6.63"/>
    <n v="1.88"/>
    <n v="1"/>
    <x v="2"/>
    <n v="3.9892902757451953E-3"/>
    <n v="3"/>
  </r>
  <r>
    <s v="strleaves-13-x-Aug-04-23"/>
    <m/>
    <x v="41"/>
    <n v="21.285"/>
    <n v="21.29"/>
    <x v="444"/>
    <s v=""/>
    <n v="9414864"/>
    <n v="26724218"/>
    <n v="6.63"/>
    <n v="1.88"/>
    <n v="1"/>
    <x v="2"/>
    <n v="9.8401508643841257E-3"/>
    <n v="3"/>
  </r>
  <r>
    <s v="strleaves-13-x-Aug-04-23"/>
    <m/>
    <x v="41"/>
    <n v="21.631"/>
    <n v="21.63"/>
    <x v="127"/>
    <s v=""/>
    <n v="2727386"/>
    <n v="26724218"/>
    <n v="6.63"/>
    <n v="1.88"/>
    <n v="1"/>
    <x v="2"/>
    <n v="2.8330988185612267E-3"/>
    <n v="3"/>
  </r>
  <r>
    <s v="strleaves-13-x-Aug-04-23"/>
    <m/>
    <x v="41"/>
    <n v="21.832999999999998"/>
    <n v="21.83"/>
    <x v="482"/>
    <s v=""/>
    <n v="22484005"/>
    <n v="26724218"/>
    <n v="6.63"/>
    <n v="1.88"/>
    <n v="1"/>
    <x v="2"/>
    <n v="2.3213068109032651E-2"/>
    <n v="3"/>
  </r>
  <r>
    <s v="strleaves-13-x-Aug-04-23"/>
    <m/>
    <x v="41"/>
    <n v="22.074999999999999"/>
    <n v="22.08"/>
    <x v="45"/>
    <s v="dodecanal"/>
    <n v="5298650"/>
    <n v="26724218"/>
    <n v="6.63"/>
    <n v="1.88"/>
    <n v="1"/>
    <x v="2"/>
    <n v="5.4373089392354334E-3"/>
    <n v="3"/>
  </r>
  <r>
    <s v="strleaves-13-x-Aug-04-23"/>
    <m/>
    <x v="41"/>
    <n v="22.277999999999999"/>
    <n v="22.28"/>
    <x v="114"/>
    <s v=""/>
    <n v="16161676"/>
    <n v="26724218"/>
    <n v="6.63"/>
    <n v="1.88"/>
    <n v="1"/>
    <x v="2"/>
    <n v="1.6484699261304702E-2"/>
    <n v="3"/>
  </r>
  <r>
    <s v="strleaves-13-x-Aug-04-23"/>
    <m/>
    <x v="41"/>
    <n v="22.417000000000002"/>
    <n v="22.42"/>
    <x v="87"/>
    <s v=""/>
    <n v="3052187"/>
    <n v="26724218"/>
    <n v="6.63"/>
    <n v="1.88"/>
    <n v="1"/>
    <x v="2"/>
    <n v="3.0945491694698416E-3"/>
    <n v="3"/>
  </r>
  <r>
    <s v="strleaves-13-x-Aug-04-23"/>
    <m/>
    <x v="41"/>
    <n v="22.696000000000002"/>
    <n v="22.7"/>
    <x v="178"/>
    <s v=""/>
    <n v="3202431"/>
    <n v="26724218"/>
    <n v="6.63"/>
    <n v="1.88"/>
    <n v="1"/>
    <x v="2"/>
    <n v="3.2275517911474648E-3"/>
    <n v="3"/>
  </r>
  <r>
    <s v="strleaves-13-x-Aug-04-23"/>
    <m/>
    <x v="41"/>
    <n v="22.818000000000001"/>
    <n v="22.82"/>
    <x v="500"/>
    <s v=""/>
    <n v="2459751"/>
    <n v="26724218"/>
    <n v="6.63"/>
    <n v="1.88"/>
    <n v="1"/>
    <x v="2"/>
    <n v="2.4643770841014092E-3"/>
    <n v="3"/>
  </r>
  <r>
    <s v="strleaves-13-x-Aug-04-23"/>
    <m/>
    <x v="41"/>
    <n v="23.111000000000001"/>
    <n v="23.11"/>
    <x v="128"/>
    <s v=""/>
    <n v="3533156"/>
    <n v="26724218"/>
    <n v="6.63"/>
    <n v="1.88"/>
    <n v="1"/>
    <x v="2"/>
    <n v="3.5189784922071672E-3"/>
    <n v="3"/>
  </r>
  <r>
    <s v="strleaves-13-x-Aug-04-23"/>
    <m/>
    <x v="41"/>
    <n v="23.193999999999999"/>
    <n v="23.19"/>
    <x v="47"/>
    <s v=""/>
    <n v="4714989"/>
    <n v="26724218"/>
    <n v="6.63"/>
    <n v="1.88"/>
    <n v="1"/>
    <x v="2"/>
    <n v="4.6686067540054332E-3"/>
    <n v="3"/>
  </r>
  <r>
    <s v="strleaves-13-x-Aug-04-23"/>
    <m/>
    <x v="41"/>
    <n v="23.841999999999999"/>
    <n v="23.84"/>
    <x v="501"/>
    <s v=""/>
    <n v="1943863"/>
    <n v="26724218"/>
    <n v="6.63"/>
    <n v="1.88"/>
    <n v="1"/>
    <x v="2"/>
    <n v="1.9135504951794285E-3"/>
    <n v="3"/>
  </r>
  <r>
    <s v="strleaves-13-x-Aug-04-23"/>
    <m/>
    <x v="41"/>
    <n v="24.097000000000001"/>
    <n v="24.1"/>
    <x v="502"/>
    <s v=""/>
    <n v="1689866"/>
    <n v="26724218"/>
    <n v="6.63"/>
    <n v="1.88"/>
    <n v="1"/>
    <x v="2"/>
    <n v="1.6538986223452973E-3"/>
    <n v="3"/>
  </r>
  <r>
    <s v="strleaves-13-x-Aug-04-23"/>
    <m/>
    <x v="41"/>
    <n v="24.247"/>
    <n v="24.25"/>
    <x v="377"/>
    <s v=""/>
    <n v="2492936"/>
    <n v="26724218"/>
    <n v="6.63"/>
    <n v="1.88"/>
    <n v="1"/>
    <x v="2"/>
    <n v="2.4258536767035989E-3"/>
    <n v="3"/>
  </r>
  <r>
    <s v="strleaves-13-x-Aug-04-23"/>
    <m/>
    <x v="41"/>
    <n v="24.329000000000001"/>
    <n v="24.33"/>
    <x v="48"/>
    <s v="pentadecane"/>
    <n v="5033215"/>
    <n v="26724218"/>
    <n v="6.63"/>
    <n v="1.88"/>
    <n v="1"/>
    <x v="2"/>
    <n v="4.869789108630623E-3"/>
    <n v="3"/>
  </r>
  <r>
    <s v="strleaves-13-x-Aug-04-23"/>
    <m/>
    <x v="41"/>
    <n v="24.600999999999999"/>
    <n v="24.6"/>
    <x v="49"/>
    <s v="tridecanal"/>
    <n v="3192829"/>
    <n v="26724218"/>
    <n v="6.63"/>
    <n v="1.88"/>
    <n v="1"/>
    <x v="2"/>
    <n v="3.0716074489168465E-3"/>
    <n v="3"/>
  </r>
  <r>
    <s v="strleaves-13-x-Aug-04-23"/>
    <m/>
    <x v="41"/>
    <n v="25.119"/>
    <n v="25.12"/>
    <x v="503"/>
    <s v=""/>
    <n v="2324344"/>
    <n v="26724218"/>
    <n v="6.63"/>
    <n v="1.88"/>
    <n v="1"/>
    <x v="2"/>
    <n v="2.2234627480207337E-3"/>
    <n v="3"/>
  </r>
  <r>
    <s v="strleaves-13-x-Aug-04-23"/>
    <m/>
    <x v="41"/>
    <n v="26.067"/>
    <n v="26.07"/>
    <x v="50"/>
    <s v=""/>
    <n v="5036651"/>
    <n v="26724218"/>
    <n v="6.63"/>
    <n v="1.88"/>
    <n v="1"/>
    <x v="2"/>
    <n v="4.7909824163479406E-3"/>
    <n v="3"/>
  </r>
  <r>
    <s v="strleaves-13-x-Aug-04-23"/>
    <m/>
    <x v="41"/>
    <n v="26.69"/>
    <n v="26.69"/>
    <x v="52"/>
    <s v=""/>
    <n v="6555883"/>
    <n v="26724218"/>
    <n v="6.63"/>
    <n v="1.88"/>
    <n v="1"/>
    <x v="2"/>
    <n v="6.201273471501902E-3"/>
    <n v="3"/>
  </r>
  <r>
    <s v="strleaves-13-x-Aug-04-23"/>
    <m/>
    <x v="41"/>
    <n v="26.991"/>
    <n v="26.99"/>
    <x v="53"/>
    <s v="tetradecanal"/>
    <n v="2581885"/>
    <n v="26724218"/>
    <n v="6.63"/>
    <n v="1.88"/>
    <n v="1"/>
    <x v="2"/>
    <n v="2.4286621796173976E-3"/>
    <n v="3"/>
  </r>
  <r>
    <s v="strleaves-13-x-Aug-04-23"/>
    <m/>
    <x v="41"/>
    <n v="28.202999999999999"/>
    <n v="28.2"/>
    <x v="504"/>
    <s v=""/>
    <n v="4542348"/>
    <n v="26724218"/>
    <n v="6.63"/>
    <n v="1.88"/>
    <n v="1"/>
    <x v="2"/>
    <n v="4.2491743295714922E-3"/>
    <n v="3"/>
  </r>
  <r>
    <s v="strleaves-13-x-Aug-04-23"/>
    <m/>
    <x v="41"/>
    <n v="28.927"/>
    <n v="28.93"/>
    <x v="56"/>
    <s v="heptadecane"/>
    <n v="2790390"/>
    <n v="26724218"/>
    <n v="6.63"/>
    <n v="1.88"/>
    <n v="1"/>
    <x v="2"/>
    <n v="2.5959494980291702E-3"/>
    <n v="3"/>
  </r>
  <r>
    <s v="strleaves-13-x-Aug-04-23"/>
    <m/>
    <x v="41"/>
    <n v="31.239000000000001"/>
    <n v="31.24"/>
    <x v="58"/>
    <s v=""/>
    <n v="5614234"/>
    <n v="26724218"/>
    <n v="6.63"/>
    <n v="1.88"/>
    <n v="1"/>
    <x v="2"/>
    <n v="5.1944807448905499E-3"/>
    <n v="3"/>
  </r>
  <r>
    <s v="strleaves-13-x-Aug-04-23"/>
    <m/>
    <x v="41"/>
    <n v="32.002000000000002"/>
    <n v="32"/>
    <x v="400"/>
    <s v=""/>
    <n v="24006801"/>
    <n v="26724218"/>
    <n v="6.63"/>
    <n v="1.88"/>
    <n v="1"/>
    <x v="2"/>
    <n v="2.2091194021485901E-2"/>
    <n v="3"/>
  </r>
  <r>
    <s v="strleaves-169-x-Aug-04-23"/>
    <m/>
    <x v="42"/>
    <n v="4.3890000000000002"/>
    <n v="4.3899999999999997"/>
    <x v="105"/>
    <s v=""/>
    <n v="4825258"/>
    <n v="32928597"/>
    <n v="9.0500000000000007"/>
    <n v="2.5299999999999998"/>
    <n v="0"/>
    <x v="2"/>
    <n v="2.6257190773640161E-3"/>
    <n v="3"/>
  </r>
  <r>
    <s v="strleaves-169-x-Aug-04-23"/>
    <m/>
    <x v="42"/>
    <n v="4.7809999999999997"/>
    <n v="4.78"/>
    <x v="190"/>
    <s v=""/>
    <n v="8866946"/>
    <n v="32928597"/>
    <n v="9.0500000000000007"/>
    <n v="2.5299999999999998"/>
    <n v="0"/>
    <x v="2"/>
    <n v="4.7991084911256227E-3"/>
    <n v="3"/>
  </r>
  <r>
    <s v="strleaves-169-x-Aug-04-23"/>
    <m/>
    <x v="42"/>
    <n v="4.8600000000000003"/>
    <n v="4.8600000000000003"/>
    <x v="107"/>
    <s v=""/>
    <n v="9394071"/>
    <n v="32928597"/>
    <n v="9.0500000000000007"/>
    <n v="2.5299999999999998"/>
    <n v="0"/>
    <x v="2"/>
    <n v="5.057218060610877E-3"/>
    <n v="3"/>
  </r>
  <r>
    <s v="strleaves-169-x-Aug-04-23"/>
    <m/>
    <x v="42"/>
    <n v="5.4249999999999998"/>
    <n v="5.43"/>
    <x v="2"/>
    <s v="4-hydroxy-4-methyl-2-pentanone"/>
    <n v="60466784"/>
    <n v="32928597"/>
    <n v="9.0500000000000007"/>
    <n v="2.5299999999999998"/>
    <n v="0"/>
    <x v="2"/>
    <n v="3.2378630075649791E-2"/>
    <n v="3"/>
  </r>
  <r>
    <s v="strleaves-169-x-Aug-04-23"/>
    <m/>
    <x v="42"/>
    <n v="5.75"/>
    <n v="5.75"/>
    <x v="3"/>
    <s v="(z)-3-hexen-1-ol"/>
    <n v="91801559"/>
    <n v="32928597"/>
    <n v="9.0500000000000007"/>
    <n v="2.5299999999999998"/>
    <n v="0"/>
    <x v="2"/>
    <n v="4.8897617722954603E-2"/>
    <n v="3"/>
  </r>
  <r>
    <s v="strleaves-169-x-Aug-04-23"/>
    <m/>
    <x v="42"/>
    <n v="5.8860000000000001"/>
    <n v="5.89"/>
    <x v="108"/>
    <s v=""/>
    <n v="19602951"/>
    <n v="32928597"/>
    <n v="9.0500000000000007"/>
    <n v="2.5299999999999998"/>
    <n v="0"/>
    <x v="2"/>
    <n v="1.0386453997809054E-2"/>
    <n v="3"/>
  </r>
  <r>
    <s v="strleaves-169-x-Aug-04-23"/>
    <m/>
    <x v="42"/>
    <n v="6.11"/>
    <n v="6.11"/>
    <x v="109"/>
    <s v=""/>
    <n v="6621669"/>
    <n v="32928597"/>
    <n v="9.0500000000000007"/>
    <n v="2.5299999999999998"/>
    <n v="0"/>
    <x v="2"/>
    <n v="3.4900652695247607E-3"/>
    <n v="3"/>
  </r>
  <r>
    <s v="strleaves-169-x-Aug-04-23"/>
    <m/>
    <x v="42"/>
    <n v="6.4480000000000004"/>
    <n v="6.45"/>
    <x v="191"/>
    <s v=""/>
    <n v="3872020"/>
    <n v="32928597"/>
    <n v="9.0500000000000007"/>
    <n v="2.5299999999999998"/>
    <n v="0"/>
    <x v="2"/>
    <n v="2.0301859211660053E-3"/>
    <n v="3"/>
  </r>
  <r>
    <s v="strleaves-169-x-Aug-04-23"/>
    <m/>
    <x v="42"/>
    <n v="7.5039999999999996"/>
    <n v="7.5"/>
    <x v="479"/>
    <s v=""/>
    <n v="11314166"/>
    <n v="32928597"/>
    <n v="9.0500000000000007"/>
    <n v="2.5299999999999998"/>
    <n v="0"/>
    <x v="2"/>
    <n v="5.9015309067548044E-3"/>
    <n v="3"/>
  </r>
  <r>
    <s v="strleaves-169-x-Aug-04-23"/>
    <m/>
    <x v="42"/>
    <n v="7.5679999999999996"/>
    <n v="7.57"/>
    <x v="505"/>
    <s v=""/>
    <n v="3225954"/>
    <n v="32928597"/>
    <n v="9.0500000000000007"/>
    <n v="2.5299999999999998"/>
    <n v="0"/>
    <x v="2"/>
    <n v="1.6740016778593987E-3"/>
    <n v="3"/>
  </r>
  <r>
    <s v="strleaves-169-x-Aug-04-23"/>
    <m/>
    <x v="42"/>
    <n v="8.3840000000000003"/>
    <n v="8.3800000000000008"/>
    <x v="194"/>
    <s v=""/>
    <n v="3878126"/>
    <n v="32928597"/>
    <n v="9.0500000000000007"/>
    <n v="2.5299999999999998"/>
    <n v="0"/>
    <x v="2"/>
    <n v="2.0021045487499528E-3"/>
    <n v="3"/>
  </r>
  <r>
    <s v="strleaves-169-x-Aug-04-23"/>
    <m/>
    <x v="42"/>
    <n v="8.4659999999999993"/>
    <n v="8.4700000000000006"/>
    <x v="10"/>
    <s v=""/>
    <n v="8234460"/>
    <n v="32928597"/>
    <n v="9.0500000000000007"/>
    <n v="2.5299999999999998"/>
    <n v="0"/>
    <x v="2"/>
    <n v="4.2293974726445166E-3"/>
    <n v="3"/>
  </r>
  <r>
    <s v="strleaves-169-x-Aug-04-23"/>
    <m/>
    <x v="42"/>
    <n v="8.9169999999999998"/>
    <n v="8.92"/>
    <x v="72"/>
    <s v=""/>
    <n v="8710880"/>
    <n v="32928597"/>
    <n v="9.0500000000000007"/>
    <n v="2.5299999999999998"/>
    <n v="0"/>
    <x v="2"/>
    <n v="4.4513859774678328E-3"/>
    <n v="3"/>
  </r>
  <r>
    <s v="strleaves-169-x-Aug-04-23"/>
    <m/>
    <x v="42"/>
    <n v="9.8249999999999993"/>
    <n v="9.83"/>
    <x v="12"/>
    <s v="6-methyl-5-hepten-2-one"/>
    <n v="7903469"/>
    <n v="32928597"/>
    <n v="9.0500000000000007"/>
    <n v="2.5299999999999998"/>
    <n v="0"/>
    <x v="2"/>
    <n v="4.0183893345584623E-3"/>
    <n v="3"/>
  </r>
  <r>
    <s v="strleaves-169-x-Aug-04-23"/>
    <m/>
    <x v="42"/>
    <n v="9.93"/>
    <n v="9.93"/>
    <x v="195"/>
    <s v=""/>
    <n v="8804785"/>
    <n v="32928597"/>
    <n v="9.0500000000000007"/>
    <n v="2.5299999999999998"/>
    <n v="0"/>
    <x v="2"/>
    <n v="4.4541529669042115E-3"/>
    <n v="3"/>
  </r>
  <r>
    <s v="strleaves-169-x-Aug-04-23"/>
    <m/>
    <x v="42"/>
    <n v="10.157999999999999"/>
    <n v="10.16"/>
    <x v="122"/>
    <s v=""/>
    <n v="3906199"/>
    <n v="32928597"/>
    <n v="9.0500000000000007"/>
    <n v="2.5299999999999998"/>
    <n v="0"/>
    <x v="2"/>
    <n v="1.966182459406155E-3"/>
    <n v="3"/>
  </r>
  <r>
    <s v="strleaves-169-x-Aug-04-23"/>
    <m/>
    <x v="42"/>
    <n v="10.31"/>
    <n v="10.31"/>
    <x v="13"/>
    <s v="octanal"/>
    <n v="13851629"/>
    <n v="32928597"/>
    <n v="9.0500000000000007"/>
    <n v="2.5299999999999998"/>
    <n v="0"/>
    <x v="2"/>
    <n v="6.9375199029707135E-3"/>
    <n v="3"/>
  </r>
  <r>
    <s v="strleaves-169-x-Aug-04-23"/>
    <m/>
    <x v="42"/>
    <n v="10.353"/>
    <n v="10.35"/>
    <x v="369"/>
    <s v=""/>
    <n v="11189913"/>
    <n v="32928597"/>
    <n v="9.0500000000000007"/>
    <n v="2.5299999999999998"/>
    <n v="0"/>
    <x v="2"/>
    <n v="5.5766679868955648E-3"/>
    <n v="3"/>
  </r>
  <r>
    <s v="strleaves-169-x-Aug-04-23"/>
    <m/>
    <x v="42"/>
    <n v="10.465"/>
    <n v="10.47"/>
    <x v="14"/>
    <s v="(z)-3-hexen-1-ol acetate"/>
    <n v="189179336"/>
    <n v="32928597"/>
    <n v="9.0500000000000007"/>
    <n v="2.5299999999999998"/>
    <n v="0"/>
    <x v="2"/>
    <n v="9.3816042186461224E-2"/>
    <n v="3"/>
  </r>
  <r>
    <s v="strleaves-169-x-Aug-04-23"/>
    <m/>
    <x v="42"/>
    <n v="10.956"/>
    <n v="10.96"/>
    <x v="496"/>
    <s v=""/>
    <n v="3882360"/>
    <n v="32928597"/>
    <n v="9.0500000000000007"/>
    <n v="2.5299999999999998"/>
    <n v="0"/>
    <x v="2"/>
    <n v="1.9158657998905699E-3"/>
    <n v="3"/>
  </r>
  <r>
    <s v="strleaves-169-x-Aug-04-23"/>
    <m/>
    <x v="42"/>
    <n v="11.814"/>
    <n v="11.81"/>
    <x v="506"/>
    <s v=""/>
    <n v="7950823"/>
    <n v="32928597"/>
    <n v="9.0500000000000007"/>
    <n v="2.5299999999999998"/>
    <n v="0"/>
    <x v="2"/>
    <n v="3.9044302859329487E-3"/>
    <n v="3"/>
  </r>
  <r>
    <s v="strleaves-169-x-Aug-04-23"/>
    <m/>
    <x v="42"/>
    <n v="12.025"/>
    <n v="12.03"/>
    <x v="196"/>
    <s v=""/>
    <n v="6002475"/>
    <n v="32928597"/>
    <n v="9.0500000000000007"/>
    <n v="2.5299999999999998"/>
    <n v="0"/>
    <x v="2"/>
    <n v="2.9333412402800622E-3"/>
    <n v="3"/>
  </r>
  <r>
    <s v="strleaves-169-x-Aug-04-23"/>
    <m/>
    <x v="42"/>
    <n v="13.356"/>
    <n v="13.36"/>
    <x v="98"/>
    <s v=""/>
    <n v="5177285"/>
    <n v="32928597"/>
    <n v="9.0500000000000007"/>
    <n v="2.5299999999999998"/>
    <n v="0"/>
    <x v="2"/>
    <n v="2.5178576657223679E-3"/>
    <n v="3"/>
  </r>
  <r>
    <s v="strleaves-169-x-Aug-04-23"/>
    <m/>
    <x v="42"/>
    <n v="13.512"/>
    <n v="13.51"/>
    <x v="20"/>
    <s v="nonanal"/>
    <n v="34008822"/>
    <n v="32928597"/>
    <n v="9.0500000000000007"/>
    <n v="2.5299999999999998"/>
    <n v="0"/>
    <x v="2"/>
    <n v="1.6459919339221637E-2"/>
    <n v="3"/>
  </r>
  <r>
    <s v="strleaves-169-x-Aug-04-23"/>
    <m/>
    <x v="42"/>
    <n v="13.885999999999999"/>
    <n v="13.89"/>
    <x v="73"/>
    <s v="€-4,8-dimethylnona-1,3,7-triene"/>
    <n v="20876474"/>
    <n v="32928597"/>
    <n v="9.0500000000000007"/>
    <n v="2.5299999999999998"/>
    <n v="0"/>
    <x v="2"/>
    <n v="1.005565376529542E-2"/>
    <n v="3"/>
  </r>
  <r>
    <s v="strleaves-169-x-Aug-04-23"/>
    <m/>
    <x v="42"/>
    <n v="14.686"/>
    <n v="14.69"/>
    <x v="507"/>
    <s v=""/>
    <n v="4798018"/>
    <n v="32928597"/>
    <n v="9.0500000000000007"/>
    <n v="2.5299999999999998"/>
    <n v="0"/>
    <x v="2"/>
    <n v="2.3000751544172541E-3"/>
    <n v="3"/>
  </r>
  <r>
    <s v="strleaves-169-x-Aug-04-23"/>
    <m/>
    <x v="42"/>
    <n v="14.853"/>
    <n v="14.85"/>
    <x v="357"/>
    <s v=""/>
    <n v="5109386"/>
    <n v="32928597"/>
    <n v="9.0500000000000007"/>
    <n v="2.5299999999999998"/>
    <n v="0"/>
    <x v="2"/>
    <n v="2.4377305887859756E-3"/>
    <n v="3"/>
  </r>
  <r>
    <s v="strleaves-169-x-Aug-04-23"/>
    <m/>
    <x v="42"/>
    <n v="15.156000000000001"/>
    <n v="15.16"/>
    <x v="125"/>
    <s v=""/>
    <n v="15422940"/>
    <n v="32928597"/>
    <n v="9.0500000000000007"/>
    <n v="2.5299999999999998"/>
    <n v="0"/>
    <x v="2"/>
    <n v="7.3237035519728502E-3"/>
    <n v="3"/>
  </r>
  <r>
    <s v="strleaves-169-x-Aug-04-23"/>
    <m/>
    <x v="42"/>
    <n v="15.438000000000001"/>
    <n v="15.44"/>
    <x v="508"/>
    <s v=""/>
    <n v="8177827"/>
    <n v="32928597"/>
    <n v="9.0500000000000007"/>
    <n v="2.5299999999999998"/>
    <n v="0"/>
    <x v="2"/>
    <n v="3.8650735618232053E-3"/>
    <n v="3"/>
  </r>
  <r>
    <s v="strleaves-169-x-Aug-04-23"/>
    <m/>
    <x v="42"/>
    <n v="15.997"/>
    <n v="16"/>
    <x v="26"/>
    <s v="Butanoic acid, 3-hexenyl ester"/>
    <n v="4036333"/>
    <n v="32928597"/>
    <n v="9.0500000000000007"/>
    <n v="2.5299999999999998"/>
    <n v="0"/>
    <x v="2"/>
    <n v="1.8987713222276253E-3"/>
    <n v="3"/>
  </r>
  <r>
    <s v="strleaves-169-x-Aug-04-23"/>
    <m/>
    <x v="42"/>
    <n v="16.210999999999999"/>
    <n v="16.21"/>
    <x v="27"/>
    <s v="methyl salicylate"/>
    <n v="8321487"/>
    <n v="32928597"/>
    <n v="9.0500000000000007"/>
    <n v="2.5299999999999998"/>
    <n v="0"/>
    <x v="2"/>
    <n v="3.8963855824171822E-3"/>
    <n v="3"/>
  </r>
  <r>
    <s v="strleaves-169-x-Aug-04-23"/>
    <m/>
    <x v="42"/>
    <n v="16.356999999999999"/>
    <n v="16.36"/>
    <x v="28"/>
    <s v="dodecane"/>
    <n v="35115450"/>
    <n v="32928597"/>
    <n v="9.0500000000000007"/>
    <n v="2.5299999999999998"/>
    <n v="0"/>
    <x v="2"/>
    <n v="1.6366052334534271E-2"/>
    <n v="3"/>
  </r>
  <r>
    <s v="strleaves-169-x-Aug-04-23"/>
    <m/>
    <x v="42"/>
    <n v="16.545999999999999"/>
    <n v="16.55"/>
    <x v="29"/>
    <s v="decanal"/>
    <n v="35059368"/>
    <n v="32928597"/>
    <n v="9.0500000000000007"/>
    <n v="2.5299999999999998"/>
    <n v="0"/>
    <x v="2"/>
    <n v="1.6264615379632363E-2"/>
    <n v="3"/>
  </r>
  <r>
    <s v="strleaves-169-x-Aug-04-23"/>
    <m/>
    <x v="42"/>
    <n v="17.43"/>
    <n v="17.43"/>
    <x v="30"/>
    <s v="cis-3-hexenyl isovalerate"/>
    <n v="17741466"/>
    <n v="32928597"/>
    <n v="9.0500000000000007"/>
    <n v="2.5299999999999998"/>
    <n v="0"/>
    <x v="2"/>
    <n v="8.1928019825233938E-3"/>
    <n v="3"/>
  </r>
  <r>
    <s v="strleaves-169-x-Aug-04-23"/>
    <m/>
    <x v="42"/>
    <n v="18.178999999999998"/>
    <n v="18.18"/>
    <x v="33"/>
    <s v="m-ethylacetophenone"/>
    <n v="5040663"/>
    <n v="32928597"/>
    <n v="9.0500000000000007"/>
    <n v="2.5299999999999998"/>
    <n v="0"/>
    <x v="2"/>
    <n v="2.3170905009204912E-3"/>
    <n v="3"/>
  </r>
  <r>
    <s v="strleaves-169-x-Aug-04-23"/>
    <m/>
    <x v="42"/>
    <n v="18.651"/>
    <n v="18.649999999999999"/>
    <x v="484"/>
    <s v=""/>
    <n v="8058620"/>
    <n v="32928597"/>
    <n v="9.0500000000000007"/>
    <n v="2.5299999999999998"/>
    <n v="0"/>
    <x v="2"/>
    <n v="3.6875459868740633E-3"/>
    <n v="3"/>
  </r>
  <r>
    <s v="strleaves-169-x-Aug-04-23"/>
    <m/>
    <x v="42"/>
    <n v="18.984999999999999"/>
    <n v="18.989999999999998"/>
    <x v="36"/>
    <s v="2-methyl-naphthalene"/>
    <n v="14139689"/>
    <n v="32928597"/>
    <n v="9.0500000000000007"/>
    <n v="2.5299999999999998"/>
    <n v="0"/>
    <x v="2"/>
    <n v="6.4409070556264887E-3"/>
    <n v="3"/>
  </r>
  <r>
    <s v="strleaves-169-x-Aug-04-23"/>
    <m/>
    <x v="42"/>
    <n v="19.186"/>
    <n v="19.190000000000001"/>
    <x v="38"/>
    <s v=""/>
    <n v="2916112"/>
    <n v="32928597"/>
    <n v="9.0500000000000007"/>
    <n v="2.5299999999999998"/>
    <n v="0"/>
    <x v="2"/>
    <n v="1.3223629545007639E-3"/>
    <n v="3"/>
  </r>
  <r>
    <s v="strleaves-169-x-Aug-04-23"/>
    <m/>
    <x v="42"/>
    <n v="19.274000000000001"/>
    <n v="19.27"/>
    <x v="509"/>
    <s v=""/>
    <n v="4289930"/>
    <n v="32928597"/>
    <n v="9.0500000000000007"/>
    <n v="2.5299999999999998"/>
    <n v="0"/>
    <x v="2"/>
    <n v="1.936621688325178E-3"/>
    <n v="3"/>
  </r>
  <r>
    <s v="strleaves-169-x-Aug-04-23"/>
    <m/>
    <x v="42"/>
    <n v="19.395"/>
    <n v="19.399999999999999"/>
    <x v="39"/>
    <s v="undecanal"/>
    <n v="3157947"/>
    <n v="32928597"/>
    <n v="9.0500000000000007"/>
    <n v="2.5299999999999998"/>
    <n v="0"/>
    <x v="2"/>
    <n v="1.4192413865605233E-3"/>
    <n v="3"/>
  </r>
  <r>
    <s v="strleaves-169-x-Aug-04-23"/>
    <m/>
    <x v="42"/>
    <n v="19.501000000000001"/>
    <n v="19.5"/>
    <x v="41"/>
    <s v="standard"/>
    <n v="32928597"/>
    <n v="32928597"/>
    <n v="9.0500000000000007"/>
    <n v="2.5299999999999998"/>
    <n v="0"/>
    <x v="2"/>
    <n v="1.47329650092081E-2"/>
    <n v="3"/>
  </r>
  <r>
    <s v="strleaves-169-x-Aug-04-23"/>
    <m/>
    <x v="42"/>
    <n v="19.902000000000001"/>
    <n v="19.899999999999999"/>
    <x v="510"/>
    <s v=""/>
    <n v="4029353"/>
    <n v="32928597"/>
    <n v="9.0500000000000007"/>
    <n v="2.5299999999999998"/>
    <n v="0"/>
    <x v="2"/>
    <n v="1.7948424219467543E-3"/>
    <n v="3"/>
  </r>
  <r>
    <s v="strleaves-169-x-Aug-04-23"/>
    <m/>
    <x v="42"/>
    <n v="20.14"/>
    <n v="20.14"/>
    <x v="184"/>
    <s v=""/>
    <n v="4186134"/>
    <n v="32928597"/>
    <n v="9.0500000000000007"/>
    <n v="2.5299999999999998"/>
    <n v="0"/>
    <x v="2"/>
    <n v="1.8564647933718079E-3"/>
    <n v="3"/>
  </r>
  <r>
    <s v="strleaves-169-x-Aug-04-23"/>
    <m/>
    <x v="42"/>
    <n v="20.195"/>
    <n v="20.2"/>
    <x v="221"/>
    <s v=""/>
    <n v="4554485"/>
    <n v="32928597"/>
    <n v="9.0500000000000007"/>
    <n v="2.5299999999999998"/>
    <n v="0"/>
    <x v="2"/>
    <n v="2.0109620628126932E-3"/>
    <n v="3"/>
  </r>
  <r>
    <s v="strleaves-169-x-Aug-04-23"/>
    <m/>
    <x v="42"/>
    <n v="20.600999999999999"/>
    <n v="20.6"/>
    <x v="486"/>
    <s v=""/>
    <n v="11277211"/>
    <n v="32928597"/>
    <n v="9.0500000000000007"/>
    <n v="2.5299999999999998"/>
    <n v="0"/>
    <x v="2"/>
    <n v="4.9575336701542421E-3"/>
    <n v="3"/>
  </r>
  <r>
    <s v="strleaves-169-x-Aug-04-23"/>
    <m/>
    <x v="42"/>
    <n v="21.835000000000001"/>
    <n v="21.84"/>
    <x v="44"/>
    <s v="tetradecane"/>
    <n v="20945184"/>
    <n v="32928597"/>
    <n v="9.0500000000000007"/>
    <n v="2.5299999999999998"/>
    <n v="0"/>
    <x v="2"/>
    <n v="9.1676028816124553E-3"/>
    <n v="3"/>
  </r>
  <r>
    <s v="strleaves-169-x-Aug-04-23"/>
    <m/>
    <x v="42"/>
    <n v="22.074999999999999"/>
    <n v="22.08"/>
    <x v="45"/>
    <s v="dodecanal"/>
    <n v="4786884"/>
    <n v="32928597"/>
    <n v="9.0500000000000007"/>
    <n v="2.5299999999999998"/>
    <n v="0"/>
    <x v="2"/>
    <n v="2.0861252131945626E-3"/>
    <n v="3"/>
  </r>
  <r>
    <s v="strleaves-169-x-Aug-04-23"/>
    <m/>
    <x v="42"/>
    <n v="22.280999999999999"/>
    <n v="22.28"/>
    <x v="114"/>
    <s v=""/>
    <n v="9272362"/>
    <n v="32928597"/>
    <n v="9.0500000000000007"/>
    <n v="2.5299999999999998"/>
    <n v="0"/>
    <x v="2"/>
    <n v="4.0234799560250204E-3"/>
    <n v="3"/>
  </r>
  <r>
    <s v="strleaves-169-x-Aug-04-23"/>
    <m/>
    <x v="42"/>
    <n v="22.515000000000001"/>
    <n v="22.52"/>
    <x v="511"/>
    <s v=""/>
    <n v="3215017"/>
    <n v="32928597"/>
    <n v="9.0500000000000007"/>
    <n v="2.5299999999999998"/>
    <n v="0"/>
    <x v="2"/>
    <n v="1.3890785377112811E-3"/>
    <n v="3"/>
  </r>
  <r>
    <s v="strleaves-169-x-Aug-04-23"/>
    <m/>
    <x v="42"/>
    <n v="22.693999999999999"/>
    <n v="22.69"/>
    <x v="79"/>
    <s v=""/>
    <n v="4073639"/>
    <n v="32928597"/>
    <n v="9.0500000000000007"/>
    <n v="2.5299999999999998"/>
    <n v="0"/>
    <x v="2"/>
    <n v="1.7525327034812711E-3"/>
    <n v="3"/>
  </r>
  <r>
    <s v="strleaves-169-x-Aug-04-23"/>
    <m/>
    <x v="42"/>
    <n v="22.818000000000001"/>
    <n v="22.82"/>
    <x v="500"/>
    <s v=""/>
    <n v="7262979"/>
    <n v="32928597"/>
    <n v="9.0500000000000007"/>
    <n v="2.5299999999999998"/>
    <n v="0"/>
    <x v="2"/>
    <n v="3.1113321361786045E-3"/>
    <n v="3"/>
  </r>
  <r>
    <s v="strleaves-169-x-Aug-04-23"/>
    <m/>
    <x v="42"/>
    <n v="22.896999999999998"/>
    <n v="22.9"/>
    <x v="512"/>
    <s v=""/>
    <n v="3554983"/>
    <n v="32928597"/>
    <n v="9.0500000000000007"/>
    <n v="2.5299999999999998"/>
    <n v="0"/>
    <x v="2"/>
    <n v="1.5164391001799855E-3"/>
    <n v="3"/>
  </r>
  <r>
    <s v="strleaves-169-x-Aug-04-23"/>
    <m/>
    <x v="42"/>
    <n v="23.108000000000001"/>
    <n v="23.11"/>
    <x v="128"/>
    <s v=""/>
    <n v="5841447"/>
    <n v="32928597"/>
    <n v="9.0500000000000007"/>
    <n v="2.5299999999999998"/>
    <n v="0"/>
    <x v="2"/>
    <n v="2.4812558222898394E-3"/>
    <n v="3"/>
  </r>
  <r>
    <s v="strleaves-169-x-Aug-04-23"/>
    <m/>
    <x v="42"/>
    <n v="23.193000000000001"/>
    <n v="23.19"/>
    <x v="47"/>
    <s v=""/>
    <n v="6878343"/>
    <n v="32928597"/>
    <n v="9.0500000000000007"/>
    <n v="2.5299999999999998"/>
    <n v="0"/>
    <x v="2"/>
    <n v="2.9094193326334723E-3"/>
    <n v="3"/>
  </r>
  <r>
    <s v="strleaves-169-x-Aug-04-23"/>
    <m/>
    <x v="42"/>
    <n v="24.094000000000001"/>
    <n v="24.09"/>
    <x v="513"/>
    <s v=""/>
    <n v="9585103"/>
    <n v="32928597"/>
    <n v="9.0500000000000007"/>
    <n v="2.5299999999999998"/>
    <n v="0"/>
    <x v="2"/>
    <n v="4.0373679552999043E-3"/>
    <n v="3"/>
  </r>
  <r>
    <s v="strleaves-169-x-Aug-04-23"/>
    <m/>
    <x v="42"/>
    <n v="24.245000000000001"/>
    <n v="24.25"/>
    <x v="377"/>
    <s v=""/>
    <n v="3731907"/>
    <n v="32928597"/>
    <n v="9.0500000000000007"/>
    <n v="2.5299999999999998"/>
    <n v="0"/>
    <x v="2"/>
    <n v="1.5653772553862562E-3"/>
    <n v="3"/>
  </r>
  <r>
    <s v="strleaves-169-x-Aug-04-23"/>
    <m/>
    <x v="42"/>
    <n v="24.329000000000001"/>
    <n v="24.33"/>
    <x v="48"/>
    <s v="pentadecane"/>
    <n v="2963760"/>
    <n v="32928597"/>
    <n v="9.0500000000000007"/>
    <n v="2.5299999999999998"/>
    <n v="0"/>
    <x v="2"/>
    <n v="1.2380136647742364E-3"/>
    <n v="3"/>
  </r>
  <r>
    <s v="strleaves-169-x-Aug-04-23"/>
    <m/>
    <x v="42"/>
    <n v="24.981999999999999"/>
    <n v="24.98"/>
    <x v="169"/>
    <s v=""/>
    <n v="4435599"/>
    <n v="32928597"/>
    <n v="9.0500000000000007"/>
    <n v="2.5299999999999998"/>
    <n v="0"/>
    <x v="2"/>
    <n v="1.8451698916905253E-3"/>
    <n v="3"/>
  </r>
  <r>
    <s v="strleaves-169-x-Aug-04-23"/>
    <m/>
    <x v="42"/>
    <n v="25.323"/>
    <n v="25.32"/>
    <x v="514"/>
    <s v=""/>
    <n v="3140636"/>
    <n v="32928597"/>
    <n v="9.0500000000000007"/>
    <n v="2.5299999999999998"/>
    <n v="0"/>
    <x v="2"/>
    <n v="1.3011003074391563E-3"/>
    <n v="3"/>
  </r>
  <r>
    <s v="strleaves-169-x-Aug-04-23"/>
    <m/>
    <x v="42"/>
    <n v="26.068000000000001"/>
    <n v="26.07"/>
    <x v="50"/>
    <s v=""/>
    <n v="3659441"/>
    <n v="32928597"/>
    <n v="9.0500000000000007"/>
    <n v="2.5299999999999998"/>
    <n v="0"/>
    <x v="2"/>
    <n v="1.5098172110181956E-3"/>
    <n v="3"/>
  </r>
  <r>
    <s v="strleaves-169-x-Aug-04-23"/>
    <m/>
    <x v="42"/>
    <n v="26.989000000000001"/>
    <n v="26.99"/>
    <x v="53"/>
    <s v="tetradecanal"/>
    <n v="2930255"/>
    <n v="32928597"/>
    <n v="9.0500000000000007"/>
    <n v="2.5299999999999998"/>
    <n v="0"/>
    <x v="2"/>
    <n v="1.2040340803116617E-3"/>
    <n v="3"/>
  </r>
  <r>
    <s v="strleaves-169-x-Aug-04-23"/>
    <m/>
    <x v="42"/>
    <n v="31.238"/>
    <n v="31.24"/>
    <x v="58"/>
    <s v=""/>
    <n v="10631377"/>
    <n v="32928597"/>
    <n v="9.0500000000000007"/>
    <n v="2.5299999999999998"/>
    <n v="0"/>
    <x v="2"/>
    <n v="4.3506471321659588E-3"/>
    <n v="3"/>
  </r>
  <r>
    <s v="strleaves-169-x-Aug-04-23"/>
    <m/>
    <x v="42"/>
    <n v="32.000999999999998"/>
    <n v="32"/>
    <x v="400"/>
    <s v=""/>
    <n v="5115267"/>
    <n v="32928597"/>
    <n v="9.0500000000000007"/>
    <n v="2.5299999999999998"/>
    <n v="0"/>
    <x v="2"/>
    <n v="2.0848307435568764E-3"/>
    <n v="3"/>
  </r>
  <r>
    <s v="strleaves-169-x-Aug-04-23"/>
    <m/>
    <x v="42"/>
    <n v="32.866999999999997"/>
    <n v="32.869999999999997"/>
    <x v="283"/>
    <s v=""/>
    <n v="2987013"/>
    <n v="32928597"/>
    <n v="9.0500000000000007"/>
    <n v="2.5299999999999998"/>
    <n v="0"/>
    <x v="2"/>
    <n v="1.2125087474934399E-3"/>
    <n v="3"/>
  </r>
  <r>
    <s v="strleaves-169-x-Aug-04-23"/>
    <m/>
    <x v="42"/>
    <n v="35.091000000000001"/>
    <n v="35.090000000000003"/>
    <x v="85"/>
    <s v=""/>
    <n v="15989396"/>
    <n v="32928597"/>
    <n v="9.0500000000000007"/>
    <n v="2.5299999999999998"/>
    <n v="0"/>
    <x v="2"/>
    <n v="6.464458622971723E-3"/>
    <n v="3"/>
  </r>
  <r>
    <s v="strleaves-16-x-Aug-04-23"/>
    <m/>
    <x v="43"/>
    <n v="4.8609999999999998"/>
    <n v="4.8600000000000003"/>
    <x v="107"/>
    <s v=""/>
    <n v="5030527"/>
    <n v="29702423"/>
    <n v="10.029999999999999"/>
    <n v="3.01"/>
    <n v="0"/>
    <x v="2"/>
    <n v="2.0262914813347147E-3"/>
    <n v="3"/>
  </r>
  <r>
    <s v="strleaves-16-x-Aug-04-23"/>
    <m/>
    <x v="43"/>
    <n v="5.43"/>
    <n v="5.43"/>
    <x v="2"/>
    <s v="4-hydroxy-4-methyl-2-pentanone"/>
    <n v="30379210"/>
    <n v="29702423"/>
    <n v="10.029999999999999"/>
    <n v="3.01"/>
    <n v="0"/>
    <x v="2"/>
    <n v="1.218796497566514E-2"/>
    <n v="3"/>
  </r>
  <r>
    <s v="strleaves-16-x-Aug-04-23"/>
    <m/>
    <x v="43"/>
    <n v="5.7530000000000001"/>
    <n v="5.75"/>
    <x v="3"/>
    <s v="(z)-3-hexen-1-ol"/>
    <n v="40570921"/>
    <n v="29702423"/>
    <n v="10.029999999999999"/>
    <n v="3.01"/>
    <n v="0"/>
    <x v="2"/>
    <n v="1.6212230469560135E-2"/>
    <n v="3"/>
  </r>
  <r>
    <s v="strleaves-16-x-Aug-04-23"/>
    <m/>
    <x v="43"/>
    <n v="5.89"/>
    <n v="5.89"/>
    <x v="108"/>
    <s v=""/>
    <n v="10362467"/>
    <n v="29702423"/>
    <n v="10.029999999999999"/>
    <n v="3.01"/>
    <n v="0"/>
    <x v="2"/>
    <n v="4.1244978575222047E-3"/>
    <n v="3"/>
  </r>
  <r>
    <s v="strleaves-16-x-Aug-04-23"/>
    <m/>
    <x v="43"/>
    <n v="7.5039999999999996"/>
    <n v="7.5"/>
    <x v="479"/>
    <s v=""/>
    <n v="15271059"/>
    <n v="29702423"/>
    <n v="10.029999999999999"/>
    <n v="3.01"/>
    <n v="0"/>
    <x v="2"/>
    <n v="6.0542992237750349E-3"/>
    <n v="3"/>
  </r>
  <r>
    <s v="strleaves-16-x-Aug-04-23"/>
    <m/>
    <x v="43"/>
    <n v="8.3829999999999991"/>
    <n v="8.3800000000000008"/>
    <x v="194"/>
    <s v=""/>
    <n v="4508240"/>
    <n v="29702423"/>
    <n v="10.029999999999999"/>
    <n v="3.01"/>
    <n v="0"/>
    <x v="2"/>
    <n v="1.7803086034237185E-3"/>
    <n v="3"/>
  </r>
  <r>
    <s v="strleaves-16-x-Aug-04-23"/>
    <m/>
    <x v="43"/>
    <n v="8.4659999999999993"/>
    <n v="8.4700000000000006"/>
    <x v="10"/>
    <s v=""/>
    <n v="9060520"/>
    <n v="29702423"/>
    <n v="10.029999999999999"/>
    <n v="3.01"/>
    <n v="0"/>
    <x v="2"/>
    <n v="3.5640320517702638E-3"/>
    <n v="3"/>
  </r>
  <r>
    <s v="strleaves-16-x-Aug-04-23"/>
    <m/>
    <x v="43"/>
    <n v="8.9149999999999991"/>
    <n v="8.92"/>
    <x v="72"/>
    <s v=""/>
    <n v="10764086"/>
    <n v="29702423"/>
    <n v="10.029999999999999"/>
    <n v="3.01"/>
    <n v="0"/>
    <x v="2"/>
    <n v="4.2176688543343862E-3"/>
    <n v="3"/>
  </r>
  <r>
    <s v="strleaves-16-x-Aug-04-23"/>
    <m/>
    <x v="43"/>
    <n v="9.8230000000000004"/>
    <n v="9.82"/>
    <x v="12"/>
    <s v="6-methyl-5-hepten-2-one"/>
    <n v="16145318"/>
    <n v="29702423"/>
    <n v="10.029999999999999"/>
    <n v="3.01"/>
    <n v="0"/>
    <x v="2"/>
    <n v="6.3016654102291993E-3"/>
    <n v="3"/>
  </r>
  <r>
    <s v="strleaves-16-x-Aug-04-23"/>
    <m/>
    <x v="43"/>
    <n v="9.9090000000000007"/>
    <n v="9.91"/>
    <x v="157"/>
    <s v=""/>
    <n v="20559267"/>
    <n v="29702423"/>
    <n v="10.029999999999999"/>
    <n v="3.01"/>
    <n v="0"/>
    <x v="2"/>
    <n v="7.9934876003004765E-3"/>
    <n v="3"/>
  </r>
  <r>
    <s v="strleaves-16-x-Aug-04-23"/>
    <m/>
    <x v="43"/>
    <n v="10.311"/>
    <n v="10.31"/>
    <x v="13"/>
    <s v="octanal"/>
    <n v="12372271"/>
    <n v="29702423"/>
    <n v="10.029999999999999"/>
    <n v="3.01"/>
    <n v="0"/>
    <x v="2"/>
    <n v="4.7918643919231925E-3"/>
    <n v="3"/>
  </r>
  <r>
    <s v="strleaves-16-x-Aug-04-23"/>
    <m/>
    <x v="43"/>
    <n v="11.071999999999999"/>
    <n v="11.07"/>
    <x v="15"/>
    <s v="D-limonene"/>
    <n v="2925488"/>
    <n v="29702423"/>
    <n v="10.029999999999999"/>
    <n v="3.01"/>
    <n v="0"/>
    <x v="2"/>
    <n v="1.1287200941659931E-3"/>
    <n v="3"/>
  </r>
  <r>
    <s v="strleaves-16-x-Aug-04-23"/>
    <m/>
    <x v="43"/>
    <n v="11.747"/>
    <n v="11.75"/>
    <x v="159"/>
    <s v=""/>
    <n v="14349702"/>
    <n v="29702423"/>
    <n v="10.029999999999999"/>
    <n v="3.01"/>
    <n v="0"/>
    <x v="2"/>
    <n v="5.5153113452675118E-3"/>
    <n v="3"/>
  </r>
  <r>
    <s v="strleaves-16-x-Aug-04-23"/>
    <m/>
    <x v="43"/>
    <n v="12.026"/>
    <n v="12.03"/>
    <x v="196"/>
    <s v=""/>
    <n v="6106575"/>
    <n v="29702423"/>
    <n v="10.029999999999999"/>
    <n v="3.01"/>
    <n v="0"/>
    <x v="2"/>
    <n v="2.3381393443193477E-3"/>
    <n v="3"/>
  </r>
  <r>
    <s v="strleaves-16-x-Aug-04-23"/>
    <m/>
    <x v="43"/>
    <n v="12.292999999999999"/>
    <n v="12.29"/>
    <x v="17"/>
    <s v="acetophenone"/>
    <n v="4590413"/>
    <n v="29702423"/>
    <n v="10.029999999999999"/>
    <n v="3.01"/>
    <n v="0"/>
    <x v="2"/>
    <n v="1.7509602098281221E-3"/>
    <n v="3"/>
  </r>
  <r>
    <s v="strleaves-16-x-Aug-04-23"/>
    <m/>
    <x v="43"/>
    <n v="13.255000000000001"/>
    <n v="13.26"/>
    <x v="198"/>
    <s v=""/>
    <n v="11087866"/>
    <n v="29702423"/>
    <n v="10.029999999999999"/>
    <n v="3.01"/>
    <n v="0"/>
    <x v="2"/>
    <n v="4.213379111021009E-3"/>
    <n v="3"/>
  </r>
  <r>
    <s v="strleaves-16-x-Aug-04-23"/>
    <m/>
    <x v="43"/>
    <n v="13.356"/>
    <n v="13.36"/>
    <x v="98"/>
    <s v=""/>
    <n v="7455023"/>
    <n v="29702423"/>
    <n v="10.029999999999999"/>
    <n v="3.01"/>
    <n v="0"/>
    <x v="2"/>
    <n v="2.8222520296114868E-3"/>
    <n v="3"/>
  </r>
  <r>
    <s v="strleaves-16-x-Aug-04-23"/>
    <m/>
    <x v="43"/>
    <n v="13.51"/>
    <n v="13.51"/>
    <x v="20"/>
    <s v="nonanal"/>
    <n v="46578642"/>
    <n v="29702423"/>
    <n v="10.029999999999999"/>
    <n v="3.01"/>
    <n v="0"/>
    <x v="2"/>
    <n v="1.7567258994898718E-2"/>
    <n v="3"/>
  </r>
  <r>
    <s v="strleaves-16-x-Aug-04-23"/>
    <m/>
    <x v="43"/>
    <n v="13.885"/>
    <n v="13.89"/>
    <x v="73"/>
    <s v="€-4,8-dimethylnona-1,3,7-triene"/>
    <n v="264822220"/>
    <n v="29702423"/>
    <n v="10.029999999999999"/>
    <n v="3.01"/>
    <n v="0"/>
    <x v="2"/>
    <n v="9.9505725588912533E-2"/>
    <n v="3"/>
  </r>
  <r>
    <s v="strleaves-16-x-Aug-04-23"/>
    <m/>
    <x v="43"/>
    <n v="14.848000000000001"/>
    <n v="14.85"/>
    <x v="357"/>
    <s v=""/>
    <n v="9864349"/>
    <n v="29702423"/>
    <n v="10.029999999999999"/>
    <n v="3.01"/>
    <n v="0"/>
    <x v="2"/>
    <n v="3.692704810535373E-3"/>
    <n v="3"/>
  </r>
  <r>
    <s v="strleaves-16-x-Aug-04-23"/>
    <m/>
    <x v="43"/>
    <n v="14.943"/>
    <n v="14.94"/>
    <x v="162"/>
    <s v=""/>
    <n v="6679970"/>
    <n v="29702423"/>
    <n v="10.029999999999999"/>
    <n v="3.01"/>
    <n v="0"/>
    <x v="2"/>
    <n v="2.4913755090359199E-3"/>
    <n v="3"/>
  </r>
  <r>
    <s v="strleaves-16-x-Aug-04-23"/>
    <m/>
    <x v="43"/>
    <n v="15.151999999999999"/>
    <n v="15.15"/>
    <x v="515"/>
    <s v=""/>
    <n v="8826822"/>
    <n v="29702423"/>
    <n v="10.029999999999999"/>
    <n v="3.01"/>
    <n v="0"/>
    <x v="2"/>
    <n v="3.2799220381319041E-3"/>
    <n v="3"/>
  </r>
  <r>
    <s v="strleaves-16-x-Aug-04-23"/>
    <m/>
    <x v="43"/>
    <n v="15.996"/>
    <n v="16"/>
    <x v="26"/>
    <s v="Butanoic acid, 3-hexenyl ester"/>
    <n v="9890474"/>
    <n v="29702423"/>
    <n v="10.029999999999999"/>
    <n v="3.01"/>
    <n v="0"/>
    <x v="2"/>
    <n v="3.661648438637902E-3"/>
    <n v="3"/>
  </r>
  <r>
    <s v="strleaves-16-x-Aug-04-23"/>
    <m/>
    <x v="43"/>
    <n v="16.105"/>
    <n v="16.11"/>
    <x v="216"/>
    <s v=""/>
    <n v="9823636"/>
    <n v="29702423"/>
    <n v="10.029999999999999"/>
    <n v="3.01"/>
    <n v="0"/>
    <x v="2"/>
    <n v="3.6235817019569143E-3"/>
    <n v="3"/>
  </r>
  <r>
    <s v="strleaves-16-x-Aug-04-23"/>
    <m/>
    <x v="43"/>
    <n v="16.207000000000001"/>
    <n v="16.21"/>
    <x v="27"/>
    <s v="methyl salicylate"/>
    <n v="22536456"/>
    <n v="29702423"/>
    <n v="10.029999999999999"/>
    <n v="3.01"/>
    <n v="0"/>
    <x v="2"/>
    <n v="8.2825392324654742E-3"/>
    <n v="3"/>
  </r>
  <r>
    <s v="strleaves-16-x-Aug-04-23"/>
    <m/>
    <x v="43"/>
    <n v="16.364000000000001"/>
    <n v="16.36"/>
    <x v="28"/>
    <s v="dodecane"/>
    <n v="33897019"/>
    <n v="29702423"/>
    <n v="10.029999999999999"/>
    <n v="3.01"/>
    <n v="0"/>
    <x v="2"/>
    <n v="1.2412442680158916E-2"/>
    <n v="3"/>
  </r>
  <r>
    <s v="strleaves-16-x-Aug-04-23"/>
    <m/>
    <x v="43"/>
    <n v="16.542999999999999"/>
    <n v="16.54"/>
    <x v="516"/>
    <s v=""/>
    <n v="41100911"/>
    <n v="29702423"/>
    <n v="10.029999999999999"/>
    <n v="3.01"/>
    <n v="0"/>
    <x v="2"/>
    <n v="1.4995840380632166E-2"/>
    <n v="3"/>
  </r>
  <r>
    <s v="strleaves-16-x-Aug-04-23"/>
    <m/>
    <x v="43"/>
    <n v="17.428000000000001"/>
    <n v="17.43"/>
    <x v="30"/>
    <s v="cis-3-hexenyl isovalerate"/>
    <n v="74870865"/>
    <n v="29702423"/>
    <n v="10.029999999999999"/>
    <n v="3.01"/>
    <n v="0"/>
    <x v="2"/>
    <n v="2.7218333093402561E-2"/>
    <n v="3"/>
  </r>
  <r>
    <s v="strleaves-16-x-Aug-04-23"/>
    <m/>
    <x v="43"/>
    <n v="18.175999999999998"/>
    <n v="18.18"/>
    <x v="33"/>
    <s v="m-ethylacetophenone"/>
    <n v="5853329"/>
    <n v="29702423"/>
    <n v="10.029999999999999"/>
    <n v="3.01"/>
    <n v="0"/>
    <x v="2"/>
    <n v="2.1202476104101647E-3"/>
    <n v="3"/>
  </r>
  <r>
    <s v="strleaves-16-x-Aug-04-23"/>
    <m/>
    <x v="43"/>
    <n v="18.513000000000002"/>
    <n v="18.510000000000002"/>
    <x v="344"/>
    <s v=""/>
    <n v="3555975"/>
    <n v="29702423"/>
    <n v="10.029999999999999"/>
    <n v="3.01"/>
    <n v="0"/>
    <x v="2"/>
    <n v="1.2834617751196205E-3"/>
    <n v="3"/>
  </r>
  <r>
    <s v="strleaves-16-x-Aug-04-23"/>
    <m/>
    <x v="43"/>
    <n v="18.969000000000001"/>
    <n v="18.97"/>
    <x v="485"/>
    <s v=""/>
    <n v="9590856"/>
    <n v="29702423"/>
    <n v="10.029999999999999"/>
    <n v="3.01"/>
    <n v="0"/>
    <x v="2"/>
    <n v="3.4492746932002663E-3"/>
    <n v="3"/>
  </r>
  <r>
    <s v="strleaves-16-x-Aug-04-23"/>
    <m/>
    <x v="43"/>
    <n v="19.184000000000001"/>
    <n v="19.18"/>
    <x v="517"/>
    <s v=""/>
    <n v="3904017"/>
    <n v="29702423"/>
    <n v="10.029999999999999"/>
    <n v="3.01"/>
    <n v="0"/>
    <x v="2"/>
    <n v="1.3990518922931473E-3"/>
    <n v="3"/>
  </r>
  <r>
    <s v="strleaves-16-x-Aug-04-23"/>
    <m/>
    <x v="43"/>
    <n v="19.498000000000001"/>
    <n v="19.5"/>
    <x v="41"/>
    <s v="standard"/>
    <n v="29702423"/>
    <n v="29702423"/>
    <n v="10.029999999999999"/>
    <n v="3.01"/>
    <n v="0"/>
    <x v="2"/>
    <n v="1.0606478437029337E-2"/>
    <n v="3"/>
  </r>
  <r>
    <s v="strleaves-16-x-Aug-04-23"/>
    <m/>
    <x v="43"/>
    <n v="20.61"/>
    <n v="20.61"/>
    <x v="499"/>
    <s v=""/>
    <n v="5758230"/>
    <n v="29702423"/>
    <n v="10.029999999999999"/>
    <n v="3.01"/>
    <n v="0"/>
    <x v="2"/>
    <n v="2.0489483712091182E-3"/>
    <n v="3"/>
  </r>
  <r>
    <s v="strleaves-16-x-Aug-04-23"/>
    <m/>
    <x v="43"/>
    <n v="21.626999999999999"/>
    <n v="21.63"/>
    <x v="127"/>
    <s v=""/>
    <n v="4667993"/>
    <n v="29702423"/>
    <n v="10.029999999999999"/>
    <n v="3.01"/>
    <n v="0"/>
    <x v="2"/>
    <n v="1.6551612074314156E-3"/>
    <n v="3"/>
  </r>
  <r>
    <s v="strleaves-16-x-Aug-04-23"/>
    <m/>
    <x v="43"/>
    <n v="21.831"/>
    <n v="21.83"/>
    <x v="482"/>
    <s v=""/>
    <n v="35162775"/>
    <n v="29702423"/>
    <n v="10.029999999999999"/>
    <n v="3.01"/>
    <n v="0"/>
    <x v="2"/>
    <n v="1.2424151104092803E-2"/>
    <n v="3"/>
  </r>
  <r>
    <s v="strleaves-16-x-Aug-04-23"/>
    <m/>
    <x v="43"/>
    <n v="22.074000000000002"/>
    <n v="22.07"/>
    <x v="45"/>
    <s v="dodecanal"/>
    <n v="5018022"/>
    <n v="29702423"/>
    <n v="10.029999999999999"/>
    <n v="3.01"/>
    <n v="0"/>
    <x v="2"/>
    <n v="1.7668308385073515E-3"/>
    <n v="3"/>
  </r>
  <r>
    <s v="strleaves-16-x-Aug-04-23"/>
    <m/>
    <x v="43"/>
    <n v="22.279"/>
    <n v="22.28"/>
    <x v="114"/>
    <s v=""/>
    <n v="25389672"/>
    <n v="29702423"/>
    <n v="10.029999999999999"/>
    <n v="3.01"/>
    <n v="0"/>
    <x v="2"/>
    <n v="8.9084805612971753E-3"/>
    <n v="3"/>
  </r>
  <r>
    <s v="strleaves-16-x-Aug-04-23"/>
    <m/>
    <x v="43"/>
    <n v="22.414999999999999"/>
    <n v="22.42"/>
    <x v="87"/>
    <s v=""/>
    <n v="81282614"/>
    <n v="29702423"/>
    <n v="10.029999999999999"/>
    <n v="3.01"/>
    <n v="0"/>
    <x v="2"/>
    <n v="2.8420624526104745E-2"/>
    <n v="3"/>
  </r>
  <r>
    <s v="strleaves-16-x-Aug-04-23"/>
    <m/>
    <x v="43"/>
    <n v="23.192"/>
    <n v="23.19"/>
    <x v="47"/>
    <s v=""/>
    <n v="4413621"/>
    <n v="29702423"/>
    <n v="10.029999999999999"/>
    <n v="3.01"/>
    <n v="0"/>
    <x v="2"/>
    <n v="1.5378912910617257E-3"/>
    <n v="3"/>
  </r>
  <r>
    <s v="strleaves-16-x-Aug-04-23"/>
    <m/>
    <x v="43"/>
    <n v="24.244"/>
    <n v="24.24"/>
    <x v="366"/>
    <s v=""/>
    <n v="3940090"/>
    <n v="29702423"/>
    <n v="10.029999999999999"/>
    <n v="3.01"/>
    <n v="0"/>
    <x v="2"/>
    <n v="1.3681590491023169E-3"/>
    <n v="3"/>
  </r>
  <r>
    <s v="strleaves-16-x-Aug-04-23"/>
    <m/>
    <x v="43"/>
    <n v="24.324999999999999"/>
    <n v="24.33"/>
    <x v="48"/>
    <s v="pentadecane"/>
    <n v="7023519"/>
    <n v="29702423"/>
    <n v="10.029999999999999"/>
    <n v="3.01"/>
    <n v="0"/>
    <x v="2"/>
    <n v="2.4304697246948265E-3"/>
    <n v="3"/>
  </r>
  <r>
    <s v="strleaves-16-x-Aug-04-23"/>
    <m/>
    <x v="43"/>
    <n v="24.757999999999999"/>
    <n v="24.76"/>
    <x v="168"/>
    <s v=""/>
    <n v="17654362"/>
    <n v="29702423"/>
    <n v="10.029999999999999"/>
    <n v="3.01"/>
    <n v="0"/>
    <x v="2"/>
    <n v="6.0883220790973365E-3"/>
    <n v="3"/>
  </r>
  <r>
    <s v="strleaves-16-x-Aug-04-23"/>
    <m/>
    <x v="43"/>
    <n v="24.972000000000001"/>
    <n v="24.97"/>
    <x v="280"/>
    <s v=""/>
    <n v="16870115"/>
    <n v="29702423"/>
    <n v="10.029999999999999"/>
    <n v="3.01"/>
    <n v="0"/>
    <x v="2"/>
    <n v="5.7980087407850335E-3"/>
    <n v="3"/>
  </r>
  <r>
    <s v="strleaves-16-x-Aug-04-23"/>
    <m/>
    <x v="43"/>
    <n v="26.687999999999999"/>
    <n v="26.69"/>
    <x v="52"/>
    <s v=""/>
    <n v="7794089"/>
    <n v="29702423"/>
    <n v="10.029999999999999"/>
    <n v="3.01"/>
    <n v="0"/>
    <x v="2"/>
    <n v="2.669601718677772E-3"/>
    <n v="3"/>
  </r>
  <r>
    <s v="strleaves-16-x-Aug-04-23"/>
    <m/>
    <x v="43"/>
    <n v="26.989000000000001"/>
    <n v="26.99"/>
    <x v="53"/>
    <s v="tetradecanal"/>
    <n v="3679089"/>
    <n v="29702423"/>
    <n v="10.029999999999999"/>
    <n v="3.01"/>
    <n v="0"/>
    <x v="2"/>
    <n v="1.2558758838149314E-3"/>
    <n v="3"/>
  </r>
  <r>
    <s v="strleaves-16-x-Aug-04-23"/>
    <m/>
    <x v="43"/>
    <n v="28.923999999999999"/>
    <n v="28.92"/>
    <x v="445"/>
    <s v=""/>
    <n v="4112829"/>
    <n v="29702423"/>
    <n v="10.029999999999999"/>
    <n v="3.01"/>
    <n v="0"/>
    <x v="2"/>
    <n v="1.3991922310240526E-3"/>
    <n v="3"/>
  </r>
  <r>
    <s v="strleaves-16-x-Aug-04-23"/>
    <m/>
    <x v="43"/>
    <n v="31.236000000000001"/>
    <n v="31.24"/>
    <x v="58"/>
    <s v=""/>
    <n v="16993017"/>
    <n v="29702423"/>
    <n v="10.029999999999999"/>
    <n v="3.01"/>
    <n v="0"/>
    <x v="2"/>
    <n v="5.7615917951769581E-3"/>
    <n v="3"/>
  </r>
  <r>
    <s v="strleaves-16-x-Aug-04-23"/>
    <m/>
    <x v="43"/>
    <n v="31.611999999999998"/>
    <n v="31.61"/>
    <x v="518"/>
    <s v=""/>
    <n v="6653395"/>
    <n v="29702423"/>
    <n v="10.029999999999999"/>
    <n v="3.01"/>
    <n v="0"/>
    <x v="2"/>
    <n v="2.2483063465483914E-3"/>
    <n v="3"/>
  </r>
  <r>
    <s v="strleaves-16-x-Aug-04-23"/>
    <m/>
    <x v="43"/>
    <n v="32"/>
    <n v="32"/>
    <x v="400"/>
    <s v=""/>
    <n v="46978800"/>
    <n v="29702423"/>
    <n v="10.029999999999999"/>
    <n v="3.01"/>
    <n v="0"/>
    <x v="2"/>
    <n v="1.5821919621728672E-2"/>
    <n v="3"/>
  </r>
  <r>
    <s v="strleaves-16-x-Aug-04-23"/>
    <m/>
    <x v="43"/>
    <n v="36.002000000000002"/>
    <n v="36"/>
    <x v="519"/>
    <s v=""/>
    <n v="2503610"/>
    <n v="29702423"/>
    <n v="10.029999999999999"/>
    <n v="3.01"/>
    <n v="0"/>
    <x v="2"/>
    <n v="8.4037643497795295E-4"/>
    <n v="3"/>
  </r>
  <r>
    <s v="strleaves-25-x-Aug-04-23"/>
    <m/>
    <x v="44"/>
    <n v="4.391"/>
    <n v="4.3899999999999997"/>
    <x v="105"/>
    <s v=""/>
    <n v="3221513"/>
    <n v="30635289"/>
    <n v="10.15"/>
    <n v="3.16"/>
    <n v="1"/>
    <x v="2"/>
    <n v="1.0325869295686697E-3"/>
    <n v="3"/>
  </r>
  <r>
    <s v="strleaves-25-x-Aug-04-23"/>
    <m/>
    <x v="44"/>
    <n v="4.6210000000000004"/>
    <n v="4.62"/>
    <x v="106"/>
    <s v=""/>
    <n v="1092089"/>
    <n v="30635289"/>
    <n v="10.15"/>
    <n v="3.16"/>
    <n v="1"/>
    <x v="2"/>
    <n v="3.4888662504114164E-4"/>
    <n v="3"/>
  </r>
  <r>
    <s v="strleaves-25-x-Aug-04-23"/>
    <m/>
    <x v="44"/>
    <n v="4.8600000000000003"/>
    <n v="4.8600000000000003"/>
    <x v="107"/>
    <s v=""/>
    <n v="6398430"/>
    <n v="30635289"/>
    <n v="10.15"/>
    <n v="3.16"/>
    <n v="1"/>
    <x v="2"/>
    <n v="2.037342408522803E-3"/>
    <n v="3"/>
  </r>
  <r>
    <s v="strleaves-25-x-Aug-04-23"/>
    <m/>
    <x v="44"/>
    <n v="5.4249999999999998"/>
    <n v="5.43"/>
    <x v="2"/>
    <s v="4-hydroxy-4-methyl-2-pentanone"/>
    <n v="53581516"/>
    <n v="30635289"/>
    <n v="10.15"/>
    <n v="3.16"/>
    <n v="1"/>
    <x v="2"/>
    <n v="1.7004922004356705E-2"/>
    <n v="3"/>
  </r>
  <r>
    <s v="strleaves-25-x-Aug-04-23"/>
    <m/>
    <x v="44"/>
    <n v="5.7830000000000004"/>
    <n v="5.78"/>
    <x v="3"/>
    <s v="(z)-3-hexen-1-ol"/>
    <n v="24184505"/>
    <n v="30635289"/>
    <n v="10.15"/>
    <n v="3.16"/>
    <n v="1"/>
    <x v="2"/>
    <n v="7.6501613383418501E-3"/>
    <n v="3"/>
  </r>
  <r>
    <s v="strleaves-25-x-Aug-04-23"/>
    <m/>
    <x v="44"/>
    <n v="5.891"/>
    <n v="5.89"/>
    <x v="108"/>
    <s v=""/>
    <n v="5326514"/>
    <n v="30635289"/>
    <n v="10.15"/>
    <n v="3.16"/>
    <n v="1"/>
    <x v="2"/>
    <n v="1.679402816494894E-3"/>
    <n v="3"/>
  </r>
  <r>
    <s v="strleaves-25-x-Aug-04-23"/>
    <m/>
    <x v="44"/>
    <n v="5.9640000000000004"/>
    <n v="5.96"/>
    <x v="520"/>
    <s v=""/>
    <n v="4547738"/>
    <n v="30635289"/>
    <n v="10.15"/>
    <n v="3.16"/>
    <n v="1"/>
    <x v="2"/>
    <n v="1.4291910633889443E-3"/>
    <n v="3"/>
  </r>
  <r>
    <s v="strleaves-25-x-Aug-04-23"/>
    <m/>
    <x v="44"/>
    <n v="6.4489999999999998"/>
    <n v="6.45"/>
    <x v="191"/>
    <s v=""/>
    <n v="1077794"/>
    <n v="30635289"/>
    <n v="10.15"/>
    <n v="3.16"/>
    <n v="1"/>
    <x v="2"/>
    <n v="3.3761231190976521E-4"/>
    <n v="3"/>
  </r>
  <r>
    <s v="strleaves-25-x-Aug-04-23"/>
    <m/>
    <x v="44"/>
    <n v="7.024"/>
    <n v="7.02"/>
    <x v="521"/>
    <s v=""/>
    <n v="2475373"/>
    <n v="30635289"/>
    <n v="10.15"/>
    <n v="3.16"/>
    <n v="1"/>
    <x v="2"/>
    <n v="7.7288592954294648E-4"/>
    <n v="3"/>
  </r>
  <r>
    <s v="strleaves-25-x-Aug-04-23"/>
    <m/>
    <x v="44"/>
    <n v="7.0990000000000002"/>
    <n v="7.1"/>
    <x v="70"/>
    <s v=""/>
    <n v="4236266"/>
    <n v="30635289"/>
    <n v="10.15"/>
    <n v="3.16"/>
    <n v="1"/>
    <x v="2"/>
    <n v="1.3184229648481448E-3"/>
    <n v="3"/>
  </r>
  <r>
    <s v="strleaves-25-x-Aug-04-23"/>
    <m/>
    <x v="44"/>
    <n v="7.5060000000000002"/>
    <n v="7.51"/>
    <x v="9"/>
    <s v="cyclopentane"/>
    <n v="11660114"/>
    <n v="30635289"/>
    <n v="10.15"/>
    <n v="3.16"/>
    <n v="1"/>
    <x v="2"/>
    <n v="3.6172259542107264E-3"/>
    <n v="3"/>
  </r>
  <r>
    <s v="strleaves-25-x-Aug-04-23"/>
    <m/>
    <x v="44"/>
    <n v="7.5640000000000001"/>
    <n v="7.56"/>
    <x v="522"/>
    <s v=""/>
    <n v="3573912"/>
    <n v="30635289"/>
    <n v="10.15"/>
    <n v="3.16"/>
    <n v="1"/>
    <x v="2"/>
    <n v="1.1051532152821133E-3"/>
    <n v="3"/>
  </r>
  <r>
    <s v="strleaves-25-x-Aug-04-23"/>
    <m/>
    <x v="44"/>
    <n v="8.3819999999999997"/>
    <n v="8.3800000000000008"/>
    <x v="194"/>
    <s v=""/>
    <n v="3842764"/>
    <n v="30635289"/>
    <n v="10.15"/>
    <n v="3.16"/>
    <n v="1"/>
    <x v="2"/>
    <n v="1.1844932952191761E-3"/>
    <n v="3"/>
  </r>
  <r>
    <s v="strleaves-25-x-Aug-04-23"/>
    <m/>
    <x v="44"/>
    <n v="8.4670000000000005"/>
    <n v="8.4700000000000006"/>
    <x v="10"/>
    <s v=""/>
    <n v="8465577"/>
    <n v="30635289"/>
    <n v="10.15"/>
    <n v="3.16"/>
    <n v="1"/>
    <x v="2"/>
    <n v="2.6011185544106653E-3"/>
    <n v="3"/>
  </r>
  <r>
    <s v="strleaves-25-x-Aug-04-23"/>
    <m/>
    <x v="44"/>
    <n v="8.9139999999999997"/>
    <n v="8.91"/>
    <x v="156"/>
    <s v=""/>
    <n v="8802623"/>
    <n v="30635289"/>
    <n v="10.15"/>
    <n v="3.16"/>
    <n v="1"/>
    <x v="2"/>
    <n v="2.6960924440436918E-3"/>
    <n v="3"/>
  </r>
  <r>
    <s v="strleaves-25-x-Aug-04-23"/>
    <m/>
    <x v="44"/>
    <n v="9.83"/>
    <n v="9.83"/>
    <x v="12"/>
    <s v="6-methyl-5-hepten-2-one"/>
    <n v="8112129"/>
    <n v="30635289"/>
    <n v="10.15"/>
    <n v="3.16"/>
    <n v="1"/>
    <x v="2"/>
    <n v="2.4767432979245414E-3"/>
    <n v="3"/>
  </r>
  <r>
    <s v="strleaves-25-x-Aug-04-23"/>
    <m/>
    <x v="44"/>
    <n v="9.9359999999999999"/>
    <n v="9.94"/>
    <x v="368"/>
    <s v="b-myrcene"/>
    <n v="12399915"/>
    <n v="30635289"/>
    <n v="10.15"/>
    <n v="3.16"/>
    <n v="1"/>
    <x v="2"/>
    <n v="3.7739198874886378E-3"/>
    <n v="3"/>
  </r>
  <r>
    <s v="strleaves-25-x-Aug-04-23"/>
    <m/>
    <x v="44"/>
    <n v="10.157999999999999"/>
    <n v="10.16"/>
    <x v="122"/>
    <s v=""/>
    <n v="5237861"/>
    <n v="30635289"/>
    <n v="10.15"/>
    <n v="3.16"/>
    <n v="1"/>
    <x v="2"/>
    <n v="1.5891323913363499E-3"/>
    <n v="3"/>
  </r>
  <r>
    <s v="strleaves-25-x-Aug-04-23"/>
    <m/>
    <x v="44"/>
    <n v="10.313000000000001"/>
    <n v="10.31"/>
    <x v="13"/>
    <s v="octanal"/>
    <n v="23663748"/>
    <n v="30635289"/>
    <n v="10.15"/>
    <n v="3.16"/>
    <n v="1"/>
    <x v="2"/>
    <n v="7.1569186300408866E-3"/>
    <n v="3"/>
  </r>
  <r>
    <s v="strleaves-25-x-Aug-04-23"/>
    <m/>
    <x v="44"/>
    <n v="10.468"/>
    <n v="10.47"/>
    <x v="14"/>
    <s v="(z)-3-hexen-1-ol acetate"/>
    <n v="34409050"/>
    <n v="30635289"/>
    <n v="10.15"/>
    <n v="3.16"/>
    <n v="1"/>
    <x v="2"/>
    <n v="1.0374231496535288E-2"/>
    <n v="3"/>
  </r>
  <r>
    <s v="strleaves-25-x-Aug-04-23"/>
    <m/>
    <x v="44"/>
    <n v="10.959"/>
    <n v="10.96"/>
    <x v="496"/>
    <s v=""/>
    <n v="4080444"/>
    <n v="30635289"/>
    <n v="10.15"/>
    <n v="3.16"/>
    <n v="1"/>
    <x v="2"/>
    <n v="1.2264098231209559E-3"/>
    <n v="3"/>
  </r>
  <r>
    <s v="strleaves-25-x-Aug-04-23"/>
    <m/>
    <x v="44"/>
    <n v="11.076000000000001"/>
    <n v="11.08"/>
    <x v="15"/>
    <s v="D-limonene"/>
    <n v="3065680"/>
    <n v="30635289"/>
    <n v="10.15"/>
    <n v="3.16"/>
    <n v="1"/>
    <x v="2"/>
    <n v="9.1855291505901369E-4"/>
    <n v="3"/>
  </r>
  <r>
    <s v="strleaves-25-x-Aug-04-23"/>
    <m/>
    <x v="44"/>
    <n v="11.15"/>
    <n v="11.15"/>
    <x v="16"/>
    <s v="2-ethyl-1-hexanol"/>
    <n v="13342379"/>
    <n v="30635289"/>
    <n v="10.15"/>
    <n v="3.16"/>
    <n v="1"/>
    <x v="2"/>
    <n v="3.985327183221244E-3"/>
    <n v="3"/>
  </r>
  <r>
    <s v="strleaves-25-x-Aug-04-23"/>
    <m/>
    <x v="44"/>
    <n v="11.595000000000001"/>
    <n v="11.6"/>
    <x v="523"/>
    <s v=""/>
    <n v="4847775"/>
    <n v="30635289"/>
    <n v="10.15"/>
    <n v="3.16"/>
    <n v="1"/>
    <x v="2"/>
    <n v="1.4435461584617602E-3"/>
    <n v="3"/>
  </r>
  <r>
    <s v="strleaves-25-x-Aug-04-23"/>
    <m/>
    <x v="44"/>
    <n v="11.749000000000001"/>
    <n v="11.75"/>
    <x v="159"/>
    <s v=""/>
    <n v="4077946"/>
    <n v="30635289"/>
    <n v="10.15"/>
    <n v="3.16"/>
    <n v="1"/>
    <x v="2"/>
    <n v="1.2105739951909728E-3"/>
    <n v="3"/>
  </r>
  <r>
    <s v="strleaves-25-x-Aug-04-23"/>
    <m/>
    <x v="44"/>
    <n v="11.81"/>
    <n v="11.81"/>
    <x v="506"/>
    <s v=""/>
    <n v="6065084"/>
    <n v="30635289"/>
    <n v="10.15"/>
    <n v="3.16"/>
    <n v="1"/>
    <x v="2"/>
    <n v="1.7949503946416221E-3"/>
    <n v="3"/>
  </r>
  <r>
    <s v="strleaves-25-x-Aug-04-23"/>
    <m/>
    <x v="44"/>
    <n v="12.028"/>
    <n v="12.03"/>
    <x v="196"/>
    <s v=""/>
    <n v="7334594"/>
    <n v="30635289"/>
    <n v="10.15"/>
    <n v="3.16"/>
    <n v="1"/>
    <x v="2"/>
    <n v="2.1640214291031384E-3"/>
    <n v="3"/>
  </r>
  <r>
    <s v="strleaves-25-x-Aug-04-23"/>
    <m/>
    <x v="44"/>
    <n v="12.291"/>
    <n v="12.29"/>
    <x v="17"/>
    <s v="acetophenone"/>
    <n v="17683099"/>
    <n v="30635289"/>
    <n v="10.15"/>
    <n v="3.16"/>
    <n v="1"/>
    <x v="2"/>
    <n v="5.2013702039647516E-3"/>
    <n v="3"/>
  </r>
  <r>
    <s v="strleaves-25-x-Aug-04-23"/>
    <m/>
    <x v="44"/>
    <n v="12.858000000000001"/>
    <n v="12.86"/>
    <x v="524"/>
    <s v=""/>
    <n v="2881247"/>
    <n v="30635289"/>
    <n v="10.15"/>
    <n v="3.16"/>
    <n v="1"/>
    <x v="2"/>
    <n v="8.4492434443291572E-4"/>
    <n v="3"/>
  </r>
  <r>
    <s v="strleaves-25-x-Aug-04-23"/>
    <m/>
    <x v="44"/>
    <n v="13.202999999999999"/>
    <n v="13.2"/>
    <x v="19"/>
    <s v=""/>
    <n v="4554974"/>
    <n v="30635289"/>
    <n v="10.15"/>
    <n v="3.16"/>
    <n v="1"/>
    <x v="2"/>
    <n v="1.3316963006291364E-3"/>
    <n v="3"/>
  </r>
  <r>
    <s v="strleaves-25-x-Aug-04-23"/>
    <m/>
    <x v="44"/>
    <n v="13.359"/>
    <n v="13.36"/>
    <x v="98"/>
    <s v=""/>
    <n v="10062548"/>
    <n v="30635289"/>
    <n v="10.15"/>
    <n v="3.16"/>
    <n v="1"/>
    <x v="2"/>
    <n v="2.9330076930236581E-3"/>
    <n v="3"/>
  </r>
  <r>
    <s v="strleaves-25-x-Aug-04-23"/>
    <m/>
    <x v="44"/>
    <n v="13.426"/>
    <n v="13.43"/>
    <x v="525"/>
    <s v=""/>
    <n v="3999217"/>
    <n v="30635289"/>
    <n v="10.15"/>
    <n v="3.16"/>
    <n v="1"/>
    <x v="2"/>
    <n v="1.1621712216717535E-3"/>
    <n v="3"/>
  </r>
  <r>
    <s v="strleaves-25-x-Aug-04-23"/>
    <m/>
    <x v="44"/>
    <n v="13.513"/>
    <n v="13.51"/>
    <x v="20"/>
    <s v="nonanal"/>
    <n v="51641179"/>
    <n v="30635289"/>
    <n v="10.15"/>
    <n v="3.16"/>
    <n v="1"/>
    <x v="2"/>
    <n v="1.4961844826833487E-2"/>
    <n v="3"/>
  </r>
  <r>
    <s v="strleaves-25-x-Aug-04-23"/>
    <m/>
    <x v="44"/>
    <n v="13.887"/>
    <n v="13.89"/>
    <x v="73"/>
    <s v="€-4,8-dimethylnona-1,3,7-triene"/>
    <n v="27911963"/>
    <n v="30635289"/>
    <n v="10.15"/>
    <n v="3.16"/>
    <n v="1"/>
    <x v="2"/>
    <n v="8.0626376970604659E-3"/>
    <n v="3"/>
  </r>
  <r>
    <s v="strleaves-25-x-Aug-04-23"/>
    <m/>
    <x v="44"/>
    <n v="14.345000000000001"/>
    <n v="14.35"/>
    <x v="526"/>
    <s v=""/>
    <n v="2725439"/>
    <n v="30635289"/>
    <n v="10.15"/>
    <n v="3.16"/>
    <n v="1"/>
    <x v="2"/>
    <n v="7.8491908699907995E-4"/>
    <n v="3"/>
  </r>
  <r>
    <s v="strleaves-25-x-Aug-04-23"/>
    <m/>
    <x v="44"/>
    <n v="14.510999999999999"/>
    <n v="14.51"/>
    <x v="497"/>
    <s v=""/>
    <n v="2936061"/>
    <n v="30635289"/>
    <n v="10.15"/>
    <n v="3.16"/>
    <n v="1"/>
    <x v="2"/>
    <n v="8.4306105521239595E-4"/>
    <n v="3"/>
  </r>
  <r>
    <s v="strleaves-25-x-Aug-04-23"/>
    <m/>
    <x v="44"/>
    <n v="14.728"/>
    <n v="14.73"/>
    <x v="175"/>
    <s v=""/>
    <n v="3703280"/>
    <n v="30635289"/>
    <n v="10.15"/>
    <n v="3.16"/>
    <n v="1"/>
    <x v="2"/>
    <n v="1.0602050771877272E-3"/>
    <n v="3"/>
  </r>
  <r>
    <s v="strleaves-25-x-Aug-04-23"/>
    <m/>
    <x v="44"/>
    <n v="14.862"/>
    <n v="14.86"/>
    <x v="315"/>
    <s v=""/>
    <n v="3202759"/>
    <n v="30635289"/>
    <n v="10.15"/>
    <n v="3.16"/>
    <n v="1"/>
    <x v="2"/>
    <n v="9.1419910299295215E-4"/>
    <n v="3"/>
  </r>
  <r>
    <s v="strleaves-25-x-Aug-04-23"/>
    <m/>
    <x v="44"/>
    <n v="14.948"/>
    <n v="14.95"/>
    <x v="99"/>
    <s v=""/>
    <n v="9329926"/>
    <n v="30635289"/>
    <n v="10.15"/>
    <n v="3.16"/>
    <n v="1"/>
    <x v="2"/>
    <n v="2.6552886054723845E-3"/>
    <n v="3"/>
  </r>
  <r>
    <s v="strleaves-25-x-Aug-04-23"/>
    <m/>
    <x v="44"/>
    <n v="15.157999999999999"/>
    <n v="15.16"/>
    <x v="125"/>
    <s v=""/>
    <n v="7082439"/>
    <n v="30635289"/>
    <n v="10.15"/>
    <n v="3.16"/>
    <n v="1"/>
    <x v="2"/>
    <n v="2.0097274134317404E-3"/>
    <n v="3"/>
  </r>
  <r>
    <s v="strleaves-25-x-Aug-04-23"/>
    <m/>
    <x v="44"/>
    <n v="15.27"/>
    <n v="15.27"/>
    <x v="74"/>
    <s v=""/>
    <n v="3059863"/>
    <n v="30635289"/>
    <n v="10.15"/>
    <n v="3.16"/>
    <n v="1"/>
    <x v="2"/>
    <n v="8.6572674410760869E-4"/>
    <n v="3"/>
  </r>
  <r>
    <s v="strleaves-25-x-Aug-04-23"/>
    <m/>
    <x v="44"/>
    <n v="15.439"/>
    <n v="15.44"/>
    <x v="508"/>
    <s v=""/>
    <n v="2504742"/>
    <n v="30635289"/>
    <n v="10.15"/>
    <n v="3.16"/>
    <n v="1"/>
    <x v="2"/>
    <n v="7.065942889880394E-4"/>
    <n v="3"/>
  </r>
  <r>
    <s v="strleaves-25-x-Aug-04-23"/>
    <m/>
    <x v="44"/>
    <n v="15.715"/>
    <n v="15.72"/>
    <x v="389"/>
    <s v=""/>
    <n v="2489411"/>
    <n v="30635289"/>
    <n v="10.15"/>
    <n v="3.16"/>
    <n v="1"/>
    <x v="2"/>
    <n v="7.0022194109332892E-4"/>
    <n v="3"/>
  </r>
  <r>
    <s v="strleaves-25-x-Aug-04-23"/>
    <m/>
    <x v="44"/>
    <n v="16.001999999999999"/>
    <n v="16"/>
    <x v="26"/>
    <s v="Butanoic acid, 3-hexenyl ester"/>
    <n v="4575584"/>
    <n v="30635289"/>
    <n v="10.15"/>
    <n v="3.16"/>
    <n v="1"/>
    <x v="2"/>
    <n v="1.283279690117839E-3"/>
    <n v="3"/>
  </r>
  <r>
    <s v="strleaves-25-x-Aug-04-23"/>
    <m/>
    <x v="44"/>
    <n v="16.120999999999999"/>
    <n v="16.12"/>
    <x v="395"/>
    <s v=""/>
    <n v="3296925"/>
    <n v="30635289"/>
    <n v="10.15"/>
    <n v="3.16"/>
    <n v="1"/>
    <x v="2"/>
    <n v="9.2198361587495859E-4"/>
    <n v="3"/>
  </r>
  <r>
    <s v="strleaves-25-x-Aug-04-23"/>
    <m/>
    <x v="44"/>
    <n v="16.213000000000001"/>
    <n v="16.21"/>
    <x v="27"/>
    <s v="methyl salicylate"/>
    <n v="5812044"/>
    <n v="30635289"/>
    <n v="10.15"/>
    <n v="3.16"/>
    <n v="1"/>
    <x v="2"/>
    <n v="1.6206380286191563E-3"/>
    <n v="3"/>
  </r>
  <r>
    <s v="strleaves-25-x-Aug-04-23"/>
    <m/>
    <x v="44"/>
    <n v="16.364999999999998"/>
    <n v="16.37"/>
    <x v="28"/>
    <s v="dodecane"/>
    <n v="39236142"/>
    <n v="30635289"/>
    <n v="10.15"/>
    <n v="3.16"/>
    <n v="1"/>
    <x v="2"/>
    <n v="1.0909128406529934E-2"/>
    <n v="3"/>
  </r>
  <r>
    <s v="strleaves-25-x-Aug-04-23"/>
    <m/>
    <x v="44"/>
    <n v="16.547000000000001"/>
    <n v="16.55"/>
    <x v="29"/>
    <s v="decanal"/>
    <n v="43997854"/>
    <n v="30635289"/>
    <n v="10.15"/>
    <n v="3.16"/>
    <n v="1"/>
    <x v="2"/>
    <n v="1.2197911585823909E-2"/>
    <n v="3"/>
  </r>
  <r>
    <s v="strleaves-25-x-Aug-04-23"/>
    <m/>
    <x v="44"/>
    <n v="17.324000000000002"/>
    <n v="17.32"/>
    <x v="481"/>
    <s v=""/>
    <n v="5129225"/>
    <n v="30635289"/>
    <n v="10.15"/>
    <n v="3.16"/>
    <n v="1"/>
    <x v="2"/>
    <n v="1.4179455508409524E-3"/>
    <n v="3"/>
  </r>
  <r>
    <s v="strleaves-25-x-Aug-04-23"/>
    <m/>
    <x v="44"/>
    <n v="17.431000000000001"/>
    <n v="17.43"/>
    <x v="30"/>
    <s v="cis-3-hexenyl isovalerate"/>
    <n v="9050054"/>
    <n v="30635289"/>
    <n v="10.15"/>
    <n v="3.16"/>
    <n v="1"/>
    <x v="2"/>
    <n v="2.4946886839103135E-3"/>
    <n v="3"/>
  </r>
  <r>
    <s v="strleaves-25-x-Aug-04-23"/>
    <m/>
    <x v="44"/>
    <n v="18.178999999999998"/>
    <n v="18.18"/>
    <x v="33"/>
    <s v="m-ethylacetophenone"/>
    <n v="7416443"/>
    <n v="30635289"/>
    <n v="10.15"/>
    <n v="3.16"/>
    <n v="1"/>
    <x v="2"/>
    <n v="2.0385519229116186E-3"/>
    <n v="3"/>
  </r>
  <r>
    <s v="strleaves-25-x-Aug-04-23"/>
    <m/>
    <x v="44"/>
    <n v="18.515999999999998"/>
    <n v="18.52"/>
    <x v="295"/>
    <s v=""/>
    <n v="2545933"/>
    <n v="30635289"/>
    <n v="10.15"/>
    <n v="3.16"/>
    <n v="1"/>
    <x v="2"/>
    <n v="6.9781056058504105E-4"/>
    <n v="3"/>
  </r>
  <r>
    <s v="strleaves-25-x-Aug-04-23"/>
    <m/>
    <x v="44"/>
    <n v="18.651"/>
    <n v="18.649999999999999"/>
    <x v="484"/>
    <s v=""/>
    <n v="4096983"/>
    <n v="30635289"/>
    <n v="10.15"/>
    <n v="3.16"/>
    <n v="1"/>
    <x v="2"/>
    <n v="1.1197541671674799E-3"/>
    <n v="3"/>
  </r>
  <r>
    <s v="strleaves-25-x-Aug-04-23"/>
    <m/>
    <x v="44"/>
    <n v="18.695"/>
    <n v="18.7"/>
    <x v="76"/>
    <s v=""/>
    <n v="3371248"/>
    <n v="30635289"/>
    <n v="10.15"/>
    <n v="3.16"/>
    <n v="1"/>
    <x v="2"/>
    <n v="9.1879933168565148E-4"/>
    <n v="3"/>
  </r>
  <r>
    <s v="strleaves-25-x-Aug-04-23"/>
    <m/>
    <x v="44"/>
    <n v="18.983000000000001"/>
    <n v="18.98"/>
    <x v="36"/>
    <s v="2-methyl-naphthalene"/>
    <n v="14755636"/>
    <n v="30635289"/>
    <n v="10.15"/>
    <n v="3.16"/>
    <n v="1"/>
    <x v="2"/>
    <n v="4.0101702524694216E-3"/>
    <n v="3"/>
  </r>
  <r>
    <s v="strleaves-25-x-Aug-04-23"/>
    <m/>
    <x v="44"/>
    <n v="19.186"/>
    <n v="19.190000000000001"/>
    <x v="38"/>
    <s v=""/>
    <n v="4939973"/>
    <n v="30635289"/>
    <n v="10.15"/>
    <n v="3.16"/>
    <n v="1"/>
    <x v="2"/>
    <n v="1.3387756605157276E-3"/>
    <n v="3"/>
  </r>
  <r>
    <s v="strleaves-25-x-Aug-04-23"/>
    <m/>
    <x v="44"/>
    <n v="19.280999999999999"/>
    <n v="19.28"/>
    <x v="426"/>
    <s v=""/>
    <n v="3373322"/>
    <n v="30635289"/>
    <n v="10.15"/>
    <n v="3.16"/>
    <n v="1"/>
    <x v="2"/>
    <n v="9.1163882651057752E-4"/>
    <n v="3"/>
  </r>
  <r>
    <s v="strleaves-25-x-Aug-04-23"/>
    <m/>
    <x v="44"/>
    <n v="19.396000000000001"/>
    <n v="19.399999999999999"/>
    <x v="39"/>
    <s v="undecanal"/>
    <n v="3926197"/>
    <n v="30635289"/>
    <n v="10.15"/>
    <n v="3.16"/>
    <n v="1"/>
    <x v="2"/>
    <n v="1.0580892232368447E-3"/>
    <n v="3"/>
  </r>
  <r>
    <s v="strleaves-25-x-Aug-04-23"/>
    <m/>
    <x v="44"/>
    <n v="19.501000000000001"/>
    <n v="19.5"/>
    <x v="41"/>
    <s v="standard"/>
    <n v="30635289"/>
    <n v="30635289"/>
    <n v="10.15"/>
    <n v="3.16"/>
    <n v="1"/>
    <x v="2"/>
    <n v="8.2330502078845173E-3"/>
    <n v="3"/>
  </r>
  <r>
    <s v="strleaves-25-x-Aug-04-23"/>
    <m/>
    <x v="44"/>
    <n v="19.899999999999999"/>
    <n v="19.899999999999999"/>
    <x v="510"/>
    <s v=""/>
    <n v="3613299"/>
    <n v="30635289"/>
    <n v="10.15"/>
    <n v="3.16"/>
    <n v="1"/>
    <x v="2"/>
    <n v="9.6835507046868867E-4"/>
    <n v="3"/>
  </r>
  <r>
    <s v="strleaves-25-x-Aug-04-23"/>
    <m/>
    <x v="44"/>
    <n v="20.135000000000002"/>
    <n v="20.14"/>
    <x v="184"/>
    <s v=""/>
    <n v="4732812"/>
    <n v="30635289"/>
    <n v="10.15"/>
    <n v="3.16"/>
    <n v="1"/>
    <x v="2"/>
    <n v="1.2648682240783175E-3"/>
    <n v="3"/>
  </r>
  <r>
    <s v="strleaves-25-x-Aug-04-23"/>
    <m/>
    <x v="44"/>
    <n v="20.195"/>
    <n v="20.2"/>
    <x v="221"/>
    <s v=""/>
    <n v="6363833"/>
    <n v="30635289"/>
    <n v="10.15"/>
    <n v="3.16"/>
    <n v="1"/>
    <x v="2"/>
    <n v="1.696068680821002E-3"/>
    <n v="3"/>
  </r>
  <r>
    <s v="strleaves-25-x-Aug-04-23"/>
    <m/>
    <x v="44"/>
    <n v="20.602"/>
    <n v="20.6"/>
    <x v="486"/>
    <s v=""/>
    <n v="5208598"/>
    <n v="30635289"/>
    <n v="10.15"/>
    <n v="3.16"/>
    <n v="1"/>
    <x v="2"/>
    <n v="1.3843549108102521E-3"/>
    <n v="3"/>
  </r>
  <r>
    <s v="strleaves-25-x-Aug-04-23"/>
    <m/>
    <x v="44"/>
    <n v="21.291"/>
    <n v="21.29"/>
    <x v="444"/>
    <s v=""/>
    <n v="4761724"/>
    <n v="30635289"/>
    <n v="10.15"/>
    <n v="3.16"/>
    <n v="1"/>
    <x v="2"/>
    <n v="1.2621066828296691E-3"/>
    <n v="3"/>
  </r>
  <r>
    <s v="strleaves-25-x-Aug-04-23"/>
    <m/>
    <x v="44"/>
    <n v="21.632999999999999"/>
    <n v="21.63"/>
    <x v="127"/>
    <s v=""/>
    <n v="5273488"/>
    <n v="30635289"/>
    <n v="10.15"/>
    <n v="3.16"/>
    <n v="1"/>
    <x v="2"/>
    <n v="1.3939215376445574E-3"/>
    <n v="3"/>
  </r>
  <r>
    <s v="strleaves-25-x-Aug-04-23"/>
    <m/>
    <x v="44"/>
    <n v="21.834"/>
    <n v="21.83"/>
    <x v="482"/>
    <s v=""/>
    <n v="56190980"/>
    <n v="30635289"/>
    <n v="10.15"/>
    <n v="3.16"/>
    <n v="1"/>
    <x v="2"/>
    <n v="1.481217218626624E-2"/>
    <n v="3"/>
  </r>
  <r>
    <s v="strleaves-25-x-Aug-04-23"/>
    <m/>
    <x v="44"/>
    <n v="22.076000000000001"/>
    <n v="22.08"/>
    <x v="45"/>
    <s v="dodecanal"/>
    <n v="5975421"/>
    <n v="30635289"/>
    <n v="10.15"/>
    <n v="3.16"/>
    <n v="1"/>
    <x v="2"/>
    <n v="1.5708534696526879E-3"/>
    <n v="3"/>
  </r>
  <r>
    <s v="strleaves-25-x-Aug-04-23"/>
    <m/>
    <x v="44"/>
    <n v="22.280999999999999"/>
    <n v="22.28"/>
    <x v="114"/>
    <s v=""/>
    <n v="24223841"/>
    <n v="30635289"/>
    <n v="10.15"/>
    <n v="3.16"/>
    <n v="1"/>
    <x v="2"/>
    <n v="6.3507997553288505E-3"/>
    <n v="3"/>
  </r>
  <r>
    <s v="strleaves-25-x-Aug-04-23"/>
    <m/>
    <x v="44"/>
    <n v="22.417000000000002"/>
    <n v="22.42"/>
    <x v="87"/>
    <s v=""/>
    <n v="14489076"/>
    <n v="30635289"/>
    <n v="10.15"/>
    <n v="3.16"/>
    <n v="1"/>
    <x v="2"/>
    <n v="3.7883278359940459E-3"/>
    <n v="3"/>
  </r>
  <r>
    <s v="strleaves-25-x-Aug-04-23"/>
    <m/>
    <x v="44"/>
    <n v="22.696000000000002"/>
    <n v="22.7"/>
    <x v="178"/>
    <s v=""/>
    <n v="5535057"/>
    <n v="30635289"/>
    <n v="10.15"/>
    <n v="3.16"/>
    <n v="1"/>
    <x v="2"/>
    <n v="1.4432900059758633E-3"/>
    <n v="3"/>
  </r>
  <r>
    <s v="strleaves-25-x-Aug-04-23"/>
    <m/>
    <x v="44"/>
    <n v="22.818999999999999"/>
    <n v="22.82"/>
    <x v="500"/>
    <s v=""/>
    <n v="3114866"/>
    <n v="30635289"/>
    <n v="10.15"/>
    <n v="3.16"/>
    <n v="1"/>
    <x v="2"/>
    <n v="8.100254973665707E-4"/>
    <n v="3"/>
  </r>
  <r>
    <s v="strleaves-25-x-Aug-04-23"/>
    <m/>
    <x v="44"/>
    <n v="23.106000000000002"/>
    <n v="23.11"/>
    <x v="128"/>
    <s v=""/>
    <n v="8144758"/>
    <n v="30635289"/>
    <n v="10.15"/>
    <n v="3.16"/>
    <n v="1"/>
    <x v="2"/>
    <n v="2.1123626306615798E-3"/>
    <n v="3"/>
  </r>
  <r>
    <s v="strleaves-25-x-Aug-04-23"/>
    <m/>
    <x v="44"/>
    <n v="23.192"/>
    <n v="23.19"/>
    <x v="47"/>
    <s v=""/>
    <n v="3882951"/>
    <n v="30635289"/>
    <n v="10.15"/>
    <n v="3.16"/>
    <n v="1"/>
    <x v="2"/>
    <n v="1.0043528334639582E-3"/>
    <n v="3"/>
  </r>
  <r>
    <s v="strleaves-25-x-Aug-04-23"/>
    <m/>
    <x v="44"/>
    <n v="24.094999999999999"/>
    <n v="24.1"/>
    <x v="502"/>
    <s v=""/>
    <n v="5036810"/>
    <n v="30635289"/>
    <n v="10.15"/>
    <n v="3.16"/>
    <n v="1"/>
    <x v="2"/>
    <n v="1.2993232125064575E-3"/>
    <n v="3"/>
  </r>
  <r>
    <s v="strleaves-25-x-Aug-04-23"/>
    <m/>
    <x v="44"/>
    <n v="24.140999999999998"/>
    <n v="24.14"/>
    <x v="527"/>
    <s v=""/>
    <n v="4441963"/>
    <n v="30635289"/>
    <n v="10.15"/>
    <n v="3.16"/>
    <n v="1"/>
    <x v="2"/>
    <n v="1.1428175465492713E-3"/>
    <n v="3"/>
  </r>
  <r>
    <s v="strleaves-25-x-Aug-04-23"/>
    <m/>
    <x v="44"/>
    <n v="24.247"/>
    <n v="24.25"/>
    <x v="377"/>
    <s v=""/>
    <n v="2827740"/>
    <n v="30635289"/>
    <n v="10.15"/>
    <n v="3.16"/>
    <n v="1"/>
    <x v="2"/>
    <n v="7.2557926134444279E-4"/>
    <n v="3"/>
  </r>
  <r>
    <s v="strleaves-25-x-Aug-04-23"/>
    <m/>
    <x v="44"/>
    <n v="24.327000000000002"/>
    <n v="24.33"/>
    <x v="48"/>
    <s v="pentadecane"/>
    <n v="6820889"/>
    <n v="30635289"/>
    <n v="10.15"/>
    <n v="3.16"/>
    <n v="1"/>
    <x v="2"/>
    <n v="1.7455522883258147E-3"/>
    <n v="3"/>
  </r>
  <r>
    <s v="strleaves-25-x-Aug-04-23"/>
    <m/>
    <x v="44"/>
    <n v="24.6"/>
    <n v="24.6"/>
    <x v="49"/>
    <s v="tridecanal"/>
    <n v="3146845"/>
    <n v="30635289"/>
    <n v="10.15"/>
    <n v="3.16"/>
    <n v="1"/>
    <x v="2"/>
    <n v="8.0318720786185665E-4"/>
    <n v="3"/>
  </r>
  <r>
    <s v="strleaves-25-x-Aug-04-23"/>
    <m/>
    <x v="44"/>
    <n v="24.978000000000002"/>
    <n v="24.98"/>
    <x v="169"/>
    <s v=""/>
    <n v="3004670"/>
    <n v="30635289"/>
    <n v="10.15"/>
    <n v="3.16"/>
    <n v="1"/>
    <x v="2"/>
    <n v="7.6487559084413418E-4"/>
    <n v="3"/>
  </r>
  <r>
    <s v="strleaves-25-x-Aug-04-23"/>
    <m/>
    <x v="44"/>
    <n v="25.574999999999999"/>
    <n v="25.58"/>
    <x v="528"/>
    <s v=""/>
    <n v="2583279"/>
    <n v="30635289"/>
    <n v="10.15"/>
    <n v="3.16"/>
    <n v="1"/>
    <x v="2"/>
    <n v="6.5587480444551181E-4"/>
    <n v="3"/>
  </r>
  <r>
    <s v="strleaves-25-x-Aug-04-23"/>
    <m/>
    <x v="44"/>
    <n v="26.068000000000001"/>
    <n v="26.07"/>
    <x v="50"/>
    <s v=""/>
    <n v="3154023"/>
    <n v="30635289"/>
    <n v="10.15"/>
    <n v="3.16"/>
    <n v="1"/>
    <x v="2"/>
    <n v="7.9868055520040514E-4"/>
    <n v="3"/>
  </r>
  <r>
    <s v="strleaves-25-x-Aug-04-23"/>
    <m/>
    <x v="44"/>
    <n v="26.689"/>
    <n v="26.69"/>
    <x v="52"/>
    <s v=""/>
    <n v="10785582"/>
    <n v="30635289"/>
    <n v="10.15"/>
    <n v="3.16"/>
    <n v="1"/>
    <x v="2"/>
    <n v="2.7240398270752409E-3"/>
    <n v="3"/>
  </r>
  <r>
    <s v="strleaves-25-x-Aug-04-23"/>
    <m/>
    <x v="44"/>
    <n v="26.989000000000001"/>
    <n v="26.99"/>
    <x v="53"/>
    <s v="tetradecanal"/>
    <n v="3909131"/>
    <n v="30635289"/>
    <n v="10.15"/>
    <n v="3.16"/>
    <n v="1"/>
    <x v="2"/>
    <n v="9.8472435938976987E-4"/>
    <n v="3"/>
  </r>
  <r>
    <s v="strleaves-25-x-Aug-04-23"/>
    <m/>
    <x v="44"/>
    <n v="28.202000000000002"/>
    <n v="28.2"/>
    <x v="504"/>
    <s v=""/>
    <n v="12342501"/>
    <n v="30635289"/>
    <n v="10.15"/>
    <n v="3.16"/>
    <n v="1"/>
    <x v="2"/>
    <n v="3.1010243579382532E-3"/>
    <n v="3"/>
  </r>
  <r>
    <s v="strleaves-25-x-Aug-04-23"/>
    <m/>
    <x v="44"/>
    <n v="28.431999999999999"/>
    <n v="28.43"/>
    <x v="529"/>
    <s v=""/>
    <n v="2530306"/>
    <n v="30635289"/>
    <n v="10.15"/>
    <n v="3.16"/>
    <n v="1"/>
    <x v="2"/>
    <n v="6.3408217785524909E-4"/>
    <n v="3"/>
  </r>
  <r>
    <s v="strleaves-25-x-Aug-04-23"/>
    <m/>
    <x v="44"/>
    <n v="28.818000000000001"/>
    <n v="28.82"/>
    <x v="170"/>
    <s v=""/>
    <n v="4611558"/>
    <n v="30635289"/>
    <n v="10.15"/>
    <n v="3.16"/>
    <n v="1"/>
    <x v="2"/>
    <n v="1.1526397731672616E-3"/>
    <n v="3"/>
  </r>
  <r>
    <s v="strleaves-25-x-Aug-04-23"/>
    <m/>
    <x v="44"/>
    <n v="28.923999999999999"/>
    <n v="28.92"/>
    <x v="445"/>
    <s v=""/>
    <n v="2456107"/>
    <n v="30635289"/>
    <n v="10.15"/>
    <n v="3.16"/>
    <n v="1"/>
    <x v="2"/>
    <n v="6.1230745721566288E-4"/>
    <n v="3"/>
  </r>
  <r>
    <s v="strleaves-25-x-Aug-04-23"/>
    <m/>
    <x v="44"/>
    <n v="31.236000000000001"/>
    <n v="31.24"/>
    <x v="58"/>
    <s v=""/>
    <n v="39463705"/>
    <n v="30635289"/>
    <n v="10.15"/>
    <n v="3.16"/>
    <n v="1"/>
    <x v="2"/>
    <n v="9.812944922314229E-3"/>
    <n v="3"/>
  </r>
  <r>
    <s v="strleaves-25-x-Aug-04-23"/>
    <m/>
    <x v="44"/>
    <n v="31.614000000000001"/>
    <n v="31.61"/>
    <x v="518"/>
    <s v=""/>
    <n v="8982206"/>
    <n v="30635289"/>
    <n v="10.15"/>
    <n v="3.16"/>
    <n v="1"/>
    <x v="2"/>
    <n v="2.2277509655090062E-3"/>
    <n v="3"/>
  </r>
  <r>
    <s v="strleaves-25-x-Aug-04-23"/>
    <m/>
    <x v="44"/>
    <n v="32.003999999999998"/>
    <n v="32"/>
    <x v="400"/>
    <s v=""/>
    <n v="17708879"/>
    <n v="30635289"/>
    <n v="10.15"/>
    <n v="3.16"/>
    <n v="1"/>
    <x v="2"/>
    <n v="4.3808632257071574E-3"/>
    <n v="3"/>
  </r>
  <r>
    <s v="strleaves-25-x-Aug-04-23"/>
    <m/>
    <x v="44"/>
    <n v="32.384"/>
    <n v="32.380000000000003"/>
    <x v="530"/>
    <s v=""/>
    <n v="5144290"/>
    <n v="30635289"/>
    <n v="10.15"/>
    <n v="3.16"/>
    <n v="1"/>
    <x v="2"/>
    <n v="1.269351546911866E-3"/>
    <n v="3"/>
  </r>
  <r>
    <s v="strleaves-25-x-Aug-04-23"/>
    <m/>
    <x v="44"/>
    <n v="32.872"/>
    <n v="32.869999999999997"/>
    <x v="283"/>
    <s v=""/>
    <n v="82545110"/>
    <n v="30635289"/>
    <n v="10.15"/>
    <n v="3.16"/>
    <n v="1"/>
    <x v="2"/>
    <n v="2.0316014514263438E-2"/>
    <n v="3"/>
  </r>
  <r>
    <s v="strleaves-293-x-Aug-04-23"/>
    <n v="298"/>
    <x v="45"/>
    <n v="4.2430000000000003"/>
    <n v="4.24"/>
    <x v="104"/>
    <s v=""/>
    <n v="2200599"/>
    <n v="24391985"/>
    <n v="5.78"/>
    <n v="1.62"/>
    <n v="0"/>
    <x v="2"/>
    <n v="1.1915016083307922E-3"/>
    <n v="3"/>
  </r>
  <r>
    <s v="strleaves-293-x-Aug-04-23"/>
    <m/>
    <x v="45"/>
    <n v="4.3860000000000001"/>
    <n v="4.3899999999999997"/>
    <x v="105"/>
    <s v=""/>
    <n v="3820286"/>
    <n v="24391985"/>
    <n v="5.78"/>
    <n v="1.62"/>
    <n v="0"/>
    <x v="2"/>
    <n v="2.063221843777106E-3"/>
    <n v="3"/>
  </r>
  <r>
    <s v="strleaves-293-x-Aug-04-23"/>
    <m/>
    <x v="45"/>
    <n v="4.516"/>
    <n v="4.5199999999999996"/>
    <x v="391"/>
    <s v=""/>
    <n v="1080269"/>
    <n v="24391985"/>
    <n v="5.78"/>
    <n v="1.62"/>
    <n v="0"/>
    <x v="2"/>
    <n v="5.8194385936548233E-4"/>
    <n v="3"/>
  </r>
  <r>
    <s v="strleaves-293-x-Aug-04-23"/>
    <m/>
    <x v="45"/>
    <n v="4.609"/>
    <n v="4.6100000000000003"/>
    <x v="531"/>
    <s v=""/>
    <n v="2993946"/>
    <n v="24391985"/>
    <n v="5.78"/>
    <n v="1.62"/>
    <n v="0"/>
    <x v="2"/>
    <n v="1.6087740378163014E-3"/>
    <n v="3"/>
  </r>
  <r>
    <s v="strleaves-293-x-Aug-04-23"/>
    <m/>
    <x v="45"/>
    <n v="4.6609999999999996"/>
    <n v="4.66"/>
    <x v="532"/>
    <s v=""/>
    <n v="2228211"/>
    <n v="24391985"/>
    <n v="5.78"/>
    <n v="1.62"/>
    <n v="0"/>
    <x v="2"/>
    <n v="1.1942962788078237E-3"/>
    <n v="3"/>
  </r>
  <r>
    <s v="strleaves-293-x-Aug-04-23"/>
    <m/>
    <x v="45"/>
    <n v="4.7729999999999997"/>
    <n v="4.7699999999999996"/>
    <x v="533"/>
    <s v=""/>
    <n v="2897249"/>
    <n v="24391985"/>
    <n v="5.78"/>
    <n v="1.62"/>
    <n v="0"/>
    <x v="2"/>
    <n v="1.5489914535527162E-3"/>
    <n v="3"/>
  </r>
  <r>
    <s v="strleaves-293-x-Aug-04-23"/>
    <m/>
    <x v="45"/>
    <n v="4.8559999999999999"/>
    <n v="4.8600000000000003"/>
    <x v="107"/>
    <s v=""/>
    <n v="7060212"/>
    <n v="24391985"/>
    <n v="5.78"/>
    <n v="1.62"/>
    <n v="0"/>
    <x v="2"/>
    <n v="3.7652266013528126E-3"/>
    <n v="3"/>
  </r>
  <r>
    <s v="strleaves-293-x-Aug-04-23"/>
    <m/>
    <x v="45"/>
    <n v="4.9059999999999997"/>
    <n v="4.91"/>
    <x v="534"/>
    <s v=""/>
    <n v="2862074"/>
    <n v="24391985"/>
    <n v="5.78"/>
    <n v="1.62"/>
    <n v="0"/>
    <x v="2"/>
    <n v="1.5225344886160147E-3"/>
    <n v="3"/>
  </r>
  <r>
    <s v="strleaves-293-x-Aug-04-23"/>
    <m/>
    <x v="45"/>
    <n v="5.4290000000000003"/>
    <n v="5.43"/>
    <x v="2"/>
    <s v="4-hydroxy-4-methyl-2-pentanone"/>
    <n v="18326944"/>
    <n v="24391985"/>
    <n v="5.78"/>
    <n v="1.62"/>
    <n v="0"/>
    <x v="2"/>
    <n v="9.7250524485147875E-3"/>
    <n v="3"/>
  </r>
  <r>
    <s v="strleaves-293-x-Aug-04-23"/>
    <m/>
    <x v="45"/>
    <n v="5.7549999999999999"/>
    <n v="5.76"/>
    <x v="3"/>
    <s v="(z)-3-hexen-1-ol"/>
    <n v="1759355"/>
    <n v="24391985"/>
    <n v="5.78"/>
    <n v="1.62"/>
    <n v="0"/>
    <x v="2"/>
    <n v="9.3126589518320471E-4"/>
    <n v="3"/>
  </r>
  <r>
    <s v="strleaves-293-x-Aug-04-23"/>
    <m/>
    <x v="45"/>
    <n v="5.89"/>
    <n v="5.89"/>
    <x v="108"/>
    <s v=""/>
    <n v="3323575"/>
    <n v="24391985"/>
    <n v="5.78"/>
    <n v="1.62"/>
    <n v="0"/>
    <x v="2"/>
    <n v="1.7548771107466117E-3"/>
    <n v="3"/>
  </r>
  <r>
    <s v="strleaves-293-x-Aug-04-23"/>
    <m/>
    <x v="45"/>
    <n v="6.1050000000000004"/>
    <n v="6.11"/>
    <x v="109"/>
    <s v=""/>
    <n v="3270983"/>
    <n v="24391985"/>
    <n v="5.78"/>
    <n v="1.62"/>
    <n v="0"/>
    <x v="2"/>
    <n v="1.7228330478010544E-3"/>
    <n v="3"/>
  </r>
  <r>
    <s v="strleaves-293-x-Aug-04-23"/>
    <m/>
    <x v="45"/>
    <n v="6.444"/>
    <n v="6.44"/>
    <x v="492"/>
    <s v=""/>
    <n v="3509853"/>
    <n v="24391985"/>
    <n v="5.78"/>
    <n v="1.62"/>
    <n v="0"/>
    <x v="2"/>
    <n v="1.8440817781384536E-3"/>
    <n v="3"/>
  </r>
  <r>
    <s v="strleaves-293-x-Aug-04-23"/>
    <m/>
    <x v="45"/>
    <n v="6.492"/>
    <n v="6.49"/>
    <x v="535"/>
    <s v=""/>
    <n v="980006"/>
    <n v="24391985"/>
    <n v="5.78"/>
    <n v="1.62"/>
    <n v="0"/>
    <x v="2"/>
    <n v="5.1362833370390383E-4"/>
    <n v="3"/>
  </r>
  <r>
    <s v="strleaves-293-x-Aug-04-23"/>
    <m/>
    <x v="45"/>
    <n v="6.7149999999999999"/>
    <n v="6.72"/>
    <x v="6"/>
    <s v=""/>
    <n v="1096281"/>
    <n v="24391985"/>
    <n v="5.78"/>
    <n v="1.62"/>
    <n v="0"/>
    <x v="2"/>
    <n v="5.7315719693735231E-4"/>
    <n v="3"/>
  </r>
  <r>
    <s v="strleaves-293-x-Aug-04-23"/>
    <m/>
    <x v="45"/>
    <n v="6.7889999999999997"/>
    <n v="6.79"/>
    <x v="192"/>
    <s v=""/>
    <n v="2587076"/>
    <n v="24391985"/>
    <n v="5.78"/>
    <n v="1.62"/>
    <n v="0"/>
    <x v="2"/>
    <n v="1.3492589141721554E-3"/>
    <n v="3"/>
  </r>
  <r>
    <s v="strleaves-293-x-Aug-04-23"/>
    <m/>
    <x v="45"/>
    <n v="6.9580000000000002"/>
    <n v="6.96"/>
    <x v="7"/>
    <s v="nonane"/>
    <n v="1736671"/>
    <n v="24391985"/>
    <n v="5.78"/>
    <n v="1.62"/>
    <n v="0"/>
    <x v="2"/>
    <n v="9.035257125597269E-4"/>
    <n v="3"/>
  </r>
  <r>
    <s v="strleaves-293-x-Aug-04-23"/>
    <m/>
    <x v="45"/>
    <n v="7.0270000000000001"/>
    <n v="7.03"/>
    <x v="536"/>
    <s v=""/>
    <n v="1220600"/>
    <n v="24391985"/>
    <n v="5.78"/>
    <n v="1.62"/>
    <n v="0"/>
    <x v="2"/>
    <n v="6.3348419049576729E-4"/>
    <n v="3"/>
  </r>
  <r>
    <s v="strleaves-293-x-Aug-04-23"/>
    <m/>
    <x v="45"/>
    <n v="7.093"/>
    <n v="7.09"/>
    <x v="8"/>
    <s v=""/>
    <n v="3347816"/>
    <n v="24391985"/>
    <n v="5.78"/>
    <n v="1.62"/>
    <n v="0"/>
    <x v="2"/>
    <n v="1.7332692440804288E-3"/>
    <n v="3"/>
  </r>
  <r>
    <s v="strleaves-293-x-Aug-04-23"/>
    <m/>
    <x v="45"/>
    <n v="7.5030000000000001"/>
    <n v="7.5"/>
    <x v="479"/>
    <s v=""/>
    <n v="12621355"/>
    <n v="24391985"/>
    <n v="5.78"/>
    <n v="1.62"/>
    <n v="0"/>
    <x v="2"/>
    <n v="6.5186105961838551E-3"/>
    <n v="3"/>
  </r>
  <r>
    <s v="strleaves-293-x-Aug-04-23"/>
    <m/>
    <x v="45"/>
    <n v="7.5679999999999996"/>
    <n v="7.57"/>
    <x v="505"/>
    <s v=""/>
    <n v="3911527"/>
    <n v="24391985"/>
    <n v="5.78"/>
    <n v="1.62"/>
    <n v="0"/>
    <x v="2"/>
    <n v="2.0153132152109297E-3"/>
    <n v="3"/>
  </r>
  <r>
    <s v="strleaves-293-x-Aug-04-23"/>
    <m/>
    <x v="45"/>
    <n v="7.84"/>
    <n v="7.84"/>
    <x v="493"/>
    <s v=""/>
    <n v="2628071"/>
    <n v="24391985"/>
    <n v="5.78"/>
    <n v="1.62"/>
    <n v="0"/>
    <x v="2"/>
    <n v="1.350775033226244E-3"/>
    <n v="3"/>
  </r>
  <r>
    <s v="strleaves-293-x-Aug-04-23"/>
    <m/>
    <x v="45"/>
    <n v="7.91"/>
    <n v="7.91"/>
    <x v="537"/>
    <s v=""/>
    <n v="2144679"/>
    <n v="24391985"/>
    <n v="5.78"/>
    <n v="1.62"/>
    <n v="0"/>
    <x v="2"/>
    <n v="1.0996651823953682E-3"/>
    <n v="3"/>
  </r>
  <r>
    <s v="strleaves-293-x-Aug-04-23"/>
    <m/>
    <x v="45"/>
    <n v="8.0030000000000001"/>
    <n v="8"/>
    <x v="285"/>
    <s v=""/>
    <n v="2477805"/>
    <n v="24391985"/>
    <n v="5.78"/>
    <n v="1.62"/>
    <n v="0"/>
    <x v="2"/>
    <n v="1.2674185709401658E-3"/>
    <n v="3"/>
  </r>
  <r>
    <s v="strleaves-293-x-Aug-04-23"/>
    <m/>
    <x v="45"/>
    <n v="8.2210000000000001"/>
    <n v="8.2200000000000006"/>
    <x v="538"/>
    <s v=""/>
    <n v="1860836"/>
    <n v="24391985"/>
    <n v="5.78"/>
    <n v="1.62"/>
    <n v="0"/>
    <x v="2"/>
    <n v="9.495510458024664E-4"/>
    <n v="3"/>
  </r>
  <r>
    <s v="strleaves-293-x-Aug-04-23"/>
    <m/>
    <x v="45"/>
    <n v="8.3859999999999992"/>
    <n v="8.39"/>
    <x v="71"/>
    <s v=""/>
    <n v="4421304"/>
    <n v="24391985"/>
    <n v="5.78"/>
    <n v="1.62"/>
    <n v="0"/>
    <x v="2"/>
    <n v="2.2507142851622038E-3"/>
    <n v="3"/>
  </r>
  <r>
    <s v="strleaves-293-x-Aug-04-23"/>
    <m/>
    <x v="45"/>
    <n v="8.4659999999999993"/>
    <n v="8.4700000000000006"/>
    <x v="10"/>
    <s v=""/>
    <n v="9976828"/>
    <n v="24391985"/>
    <n v="5.78"/>
    <n v="1.62"/>
    <n v="0"/>
    <x v="2"/>
    <n v="5.0666946765708116E-3"/>
    <n v="3"/>
  </r>
  <r>
    <s v="strleaves-293-x-Aug-04-23"/>
    <m/>
    <x v="45"/>
    <n v="8.9160000000000004"/>
    <n v="8.92"/>
    <x v="72"/>
    <s v=""/>
    <n v="4821462"/>
    <n v="24391985"/>
    <n v="5.78"/>
    <n v="1.62"/>
    <n v="0"/>
    <x v="2"/>
    <n v="2.4427314832502402E-3"/>
    <n v="3"/>
  </r>
  <r>
    <s v="strleaves-293-x-Aug-04-23"/>
    <m/>
    <x v="45"/>
    <n v="9.8260000000000005"/>
    <n v="9.83"/>
    <x v="12"/>
    <s v="6-methyl-5-hepten-2-one"/>
    <n v="1573611"/>
    <n v="24391985"/>
    <n v="5.78"/>
    <n v="1.62"/>
    <n v="0"/>
    <x v="2"/>
    <n v="7.9535599504818185E-4"/>
    <n v="3"/>
  </r>
  <r>
    <s v="strleaves-293-x-Aug-04-23"/>
    <m/>
    <x v="45"/>
    <n v="9.9350000000000005"/>
    <n v="9.94"/>
    <x v="368"/>
    <s v="b-myrcene"/>
    <n v="3013268"/>
    <n v="24391985"/>
    <n v="5.78"/>
    <n v="1.62"/>
    <n v="0"/>
    <x v="2"/>
    <n v="1.5193981056010599E-3"/>
    <n v="3"/>
  </r>
  <r>
    <s v="strleaves-293-x-Aug-04-23"/>
    <m/>
    <x v="45"/>
    <n v="10.16"/>
    <n v="10.16"/>
    <x v="122"/>
    <s v=""/>
    <n v="2806910"/>
    <n v="24391985"/>
    <n v="5.78"/>
    <n v="1.62"/>
    <n v="0"/>
    <x v="2"/>
    <n v="1.4119990105808415E-3"/>
    <n v="3"/>
  </r>
  <r>
    <s v="strleaves-293-x-Aug-04-23"/>
    <m/>
    <x v="45"/>
    <n v="10.313000000000001"/>
    <n v="10.31"/>
    <x v="13"/>
    <s v="octanal"/>
    <n v="7958981"/>
    <n v="24391985"/>
    <n v="5.78"/>
    <n v="1.62"/>
    <n v="0"/>
    <x v="2"/>
    <n v="3.9942742757622272E-3"/>
    <n v="3"/>
  </r>
  <r>
    <s v="strleaves-293-x-Aug-04-23"/>
    <m/>
    <x v="45"/>
    <n v="10.366"/>
    <n v="10.37"/>
    <x v="539"/>
    <s v=""/>
    <n v="6053980"/>
    <n v="24391985"/>
    <n v="5.78"/>
    <n v="1.62"/>
    <n v="0"/>
    <x v="2"/>
    <n v="3.0310864551219784E-3"/>
    <n v="3"/>
  </r>
  <r>
    <s v="strleaves-293-x-Aug-04-23"/>
    <m/>
    <x v="45"/>
    <n v="10.468"/>
    <n v="10.47"/>
    <x v="14"/>
    <s v="(z)-3-hexen-1-ol acetate"/>
    <n v="3220059"/>
    <n v="24391985"/>
    <n v="5.78"/>
    <n v="1.62"/>
    <n v="0"/>
    <x v="2"/>
    <n v="1.6084238419554304E-3"/>
    <n v="3"/>
  </r>
  <r>
    <s v="strleaves-293-x-Aug-04-23"/>
    <m/>
    <x v="45"/>
    <n v="10.96"/>
    <n v="10.96"/>
    <x v="496"/>
    <s v=""/>
    <n v="2003304"/>
    <n v="24391985"/>
    <n v="5.78"/>
    <n v="1.62"/>
    <n v="0"/>
    <x v="2"/>
    <n v="9.9830961781828499E-4"/>
    <n v="3"/>
  </r>
  <r>
    <s v="strleaves-293-x-Aug-04-23"/>
    <m/>
    <x v="45"/>
    <n v="11.073"/>
    <n v="11.07"/>
    <x v="15"/>
    <s v="D-limonene"/>
    <n v="1350125"/>
    <n v="24391985"/>
    <n v="5.78"/>
    <n v="1.62"/>
    <n v="0"/>
    <x v="2"/>
    <n v="6.7123791865837798E-4"/>
    <n v="3"/>
  </r>
  <r>
    <s v="strleaves-293-x-Aug-04-23"/>
    <m/>
    <x v="45"/>
    <n v="11.156000000000001"/>
    <n v="11.16"/>
    <x v="16"/>
    <s v="2-ethyl-1-hexanol"/>
    <n v="1839397"/>
    <n v="24391985"/>
    <n v="5.78"/>
    <n v="1.62"/>
    <n v="0"/>
    <x v="2"/>
    <n v="9.1235625456392269E-4"/>
    <n v="3"/>
  </r>
  <r>
    <s v="strleaves-293-x-Aug-04-23"/>
    <m/>
    <x v="45"/>
    <n v="12.026"/>
    <n v="12.03"/>
    <x v="196"/>
    <s v=""/>
    <n v="6137358"/>
    <n v="24391985"/>
    <n v="5.78"/>
    <n v="1.62"/>
    <n v="0"/>
    <x v="2"/>
    <n v="3.0371012700753652E-3"/>
    <n v="3"/>
  </r>
  <r>
    <s v="strleaves-293-x-Aug-04-23"/>
    <m/>
    <x v="45"/>
    <n v="12.298"/>
    <n v="12.3"/>
    <x v="17"/>
    <s v="acetophenone"/>
    <n v="2944658"/>
    <n v="24391985"/>
    <n v="5.78"/>
    <n v="1.62"/>
    <n v="0"/>
    <x v="2"/>
    <n v="1.4537973197558747E-3"/>
    <n v="3"/>
  </r>
  <r>
    <s v="strleaves-293-x-Aug-04-23"/>
    <m/>
    <x v="45"/>
    <n v="13.358000000000001"/>
    <n v="13.36"/>
    <x v="98"/>
    <s v=""/>
    <n v="3245443"/>
    <n v="24391985"/>
    <n v="5.78"/>
    <n v="1.62"/>
    <n v="0"/>
    <x v="2"/>
    <n v="1.5985878624102093E-3"/>
    <n v="3"/>
  </r>
  <r>
    <s v="strleaves-293-x-Aug-04-23"/>
    <m/>
    <x v="45"/>
    <n v="13.430999999999999"/>
    <n v="13.43"/>
    <x v="525"/>
    <s v=""/>
    <n v="2273751"/>
    <n v="24391985"/>
    <n v="5.78"/>
    <n v="1.62"/>
    <n v="0"/>
    <x v="2"/>
    <n v="1.11738099077048E-3"/>
    <n v="3"/>
  </r>
  <r>
    <s v="strleaves-293-x-Aug-04-23"/>
    <m/>
    <x v="45"/>
    <n v="13.513999999999999"/>
    <n v="13.51"/>
    <x v="20"/>
    <s v="nonanal"/>
    <n v="24012058"/>
    <n v="24391985"/>
    <n v="5.78"/>
    <n v="1.62"/>
    <n v="0"/>
    <x v="2"/>
    <n v="1.177296698713113E-2"/>
    <n v="3"/>
  </r>
  <r>
    <s v="strleaves-293-x-Aug-04-23"/>
    <m/>
    <x v="45"/>
    <n v="13.885999999999999"/>
    <n v="13.89"/>
    <x v="73"/>
    <s v="€-4,8-dimethylnona-1,3,7-triene"/>
    <n v="1501278"/>
    <n v="24391985"/>
    <n v="5.78"/>
    <n v="1.62"/>
    <n v="0"/>
    <x v="2"/>
    <n v="7.3437542531566886E-4"/>
    <n v="3"/>
  </r>
  <r>
    <s v="strleaves-293-x-Aug-04-23"/>
    <m/>
    <x v="45"/>
    <n v="14.952"/>
    <n v="14.95"/>
    <x v="99"/>
    <s v=""/>
    <n v="1553866"/>
    <n v="24391985"/>
    <n v="5.78"/>
    <n v="1.62"/>
    <n v="0"/>
    <x v="2"/>
    <n v="7.5835638344325953E-4"/>
    <n v="3"/>
  </r>
  <r>
    <s v="strleaves-293-x-Aug-04-23"/>
    <m/>
    <x v="45"/>
    <n v="15.157999999999999"/>
    <n v="15.16"/>
    <x v="125"/>
    <s v=""/>
    <n v="4309016"/>
    <n v="24391985"/>
    <n v="5.78"/>
    <n v="1.62"/>
    <n v="0"/>
    <x v="2"/>
    <n v="2.0981809601896221E-3"/>
    <n v="3"/>
  </r>
  <r>
    <s v="strleaves-293-x-Aug-04-23"/>
    <m/>
    <x v="45"/>
    <n v="15.27"/>
    <n v="15.27"/>
    <x v="74"/>
    <s v=""/>
    <n v="4381970"/>
    <n v="24391985"/>
    <n v="5.78"/>
    <n v="1.62"/>
    <n v="0"/>
    <x v="2"/>
    <n v="2.1288328415341854E-3"/>
    <n v="3"/>
  </r>
  <r>
    <s v="strleaves-293-x-Aug-04-23"/>
    <m/>
    <x v="45"/>
    <n v="15.721"/>
    <n v="15.72"/>
    <x v="389"/>
    <s v=""/>
    <n v="2005728"/>
    <n v="24391985"/>
    <n v="5.78"/>
    <n v="1.62"/>
    <n v="0"/>
    <x v="2"/>
    <n v="9.7219590865208882E-4"/>
    <n v="3"/>
  </r>
  <r>
    <s v="strleaves-293-x-Aug-04-23"/>
    <m/>
    <x v="45"/>
    <n v="16.122"/>
    <n v="16.12"/>
    <x v="395"/>
    <s v=""/>
    <n v="1182567"/>
    <n v="24391985"/>
    <n v="5.78"/>
    <n v="1.62"/>
    <n v="0"/>
    <x v="2"/>
    <n v="5.7189901849281151E-4"/>
    <n v="3"/>
  </r>
  <r>
    <s v="strleaves-293-x-Aug-04-23"/>
    <m/>
    <x v="45"/>
    <n v="16.367999999999999"/>
    <n v="16.37"/>
    <x v="28"/>
    <s v="dodecane"/>
    <n v="13917454"/>
    <n v="24391985"/>
    <n v="5.78"/>
    <n v="1.62"/>
    <n v="0"/>
    <x v="2"/>
    <n v="6.7153318211042121E-3"/>
    <n v="3"/>
  </r>
  <r>
    <s v="strleaves-293-x-Aug-04-23"/>
    <m/>
    <x v="45"/>
    <n v="16.547999999999998"/>
    <n v="16.55"/>
    <x v="29"/>
    <s v="decanal"/>
    <n v="21417612"/>
    <n v="24391985"/>
    <n v="5.78"/>
    <n v="1.62"/>
    <n v="0"/>
    <x v="2"/>
    <n v="1.0310863780498681E-2"/>
    <n v="3"/>
  </r>
  <r>
    <s v="strleaves-293-x-Aug-04-23"/>
    <m/>
    <x v="45"/>
    <n v="16.731999999999999"/>
    <n v="16.73"/>
    <x v="260"/>
    <s v=""/>
    <n v="2271168"/>
    <n v="24391985"/>
    <n v="5.78"/>
    <n v="1.62"/>
    <n v="0"/>
    <x v="2"/>
    <n v="1.0909172430898532E-3"/>
    <n v="3"/>
  </r>
  <r>
    <s v="strleaves-293-x-Aug-04-23"/>
    <m/>
    <x v="45"/>
    <n v="17.433"/>
    <n v="17.43"/>
    <x v="30"/>
    <s v="cis-3-hexenyl isovalerate"/>
    <n v="5555708"/>
    <n v="24391985"/>
    <n v="5.78"/>
    <n v="1.62"/>
    <n v="0"/>
    <x v="2"/>
    <n v="2.6625802954950008E-3"/>
    <n v="3"/>
  </r>
  <r>
    <s v="strleaves-293-x-Aug-04-23"/>
    <m/>
    <x v="45"/>
    <n v="17.931000000000001"/>
    <n v="17.93"/>
    <x v="264"/>
    <s v=""/>
    <n v="1510552"/>
    <n v="24391985"/>
    <n v="5.78"/>
    <n v="1.62"/>
    <n v="0"/>
    <x v="2"/>
    <n v="7.2230719553640515E-4"/>
    <n v="3"/>
  </r>
  <r>
    <s v="strleaves-293-x-Aug-04-23"/>
    <m/>
    <x v="45"/>
    <n v="18.178000000000001"/>
    <n v="18.18"/>
    <x v="33"/>
    <s v="m-ethylacetophenone"/>
    <n v="16358934"/>
    <n v="24391985"/>
    <n v="5.78"/>
    <n v="1.62"/>
    <n v="0"/>
    <x v="2"/>
    <n v="7.8048832955951069E-3"/>
    <n v="3"/>
  </r>
  <r>
    <s v="strleaves-293-x-Aug-04-23"/>
    <m/>
    <x v="45"/>
    <n v="18.652999999999999"/>
    <n v="18.649999999999999"/>
    <x v="484"/>
    <s v=""/>
    <n v="2368957"/>
    <n v="24391985"/>
    <n v="5.78"/>
    <n v="1.62"/>
    <n v="0"/>
    <x v="2"/>
    <n v="1.1277060921378297E-3"/>
    <n v="3"/>
  </r>
  <r>
    <s v="strleaves-293-x-Aug-04-23"/>
    <m/>
    <x v="45"/>
    <n v="18.695"/>
    <n v="18.7"/>
    <x v="76"/>
    <s v=""/>
    <n v="7881301"/>
    <n v="24391985"/>
    <n v="5.78"/>
    <n v="1.62"/>
    <n v="0"/>
    <x v="2"/>
    <n v="3.7433994505332883E-3"/>
    <n v="3"/>
  </r>
  <r>
    <s v="strleaves-293-x-Aug-04-23"/>
    <m/>
    <x v="45"/>
    <n v="19.001000000000001"/>
    <n v="19"/>
    <x v="324"/>
    <s v=""/>
    <n v="10075681"/>
    <n v="24391985"/>
    <n v="5.78"/>
    <n v="1.62"/>
    <n v="0"/>
    <x v="2"/>
    <n v="4.7750106012545935E-3"/>
    <n v="3"/>
  </r>
  <r>
    <s v="strleaves-293-x-Aug-04-23"/>
    <m/>
    <x v="45"/>
    <n v="19.189"/>
    <n v="19.190000000000001"/>
    <x v="38"/>
    <s v=""/>
    <n v="1493889"/>
    <n v="24391985"/>
    <n v="5.78"/>
    <n v="1.62"/>
    <n v="0"/>
    <x v="2"/>
    <n v="7.0640227243572E-4"/>
    <n v="3"/>
  </r>
  <r>
    <s v="strleaves-293-x-Aug-04-23"/>
    <m/>
    <x v="45"/>
    <n v="19.399000000000001"/>
    <n v="19.399999999999999"/>
    <x v="39"/>
    <s v="undecanal"/>
    <n v="2249059"/>
    <n v="24391985"/>
    <n v="5.78"/>
    <n v="1.62"/>
    <n v="0"/>
    <x v="2"/>
    <n v="1.0611348517064782E-3"/>
    <n v="3"/>
  </r>
  <r>
    <s v="strleaves-293-x-Aug-04-23"/>
    <m/>
    <x v="45"/>
    <n v="19.5"/>
    <n v="19.5"/>
    <x v="41"/>
    <s v="standard"/>
    <n v="24391985"/>
    <n v="24391985"/>
    <n v="5.78"/>
    <n v="1.62"/>
    <n v="0"/>
    <x v="2"/>
    <n v="1.1482989864347612E-2"/>
    <n v="3"/>
  </r>
  <r>
    <s v="strleaves-293-x-Aug-04-23"/>
    <m/>
    <x v="45"/>
    <n v="19.901"/>
    <n v="19.899999999999999"/>
    <x v="510"/>
    <s v=""/>
    <n v="1360867"/>
    <n v="24391985"/>
    <n v="5.78"/>
    <n v="1.62"/>
    <n v="0"/>
    <x v="2"/>
    <n v="6.3923972042417431E-4"/>
    <n v="3"/>
  </r>
  <r>
    <s v="strleaves-293-x-Aug-04-23"/>
    <m/>
    <x v="45"/>
    <n v="20.145"/>
    <n v="20.149999999999999"/>
    <x v="540"/>
    <s v=""/>
    <n v="1032532"/>
    <n v="24391985"/>
    <n v="5.78"/>
    <n v="1.62"/>
    <n v="0"/>
    <x v="2"/>
    <n v="4.8394269564509693E-4"/>
    <n v="3"/>
  </r>
  <r>
    <s v="strleaves-293-x-Aug-04-23"/>
    <m/>
    <x v="45"/>
    <n v="20.623999999999999"/>
    <n v="20.62"/>
    <x v="375"/>
    <s v=""/>
    <n v="923726"/>
    <n v="24391985"/>
    <n v="5.78"/>
    <n v="1.62"/>
    <n v="0"/>
    <x v="2"/>
    <n v="4.3199432653992216E-4"/>
    <n v="3"/>
  </r>
  <r>
    <s v="strleaves-293-x-Aug-04-23"/>
    <m/>
    <x v="45"/>
    <n v="21.63"/>
    <n v="21.63"/>
    <x v="127"/>
    <s v=""/>
    <n v="1098752"/>
    <n v="24391985"/>
    <n v="5.78"/>
    <n v="1.62"/>
    <n v="0"/>
    <x v="2"/>
    <n v="5.1272100276215568E-4"/>
    <n v="3"/>
  </r>
  <r>
    <s v="strleaves-293-x-Aug-04-23"/>
    <m/>
    <x v="45"/>
    <n v="21.835000000000001"/>
    <n v="21.84"/>
    <x v="44"/>
    <s v="tetradecane"/>
    <n v="12537731"/>
    <n v="24391985"/>
    <n v="5.78"/>
    <n v="1.62"/>
    <n v="0"/>
    <x v="2"/>
    <n v="5.8377974117678633E-3"/>
    <n v="3"/>
  </r>
  <r>
    <s v="strleaves-293-x-Aug-04-23"/>
    <m/>
    <x v="45"/>
    <n v="22.077000000000002"/>
    <n v="22.08"/>
    <x v="45"/>
    <s v="dodecanal"/>
    <n v="2833189"/>
    <n v="24391985"/>
    <n v="5.78"/>
    <n v="1.62"/>
    <n v="0"/>
    <x v="2"/>
    <n v="1.3163044241189816E-3"/>
    <n v="3"/>
  </r>
  <r>
    <s v="strleaves-293-x-Aug-04-23"/>
    <m/>
    <x v="45"/>
    <n v="22.280999999999999"/>
    <n v="22.28"/>
    <x v="114"/>
    <s v=""/>
    <n v="3944500"/>
    <n v="24391985"/>
    <n v="5.78"/>
    <n v="1.62"/>
    <n v="0"/>
    <x v="2"/>
    <n v="1.8286287640571198E-3"/>
    <n v="3"/>
  </r>
  <r>
    <s v="strleaves-293-x-Aug-04-23"/>
    <m/>
    <x v="45"/>
    <n v="22.704999999999998"/>
    <n v="22.71"/>
    <x v="541"/>
    <s v=""/>
    <n v="2239374"/>
    <n v="24391985"/>
    <n v="5.78"/>
    <n v="1.62"/>
    <n v="0"/>
    <x v="2"/>
    <n v="1.0358934139642301E-3"/>
    <n v="3"/>
  </r>
  <r>
    <s v="strleaves-293-x-Aug-04-23"/>
    <m/>
    <x v="45"/>
    <n v="23.914000000000001"/>
    <n v="23.91"/>
    <x v="390"/>
    <s v=""/>
    <n v="1660354"/>
    <n v="24391985"/>
    <n v="5.78"/>
    <n v="1.62"/>
    <n v="0"/>
    <x v="2"/>
    <n v="7.6638331197812068E-4"/>
    <n v="3"/>
  </r>
  <r>
    <s v="strleaves-293-x-Aug-04-23"/>
    <m/>
    <x v="45"/>
    <n v="24.247"/>
    <n v="24.25"/>
    <x v="377"/>
    <s v=""/>
    <n v="1453648"/>
    <n v="24391985"/>
    <n v="5.78"/>
    <n v="1.62"/>
    <n v="0"/>
    <x v="2"/>
    <n v="6.6951999492793326E-4"/>
    <n v="3"/>
  </r>
  <r>
    <s v="strleaves-293-x-Aug-04-23"/>
    <m/>
    <x v="45"/>
    <n v="24.327999999999999"/>
    <n v="24.33"/>
    <x v="48"/>
    <s v="pentadecane"/>
    <n v="1779971"/>
    <n v="24391985"/>
    <n v="5.78"/>
    <n v="1.62"/>
    <n v="0"/>
    <x v="2"/>
    <n v="8.1804690837665786E-4"/>
    <n v="3"/>
  </r>
  <r>
    <s v="strleaves-293-x-Aug-04-23"/>
    <m/>
    <x v="45"/>
    <n v="24.599"/>
    <n v="24.6"/>
    <x v="49"/>
    <s v="tridecanal"/>
    <n v="967619"/>
    <n v="24391985"/>
    <n v="5.78"/>
    <n v="1.62"/>
    <n v="0"/>
    <x v="2"/>
    <n v="4.437441891186972E-4"/>
    <n v="3"/>
  </r>
  <r>
    <s v="strleaves-293-x-Aug-04-23"/>
    <m/>
    <x v="45"/>
    <n v="26.693000000000001"/>
    <n v="26.69"/>
    <x v="52"/>
    <s v=""/>
    <n v="2021499"/>
    <n v="24391985"/>
    <n v="5.78"/>
    <n v="1.62"/>
    <n v="0"/>
    <x v="2"/>
    <n v="9.2505349848608076E-4"/>
    <n v="3"/>
  </r>
  <r>
    <s v="strleaves-293-x-Aug-04-23"/>
    <m/>
    <x v="45"/>
    <n v="31.236000000000001"/>
    <n v="31.24"/>
    <x v="58"/>
    <s v=""/>
    <n v="1625692"/>
    <n v="24391985"/>
    <n v="5.78"/>
    <n v="1.62"/>
    <n v="0"/>
    <x v="2"/>
    <n v="7.4233275489703654E-4"/>
    <n v="3"/>
  </r>
  <r>
    <s v="strleaves-35-x-Aug-04-23"/>
    <m/>
    <x v="46"/>
    <n v="4.3899999999999997"/>
    <n v="4.3899999999999997"/>
    <x v="105"/>
    <s v=""/>
    <n v="4528119"/>
    <n v="44170248"/>
    <n v="5.41"/>
    <n v="1.62"/>
    <n v="0"/>
    <x v="2"/>
    <n v="1.2172929395521724E-3"/>
    <n v="3"/>
  </r>
  <r>
    <s v="strleaves-35-x-Aug-04-23"/>
    <m/>
    <x v="46"/>
    <n v="4.8600000000000003"/>
    <n v="4.8600000000000003"/>
    <x v="107"/>
    <s v=""/>
    <n v="6691360"/>
    <n v="44170248"/>
    <n v="5.41"/>
    <n v="1.62"/>
    <n v="0"/>
    <x v="2"/>
    <n v="1.7949927331992928E-3"/>
    <n v="3"/>
  </r>
  <r>
    <s v="strleaves-35-x-Aug-04-23"/>
    <m/>
    <x v="46"/>
    <n v="5.4279999999999999"/>
    <n v="5.43"/>
    <x v="2"/>
    <s v="4-hydroxy-4-methyl-2-pentanone"/>
    <n v="32472665"/>
    <n v="44170248"/>
    <n v="5.41"/>
    <n v="1.62"/>
    <n v="0"/>
    <x v="2"/>
    <n v="8.6923907593046655E-3"/>
    <n v="3"/>
  </r>
  <r>
    <s v="strleaves-35-x-Aug-04-23"/>
    <m/>
    <x v="46"/>
    <n v="5.8869999999999996"/>
    <n v="5.89"/>
    <x v="108"/>
    <s v=""/>
    <n v="9814439"/>
    <n v="44170248"/>
    <n v="5.41"/>
    <n v="1.62"/>
    <n v="0"/>
    <x v="2"/>
    <n v="2.6215719047224121E-3"/>
    <n v="3"/>
  </r>
  <r>
    <s v="strleaves-35-x-Aug-04-23"/>
    <m/>
    <x v="46"/>
    <n v="6.1079999999999997"/>
    <n v="6.11"/>
    <x v="109"/>
    <s v=""/>
    <n v="3888458"/>
    <n v="44170248"/>
    <n v="5.41"/>
    <n v="1.62"/>
    <n v="0"/>
    <x v="2"/>
    <n v="1.0364554922224472E-3"/>
    <n v="3"/>
  </r>
  <r>
    <s v="strleaves-35-x-Aug-04-23"/>
    <m/>
    <x v="46"/>
    <n v="6.4470000000000001"/>
    <n v="6.45"/>
    <x v="191"/>
    <s v=""/>
    <n v="1469651"/>
    <n v="44170248"/>
    <n v="5.41"/>
    <n v="1.62"/>
    <n v="0"/>
    <x v="2"/>
    <n v="3.9090062769114007E-4"/>
    <n v="3"/>
  </r>
  <r>
    <s v="strleaves-35-x-Aug-04-23"/>
    <m/>
    <x v="46"/>
    <n v="7.0960000000000001"/>
    <n v="7.1"/>
    <x v="70"/>
    <s v=""/>
    <n v="6977802"/>
    <n v="44170248"/>
    <n v="5.41"/>
    <n v="1.62"/>
    <n v="0"/>
    <x v="2"/>
    <n v="1.8520455047105627E-3"/>
    <n v="3"/>
  </r>
  <r>
    <s v="strleaves-35-x-Aug-04-23"/>
    <m/>
    <x v="46"/>
    <n v="7.5060000000000002"/>
    <n v="7.51"/>
    <x v="9"/>
    <s v="cyclopentane"/>
    <n v="12648413"/>
    <n v="44170248"/>
    <n v="5.41"/>
    <n v="1.62"/>
    <n v="0"/>
    <x v="2"/>
    <n v="3.3500543131480308E-3"/>
    <n v="3"/>
  </r>
  <r>
    <s v="strleaves-35-x-Aug-04-23"/>
    <m/>
    <x v="46"/>
    <n v="7.569"/>
    <n v="7.57"/>
    <x v="505"/>
    <s v=""/>
    <n v="3921268"/>
    <n v="44170248"/>
    <n v="5.41"/>
    <n v="1.62"/>
    <n v="0"/>
    <x v="2"/>
    <n v="1.0363991964455659E-3"/>
    <n v="3"/>
  </r>
  <r>
    <s v="strleaves-35-x-Aug-04-23"/>
    <m/>
    <x v="46"/>
    <n v="8.3840000000000003"/>
    <n v="8.3800000000000008"/>
    <x v="194"/>
    <s v=""/>
    <n v="4852767"/>
    <n v="44170248"/>
    <n v="5.41"/>
    <n v="1.62"/>
    <n v="0"/>
    <x v="2"/>
    <n v="1.2799017677259464E-3"/>
    <n v="3"/>
  </r>
  <r>
    <s v="strleaves-35-x-Aug-04-23"/>
    <m/>
    <x v="46"/>
    <n v="8.4659999999999993"/>
    <n v="8.4700000000000006"/>
    <x v="10"/>
    <s v=""/>
    <n v="9853890"/>
    <n v="44170248"/>
    <n v="5.41"/>
    <n v="1.62"/>
    <n v="0"/>
    <x v="2"/>
    <n v="2.593483461056706E-3"/>
    <n v="3"/>
  </r>
  <r>
    <s v="strleaves-35-x-Aug-04-23"/>
    <m/>
    <x v="46"/>
    <n v="8.9130000000000003"/>
    <n v="8.91"/>
    <x v="156"/>
    <s v=""/>
    <n v="12644446"/>
    <n v="44170248"/>
    <n v="5.41"/>
    <n v="1.62"/>
    <n v="0"/>
    <x v="2"/>
    <n v="3.3209784800409467E-3"/>
    <n v="3"/>
  </r>
  <r>
    <s v="strleaves-35-x-Aug-04-23"/>
    <m/>
    <x v="46"/>
    <n v="9.8239999999999998"/>
    <n v="9.82"/>
    <x v="12"/>
    <s v="6-methyl-5-hepten-2-one"/>
    <n v="26215045"/>
    <n v="44170248"/>
    <n v="5.41"/>
    <n v="1.62"/>
    <n v="0"/>
    <x v="2"/>
    <n v="6.8708306776991759E-3"/>
    <n v="3"/>
  </r>
  <r>
    <s v="strleaves-35-x-Aug-04-23"/>
    <m/>
    <x v="46"/>
    <n v="9.9339999999999993"/>
    <n v="9.93"/>
    <x v="195"/>
    <s v=""/>
    <n v="15607213"/>
    <n v="44170248"/>
    <n v="5.41"/>
    <n v="1.62"/>
    <n v="0"/>
    <x v="2"/>
    <n v="4.0820495493414195E-3"/>
    <n v="3"/>
  </r>
  <r>
    <s v="strleaves-35-x-Aug-04-23"/>
    <m/>
    <x v="46"/>
    <n v="10.157999999999999"/>
    <n v="10.16"/>
    <x v="122"/>
    <s v=""/>
    <n v="4852992"/>
    <n v="44170248"/>
    <n v="5.41"/>
    <n v="1.62"/>
    <n v="0"/>
    <x v="2"/>
    <n v="1.2666559017044444E-3"/>
    <n v="3"/>
  </r>
  <r>
    <s v="strleaves-35-x-Aug-04-23"/>
    <m/>
    <x v="46"/>
    <n v="10.313000000000001"/>
    <n v="10.31"/>
    <x v="13"/>
    <s v="octanal"/>
    <n v="28325983"/>
    <n v="44170248"/>
    <n v="5.41"/>
    <n v="1.62"/>
    <n v="0"/>
    <x v="2"/>
    <n v="7.3778887770032048E-3"/>
    <n v="3"/>
  </r>
  <r>
    <s v="strleaves-35-x-Aug-04-23"/>
    <m/>
    <x v="46"/>
    <n v="10.958"/>
    <n v="10.96"/>
    <x v="496"/>
    <s v=""/>
    <n v="4536118"/>
    <n v="44170248"/>
    <n v="5.41"/>
    <n v="1.62"/>
    <n v="0"/>
    <x v="2"/>
    <n v="1.1790476708945067E-3"/>
    <n v="3"/>
  </r>
  <r>
    <s v="strleaves-35-x-Aug-04-23"/>
    <m/>
    <x v="46"/>
    <n v="11.147"/>
    <n v="11.15"/>
    <x v="16"/>
    <s v="2-ethyl-1-hexanol"/>
    <n v="7963781"/>
    <n v="44170248"/>
    <n v="5.41"/>
    <n v="1.62"/>
    <n v="0"/>
    <x v="2"/>
    <n v="2.0657040402310583E-3"/>
    <n v="3"/>
  </r>
  <r>
    <s v="strleaves-35-x-Aug-04-23"/>
    <m/>
    <x v="46"/>
    <n v="12.028"/>
    <n v="12.03"/>
    <x v="196"/>
    <s v=""/>
    <n v="9714516"/>
    <n v="44170248"/>
    <n v="5.41"/>
    <n v="1.62"/>
    <n v="0"/>
    <x v="2"/>
    <n v="2.5146270399670303E-3"/>
    <n v="3"/>
  </r>
  <r>
    <s v="strleaves-35-x-Aug-04-23"/>
    <m/>
    <x v="46"/>
    <n v="12.292999999999999"/>
    <n v="12.29"/>
    <x v="17"/>
    <s v="acetophenone"/>
    <n v="15613408"/>
    <n v="44170248"/>
    <n v="5.41"/>
    <n v="1.62"/>
    <n v="0"/>
    <x v="2"/>
    <n v="4.0332541677425057E-3"/>
    <n v="3"/>
  </r>
  <r>
    <s v="strleaves-35-x-Aug-04-23"/>
    <m/>
    <x v="46"/>
    <n v="12.412000000000001"/>
    <n v="12.41"/>
    <x v="18"/>
    <s v=""/>
    <n v="3986697"/>
    <n v="44170248"/>
    <n v="5.41"/>
    <n v="1.62"/>
    <n v="0"/>
    <x v="2"/>
    <n v="1.0277285471402692E-3"/>
    <n v="3"/>
  </r>
  <r>
    <s v="strleaves-35-x-Aug-04-23"/>
    <m/>
    <x v="46"/>
    <n v="13.356999999999999"/>
    <n v="13.36"/>
    <x v="98"/>
    <s v=""/>
    <n v="10672448"/>
    <n v="44170248"/>
    <n v="5.41"/>
    <n v="1.62"/>
    <n v="0"/>
    <x v="2"/>
    <n v="2.7456070250676786E-3"/>
    <n v="3"/>
  </r>
  <r>
    <s v="strleaves-35-x-Aug-04-23"/>
    <m/>
    <x v="46"/>
    <n v="13.510999999999999"/>
    <n v="13.51"/>
    <x v="20"/>
    <s v="nonanal"/>
    <n v="81656539"/>
    <n v="44170248"/>
    <n v="5.41"/>
    <n v="1.62"/>
    <n v="0"/>
    <x v="2"/>
    <n v="2.0964101865359352E-2"/>
    <n v="3"/>
  </r>
  <r>
    <s v="strleaves-35-x-Aug-04-23"/>
    <m/>
    <x v="46"/>
    <n v="13.887"/>
    <n v="13.89"/>
    <x v="73"/>
    <s v="€-4,8-dimethylnona-1,3,7-triene"/>
    <n v="10469974"/>
    <n v="44170248"/>
    <n v="5.41"/>
    <n v="1.62"/>
    <n v="0"/>
    <x v="2"/>
    <n v="2.6825243638874756E-3"/>
    <n v="3"/>
  </r>
  <r>
    <s v="strleaves-35-x-Aug-04-23"/>
    <m/>
    <x v="46"/>
    <n v="14.557"/>
    <n v="14.56"/>
    <x v="542"/>
    <s v=""/>
    <n v="10224252"/>
    <n v="44170248"/>
    <n v="5.41"/>
    <n v="1.62"/>
    <n v="0"/>
    <x v="2"/>
    <n v="2.6142324726897179E-3"/>
    <n v="3"/>
  </r>
  <r>
    <s v="strleaves-35-x-Aug-04-23"/>
    <m/>
    <x v="46"/>
    <n v="14.851000000000001"/>
    <n v="14.85"/>
    <x v="357"/>
    <s v=""/>
    <n v="5122423"/>
    <n v="44170248"/>
    <n v="5.41"/>
    <n v="1.62"/>
    <n v="0"/>
    <x v="2"/>
    <n v="1.3070869781021727E-3"/>
    <n v="3"/>
  </r>
  <r>
    <s v="strleaves-35-x-Aug-04-23"/>
    <m/>
    <x v="46"/>
    <n v="14.95"/>
    <n v="14.95"/>
    <x v="99"/>
    <s v=""/>
    <n v="6963331"/>
    <n v="44170248"/>
    <n v="5.41"/>
    <n v="1.62"/>
    <n v="0"/>
    <x v="2"/>
    <n v="1.7732267425453437E-3"/>
    <n v="3"/>
  </r>
  <r>
    <s v="strleaves-35-x-Aug-04-23"/>
    <m/>
    <x v="46"/>
    <n v="15.157999999999999"/>
    <n v="15.16"/>
    <x v="125"/>
    <s v=""/>
    <n v="11774236"/>
    <n v="44170248"/>
    <n v="5.41"/>
    <n v="1.62"/>
    <n v="0"/>
    <x v="2"/>
    <n v="2.9922642196057629E-3"/>
    <n v="3"/>
  </r>
  <r>
    <s v="strleaves-35-x-Aug-04-23"/>
    <m/>
    <x v="46"/>
    <n v="15.436999999999999"/>
    <n v="15.44"/>
    <x v="508"/>
    <s v=""/>
    <n v="3778782"/>
    <n v="44170248"/>
    <n v="5.41"/>
    <n v="1.62"/>
    <n v="0"/>
    <x v="2"/>
    <n v="9.5838672822566053E-4"/>
    <n v="3"/>
  </r>
  <r>
    <s v="strleaves-35-x-Aug-04-23"/>
    <m/>
    <x v="46"/>
    <n v="15.49"/>
    <n v="15.49"/>
    <x v="24"/>
    <s v="dodecanal"/>
    <n v="5222648"/>
    <n v="44170248"/>
    <n v="5.41"/>
    <n v="1.62"/>
    <n v="0"/>
    <x v="2"/>
    <n v="1.321914089096364E-3"/>
    <n v="3"/>
  </r>
  <r>
    <s v="strleaves-35-x-Aug-04-23"/>
    <m/>
    <x v="46"/>
    <n v="16.364999999999998"/>
    <n v="16.37"/>
    <x v="28"/>
    <s v="dodecane"/>
    <n v="29541311"/>
    <n v="44170248"/>
    <n v="5.41"/>
    <n v="1.62"/>
    <n v="0"/>
    <x v="2"/>
    <n v="7.4622110525700523E-3"/>
    <n v="3"/>
  </r>
  <r>
    <s v="strleaves-35-x-Aug-04-23"/>
    <m/>
    <x v="46"/>
    <n v="16.547000000000001"/>
    <n v="16.55"/>
    <x v="29"/>
    <s v="decanal"/>
    <n v="124004784"/>
    <n v="44170248"/>
    <n v="5.41"/>
    <n v="1.62"/>
    <n v="0"/>
    <x v="2"/>
    <n v="3.1261027564681035E-2"/>
    <n v="3"/>
  </r>
  <r>
    <s v="strleaves-35-x-Aug-04-23"/>
    <m/>
    <x v="46"/>
    <n v="18.177"/>
    <n v="18.18"/>
    <x v="33"/>
    <s v="m-ethylacetophenone"/>
    <n v="5777241"/>
    <n v="44170248"/>
    <n v="5.41"/>
    <n v="1.62"/>
    <n v="0"/>
    <x v="2"/>
    <n v="1.4534968369513215E-3"/>
    <n v="3"/>
  </r>
  <r>
    <s v="strleaves-35-x-Aug-04-23"/>
    <m/>
    <x v="46"/>
    <n v="18.591000000000001"/>
    <n v="18.59"/>
    <x v="34"/>
    <s v=""/>
    <n v="3977602"/>
    <n v="44170248"/>
    <n v="5.41"/>
    <n v="1.62"/>
    <n v="0"/>
    <x v="2"/>
    <n v="9.9872396907104062E-4"/>
    <n v="3"/>
  </r>
  <r>
    <s v="strleaves-35-x-Aug-04-23"/>
    <m/>
    <x v="46"/>
    <n v="18.648"/>
    <n v="18.649999999999999"/>
    <x v="484"/>
    <s v=""/>
    <n v="1915280"/>
    <n v="44170248"/>
    <n v="5.41"/>
    <n v="1.62"/>
    <n v="0"/>
    <x v="2"/>
    <n v="4.7994193674164682E-4"/>
    <n v="3"/>
  </r>
  <r>
    <s v="strleaves-35-x-Aug-04-23"/>
    <m/>
    <x v="46"/>
    <n v="18.974"/>
    <n v="18.97"/>
    <x v="485"/>
    <s v=""/>
    <n v="10826255"/>
    <n v="44170248"/>
    <n v="5.41"/>
    <n v="1.62"/>
    <n v="0"/>
    <x v="2"/>
    <n v="2.7075013820202958E-3"/>
    <n v="3"/>
  </r>
  <r>
    <s v="strleaves-35-x-Aug-04-23"/>
    <m/>
    <x v="46"/>
    <n v="19.186"/>
    <n v="19.190000000000001"/>
    <x v="38"/>
    <s v=""/>
    <n v="4707971"/>
    <n v="44170248"/>
    <n v="5.41"/>
    <n v="1.62"/>
    <n v="0"/>
    <x v="2"/>
    <n v="1.1750597379048225E-3"/>
    <n v="3"/>
  </r>
  <r>
    <s v="strleaves-35-x-Aug-04-23"/>
    <m/>
    <x v="46"/>
    <n v="19.396999999999998"/>
    <n v="19.399999999999999"/>
    <x v="39"/>
    <s v="undecanal"/>
    <n v="11135190"/>
    <n v="44170248"/>
    <n v="5.41"/>
    <n v="1.62"/>
    <n v="0"/>
    <x v="2"/>
    <n v="2.7737112456139028E-3"/>
    <n v="3"/>
  </r>
  <r>
    <s v="strleaves-35-x-Aug-04-23"/>
    <m/>
    <x v="46"/>
    <n v="19.501000000000001"/>
    <n v="19.5"/>
    <x v="41"/>
    <s v="standard"/>
    <n v="44170248"/>
    <n v="44170248"/>
    <n v="5.41"/>
    <n v="1.62"/>
    <n v="0"/>
    <x v="2"/>
    <n v="1.0980765359345546E-2"/>
    <n v="3"/>
  </r>
  <r>
    <s v="strleaves-35-x-Aug-04-23"/>
    <m/>
    <x v="46"/>
    <n v="20.140999999999998"/>
    <n v="20.14"/>
    <x v="184"/>
    <s v=""/>
    <n v="1399036"/>
    <n v="44170248"/>
    <n v="5.41"/>
    <n v="1.62"/>
    <n v="0"/>
    <x v="2"/>
    <n v="3.4711431552114218E-4"/>
    <n v="3"/>
  </r>
  <r>
    <s v="strleaves-35-x-Aug-04-23"/>
    <m/>
    <x v="46"/>
    <n v="20.606000000000002"/>
    <n v="20.61"/>
    <x v="499"/>
    <s v=""/>
    <n v="5652828"/>
    <n v="44170248"/>
    <n v="5.41"/>
    <n v="1.62"/>
    <n v="0"/>
    <x v="2"/>
    <n v="1.3997547949813802E-3"/>
    <n v="3"/>
  </r>
  <r>
    <s v="strleaves-35-x-Aug-04-23"/>
    <m/>
    <x v="46"/>
    <n v="21.629000000000001"/>
    <n v="21.63"/>
    <x v="127"/>
    <s v=""/>
    <n v="4458533"/>
    <n v="44170248"/>
    <n v="5.41"/>
    <n v="1.62"/>
    <n v="0"/>
    <x v="2"/>
    <n v="1.1018498708504033E-3"/>
    <n v="3"/>
  </r>
  <r>
    <s v="strleaves-35-x-Aug-04-23"/>
    <m/>
    <x v="46"/>
    <n v="21.834"/>
    <n v="21.83"/>
    <x v="482"/>
    <s v=""/>
    <n v="39811829"/>
    <n v="44170248"/>
    <n v="5.41"/>
    <n v="1.62"/>
    <n v="0"/>
    <x v="2"/>
    <n v="9.8194802194834872E-3"/>
    <n v="3"/>
  </r>
  <r>
    <s v="strleaves-35-x-Aug-04-23"/>
    <m/>
    <x v="46"/>
    <n v="22.073"/>
    <n v="22.07"/>
    <x v="45"/>
    <s v="dodecanal"/>
    <n v="10874562"/>
    <n v="44170248"/>
    <n v="5.41"/>
    <n v="1.62"/>
    <n v="0"/>
    <x v="2"/>
    <n v="2.6769222009990815E-3"/>
    <n v="3"/>
  </r>
  <r>
    <s v="strleaves-35-x-Aug-04-23"/>
    <m/>
    <x v="46"/>
    <n v="22.28"/>
    <n v="22.28"/>
    <x v="114"/>
    <s v=""/>
    <n v="30888009"/>
    <n v="44170248"/>
    <n v="5.41"/>
    <n v="1.62"/>
    <n v="0"/>
    <x v="2"/>
    <n v="7.5886263058523662E-3"/>
    <n v="3"/>
  </r>
  <r>
    <s v="strleaves-35-x-Aug-04-23"/>
    <m/>
    <x v="46"/>
    <n v="22.417000000000002"/>
    <n v="22.42"/>
    <x v="87"/>
    <s v=""/>
    <n v="4601536"/>
    <n v="44170248"/>
    <n v="5.41"/>
    <n v="1.62"/>
    <n v="0"/>
    <x v="2"/>
    <n v="1.1283063050966191E-3"/>
    <n v="3"/>
  </r>
  <r>
    <s v="strleaves-35-x-Aug-04-23"/>
    <m/>
    <x v="46"/>
    <n v="23.109000000000002"/>
    <n v="23.11"/>
    <x v="128"/>
    <s v=""/>
    <n v="4892961"/>
    <n v="44170248"/>
    <n v="5.41"/>
    <n v="1.62"/>
    <n v="0"/>
    <x v="2"/>
    <n v="1.1974256061312904E-3"/>
    <n v="3"/>
  </r>
  <r>
    <s v="strleaves-35-x-Aug-04-23"/>
    <m/>
    <x v="46"/>
    <n v="23.193000000000001"/>
    <n v="23.19"/>
    <x v="47"/>
    <s v=""/>
    <n v="9289450"/>
    <n v="44170248"/>
    <n v="5.41"/>
    <n v="1.62"/>
    <n v="0"/>
    <x v="2"/>
    <n v="2.2689296709353444E-3"/>
    <n v="3"/>
  </r>
  <r>
    <s v="strleaves-35-x-Aug-04-23"/>
    <m/>
    <x v="46"/>
    <n v="24.096"/>
    <n v="24.1"/>
    <x v="502"/>
    <s v=""/>
    <n v="3187747"/>
    <n v="44170248"/>
    <n v="5.41"/>
    <n v="1.62"/>
    <n v="0"/>
    <x v="2"/>
    <n v="7.7708901289720892E-4"/>
    <n v="3"/>
  </r>
  <r>
    <s v="strleaves-35-x-Aug-04-23"/>
    <m/>
    <x v="46"/>
    <n v="24.140999999999998"/>
    <n v="24.14"/>
    <x v="527"/>
    <s v=""/>
    <n v="3579336"/>
    <n v="44170248"/>
    <n v="5.41"/>
    <n v="1.62"/>
    <n v="0"/>
    <x v="2"/>
    <n v="8.7085714378175685E-4"/>
    <n v="3"/>
  </r>
  <r>
    <s v="strleaves-35-x-Aug-04-23"/>
    <m/>
    <x v="46"/>
    <n v="24.33"/>
    <n v="24.33"/>
    <x v="48"/>
    <s v="pentadecane"/>
    <n v="6456019"/>
    <n v="44170248"/>
    <n v="5.41"/>
    <n v="1.62"/>
    <n v="0"/>
    <x v="2"/>
    <n v="1.5677196745765077E-3"/>
    <n v="3"/>
  </r>
  <r>
    <s v="strleaves-35-x-Aug-04-23"/>
    <m/>
    <x v="46"/>
    <n v="24.6"/>
    <n v="24.6"/>
    <x v="49"/>
    <s v="tridecanal"/>
    <n v="4781496"/>
    <n v="44170248"/>
    <n v="5.41"/>
    <n v="1.62"/>
    <n v="0"/>
    <x v="2"/>
    <n v="1.1588525720081626E-3"/>
    <n v="3"/>
  </r>
  <r>
    <s v="strleaves-35-x-Aug-04-23"/>
    <m/>
    <x v="46"/>
    <n v="26.689"/>
    <n v="26.69"/>
    <x v="52"/>
    <s v=""/>
    <n v="8655655"/>
    <n v="44170248"/>
    <n v="5.41"/>
    <n v="1.62"/>
    <n v="0"/>
    <x v="2"/>
    <n v="2.0937591964581394E-3"/>
    <n v="3"/>
  </r>
  <r>
    <s v="strleaves-35-x-Aug-04-23"/>
    <m/>
    <x v="46"/>
    <n v="26.989000000000001"/>
    <n v="26.99"/>
    <x v="53"/>
    <s v="tetradecanal"/>
    <n v="4031392"/>
    <n v="44170248"/>
    <n v="5.41"/>
    <n v="1.62"/>
    <n v="0"/>
    <x v="2"/>
    <n v="9.7329801568141411E-4"/>
    <n v="3"/>
  </r>
  <r>
    <s v="strleaves-35-x-Aug-04-23"/>
    <m/>
    <x v="46"/>
    <n v="28.209"/>
    <n v="28.21"/>
    <x v="83"/>
    <s v=""/>
    <n v="8248879"/>
    <n v="44170248"/>
    <n v="5.41"/>
    <n v="1.62"/>
    <n v="0"/>
    <x v="2"/>
    <n v="1.9877023985216827E-3"/>
    <n v="3"/>
  </r>
  <r>
    <s v="strleaves-35-x-Aug-04-23"/>
    <m/>
    <x v="46"/>
    <n v="28.93"/>
    <n v="28.93"/>
    <x v="56"/>
    <s v="heptadecane"/>
    <n v="3242959"/>
    <n v="44170248"/>
    <n v="5.41"/>
    <n v="1.62"/>
    <n v="0"/>
    <x v="2"/>
    <n v="7.7994702698263067E-4"/>
    <n v="3"/>
  </r>
  <r>
    <s v="strleaves-35-x-Aug-04-23"/>
    <m/>
    <x v="46"/>
    <n v="31.238"/>
    <n v="31.24"/>
    <x v="58"/>
    <s v=""/>
    <n v="23177889"/>
    <n v="44170248"/>
    <n v="5.41"/>
    <n v="1.62"/>
    <n v="0"/>
    <x v="2"/>
    <n v="5.5637337871807108E-3"/>
    <n v="3"/>
  </r>
  <r>
    <s v="strleaves-35-x-Aug-04-23"/>
    <m/>
    <x v="46"/>
    <n v="31.614999999999998"/>
    <n v="31.62"/>
    <x v="60"/>
    <s v=""/>
    <n v="3977084"/>
    <n v="44170248"/>
    <n v="5.41"/>
    <n v="1.62"/>
    <n v="0"/>
    <x v="2"/>
    <n v="9.5285678056206342E-4"/>
    <n v="3"/>
  </r>
  <r>
    <s v="strleaves-35-x-Aug-04-23"/>
    <m/>
    <x v="46"/>
    <n v="32.003"/>
    <n v="32"/>
    <x v="400"/>
    <s v=""/>
    <n v="24609877"/>
    <n v="44170248"/>
    <n v="5.41"/>
    <n v="1.62"/>
    <n v="0"/>
    <x v="2"/>
    <n v="5.8849705199957927E-3"/>
    <n v="3"/>
  </r>
  <r>
    <s v="strleaves-35-x-Aug-04-23"/>
    <m/>
    <x v="46"/>
    <n v="32.869999999999997"/>
    <n v="32.869999999999997"/>
    <x v="283"/>
    <s v=""/>
    <n v="3670215"/>
    <n v="44170248"/>
    <n v="5.41"/>
    <n v="1.62"/>
    <n v="0"/>
    <x v="2"/>
    <n v="8.7599154338866621E-4"/>
    <n v="3"/>
  </r>
  <r>
    <s v="strleaves-371-x-Aug-04-23"/>
    <m/>
    <x v="47"/>
    <n v="4.3849999999999998"/>
    <n v="4.3899999999999997"/>
    <x v="105"/>
    <s v=""/>
    <n v="3486591"/>
    <n v="34975737"/>
    <n v="12.76"/>
    <n v="3.37"/>
    <n v="1"/>
    <x v="2"/>
    <n v="4.4472761278727444E-4"/>
    <n v="3"/>
  </r>
  <r>
    <s v="strleaves-371-x-Aug-04-23"/>
    <m/>
    <x v="47"/>
    <n v="4.6159999999999997"/>
    <n v="4.62"/>
    <x v="106"/>
    <s v=""/>
    <n v="2844462"/>
    <n v="34975737"/>
    <n v="12.76"/>
    <n v="3.37"/>
    <n v="1"/>
    <x v="2"/>
    <n v="3.6213451510253166E-4"/>
    <n v="3"/>
  </r>
  <r>
    <s v="strleaves-371-x-Aug-04-23"/>
    <m/>
    <x v="47"/>
    <n v="4.8529999999999998"/>
    <n v="4.8499999999999996"/>
    <x v="477"/>
    <s v=""/>
    <n v="7032789"/>
    <n v="34975737"/>
    <n v="12.76"/>
    <n v="3.37"/>
    <n v="1"/>
    <x v="2"/>
    <n v="8.9366679465193572E-4"/>
    <n v="3"/>
  </r>
  <r>
    <s v="strleaves-371-x-Aug-04-23"/>
    <m/>
    <x v="47"/>
    <n v="5.4269999999999996"/>
    <n v="5.43"/>
    <x v="2"/>
    <s v="4-hydroxy-4-methyl-2-pentanone"/>
    <n v="52377150"/>
    <n v="34975737"/>
    <n v="12.76"/>
    <n v="3.37"/>
    <n v="1"/>
    <x v="2"/>
    <n v="6.6430833203069981E-3"/>
    <n v="3"/>
  </r>
  <r>
    <s v="strleaves-371-x-Aug-04-23"/>
    <m/>
    <x v="47"/>
    <n v="5.7480000000000002"/>
    <n v="5.75"/>
    <x v="3"/>
    <s v="(z)-3-hexen-1-ol"/>
    <n v="113378741"/>
    <n v="34975737"/>
    <n v="12.76"/>
    <n v="3.37"/>
    <n v="1"/>
    <x v="2"/>
    <n v="1.4352938195481051E-2"/>
    <n v="3"/>
  </r>
  <r>
    <s v="strleaves-371-x-Aug-04-23"/>
    <m/>
    <x v="47"/>
    <n v="5.883"/>
    <n v="5.88"/>
    <x v="69"/>
    <s v=""/>
    <n v="29014738"/>
    <n v="34975737"/>
    <n v="12.76"/>
    <n v="3.37"/>
    <n v="1"/>
    <x v="2"/>
    <n v="3.6661541923950648E-3"/>
    <n v="3"/>
  </r>
  <r>
    <s v="strleaves-371-x-Aug-04-23"/>
    <m/>
    <x v="47"/>
    <n v="6.1050000000000004"/>
    <n v="6.11"/>
    <x v="109"/>
    <s v=""/>
    <n v="10956711"/>
    <n v="34975737"/>
    <n v="12.76"/>
    <n v="3.37"/>
    <n v="1"/>
    <x v="2"/>
    <n v="1.3818366378181848E-3"/>
    <n v="3"/>
  </r>
  <r>
    <s v="strleaves-371-x-Aug-04-23"/>
    <m/>
    <x v="47"/>
    <n v="6.4420000000000002"/>
    <n v="6.44"/>
    <x v="492"/>
    <s v=""/>
    <n v="4460209"/>
    <n v="34975737"/>
    <n v="12.76"/>
    <n v="3.37"/>
    <n v="1"/>
    <x v="2"/>
    <n v="5.614584965588184E-4"/>
    <n v="3"/>
  </r>
  <r>
    <s v="strleaves-371-x-Aug-04-23"/>
    <m/>
    <x v="47"/>
    <n v="7.101"/>
    <n v="7.1"/>
    <x v="70"/>
    <s v=""/>
    <n v="4230831"/>
    <n v="34975737"/>
    <n v="12.76"/>
    <n v="3.37"/>
    <n v="1"/>
    <x v="2"/>
    <n v="5.3158852985172743E-4"/>
    <n v="3"/>
  </r>
  <r>
    <s v="strleaves-371-x-Aug-04-23"/>
    <m/>
    <x v="47"/>
    <n v="7.5030000000000001"/>
    <n v="7.5"/>
    <x v="479"/>
    <s v=""/>
    <n v="18258749"/>
    <n v="34975737"/>
    <n v="12.76"/>
    <n v="3.37"/>
    <n v="1"/>
    <x v="2"/>
    <n v="2.2898652923795198E-3"/>
    <n v="3"/>
  </r>
  <r>
    <s v="strleaves-371-x-Aug-04-23"/>
    <m/>
    <x v="47"/>
    <n v="7.8419999999999996"/>
    <n v="7.84"/>
    <x v="493"/>
    <s v=""/>
    <n v="703841"/>
    <n v="34975737"/>
    <n v="12.76"/>
    <n v="3.37"/>
    <n v="1"/>
    <x v="2"/>
    <n v="8.8105695067578808E-5"/>
    <n v="3"/>
  </r>
  <r>
    <s v="strleaves-371-x-Aug-04-23"/>
    <m/>
    <x v="47"/>
    <n v="8.3829999999999991"/>
    <n v="8.3800000000000008"/>
    <x v="194"/>
    <s v=""/>
    <n v="3987046"/>
    <n v="34975737"/>
    <n v="12.76"/>
    <n v="3.37"/>
    <n v="1"/>
    <x v="2"/>
    <n v="4.9816438596410372E-4"/>
    <n v="3"/>
  </r>
  <r>
    <s v="strleaves-371-x-Aug-04-23"/>
    <m/>
    <x v="47"/>
    <n v="8.4649999999999999"/>
    <n v="8.4700000000000006"/>
    <x v="10"/>
    <s v=""/>
    <n v="8746364"/>
    <n v="34975737"/>
    <n v="12.76"/>
    <n v="3.37"/>
    <n v="1"/>
    <x v="2"/>
    <n v="1.0907933662718922E-3"/>
    <n v="3"/>
  </r>
  <r>
    <s v="strleaves-371-x-Aug-04-23"/>
    <m/>
    <x v="47"/>
    <n v="8.7620000000000005"/>
    <n v="8.76"/>
    <x v="543"/>
    <s v=""/>
    <n v="3648735"/>
    <n v="34975737"/>
    <n v="12.76"/>
    <n v="3.37"/>
    <n v="1"/>
    <x v="2"/>
    <n v="4.5420537418836227E-4"/>
    <n v="3"/>
  </r>
  <r>
    <s v="strleaves-371-x-Aug-04-23"/>
    <m/>
    <x v="47"/>
    <n v="8.9169999999999998"/>
    <n v="8.92"/>
    <x v="72"/>
    <s v=""/>
    <n v="13909561"/>
    <n v="34975737"/>
    <n v="12.76"/>
    <n v="3.37"/>
    <n v="1"/>
    <x v="2"/>
    <n v="1.7283029214196319E-3"/>
    <n v="3"/>
  </r>
  <r>
    <s v="strleaves-371-x-Aug-04-23"/>
    <m/>
    <x v="47"/>
    <n v="9.8279999999999994"/>
    <n v="9.83"/>
    <x v="12"/>
    <s v="6-methyl-5-hepten-2-one"/>
    <n v="11770611"/>
    <n v="34975737"/>
    <n v="12.76"/>
    <n v="3.37"/>
    <n v="1"/>
    <x v="2"/>
    <n v="1.4598338389842668E-3"/>
    <n v="3"/>
  </r>
  <r>
    <s v="strleaves-371-x-Aug-04-23"/>
    <m/>
    <x v="47"/>
    <n v="9.9079999999999995"/>
    <n v="9.91"/>
    <x v="157"/>
    <s v=""/>
    <n v="20165268"/>
    <n v="34975737"/>
    <n v="12.76"/>
    <n v="3.37"/>
    <n v="1"/>
    <x v="2"/>
    <n v="2.4963637894403973E-3"/>
    <n v="3"/>
  </r>
  <r>
    <s v="strleaves-371-x-Aug-04-23"/>
    <m/>
    <x v="47"/>
    <n v="10.157999999999999"/>
    <n v="10.16"/>
    <x v="122"/>
    <s v=""/>
    <n v="5247244"/>
    <n v="34975737"/>
    <n v="12.76"/>
    <n v="3.37"/>
    <n v="1"/>
    <x v="2"/>
    <n v="6.4838963790851537E-4"/>
    <n v="3"/>
  </r>
  <r>
    <s v="strleaves-371-x-Aug-04-23"/>
    <m/>
    <x v="47"/>
    <n v="10.316000000000001"/>
    <n v="10.32"/>
    <x v="13"/>
    <s v="octanal"/>
    <n v="31610154"/>
    <n v="34975737"/>
    <n v="12.76"/>
    <n v="3.37"/>
    <n v="1"/>
    <x v="2"/>
    <n v="3.8988256547778273E-3"/>
    <n v="3"/>
  </r>
  <r>
    <s v="strleaves-371-x-Aug-04-23"/>
    <m/>
    <x v="47"/>
    <n v="10.468"/>
    <n v="10.47"/>
    <x v="14"/>
    <s v="(z)-3-hexen-1-ol acetate"/>
    <n v="132640283"/>
    <n v="34975737"/>
    <n v="12.76"/>
    <n v="3.37"/>
    <n v="1"/>
    <x v="2"/>
    <n v="1.6330011961007872E-2"/>
    <n v="3"/>
  </r>
  <r>
    <s v="strleaves-371-x-Aug-04-23"/>
    <m/>
    <x v="47"/>
    <n v="10.958"/>
    <n v="10.96"/>
    <x v="496"/>
    <s v=""/>
    <n v="4061573"/>
    <n v="34975737"/>
    <n v="12.76"/>
    <n v="3.37"/>
    <n v="1"/>
    <x v="2"/>
    <n v="4.9912651653515191E-4"/>
    <n v="3"/>
  </r>
  <r>
    <s v="strleaves-371-x-Aug-04-23"/>
    <m/>
    <x v="47"/>
    <n v="11.076000000000001"/>
    <n v="11.08"/>
    <x v="15"/>
    <s v="D-limonene"/>
    <n v="3501389"/>
    <n v="34975737"/>
    <n v="12.76"/>
    <n v="3.37"/>
    <n v="1"/>
    <x v="2"/>
    <n v="4.2950033832791926E-4"/>
    <n v="3"/>
  </r>
  <r>
    <s v="strleaves-371-x-Aug-04-23"/>
    <m/>
    <x v="47"/>
    <n v="11.157"/>
    <n v="11.16"/>
    <x v="16"/>
    <s v="2-ethyl-1-hexanol"/>
    <n v="7094647"/>
    <n v="34975737"/>
    <n v="12.76"/>
    <n v="3.37"/>
    <n v="1"/>
    <x v="2"/>
    <n v="8.6868466101067761E-4"/>
    <n v="3"/>
  </r>
  <r>
    <s v="strleaves-371-x-Aug-04-23"/>
    <m/>
    <x v="47"/>
    <n v="11.935"/>
    <n v="11.94"/>
    <x v="544"/>
    <s v=""/>
    <n v="6917084"/>
    <n v="34975737"/>
    <n v="12.76"/>
    <n v="3.37"/>
    <n v="1"/>
    <x v="2"/>
    <n v="8.454035476139042E-4"/>
    <n v="3"/>
  </r>
  <r>
    <s v="strleaves-371-x-Aug-04-23"/>
    <m/>
    <x v="47"/>
    <n v="12.031000000000001"/>
    <n v="12.03"/>
    <x v="196"/>
    <s v=""/>
    <n v="8858637"/>
    <n v="34975737"/>
    <n v="12.76"/>
    <n v="3.37"/>
    <n v="1"/>
    <x v="2"/>
    <n v="1.0807344932899738E-3"/>
    <n v="3"/>
  </r>
  <r>
    <s v="strleaves-371-x-Aug-04-23"/>
    <m/>
    <x v="47"/>
    <n v="12.292"/>
    <n v="12.29"/>
    <x v="17"/>
    <s v="acetophenone"/>
    <n v="16317087"/>
    <n v="34975737"/>
    <n v="12.76"/>
    <n v="3.37"/>
    <n v="1"/>
    <x v="2"/>
    <n v="1.9870429620155892E-3"/>
    <n v="3"/>
  </r>
  <r>
    <s v="strleaves-371-x-Aug-04-23"/>
    <m/>
    <x v="47"/>
    <n v="13.201000000000001"/>
    <n v="13.2"/>
    <x v="19"/>
    <s v=""/>
    <n v="2796920"/>
    <n v="34975737"/>
    <n v="12.76"/>
    <n v="3.37"/>
    <n v="1"/>
    <x v="2"/>
    <n v="3.3998410938009362E-4"/>
    <n v="3"/>
  </r>
  <r>
    <s v="strleaves-371-x-Aug-04-23"/>
    <m/>
    <x v="47"/>
    <n v="13.359"/>
    <n v="13.36"/>
    <x v="98"/>
    <s v=""/>
    <n v="7693102"/>
    <n v="34975737"/>
    <n v="12.76"/>
    <n v="3.37"/>
    <n v="1"/>
    <x v="2"/>
    <n v="9.3345939610908247E-4"/>
    <n v="3"/>
  </r>
  <r>
    <s v="strleaves-371-x-Aug-04-23"/>
    <m/>
    <x v="47"/>
    <n v="13.512"/>
    <n v="13.51"/>
    <x v="20"/>
    <s v="nonanal"/>
    <n v="67275113"/>
    <n v="34975737"/>
    <n v="12.76"/>
    <n v="3.37"/>
    <n v="1"/>
    <x v="2"/>
    <n v="8.1482652573834045E-3"/>
    <n v="3"/>
  </r>
  <r>
    <s v="strleaves-371-x-Aug-04-23"/>
    <m/>
    <x v="47"/>
    <n v="13.888"/>
    <n v="13.89"/>
    <x v="73"/>
    <s v="€-4,8-dimethylnona-1,3,7-triene"/>
    <n v="55212517"/>
    <n v="34975737"/>
    <n v="12.76"/>
    <n v="3.37"/>
    <n v="1"/>
    <x v="2"/>
    <n v="6.6752334721583307E-3"/>
    <n v="3"/>
  </r>
  <r>
    <s v="strleaves-371-x-Aug-04-23"/>
    <m/>
    <x v="47"/>
    <n v="14.512"/>
    <n v="14.51"/>
    <x v="497"/>
    <s v=""/>
    <n v="3110354"/>
    <n v="34975737"/>
    <n v="12.76"/>
    <n v="3.37"/>
    <n v="1"/>
    <x v="2"/>
    <n v="3.7536893738048172E-4"/>
    <n v="3"/>
  </r>
  <r>
    <s v="strleaves-371-x-Aug-04-23"/>
    <m/>
    <x v="47"/>
    <n v="14.728999999999999"/>
    <n v="14.73"/>
    <x v="175"/>
    <s v=""/>
    <n v="4099101"/>
    <n v="34975737"/>
    <n v="12.76"/>
    <n v="3.37"/>
    <n v="1"/>
    <x v="2"/>
    <n v="4.9380800518913123E-4"/>
    <n v="3"/>
  </r>
  <r>
    <s v="strleaves-371-x-Aug-04-23"/>
    <m/>
    <x v="47"/>
    <n v="14.858000000000001"/>
    <n v="14.86"/>
    <x v="315"/>
    <s v=""/>
    <n v="5254761"/>
    <n v="34975737"/>
    <n v="12.76"/>
    <n v="3.37"/>
    <n v="1"/>
    <x v="2"/>
    <n v="6.3189492273625213E-4"/>
    <n v="3"/>
  </r>
  <r>
    <s v="strleaves-371-x-Aug-04-23"/>
    <m/>
    <x v="47"/>
    <n v="14.949"/>
    <n v="14.95"/>
    <x v="99"/>
    <s v=""/>
    <n v="11867514"/>
    <n v="34975737"/>
    <n v="12.76"/>
    <n v="3.37"/>
    <n v="1"/>
    <x v="2"/>
    <n v="1.4245425684762953E-3"/>
    <n v="3"/>
  </r>
  <r>
    <s v="strleaves-371-x-Aug-04-23"/>
    <m/>
    <x v="47"/>
    <n v="15.159000000000001"/>
    <n v="15.16"/>
    <x v="125"/>
    <s v=""/>
    <n v="14554525"/>
    <n v="34975737"/>
    <n v="12.76"/>
    <n v="3.37"/>
    <n v="1"/>
    <x v="2"/>
    <n v="1.7439694820561497E-3"/>
    <n v="3"/>
  </r>
  <r>
    <s v="strleaves-371-x-Aug-04-23"/>
    <m/>
    <x v="47"/>
    <n v="15.269"/>
    <n v="15.27"/>
    <x v="74"/>
    <s v=""/>
    <n v="4078031"/>
    <n v="34975737"/>
    <n v="12.76"/>
    <n v="3.37"/>
    <n v="1"/>
    <x v="2"/>
    <n v="4.8777317534694562E-4"/>
    <n v="3"/>
  </r>
  <r>
    <s v="strleaves-371-x-Aug-04-23"/>
    <m/>
    <x v="47"/>
    <n v="15.44"/>
    <n v="15.44"/>
    <x v="508"/>
    <s v=""/>
    <n v="4413293"/>
    <n v="34975737"/>
    <n v="12.76"/>
    <n v="3.37"/>
    <n v="1"/>
    <x v="2"/>
    <n v="5.2693624493618699E-4"/>
    <n v="3"/>
  </r>
  <r>
    <s v="strleaves-371-x-Aug-04-23"/>
    <m/>
    <x v="47"/>
    <n v="15.491"/>
    <n v="15.49"/>
    <x v="24"/>
    <s v="dodecanal"/>
    <n v="4690952"/>
    <n v="34975737"/>
    <n v="12.76"/>
    <n v="3.37"/>
    <n v="1"/>
    <x v="2"/>
    <n v="5.5909497739764068E-4"/>
    <n v="3"/>
  </r>
  <r>
    <s v="strleaves-371-x-Aug-04-23"/>
    <m/>
    <x v="47"/>
    <n v="15.711"/>
    <n v="15.71"/>
    <x v="75"/>
    <s v=""/>
    <n v="2645347"/>
    <n v="34975737"/>
    <n v="12.76"/>
    <n v="3.37"/>
    <n v="1"/>
    <x v="2"/>
    <n v="3.1472982918337564E-4"/>
    <n v="3"/>
  </r>
  <r>
    <s v="strleaves-371-x-Aug-04-23"/>
    <m/>
    <x v="47"/>
    <n v="16"/>
    <n v="16"/>
    <x v="26"/>
    <s v="Butanoic acid, 3-hexenyl ester"/>
    <n v="47368989"/>
    <n v="34975737"/>
    <n v="12.76"/>
    <n v="3.37"/>
    <n v="1"/>
    <x v="2"/>
    <n v="5.6257624528971073E-3"/>
    <n v="3"/>
  </r>
  <r>
    <s v="strleaves-371-x-Aug-04-23"/>
    <m/>
    <x v="47"/>
    <n v="16.11"/>
    <n v="16.11"/>
    <x v="216"/>
    <s v=""/>
    <n v="6950602"/>
    <n v="34975737"/>
    <n v="12.76"/>
    <n v="3.37"/>
    <n v="1"/>
    <x v="2"/>
    <n v="8.240300848544258E-4"/>
    <n v="3"/>
  </r>
  <r>
    <s v="strleaves-371-x-Aug-04-23"/>
    <m/>
    <x v="47"/>
    <n v="16.209"/>
    <n v="16.21"/>
    <x v="27"/>
    <s v="methyl salicylate"/>
    <n v="72489501"/>
    <n v="34975737"/>
    <n v="12.76"/>
    <n v="3.37"/>
    <n v="1"/>
    <x v="2"/>
    <n v="8.5788777713341185E-3"/>
    <n v="3"/>
  </r>
  <r>
    <s v="strleaves-371-x-Aug-04-23"/>
    <m/>
    <x v="47"/>
    <n v="16.366"/>
    <n v="16.37"/>
    <x v="28"/>
    <s v="dodecane"/>
    <n v="42367385"/>
    <n v="34975737"/>
    <n v="12.76"/>
    <n v="3.37"/>
    <n v="1"/>
    <x v="2"/>
    <n v="5.0052191629733588E-3"/>
    <n v="3"/>
  </r>
  <r>
    <s v="strleaves-371-x-Aug-04-23"/>
    <m/>
    <x v="47"/>
    <n v="16.547000000000001"/>
    <n v="16.55"/>
    <x v="29"/>
    <s v="decanal"/>
    <n v="82264133"/>
    <n v="34975737"/>
    <n v="12.76"/>
    <n v="3.37"/>
    <n v="1"/>
    <x v="2"/>
    <n v="9.7015108784685739E-3"/>
    <n v="3"/>
  </r>
  <r>
    <s v="strleaves-371-x-Aug-04-23"/>
    <m/>
    <x v="47"/>
    <n v="17.324999999999999"/>
    <n v="17.329999999999998"/>
    <x v="164"/>
    <s v=""/>
    <n v="11768881"/>
    <n v="34975737"/>
    <n v="12.76"/>
    <n v="3.37"/>
    <n v="1"/>
    <x v="2"/>
    <n v="1.3854880012919603E-3"/>
    <n v="3"/>
  </r>
  <r>
    <s v="strleaves-371-x-Aug-04-23"/>
    <m/>
    <x v="47"/>
    <n v="17.428999999999998"/>
    <n v="17.43"/>
    <x v="30"/>
    <s v="cis-3-hexenyl isovalerate"/>
    <n v="24704374"/>
    <n v="34975737"/>
    <n v="12.76"/>
    <n v="3.37"/>
    <n v="1"/>
    <x v="2"/>
    <n v="2.9032305850353068E-3"/>
    <n v="3"/>
  </r>
  <r>
    <s v="strleaves-371-x-Aug-04-23"/>
    <m/>
    <x v="47"/>
    <n v="18.178999999999998"/>
    <n v="18.18"/>
    <x v="33"/>
    <s v="m-ethylacetophenone"/>
    <n v="5807120"/>
    <n v="34975737"/>
    <n v="12.76"/>
    <n v="3.37"/>
    <n v="1"/>
    <x v="2"/>
    <n v="6.81255284739055E-4"/>
    <n v="3"/>
  </r>
  <r>
    <s v="strleaves-371-x-Aug-04-23"/>
    <m/>
    <x v="47"/>
    <n v="18.516999999999999"/>
    <n v="18.52"/>
    <x v="295"/>
    <s v=""/>
    <n v="3086793"/>
    <n v="34975737"/>
    <n v="12.76"/>
    <n v="3.37"/>
    <n v="1"/>
    <x v="2"/>
    <n v="3.6149252394842896E-4"/>
    <n v="3"/>
  </r>
  <r>
    <s v="strleaves-371-x-Aug-04-23"/>
    <m/>
    <x v="47"/>
    <n v="18.591000000000001"/>
    <n v="18.59"/>
    <x v="34"/>
    <s v=""/>
    <n v="3713822"/>
    <n v="34975737"/>
    <n v="12.76"/>
    <n v="3.37"/>
    <n v="1"/>
    <x v="2"/>
    <n v="4.3416713489285882E-4"/>
    <n v="3"/>
  </r>
  <r>
    <s v="strleaves-371-x-Aug-04-23"/>
    <m/>
    <x v="47"/>
    <n v="18.649000000000001"/>
    <n v="18.649999999999999"/>
    <x v="484"/>
    <s v=""/>
    <n v="6488794"/>
    <n v="34975737"/>
    <n v="12.76"/>
    <n v="3.37"/>
    <n v="1"/>
    <x v="2"/>
    <n v="7.572603347807185E-4"/>
    <n v="3"/>
  </r>
  <r>
    <s v="strleaves-371-x-Aug-04-23"/>
    <m/>
    <x v="47"/>
    <n v="18.765999999999998"/>
    <n v="18.77"/>
    <x v="498"/>
    <s v=""/>
    <n v="2581162"/>
    <n v="34975737"/>
    <n v="12.76"/>
    <n v="3.37"/>
    <n v="1"/>
    <x v="2"/>
    <n v="3.007067350997863E-4"/>
    <n v="3"/>
  </r>
  <r>
    <s v="strleaves-371-x-Aug-04-23"/>
    <m/>
    <x v="47"/>
    <n v="18.998999999999999"/>
    <n v="19"/>
    <x v="324"/>
    <s v=""/>
    <n v="14675797"/>
    <n v="34975737"/>
    <n v="12.76"/>
    <n v="3.37"/>
    <n v="1"/>
    <x v="2"/>
    <n v="1.7067800706493227E-3"/>
    <n v="3"/>
  </r>
  <r>
    <s v="strleaves-371-x-Aug-04-23"/>
    <m/>
    <x v="47"/>
    <n v="19.186"/>
    <n v="19.190000000000001"/>
    <x v="38"/>
    <s v=""/>
    <n v="5902948"/>
    <n v="34975737"/>
    <n v="12.76"/>
    <n v="3.37"/>
    <n v="1"/>
    <x v="2"/>
    <n v="6.8532109396875153E-4"/>
    <n v="3"/>
  </r>
  <r>
    <s v="strleaves-371-x-Aug-04-23"/>
    <m/>
    <x v="47"/>
    <n v="19.396000000000001"/>
    <n v="19.399999999999999"/>
    <x v="39"/>
    <s v="undecanal"/>
    <n v="8167944"/>
    <n v="34975737"/>
    <n v="12.76"/>
    <n v="3.37"/>
    <n v="1"/>
    <x v="2"/>
    <n v="9.466478736015301E-4"/>
    <n v="3"/>
  </r>
  <r>
    <s v="strleaves-371-x-Aug-04-23"/>
    <m/>
    <x v="47"/>
    <n v="19.501000000000001"/>
    <n v="19.5"/>
    <x v="41"/>
    <s v="standard"/>
    <n v="34975737"/>
    <n v="34975737"/>
    <n v="12.76"/>
    <n v="3.37"/>
    <n v="1"/>
    <x v="2"/>
    <n v="4.0466388617614209E-3"/>
    <n v="3"/>
  </r>
  <r>
    <s v="strleaves-371-x-Aug-04-23"/>
    <m/>
    <x v="47"/>
    <n v="19.879000000000001"/>
    <n v="19.88"/>
    <x v="176"/>
    <s v=""/>
    <n v="9741517"/>
    <n v="34975737"/>
    <n v="12.76"/>
    <n v="3.37"/>
    <n v="1"/>
    <x v="2"/>
    <n v="1.1251419410115181E-3"/>
    <n v="3"/>
  </r>
  <r>
    <s v="strleaves-371-x-Aug-04-23"/>
    <m/>
    <x v="47"/>
    <n v="20.141999999999999"/>
    <n v="20.14"/>
    <x v="184"/>
    <s v=""/>
    <n v="4101303"/>
    <n v="34975737"/>
    <n v="12.76"/>
    <n v="3.37"/>
    <n v="1"/>
    <x v="2"/>
    <n v="4.7288659881134935E-4"/>
    <n v="3"/>
  </r>
  <r>
    <s v="strleaves-371-x-Aug-04-23"/>
    <m/>
    <x v="47"/>
    <n v="20.195"/>
    <n v="20.2"/>
    <x v="221"/>
    <s v=""/>
    <n v="4226673"/>
    <n v="34975737"/>
    <n v="12.76"/>
    <n v="3.37"/>
    <n v="1"/>
    <x v="2"/>
    <n v="4.8650746466714922E-4"/>
    <n v="3"/>
  </r>
  <r>
    <s v="strleaves-371-x-Aug-04-23"/>
    <m/>
    <x v="47"/>
    <n v="20.632999999999999"/>
    <n v="20.63"/>
    <x v="200"/>
    <s v=""/>
    <n v="5517005"/>
    <n v="34975737"/>
    <n v="12.76"/>
    <n v="3.37"/>
    <n v="1"/>
    <x v="2"/>
    <n v="6.3394446916510434E-4"/>
    <n v="3"/>
  </r>
  <r>
    <s v="strleaves-371-x-Aug-04-23"/>
    <m/>
    <x v="47"/>
    <n v="20.890999999999998"/>
    <n v="20.89"/>
    <x v="545"/>
    <s v=""/>
    <n v="3112690"/>
    <n v="34975737"/>
    <n v="12.76"/>
    <n v="3.37"/>
    <n v="1"/>
    <x v="2"/>
    <n v="3.5706062443722038E-4"/>
    <n v="3"/>
  </r>
  <r>
    <s v="strleaves-371-x-Aug-04-23"/>
    <m/>
    <x v="47"/>
    <n v="21.288"/>
    <n v="21.29"/>
    <x v="444"/>
    <s v=""/>
    <n v="4000444"/>
    <n v="34975737"/>
    <n v="12.76"/>
    <n v="3.37"/>
    <n v="1"/>
    <x v="2"/>
    <n v="4.5811424870053057E-4"/>
    <n v="3"/>
  </r>
  <r>
    <s v="strleaves-371-x-Aug-04-23"/>
    <m/>
    <x v="47"/>
    <n v="21.506"/>
    <n v="21.51"/>
    <x v="229"/>
    <s v=""/>
    <n v="9820353"/>
    <n v="34975737"/>
    <n v="12.76"/>
    <n v="3.37"/>
    <n v="1"/>
    <x v="2"/>
    <n v="1.1226735187266678E-3"/>
    <n v="3"/>
  </r>
  <r>
    <s v="strleaves-371-x-Aug-04-23"/>
    <m/>
    <x v="47"/>
    <n v="21.63"/>
    <n v="21.63"/>
    <x v="127"/>
    <s v=""/>
    <n v="6887682"/>
    <n v="34975737"/>
    <n v="12.76"/>
    <n v="3.37"/>
    <n v="1"/>
    <x v="2"/>
    <n v="7.860705010086683E-4"/>
    <n v="3"/>
  </r>
  <r>
    <s v="strleaves-371-x-Aug-04-23"/>
    <m/>
    <x v="47"/>
    <n v="21.834"/>
    <n v="21.83"/>
    <x v="482"/>
    <s v=""/>
    <n v="47508847"/>
    <n v="34975737"/>
    <n v="12.76"/>
    <n v="3.37"/>
    <n v="1"/>
    <x v="2"/>
    <n v="5.4128523993453833E-3"/>
    <n v="3"/>
  </r>
  <r>
    <s v="strleaves-371-x-Aug-04-23"/>
    <m/>
    <x v="47"/>
    <n v="22.074000000000002"/>
    <n v="22.07"/>
    <x v="45"/>
    <s v="dodecanal"/>
    <n v="8029670"/>
    <n v="34975737"/>
    <n v="12.76"/>
    <n v="3.37"/>
    <n v="1"/>
    <x v="2"/>
    <n v="9.1330097659760099E-4"/>
    <n v="3"/>
  </r>
  <r>
    <s v="strleaves-371-x-Aug-04-23"/>
    <m/>
    <x v="47"/>
    <n v="22.280999999999999"/>
    <n v="22.28"/>
    <x v="114"/>
    <s v=""/>
    <n v="23607281"/>
    <n v="34975737"/>
    <n v="12.76"/>
    <n v="3.37"/>
    <n v="1"/>
    <x v="2"/>
    <n v="2.6805750347678806E-3"/>
    <n v="3"/>
  </r>
  <r>
    <s v="strleaves-371-x-Aug-04-23"/>
    <m/>
    <x v="47"/>
    <n v="22.417999999999999"/>
    <n v="22.42"/>
    <x v="87"/>
    <s v=""/>
    <n v="43238318"/>
    <n v="34975737"/>
    <n v="12.76"/>
    <n v="3.37"/>
    <n v="1"/>
    <x v="2"/>
    <n v="4.9013735592690665E-3"/>
    <n v="3"/>
  </r>
  <r>
    <s v="strleaves-371-x-Aug-04-23"/>
    <m/>
    <x v="47"/>
    <n v="22.698"/>
    <n v="22.7"/>
    <x v="178"/>
    <s v=""/>
    <n v="2825358"/>
    <n v="34975737"/>
    <n v="12.76"/>
    <n v="3.37"/>
    <n v="1"/>
    <x v="2"/>
    <n v="3.1973541704580374E-4"/>
    <n v="3"/>
  </r>
  <r>
    <s v="strleaves-371-x-Aug-04-23"/>
    <m/>
    <x v="47"/>
    <n v="23.109000000000002"/>
    <n v="23.11"/>
    <x v="128"/>
    <s v=""/>
    <n v="2720776"/>
    <n v="34975737"/>
    <n v="12.76"/>
    <n v="3.37"/>
    <n v="1"/>
    <x v="2"/>
    <n v="3.0738277571478183E-4"/>
    <n v="3"/>
  </r>
  <r>
    <s v="strleaves-371-x-Aug-04-23"/>
    <m/>
    <x v="47"/>
    <n v="23.193999999999999"/>
    <n v="23.19"/>
    <x v="47"/>
    <s v=""/>
    <n v="5733217"/>
    <n v="34975737"/>
    <n v="12.76"/>
    <n v="3.37"/>
    <n v="1"/>
    <x v="2"/>
    <n v="6.4662996483462833E-4"/>
    <n v="3"/>
  </r>
  <r>
    <s v="strleaves-371-x-Aug-04-23"/>
    <m/>
    <x v="47"/>
    <n v="23.454999999999998"/>
    <n v="23.46"/>
    <x v="363"/>
    <s v=""/>
    <n v="4025705"/>
    <n v="34975737"/>
    <n v="12.76"/>
    <n v="3.37"/>
    <n v="1"/>
    <x v="2"/>
    <n v="4.5328497274601382E-4"/>
    <n v="3"/>
  </r>
  <r>
    <s v="strleaves-371-x-Aug-04-23"/>
    <m/>
    <x v="47"/>
    <n v="23.91"/>
    <n v="23.91"/>
    <x v="390"/>
    <s v=""/>
    <n v="3349488"/>
    <n v="34975737"/>
    <n v="12.76"/>
    <n v="3.37"/>
    <n v="1"/>
    <x v="2"/>
    <n v="3.7651384277799879E-4"/>
    <n v="3"/>
  </r>
  <r>
    <s v="strleaves-371-x-Aug-04-23"/>
    <m/>
    <x v="47"/>
    <n v="24.14"/>
    <n v="24.14"/>
    <x v="527"/>
    <s v=""/>
    <n v="5026348"/>
    <n v="34975737"/>
    <n v="12.76"/>
    <n v="3.37"/>
    <n v="1"/>
    <x v="2"/>
    <n v="5.6406536927238815E-4"/>
    <n v="3"/>
  </r>
  <r>
    <s v="strleaves-371-x-Aug-04-23"/>
    <m/>
    <x v="47"/>
    <n v="24.247"/>
    <n v="24.25"/>
    <x v="377"/>
    <s v=""/>
    <n v="3754609"/>
    <n v="34975737"/>
    <n v="12.76"/>
    <n v="3.37"/>
    <n v="1"/>
    <x v="2"/>
    <n v="4.2064639586004277E-4"/>
    <n v="3"/>
  </r>
  <r>
    <s v="strleaves-371-x-Aug-04-23"/>
    <m/>
    <x v="47"/>
    <n v="24.327999999999999"/>
    <n v="24.33"/>
    <x v="48"/>
    <s v="pentadecane"/>
    <n v="8783061"/>
    <n v="34975737"/>
    <n v="12.76"/>
    <n v="3.37"/>
    <n v="1"/>
    <x v="2"/>
    <n v="9.8237009364863202E-4"/>
    <n v="3"/>
  </r>
  <r>
    <s v="strleaves-371-x-Aug-04-23"/>
    <m/>
    <x v="47"/>
    <n v="24.419"/>
    <n v="24.42"/>
    <x v="167"/>
    <s v=""/>
    <n v="2837143"/>
    <n v="34975737"/>
    <n v="12.76"/>
    <n v="3.37"/>
    <n v="1"/>
    <x v="2"/>
    <n v="3.1680238356493798E-4"/>
    <n v="3"/>
  </r>
  <r>
    <s v="strleaves-371-x-Aug-04-23"/>
    <m/>
    <x v="47"/>
    <n v="24.6"/>
    <n v="24.6"/>
    <x v="49"/>
    <s v="tridecanal"/>
    <n v="5109789"/>
    <n v="34975737"/>
    <n v="12.76"/>
    <n v="3.37"/>
    <n v="1"/>
    <x v="2"/>
    <n v="5.696254184766209E-4"/>
    <n v="3"/>
  </r>
  <r>
    <s v="strleaves-371-x-Aug-04-23"/>
    <m/>
    <x v="47"/>
    <n v="24.76"/>
    <n v="24.76"/>
    <x v="168"/>
    <s v=""/>
    <n v="13118670"/>
    <n v="34975737"/>
    <n v="12.76"/>
    <n v="3.37"/>
    <n v="1"/>
    <x v="2"/>
    <n v="1.4600125019968442E-3"/>
    <n v="3"/>
  </r>
  <r>
    <s v="strleaves-371-x-Aug-04-23"/>
    <m/>
    <x v="47"/>
    <n v="24.975000000000001"/>
    <n v="24.98"/>
    <x v="169"/>
    <s v=""/>
    <n v="9959019"/>
    <n v="34975737"/>
    <n v="12.76"/>
    <n v="3.37"/>
    <n v="1"/>
    <x v="2"/>
    <n v="1.1065343290683389E-3"/>
    <n v="3"/>
  </r>
  <r>
    <s v="strleaves-371-x-Aug-04-23"/>
    <m/>
    <x v="47"/>
    <n v="25.119"/>
    <n v="25.12"/>
    <x v="503"/>
    <s v=""/>
    <n v="2694964"/>
    <n v="34975737"/>
    <n v="12.76"/>
    <n v="3.37"/>
    <n v="1"/>
    <x v="2"/>
    <n v="2.9894001344036913E-4"/>
    <n v="3"/>
  </r>
  <r>
    <s v="strleaves-371-x-Aug-04-23"/>
    <m/>
    <x v="47"/>
    <n v="26.065000000000001"/>
    <n v="26.07"/>
    <x v="50"/>
    <s v=""/>
    <n v="18996786"/>
    <n v="34975737"/>
    <n v="12.76"/>
    <n v="3.37"/>
    <n v="1"/>
    <x v="2"/>
    <n v="2.1037549219060413E-3"/>
    <n v="3"/>
  </r>
  <r>
    <s v="strleaves-371-x-Aug-04-23"/>
    <m/>
    <x v="47"/>
    <n v="26.69"/>
    <n v="26.69"/>
    <x v="52"/>
    <s v=""/>
    <n v="9119812"/>
    <n v="34975737"/>
    <n v="12.76"/>
    <n v="3.37"/>
    <n v="1"/>
    <x v="2"/>
    <n v="1.0082912819322362E-3"/>
    <n v="3"/>
  </r>
  <r>
    <s v="strleaves-371-x-Aug-04-23"/>
    <m/>
    <x v="47"/>
    <n v="26.99"/>
    <n v="26.99"/>
    <x v="53"/>
    <s v="tetradecanal"/>
    <n v="4634303"/>
    <n v="34975737"/>
    <n v="12.76"/>
    <n v="3.37"/>
    <n v="1"/>
    <x v="2"/>
    <n v="5.1152968127891082E-4"/>
    <n v="3"/>
  </r>
  <r>
    <s v="strleaves-371-x-Aug-04-23"/>
    <m/>
    <x v="47"/>
    <n v="28.202999999999999"/>
    <n v="28.2"/>
    <x v="504"/>
    <s v=""/>
    <n v="9274530"/>
    <n v="34975737"/>
    <n v="12.76"/>
    <n v="3.37"/>
    <n v="1"/>
    <x v="2"/>
    <n v="1.0220350292516351E-3"/>
    <n v="3"/>
  </r>
  <r>
    <s v="strleaves-371-x-Aug-04-23"/>
    <m/>
    <x v="47"/>
    <n v="28.815999999999999"/>
    <n v="28.82"/>
    <x v="170"/>
    <s v=""/>
    <n v="9614099"/>
    <n v="34975737"/>
    <n v="12.76"/>
    <n v="3.37"/>
    <n v="1"/>
    <x v="2"/>
    <n v="1.057720898858453E-3"/>
    <n v="3"/>
  </r>
  <r>
    <s v="strleaves-371-x-Aug-04-23"/>
    <m/>
    <x v="47"/>
    <n v="28.923999999999999"/>
    <n v="28.92"/>
    <x v="445"/>
    <s v=""/>
    <n v="6853296"/>
    <n v="34975737"/>
    <n v="12.76"/>
    <n v="3.37"/>
    <n v="1"/>
    <x v="2"/>
    <n v="7.5275174920097759E-4"/>
    <n v="3"/>
  </r>
  <r>
    <s v="strleaves-371-x-Aug-04-23"/>
    <m/>
    <x v="47"/>
    <n v="29.254999999999999"/>
    <n v="29.26"/>
    <x v="57"/>
    <s v="pentadecanal"/>
    <n v="5321930"/>
    <n v="34975737"/>
    <n v="12.76"/>
    <n v="3.37"/>
    <n v="1"/>
    <x v="2"/>
    <n v="5.8359611097257111E-4"/>
    <n v="3"/>
  </r>
  <r>
    <s v="strleaves-371-x-Aug-04-23"/>
    <m/>
    <x v="47"/>
    <n v="31.236999999999998"/>
    <n v="31.24"/>
    <x v="58"/>
    <s v=""/>
    <n v="11160901"/>
    <n v="34975737"/>
    <n v="12.76"/>
    <n v="3.37"/>
    <n v="1"/>
    <x v="2"/>
    <n v="1.2218969772400587E-3"/>
    <n v="3"/>
  </r>
  <r>
    <s v="strleaves-371-x-Aug-04-23"/>
    <m/>
    <x v="47"/>
    <n v="31.614000000000001"/>
    <n v="31.61"/>
    <x v="518"/>
    <s v=""/>
    <n v="3958634"/>
    <n v="34975737"/>
    <n v="12.76"/>
    <n v="3.37"/>
    <n v="1"/>
    <x v="2"/>
    <n v="4.3268709292941277E-4"/>
    <n v="3"/>
  </r>
  <r>
    <s v="strleaves-371-x-Aug-04-23"/>
    <m/>
    <x v="47"/>
    <n v="32.000999999999998"/>
    <n v="32"/>
    <x v="400"/>
    <s v=""/>
    <n v="27869745"/>
    <n v="34975737"/>
    <n v="12.76"/>
    <n v="3.37"/>
    <n v="1"/>
    <x v="2"/>
    <n v="3.0412770775350858E-3"/>
    <n v="3"/>
  </r>
  <r>
    <s v="strleaves-371-x-Aug-04-23"/>
    <m/>
    <x v="47"/>
    <n v="32.869"/>
    <n v="32.869999999999997"/>
    <x v="283"/>
    <s v=""/>
    <n v="1864533"/>
    <n v="34975737"/>
    <n v="12.76"/>
    <n v="3.37"/>
    <n v="1"/>
    <x v="2"/>
    <n v="2.0313680430064938E-4"/>
    <n v="3"/>
  </r>
  <r>
    <s v="strleaves-513-x-Aug-04-23"/>
    <m/>
    <x v="48"/>
    <n v="4.859"/>
    <n v="4.8600000000000003"/>
    <x v="107"/>
    <s v=""/>
    <n v="7904931"/>
    <n v="34234626"/>
    <n v="7.74"/>
    <n v="2.48"/>
    <n v="0"/>
    <x v="2"/>
    <n v="1.4481858997592713E-3"/>
    <n v="3"/>
  </r>
  <r>
    <s v="strleaves-513-x-Aug-04-23"/>
    <m/>
    <x v="48"/>
    <n v="5.423"/>
    <n v="5.42"/>
    <x v="2"/>
    <s v="4-hydroxy-4-methyl-2-pentanone"/>
    <n v="116156562"/>
    <n v="34234626"/>
    <n v="7.74"/>
    <n v="2.48"/>
    <n v="0"/>
    <x v="2"/>
    <n v="2.1245541590847593E-2"/>
    <n v="3"/>
  </r>
  <r>
    <s v="strleaves-513-x-Aug-04-23"/>
    <m/>
    <x v="48"/>
    <n v="5.7569999999999997"/>
    <n v="5.76"/>
    <x v="3"/>
    <s v="(z)-3-hexen-1-ol"/>
    <n v="6415732"/>
    <n v="34234626"/>
    <n v="7.74"/>
    <n v="2.48"/>
    <n v="0"/>
    <x v="2"/>
    <n v="1.1715726670424851E-3"/>
    <n v="3"/>
  </r>
  <r>
    <s v="strleaves-513-x-Aug-04-23"/>
    <m/>
    <x v="48"/>
    <n v="7.5030000000000001"/>
    <n v="7.5"/>
    <x v="479"/>
    <s v=""/>
    <n v="6956023"/>
    <n v="34234626"/>
    <n v="7.74"/>
    <n v="2.48"/>
    <n v="0"/>
    <x v="2"/>
    <n v="1.2681893900156765E-3"/>
    <n v="3"/>
  </r>
  <r>
    <s v="strleaves-513-x-Aug-04-23"/>
    <m/>
    <x v="48"/>
    <n v="8.3819999999999997"/>
    <n v="8.3800000000000008"/>
    <x v="194"/>
    <s v=""/>
    <n v="4080267"/>
    <n v="34234626"/>
    <n v="7.74"/>
    <n v="2.48"/>
    <n v="0"/>
    <x v="2"/>
    <n v="7.4269911176166967E-4"/>
    <n v="3"/>
  </r>
  <r>
    <s v="strleaves-513-x-Aug-04-23"/>
    <m/>
    <x v="48"/>
    <n v="8.4649999999999999"/>
    <n v="8.4700000000000006"/>
    <x v="10"/>
    <s v=""/>
    <n v="8554258"/>
    <n v="34234626"/>
    <n v="7.74"/>
    <n v="2.48"/>
    <n v="0"/>
    <x v="2"/>
    <n v="1.5545654246786388E-3"/>
    <n v="3"/>
  </r>
  <r>
    <s v="strleaves-513-x-Aug-04-23"/>
    <m/>
    <x v="48"/>
    <n v="8.9149999999999991"/>
    <n v="8.92"/>
    <x v="72"/>
    <s v=""/>
    <n v="7184751"/>
    <n v="34234626"/>
    <n v="7.74"/>
    <n v="2.48"/>
    <n v="0"/>
    <x v="2"/>
    <n v="1.3035924548752405E-3"/>
    <n v="3"/>
  </r>
  <r>
    <s v="strleaves-513-x-Aug-04-23"/>
    <m/>
    <x v="48"/>
    <n v="9.8279999999999994"/>
    <n v="9.83"/>
    <x v="12"/>
    <s v="6-methyl-5-hepten-2-one"/>
    <n v="4107898"/>
    <n v="34234626"/>
    <n v="7.74"/>
    <n v="2.48"/>
    <n v="0"/>
    <x v="2"/>
    <n v="7.4413946961501864E-4"/>
    <n v="3"/>
  </r>
  <r>
    <s v="strleaves-513-x-Aug-04-23"/>
    <m/>
    <x v="48"/>
    <n v="9.9350000000000005"/>
    <n v="9.94"/>
    <x v="368"/>
    <s v="b-myrcene"/>
    <n v="16965561"/>
    <n v="34234626"/>
    <n v="7.74"/>
    <n v="2.48"/>
    <n v="0"/>
    <x v="2"/>
    <n v="3.0683761481598635E-3"/>
    <n v="3"/>
  </r>
  <r>
    <s v="strleaves-513-x-Aug-04-23"/>
    <m/>
    <x v="48"/>
    <n v="10.157"/>
    <n v="10.16"/>
    <x v="122"/>
    <s v=""/>
    <n v="5425623"/>
    <n v="34234626"/>
    <n v="7.74"/>
    <n v="2.48"/>
    <n v="0"/>
    <x v="2"/>
    <n v="9.7970828101110819E-4"/>
    <n v="3"/>
  </r>
  <r>
    <s v="strleaves-513-x-Aug-04-23"/>
    <m/>
    <x v="48"/>
    <n v="10.257999999999999"/>
    <n v="10.26"/>
    <x v="483"/>
    <s v=""/>
    <n v="29608853"/>
    <n v="34234626"/>
    <n v="7.74"/>
    <n v="2.48"/>
    <n v="0"/>
    <x v="2"/>
    <n v="5.3379763635017733E-3"/>
    <n v="3"/>
  </r>
  <r>
    <s v="strleaves-513-x-Aug-04-23"/>
    <m/>
    <x v="48"/>
    <n v="10.355"/>
    <n v="10.36"/>
    <x v="349"/>
    <s v=""/>
    <n v="8708837"/>
    <n v="34234626"/>
    <n v="7.74"/>
    <n v="2.48"/>
    <n v="0"/>
    <x v="2"/>
    <n v="1.567560180711356E-3"/>
    <n v="3"/>
  </r>
  <r>
    <s v="strleaves-513-x-Aug-04-23"/>
    <m/>
    <x v="48"/>
    <n v="10.467000000000001"/>
    <n v="10.47"/>
    <x v="14"/>
    <s v="(z)-3-hexen-1-ol acetate"/>
    <n v="22108476"/>
    <n v="34234626"/>
    <n v="7.74"/>
    <n v="2.48"/>
    <n v="0"/>
    <x v="2"/>
    <n v="3.9731317198892016E-3"/>
    <n v="3"/>
  </r>
  <r>
    <s v="strleaves-513-x-Aug-04-23"/>
    <m/>
    <x v="48"/>
    <n v="11.746"/>
    <n v="11.75"/>
    <x v="159"/>
    <s v=""/>
    <n v="13214682"/>
    <n v="34234626"/>
    <n v="7.74"/>
    <n v="2.48"/>
    <n v="0"/>
    <x v="2"/>
    <n v="2.3710573779455947E-3"/>
    <n v="3"/>
  </r>
  <r>
    <s v="strleaves-513-x-Aug-04-23"/>
    <m/>
    <x v="48"/>
    <n v="12.026999999999999"/>
    <n v="12.03"/>
    <x v="196"/>
    <s v=""/>
    <n v="7563697"/>
    <n v="34234626"/>
    <n v="7.74"/>
    <n v="2.48"/>
    <n v="0"/>
    <x v="2"/>
    <n v="1.3549764616415199E-3"/>
    <n v="3"/>
  </r>
  <r>
    <s v="strleaves-513-x-Aug-04-23"/>
    <m/>
    <x v="48"/>
    <n v="12.292"/>
    <n v="12.29"/>
    <x v="17"/>
    <s v="acetophenone"/>
    <n v="7425110"/>
    <n v="34234626"/>
    <n v="7.74"/>
    <n v="2.48"/>
    <n v="0"/>
    <x v="2"/>
    <n v="1.328048354976772E-3"/>
    <n v="3"/>
  </r>
  <r>
    <s v="strleaves-513-x-Aug-04-23"/>
    <m/>
    <x v="48"/>
    <n v="13.353"/>
    <n v="13.35"/>
    <x v="124"/>
    <s v=""/>
    <n v="5217360"/>
    <n v="34234626"/>
    <n v="7.74"/>
    <n v="2.48"/>
    <n v="0"/>
    <x v="2"/>
    <n v="9.3170033722441282E-4"/>
    <n v="3"/>
  </r>
  <r>
    <s v="strleaves-513-x-Aug-04-23"/>
    <m/>
    <x v="48"/>
    <n v="13.510999999999999"/>
    <n v="13.51"/>
    <x v="20"/>
    <s v="nonanal"/>
    <n v="26690434"/>
    <n v="34234626"/>
    <n v="7.74"/>
    <n v="2.48"/>
    <n v="0"/>
    <x v="2"/>
    <n v="4.7587908372483077E-3"/>
    <n v="3"/>
  </r>
  <r>
    <s v="strleaves-513-x-Aug-04-23"/>
    <m/>
    <x v="48"/>
    <n v="13.885"/>
    <n v="13.89"/>
    <x v="73"/>
    <s v="€-4,8-dimethylnona-1,3,7-triene"/>
    <n v="36431839"/>
    <n v="34234626"/>
    <n v="7.74"/>
    <n v="2.48"/>
    <n v="0"/>
    <x v="2"/>
    <n v="6.4854286339686134E-3"/>
    <n v="3"/>
  </r>
  <r>
    <s v="strleaves-513-x-Aug-04-23"/>
    <m/>
    <x v="48"/>
    <n v="14.943"/>
    <n v="14.94"/>
    <x v="162"/>
    <s v=""/>
    <n v="6306801"/>
    <n v="34234626"/>
    <n v="7.74"/>
    <n v="2.48"/>
    <n v="0"/>
    <x v="2"/>
    <n v="1.1209452520330105E-3"/>
    <n v="3"/>
  </r>
  <r>
    <s v="strleaves-513-x-Aug-04-23"/>
    <m/>
    <x v="48"/>
    <n v="15.154"/>
    <n v="15.15"/>
    <x v="515"/>
    <s v=""/>
    <n v="11607955"/>
    <n v="34234626"/>
    <n v="7.74"/>
    <n v="2.48"/>
    <n v="0"/>
    <x v="2"/>
    <n v="2.0599171027629233E-3"/>
    <n v="3"/>
  </r>
  <r>
    <s v="strleaves-513-x-Aug-04-23"/>
    <m/>
    <x v="48"/>
    <n v="15.435"/>
    <n v="15.44"/>
    <x v="508"/>
    <s v=""/>
    <n v="5441201"/>
    <n v="34234626"/>
    <n v="7.74"/>
    <n v="2.48"/>
    <n v="0"/>
    <x v="2"/>
    <n v="9.6407010807643813E-4"/>
    <n v="3"/>
  </r>
  <r>
    <s v="strleaves-513-x-Aug-04-23"/>
    <m/>
    <x v="48"/>
    <n v="16.207999999999998"/>
    <n v="16.21"/>
    <x v="27"/>
    <s v="methyl salicylate"/>
    <n v="14218892"/>
    <n v="34234626"/>
    <n v="7.74"/>
    <n v="2.48"/>
    <n v="0"/>
    <x v="2"/>
    <n v="2.5153619547411969E-3"/>
    <n v="3"/>
  </r>
  <r>
    <s v="strleaves-513-x-Aug-04-23"/>
    <m/>
    <x v="48"/>
    <n v="16.364999999999998"/>
    <n v="16.37"/>
    <x v="28"/>
    <s v="dodecane"/>
    <n v="80691541"/>
    <n v="34234626"/>
    <n v="7.74"/>
    <n v="2.48"/>
    <n v="0"/>
    <x v="2"/>
    <n v="1.4252291168729133E-2"/>
    <n v="3"/>
  </r>
  <r>
    <s v="strleaves-513-x-Aug-04-23"/>
    <m/>
    <x v="48"/>
    <n v="16.544"/>
    <n v="16.54"/>
    <x v="516"/>
    <s v=""/>
    <n v="24524564"/>
    <n v="34234626"/>
    <n v="7.74"/>
    <n v="2.48"/>
    <n v="0"/>
    <x v="2"/>
    <n v="4.3249488289077882E-3"/>
    <n v="3"/>
  </r>
  <r>
    <s v="strleaves-513-x-Aug-04-23"/>
    <m/>
    <x v="48"/>
    <n v="18.177"/>
    <n v="18.18"/>
    <x v="33"/>
    <s v="m-ethylacetophenone"/>
    <n v="7059664"/>
    <n v="34234626"/>
    <n v="7.74"/>
    <n v="2.48"/>
    <n v="0"/>
    <x v="2"/>
    <n v="1.2430476159663395E-3"/>
    <n v="3"/>
  </r>
  <r>
    <s v="strleaves-513-x-Aug-04-23"/>
    <m/>
    <x v="48"/>
    <n v="18.646999999999998"/>
    <n v="18.649999999999999"/>
    <x v="484"/>
    <s v=""/>
    <n v="1313498"/>
    <n v="34234626"/>
    <n v="7.74"/>
    <n v="2.48"/>
    <n v="0"/>
    <x v="2"/>
    <n v="2.3091824852456176E-4"/>
    <n v="3"/>
  </r>
  <r>
    <s v="strleaves-513-x-Aug-04-23"/>
    <m/>
    <x v="48"/>
    <n v="18.998000000000001"/>
    <n v="19"/>
    <x v="324"/>
    <s v=""/>
    <n v="17754545"/>
    <n v="34234626"/>
    <n v="7.74"/>
    <n v="2.48"/>
    <n v="0"/>
    <x v="2"/>
    <n v="3.116481395927601E-3"/>
    <n v="3"/>
  </r>
  <r>
    <s v="strleaves-513-x-Aug-04-23"/>
    <m/>
    <x v="48"/>
    <n v="19.183"/>
    <n v="19.18"/>
    <x v="517"/>
    <s v=""/>
    <n v="4400679"/>
    <n v="34234626"/>
    <n v="7.74"/>
    <n v="2.48"/>
    <n v="0"/>
    <x v="2"/>
    <n v="7.7126190217757448E-4"/>
    <n v="3"/>
  </r>
  <r>
    <s v="strleaves-513-x-Aug-04-23"/>
    <m/>
    <x v="48"/>
    <n v="19.498000000000001"/>
    <n v="19.5"/>
    <x v="41"/>
    <s v="standard"/>
    <n v="34234626"/>
    <n v="34234626"/>
    <n v="7.74"/>
    <n v="2.48"/>
    <n v="0"/>
    <x v="2"/>
    <n v="5.9906785042473905E-3"/>
    <n v="3"/>
  </r>
  <r>
    <s v="strleaves-513-x-Aug-04-23"/>
    <m/>
    <x v="48"/>
    <n v="20.135000000000002"/>
    <n v="20.14"/>
    <x v="184"/>
    <s v=""/>
    <n v="5179351"/>
    <n v="34234626"/>
    <n v="7.74"/>
    <n v="2.48"/>
    <n v="0"/>
    <x v="2"/>
    <n v="9.0493012113053526E-4"/>
    <n v="3"/>
  </r>
  <r>
    <s v="strleaves-513-x-Aug-04-23"/>
    <m/>
    <x v="48"/>
    <n v="20.192"/>
    <n v="20.190000000000001"/>
    <x v="78"/>
    <s v=""/>
    <n v="6377851"/>
    <n v="34234626"/>
    <n v="7.74"/>
    <n v="2.48"/>
    <n v="0"/>
    <x v="2"/>
    <n v="1.1126136365745348E-3"/>
    <n v="3"/>
  </r>
  <r>
    <s v="strleaves-513-x-Aug-04-23"/>
    <m/>
    <x v="48"/>
    <n v="21.283999999999999"/>
    <n v="21.28"/>
    <x v="546"/>
    <s v=""/>
    <n v="5652822"/>
    <n v="34234626"/>
    <n v="7.74"/>
    <n v="2.48"/>
    <n v="0"/>
    <x v="2"/>
    <n v="9.8461548126506479E-4"/>
    <n v="3"/>
  </r>
  <r>
    <s v="strleaves-513-x-Aug-04-23"/>
    <m/>
    <x v="48"/>
    <n v="21.632000000000001"/>
    <n v="21.63"/>
    <x v="127"/>
    <s v=""/>
    <n v="4302236"/>
    <n v="34234626"/>
    <n v="7.74"/>
    <n v="2.48"/>
    <n v="0"/>
    <x v="2"/>
    <n v="7.4821764832152225E-4"/>
    <n v="3"/>
  </r>
  <r>
    <s v="strleaves-513-x-Aug-04-23"/>
    <m/>
    <x v="48"/>
    <n v="21.831"/>
    <n v="21.83"/>
    <x v="482"/>
    <s v=""/>
    <n v="50964973"/>
    <n v="34234626"/>
    <n v="7.74"/>
    <n v="2.48"/>
    <n v="0"/>
    <x v="2"/>
    <n v="8.8499111191900036E-3"/>
    <n v="3"/>
  </r>
  <r>
    <s v="strleaves-513-x-Aug-04-23"/>
    <m/>
    <x v="48"/>
    <n v="22.276"/>
    <n v="22.28"/>
    <x v="114"/>
    <s v=""/>
    <n v="6848363"/>
    <n v="34234626"/>
    <n v="7.74"/>
    <n v="2.48"/>
    <n v="0"/>
    <x v="2"/>
    <n v="1.1873760842273599E-3"/>
    <n v="3"/>
  </r>
  <r>
    <s v="strleaves-513-x-Aug-04-23"/>
    <m/>
    <x v="48"/>
    <n v="22.414000000000001"/>
    <n v="22.41"/>
    <x v="547"/>
    <s v=""/>
    <n v="5372595"/>
    <n v="34234626"/>
    <n v="7.74"/>
    <n v="2.48"/>
    <n v="0"/>
    <x v="2"/>
    <n v="9.3008161891257259E-4"/>
    <n v="3"/>
  </r>
  <r>
    <s v="strleaves-513-x-Aug-04-23"/>
    <m/>
    <x v="48"/>
    <n v="22.690999999999999"/>
    <n v="22.69"/>
    <x v="79"/>
    <s v=""/>
    <n v="5911128"/>
    <n v="34234626"/>
    <n v="7.74"/>
    <n v="2.48"/>
    <n v="0"/>
    <x v="2"/>
    <n v="1.0217479381866342E-3"/>
    <n v="3"/>
  </r>
  <r>
    <s v="strleaves-513-x-Aug-04-23"/>
    <m/>
    <x v="48"/>
    <n v="23.103000000000002"/>
    <n v="23.1"/>
    <x v="80"/>
    <s v=""/>
    <n v="6193646"/>
    <n v="34234626"/>
    <n v="7.74"/>
    <n v="2.48"/>
    <n v="0"/>
    <x v="2"/>
    <n v="1.0689496425950458E-3"/>
    <n v="3"/>
  </r>
  <r>
    <s v="strleaves-513-x-Aug-04-23"/>
    <m/>
    <x v="48"/>
    <n v="24.324999999999999"/>
    <n v="24.33"/>
    <x v="48"/>
    <s v="pentadecane"/>
    <n v="4471726"/>
    <n v="34234626"/>
    <n v="7.74"/>
    <n v="2.48"/>
    <n v="0"/>
    <x v="2"/>
    <n v="7.7059204527421999E-4"/>
    <n v="3"/>
  </r>
  <r>
    <s v="strleaves-513-x-Aug-04-23"/>
    <m/>
    <x v="48"/>
    <n v="26.686"/>
    <n v="26.69"/>
    <x v="52"/>
    <s v=""/>
    <n v="6005406"/>
    <n v="34234626"/>
    <n v="7.74"/>
    <n v="2.48"/>
    <n v="0"/>
    <x v="2"/>
    <n v="1.0333113178273578E-3"/>
    <n v="3"/>
  </r>
  <r>
    <s v="strleaves-513-x-Aug-04-23"/>
    <m/>
    <x v="48"/>
    <n v="31.233000000000001"/>
    <n v="31.23"/>
    <x v="548"/>
    <s v=""/>
    <n v="4506395"/>
    <n v="34234626"/>
    <n v="7.74"/>
    <n v="2.48"/>
    <n v="0"/>
    <x v="2"/>
    <n v="7.7420959272453372E-4"/>
    <n v="3"/>
  </r>
  <r>
    <s v="strleaves-513-x-Aug-04-23"/>
    <m/>
    <x v="48"/>
    <n v="32.002000000000002"/>
    <n v="32"/>
    <x v="400"/>
    <s v=""/>
    <n v="7113656"/>
    <n v="34234626"/>
    <n v="7.74"/>
    <n v="2.48"/>
    <n v="0"/>
    <x v="2"/>
    <n v="1.2202916249232831E-3"/>
    <n v="3"/>
  </r>
  <r>
    <s v="strleaves-513-x-Aug-04-23"/>
    <m/>
    <x v="48"/>
    <n v="37.396000000000001"/>
    <n v="37.4"/>
    <x v="188"/>
    <s v=""/>
    <n v="1514524"/>
    <n v="34234626"/>
    <n v="7.74"/>
    <n v="2.48"/>
    <n v="0"/>
    <x v="2"/>
    <n v="2.5941160852481498E-4"/>
    <n v="3"/>
  </r>
  <r>
    <s v="strleaves-534-x-Aug-04-23"/>
    <m/>
    <x v="49"/>
    <n v="4.2430000000000003"/>
    <n v="4.24"/>
    <x v="104"/>
    <s v=""/>
    <n v="3174161"/>
    <n v="20926370"/>
    <n v="16.079999999999998"/>
    <n v="4.32"/>
    <n v="0"/>
    <x v="2"/>
    <n v="4.2747652698767495E-4"/>
    <n v="3"/>
  </r>
  <r>
    <s v="strleaves-534-x-Aug-04-23"/>
    <m/>
    <x v="49"/>
    <n v="4.3869999999999996"/>
    <n v="4.3899999999999997"/>
    <x v="105"/>
    <s v=""/>
    <n v="3211137"/>
    <n v="20926370"/>
    <n v="16.079999999999998"/>
    <n v="4.32"/>
    <n v="0"/>
    <x v="2"/>
    <n v="4.3180395594801831E-4"/>
    <n v="3"/>
  </r>
  <r>
    <s v="strleaves-534-x-Aug-04-23"/>
    <m/>
    <x v="49"/>
    <n v="4.6050000000000004"/>
    <n v="4.6100000000000003"/>
    <x v="531"/>
    <s v=""/>
    <n v="1467846"/>
    <n v="20926370"/>
    <n v="16.079999999999998"/>
    <n v="4.32"/>
    <n v="0"/>
    <x v="2"/>
    <n v="1.970850694801006E-4"/>
    <n v="3"/>
  </r>
  <r>
    <s v="strleaves-534-x-Aug-04-23"/>
    <m/>
    <x v="49"/>
    <n v="4.7729999999999997"/>
    <n v="4.7699999999999996"/>
    <x v="533"/>
    <s v=""/>
    <n v="2263575"/>
    <n v="20926370"/>
    <n v="16.079999999999998"/>
    <n v="4.32"/>
    <n v="0"/>
    <x v="2"/>
    <n v="3.0346915395977039E-4"/>
    <n v="3"/>
  </r>
  <r>
    <s v="strleaves-534-x-Aug-04-23"/>
    <m/>
    <x v="49"/>
    <n v="4.8540000000000001"/>
    <n v="4.8499999999999996"/>
    <x v="477"/>
    <s v=""/>
    <n v="16530747"/>
    <n v="20926370"/>
    <n v="16.079999999999998"/>
    <n v="4.32"/>
    <n v="0"/>
    <x v="2"/>
    <n v="2.2128886457543013E-3"/>
    <n v="3"/>
  </r>
  <r>
    <s v="strleaves-534-x-Aug-04-23"/>
    <m/>
    <x v="49"/>
    <n v="5.431"/>
    <n v="5.43"/>
    <x v="2"/>
    <s v="4-hydroxy-4-methyl-2-pentanone"/>
    <n v="14231254"/>
    <n v="20926370"/>
    <n v="16.079999999999998"/>
    <n v="4.32"/>
    <n v="0"/>
    <x v="2"/>
    <n v="1.9022108152880175E-3"/>
    <n v="3"/>
  </r>
  <r>
    <s v="strleaves-534-x-Aug-04-23"/>
    <m/>
    <x v="49"/>
    <n v="5.7489999999999997"/>
    <n v="5.75"/>
    <x v="3"/>
    <s v="(z)-3-hexen-1-ol"/>
    <n v="24040535"/>
    <n v="20926370"/>
    <n v="16.079999999999998"/>
    <n v="4.32"/>
    <n v="0"/>
    <x v="2"/>
    <n v="3.208551217654493E-3"/>
    <n v="3"/>
  </r>
  <r>
    <s v="strleaves-534-x-Aug-04-23"/>
    <m/>
    <x v="49"/>
    <n v="5.89"/>
    <n v="5.89"/>
    <x v="108"/>
    <s v=""/>
    <n v="7689807"/>
    <n v="20926370"/>
    <n v="16.079999999999998"/>
    <n v="4.32"/>
    <n v="0"/>
    <x v="2"/>
    <n v="1.0247799804019861E-3"/>
    <n v="3"/>
  </r>
  <r>
    <s v="strleaves-534-x-Aug-04-23"/>
    <m/>
    <x v="49"/>
    <n v="6.1050000000000004"/>
    <n v="6.11"/>
    <x v="109"/>
    <s v=""/>
    <n v="5647473"/>
    <n v="20926370"/>
    <n v="16.079999999999998"/>
    <n v="4.32"/>
    <n v="0"/>
    <x v="2"/>
    <n v="7.5148561388295909E-4"/>
    <n v="3"/>
  </r>
  <r>
    <s v="strleaves-534-x-Aug-04-23"/>
    <m/>
    <x v="49"/>
    <n v="6.4429999999999996"/>
    <n v="6.44"/>
    <x v="492"/>
    <s v=""/>
    <n v="4321460"/>
    <n v="20926370"/>
    <n v="16.079999999999998"/>
    <n v="4.32"/>
    <n v="0"/>
    <x v="2"/>
    <n v="5.7418162198004667E-4"/>
    <n v="3"/>
  </r>
  <r>
    <s v="strleaves-534-x-Aug-04-23"/>
    <m/>
    <x v="49"/>
    <n v="6.7160000000000002"/>
    <n v="6.72"/>
    <x v="6"/>
    <s v=""/>
    <n v="3160088"/>
    <n v="20926370"/>
    <n v="16.079999999999998"/>
    <n v="4.32"/>
    <n v="0"/>
    <x v="2"/>
    <n v="4.1924820720932863E-4"/>
    <n v="3"/>
  </r>
  <r>
    <s v="strleaves-534-x-Aug-04-23"/>
    <m/>
    <x v="49"/>
    <n v="6.7919999999999998"/>
    <n v="6.79"/>
    <x v="192"/>
    <s v=""/>
    <n v="3423712"/>
    <n v="20926370"/>
    <n v="16.079999999999998"/>
    <n v="4.32"/>
    <n v="0"/>
    <x v="2"/>
    <n v="4.5354822463024991E-4"/>
    <n v="3"/>
  </r>
  <r>
    <s v="strleaves-534-x-Aug-04-23"/>
    <m/>
    <x v="49"/>
    <n v="6.9580000000000002"/>
    <n v="6.96"/>
    <x v="7"/>
    <s v="nonane"/>
    <n v="1576748"/>
    <n v="20926370"/>
    <n v="16.079999999999998"/>
    <n v="4.32"/>
    <n v="0"/>
    <x v="2"/>
    <n v="2.0856609156575992E-4"/>
    <n v="3"/>
  </r>
  <r>
    <s v="strleaves-534-x-Aug-04-23"/>
    <m/>
    <x v="49"/>
    <n v="7.5030000000000001"/>
    <n v="7.5"/>
    <x v="479"/>
    <s v=""/>
    <n v="14430880"/>
    <n v="20926370"/>
    <n v="16.079999999999998"/>
    <n v="4.32"/>
    <n v="0"/>
    <x v="2"/>
    <n v="1.9060327255773493E-3"/>
    <n v="3"/>
  </r>
  <r>
    <s v="strleaves-534-x-Aug-04-23"/>
    <m/>
    <x v="49"/>
    <n v="7.5640000000000001"/>
    <n v="7.56"/>
    <x v="522"/>
    <s v=""/>
    <n v="9196690"/>
    <n v="20926370"/>
    <n v="16.079999999999998"/>
    <n v="4.32"/>
    <n v="0"/>
    <x v="2"/>
    <n v="1.2129032567269103E-3"/>
    <n v="3"/>
  </r>
  <r>
    <s v="strleaves-534-x-Aug-04-23"/>
    <m/>
    <x v="49"/>
    <n v="7.8419999999999996"/>
    <n v="7.84"/>
    <x v="493"/>
    <s v=""/>
    <n v="4639299"/>
    <n v="20926370"/>
    <n v="16.079999999999998"/>
    <n v="4.32"/>
    <n v="0"/>
    <x v="2"/>
    <n v="6.109490660313739E-4"/>
    <n v="3"/>
  </r>
  <r>
    <s v="strleaves-534-x-Aug-04-23"/>
    <m/>
    <x v="49"/>
    <n v="8.0030000000000001"/>
    <n v="8"/>
    <x v="285"/>
    <s v=""/>
    <n v="4712113"/>
    <n v="20926370"/>
    <n v="16.079999999999998"/>
    <n v="4.32"/>
    <n v="0"/>
    <x v="2"/>
    <n v="6.1962269055325272E-4"/>
    <n v="3"/>
  </r>
  <r>
    <s v="strleaves-534-x-Aug-04-23"/>
    <m/>
    <x v="49"/>
    <n v="8.3840000000000003"/>
    <n v="8.3800000000000008"/>
    <x v="194"/>
    <s v=""/>
    <n v="4680849"/>
    <n v="20926370"/>
    <n v="16.079999999999998"/>
    <n v="4.32"/>
    <n v="0"/>
    <x v="2"/>
    <n v="6.1460511115639664E-4"/>
    <n v="3"/>
  </r>
  <r>
    <s v="strleaves-534-x-Aug-04-23"/>
    <m/>
    <x v="49"/>
    <n v="8.4659999999999993"/>
    <n v="8.4700000000000006"/>
    <x v="10"/>
    <s v=""/>
    <n v="9792903"/>
    <n v="20926370"/>
    <n v="16.079999999999998"/>
    <n v="4.32"/>
    <n v="0"/>
    <x v="2"/>
    <n v="1.2839374026162185E-3"/>
    <n v="3"/>
  </r>
  <r>
    <s v="strleaves-534-x-Aug-04-23"/>
    <m/>
    <x v="49"/>
    <n v="8.9239999999999995"/>
    <n v="8.92"/>
    <x v="72"/>
    <s v=""/>
    <n v="5652430"/>
    <n v="20926370"/>
    <n v="16.079999999999998"/>
    <n v="4.32"/>
    <n v="0"/>
    <x v="2"/>
    <n v="7.3999603254827444E-4"/>
    <n v="3"/>
  </r>
  <r>
    <s v="strleaves-534-x-Aug-04-23"/>
    <m/>
    <x v="49"/>
    <n v="9.3000000000000007"/>
    <n v="9.3000000000000007"/>
    <x v="214"/>
    <s v=""/>
    <n v="6070073"/>
    <n v="20926370"/>
    <n v="16.079999999999998"/>
    <n v="4.32"/>
    <n v="0"/>
    <x v="2"/>
    <n v="7.9350715999548912E-4"/>
    <n v="3"/>
  </r>
  <r>
    <s v="strleaves-534-x-Aug-04-23"/>
    <m/>
    <x v="49"/>
    <n v="9.9039999999999999"/>
    <n v="9.9"/>
    <x v="286"/>
    <s v=""/>
    <n v="18207661"/>
    <n v="20926370"/>
    <n v="16.079999999999998"/>
    <n v="4.32"/>
    <n v="0"/>
    <x v="2"/>
    <n v="2.3767021861904585E-3"/>
    <n v="3"/>
  </r>
  <r>
    <s v="strleaves-534-x-Aug-04-23"/>
    <m/>
    <x v="49"/>
    <n v="10.157999999999999"/>
    <n v="10.16"/>
    <x v="122"/>
    <s v=""/>
    <n v="4756455"/>
    <n v="20926370"/>
    <n v="16.079999999999998"/>
    <n v="4.32"/>
    <n v="0"/>
    <x v="2"/>
    <n v="6.1996703977876917E-4"/>
    <n v="3"/>
  </r>
  <r>
    <s v="strleaves-534-x-Aug-04-23"/>
    <m/>
    <x v="49"/>
    <n v="10.260999999999999"/>
    <n v="10.26"/>
    <x v="483"/>
    <s v=""/>
    <n v="9915585"/>
    <n v="20926370"/>
    <n v="16.079999999999998"/>
    <n v="4.32"/>
    <n v="0"/>
    <x v="2"/>
    <n v="1.2905329004817834E-3"/>
    <n v="3"/>
  </r>
  <r>
    <s v="strleaves-534-x-Aug-04-23"/>
    <m/>
    <x v="49"/>
    <n v="10.36"/>
    <n v="10.36"/>
    <x v="349"/>
    <s v=""/>
    <n v="10986362"/>
    <n v="20926370"/>
    <n v="16.079999999999998"/>
    <n v="4.32"/>
    <n v="0"/>
    <x v="2"/>
    <n v="1.4278122367719216E-3"/>
    <n v="3"/>
  </r>
  <r>
    <s v="strleaves-534-x-Aug-04-23"/>
    <m/>
    <x v="49"/>
    <n v="10.47"/>
    <n v="10.47"/>
    <x v="14"/>
    <s v="(z)-3-hexen-1-ol acetate"/>
    <n v="14629992"/>
    <n v="20926370"/>
    <n v="16.079999999999998"/>
    <n v="4.32"/>
    <n v="0"/>
    <x v="2"/>
    <n v="1.8985789527306285E-3"/>
    <n v="3"/>
  </r>
  <r>
    <s v="strleaves-534-x-Aug-04-23"/>
    <m/>
    <x v="49"/>
    <n v="11.071999999999999"/>
    <n v="11.07"/>
    <x v="15"/>
    <s v="D-limonene"/>
    <n v="10493773"/>
    <n v="20926370"/>
    <n v="16.079999999999998"/>
    <n v="4.32"/>
    <n v="0"/>
    <x v="2"/>
    <n v="1.3598297477400954E-3"/>
    <n v="3"/>
  </r>
  <r>
    <s v="strleaves-534-x-Aug-04-23"/>
    <m/>
    <x v="49"/>
    <n v="11.749000000000001"/>
    <n v="11.75"/>
    <x v="159"/>
    <s v=""/>
    <n v="9426133"/>
    <n v="20926370"/>
    <n v="16.079999999999998"/>
    <n v="4.32"/>
    <n v="0"/>
    <x v="2"/>
    <n v="1.2197073806314936E-3"/>
    <n v="3"/>
  </r>
  <r>
    <s v="strleaves-534-x-Aug-04-23"/>
    <m/>
    <x v="49"/>
    <n v="12.026999999999999"/>
    <n v="12.03"/>
    <x v="196"/>
    <s v=""/>
    <n v="6578607"/>
    <n v="20926370"/>
    <n v="16.079999999999998"/>
    <n v="4.32"/>
    <n v="0"/>
    <x v="2"/>
    <n v="8.5001416404334256E-4"/>
    <n v="3"/>
  </r>
  <r>
    <s v="strleaves-534-x-Aug-04-23"/>
    <m/>
    <x v="49"/>
    <n v="13.204000000000001"/>
    <n v="13.2"/>
    <x v="19"/>
    <s v=""/>
    <n v="6052865"/>
    <n v="20926370"/>
    <n v="16.079999999999998"/>
    <n v="4.32"/>
    <n v="0"/>
    <x v="2"/>
    <n v="7.8095183704561142E-4"/>
    <n v="3"/>
  </r>
  <r>
    <s v="strleaves-534-x-Aug-04-23"/>
    <m/>
    <x v="49"/>
    <n v="13.36"/>
    <n v="13.36"/>
    <x v="98"/>
    <s v=""/>
    <n v="3706291"/>
    <n v="20926370"/>
    <n v="16.079999999999998"/>
    <n v="4.32"/>
    <n v="0"/>
    <x v="2"/>
    <n v="4.7750148993534964E-4"/>
    <n v="3"/>
  </r>
  <r>
    <s v="strleaves-534-x-Aug-04-23"/>
    <m/>
    <x v="49"/>
    <n v="13.515000000000001"/>
    <n v="13.52"/>
    <x v="20"/>
    <s v="nonanal"/>
    <n v="6326290"/>
    <n v="20926370"/>
    <n v="16.079999999999998"/>
    <n v="4.32"/>
    <n v="0"/>
    <x v="2"/>
    <n v="8.1387399515803378E-4"/>
    <n v="3"/>
  </r>
  <r>
    <s v="strleaves-534-x-Aug-04-23"/>
    <m/>
    <x v="49"/>
    <n v="13.885999999999999"/>
    <n v="13.89"/>
    <x v="73"/>
    <s v="€-4,8-dimethylnona-1,3,7-triene"/>
    <n v="39312023"/>
    <n v="20926370"/>
    <n v="16.079999999999998"/>
    <n v="4.32"/>
    <n v="0"/>
    <x v="2"/>
    <n v="5.0501843676809387E-3"/>
    <n v="3"/>
  </r>
  <r>
    <s v="strleaves-534-x-Aug-04-23"/>
    <m/>
    <x v="49"/>
    <n v="15.157"/>
    <n v="15.16"/>
    <x v="125"/>
    <s v=""/>
    <n v="6024451"/>
    <n v="20926370"/>
    <n v="16.079999999999998"/>
    <n v="4.32"/>
    <n v="0"/>
    <x v="2"/>
    <n v="7.728122228171354E-4"/>
    <n v="3"/>
  </r>
  <r>
    <s v="strleaves-534-x-Aug-04-23"/>
    <m/>
    <x v="49"/>
    <n v="16"/>
    <n v="16"/>
    <x v="26"/>
    <s v="Butanoic acid, 3-hexenyl ester"/>
    <n v="3513191"/>
    <n v="20926370"/>
    <n v="16.079999999999998"/>
    <n v="4.32"/>
    <n v="0"/>
    <x v="2"/>
    <n v="4.5002209010232004E-4"/>
    <n v="3"/>
  </r>
  <r>
    <s v="strleaves-534-x-Aug-04-23"/>
    <m/>
    <x v="49"/>
    <n v="16.11"/>
    <n v="16.11"/>
    <x v="216"/>
    <s v=""/>
    <n v="6576947"/>
    <n v="20926370"/>
    <n v="16.079999999999998"/>
    <n v="4.32"/>
    <n v="0"/>
    <x v="2"/>
    <n v="8.4126510385541505E-4"/>
    <n v="3"/>
  </r>
  <r>
    <s v="strleaves-534-x-Aug-04-23"/>
    <m/>
    <x v="49"/>
    <n v="16.21"/>
    <n v="16.21"/>
    <x v="27"/>
    <s v="methyl salicylate"/>
    <n v="22601630"/>
    <n v="20926370"/>
    <n v="16.079999999999998"/>
    <n v="4.32"/>
    <n v="0"/>
    <x v="2"/>
    <n v="2.8868595071757435E-3"/>
    <n v="3"/>
  </r>
  <r>
    <s v="strleaves-534-x-Aug-04-23"/>
    <m/>
    <x v="49"/>
    <n v="16.367000000000001"/>
    <n v="16.37"/>
    <x v="28"/>
    <s v="dodecane"/>
    <n v="42049259"/>
    <n v="20926370"/>
    <n v="16.079999999999998"/>
    <n v="4.32"/>
    <n v="0"/>
    <x v="2"/>
    <n v="5.3631813415839823E-3"/>
    <n v="3"/>
  </r>
  <r>
    <s v="strleaves-534-x-Aug-04-23"/>
    <m/>
    <x v="49"/>
    <n v="16.55"/>
    <n v="16.55"/>
    <x v="29"/>
    <s v="decanal"/>
    <n v="5145323"/>
    <n v="20926370"/>
    <n v="16.079999999999998"/>
    <n v="4.32"/>
    <n v="0"/>
    <x v="2"/>
    <n v="6.5532375855748546E-4"/>
    <n v="3"/>
  </r>
  <r>
    <s v="strleaves-534-x-Aug-04-23"/>
    <m/>
    <x v="49"/>
    <n v="17.324999999999999"/>
    <n v="17.329999999999998"/>
    <x v="164"/>
    <s v=""/>
    <n v="9792363"/>
    <n v="20926370"/>
    <n v="16.079999999999998"/>
    <n v="4.32"/>
    <n v="0"/>
    <x v="2"/>
    <n v="1.2454055500229785E-3"/>
    <n v="3"/>
  </r>
  <r>
    <s v="strleaves-534-x-Aug-04-23"/>
    <m/>
    <x v="49"/>
    <n v="17.431000000000001"/>
    <n v="17.43"/>
    <x v="30"/>
    <s v="cis-3-hexenyl isovalerate"/>
    <n v="26249882"/>
    <n v="20926370"/>
    <n v="16.079999999999998"/>
    <n v="4.32"/>
    <n v="0"/>
    <x v="2"/>
    <n v="3.3337386785613028E-3"/>
    <n v="3"/>
  </r>
  <r>
    <s v="strleaves-534-x-Aug-04-23"/>
    <m/>
    <x v="49"/>
    <n v="18.181000000000001"/>
    <n v="18.18"/>
    <x v="33"/>
    <s v="m-ethylacetophenone"/>
    <n v="7640730"/>
    <n v="20926370"/>
    <n v="16.079999999999998"/>
    <n v="4.32"/>
    <n v="0"/>
    <x v="2"/>
    <n v="9.6899344412705525E-4"/>
    <n v="3"/>
  </r>
  <r>
    <s v="strleaves-534-x-Aug-04-23"/>
    <m/>
    <x v="49"/>
    <n v="18.649000000000001"/>
    <n v="18.649999999999999"/>
    <x v="484"/>
    <s v=""/>
    <n v="3863561"/>
    <n v="20926370"/>
    <n v="16.079999999999998"/>
    <n v="4.32"/>
    <n v="0"/>
    <x v="2"/>
    <n v="4.8927882958511816E-4"/>
    <n v="3"/>
  </r>
  <r>
    <s v="strleaves-534-x-Aug-04-23"/>
    <m/>
    <x v="49"/>
    <n v="18.693999999999999"/>
    <n v="18.690000000000001"/>
    <x v="35"/>
    <s v=""/>
    <n v="2724082"/>
    <n v="20926370"/>
    <n v="16.079999999999998"/>
    <n v="4.32"/>
    <n v="0"/>
    <x v="2"/>
    <n v="3.4448662920783364E-4"/>
    <n v="3"/>
  </r>
  <r>
    <s v="strleaves-534-x-Aug-04-23"/>
    <m/>
    <x v="49"/>
    <n v="18.965"/>
    <n v="18.97"/>
    <x v="485"/>
    <s v=""/>
    <n v="4846524"/>
    <n v="20926370"/>
    <n v="16.079999999999998"/>
    <n v="4.32"/>
    <n v="0"/>
    <x v="2"/>
    <n v="6.1202192020050339E-4"/>
    <n v="3"/>
  </r>
  <r>
    <s v="strleaves-534-x-Aug-04-23"/>
    <m/>
    <x v="49"/>
    <n v="19.184999999999999"/>
    <n v="19.190000000000001"/>
    <x v="38"/>
    <s v=""/>
    <n v="4329928"/>
    <n v="20926370"/>
    <n v="16.079999999999998"/>
    <n v="4.32"/>
    <n v="0"/>
    <x v="2"/>
    <n v="5.4601248267395497E-4"/>
    <n v="3"/>
  </r>
  <r>
    <s v="strleaves-534-x-Aug-04-23"/>
    <m/>
    <x v="49"/>
    <n v="19.501999999999999"/>
    <n v="19.5"/>
    <x v="41"/>
    <s v="standard"/>
    <n v="20926370"/>
    <n v="20926370"/>
    <n v="16.079999999999998"/>
    <n v="4.32"/>
    <n v="0"/>
    <x v="2"/>
    <n v="2.6351294375579733E-3"/>
    <n v="3"/>
  </r>
  <r>
    <s v="strleaves-534-x-Aug-04-23"/>
    <m/>
    <x v="49"/>
    <n v="20.63"/>
    <n v="20.63"/>
    <x v="200"/>
    <s v=""/>
    <n v="3241840"/>
    <n v="20926370"/>
    <n v="16.079999999999998"/>
    <n v="4.32"/>
    <n v="0"/>
    <x v="2"/>
    <n v="4.0764925396963249E-4"/>
    <n v="3"/>
  </r>
  <r>
    <s v="strleaves-534-x-Aug-04-23"/>
    <m/>
    <x v="49"/>
    <n v="21.324999999999999"/>
    <n v="21.33"/>
    <x v="201"/>
    <s v=""/>
    <n v="5706952"/>
    <n v="20926370"/>
    <n v="16.079999999999998"/>
    <n v="4.32"/>
    <n v="0"/>
    <x v="2"/>
    <n v="7.1661712379802913E-4"/>
    <n v="3"/>
  </r>
  <r>
    <s v="strleaves-534-x-Aug-04-23"/>
    <m/>
    <x v="49"/>
    <n v="21.63"/>
    <n v="21.63"/>
    <x v="127"/>
    <s v=""/>
    <n v="2242861"/>
    <n v="20926370"/>
    <n v="16.079999999999998"/>
    <n v="4.32"/>
    <n v="0"/>
    <x v="2"/>
    <n v="2.8123804415928095E-4"/>
    <n v="3"/>
  </r>
  <r>
    <s v="strleaves-534-x-Aug-04-23"/>
    <m/>
    <x v="49"/>
    <n v="21.832999999999998"/>
    <n v="21.83"/>
    <x v="482"/>
    <s v=""/>
    <n v="25730900"/>
    <n v="20926370"/>
    <n v="16.079999999999998"/>
    <n v="4.32"/>
    <n v="0"/>
    <x v="2"/>
    <n v="3.2219314329510322E-3"/>
    <n v="3"/>
  </r>
  <r>
    <s v="strleaves-534-x-Aug-04-23"/>
    <m/>
    <x v="49"/>
    <n v="22.282"/>
    <n v="22.28"/>
    <x v="114"/>
    <s v=""/>
    <n v="14760169"/>
    <n v="20926370"/>
    <n v="16.079999999999998"/>
    <n v="4.32"/>
    <n v="0"/>
    <x v="2"/>
    <n v="1.845623497253092E-3"/>
    <n v="3"/>
  </r>
  <r>
    <s v="strleaves-534-x-Aug-04-23"/>
    <m/>
    <x v="49"/>
    <n v="22.414000000000001"/>
    <n v="22.41"/>
    <x v="547"/>
    <s v=""/>
    <n v="7109415"/>
    <n v="20926370"/>
    <n v="16.079999999999998"/>
    <n v="4.32"/>
    <n v="0"/>
    <x v="2"/>
    <n v="8.8772196308371115E-4"/>
    <n v="3"/>
  </r>
  <r>
    <s v="strleaves-534-x-Aug-04-23"/>
    <m/>
    <x v="49"/>
    <n v="24.242999999999999"/>
    <n v="24.24"/>
    <x v="366"/>
    <s v=""/>
    <n v="1920250"/>
    <n v="20926370"/>
    <n v="16.079999999999998"/>
    <n v="4.32"/>
    <n v="0"/>
    <x v="2"/>
    <n v="2.3943798138036066E-4"/>
    <n v="3"/>
  </r>
  <r>
    <s v="strleaves-534-x-Aug-04-23"/>
    <m/>
    <x v="49"/>
    <n v="24.329000000000001"/>
    <n v="24.33"/>
    <x v="48"/>
    <s v="pentadecane"/>
    <n v="4620743"/>
    <n v="20926370"/>
    <n v="16.079999999999998"/>
    <n v="4.32"/>
    <n v="0"/>
    <x v="2"/>
    <n v="5.7536057857643635E-4"/>
    <n v="3"/>
  </r>
  <r>
    <s v="strleaves-534-x-Aug-04-23"/>
    <m/>
    <x v="49"/>
    <n v="26.068000000000001"/>
    <n v="26.07"/>
    <x v="50"/>
    <s v=""/>
    <n v="6456635"/>
    <n v="20926370"/>
    <n v="16.079999999999998"/>
    <n v="4.32"/>
    <n v="0"/>
    <x v="2"/>
    <n v="8.0283886966317183E-4"/>
    <n v="3"/>
  </r>
  <r>
    <s v="strleaves-534-x-Aug-04-23"/>
    <m/>
    <x v="49"/>
    <n v="26.690999999999999"/>
    <n v="26.69"/>
    <x v="52"/>
    <s v=""/>
    <n v="3892854"/>
    <n v="20926370"/>
    <n v="16.079999999999998"/>
    <n v="4.32"/>
    <n v="0"/>
    <x v="2"/>
    <n v="4.8337588721542436E-4"/>
    <n v="3"/>
  </r>
  <r>
    <s v="strleaves-534-x-Aug-04-23"/>
    <m/>
    <x v="49"/>
    <n v="28.204999999999998"/>
    <n v="28.21"/>
    <x v="83"/>
    <s v=""/>
    <n v="11338652"/>
    <n v="20926370"/>
    <n v="16.079999999999998"/>
    <n v="4.32"/>
    <n v="0"/>
    <x v="2"/>
    <n v="1.4059628534219876E-3"/>
    <n v="3"/>
  </r>
  <r>
    <s v="strleaves-534-x-Aug-04-23"/>
    <m/>
    <x v="49"/>
    <n v="28.434999999999999"/>
    <n v="28.44"/>
    <x v="84"/>
    <s v=""/>
    <n v="3055830"/>
    <n v="20926370"/>
    <n v="16.079999999999998"/>
    <n v="4.32"/>
    <n v="0"/>
    <x v="2"/>
    <n v="3.7838856568784911E-4"/>
    <n v="3"/>
  </r>
  <r>
    <s v="strleaves-534-x-Aug-04-23"/>
    <m/>
    <x v="49"/>
    <n v="32.002000000000002"/>
    <n v="32"/>
    <x v="400"/>
    <s v=""/>
    <n v="13863490"/>
    <n v="20926370"/>
    <n v="16.079999999999998"/>
    <n v="4.32"/>
    <n v="0"/>
    <x v="2"/>
    <n v="1.7142676090149303E-3"/>
    <n v="3"/>
  </r>
  <r>
    <s v="strleaves-534-x-Aug-04-23"/>
    <m/>
    <x v="49"/>
    <n v="35.091000000000001"/>
    <n v="35.090000000000003"/>
    <x v="85"/>
    <s v=""/>
    <n v="30687311"/>
    <n v="20926370"/>
    <n v="16.079999999999998"/>
    <n v="4.32"/>
    <n v="0"/>
    <x v="2"/>
    <n v="3.7893345322572805E-3"/>
    <n v="3"/>
  </r>
  <r>
    <s v="strleaves-545-x-Aug-04-23"/>
    <m/>
    <x v="50"/>
    <n v="4.3890000000000002"/>
    <n v="4.3899999999999997"/>
    <x v="105"/>
    <s v=""/>
    <n v="5229581"/>
    <n v="25324291"/>
    <n v="8.92"/>
    <n v="2.81"/>
    <n v="1"/>
    <x v="2"/>
    <n v="9.6061132371389976E-4"/>
    <n v="3"/>
  </r>
  <r>
    <s v="strleaves-545-x-Aug-04-23"/>
    <m/>
    <x v="50"/>
    <n v="4.7779999999999996"/>
    <n v="4.78"/>
    <x v="190"/>
    <s v=""/>
    <n v="8158378"/>
    <n v="25324291"/>
    <n v="8.92"/>
    <n v="2.81"/>
    <n v="1"/>
    <x v="2"/>
    <n v="1.496526330210024E-3"/>
    <n v="3"/>
  </r>
  <r>
    <s v="strleaves-545-x-Aug-04-23"/>
    <m/>
    <x v="50"/>
    <n v="4.859"/>
    <n v="4.8600000000000003"/>
    <x v="107"/>
    <s v=""/>
    <n v="10544099"/>
    <n v="25324291"/>
    <n v="8.92"/>
    <n v="2.81"/>
    <n v="1"/>
    <x v="2"/>
    <n v="1.9314815915873302E-3"/>
    <n v="3"/>
  </r>
  <r>
    <s v="strleaves-545-x-Aug-04-23"/>
    <m/>
    <x v="50"/>
    <n v="5.4249999999999998"/>
    <n v="5.43"/>
    <x v="2"/>
    <s v="4-hydroxy-4-methyl-2-pentanone"/>
    <n v="65754654"/>
    <n v="25324291"/>
    <n v="8.92"/>
    <n v="2.81"/>
    <n v="1"/>
    <x v="2"/>
    <n v="1.2028430997815434E-2"/>
    <n v="3"/>
  </r>
  <r>
    <s v="strleaves-545-x-Aug-04-23"/>
    <m/>
    <x v="50"/>
    <n v="5.7510000000000003"/>
    <n v="5.75"/>
    <x v="3"/>
    <s v="(z)-3-hexen-1-ol"/>
    <n v="151238078"/>
    <n v="25324291"/>
    <n v="8.92"/>
    <n v="2.81"/>
    <n v="1"/>
    <x v="2"/>
    <n v="2.7627770751110836E-2"/>
    <n v="3"/>
  </r>
  <r>
    <s v="strleaves-545-x-Aug-04-23"/>
    <m/>
    <x v="50"/>
    <n v="6.11"/>
    <n v="6.11"/>
    <x v="109"/>
    <s v=""/>
    <n v="10593165"/>
    <n v="25324291"/>
    <n v="8.92"/>
    <n v="2.81"/>
    <n v="1"/>
    <x v="2"/>
    <n v="1.9324731239465558E-3"/>
    <n v="3"/>
  </r>
  <r>
    <s v="strleaves-545-x-Aug-04-23"/>
    <m/>
    <x v="50"/>
    <n v="6.4480000000000004"/>
    <n v="6.45"/>
    <x v="191"/>
    <s v=""/>
    <n v="4487964"/>
    <n v="25324291"/>
    <n v="8.92"/>
    <n v="2.81"/>
    <n v="1"/>
    <x v="2"/>
    <n v="8.1760011011661974E-4"/>
    <n v="3"/>
  </r>
  <r>
    <s v="strleaves-545-x-Aug-04-23"/>
    <m/>
    <x v="50"/>
    <n v="7.5060000000000002"/>
    <n v="7.51"/>
    <x v="9"/>
    <s v="cyclopentane"/>
    <n v="12798500"/>
    <n v="25324291"/>
    <n v="8.92"/>
    <n v="2.81"/>
    <n v="1"/>
    <x v="2"/>
    <n v="2.3283878140281369E-3"/>
    <n v="3"/>
  </r>
  <r>
    <s v="strleaves-545-x-Aug-04-23"/>
    <m/>
    <x v="50"/>
    <n v="7.5720000000000001"/>
    <n v="7.57"/>
    <x v="505"/>
    <s v=""/>
    <n v="4043822"/>
    <n v="25324291"/>
    <n v="8.92"/>
    <n v="2.81"/>
    <n v="1"/>
    <x v="2"/>
    <n v="7.3467245759083612E-4"/>
    <n v="3"/>
  </r>
  <r>
    <s v="strleaves-545-x-Aug-04-23"/>
    <m/>
    <x v="50"/>
    <n v="8.3859999999999992"/>
    <n v="8.39"/>
    <x v="71"/>
    <s v=""/>
    <n v="4325108"/>
    <n v="25324291"/>
    <n v="8.92"/>
    <n v="2.81"/>
    <n v="1"/>
    <x v="2"/>
    <n v="7.8470239916003572E-4"/>
    <n v="3"/>
  </r>
  <r>
    <s v="strleaves-545-x-Aug-04-23"/>
    <m/>
    <x v="50"/>
    <n v="8.468"/>
    <n v="8.4700000000000006"/>
    <x v="10"/>
    <s v=""/>
    <n v="10004326"/>
    <n v="25324291"/>
    <n v="8.92"/>
    <n v="2.81"/>
    <n v="1"/>
    <x v="2"/>
    <n v="1.8126041314372502E-3"/>
    <n v="3"/>
  </r>
  <r>
    <s v="strleaves-545-x-Aug-04-23"/>
    <m/>
    <x v="50"/>
    <n v="8.9149999999999991"/>
    <n v="8.92"/>
    <x v="72"/>
    <s v=""/>
    <n v="12491266"/>
    <n v="25324291"/>
    <n v="8.92"/>
    <n v="2.81"/>
    <n v="1"/>
    <x v="2"/>
    <n v="2.2601096093850309E-3"/>
    <n v="3"/>
  </r>
  <r>
    <s v="strleaves-545-x-Aug-04-23"/>
    <m/>
    <x v="50"/>
    <n v="9.83"/>
    <n v="9.83"/>
    <x v="12"/>
    <s v="6-methyl-5-hepten-2-one"/>
    <n v="3478181"/>
    <n v="25324291"/>
    <n v="8.92"/>
    <n v="2.81"/>
    <n v="1"/>
    <x v="2"/>
    <n v="6.2846912134744369E-4"/>
    <n v="3"/>
  </r>
  <r>
    <s v="strleaves-545-x-Aug-04-23"/>
    <m/>
    <x v="50"/>
    <n v="9.9179999999999993"/>
    <n v="9.92"/>
    <x v="121"/>
    <s v=""/>
    <n v="5515727"/>
    <n v="25324291"/>
    <n v="8.92"/>
    <n v="2.81"/>
    <n v="1"/>
    <x v="2"/>
    <n v="9.952771956317232E-4"/>
    <n v="3"/>
  </r>
  <r>
    <s v="strleaves-545-x-Aug-04-23"/>
    <m/>
    <x v="50"/>
    <n v="10.316000000000001"/>
    <n v="10.32"/>
    <x v="13"/>
    <s v="octanal"/>
    <n v="9297058"/>
    <n v="25324291"/>
    <n v="8.92"/>
    <n v="2.81"/>
    <n v="1"/>
    <x v="2"/>
    <n v="1.675317625052879E-3"/>
    <n v="3"/>
  </r>
  <r>
    <s v="strleaves-545-x-Aug-04-23"/>
    <m/>
    <x v="50"/>
    <n v="10.467000000000001"/>
    <n v="10.47"/>
    <x v="14"/>
    <s v="(z)-3-hexen-1-ol acetate"/>
    <n v="220085156"/>
    <n v="25324291"/>
    <n v="8.92"/>
    <n v="2.81"/>
    <n v="1"/>
    <x v="2"/>
    <n v="3.960531711971068E-2"/>
    <n v="3"/>
  </r>
  <r>
    <s v="strleaves-545-x-Aug-04-23"/>
    <m/>
    <x v="50"/>
    <n v="12.028"/>
    <n v="12.03"/>
    <x v="196"/>
    <s v=""/>
    <n v="7471057"/>
    <n v="25324291"/>
    <n v="8.92"/>
    <n v="2.81"/>
    <n v="1"/>
    <x v="2"/>
    <n v="1.3426311424453881E-3"/>
    <n v="3"/>
  </r>
  <r>
    <s v="strleaves-545-x-Aug-04-23"/>
    <m/>
    <x v="50"/>
    <n v="13.515000000000001"/>
    <n v="13.52"/>
    <x v="20"/>
    <s v="nonanal"/>
    <n v="12120564"/>
    <n v="25324291"/>
    <n v="8.92"/>
    <n v="2.81"/>
    <n v="1"/>
    <x v="2"/>
    <n v="2.1752551943086803E-3"/>
    <n v="3"/>
  </r>
  <r>
    <s v="strleaves-545-x-Aug-04-23"/>
    <m/>
    <x v="50"/>
    <n v="13.887"/>
    <n v="13.89"/>
    <x v="73"/>
    <s v="€-4,8-dimethylnona-1,3,7-triene"/>
    <n v="4448584"/>
    <n v="25324291"/>
    <n v="8.92"/>
    <n v="2.81"/>
    <n v="1"/>
    <x v="2"/>
    <n v="7.9730170449554484E-4"/>
    <n v="3"/>
  </r>
  <r>
    <s v="strleaves-545-x-Aug-04-23"/>
    <m/>
    <x v="50"/>
    <n v="15.157999999999999"/>
    <n v="15.16"/>
    <x v="125"/>
    <s v=""/>
    <n v="3744636"/>
    <n v="25324291"/>
    <n v="8.92"/>
    <n v="2.81"/>
    <n v="1"/>
    <x v="2"/>
    <n v="6.7023145781917859E-4"/>
    <n v="3"/>
  </r>
  <r>
    <s v="strleaves-545-x-Aug-04-23"/>
    <m/>
    <x v="50"/>
    <n v="15.27"/>
    <n v="15.27"/>
    <x v="74"/>
    <s v=""/>
    <n v="4788434"/>
    <n v="25324291"/>
    <n v="8.92"/>
    <n v="2.81"/>
    <n v="1"/>
    <x v="2"/>
    <n v="8.5590151888182819E-4"/>
    <n v="3"/>
  </r>
  <r>
    <s v="strleaves-545-x-Aug-04-23"/>
    <m/>
    <x v="50"/>
    <n v="15.44"/>
    <n v="15.44"/>
    <x v="508"/>
    <s v=""/>
    <n v="3839748"/>
    <n v="25324291"/>
    <n v="8.92"/>
    <n v="2.81"/>
    <n v="1"/>
    <x v="2"/>
    <n v="6.8540756309872972E-4"/>
    <n v="3"/>
  </r>
  <r>
    <s v="strleaves-545-x-Aug-04-23"/>
    <m/>
    <x v="50"/>
    <n v="16.001999999999999"/>
    <n v="16"/>
    <x v="26"/>
    <s v="Butanoic acid, 3-hexenyl ester"/>
    <n v="11154673"/>
    <n v="25324291"/>
    <n v="8.92"/>
    <n v="2.81"/>
    <n v="1"/>
    <x v="2"/>
    <n v="1.9884728960580409E-3"/>
    <n v="3"/>
  </r>
  <r>
    <s v="strleaves-545-x-Aug-04-23"/>
    <m/>
    <x v="50"/>
    <n v="16.366"/>
    <n v="16.37"/>
    <x v="28"/>
    <s v="dodecane"/>
    <n v="23019232"/>
    <n v="25324291"/>
    <n v="8.92"/>
    <n v="2.81"/>
    <n v="1"/>
    <x v="2"/>
    <n v="4.0979920121203437E-3"/>
    <n v="3"/>
  </r>
  <r>
    <s v="strleaves-545-x-Aug-04-23"/>
    <m/>
    <x v="50"/>
    <n v="16.548999999999999"/>
    <n v="16.55"/>
    <x v="29"/>
    <s v="decanal"/>
    <n v="8424077"/>
    <n v="25324291"/>
    <n v="8.92"/>
    <n v="2.81"/>
    <n v="1"/>
    <x v="2"/>
    <n v="1.497686210069415E-3"/>
    <n v="3"/>
  </r>
  <r>
    <s v="strleaves-545-x-Aug-04-23"/>
    <m/>
    <x v="50"/>
    <n v="17.431999999999999"/>
    <n v="17.43"/>
    <x v="30"/>
    <s v="cis-3-hexenyl isovalerate"/>
    <n v="14239756"/>
    <n v="25324291"/>
    <n v="8.92"/>
    <n v="2.81"/>
    <n v="1"/>
    <x v="2"/>
    <n v="2.5282502265104863E-3"/>
    <n v="3"/>
  </r>
  <r>
    <s v="strleaves-545-x-Aug-04-23"/>
    <m/>
    <x v="50"/>
    <n v="18.178000000000001"/>
    <n v="18.18"/>
    <x v="33"/>
    <s v="m-ethylacetophenone"/>
    <n v="17732099"/>
    <n v="25324291"/>
    <n v="8.92"/>
    <n v="2.81"/>
    <n v="1"/>
    <x v="2"/>
    <n v="3.1441078481880018E-3"/>
    <n v="3"/>
  </r>
  <r>
    <s v="strleaves-545-x-Aug-04-23"/>
    <m/>
    <x v="50"/>
    <n v="18.652000000000001"/>
    <n v="18.649999999999999"/>
    <x v="484"/>
    <s v=""/>
    <n v="3884599"/>
    <n v="25324291"/>
    <n v="8.92"/>
    <n v="2.81"/>
    <n v="1"/>
    <x v="2"/>
    <n v="6.8786630422937041E-4"/>
    <n v="3"/>
  </r>
  <r>
    <s v="strleaves-545-x-Aug-04-23"/>
    <m/>
    <x v="50"/>
    <n v="18.696000000000002"/>
    <n v="18.7"/>
    <x v="76"/>
    <s v=""/>
    <n v="7248308"/>
    <n v="25324291"/>
    <n v="8.92"/>
    <n v="2.81"/>
    <n v="1"/>
    <x v="2"/>
    <n v="1.2817868370426377E-3"/>
    <n v="3"/>
  </r>
  <r>
    <s v="strleaves-545-x-Aug-04-23"/>
    <m/>
    <x v="50"/>
    <n v="19.001000000000001"/>
    <n v="19"/>
    <x v="324"/>
    <s v=""/>
    <n v="22965553"/>
    <n v="25324291"/>
    <n v="8.92"/>
    <n v="2.81"/>
    <n v="1"/>
    <x v="2"/>
    <n v="4.0558153253249258E-3"/>
    <n v="3"/>
  </r>
  <r>
    <s v="strleaves-545-x-Aug-04-23"/>
    <m/>
    <x v="50"/>
    <n v="19.501000000000001"/>
    <n v="19.5"/>
    <x v="41"/>
    <s v="standard"/>
    <n v="25324291"/>
    <n v="25324291"/>
    <n v="8.92"/>
    <n v="2.81"/>
    <n v="1"/>
    <x v="2"/>
    <n v="4.4664391760313006E-3"/>
    <n v="3"/>
  </r>
  <r>
    <s v="strleaves-545-x-Aug-04-23"/>
    <m/>
    <x v="50"/>
    <n v="21.832999999999998"/>
    <n v="21.83"/>
    <x v="482"/>
    <s v=""/>
    <n v="13825737"/>
    <n v="25324291"/>
    <n v="8.92"/>
    <n v="2.81"/>
    <n v="1"/>
    <x v="2"/>
    <n v="2.4352079360316792E-3"/>
    <n v="3"/>
  </r>
  <r>
    <s v="strleaves-545-x-Aug-04-23"/>
    <m/>
    <x v="50"/>
    <n v="22.280999999999999"/>
    <n v="22.28"/>
    <x v="114"/>
    <s v=""/>
    <n v="13199100"/>
    <n v="25324291"/>
    <n v="8.92"/>
    <n v="2.81"/>
    <n v="1"/>
    <x v="2"/>
    <n v="2.3217554442489571E-3"/>
    <n v="3"/>
  </r>
  <r>
    <s v="strleaves-545-x-Aug-04-23"/>
    <m/>
    <x v="50"/>
    <n v="23.911999999999999"/>
    <n v="23.91"/>
    <x v="390"/>
    <s v=""/>
    <n v="4712055"/>
    <n v="25324291"/>
    <n v="8.92"/>
    <n v="2.81"/>
    <n v="1"/>
    <x v="2"/>
    <n v="8.2776614570533513E-4"/>
    <n v="3"/>
  </r>
  <r>
    <s v="strleaves-545-x-Aug-04-23"/>
    <m/>
    <x v="50"/>
    <n v="28.202000000000002"/>
    <n v="28.2"/>
    <x v="504"/>
    <s v=""/>
    <n v="5733414"/>
    <n v="25324291"/>
    <n v="8.92"/>
    <n v="2.81"/>
    <n v="1"/>
    <x v="2"/>
    <n v="1.005857661136723E-3"/>
    <n v="3"/>
  </r>
  <r>
    <s v="strleaves-563-x-Aug-04-23"/>
    <m/>
    <x v="51"/>
    <n v="4.391"/>
    <n v="4.3899999999999997"/>
    <x v="105"/>
    <s v=""/>
    <n v="5701202"/>
    <n v="22382895"/>
    <n v="10.88"/>
    <n v="3.06"/>
    <n v="1"/>
    <x v="2"/>
    <n v="9.2655952541098813E-4"/>
    <n v="3"/>
  </r>
  <r>
    <s v="strleaves-563-x-Aug-04-23"/>
    <m/>
    <x v="51"/>
    <n v="4.782"/>
    <n v="4.78"/>
    <x v="190"/>
    <s v=""/>
    <n v="3766666"/>
    <n v="22382895"/>
    <n v="10.88"/>
    <n v="3.06"/>
    <n v="1"/>
    <x v="2"/>
    <n v="6.1135214167621819E-4"/>
    <n v="3"/>
  </r>
  <r>
    <s v="strleaves-563-x-Aug-04-23"/>
    <m/>
    <x v="51"/>
    <n v="4.8600000000000003"/>
    <n v="4.8600000000000003"/>
    <x v="107"/>
    <s v=""/>
    <n v="11594201"/>
    <n v="22382895"/>
    <n v="10.88"/>
    <n v="3.06"/>
    <n v="1"/>
    <x v="2"/>
    <n v="1.8793312475501103E-3"/>
    <n v="3"/>
  </r>
  <r>
    <s v="strleaves-563-x-Aug-04-23"/>
    <m/>
    <x v="51"/>
    <n v="5.4379999999999997"/>
    <n v="5.44"/>
    <x v="2"/>
    <s v="4-hydroxy-4-methyl-2-pentanone"/>
    <n v="9398600"/>
    <n v="22382895"/>
    <n v="10.88"/>
    <n v="3.06"/>
    <n v="1"/>
    <x v="2"/>
    <n v="1.5214392354357586E-3"/>
    <n v="3"/>
  </r>
  <r>
    <s v="strleaves-563-x-Aug-04-23"/>
    <m/>
    <x v="51"/>
    <n v="5.7510000000000003"/>
    <n v="5.75"/>
    <x v="3"/>
    <s v="(z)-3-hexen-1-ol"/>
    <n v="88883587"/>
    <n v="22382895"/>
    <n v="10.88"/>
    <n v="3.06"/>
    <n v="1"/>
    <x v="2"/>
    <n v="1.4369534630133882E-2"/>
    <n v="3"/>
  </r>
  <r>
    <s v="strleaves-563-x-Aug-04-23"/>
    <m/>
    <x v="51"/>
    <n v="5.891"/>
    <n v="5.89"/>
    <x v="108"/>
    <s v=""/>
    <n v="20695555"/>
    <n v="22382895"/>
    <n v="10.88"/>
    <n v="3.06"/>
    <n v="1"/>
    <x v="2"/>
    <n v="3.3414013329424964E-3"/>
    <n v="3"/>
  </r>
  <r>
    <s v="strleaves-563-x-Aug-04-23"/>
    <m/>
    <x v="51"/>
    <n v="6.109"/>
    <n v="6.11"/>
    <x v="109"/>
    <s v=""/>
    <n v="10222568"/>
    <n v="22382895"/>
    <n v="10.88"/>
    <n v="3.06"/>
    <n v="1"/>
    <x v="2"/>
    <n v="1.6483246429881766E-3"/>
    <n v="3"/>
  </r>
  <r>
    <s v="strleaves-563-x-Aug-04-23"/>
    <m/>
    <x v="51"/>
    <n v="6.4489999999999998"/>
    <n v="6.45"/>
    <x v="191"/>
    <s v=""/>
    <n v="655199"/>
    <n v="22382895"/>
    <n v="10.88"/>
    <n v="3.06"/>
    <n v="1"/>
    <x v="2"/>
    <n v="1.0550860785071818E-4"/>
    <n v="3"/>
  </r>
  <r>
    <s v="strleaves-563-x-Aug-04-23"/>
    <m/>
    <x v="51"/>
    <n v="6.7919999999999998"/>
    <n v="6.79"/>
    <x v="192"/>
    <s v=""/>
    <n v="3027392"/>
    <n v="22382895"/>
    <n v="10.88"/>
    <n v="3.06"/>
    <n v="1"/>
    <x v="2"/>
    <n v="4.868733366226503E-4"/>
    <n v="3"/>
  </r>
  <r>
    <s v="strleaves-563-x-Aug-04-23"/>
    <m/>
    <x v="51"/>
    <n v="7.5060000000000002"/>
    <n v="7.51"/>
    <x v="9"/>
    <s v="cyclopentane"/>
    <n v="14790346"/>
    <n v="22382895"/>
    <n v="10.88"/>
    <n v="3.06"/>
    <n v="1"/>
    <x v="2"/>
    <n v="2.3755220821625217E-3"/>
    <n v="3"/>
  </r>
  <r>
    <s v="strleaves-563-x-Aug-04-23"/>
    <m/>
    <x v="51"/>
    <n v="7.5709999999999997"/>
    <n v="7.57"/>
    <x v="505"/>
    <s v=""/>
    <n v="5265161"/>
    <n v="22382895"/>
    <n v="10.88"/>
    <n v="3.06"/>
    <n v="1"/>
    <x v="2"/>
    <n v="8.4455227796889556E-4"/>
    <n v="3"/>
  </r>
  <r>
    <s v="strleaves-563-x-Aug-04-23"/>
    <m/>
    <x v="51"/>
    <n v="8.0039999999999996"/>
    <n v="8"/>
    <x v="285"/>
    <s v=""/>
    <n v="4709753"/>
    <n v="22382895"/>
    <n v="10.88"/>
    <n v="3.06"/>
    <n v="1"/>
    <x v="2"/>
    <n v="7.5448028097646516E-4"/>
    <n v="3"/>
  </r>
  <r>
    <s v="strleaves-563-x-Aug-04-23"/>
    <m/>
    <x v="51"/>
    <n v="8.3849999999999998"/>
    <n v="8.39"/>
    <x v="71"/>
    <s v=""/>
    <n v="5353451"/>
    <n v="22382895"/>
    <n v="10.88"/>
    <n v="3.06"/>
    <n v="1"/>
    <x v="2"/>
    <n v="8.5648391009980618E-4"/>
    <n v="3"/>
  </r>
  <r>
    <s v="strleaves-563-x-Aug-04-23"/>
    <m/>
    <x v="51"/>
    <n v="8.4659999999999993"/>
    <n v="8.4700000000000006"/>
    <x v="10"/>
    <s v=""/>
    <n v="12263258"/>
    <n v="22382895"/>
    <n v="10.88"/>
    <n v="3.06"/>
    <n v="1"/>
    <x v="2"/>
    <n v="1.959420236972923E-3"/>
    <n v="3"/>
  </r>
  <r>
    <s v="strleaves-563-x-Aug-04-23"/>
    <m/>
    <x v="51"/>
    <n v="8.9179999999999993"/>
    <n v="8.92"/>
    <x v="72"/>
    <s v=""/>
    <n v="14560977"/>
    <n v="22382895"/>
    <n v="10.88"/>
    <n v="3.06"/>
    <n v="1"/>
    <x v="2"/>
    <n v="2.3235355282785891E-3"/>
    <n v="3"/>
  </r>
  <r>
    <s v="strleaves-563-x-Aug-04-23"/>
    <m/>
    <x v="51"/>
    <n v="9.3030000000000008"/>
    <n v="9.3000000000000007"/>
    <x v="214"/>
    <s v=""/>
    <n v="2144900"/>
    <n v="22382895"/>
    <n v="10.88"/>
    <n v="3.06"/>
    <n v="1"/>
    <x v="2"/>
    <n v="3.4182486996171856E-4"/>
    <n v="3"/>
  </r>
  <r>
    <s v="strleaves-563-x-Aug-04-23"/>
    <m/>
    <x v="51"/>
    <n v="9.9090000000000007"/>
    <n v="9.91"/>
    <x v="157"/>
    <s v=""/>
    <n v="25459529"/>
    <n v="22382895"/>
    <n v="10.88"/>
    <n v="3.06"/>
    <n v="1"/>
    <x v="2"/>
    <n v="4.0521499328718749E-3"/>
    <n v="3"/>
  </r>
  <r>
    <s v="strleaves-563-x-Aug-04-23"/>
    <m/>
    <x v="51"/>
    <n v="10.157999999999999"/>
    <n v="10.16"/>
    <x v="122"/>
    <s v=""/>
    <n v="5038076"/>
    <n v="22382895"/>
    <n v="10.88"/>
    <n v="3.06"/>
    <n v="1"/>
    <x v="2"/>
    <n v="8.0082775054390572E-4"/>
    <n v="3"/>
  </r>
  <r>
    <s v="strleaves-563-x-Aug-04-23"/>
    <m/>
    <x v="51"/>
    <n v="10.263999999999999"/>
    <n v="10.26"/>
    <x v="483"/>
    <s v=""/>
    <n v="6760637"/>
    <n v="22382895"/>
    <n v="10.88"/>
    <n v="3.06"/>
    <n v="1"/>
    <x v="2"/>
    <n v="1.0732527219898718E-3"/>
    <n v="3"/>
  </r>
  <r>
    <s v="strleaves-563-x-Aug-04-23"/>
    <m/>
    <x v="51"/>
    <n v="10.355"/>
    <n v="10.36"/>
    <x v="349"/>
    <s v=""/>
    <n v="21222906"/>
    <n v="22382895"/>
    <n v="10.88"/>
    <n v="3.06"/>
    <n v="1"/>
    <x v="2"/>
    <n v="3.364805255427668E-3"/>
    <n v="3"/>
  </r>
  <r>
    <s v="strleaves-563-x-Aug-04-23"/>
    <m/>
    <x v="51"/>
    <n v="10.467000000000001"/>
    <n v="10.47"/>
    <x v="14"/>
    <s v="(z)-3-hexen-1-ol acetate"/>
    <n v="49903267"/>
    <n v="22382895"/>
    <n v="10.88"/>
    <n v="3.06"/>
    <n v="1"/>
    <x v="2"/>
    <n v="7.9017899954363906E-3"/>
    <n v="3"/>
  </r>
  <r>
    <s v="strleaves-563-x-Aug-04-23"/>
    <m/>
    <x v="51"/>
    <n v="10.958"/>
    <n v="10.96"/>
    <x v="496"/>
    <s v=""/>
    <n v="6105613"/>
    <n v="22382895"/>
    <n v="10.88"/>
    <n v="3.06"/>
    <n v="1"/>
    <x v="2"/>
    <n v="9.6553476962829891E-4"/>
    <n v="3"/>
  </r>
  <r>
    <s v="strleaves-563-x-Aug-04-23"/>
    <m/>
    <x v="51"/>
    <n v="11.074999999999999"/>
    <n v="11.08"/>
    <x v="15"/>
    <s v="D-limonene"/>
    <n v="13698944"/>
    <n v="22382895"/>
    <n v="10.88"/>
    <n v="3.06"/>
    <n v="1"/>
    <x v="2"/>
    <n v="2.1635582364381008E-3"/>
    <n v="3"/>
  </r>
  <r>
    <s v="strleaves-563-x-Aug-04-23"/>
    <m/>
    <x v="51"/>
    <n v="11.420999999999999"/>
    <n v="11.42"/>
    <x v="549"/>
    <s v=""/>
    <n v="4872372"/>
    <n v="22382895"/>
    <n v="10.88"/>
    <n v="3.06"/>
    <n v="1"/>
    <x v="2"/>
    <n v="7.6853828490812263E-4"/>
    <n v="3"/>
  </r>
  <r>
    <s v="strleaves-563-x-Aug-04-23"/>
    <m/>
    <x v="51"/>
    <n v="11.746"/>
    <n v="11.75"/>
    <x v="159"/>
    <s v=""/>
    <n v="99776599"/>
    <n v="22382895"/>
    <n v="10.88"/>
    <n v="3.06"/>
    <n v="1"/>
    <x v="2"/>
    <n v="1.5718027538053032E-2"/>
    <n v="3"/>
  </r>
  <r>
    <s v="strleaves-563-x-Aug-04-23"/>
    <m/>
    <x v="51"/>
    <n v="12.029"/>
    <n v="12.03"/>
    <x v="196"/>
    <s v=""/>
    <n v="11578376"/>
    <n v="22382895"/>
    <n v="10.88"/>
    <n v="3.06"/>
    <n v="1"/>
    <x v="2"/>
    <n v="1.8216376289719013E-3"/>
    <n v="3"/>
  </r>
  <r>
    <s v="strleaves-563-x-Aug-04-23"/>
    <m/>
    <x v="51"/>
    <n v="12.295"/>
    <n v="12.3"/>
    <x v="17"/>
    <s v="acetophenone"/>
    <n v="7007072"/>
    <n v="22382895"/>
    <n v="10.88"/>
    <n v="3.06"/>
    <n v="1"/>
    <x v="2"/>
    <n v="1.1010235779623334E-3"/>
    <n v="3"/>
  </r>
  <r>
    <s v="strleaves-563-x-Aug-04-23"/>
    <m/>
    <x v="51"/>
    <n v="13.205"/>
    <n v="13.21"/>
    <x v="550"/>
    <s v=""/>
    <n v="7687399"/>
    <n v="22382895"/>
    <n v="10.88"/>
    <n v="3.06"/>
    <n v="1"/>
    <x v="2"/>
    <n v="1.2063848319209972E-3"/>
    <n v="3"/>
  </r>
  <r>
    <s v="strleaves-563-x-Aug-04-23"/>
    <m/>
    <x v="51"/>
    <n v="13.358000000000001"/>
    <n v="13.36"/>
    <x v="98"/>
    <s v=""/>
    <n v="22144834"/>
    <n v="22382895"/>
    <n v="10.88"/>
    <n v="3.06"/>
    <n v="1"/>
    <x v="2"/>
    <n v="3.470771199636573E-3"/>
    <n v="3"/>
  </r>
  <r>
    <s v="strleaves-563-x-Aug-04-23"/>
    <m/>
    <x v="51"/>
    <n v="13.513"/>
    <n v="13.51"/>
    <x v="20"/>
    <s v="nonanal"/>
    <n v="23583922"/>
    <n v="22382895"/>
    <n v="10.88"/>
    <n v="3.06"/>
    <n v="1"/>
    <x v="2"/>
    <n v="3.6916234785692955E-3"/>
    <n v="3"/>
  </r>
  <r>
    <s v="strleaves-563-x-Aug-04-23"/>
    <m/>
    <x v="51"/>
    <n v="13.885999999999999"/>
    <n v="13.89"/>
    <x v="73"/>
    <s v="€-4,8-dimethylnona-1,3,7-triene"/>
    <n v="103528562"/>
    <n v="22382895"/>
    <n v="10.88"/>
    <n v="3.06"/>
    <n v="1"/>
    <x v="2"/>
    <n v="1.6184901706881298E-2"/>
    <n v="3"/>
  </r>
  <r>
    <s v="strleaves-563-x-Aug-04-23"/>
    <m/>
    <x v="51"/>
    <n v="15.157"/>
    <n v="15.16"/>
    <x v="125"/>
    <s v=""/>
    <n v="7668121"/>
    <n v="22382895"/>
    <n v="10.88"/>
    <n v="3.06"/>
    <n v="1"/>
    <x v="2"/>
    <n v="1.1972588500652056E-3"/>
    <n v="3"/>
  </r>
  <r>
    <s v="strleaves-563-x-Aug-04-23"/>
    <m/>
    <x v="51"/>
    <n v="16"/>
    <n v="16"/>
    <x v="26"/>
    <s v="Butanoic acid, 3-hexenyl ester"/>
    <n v="64664664"/>
    <n v="22382895"/>
    <n v="10.88"/>
    <n v="3.06"/>
    <n v="1"/>
    <x v="2"/>
    <n v="1.0083609899806953E-2"/>
    <n v="3"/>
  </r>
  <r>
    <s v="strleaves-563-x-Aug-04-23"/>
    <m/>
    <x v="51"/>
    <n v="16.108000000000001"/>
    <n v="16.11"/>
    <x v="216"/>
    <s v=""/>
    <n v="6675140"/>
    <n v="22382895"/>
    <n v="10.88"/>
    <n v="3.06"/>
    <n v="1"/>
    <x v="2"/>
    <n v="1.0395849824902346E-3"/>
    <n v="3"/>
  </r>
  <r>
    <s v="strleaves-563-x-Aug-04-23"/>
    <m/>
    <x v="51"/>
    <n v="16.209"/>
    <n v="16.21"/>
    <x v="27"/>
    <s v="methyl salicylate"/>
    <n v="122302418"/>
    <n v="22382895"/>
    <n v="10.88"/>
    <n v="3.06"/>
    <n v="1"/>
    <x v="2"/>
    <n v="1.9023304683981373E-2"/>
    <n v="3"/>
  </r>
  <r>
    <s v="strleaves-563-x-Aug-04-23"/>
    <m/>
    <x v="51"/>
    <n v="16.367000000000001"/>
    <n v="16.37"/>
    <x v="28"/>
    <s v="dodecane"/>
    <n v="35203330"/>
    <n v="22382895"/>
    <n v="10.88"/>
    <n v="3.06"/>
    <n v="1"/>
    <x v="2"/>
    <n v="5.4687322581668677E-3"/>
    <n v="3"/>
  </r>
  <r>
    <s v="strleaves-563-x-Aug-04-23"/>
    <m/>
    <x v="51"/>
    <n v="16.547999999999998"/>
    <n v="16.55"/>
    <x v="29"/>
    <s v="decanal"/>
    <n v="13196869"/>
    <n v="22382895"/>
    <n v="10.88"/>
    <n v="3.06"/>
    <n v="1"/>
    <x v="2"/>
    <n v="2.0475122330811213E-3"/>
    <n v="3"/>
  </r>
  <r>
    <s v="strleaves-563-x-Aug-04-23"/>
    <m/>
    <x v="51"/>
    <n v="17.324999999999999"/>
    <n v="17.329999999999998"/>
    <x v="164"/>
    <s v=""/>
    <n v="17140558"/>
    <n v="22382895"/>
    <n v="10.88"/>
    <n v="3.06"/>
    <n v="1"/>
    <x v="2"/>
    <n v="2.65603582948856E-3"/>
    <n v="3"/>
  </r>
  <r>
    <s v="strleaves-563-x-Aug-04-23"/>
    <m/>
    <x v="51"/>
    <n v="17.43"/>
    <n v="17.43"/>
    <x v="30"/>
    <s v="cis-3-hexenyl isovalerate"/>
    <n v="93542858"/>
    <n v="22382895"/>
    <n v="10.88"/>
    <n v="3.06"/>
    <n v="1"/>
    <x v="2"/>
    <n v="1.4476836479135719E-2"/>
    <n v="3"/>
  </r>
  <r>
    <s v="strleaves-563-x-Aug-04-23"/>
    <m/>
    <x v="51"/>
    <n v="18.181000000000001"/>
    <n v="18.18"/>
    <x v="33"/>
    <s v="m-ethylacetophenone"/>
    <n v="6502813"/>
    <n v="22382895"/>
    <n v="10.88"/>
    <n v="3.06"/>
    <n v="1"/>
    <x v="2"/>
    <n v="1.005122617824978E-3"/>
    <n v="3"/>
  </r>
  <r>
    <s v="strleaves-563-x-Aug-04-23"/>
    <m/>
    <x v="51"/>
    <n v="18.649999999999999"/>
    <n v="18.649999999999999"/>
    <x v="484"/>
    <s v=""/>
    <n v="6215618"/>
    <n v="22382895"/>
    <n v="10.88"/>
    <n v="3.06"/>
    <n v="1"/>
    <x v="2"/>
    <n v="9.5952772139196142E-4"/>
    <n v="3"/>
  </r>
  <r>
    <s v="strleaves-563-x-Aug-04-23"/>
    <m/>
    <x v="51"/>
    <n v="19"/>
    <n v="19"/>
    <x v="324"/>
    <s v=""/>
    <n v="6471366"/>
    <n v="22382895"/>
    <n v="10.88"/>
    <n v="3.06"/>
    <n v="1"/>
    <x v="2"/>
    <n v="9.9775815357644243E-4"/>
    <n v="3"/>
  </r>
  <r>
    <s v="strleaves-563-x-Aug-04-23"/>
    <m/>
    <x v="51"/>
    <n v="19.501000000000001"/>
    <n v="19.5"/>
    <x v="41"/>
    <s v="standard"/>
    <n v="22382895"/>
    <n v="22382895"/>
    <n v="10.88"/>
    <n v="3.06"/>
    <n v="1"/>
    <x v="2"/>
    <n v="3.4466911764705881E-3"/>
    <n v="3"/>
  </r>
  <r>
    <s v="strleaves-563-x-Aug-04-23"/>
    <m/>
    <x v="51"/>
    <n v="19.876999999999999"/>
    <n v="19.88"/>
    <x v="176"/>
    <s v=""/>
    <n v="18336549"/>
    <n v="22382895"/>
    <n v="10.88"/>
    <n v="3.06"/>
    <n v="1"/>
    <x v="2"/>
    <n v="2.8200784458640702E-3"/>
    <n v="3"/>
  </r>
  <r>
    <s v="strleaves-563-x-Aug-04-23"/>
    <m/>
    <x v="51"/>
    <n v="20.64"/>
    <n v="20.64"/>
    <x v="551"/>
    <s v=""/>
    <n v="6351678"/>
    <n v="22382895"/>
    <n v="10.88"/>
    <n v="3.06"/>
    <n v="1"/>
    <x v="2"/>
    <n v="9.7564136911583216E-4"/>
    <n v="3"/>
  </r>
  <r>
    <s v="strleaves-563-x-Aug-04-23"/>
    <m/>
    <x v="51"/>
    <n v="21.286999999999999"/>
    <n v="21.29"/>
    <x v="444"/>
    <s v=""/>
    <n v="6763957"/>
    <n v="22382895"/>
    <n v="10.88"/>
    <n v="3.06"/>
    <n v="1"/>
    <x v="2"/>
    <n v="1.0376750979740874E-3"/>
    <n v="3"/>
  </r>
  <r>
    <s v="strleaves-563-x-Aug-04-23"/>
    <m/>
    <x v="51"/>
    <n v="21.373000000000001"/>
    <n v="21.37"/>
    <x v="271"/>
    <s v=""/>
    <n v="4019261"/>
    <n v="22382895"/>
    <n v="10.88"/>
    <n v="3.06"/>
    <n v="1"/>
    <x v="2"/>
    <n v="6.1583768646844041E-4"/>
    <n v="3"/>
  </r>
  <r>
    <s v="strleaves-563-x-Aug-04-23"/>
    <m/>
    <x v="51"/>
    <n v="21.504999999999999"/>
    <n v="21.51"/>
    <x v="229"/>
    <s v=""/>
    <n v="10782219"/>
    <n v="22382895"/>
    <n v="10.88"/>
    <n v="3.06"/>
    <n v="1"/>
    <x v="2"/>
    <n v="1.6500168156528602E-3"/>
    <n v="3"/>
  </r>
  <r>
    <s v="strleaves-563-x-Aug-04-23"/>
    <m/>
    <x v="51"/>
    <n v="21.835000000000001"/>
    <n v="21.84"/>
    <x v="44"/>
    <s v="tetradecane"/>
    <n v="29787122"/>
    <n v="22382895"/>
    <n v="10.88"/>
    <n v="3.06"/>
    <n v="1"/>
    <x v="2"/>
    <n v="4.5527059846237564E-3"/>
    <n v="3"/>
  </r>
  <r>
    <s v="strleaves-563-x-Aug-04-23"/>
    <m/>
    <x v="51"/>
    <n v="22.279"/>
    <n v="22.28"/>
    <x v="114"/>
    <s v=""/>
    <n v="14873946"/>
    <n v="22382895"/>
    <n v="10.88"/>
    <n v="3.06"/>
    <n v="1"/>
    <x v="2"/>
    <n v="2.2705379632651989E-3"/>
    <n v="3"/>
  </r>
  <r>
    <s v="strleaves-563-x-Aug-04-23"/>
    <m/>
    <x v="51"/>
    <n v="22.417000000000002"/>
    <n v="22.42"/>
    <x v="87"/>
    <s v=""/>
    <n v="22460388"/>
    <n v="22382895"/>
    <n v="10.88"/>
    <n v="3.06"/>
    <n v="1"/>
    <x v="2"/>
    <n v="3.4243803441367667E-3"/>
    <n v="3"/>
  </r>
  <r>
    <s v="strleaves-563-x-Aug-04-23"/>
    <m/>
    <x v="51"/>
    <n v="24.760999999999999"/>
    <n v="24.76"/>
    <x v="168"/>
    <s v=""/>
    <n v="3949827"/>
    <n v="22382895"/>
    <n v="10.88"/>
    <n v="3.06"/>
    <n v="1"/>
    <x v="2"/>
    <n v="6.0145848297034278E-4"/>
    <n v="3"/>
  </r>
  <r>
    <s v="strleaves-563-x-Aug-04-23"/>
    <m/>
    <x v="51"/>
    <n v="24.975999999999999"/>
    <n v="24.98"/>
    <x v="169"/>
    <s v=""/>
    <n v="3399219"/>
    <n v="22382895"/>
    <n v="10.88"/>
    <n v="3.06"/>
    <n v="1"/>
    <x v="2"/>
    <n v="5.1697581752389356E-4"/>
    <n v="3"/>
  </r>
  <r>
    <s v="strleaves-563-x-Aug-04-23"/>
    <m/>
    <x v="51"/>
    <n v="26.065999999999999"/>
    <n v="26.07"/>
    <x v="50"/>
    <s v=""/>
    <n v="33128806"/>
    <n v="22382895"/>
    <n v="10.88"/>
    <n v="3.06"/>
    <n v="1"/>
    <x v="2"/>
    <n v="5.0322363607846442E-3"/>
    <n v="3"/>
  </r>
  <r>
    <s v="strleaves-563-x-Aug-04-23"/>
    <m/>
    <x v="51"/>
    <n v="26.69"/>
    <n v="26.69"/>
    <x v="52"/>
    <s v=""/>
    <n v="3746359"/>
    <n v="22382895"/>
    <n v="10.88"/>
    <n v="3.06"/>
    <n v="1"/>
    <x v="2"/>
    <n v="5.6836779861692689E-4"/>
    <n v="3"/>
  </r>
  <r>
    <s v="strleaves-563-x-Aug-04-23"/>
    <m/>
    <x v="51"/>
    <n v="28.818999999999999"/>
    <n v="28.82"/>
    <x v="170"/>
    <s v=""/>
    <n v="3719662"/>
    <n v="22382895"/>
    <n v="10.88"/>
    <n v="3.06"/>
    <n v="1"/>
    <x v="2"/>
    <n v="5.6362342453800563E-4"/>
    <n v="3"/>
  </r>
  <r>
    <s v="strleaves-563-x-Aug-04-23"/>
    <m/>
    <x v="51"/>
    <n v="32.003"/>
    <n v="32"/>
    <x v="400"/>
    <s v=""/>
    <n v="5931441"/>
    <n v="22382895"/>
    <n v="10.88"/>
    <n v="3.06"/>
    <n v="1"/>
    <x v="2"/>
    <n v="8.9766007974043354E-4"/>
    <n v="3"/>
  </r>
  <r>
    <s v="strleaves-563-x-Aug-04-23"/>
    <m/>
    <x v="51"/>
    <n v="35.091000000000001"/>
    <n v="35.090000000000003"/>
    <x v="85"/>
    <s v=""/>
    <n v="5347460"/>
    <n v="22382895"/>
    <n v="10.88"/>
    <n v="3.06"/>
    <n v="1"/>
    <x v="2"/>
    <n v="8.0828782624270672E-4"/>
    <n v="3"/>
  </r>
  <r>
    <s v="strleaves-665-x-Aug-04-23"/>
    <n v="655"/>
    <x v="14"/>
    <n v="4.3940000000000001"/>
    <n v="4.3899999999999997"/>
    <x v="105"/>
    <s v=""/>
    <n v="6415197"/>
    <n v="40542790"/>
    <n v="3.34"/>
    <n v="0.88"/>
    <n v="0"/>
    <x v="0"/>
    <n v="1.7417306511134675E-3"/>
    <n v="3"/>
  </r>
  <r>
    <s v="strleaves-665-x-Aug-04-23"/>
    <n v="655"/>
    <x v="14"/>
    <n v="4.8639999999999999"/>
    <n v="4.8600000000000003"/>
    <x v="107"/>
    <s v=""/>
    <n v="16725022"/>
    <n v="40542790"/>
    <n v="3.34"/>
    <n v="0.88"/>
    <n v="0"/>
    <x v="0"/>
    <n v="4.5352976738575529E-3"/>
    <n v="3"/>
  </r>
  <r>
    <s v="strleaves-665-x-Aug-04-23"/>
    <n v="655"/>
    <x v="14"/>
    <n v="5.4329999999999998"/>
    <n v="5.43"/>
    <x v="2"/>
    <s v="4-hydroxy-4-methyl-2-pentanone"/>
    <n v="32910616"/>
    <n v="40542790"/>
    <n v="3.34"/>
    <n v="0.88"/>
    <n v="0"/>
    <x v="0"/>
    <n v="8.9134095869488617E-3"/>
    <n v="3"/>
  </r>
  <r>
    <s v="strleaves-665-x-Aug-04-23"/>
    <n v="655"/>
    <x v="14"/>
    <n v="5.657"/>
    <n v="5.66"/>
    <x v="118"/>
    <s v=""/>
    <n v="4550031"/>
    <n v="40542790"/>
    <n v="3.34"/>
    <n v="0.88"/>
    <n v="0"/>
    <x v="0"/>
    <n v="1.2308116826735482E-3"/>
    <n v="3"/>
  </r>
  <r>
    <s v="strleaves-665-x-Aug-04-23"/>
    <n v="655"/>
    <x v="14"/>
    <n v="5.7610000000000001"/>
    <n v="5.76"/>
    <x v="3"/>
    <s v="(z)-3-hexen-1-ol"/>
    <n v="373848874"/>
    <n v="40542790"/>
    <n v="3.34"/>
    <n v="0.88"/>
    <n v="0"/>
    <x v="0"/>
    <n v="0.10100511805428505"/>
    <n v="3"/>
  </r>
  <r>
    <s v="strleaves-665-x-Aug-04-23"/>
    <n v="655"/>
    <x v="14"/>
    <n v="6.11"/>
    <n v="6.11"/>
    <x v="109"/>
    <s v=""/>
    <n v="20579740"/>
    <n v="40542790"/>
    <n v="3.34"/>
    <n v="0.88"/>
    <n v="0"/>
    <x v="0"/>
    <n v="5.5533862749588452E-3"/>
    <n v="3"/>
  </r>
  <r>
    <s v="strleaves-665-x-Aug-04-23"/>
    <n v="655"/>
    <x v="14"/>
    <n v="7.5060000000000002"/>
    <n v="7.51"/>
    <x v="9"/>
    <s v="cyclopentane"/>
    <n v="8870942"/>
    <n v="40542790"/>
    <n v="3.34"/>
    <n v="0.88"/>
    <n v="0"/>
    <x v="0"/>
    <n v="2.390887152027385E-3"/>
    <n v="3"/>
  </r>
  <r>
    <s v="strleaves-665-x-Aug-04-23"/>
    <n v="655"/>
    <x v="14"/>
    <n v="8.3840000000000003"/>
    <n v="8.3800000000000008"/>
    <x v="194"/>
    <s v=""/>
    <n v="4345984"/>
    <n v="40542790"/>
    <n v="3.34"/>
    <n v="0.88"/>
    <n v="0"/>
    <x v="0"/>
    <n v="1.1699018936192104E-3"/>
    <n v="3"/>
  </r>
  <r>
    <s v="strleaves-665-x-Aug-04-23"/>
    <n v="655"/>
    <x v="14"/>
    <n v="8.4659999999999993"/>
    <n v="8.4700000000000006"/>
    <x v="10"/>
    <s v=""/>
    <n v="11464591"/>
    <n v="40542790"/>
    <n v="3.34"/>
    <n v="0.88"/>
    <n v="0"/>
    <x v="0"/>
    <n v="3.0824249420393951E-3"/>
    <n v="3"/>
  </r>
  <r>
    <s v="strleaves-665-x-Aug-04-23"/>
    <n v="655"/>
    <x v="14"/>
    <n v="8.9169999999999998"/>
    <n v="8.92"/>
    <x v="72"/>
    <s v=""/>
    <n v="12271473"/>
    <n v="40542790"/>
    <n v="3.34"/>
    <n v="0.88"/>
    <n v="0"/>
    <x v="0"/>
    <n v="3.2953678750277061E-3"/>
    <n v="3"/>
  </r>
  <r>
    <s v="strleaves-665-x-Aug-04-23"/>
    <n v="655"/>
    <x v="14"/>
    <n v="9.8249999999999993"/>
    <n v="9.83"/>
    <x v="12"/>
    <s v="6-methyl-5-hepten-2-one"/>
    <n v="5784269"/>
    <n v="40542790"/>
    <n v="3.34"/>
    <n v="0.88"/>
    <n v="0"/>
    <x v="0"/>
    <n v="1.5514207312932735E-3"/>
    <n v="3"/>
  </r>
  <r>
    <s v="strleaves-665-x-Aug-04-23"/>
    <n v="655"/>
    <x v="14"/>
    <n v="9.9060000000000006"/>
    <n v="9.91"/>
    <x v="157"/>
    <s v=""/>
    <n v="13264660"/>
    <n v="40542790"/>
    <n v="3.34"/>
    <n v="0.88"/>
    <n v="0"/>
    <x v="0"/>
    <n v="3.5534627654645401E-3"/>
    <n v="3"/>
  </r>
  <r>
    <s v="strleaves-665-x-Aug-04-23"/>
    <n v="655"/>
    <x v="14"/>
    <n v="10.157999999999999"/>
    <n v="10.16"/>
    <x v="122"/>
    <s v=""/>
    <n v="7164662"/>
    <n v="40542790"/>
    <n v="3.34"/>
    <n v="0.88"/>
    <n v="0"/>
    <x v="0"/>
    <n v="1.9170194807288552E-3"/>
    <n v="3"/>
  </r>
  <r>
    <s v="strleaves-665-x-Aug-04-23"/>
    <n v="655"/>
    <x v="14"/>
    <n v="10.313000000000001"/>
    <n v="10.31"/>
    <x v="13"/>
    <s v="octanal"/>
    <n v="14624228"/>
    <n v="40542790"/>
    <n v="3.34"/>
    <n v="0.88"/>
    <n v="0"/>
    <x v="0"/>
    <n v="3.9082251470153083E-3"/>
    <n v="3"/>
  </r>
  <r>
    <s v="strleaves-665-x-Aug-04-23"/>
    <n v="655"/>
    <x v="14"/>
    <n v="10.465999999999999"/>
    <n v="10.47"/>
    <x v="14"/>
    <s v="(z)-3-hexen-1-ol acetate"/>
    <n v="98421726"/>
    <n v="40542790"/>
    <n v="3.34"/>
    <n v="0.88"/>
    <n v="0"/>
    <x v="0"/>
    <n v="2.6270844908386239E-2"/>
    <n v="3"/>
  </r>
  <r>
    <s v="strleaves-665-x-Aug-04-23"/>
    <n v="655"/>
    <x v="14"/>
    <n v="10.957000000000001"/>
    <n v="10.96"/>
    <x v="496"/>
    <s v=""/>
    <n v="5540223"/>
    <n v="40542790"/>
    <n v="3.34"/>
    <n v="0.88"/>
    <n v="0"/>
    <x v="0"/>
    <n v="1.4770234081751508E-3"/>
    <n v="3"/>
  </r>
  <r>
    <s v="strleaves-665-x-Aug-04-23"/>
    <n v="655"/>
    <x v="14"/>
    <n v="11.747999999999999"/>
    <n v="11.75"/>
    <x v="159"/>
    <s v=""/>
    <n v="16095283"/>
    <n v="40542790"/>
    <n v="3.34"/>
    <n v="0.88"/>
    <n v="0"/>
    <x v="0"/>
    <n v="4.2858448663496331E-3"/>
    <n v="3"/>
  </r>
  <r>
    <s v="strleaves-665-x-Aug-04-23"/>
    <n v="655"/>
    <x v="14"/>
    <n v="11.938000000000001"/>
    <n v="11.94"/>
    <x v="544"/>
    <s v=""/>
    <n v="5095496"/>
    <n v="40542790"/>
    <n v="3.34"/>
    <n v="0.88"/>
    <n v="0"/>
    <x v="0"/>
    <n v="1.3551975867699944E-3"/>
    <n v="3"/>
  </r>
  <r>
    <s v="strleaves-665-x-Aug-04-23"/>
    <n v="655"/>
    <x v="14"/>
    <n v="12.023999999999999"/>
    <n v="12.02"/>
    <x v="480"/>
    <s v=""/>
    <n v="7441494"/>
    <n v="40542790"/>
    <n v="3.34"/>
    <n v="0.88"/>
    <n v="0"/>
    <x v="0"/>
    <n v="1.9767659028048583E-3"/>
    <n v="3"/>
  </r>
  <r>
    <s v="strleaves-665-x-Aug-04-23"/>
    <n v="655"/>
    <x v="14"/>
    <n v="12.295"/>
    <n v="12.3"/>
    <x v="17"/>
    <s v="acetophenone"/>
    <n v="6293968"/>
    <n v="40542790"/>
    <n v="3.34"/>
    <n v="0.88"/>
    <n v="0"/>
    <x v="0"/>
    <n v="1.6699336308843675E-3"/>
    <n v="3"/>
  </r>
  <r>
    <s v="strleaves-665-x-Aug-04-23"/>
    <n v="655"/>
    <x v="14"/>
    <n v="13.513"/>
    <n v="13.51"/>
    <x v="20"/>
    <s v="nonanal"/>
    <n v="22050315"/>
    <n v="40542790"/>
    <n v="3.34"/>
    <n v="0.88"/>
    <n v="0"/>
    <x v="0"/>
    <n v="5.8434546318942076E-3"/>
    <n v="3"/>
  </r>
  <r>
    <s v="strleaves-665-x-Aug-04-23"/>
    <n v="655"/>
    <x v="14"/>
    <n v="13.885"/>
    <n v="13.89"/>
    <x v="73"/>
    <s v="€-4,8-dimethylnona-1,3,7-triene"/>
    <n v="181383985"/>
    <n v="40542790"/>
    <n v="3.34"/>
    <n v="0.88"/>
    <n v="0"/>
    <x v="0"/>
    <n v="4.8010324033872669E-2"/>
    <n v="3"/>
  </r>
  <r>
    <s v="strleaves-665-x-Aug-04-23"/>
    <n v="655"/>
    <x v="14"/>
    <n v="15.999000000000001"/>
    <n v="16"/>
    <x v="26"/>
    <s v="Butanoic acid, 3-hexenyl ester"/>
    <n v="74398503"/>
    <n v="40542790"/>
    <n v="3.34"/>
    <n v="0.88"/>
    <n v="0"/>
    <x v="0"/>
    <n v="1.9668957160990302E-2"/>
    <n v="3"/>
  </r>
  <r>
    <s v="strleaves-665-x-Aug-04-23"/>
    <n v="655"/>
    <x v="14"/>
    <n v="16.21"/>
    <n v="16.21"/>
    <x v="27"/>
    <s v="methyl salicylate"/>
    <n v="37455307"/>
    <n v="40542790"/>
    <n v="3.34"/>
    <n v="0.88"/>
    <n v="0"/>
    <x v="0"/>
    <n v="9.8903703958340243E-3"/>
    <n v="3"/>
  </r>
  <r>
    <s v="strleaves-665-x-Aug-04-23"/>
    <n v="655"/>
    <x v="14"/>
    <n v="16.366"/>
    <n v="16.37"/>
    <x v="28"/>
    <s v="dodecane"/>
    <n v="32925817"/>
    <n v="40542790"/>
    <n v="3.34"/>
    <n v="0.88"/>
    <n v="0"/>
    <x v="0"/>
    <n v="8.6839723112967868E-3"/>
    <n v="3"/>
  </r>
  <r>
    <s v="strleaves-665-x-Aug-04-23"/>
    <n v="655"/>
    <x v="14"/>
    <n v="16.545999999999999"/>
    <n v="16.55"/>
    <x v="29"/>
    <s v="decanal"/>
    <n v="15806270"/>
    <n v="40542790"/>
    <n v="3.34"/>
    <n v="0.88"/>
    <n v="0"/>
    <x v="0"/>
    <n v="4.1638450192797161E-3"/>
    <n v="3"/>
  </r>
  <r>
    <s v="strleaves-665-x-Aug-04-23"/>
    <n v="655"/>
    <x v="14"/>
    <n v="17.324000000000002"/>
    <n v="17.32"/>
    <x v="481"/>
    <s v=""/>
    <n v="16484226"/>
    <n v="40542790"/>
    <n v="3.34"/>
    <n v="0.88"/>
    <n v="0"/>
    <x v="0"/>
    <n v="4.3372816479995968E-3"/>
    <n v="3"/>
  </r>
  <r>
    <s v="strleaves-665-x-Aug-04-23"/>
    <n v="655"/>
    <x v="14"/>
    <n v="17.43"/>
    <n v="17.43"/>
    <x v="30"/>
    <s v="cis-3-hexenyl isovalerate"/>
    <n v="131384050"/>
    <n v="40542790"/>
    <n v="3.34"/>
    <n v="0.88"/>
    <n v="0"/>
    <x v="0"/>
    <n v="3.4528381902637247E-2"/>
    <n v="3"/>
  </r>
  <r>
    <s v="strleaves-665-x-Aug-04-23"/>
    <n v="655"/>
    <x v="14"/>
    <n v="18.178999999999998"/>
    <n v="18.18"/>
    <x v="33"/>
    <s v="m-ethylacetophenone"/>
    <n v="10452293"/>
    <n v="40542790"/>
    <n v="3.34"/>
    <n v="0.88"/>
    <n v="0"/>
    <x v="0"/>
    <n v="2.7436599566037878E-3"/>
    <n v="3"/>
  </r>
  <r>
    <s v="strleaves-665-x-Aug-04-23"/>
    <n v="655"/>
    <x v="14"/>
    <n v="19.001000000000001"/>
    <n v="19"/>
    <x v="324"/>
    <s v=""/>
    <n v="7397716"/>
    <n v="40542790"/>
    <n v="3.34"/>
    <n v="0.88"/>
    <n v="0"/>
    <x v="0"/>
    <n v="1.9395550103277061E-3"/>
    <n v="3"/>
  </r>
  <r>
    <s v="strleaves-665-x-Aug-04-23"/>
    <n v="655"/>
    <x v="14"/>
    <n v="19.501000000000001"/>
    <n v="19.5"/>
    <x v="41"/>
    <s v="standard"/>
    <n v="20271395"/>
    <n v="40542790"/>
    <n v="3.34"/>
    <n v="0.88"/>
    <n v="0"/>
    <x v="0"/>
    <n v="5.308531872425362E-3"/>
    <n v="3"/>
  </r>
  <r>
    <s v="strleaves-665-x-Aug-04-23"/>
    <n v="655"/>
    <x v="14"/>
    <n v="19.876999999999999"/>
    <n v="19.88"/>
    <x v="176"/>
    <s v=""/>
    <n v="8987620"/>
    <n v="40542790"/>
    <n v="3.34"/>
    <n v="0.88"/>
    <n v="0"/>
    <x v="0"/>
    <n v="2.3508366222453744E-3"/>
    <n v="3"/>
  </r>
  <r>
    <s v="strleaves-665-x-Aug-04-23"/>
    <n v="655"/>
    <x v="14"/>
    <n v="21.506"/>
    <n v="21.51"/>
    <x v="229"/>
    <s v=""/>
    <n v="11776259"/>
    <n v="40542790"/>
    <n v="3.34"/>
    <n v="0.88"/>
    <n v="0"/>
    <x v="0"/>
    <n v="3.0766114535305104E-3"/>
    <n v="3"/>
  </r>
  <r>
    <s v="strleaves-665-x-Aug-04-23"/>
    <n v="655"/>
    <x v="14"/>
    <n v="21.834"/>
    <n v="21.83"/>
    <x v="482"/>
    <s v=""/>
    <n v="22317605"/>
    <n v="40542790"/>
    <n v="3.34"/>
    <n v="0.88"/>
    <n v="0"/>
    <x v="0"/>
    <n v="5.8237275932256248E-3"/>
    <n v="3"/>
  </r>
  <r>
    <s v="strleaves-665-x-Aug-04-23"/>
    <n v="655"/>
    <x v="14"/>
    <n v="24.327999999999999"/>
    <n v="24.33"/>
    <x v="48"/>
    <s v="pentadecane"/>
    <n v="4282441"/>
    <n v="40542790"/>
    <n v="3.34"/>
    <n v="0.88"/>
    <n v="0"/>
    <x v="0"/>
    <n v="1.1161784121724722E-3"/>
    <n v="3"/>
  </r>
  <r>
    <s v="strleaves-665-x-Aug-04-23"/>
    <n v="655"/>
    <x v="14"/>
    <n v="24.76"/>
    <n v="24.76"/>
    <x v="168"/>
    <s v=""/>
    <n v="12123529"/>
    <n v="40542790"/>
    <n v="3.34"/>
    <n v="0.88"/>
    <n v="0"/>
    <x v="0"/>
    <n v="3.1561719195811093E-3"/>
    <n v="3"/>
  </r>
  <r>
    <s v="strleaves-665-x-Aug-04-23"/>
    <n v="655"/>
    <x v="14"/>
    <n v="24.975999999999999"/>
    <n v="24.98"/>
    <x v="169"/>
    <s v=""/>
    <n v="14463102"/>
    <n v="40542790"/>
    <n v="3.34"/>
    <n v="0.88"/>
    <n v="0"/>
    <x v="0"/>
    <n v="3.7608240055286533E-3"/>
    <n v="3"/>
  </r>
  <r>
    <s v="strleaves-665-x-Aug-04-23"/>
    <n v="655"/>
    <x v="14"/>
    <n v="26.065000000000001"/>
    <n v="26.07"/>
    <x v="50"/>
    <s v=""/>
    <n v="21197399"/>
    <n v="40542790"/>
    <n v="3.34"/>
    <n v="0.88"/>
    <n v="0"/>
    <x v="0"/>
    <n v="5.5054737910796986E-3"/>
    <n v="3"/>
  </r>
  <r>
    <s v="strleaves-665-x-Aug-04-23"/>
    <n v="655"/>
    <x v="14"/>
    <n v="31.239000000000001"/>
    <n v="31.24"/>
    <x v="58"/>
    <s v=""/>
    <n v="12911063"/>
    <n v="40542790"/>
    <n v="3.34"/>
    <n v="0.88"/>
    <n v="0"/>
    <x v="0"/>
    <n v="3.349386655066421E-3"/>
    <n v="3"/>
  </r>
  <r>
    <s v="strleaves-665-x-Aug-04-23"/>
    <n v="655"/>
    <x v="14"/>
    <n v="32.871000000000002"/>
    <n v="32.869999999999997"/>
    <x v="283"/>
    <s v=""/>
    <n v="57772935"/>
    <n v="40542790"/>
    <n v="3.34"/>
    <n v="0.88"/>
    <n v="0"/>
    <x v="0"/>
    <n v="1.4969919763001029E-2"/>
    <n v="3"/>
  </r>
  <r>
    <s v="strleaves-752-x-Aug-04-23"/>
    <m/>
    <x v="52"/>
    <n v="4.3920000000000003"/>
    <n v="4.3899999999999997"/>
    <x v="105"/>
    <s v=""/>
    <n v="5112789"/>
    <n v="26278506"/>
    <n v="7.89"/>
    <n v="2.11"/>
    <n v="1"/>
    <x v="2"/>
    <n v="8.6422671312206168E-4"/>
    <n v="3"/>
  </r>
  <r>
    <s v="strleaves-752-x-Aug-04-23"/>
    <m/>
    <x v="52"/>
    <n v="4.7640000000000002"/>
    <n v="4.76"/>
    <x v="552"/>
    <s v=""/>
    <n v="10963272"/>
    <n v="26278506"/>
    <n v="7.89"/>
    <n v="2.11"/>
    <n v="1"/>
    <x v="2"/>
    <n v="1.8509852069108421E-3"/>
    <n v="3"/>
  </r>
  <r>
    <s v="strleaves-752-x-Aug-04-23"/>
    <m/>
    <x v="52"/>
    <n v="4.8550000000000004"/>
    <n v="4.8600000000000003"/>
    <x v="107"/>
    <s v=""/>
    <n v="12540875"/>
    <n v="26278506"/>
    <n v="7.89"/>
    <n v="2.11"/>
    <n v="1"/>
    <x v="2"/>
    <n v="2.1148722168292345E-3"/>
    <n v="3"/>
  </r>
  <r>
    <s v="strleaves-752-x-Aug-04-23"/>
    <m/>
    <x v="52"/>
    <n v="5.4329999999999998"/>
    <n v="5.43"/>
    <x v="2"/>
    <s v="4-hydroxy-4-methyl-2-pentanone"/>
    <n v="57558889"/>
    <n v="26278506"/>
    <n v="7.89"/>
    <n v="2.11"/>
    <n v="1"/>
    <x v="2"/>
    <n v="9.6953349937954764E-3"/>
    <n v="3"/>
  </r>
  <r>
    <s v="strleaves-752-x-Aug-04-23"/>
    <m/>
    <x v="52"/>
    <n v="5.7539999999999996"/>
    <n v="5.75"/>
    <x v="3"/>
    <s v="(z)-3-hexen-1-ol"/>
    <n v="228842834"/>
    <n v="26278506"/>
    <n v="7.89"/>
    <n v="2.11"/>
    <n v="1"/>
    <x v="2"/>
    <n v="3.8501925282297247E-2"/>
    <n v="3"/>
  </r>
  <r>
    <s v="strleaves-752-x-Aug-04-23"/>
    <m/>
    <x v="52"/>
    <n v="6.1079999999999997"/>
    <n v="6.11"/>
    <x v="109"/>
    <s v=""/>
    <n v="16402545"/>
    <n v="26278506"/>
    <n v="7.89"/>
    <n v="2.11"/>
    <n v="1"/>
    <x v="2"/>
    <n v="2.7564598252512347E-3"/>
    <n v="3"/>
  </r>
  <r>
    <s v="strleaves-752-x-Aug-04-23"/>
    <m/>
    <x v="52"/>
    <n v="6.4420000000000002"/>
    <n v="6.44"/>
    <x v="492"/>
    <s v=""/>
    <n v="4747195"/>
    <n v="26278506"/>
    <n v="7.89"/>
    <n v="2.11"/>
    <n v="1"/>
    <x v="2"/>
    <n v="7.9684414589554565E-4"/>
    <n v="3"/>
  </r>
  <r>
    <s v="strleaves-752-x-Aug-04-23"/>
    <m/>
    <x v="52"/>
    <n v="6.7910000000000004"/>
    <n v="6.79"/>
    <x v="192"/>
    <s v=""/>
    <n v="2716566"/>
    <n v="26278506"/>
    <n v="7.89"/>
    <n v="2.11"/>
    <n v="1"/>
    <x v="2"/>
    <n v="4.554629406535092E-4"/>
    <n v="3"/>
  </r>
  <r>
    <s v="strleaves-752-x-Aug-04-23"/>
    <m/>
    <x v="52"/>
    <n v="7.5049999999999999"/>
    <n v="7.51"/>
    <x v="9"/>
    <s v="cyclopentane"/>
    <n v="23777567"/>
    <n v="26278506"/>
    <n v="7.89"/>
    <n v="2.11"/>
    <n v="1"/>
    <x v="2"/>
    <n v="3.9819632933583166E-3"/>
    <n v="3"/>
  </r>
  <r>
    <s v="strleaves-752-x-Aug-04-23"/>
    <m/>
    <x v="52"/>
    <n v="8.3849999999999998"/>
    <n v="8.39"/>
    <x v="71"/>
    <s v=""/>
    <n v="5396111"/>
    <n v="26278506"/>
    <n v="7.89"/>
    <n v="2.11"/>
    <n v="1"/>
    <x v="2"/>
    <n v="9.0262705736198596E-4"/>
    <n v="3"/>
  </r>
  <r>
    <s v="strleaves-752-x-Aug-04-23"/>
    <m/>
    <x v="52"/>
    <n v="8.4670000000000005"/>
    <n v="8.4700000000000006"/>
    <x v="10"/>
    <s v=""/>
    <n v="12190499"/>
    <n v="26278506"/>
    <n v="7.89"/>
    <n v="2.11"/>
    <n v="1"/>
    <x v="2"/>
    <n v="2.0367943042308885E-3"/>
    <n v="3"/>
  </r>
  <r>
    <s v="strleaves-752-x-Aug-04-23"/>
    <m/>
    <x v="52"/>
    <n v="8.923"/>
    <n v="8.92"/>
    <x v="72"/>
    <s v=""/>
    <n v="4374652"/>
    <n v="26278506"/>
    <n v="7.89"/>
    <n v="2.11"/>
    <n v="1"/>
    <x v="2"/>
    <n v="7.3007586915508303E-4"/>
    <n v="3"/>
  </r>
  <r>
    <s v="strleaves-752-x-Aug-04-23"/>
    <m/>
    <x v="52"/>
    <n v="8.9740000000000002"/>
    <n v="8.9700000000000006"/>
    <x v="112"/>
    <s v=""/>
    <n v="5177547"/>
    <n v="26278506"/>
    <n v="7.89"/>
    <n v="2.11"/>
    <n v="1"/>
    <x v="2"/>
    <n v="8.6307374505610341E-4"/>
    <n v="3"/>
  </r>
  <r>
    <s v="strleaves-752-x-Aug-04-23"/>
    <m/>
    <x v="52"/>
    <n v="9.8330000000000002"/>
    <n v="9.83"/>
    <x v="12"/>
    <s v="6-methyl-5-hepten-2-one"/>
    <n v="7204522"/>
    <n v="26278506"/>
    <n v="7.89"/>
    <n v="2.11"/>
    <n v="1"/>
    <x v="2"/>
    <n v="1.1995793363197321E-3"/>
    <n v="3"/>
  </r>
  <r>
    <s v="strleaves-752-x-Aug-04-23"/>
    <m/>
    <x v="52"/>
    <n v="9.9329999999999998"/>
    <n v="9.93"/>
    <x v="195"/>
    <s v=""/>
    <n v="8464560"/>
    <n v="26278506"/>
    <n v="7.89"/>
    <n v="2.11"/>
    <n v="1"/>
    <x v="2"/>
    <n v="1.4077603072990335E-3"/>
    <n v="3"/>
  </r>
  <r>
    <s v="strleaves-752-x-Aug-04-23"/>
    <m/>
    <x v="52"/>
    <n v="10.16"/>
    <n v="10.16"/>
    <x v="122"/>
    <s v=""/>
    <n v="3506018"/>
    <n v="26278506"/>
    <n v="7.89"/>
    <n v="2.11"/>
    <n v="1"/>
    <x v="2"/>
    <n v="5.8242440824903886E-4"/>
    <n v="3"/>
  </r>
  <r>
    <s v="strleaves-752-x-Aug-04-23"/>
    <m/>
    <x v="52"/>
    <n v="10.319000000000001"/>
    <n v="10.32"/>
    <x v="13"/>
    <s v="octanal"/>
    <n v="7028358"/>
    <n v="26278506"/>
    <n v="7.89"/>
    <n v="2.11"/>
    <n v="1"/>
    <x v="2"/>
    <n v="1.1662213037699838E-3"/>
    <n v="3"/>
  </r>
  <r>
    <s v="strleaves-752-x-Aug-04-23"/>
    <m/>
    <x v="52"/>
    <n v="10.368"/>
    <n v="10.37"/>
    <x v="539"/>
    <s v=""/>
    <n v="8039727"/>
    <n v="26278506"/>
    <n v="7.89"/>
    <n v="2.11"/>
    <n v="1"/>
    <x v="2"/>
    <n v="1.3325104969356032E-3"/>
    <n v="3"/>
  </r>
  <r>
    <s v="strleaves-752-x-Aug-04-23"/>
    <m/>
    <x v="52"/>
    <n v="10.474"/>
    <n v="10.47"/>
    <x v="14"/>
    <s v="(z)-3-hexen-1-ol acetate"/>
    <n v="8497257"/>
    <n v="26278506"/>
    <n v="7.89"/>
    <n v="2.11"/>
    <n v="1"/>
    <x v="2"/>
    <n v="1.406730493643911E-3"/>
    <n v="3"/>
  </r>
  <r>
    <s v="strleaves-752-x-Aug-04-23"/>
    <m/>
    <x v="52"/>
    <n v="12.029"/>
    <n v="12.03"/>
    <x v="196"/>
    <s v=""/>
    <n v="8517752"/>
    <n v="26278506"/>
    <n v="7.89"/>
    <n v="2.11"/>
    <n v="1"/>
    <x v="2"/>
    <n v="1.4085118943689594E-3"/>
    <n v="3"/>
  </r>
  <r>
    <s v="strleaves-752-x-Aug-04-23"/>
    <m/>
    <x v="52"/>
    <n v="12.298999999999999"/>
    <n v="12.3"/>
    <x v="17"/>
    <s v="acetophenone"/>
    <n v="3571426"/>
    <n v="26278506"/>
    <n v="7.89"/>
    <n v="2.11"/>
    <n v="1"/>
    <x v="2"/>
    <n v="5.8990371399288925E-4"/>
    <n v="3"/>
  </r>
  <r>
    <s v="strleaves-752-x-Aug-04-23"/>
    <m/>
    <x v="52"/>
    <n v="13.205"/>
    <n v="13.21"/>
    <x v="550"/>
    <s v=""/>
    <n v="10723012"/>
    <n v="26278506"/>
    <n v="7.89"/>
    <n v="2.11"/>
    <n v="1"/>
    <x v="2"/>
    <n v="1.7691342047535322E-3"/>
    <n v="3"/>
  </r>
  <r>
    <s v="strleaves-752-x-Aug-04-23"/>
    <m/>
    <x v="52"/>
    <n v="13.359"/>
    <n v="13.36"/>
    <x v="98"/>
    <s v=""/>
    <n v="4622491"/>
    <n v="26278506"/>
    <n v="7.89"/>
    <n v="2.11"/>
    <n v="1"/>
    <x v="2"/>
    <n v="7.6177223417776981E-4"/>
    <n v="3"/>
  </r>
  <r>
    <s v="strleaves-752-x-Aug-04-23"/>
    <m/>
    <x v="52"/>
    <n v="13.515000000000001"/>
    <n v="13.52"/>
    <x v="20"/>
    <s v="nonanal"/>
    <n v="22523659"/>
    <n v="26278506"/>
    <n v="7.89"/>
    <n v="2.11"/>
    <n v="1"/>
    <x v="2"/>
    <n v="3.7076066227707399E-3"/>
    <n v="3"/>
  </r>
  <r>
    <s v="strleaves-752-x-Aug-04-23"/>
    <m/>
    <x v="52"/>
    <n v="13.887"/>
    <n v="13.89"/>
    <x v="73"/>
    <s v="€-4,8-dimethylnona-1,3,7-triene"/>
    <n v="65364709"/>
    <n v="26278506"/>
    <n v="7.89"/>
    <n v="2.11"/>
    <n v="1"/>
    <x v="2"/>
    <n v="1.0747420482988396E-2"/>
    <n v="3"/>
  </r>
  <r>
    <s v="strleaves-752-x-Aug-04-23"/>
    <m/>
    <x v="52"/>
    <n v="15.156000000000001"/>
    <n v="15.16"/>
    <x v="125"/>
    <s v=""/>
    <n v="5465455"/>
    <n v="26278506"/>
    <n v="7.89"/>
    <n v="2.11"/>
    <n v="1"/>
    <x v="2"/>
    <n v="8.9762304764084359E-4"/>
    <n v="3"/>
  </r>
  <r>
    <s v="strleaves-752-x-Aug-04-23"/>
    <m/>
    <x v="52"/>
    <n v="16"/>
    <n v="16"/>
    <x v="26"/>
    <s v="Butanoic acid, 3-hexenyl ester"/>
    <n v="13790894"/>
    <n v="26278506"/>
    <n v="7.89"/>
    <n v="2.11"/>
    <n v="1"/>
    <x v="2"/>
    <n v="2.2623897053449856E-3"/>
    <n v="3"/>
  </r>
  <r>
    <s v="strleaves-752-x-Aug-04-23"/>
    <m/>
    <x v="52"/>
    <n v="16.213999999999999"/>
    <n v="16.21"/>
    <x v="27"/>
    <s v="methyl salicylate"/>
    <n v="5721862"/>
    <n v="26278506"/>
    <n v="7.89"/>
    <n v="2.11"/>
    <n v="1"/>
    <x v="2"/>
    <n v="9.3760573770971286E-4"/>
    <n v="3"/>
  </r>
  <r>
    <s v="strleaves-752-x-Aug-04-23"/>
    <m/>
    <x v="52"/>
    <n v="16.367000000000001"/>
    <n v="16.37"/>
    <x v="28"/>
    <s v="dodecane"/>
    <n v="18313880"/>
    <n v="26278506"/>
    <n v="7.89"/>
    <n v="2.11"/>
    <n v="1"/>
    <x v="2"/>
    <n v="2.9975861938833451E-3"/>
    <n v="3"/>
  </r>
  <r>
    <s v="strleaves-752-x-Aug-04-23"/>
    <m/>
    <x v="52"/>
    <n v="16.547000000000001"/>
    <n v="16.55"/>
    <x v="29"/>
    <s v="decanal"/>
    <n v="23092048"/>
    <n v="26278506"/>
    <n v="7.89"/>
    <n v="2.11"/>
    <n v="1"/>
    <x v="2"/>
    <n v="3.775398174893578E-3"/>
    <n v="3"/>
  </r>
  <r>
    <s v="strleaves-752-x-Aug-04-23"/>
    <m/>
    <x v="52"/>
    <n v="17.43"/>
    <n v="17.43"/>
    <x v="30"/>
    <s v="cis-3-hexenyl isovalerate"/>
    <n v="15127463"/>
    <n v="26278506"/>
    <n v="7.89"/>
    <n v="2.11"/>
    <n v="1"/>
    <x v="2"/>
    <n v="2.4704493721349596E-3"/>
    <n v="3"/>
  </r>
  <r>
    <s v="strleaves-752-x-Aug-04-23"/>
    <m/>
    <x v="52"/>
    <n v="18.18"/>
    <n v="18.18"/>
    <x v="33"/>
    <s v="m-ethylacetophenone"/>
    <n v="5562835"/>
    <n v="26278506"/>
    <n v="7.89"/>
    <n v="2.11"/>
    <n v="1"/>
    <x v="2"/>
    <n v="9.0743628124676358E-4"/>
    <n v="3"/>
  </r>
  <r>
    <s v="strleaves-752-x-Aug-04-23"/>
    <m/>
    <x v="52"/>
    <n v="18.649000000000001"/>
    <n v="18.649999999999999"/>
    <x v="484"/>
    <s v=""/>
    <n v="6049295"/>
    <n v="26278506"/>
    <n v="7.89"/>
    <n v="2.11"/>
    <n v="1"/>
    <x v="2"/>
    <n v="9.8567871576015213E-4"/>
    <n v="3"/>
  </r>
  <r>
    <s v="strleaves-752-x-Aug-04-23"/>
    <m/>
    <x v="52"/>
    <n v="19.001999999999999"/>
    <n v="19"/>
    <x v="324"/>
    <s v=""/>
    <n v="13198516"/>
    <n v="26278506"/>
    <n v="7.89"/>
    <n v="2.11"/>
    <n v="1"/>
    <x v="2"/>
    <n v="2.1481614711653441E-3"/>
    <n v="3"/>
  </r>
  <r>
    <s v="strleaves-752-x-Aug-04-23"/>
    <m/>
    <x v="52"/>
    <n v="19.501000000000001"/>
    <n v="19.5"/>
    <x v="41"/>
    <s v="standard"/>
    <n v="26278506"/>
    <n v="26278506"/>
    <n v="7.89"/>
    <n v="2.11"/>
    <n v="1"/>
    <x v="2"/>
    <n v="4.2722262571025758E-3"/>
    <n v="3"/>
  </r>
  <r>
    <s v="strleaves-752-x-Aug-04-23"/>
    <m/>
    <x v="52"/>
    <n v="19.899999999999999"/>
    <n v="19.899999999999999"/>
    <x v="510"/>
    <s v=""/>
    <n v="2558076"/>
    <n v="26278506"/>
    <n v="7.89"/>
    <n v="2.11"/>
    <n v="1"/>
    <x v="2"/>
    <n v="4.1541226968370228E-4"/>
    <n v="3"/>
  </r>
  <r>
    <s v="strleaves-752-x-Aug-04-23"/>
    <m/>
    <x v="52"/>
    <n v="21.518000000000001"/>
    <n v="21.52"/>
    <x v="361"/>
    <s v=""/>
    <n v="7903923"/>
    <n v="26278506"/>
    <n v="7.89"/>
    <n v="2.11"/>
    <n v="1"/>
    <x v="2"/>
    <n v="1.2820986030757629E-3"/>
    <n v="3"/>
  </r>
  <r>
    <s v="strleaves-752-x-Aug-04-23"/>
    <m/>
    <x v="52"/>
    <n v="21.631"/>
    <n v="21.63"/>
    <x v="127"/>
    <s v=""/>
    <n v="2682516"/>
    <n v="26278506"/>
    <n v="7.89"/>
    <n v="2.11"/>
    <n v="1"/>
    <x v="2"/>
    <n v="4.346447545763165E-4"/>
    <n v="3"/>
  </r>
  <r>
    <s v="strleaves-752-x-Aug-04-23"/>
    <m/>
    <x v="52"/>
    <n v="21.834"/>
    <n v="21.83"/>
    <x v="482"/>
    <s v=""/>
    <n v="15269977"/>
    <n v="26278506"/>
    <n v="7.89"/>
    <n v="2.11"/>
    <n v="1"/>
    <x v="2"/>
    <n v="2.4714079807757567E-3"/>
    <n v="3"/>
  </r>
  <r>
    <s v="strleaves-752-x-Aug-04-23"/>
    <m/>
    <x v="52"/>
    <n v="22.28"/>
    <n v="22.28"/>
    <x v="114"/>
    <s v=""/>
    <n v="20274053"/>
    <n v="26278506"/>
    <n v="7.89"/>
    <n v="2.11"/>
    <n v="1"/>
    <x v="2"/>
    <n v="3.2776390322472484E-3"/>
    <n v="3"/>
  </r>
  <r>
    <s v="strleaves-752-x-Aug-04-23"/>
    <m/>
    <x v="52"/>
    <n v="22.416"/>
    <n v="22.42"/>
    <x v="87"/>
    <s v=""/>
    <n v="12232947"/>
    <n v="26278506"/>
    <n v="7.89"/>
    <n v="2.11"/>
    <n v="1"/>
    <x v="2"/>
    <n v="1.975452835044566E-3"/>
    <n v="3"/>
  </r>
  <r>
    <s v="strleaves-752-x-Aug-04-23"/>
    <m/>
    <x v="52"/>
    <n v="23.193999999999999"/>
    <n v="23.19"/>
    <x v="47"/>
    <s v=""/>
    <n v="2818134"/>
    <n v="26278506"/>
    <n v="7.89"/>
    <n v="2.11"/>
    <n v="1"/>
    <x v="2"/>
    <n v="4.5458256751844227E-4"/>
    <n v="3"/>
  </r>
  <r>
    <s v="strleaves-752-x-Aug-04-23"/>
    <m/>
    <x v="52"/>
    <n v="23.911999999999999"/>
    <n v="23.91"/>
    <x v="390"/>
    <s v=""/>
    <n v="3937192"/>
    <n v="26278506"/>
    <n v="7.89"/>
    <n v="2.11"/>
    <n v="1"/>
    <x v="2"/>
    <n v="6.3438636202503844E-4"/>
    <n v="3"/>
  </r>
  <r>
    <s v="strleaves-752-x-Aug-04-23"/>
    <m/>
    <x v="52"/>
    <n v="23.960999999999999"/>
    <n v="23.96"/>
    <x v="553"/>
    <s v=""/>
    <n v="3766832"/>
    <n v="26278506"/>
    <n v="7.89"/>
    <n v="2.11"/>
    <n v="1"/>
    <x v="2"/>
    <n v="6.0626170998471574E-4"/>
    <n v="3"/>
  </r>
  <r>
    <s v="strleaves-752-x-Aug-04-23"/>
    <m/>
    <x v="52"/>
    <n v="24.244"/>
    <n v="24.24"/>
    <x v="366"/>
    <s v=""/>
    <n v="2511099"/>
    <n v="26278506"/>
    <n v="7.89"/>
    <n v="2.11"/>
    <n v="1"/>
    <x v="2"/>
    <n v="4.0370572322345787E-4"/>
    <n v="3"/>
  </r>
  <r>
    <s v="strleaves-752-x-Aug-04-23"/>
    <m/>
    <x v="52"/>
    <n v="24.329000000000001"/>
    <n v="24.33"/>
    <x v="48"/>
    <s v="pentadecane"/>
    <n v="2809719"/>
    <n v="26278506"/>
    <n v="7.89"/>
    <n v="2.11"/>
    <n v="1"/>
    <x v="2"/>
    <n v="4.5121307715505833E-4"/>
    <n v="3"/>
  </r>
  <r>
    <s v="strleaves-752-x-Aug-04-23"/>
    <m/>
    <x v="52"/>
    <n v="26.068000000000001"/>
    <n v="26.07"/>
    <x v="50"/>
    <s v=""/>
    <n v="4593842"/>
    <n v="26278506"/>
    <n v="7.89"/>
    <n v="2.11"/>
    <n v="1"/>
    <x v="2"/>
    <n v="7.369077045044684E-4"/>
    <n v="3"/>
  </r>
  <r>
    <s v="strleaves-752-x-Aug-04-23"/>
    <m/>
    <x v="52"/>
    <n v="28.201000000000001"/>
    <n v="28.2"/>
    <x v="504"/>
    <s v=""/>
    <n v="5027614"/>
    <n v="26278506"/>
    <n v="7.89"/>
    <n v="2.11"/>
    <n v="1"/>
    <x v="2"/>
    <n v="8.0559684604629889E-4"/>
    <n v="3"/>
  </r>
  <r>
    <s v="strleaves-752-x-Aug-04-23"/>
    <m/>
    <x v="52"/>
    <n v="28.815000000000001"/>
    <n v="28.82"/>
    <x v="170"/>
    <s v=""/>
    <n v="3444451"/>
    <n v="26278506"/>
    <n v="7.89"/>
    <n v="2.11"/>
    <n v="1"/>
    <x v="2"/>
    <n v="5.5130910009113204E-4"/>
    <n v="3"/>
  </r>
  <r>
    <s v="strleaves-752-x-Aug-04-23"/>
    <m/>
    <x v="52"/>
    <n v="28.928999999999998"/>
    <n v="28.93"/>
    <x v="56"/>
    <s v="heptadecane"/>
    <n v="3019127"/>
    <n v="26278506"/>
    <n v="7.89"/>
    <n v="2.11"/>
    <n v="1"/>
    <x v="2"/>
    <n v="4.8269898269460445E-4"/>
    <n v="3"/>
  </r>
  <r>
    <s v="strleaves-752-x-Aug-04-23"/>
    <m/>
    <x v="52"/>
    <n v="29.649000000000001"/>
    <n v="29.65"/>
    <x v="130"/>
    <s v=""/>
    <n v="4064385"/>
    <n v="26278506"/>
    <n v="7.89"/>
    <n v="2.11"/>
    <n v="1"/>
    <x v="2"/>
    <n v="6.4909792810338837E-4"/>
    <n v="3"/>
  </r>
  <r>
    <s v="strleaves-752-x-Aug-04-23"/>
    <m/>
    <x v="52"/>
    <n v="31.236000000000001"/>
    <n v="31.24"/>
    <x v="58"/>
    <s v=""/>
    <n v="5100907"/>
    <n v="26278506"/>
    <n v="7.89"/>
    <n v="2.11"/>
    <n v="1"/>
    <x v="2"/>
    <n v="8.1373631731622247E-4"/>
    <n v="3"/>
  </r>
  <r>
    <s v="strleaves-752-x-Aug-04-23"/>
    <m/>
    <x v="52"/>
    <n v="32.003"/>
    <n v="32"/>
    <x v="400"/>
    <s v=""/>
    <n v="8648494"/>
    <n v="26278506"/>
    <n v="7.89"/>
    <n v="2.11"/>
    <n v="1"/>
    <x v="2"/>
    <n v="1.3781554935393245E-3"/>
    <n v="3"/>
  </r>
  <r>
    <s v="strleaves-758-x-Aug-04-23"/>
    <m/>
    <x v="53"/>
    <n v="4.2560000000000002"/>
    <n v="4.26"/>
    <x v="217"/>
    <s v=""/>
    <n v="2267077"/>
    <n v="46165950"/>
    <n v="10.07"/>
    <n v="3.12"/>
    <n v="0"/>
    <x v="2"/>
    <n v="1.6094311215411283E-4"/>
    <n v="3"/>
  </r>
  <r>
    <s v="strleaves-758-x-Aug-04-23"/>
    <m/>
    <x v="53"/>
    <n v="4.3940000000000001"/>
    <n v="4.3899999999999997"/>
    <x v="105"/>
    <s v=""/>
    <n v="6621434"/>
    <n v="46165950"/>
    <n v="10.07"/>
    <n v="3.12"/>
    <n v="0"/>
    <x v="2"/>
    <n v="4.6954872919588897E-4"/>
    <n v="3"/>
  </r>
  <r>
    <s v="strleaves-758-x-Aug-04-23"/>
    <m/>
    <x v="53"/>
    <n v="4.7850000000000001"/>
    <n v="4.79"/>
    <x v="210"/>
    <s v=""/>
    <n v="3597103"/>
    <n v="46165950"/>
    <n v="10.07"/>
    <n v="3.12"/>
    <n v="0"/>
    <x v="2"/>
    <n v="2.5480298062757647E-4"/>
    <n v="3"/>
  </r>
  <r>
    <s v="strleaves-758-x-Aug-04-23"/>
    <m/>
    <x v="53"/>
    <n v="4.8639999999999999"/>
    <n v="4.8600000000000003"/>
    <x v="107"/>
    <s v=""/>
    <n v="9329882"/>
    <n v="46165950"/>
    <n v="10.07"/>
    <n v="3.12"/>
    <n v="0"/>
    <x v="2"/>
    <n v="6.6016321298730332E-4"/>
    <n v="3"/>
  </r>
  <r>
    <s v="strleaves-758-x-Aug-04-23"/>
    <m/>
    <x v="53"/>
    <n v="5.4260000000000002"/>
    <n v="5.43"/>
    <x v="2"/>
    <s v="4-hydroxy-4-methyl-2-pentanone"/>
    <n v="81231687"/>
    <n v="46165950"/>
    <n v="10.07"/>
    <n v="3.12"/>
    <n v="0"/>
    <x v="2"/>
    <n v="5.7414911853571563E-3"/>
    <n v="3"/>
  </r>
  <r>
    <s v="strleaves-758-x-Aug-04-23"/>
    <m/>
    <x v="53"/>
    <n v="5.7530000000000001"/>
    <n v="5.75"/>
    <x v="3"/>
    <s v="(z)-3-hexen-1-ol"/>
    <n v="105203860"/>
    <n v="46165950"/>
    <n v="10.07"/>
    <n v="3.12"/>
    <n v="0"/>
    <x v="2"/>
    <n v="7.4277193549739402E-3"/>
    <n v="3"/>
  </r>
  <r>
    <s v="strleaves-758-x-Aug-04-23"/>
    <m/>
    <x v="53"/>
    <n v="5.89"/>
    <n v="5.89"/>
    <x v="108"/>
    <s v=""/>
    <n v="23229476"/>
    <n v="46165950"/>
    <n v="10.07"/>
    <n v="3.12"/>
    <n v="0"/>
    <x v="2"/>
    <n v="1.6382807433887076E-3"/>
    <n v="3"/>
  </r>
  <r>
    <s v="strleaves-758-x-Aug-04-23"/>
    <m/>
    <x v="53"/>
    <n v="6.1109999999999998"/>
    <n v="6.11"/>
    <x v="109"/>
    <s v=""/>
    <n v="8996399"/>
    <n v="46165950"/>
    <n v="10.07"/>
    <n v="3.12"/>
    <n v="0"/>
    <x v="2"/>
    <n v="6.3378687651539196E-4"/>
    <n v="3"/>
  </r>
  <r>
    <s v="strleaves-758-x-Aug-04-23"/>
    <m/>
    <x v="53"/>
    <n v="6.4509999999999996"/>
    <n v="6.45"/>
    <x v="191"/>
    <s v=""/>
    <n v="1187095"/>
    <n v="46165950"/>
    <n v="10.07"/>
    <n v="3.12"/>
    <n v="0"/>
    <x v="2"/>
    <n v="8.3538398914500959E-5"/>
    <n v="3"/>
  </r>
  <r>
    <s v="strleaves-758-x-Aug-04-23"/>
    <m/>
    <x v="53"/>
    <n v="7.5060000000000002"/>
    <n v="7.51"/>
    <x v="9"/>
    <s v="cyclopentane"/>
    <n v="13879779"/>
    <n v="46165950"/>
    <n v="10.07"/>
    <n v="3.12"/>
    <n v="0"/>
    <x v="2"/>
    <n v="9.7568555930796735E-4"/>
    <n v="3"/>
  </r>
  <r>
    <s v="strleaves-758-x-Aug-04-23"/>
    <m/>
    <x v="53"/>
    <n v="7.5730000000000004"/>
    <n v="7.57"/>
    <x v="505"/>
    <s v=""/>
    <n v="4927362"/>
    <n v="46165950"/>
    <n v="10.07"/>
    <n v="3.12"/>
    <n v="0"/>
    <x v="2"/>
    <n v="3.4599431722978142E-4"/>
    <n v="3"/>
  </r>
  <r>
    <s v="strleaves-758-x-Aug-04-23"/>
    <m/>
    <x v="53"/>
    <n v="8.0039999999999996"/>
    <n v="8"/>
    <x v="285"/>
    <s v=""/>
    <n v="4608730"/>
    <n v="46165950"/>
    <n v="10.07"/>
    <n v="3.12"/>
    <n v="0"/>
    <x v="2"/>
    <n v="3.2326854306118688E-4"/>
    <n v="3"/>
  </r>
  <r>
    <s v="strleaves-758-x-Aug-04-23"/>
    <m/>
    <x v="53"/>
    <n v="8.2040000000000006"/>
    <n v="8.1999999999999993"/>
    <x v="218"/>
    <s v=""/>
    <n v="5366594"/>
    <n v="46165950"/>
    <n v="10.07"/>
    <n v="3.12"/>
    <n v="0"/>
    <x v="2"/>
    <n v="3.7601841795967538E-4"/>
    <n v="3"/>
  </r>
  <r>
    <s v="strleaves-758-x-Aug-04-23"/>
    <m/>
    <x v="53"/>
    <n v="8.3849999999999998"/>
    <n v="8.39"/>
    <x v="71"/>
    <s v=""/>
    <n v="5128999"/>
    <n v="46165950"/>
    <n v="10.07"/>
    <n v="3.12"/>
    <n v="0"/>
    <x v="2"/>
    <n v="3.5898119640106519E-4"/>
    <n v="3"/>
  </r>
  <r>
    <s v="strleaves-758-x-Aug-04-23"/>
    <m/>
    <x v="53"/>
    <n v="8.4670000000000005"/>
    <n v="8.4700000000000006"/>
    <x v="10"/>
    <s v=""/>
    <n v="10968852"/>
    <n v="46165950"/>
    <n v="10.07"/>
    <n v="3.12"/>
    <n v="0"/>
    <x v="2"/>
    <n v="7.6688365754847736E-4"/>
    <n v="3"/>
  </r>
  <r>
    <s v="strleaves-758-x-Aug-04-23"/>
    <m/>
    <x v="53"/>
    <n v="8.9190000000000005"/>
    <n v="8.92"/>
    <x v="72"/>
    <s v=""/>
    <n v="2058386"/>
    <n v="46165950"/>
    <n v="10.07"/>
    <n v="3.12"/>
    <n v="0"/>
    <x v="2"/>
    <n v="1.4375562774539334E-4"/>
    <n v="3"/>
  </r>
  <r>
    <s v="strleaves-758-x-Aug-04-23"/>
    <m/>
    <x v="53"/>
    <n v="9.9049999999999994"/>
    <n v="9.91"/>
    <x v="157"/>
    <s v=""/>
    <n v="12859686"/>
    <n v="46165950"/>
    <n v="10.07"/>
    <n v="3.12"/>
    <n v="0"/>
    <x v="2"/>
    <n v="8.9713673265532767E-4"/>
    <n v="3"/>
  </r>
  <r>
    <s v="strleaves-758-x-Aug-04-23"/>
    <m/>
    <x v="53"/>
    <n v="10.315"/>
    <n v="10.32"/>
    <x v="13"/>
    <s v="octanal"/>
    <n v="5792782"/>
    <n v="46165950"/>
    <n v="10.07"/>
    <n v="3.12"/>
    <n v="0"/>
    <x v="2"/>
    <n v="4.0368834002047708E-4"/>
    <n v="3"/>
  </r>
  <r>
    <s v="strleaves-758-x-Aug-04-23"/>
    <m/>
    <x v="53"/>
    <n v="11.071999999999999"/>
    <n v="11.07"/>
    <x v="15"/>
    <s v="D-limonene"/>
    <n v="20241103"/>
    <n v="46165950"/>
    <n v="10.07"/>
    <n v="3.12"/>
    <n v="0"/>
    <x v="2"/>
    <n v="1.4090436529618086E-3"/>
    <n v="3"/>
  </r>
  <r>
    <s v="strleaves-758-x-Aug-04-23"/>
    <m/>
    <x v="53"/>
    <n v="11.746"/>
    <n v="11.75"/>
    <x v="159"/>
    <s v=""/>
    <n v="4499654"/>
    <n v="46165950"/>
    <n v="10.07"/>
    <n v="3.12"/>
    <n v="0"/>
    <x v="2"/>
    <n v="3.1289682126289223E-4"/>
    <n v="3"/>
  </r>
  <r>
    <s v="strleaves-758-x-Aug-04-23"/>
    <m/>
    <x v="53"/>
    <n v="12.026"/>
    <n v="12.03"/>
    <x v="196"/>
    <s v=""/>
    <n v="7470804"/>
    <n v="46165950"/>
    <n v="10.07"/>
    <n v="3.12"/>
    <n v="0"/>
    <x v="2"/>
    <n v="5.1894536329213762E-4"/>
    <n v="3"/>
  </r>
  <r>
    <s v="strleaves-758-x-Aug-04-23"/>
    <m/>
    <x v="53"/>
    <n v="13.356999999999999"/>
    <n v="13.36"/>
    <x v="98"/>
    <s v=""/>
    <n v="2871659"/>
    <n v="46165950"/>
    <n v="10.07"/>
    <n v="3.12"/>
    <n v="0"/>
    <x v="2"/>
    <n v="1.9925990840120213E-4"/>
    <n v="3"/>
  </r>
  <r>
    <s v="strleaves-758-x-Aug-04-23"/>
    <m/>
    <x v="53"/>
    <n v="13.43"/>
    <n v="13.43"/>
    <x v="525"/>
    <s v=""/>
    <n v="3079984"/>
    <n v="46165950"/>
    <n v="10.07"/>
    <n v="3.12"/>
    <n v="0"/>
    <x v="2"/>
    <n v="2.1348569848634861E-4"/>
    <n v="3"/>
  </r>
  <r>
    <s v="strleaves-758-x-Aug-04-23"/>
    <m/>
    <x v="53"/>
    <n v="13.513999999999999"/>
    <n v="13.51"/>
    <x v="20"/>
    <s v="nonanal"/>
    <n v="12233540"/>
    <n v="46165950"/>
    <n v="10.07"/>
    <n v="3.12"/>
    <n v="0"/>
    <x v="2"/>
    <n v="8.4704452810263544E-4"/>
    <n v="3"/>
  </r>
  <r>
    <s v="strleaves-758-x-Aug-04-23"/>
    <m/>
    <x v="53"/>
    <n v="13.887"/>
    <n v="13.89"/>
    <x v="73"/>
    <s v="€-4,8-dimethylnona-1,3,7-triene"/>
    <n v="14249255"/>
    <n v="46165950"/>
    <n v="10.07"/>
    <n v="3.12"/>
    <n v="0"/>
    <x v="2"/>
    <n v="9.8555422047790506E-4"/>
    <n v="3"/>
  </r>
  <r>
    <s v="strleaves-758-x-Aug-04-23"/>
    <m/>
    <x v="53"/>
    <n v="15.157"/>
    <n v="15.16"/>
    <x v="125"/>
    <s v=""/>
    <n v="8866860"/>
    <n v="46165950"/>
    <n v="10.07"/>
    <n v="3.12"/>
    <n v="0"/>
    <x v="2"/>
    <n v="6.126225552987311E-4"/>
    <n v="3"/>
  </r>
  <r>
    <s v="strleaves-758-x-Aug-04-23"/>
    <m/>
    <x v="53"/>
    <n v="15.268000000000001"/>
    <n v="15.27"/>
    <x v="74"/>
    <s v=""/>
    <n v="5712458"/>
    <n v="46165950"/>
    <n v="10.07"/>
    <n v="3.12"/>
    <n v="0"/>
    <x v="2"/>
    <n v="3.9425881879567615E-4"/>
    <n v="3"/>
  </r>
  <r>
    <s v="strleaves-758-x-Aug-04-23"/>
    <m/>
    <x v="53"/>
    <n v="16.213999999999999"/>
    <n v="16.21"/>
    <x v="27"/>
    <s v="methyl salicylate"/>
    <n v="6556385"/>
    <n v="46165950"/>
    <n v="10.07"/>
    <n v="3.12"/>
    <n v="0"/>
    <x v="2"/>
    <n v="4.5202099462314602E-4"/>
    <n v="3"/>
  </r>
  <r>
    <s v="strleaves-758-x-Aug-04-23"/>
    <m/>
    <x v="53"/>
    <n v="16.359000000000002"/>
    <n v="16.36"/>
    <x v="28"/>
    <s v="dodecane"/>
    <n v="5651482"/>
    <n v="46165950"/>
    <n v="10.07"/>
    <n v="3.12"/>
    <n v="0"/>
    <x v="2"/>
    <n v="3.8921786415327555E-4"/>
    <n v="3"/>
  </r>
  <r>
    <s v="strleaves-758-x-Aug-04-23"/>
    <m/>
    <x v="53"/>
    <n v="16.547999999999998"/>
    <n v="16.55"/>
    <x v="29"/>
    <s v="decanal"/>
    <n v="12472225"/>
    <n v="46165950"/>
    <n v="10.07"/>
    <n v="3.12"/>
    <n v="0"/>
    <x v="2"/>
    <n v="8.5804705661176586E-4"/>
    <n v="3"/>
  </r>
  <r>
    <s v="strleaves-758-x-Aug-04-23"/>
    <m/>
    <x v="53"/>
    <n v="18.177"/>
    <n v="18.18"/>
    <x v="33"/>
    <s v="m-ethylacetophenone"/>
    <n v="24771936"/>
    <n v="46165950"/>
    <n v="10.07"/>
    <n v="3.12"/>
    <n v="0"/>
    <x v="2"/>
    <n v="1.7024107944038907E-3"/>
    <n v="3"/>
  </r>
  <r>
    <s v="strleaves-758-x-Aug-04-23"/>
    <m/>
    <x v="53"/>
    <n v="18.695"/>
    <n v="18.7"/>
    <x v="76"/>
    <s v=""/>
    <n v="16993199"/>
    <n v="46165950"/>
    <n v="10.07"/>
    <n v="3.12"/>
    <n v="0"/>
    <x v="2"/>
    <n v="1.1665874417668559E-3"/>
    <n v="3"/>
  </r>
  <r>
    <s v="strleaves-758-x-Aug-04-23"/>
    <m/>
    <x v="53"/>
    <n v="19"/>
    <n v="19"/>
    <x v="324"/>
    <s v=""/>
    <n v="30788124"/>
    <n v="46165950"/>
    <n v="10.07"/>
    <n v="3.12"/>
    <n v="0"/>
    <x v="2"/>
    <n v="2.1113664239165008E-3"/>
    <n v="3"/>
  </r>
  <r>
    <s v="strleaves-758-x-Aug-04-23"/>
    <m/>
    <x v="53"/>
    <n v="19.501999999999999"/>
    <n v="19.5"/>
    <x v="41"/>
    <s v="standard"/>
    <n v="23082975"/>
    <n v="46165950"/>
    <n v="10.07"/>
    <n v="3.12"/>
    <n v="0"/>
    <x v="2"/>
    <n v="1.5812876741788373E-3"/>
    <n v="3"/>
  </r>
  <r>
    <s v="strleaves-758-x-Aug-04-23"/>
    <m/>
    <x v="53"/>
    <n v="19.901"/>
    <n v="19.899999999999999"/>
    <x v="510"/>
    <s v=""/>
    <n v="3060481"/>
    <n v="46165950"/>
    <n v="10.07"/>
    <n v="3.12"/>
    <n v="0"/>
    <x v="2"/>
    <n v="2.0943439292258213E-4"/>
    <n v="3"/>
  </r>
  <r>
    <s v="strleaves-758-x-Aug-04-23"/>
    <m/>
    <x v="53"/>
    <n v="20.187000000000001"/>
    <n v="20.190000000000001"/>
    <x v="78"/>
    <s v=""/>
    <n v="6865444"/>
    <n v="46165950"/>
    <n v="10.07"/>
    <n v="3.12"/>
    <n v="0"/>
    <x v="2"/>
    <n v="4.6931738488241789E-4"/>
    <n v="3"/>
  </r>
  <r>
    <s v="strleaves-758-x-Aug-04-23"/>
    <m/>
    <x v="53"/>
    <n v="22.274999999999999"/>
    <n v="22.28"/>
    <x v="114"/>
    <s v=""/>
    <n v="4429421"/>
    <n v="46165950"/>
    <n v="10.07"/>
    <n v="3.12"/>
    <n v="0"/>
    <x v="2"/>
    <n v="3.0247198686262635E-4"/>
    <n v="3"/>
  </r>
  <r>
    <s v="strleaves-758-x-Aug-04-23"/>
    <m/>
    <x v="53"/>
    <n v="22.42"/>
    <n v="22.42"/>
    <x v="87"/>
    <s v=""/>
    <n v="4944593"/>
    <n v="46165950"/>
    <n v="10.07"/>
    <n v="3.12"/>
    <n v="0"/>
    <x v="2"/>
    <n v="3.372946250768757E-4"/>
    <n v="3"/>
  </r>
  <r>
    <s v="strleaves-758-x-Aug-04-23"/>
    <m/>
    <x v="53"/>
    <n v="23.911000000000001"/>
    <n v="23.91"/>
    <x v="390"/>
    <s v=""/>
    <n v="6536578"/>
    <n v="46165950"/>
    <n v="10.07"/>
    <n v="3.12"/>
    <n v="0"/>
    <x v="2"/>
    <n v="4.4542078216013541E-4"/>
    <n v="3"/>
  </r>
  <r>
    <s v="strleaves-758-x-Aug-04-23"/>
    <m/>
    <x v="53"/>
    <n v="27.199000000000002"/>
    <n v="27.2"/>
    <x v="222"/>
    <s v=""/>
    <n v="4667555"/>
    <n v="46165950"/>
    <n v="10.07"/>
    <n v="3.12"/>
    <n v="0"/>
    <x v="2"/>
    <n v="3.17724799348496E-4"/>
    <n v="3"/>
  </r>
  <r>
    <s v="strleaves-758-x-Aug-04-23"/>
    <m/>
    <x v="53"/>
    <n v="32.000999999999998"/>
    <n v="32"/>
    <x v="400"/>
    <s v=""/>
    <n v="4160990"/>
    <n v="46165950"/>
    <n v="10.07"/>
    <n v="3.12"/>
    <n v="0"/>
    <x v="2"/>
    <n v="2.8294398569396549E-4"/>
    <n v="3"/>
  </r>
  <r>
    <s v="strleaves-796-x-Aug-04-23"/>
    <m/>
    <x v="54"/>
    <n v="4.3899999999999997"/>
    <n v="4.3899999999999997"/>
    <x v="105"/>
    <s v=""/>
    <n v="15108753"/>
    <n v="29590812"/>
    <n v="9.4499999999999993"/>
    <n v="2.2999999999999998"/>
    <n v="0"/>
    <x v="2"/>
    <n v="1.7062300226696697E-3"/>
    <n v="3"/>
  </r>
  <r>
    <s v="strleaves-796-x-Aug-04-23"/>
    <m/>
    <x v="54"/>
    <n v="4.75"/>
    <n v="4.75"/>
    <x v="209"/>
    <s v=""/>
    <n v="8911628"/>
    <n v="29590812"/>
    <n v="9.4499999999999993"/>
    <n v="2.2999999999999998"/>
    <n v="0"/>
    <x v="2"/>
    <n v="1.0053310494380859E-3"/>
    <n v="3"/>
  </r>
  <r>
    <s v="strleaves-796-x-Aug-04-23"/>
    <m/>
    <x v="54"/>
    <n v="4.859"/>
    <n v="4.8600000000000003"/>
    <x v="107"/>
    <s v=""/>
    <n v="14985047"/>
    <n v="29590812"/>
    <n v="9.4499999999999993"/>
    <n v="2.2999999999999998"/>
    <n v="0"/>
    <x v="2"/>
    <n v="1.6887047481007448E-3"/>
    <n v="3"/>
  </r>
  <r>
    <s v="strleaves-796-x-Aug-04-23"/>
    <m/>
    <x v="54"/>
    <n v="5.4249999999999998"/>
    <n v="5.43"/>
    <x v="2"/>
    <s v="4-hydroxy-4-methyl-2-pentanone"/>
    <n v="96362863"/>
    <n v="29590812"/>
    <n v="9.4499999999999993"/>
    <n v="2.2999999999999998"/>
    <n v="0"/>
    <x v="2"/>
    <n v="1.0847992030534473E-2"/>
    <n v="3"/>
  </r>
  <r>
    <s v="strleaves-796-x-Aug-04-23"/>
    <m/>
    <x v="54"/>
    <n v="5.7539999999999996"/>
    <n v="5.75"/>
    <x v="3"/>
    <s v="(z)-3-hexen-1-ol"/>
    <n v="160366825"/>
    <n v="29590812"/>
    <n v="9.4499999999999993"/>
    <n v="2.2999999999999998"/>
    <n v="0"/>
    <x v="2"/>
    <n v="1.8034276323236096E-2"/>
    <n v="3"/>
  </r>
  <r>
    <s v="strleaves-796-x-Aug-04-23"/>
    <m/>
    <x v="54"/>
    <n v="5.8780000000000001"/>
    <n v="5.88"/>
    <x v="69"/>
    <s v=""/>
    <n v="53357845"/>
    <n v="29590812"/>
    <n v="9.4499999999999993"/>
    <n v="2.2999999999999998"/>
    <n v="0"/>
    <x v="2"/>
    <n v="5.9941481540868868E-3"/>
    <n v="3"/>
  </r>
  <r>
    <s v="strleaves-796-x-Aug-04-23"/>
    <m/>
    <x v="54"/>
    <n v="6.109"/>
    <n v="6.11"/>
    <x v="109"/>
    <s v=""/>
    <n v="23420545"/>
    <n v="29590812"/>
    <n v="9.4499999999999993"/>
    <n v="2.2999999999999998"/>
    <n v="0"/>
    <x v="2"/>
    <n v="2.6282802289443394E-3"/>
    <n v="3"/>
  </r>
  <r>
    <s v="strleaves-796-x-Aug-04-23"/>
    <m/>
    <x v="54"/>
    <n v="6.4480000000000004"/>
    <n v="6.45"/>
    <x v="191"/>
    <s v=""/>
    <n v="5110732"/>
    <n v="29590812"/>
    <n v="9.4499999999999993"/>
    <n v="2.2999999999999998"/>
    <n v="0"/>
    <x v="2"/>
    <n v="5.7293286248833385E-4"/>
    <n v="3"/>
  </r>
  <r>
    <s v="strleaves-796-x-Aug-04-23"/>
    <m/>
    <x v="54"/>
    <n v="6.7919999999999998"/>
    <n v="6.79"/>
    <x v="192"/>
    <s v=""/>
    <n v="3150881"/>
    <n v="29590812"/>
    <n v="9.4499999999999993"/>
    <n v="2.2999999999999998"/>
    <n v="0"/>
    <x v="2"/>
    <n v="3.5285725863582959E-4"/>
    <n v="3"/>
  </r>
  <r>
    <s v="strleaves-796-x-Aug-04-23"/>
    <m/>
    <x v="54"/>
    <n v="7.0960000000000001"/>
    <n v="7.1"/>
    <x v="70"/>
    <s v=""/>
    <n v="10680868"/>
    <n v="29590812"/>
    <n v="9.4499999999999993"/>
    <n v="2.2999999999999998"/>
    <n v="0"/>
    <x v="2"/>
    <n v="1.1948695785684747E-3"/>
    <n v="3"/>
  </r>
  <r>
    <s v="strleaves-796-x-Aug-04-23"/>
    <m/>
    <x v="54"/>
    <n v="7.5049999999999999"/>
    <n v="7.51"/>
    <x v="9"/>
    <s v="cyclopentane"/>
    <n v="20760968"/>
    <n v="29590812"/>
    <n v="9.4499999999999993"/>
    <n v="2.2999999999999998"/>
    <n v="0"/>
    <x v="2"/>
    <n v="2.3201118884130221E-3"/>
    <n v="3"/>
  </r>
  <r>
    <s v="strleaves-796-x-Aug-04-23"/>
    <m/>
    <x v="54"/>
    <n v="8.3829999999999991"/>
    <n v="8.3800000000000008"/>
    <x v="194"/>
    <s v=""/>
    <n v="5437265"/>
    <n v="29590812"/>
    <n v="9.4499999999999993"/>
    <n v="2.2999999999999998"/>
    <n v="0"/>
    <x v="2"/>
    <n v="6.0700137633895395E-4"/>
    <n v="3"/>
  </r>
  <r>
    <s v="strleaves-796-x-Aug-04-23"/>
    <m/>
    <x v="54"/>
    <n v="8.4659999999999993"/>
    <n v="8.4700000000000006"/>
    <x v="10"/>
    <s v=""/>
    <n v="11120078"/>
    <n v="29590812"/>
    <n v="9.4499999999999993"/>
    <n v="2.2999999999999998"/>
    <n v="0"/>
    <x v="2"/>
    <n v="1.2401246067966672E-3"/>
    <n v="3"/>
  </r>
  <r>
    <s v="strleaves-796-x-Aug-04-23"/>
    <m/>
    <x v="54"/>
    <n v="8.9190000000000005"/>
    <n v="8.92"/>
    <x v="72"/>
    <s v=""/>
    <n v="20559166"/>
    <n v="29590812"/>
    <n v="9.4499999999999993"/>
    <n v="2.2999999999999998"/>
    <n v="0"/>
    <x v="2"/>
    <n v="2.2904022912296935E-3"/>
    <n v="3"/>
  </r>
  <r>
    <s v="strleaves-796-x-Aug-04-23"/>
    <m/>
    <x v="54"/>
    <n v="9.8260000000000005"/>
    <n v="9.83"/>
    <x v="12"/>
    <s v="6-methyl-5-hepten-2-one"/>
    <n v="13352938"/>
    <n v="29590812"/>
    <n v="9.4499999999999993"/>
    <n v="2.2999999999999998"/>
    <n v="0"/>
    <x v="2"/>
    <n v="1.4860463728891024E-3"/>
    <n v="3"/>
  </r>
  <r>
    <s v="strleaves-796-x-Aug-04-23"/>
    <m/>
    <x v="54"/>
    <n v="9.9369999999999994"/>
    <n v="9.94"/>
    <x v="368"/>
    <s v="b-myrcene"/>
    <n v="30665398"/>
    <n v="29590812"/>
    <n v="9.4499999999999993"/>
    <n v="2.2999999999999998"/>
    <n v="0"/>
    <x v="2"/>
    <n v="3.4092108015720884E-3"/>
    <n v="3"/>
  </r>
  <r>
    <s v="strleaves-796-x-Aug-04-23"/>
    <m/>
    <x v="54"/>
    <n v="10.157999999999999"/>
    <n v="10.16"/>
    <x v="122"/>
    <s v=""/>
    <n v="10106856"/>
    <n v="29590812"/>
    <n v="9.4499999999999993"/>
    <n v="2.2999999999999998"/>
    <n v="0"/>
    <x v="2"/>
    <n v="1.1224616582917568E-3"/>
    <n v="3"/>
  </r>
  <r>
    <s v="strleaves-796-x-Aug-04-23"/>
    <m/>
    <x v="54"/>
    <n v="10.263"/>
    <n v="10.26"/>
    <x v="483"/>
    <s v=""/>
    <n v="13230838"/>
    <n v="29590812"/>
    <n v="9.4499999999999993"/>
    <n v="2.2999999999999998"/>
    <n v="0"/>
    <x v="2"/>
    <n v="1.4678897614012712E-3"/>
    <n v="3"/>
  </r>
  <r>
    <s v="strleaves-796-x-Aug-04-23"/>
    <m/>
    <x v="54"/>
    <n v="10.311"/>
    <n v="10.31"/>
    <x v="13"/>
    <s v="octanal"/>
    <n v="41711204"/>
    <n v="29590812"/>
    <n v="9.4499999999999993"/>
    <n v="2.2999999999999998"/>
    <n v="0"/>
    <x v="2"/>
    <n v="4.6228513862933019E-3"/>
    <n v="3"/>
  </r>
  <r>
    <s v="strleaves-796-x-Aug-04-23"/>
    <m/>
    <x v="54"/>
    <n v="10.467000000000001"/>
    <n v="10.47"/>
    <x v="14"/>
    <s v="(z)-3-hexen-1-ol acetate"/>
    <n v="279317350"/>
    <n v="29590812"/>
    <n v="9.4499999999999993"/>
    <n v="2.2999999999999998"/>
    <n v="0"/>
    <x v="2"/>
    <n v="3.0924785747298598E-2"/>
    <n v="3"/>
  </r>
  <r>
    <s v="strleaves-796-x-Aug-04-23"/>
    <m/>
    <x v="54"/>
    <n v="10.958"/>
    <n v="10.96"/>
    <x v="496"/>
    <s v=""/>
    <n v="5279780"/>
    <n v="29590812"/>
    <n v="9.4499999999999993"/>
    <n v="2.2999999999999998"/>
    <n v="0"/>
    <x v="2"/>
    <n v="5.8395133511170757E-4"/>
    <n v="3"/>
  </r>
  <r>
    <s v="strleaves-796-x-Aug-04-23"/>
    <m/>
    <x v="54"/>
    <n v="11.073"/>
    <n v="11.07"/>
    <x v="15"/>
    <s v="D-limonene"/>
    <n v="4712321"/>
    <n v="29590812"/>
    <n v="9.4499999999999993"/>
    <n v="2.2999999999999998"/>
    <n v="0"/>
    <x v="2"/>
    <n v="5.2065279021378192E-4"/>
    <n v="3"/>
  </r>
  <r>
    <s v="strleaves-796-x-Aug-04-23"/>
    <m/>
    <x v="54"/>
    <n v="11.157"/>
    <n v="11.16"/>
    <x v="16"/>
    <s v="2-ethyl-1-hexanol"/>
    <n v="14145161"/>
    <n v="29590812"/>
    <n v="9.4499999999999993"/>
    <n v="2.2999999999999998"/>
    <n v="0"/>
    <x v="2"/>
    <n v="1.5612562626300924E-3"/>
    <n v="3"/>
  </r>
  <r>
    <s v="strleaves-796-x-Aug-04-23"/>
    <m/>
    <x v="54"/>
    <n v="11.750999999999999"/>
    <n v="11.75"/>
    <x v="159"/>
    <s v=""/>
    <n v="2455158"/>
    <n v="29590812"/>
    <n v="9.4499999999999993"/>
    <n v="2.2999999999999998"/>
    <n v="0"/>
    <x v="2"/>
    <n v="2.7070680256081631E-4"/>
    <n v="3"/>
  </r>
  <r>
    <s v="strleaves-796-x-Aug-04-23"/>
    <m/>
    <x v="54"/>
    <n v="12.031000000000001"/>
    <n v="12.03"/>
    <x v="196"/>
    <s v=""/>
    <n v="6078770"/>
    <n v="29590812"/>
    <n v="9.4499999999999993"/>
    <n v="2.2999999999999998"/>
    <n v="0"/>
    <x v="2"/>
    <n v="6.6955971837341676E-4"/>
    <n v="3"/>
  </r>
  <r>
    <s v="strleaves-796-x-Aug-04-23"/>
    <m/>
    <x v="54"/>
    <n v="12.292"/>
    <n v="12.29"/>
    <x v="17"/>
    <s v="acetophenone"/>
    <n v="16649204"/>
    <n v="29590812"/>
    <n v="9.4499999999999993"/>
    <n v="2.2999999999999998"/>
    <n v="0"/>
    <x v="2"/>
    <n v="1.8319829288179872E-3"/>
    <n v="3"/>
  </r>
  <r>
    <s v="strleaves-796-x-Aug-04-23"/>
    <m/>
    <x v="54"/>
    <n v="13.204000000000001"/>
    <n v="13.2"/>
    <x v="19"/>
    <s v=""/>
    <n v="4805970"/>
    <n v="29590812"/>
    <n v="9.4499999999999993"/>
    <n v="2.2999999999999998"/>
    <n v="0"/>
    <x v="2"/>
    <n v="5.2827955248931145E-4"/>
    <n v="3"/>
  </r>
  <r>
    <s v="strleaves-796-x-Aug-04-23"/>
    <m/>
    <x v="54"/>
    <n v="13.356999999999999"/>
    <n v="13.36"/>
    <x v="98"/>
    <s v=""/>
    <n v="14171390"/>
    <n v="29590812"/>
    <n v="9.4499999999999993"/>
    <n v="2.2999999999999998"/>
    <n v="0"/>
    <x v="2"/>
    <n v="1.556146390788762E-3"/>
    <n v="3"/>
  </r>
  <r>
    <s v="strleaves-796-x-Aug-04-23"/>
    <m/>
    <x v="54"/>
    <n v="13.512"/>
    <n v="13.51"/>
    <x v="20"/>
    <s v="nonanal"/>
    <n v="107313083"/>
    <n v="29590812"/>
    <n v="9.4499999999999993"/>
    <n v="2.2999999999999998"/>
    <n v="0"/>
    <x v="2"/>
    <n v="1.1771895022106096E-2"/>
    <n v="3"/>
  </r>
  <r>
    <s v="strleaves-796-x-Aug-04-23"/>
    <m/>
    <x v="54"/>
    <n v="13.887"/>
    <n v="13.89"/>
    <x v="73"/>
    <s v="€-4,8-dimethylnona-1,3,7-triene"/>
    <n v="103731383"/>
    <n v="29590812"/>
    <n v="9.4499999999999993"/>
    <n v="2.2999999999999998"/>
    <n v="0"/>
    <x v="2"/>
    <n v="1.1367371140997928E-2"/>
    <n v="3"/>
  </r>
  <r>
    <s v="strleaves-796-x-Aug-04-23"/>
    <m/>
    <x v="54"/>
    <n v="14.513999999999999"/>
    <n v="14.51"/>
    <x v="497"/>
    <s v=""/>
    <n v="4175497"/>
    <n v="29590812"/>
    <n v="9.4499999999999993"/>
    <n v="2.2999999999999998"/>
    <n v="0"/>
    <x v="2"/>
    <n v="4.571036232237455E-4"/>
    <n v="3"/>
  </r>
  <r>
    <s v="strleaves-796-x-Aug-04-23"/>
    <m/>
    <x v="54"/>
    <n v="14.73"/>
    <n v="14.73"/>
    <x v="175"/>
    <s v=""/>
    <n v="11278384"/>
    <n v="29590812"/>
    <n v="9.4499999999999993"/>
    <n v="2.2999999999999998"/>
    <n v="0"/>
    <x v="2"/>
    <n v="1.2334184291745492E-3"/>
    <n v="3"/>
  </r>
  <r>
    <s v="strleaves-796-x-Aug-04-23"/>
    <m/>
    <x v="54"/>
    <n v="14.945"/>
    <n v="14.95"/>
    <x v="99"/>
    <s v=""/>
    <n v="7082656"/>
    <n v="29590812"/>
    <n v="9.4499999999999993"/>
    <n v="2.2999999999999998"/>
    <n v="0"/>
    <x v="2"/>
    <n v="7.7377950877960758E-4"/>
    <n v="3"/>
  </r>
  <r>
    <s v="strleaves-796-x-Aug-04-23"/>
    <m/>
    <x v="54"/>
    <n v="15.157999999999999"/>
    <n v="15.16"/>
    <x v="125"/>
    <s v=""/>
    <n v="15579792"/>
    <n v="29590812"/>
    <n v="9.4499999999999993"/>
    <n v="2.2999999999999998"/>
    <n v="0"/>
    <x v="2"/>
    <n v="1.7003592991248666E-3"/>
    <n v="3"/>
  </r>
  <r>
    <s v="strleaves-796-x-Aug-04-23"/>
    <m/>
    <x v="54"/>
    <n v="15.442"/>
    <n v="15.44"/>
    <x v="508"/>
    <s v=""/>
    <n v="3514272"/>
    <n v="29590812"/>
    <n v="9.4499999999999993"/>
    <n v="2.2999999999999998"/>
    <n v="0"/>
    <x v="2"/>
    <n v="3.8315353547530945E-4"/>
    <n v="3"/>
  </r>
  <r>
    <s v="strleaves-796-x-Aug-04-23"/>
    <m/>
    <x v="54"/>
    <n v="15.492000000000001"/>
    <n v="15.49"/>
    <x v="24"/>
    <s v="dodecanal"/>
    <n v="6085486"/>
    <n v="29590812"/>
    <n v="9.4499999999999993"/>
    <n v="2.2999999999999998"/>
    <n v="0"/>
    <x v="2"/>
    <n v="6.6281388940900071E-4"/>
    <n v="3"/>
  </r>
  <r>
    <s v="strleaves-796-x-Aug-04-23"/>
    <m/>
    <x v="54"/>
    <n v="16"/>
    <n v="16"/>
    <x v="26"/>
    <s v="Butanoic acid, 3-hexenyl ester"/>
    <n v="53490116"/>
    <n v="29590812"/>
    <n v="9.4499999999999993"/>
    <n v="2.2999999999999998"/>
    <n v="0"/>
    <x v="2"/>
    <n v="5.8200831347788159E-3"/>
    <n v="3"/>
  </r>
  <r>
    <s v="strleaves-796-x-Aug-04-23"/>
    <m/>
    <x v="54"/>
    <n v="16.212"/>
    <n v="16.21"/>
    <x v="27"/>
    <s v="methyl salicylate"/>
    <n v="30052997"/>
    <n v="29590812"/>
    <n v="9.4499999999999993"/>
    <n v="2.2999999999999998"/>
    <n v="0"/>
    <x v="2"/>
    <n v="3.2666544648500381E-3"/>
    <n v="3"/>
  </r>
  <r>
    <s v="strleaves-796-x-Aug-04-23"/>
    <m/>
    <x v="54"/>
    <n v="16.367000000000001"/>
    <n v="16.37"/>
    <x v="28"/>
    <s v="dodecane"/>
    <n v="84695795"/>
    <n v="29590812"/>
    <n v="9.4499999999999993"/>
    <n v="2.2999999999999998"/>
    <n v="0"/>
    <x v="2"/>
    <n v="9.196815366083827E-3"/>
    <n v="3"/>
  </r>
  <r>
    <s v="strleaves-796-x-Aug-04-23"/>
    <m/>
    <x v="54"/>
    <n v="16.547000000000001"/>
    <n v="16.55"/>
    <x v="29"/>
    <s v="decanal"/>
    <n v="54199041"/>
    <n v="29590812"/>
    <n v="9.4499999999999993"/>
    <n v="2.2999999999999998"/>
    <n v="0"/>
    <x v="2"/>
    <n v="5.8793304967984846E-3"/>
    <n v="3"/>
  </r>
  <r>
    <s v="strleaves-796-x-Aug-04-23"/>
    <m/>
    <x v="54"/>
    <n v="17.324999999999999"/>
    <n v="17.329999999999998"/>
    <x v="164"/>
    <s v=""/>
    <n v="17332663"/>
    <n v="29590812"/>
    <n v="9.4499999999999993"/>
    <n v="2.2999999999999998"/>
    <n v="0"/>
    <x v="2"/>
    <n v="1.8782900674302191E-3"/>
    <n v="3"/>
  </r>
  <r>
    <s v="strleaves-796-x-Aug-04-23"/>
    <m/>
    <x v="54"/>
    <n v="17.43"/>
    <n v="17.43"/>
    <x v="30"/>
    <s v="cis-3-hexenyl isovalerate"/>
    <n v="22687434"/>
    <n v="29590812"/>
    <n v="9.4499999999999993"/>
    <n v="2.2999999999999998"/>
    <n v="0"/>
    <x v="2"/>
    <n v="2.4560900624708368E-3"/>
    <n v="3"/>
  </r>
  <r>
    <s v="strleaves-796-x-Aug-04-23"/>
    <m/>
    <x v="54"/>
    <n v="18.18"/>
    <n v="18.18"/>
    <x v="33"/>
    <s v="m-ethylacetophenone"/>
    <n v="9526584"/>
    <n v="29590812"/>
    <n v="9.4499999999999993"/>
    <n v="2.2999999999999998"/>
    <n v="0"/>
    <x v="2"/>
    <n v="1.0302866974139823E-3"/>
    <n v="3"/>
  </r>
  <r>
    <s v="strleaves-796-x-Aug-04-23"/>
    <m/>
    <x v="54"/>
    <n v="18.516999999999999"/>
    <n v="18.52"/>
    <x v="295"/>
    <s v=""/>
    <n v="5399655"/>
    <n v="29590812"/>
    <n v="9.4499999999999993"/>
    <n v="2.2999999999999998"/>
    <n v="0"/>
    <x v="2"/>
    <n v="5.833770328945489E-4"/>
    <n v="3"/>
  </r>
  <r>
    <s v="strleaves-796-x-Aug-04-23"/>
    <m/>
    <x v="54"/>
    <n v="18.652999999999999"/>
    <n v="18.649999999999999"/>
    <x v="484"/>
    <s v=""/>
    <n v="6429868"/>
    <n v="29590812"/>
    <n v="9.4499999999999993"/>
    <n v="2.2999999999999998"/>
    <n v="0"/>
    <x v="2"/>
    <n v="6.9398204817743188E-4"/>
    <n v="3"/>
  </r>
  <r>
    <s v="strleaves-796-x-Aug-04-23"/>
    <m/>
    <x v="54"/>
    <n v="19.001000000000001"/>
    <n v="19"/>
    <x v="324"/>
    <s v=""/>
    <n v="50100273"/>
    <n v="29590812"/>
    <n v="9.4499999999999993"/>
    <n v="2.2999999999999998"/>
    <n v="0"/>
    <x v="2"/>
    <n v="5.4019377479727687E-3"/>
    <n v="3"/>
  </r>
  <r>
    <s v="strleaves-796-x-Aug-04-23"/>
    <m/>
    <x v="54"/>
    <n v="19.186"/>
    <n v="19.190000000000001"/>
    <x v="38"/>
    <s v=""/>
    <n v="3738168"/>
    <n v="29590812"/>
    <n v="9.4499999999999993"/>
    <n v="2.2999999999999998"/>
    <n v="0"/>
    <x v="2"/>
    <n v="4.0265402104379579E-4"/>
    <n v="3"/>
  </r>
  <r>
    <s v="strleaves-796-x-Aug-04-23"/>
    <m/>
    <x v="54"/>
    <n v="19.280999999999999"/>
    <n v="19.28"/>
    <x v="426"/>
    <s v=""/>
    <n v="6457588"/>
    <n v="29590812"/>
    <n v="9.4499999999999993"/>
    <n v="2.2999999999999998"/>
    <n v="0"/>
    <x v="2"/>
    <n v="6.9487668202082293E-4"/>
    <n v="3"/>
  </r>
  <r>
    <s v="strleaves-796-x-Aug-04-23"/>
    <m/>
    <x v="54"/>
    <n v="19.396999999999998"/>
    <n v="19.399999999999999"/>
    <x v="39"/>
    <s v="undecanal"/>
    <n v="4024331"/>
    <n v="29590812"/>
    <n v="9.4499999999999993"/>
    <n v="2.2999999999999998"/>
    <n v="0"/>
    <x v="2"/>
    <n v="4.3260916534552691E-4"/>
    <n v="3"/>
  </r>
  <r>
    <s v="strleaves-796-x-Aug-04-23"/>
    <m/>
    <x v="54"/>
    <n v="19.501000000000001"/>
    <n v="19.5"/>
    <x v="41"/>
    <s v="standard"/>
    <n v="29590812"/>
    <n v="29590812"/>
    <n v="9.4499999999999993"/>
    <n v="2.2999999999999998"/>
    <n v="0"/>
    <x v="2"/>
    <n v="3.1777809555587335E-3"/>
    <n v="3"/>
  </r>
  <r>
    <s v="strleaves-796-x-Aug-04-23"/>
    <m/>
    <x v="54"/>
    <n v="19.878"/>
    <n v="19.88"/>
    <x v="176"/>
    <s v=""/>
    <n v="13975199"/>
    <n v="29590812"/>
    <n v="9.4499999999999993"/>
    <n v="2.2999999999999998"/>
    <n v="0"/>
    <x v="2"/>
    <n v="1.4993069845839686E-3"/>
    <n v="3"/>
  </r>
  <r>
    <s v="strleaves-796-x-Aug-04-23"/>
    <m/>
    <x v="54"/>
    <n v="20.64"/>
    <n v="20.64"/>
    <x v="551"/>
    <s v=""/>
    <n v="9972334"/>
    <n v="29590812"/>
    <n v="9.4499999999999993"/>
    <n v="2.2999999999999998"/>
    <n v="0"/>
    <x v="2"/>
    <n v="1.0687971860321092E-3"/>
    <n v="3"/>
  </r>
  <r>
    <s v="strleaves-796-x-Aug-04-23"/>
    <m/>
    <x v="54"/>
    <n v="21.289000000000001"/>
    <n v="21.29"/>
    <x v="444"/>
    <s v=""/>
    <n v="8066397"/>
    <n v="29590812"/>
    <n v="9.4499999999999993"/>
    <n v="2.2999999999999998"/>
    <n v="0"/>
    <x v="2"/>
    <n v="8.6366323880358647E-4"/>
    <n v="3"/>
  </r>
  <r>
    <s v="strleaves-796-x-Aug-04-23"/>
    <m/>
    <x v="54"/>
    <n v="21.507999999999999"/>
    <n v="21.51"/>
    <x v="229"/>
    <s v=""/>
    <n v="7607718"/>
    <n v="29590812"/>
    <n v="9.4499999999999993"/>
    <n v="2.2999999999999998"/>
    <n v="0"/>
    <x v="2"/>
    <n v="8.137406966180783E-4"/>
    <n v="3"/>
  </r>
  <r>
    <s v="strleaves-796-x-Aug-04-23"/>
    <m/>
    <x v="54"/>
    <n v="21.643999999999998"/>
    <n v="21.64"/>
    <x v="185"/>
    <s v=""/>
    <n v="12192304"/>
    <n v="29590812"/>
    <n v="9.4499999999999993"/>
    <n v="2.2999999999999998"/>
    <n v="0"/>
    <x v="2"/>
    <n v="1.3028206492111433E-3"/>
    <n v="3"/>
  </r>
  <r>
    <s v="strleaves-796-x-Aug-04-23"/>
    <m/>
    <x v="54"/>
    <n v="21.835000000000001"/>
    <n v="21.84"/>
    <x v="44"/>
    <s v="tetradecane"/>
    <n v="58792552"/>
    <n v="29590812"/>
    <n v="9.4499999999999993"/>
    <n v="2.2999999999999998"/>
    <n v="0"/>
    <x v="2"/>
    <n v="6.2760849540850865E-3"/>
    <n v="3"/>
  </r>
  <r>
    <s v="strleaves-796-x-Aug-04-23"/>
    <m/>
    <x v="54"/>
    <n v="22.077000000000002"/>
    <n v="22.08"/>
    <x v="45"/>
    <s v="dodecanal"/>
    <n v="6775085"/>
    <n v="29590812"/>
    <n v="9.4499999999999993"/>
    <n v="2.2999999999999998"/>
    <n v="0"/>
    <x v="2"/>
    <n v="7.2251909776843899E-4"/>
    <n v="3"/>
  </r>
  <r>
    <s v="strleaves-796-x-Aug-04-23"/>
    <m/>
    <x v="54"/>
    <n v="22.282"/>
    <n v="22.28"/>
    <x v="114"/>
    <s v=""/>
    <n v="6922362"/>
    <n v="29590812"/>
    <n v="9.4499999999999993"/>
    <n v="2.2999999999999998"/>
    <n v="0"/>
    <x v="2"/>
    <n v="7.374921459021239E-4"/>
    <n v="3"/>
  </r>
  <r>
    <s v="strleaves-796-x-Aug-04-23"/>
    <m/>
    <x v="54"/>
    <n v="22.713999999999999"/>
    <n v="22.71"/>
    <x v="541"/>
    <s v=""/>
    <n v="4107929"/>
    <n v="29590812"/>
    <n v="9.4499999999999993"/>
    <n v="2.2999999999999998"/>
    <n v="0"/>
    <x v="2"/>
    <n v="4.3721490615772086E-4"/>
    <n v="3"/>
  </r>
  <r>
    <s v="strleaves-796-x-Aug-04-23"/>
    <m/>
    <x v="54"/>
    <n v="23.911999999999999"/>
    <n v="23.91"/>
    <x v="390"/>
    <s v=""/>
    <n v="9078330"/>
    <n v="29590812"/>
    <n v="9.4499999999999993"/>
    <n v="2.2999999999999998"/>
    <n v="0"/>
    <x v="2"/>
    <n v="9.6526678572454402E-4"/>
    <n v="3"/>
  </r>
  <r>
    <s v="strleaves-796-x-Aug-04-23"/>
    <m/>
    <x v="54"/>
    <n v="24.329000000000001"/>
    <n v="24.33"/>
    <x v="48"/>
    <s v="pentadecane"/>
    <n v="3107015"/>
    <n v="29590812"/>
    <n v="9.4499999999999993"/>
    <n v="2.2999999999999998"/>
    <n v="0"/>
    <x v="2"/>
    <n v="3.3003085125888623E-4"/>
    <n v="3"/>
  </r>
  <r>
    <s v="strleaves-796-x-Aug-04-23"/>
    <m/>
    <x v="54"/>
    <n v="26.065999999999999"/>
    <n v="26.07"/>
    <x v="50"/>
    <s v=""/>
    <n v="14266695"/>
    <n v="29590812"/>
    <n v="9.4499999999999993"/>
    <n v="2.2999999999999998"/>
    <n v="0"/>
    <x v="2"/>
    <n v="1.5139264778014322E-3"/>
    <n v="3"/>
  </r>
  <r>
    <s v="strleaves-796-x-Aug-04-23"/>
    <m/>
    <x v="54"/>
    <n v="26.690999999999999"/>
    <n v="26.69"/>
    <x v="52"/>
    <s v=""/>
    <n v="7880630"/>
    <n v="29590812"/>
    <n v="9.4499999999999993"/>
    <n v="2.2999999999999998"/>
    <n v="0"/>
    <x v="2"/>
    <n v="8.3543562086540373E-4"/>
    <n v="3"/>
  </r>
  <r>
    <s v="strleaves-796-x-Aug-04-23"/>
    <m/>
    <x v="54"/>
    <n v="27.193000000000001"/>
    <n v="27.19"/>
    <x v="82"/>
    <s v=""/>
    <n v="6874274"/>
    <n v="29590812"/>
    <n v="9.4499999999999993"/>
    <n v="2.2999999999999998"/>
    <n v="0"/>
    <x v="2"/>
    <n v="7.2803114153077958E-4"/>
    <n v="3"/>
  </r>
  <r>
    <s v="strleaves-796-x-Aug-04-23"/>
    <m/>
    <x v="54"/>
    <n v="28.202999999999999"/>
    <n v="28.2"/>
    <x v="504"/>
    <s v=""/>
    <n v="5173980"/>
    <n v="29590812"/>
    <n v="9.4499999999999993"/>
    <n v="2.2999999999999998"/>
    <n v="0"/>
    <x v="2"/>
    <n v="5.4741835347975483E-4"/>
    <n v="3"/>
  </r>
  <r>
    <s v="strleaves-796-x-Aug-04-23"/>
    <m/>
    <x v="54"/>
    <n v="32.002000000000002"/>
    <n v="32"/>
    <x v="400"/>
    <s v=""/>
    <n v="7257083"/>
    <n v="29590812"/>
    <n v="9.4499999999999993"/>
    <n v="2.2999999999999998"/>
    <n v="0"/>
    <x v="2"/>
    <n v="7.6705871993443849E-4"/>
    <n v="3"/>
  </r>
  <r>
    <s v="strleaves-796-x-Aug-04-23"/>
    <m/>
    <x v="54"/>
    <n v="35.090000000000003"/>
    <n v="35.090000000000003"/>
    <x v="85"/>
    <s v=""/>
    <n v="45711334"/>
    <n v="29590812"/>
    <n v="9.4499999999999993"/>
    <n v="2.2999999999999998"/>
    <n v="0"/>
    <x v="2"/>
    <n v="4.8268383102118327E-3"/>
    <n v="3"/>
  </r>
  <r>
    <s v="strleaves-805-x-Aug-04-23"/>
    <m/>
    <x v="55"/>
    <n v="4.3920000000000003"/>
    <n v="4.3899999999999997"/>
    <x v="105"/>
    <s v=""/>
    <n v="7001228"/>
    <n v="26955158"/>
    <n v="9.5299999999999994"/>
    <n v="2.79"/>
    <n v="1"/>
    <x v="2"/>
    <n v="8.0396980913357934E-4"/>
    <n v="3"/>
  </r>
  <r>
    <s v="strleaves-805-x-Aug-04-23"/>
    <m/>
    <x v="55"/>
    <n v="4.8600000000000003"/>
    <n v="4.8600000000000003"/>
    <x v="107"/>
    <s v=""/>
    <n v="7248597"/>
    <n v="26955158"/>
    <n v="9.5299999999999994"/>
    <n v="2.79"/>
    <n v="1"/>
    <x v="2"/>
    <n v="8.315581975637138E-4"/>
    <n v="3"/>
  </r>
  <r>
    <s v="strleaves-805-x-Aug-04-23"/>
    <m/>
    <x v="55"/>
    <n v="5.4269999999999996"/>
    <n v="5.43"/>
    <x v="2"/>
    <s v="4-hydroxy-4-methyl-2-pentanone"/>
    <n v="94087895"/>
    <n v="26955158"/>
    <n v="9.5299999999999994"/>
    <n v="2.79"/>
    <n v="1"/>
    <x v="2"/>
    <n v="1.0783159782809018E-2"/>
    <n v="3"/>
  </r>
  <r>
    <s v="strleaves-805-x-Aug-04-23"/>
    <m/>
    <x v="55"/>
    <n v="5.7539999999999996"/>
    <n v="5.75"/>
    <x v="3"/>
    <s v="(z)-3-hexen-1-ol"/>
    <n v="133934758"/>
    <n v="26955158"/>
    <n v="9.5299999999999994"/>
    <n v="2.79"/>
    <n v="1"/>
    <x v="2"/>
    <n v="1.5334852315690616E-2"/>
    <n v="3"/>
  </r>
  <r>
    <s v="strleaves-805-x-Aug-04-23"/>
    <m/>
    <x v="55"/>
    <n v="5.8860000000000001"/>
    <n v="5.89"/>
    <x v="108"/>
    <s v=""/>
    <n v="31896046"/>
    <n v="26955158"/>
    <n v="9.5299999999999994"/>
    <n v="2.79"/>
    <n v="1"/>
    <x v="2"/>
    <n v="3.6483591062150987E-3"/>
    <n v="3"/>
  </r>
  <r>
    <s v="strleaves-805-x-Aug-04-23"/>
    <m/>
    <x v="55"/>
    <n v="6.1109999999999998"/>
    <n v="6.11"/>
    <x v="109"/>
    <s v=""/>
    <n v="12228124"/>
    <n v="26955158"/>
    <n v="9.5299999999999994"/>
    <n v="2.79"/>
    <n v="1"/>
    <x v="2"/>
    <n v="1.3973185049025443E-3"/>
    <n v="3"/>
  </r>
  <r>
    <s v="strleaves-805-x-Aug-04-23"/>
    <m/>
    <x v="55"/>
    <n v="7.5069999999999997"/>
    <n v="7.51"/>
    <x v="9"/>
    <s v="cyclopentane"/>
    <n v="8743401"/>
    <n v="26955158"/>
    <n v="9.5299999999999994"/>
    <n v="2.79"/>
    <n v="1"/>
    <x v="2"/>
    <n v="9.9813948383942631E-4"/>
    <n v="3"/>
  </r>
  <r>
    <s v="strleaves-805-x-Aug-04-23"/>
    <m/>
    <x v="55"/>
    <n v="8.3840000000000003"/>
    <n v="8.3800000000000008"/>
    <x v="194"/>
    <s v=""/>
    <n v="5619643"/>
    <n v="26955158"/>
    <n v="9.5299999999999994"/>
    <n v="2.79"/>
    <n v="1"/>
    <x v="2"/>
    <n v="6.4090733584699824E-4"/>
    <n v="3"/>
  </r>
  <r>
    <s v="strleaves-805-x-Aug-04-23"/>
    <m/>
    <x v="55"/>
    <n v="8.4659999999999993"/>
    <n v="8.4700000000000006"/>
    <x v="10"/>
    <s v=""/>
    <n v="10869410"/>
    <n v="26955158"/>
    <n v="9.5299999999999994"/>
    <n v="2.79"/>
    <n v="1"/>
    <x v="2"/>
    <n v="1.2384217698711484E-3"/>
    <n v="3"/>
  </r>
  <r>
    <s v="strleaves-805-x-Aug-04-23"/>
    <m/>
    <x v="55"/>
    <n v="8.9160000000000004"/>
    <n v="8.92"/>
    <x v="72"/>
    <s v=""/>
    <n v="12350869"/>
    <n v="26955158"/>
    <n v="9.5299999999999994"/>
    <n v="2.79"/>
    <n v="1"/>
    <x v="2"/>
    <n v="1.4058423657584546E-3"/>
    <n v="3"/>
  </r>
  <r>
    <s v="strleaves-805-x-Aug-04-23"/>
    <m/>
    <x v="55"/>
    <n v="9.8260000000000005"/>
    <n v="9.83"/>
    <x v="12"/>
    <s v="6-methyl-5-hepten-2-one"/>
    <n v="7681170"/>
    <n v="26955158"/>
    <n v="9.5299999999999994"/>
    <n v="2.79"/>
    <n v="1"/>
    <x v="2"/>
    <n v="8.7346077309331024E-4"/>
    <n v="3"/>
  </r>
  <r>
    <s v="strleaves-805-x-Aug-04-23"/>
    <m/>
    <x v="55"/>
    <n v="9.9410000000000007"/>
    <n v="9.94"/>
    <x v="368"/>
    <s v="b-myrcene"/>
    <n v="11218939"/>
    <n v="26955158"/>
    <n v="9.5299999999999994"/>
    <n v="2.79"/>
    <n v="1"/>
    <x v="2"/>
    <n v="1.2745155667930365E-3"/>
    <n v="3"/>
  </r>
  <r>
    <s v="strleaves-805-x-Aug-04-23"/>
    <m/>
    <x v="55"/>
    <n v="10.159000000000001"/>
    <n v="10.16"/>
    <x v="122"/>
    <s v=""/>
    <n v="5165261"/>
    <n v="26955158"/>
    <n v="9.5299999999999994"/>
    <n v="2.79"/>
    <n v="1"/>
    <x v="2"/>
    <n v="5.8622369530807476E-4"/>
    <n v="3"/>
  </r>
  <r>
    <s v="strleaves-805-x-Aug-04-23"/>
    <m/>
    <x v="55"/>
    <n v="10.313000000000001"/>
    <n v="10.31"/>
    <x v="13"/>
    <s v="octanal"/>
    <n v="9681798"/>
    <n v="26955158"/>
    <n v="9.5299999999999994"/>
    <n v="2.79"/>
    <n v="1"/>
    <x v="2"/>
    <n v="1.0977545980771493E-3"/>
    <n v="3"/>
  </r>
  <r>
    <s v="strleaves-805-x-Aug-04-23"/>
    <m/>
    <x v="55"/>
    <n v="10.356999999999999"/>
    <n v="10.36"/>
    <x v="349"/>
    <s v=""/>
    <n v="20489669"/>
    <n v="26955158"/>
    <n v="9.5299999999999994"/>
    <n v="2.79"/>
    <n v="1"/>
    <x v="2"/>
    <n v="2.3209337806329253E-3"/>
    <n v="3"/>
  </r>
  <r>
    <s v="strleaves-805-x-Aug-04-23"/>
    <m/>
    <x v="55"/>
    <n v="10.468"/>
    <n v="10.47"/>
    <x v="14"/>
    <s v="(z)-3-hexen-1-ol acetate"/>
    <n v="12197635"/>
    <n v="26955158"/>
    <n v="9.5299999999999994"/>
    <n v="2.79"/>
    <n v="1"/>
    <x v="2"/>
    <n v="1.3803283517497694E-3"/>
    <n v="3"/>
  </r>
  <r>
    <s v="strleaves-805-x-Aug-04-23"/>
    <m/>
    <x v="55"/>
    <n v="11.148"/>
    <n v="11.15"/>
    <x v="16"/>
    <s v="2-ethyl-1-hexanol"/>
    <n v="6309025"/>
    <n v="26955158"/>
    <n v="9.5299999999999994"/>
    <n v="2.79"/>
    <n v="1"/>
    <x v="2"/>
    <n v="7.1326087016499622E-4"/>
    <n v="3"/>
  </r>
  <r>
    <s v="strleaves-805-x-Aug-04-23"/>
    <m/>
    <x v="55"/>
    <n v="12.025"/>
    <n v="12.03"/>
    <x v="196"/>
    <s v=""/>
    <n v="6207411"/>
    <n v="26955158"/>
    <n v="9.5299999999999994"/>
    <n v="2.79"/>
    <n v="1"/>
    <x v="2"/>
    <n v="7.0109429795850811E-4"/>
    <n v="3"/>
  </r>
  <r>
    <s v="strleaves-805-x-Aug-04-23"/>
    <m/>
    <x v="55"/>
    <n v="12.292999999999999"/>
    <n v="12.29"/>
    <x v="17"/>
    <s v="acetophenone"/>
    <n v="12589665"/>
    <n v="26955158"/>
    <n v="9.5299999999999994"/>
    <n v="2.79"/>
    <n v="1"/>
    <x v="2"/>
    <n v="1.4205623382230318E-3"/>
    <n v="3"/>
  </r>
  <r>
    <s v="strleaves-805-x-Aug-04-23"/>
    <m/>
    <x v="55"/>
    <n v="13.512"/>
    <n v="13.51"/>
    <x v="20"/>
    <s v="nonanal"/>
    <n v="39865067"/>
    <n v="26955158"/>
    <n v="9.5299999999999994"/>
    <n v="2.79"/>
    <n v="1"/>
    <x v="2"/>
    <n v="4.4938566549807659E-3"/>
    <n v="3"/>
  </r>
  <r>
    <s v="strleaves-805-x-Aug-04-23"/>
    <m/>
    <x v="55"/>
    <n v="13.885"/>
    <n v="13.89"/>
    <x v="73"/>
    <s v="€-4,8-dimethylnona-1,3,7-triene"/>
    <n v="59509324"/>
    <n v="26955158"/>
    <n v="9.5299999999999994"/>
    <n v="2.79"/>
    <n v="1"/>
    <x v="2"/>
    <n v="6.7018195918445642E-3"/>
    <n v="3"/>
  </r>
  <r>
    <s v="strleaves-805-x-Aug-04-23"/>
    <m/>
    <x v="55"/>
    <n v="14.946"/>
    <n v="14.95"/>
    <x v="99"/>
    <s v=""/>
    <n v="4211854"/>
    <n v="26955158"/>
    <n v="9.5299999999999994"/>
    <n v="2.79"/>
    <n v="1"/>
    <x v="2"/>
    <n v="4.7387350478138426E-4"/>
    <n v="3"/>
  </r>
  <r>
    <s v="strleaves-805-x-Aug-04-23"/>
    <m/>
    <x v="55"/>
    <n v="15.157"/>
    <n v="15.16"/>
    <x v="125"/>
    <s v=""/>
    <n v="6394325"/>
    <n v="26955158"/>
    <n v="9.5299999999999994"/>
    <n v="2.79"/>
    <n v="1"/>
    <x v="2"/>
    <n v="7.1872976494943093E-4"/>
    <n v="3"/>
  </r>
  <r>
    <s v="strleaves-805-x-Aug-04-23"/>
    <m/>
    <x v="55"/>
    <n v="15.997999999999999"/>
    <n v="16"/>
    <x v="26"/>
    <s v="Butanoic acid, 3-hexenyl ester"/>
    <n v="8609435"/>
    <n v="26955158"/>
    <n v="9.5299999999999994"/>
    <n v="2.79"/>
    <n v="1"/>
    <x v="2"/>
    <n v="9.6678028270551837E-4"/>
    <n v="3"/>
  </r>
  <r>
    <s v="strleaves-805-x-Aug-04-23"/>
    <m/>
    <x v="55"/>
    <n v="16.212"/>
    <n v="16.21"/>
    <x v="27"/>
    <s v="methyl salicylate"/>
    <n v="5485459"/>
    <n v="26955158"/>
    <n v="9.5299999999999994"/>
    <n v="2.79"/>
    <n v="1"/>
    <x v="2"/>
    <n v="6.1538756470517228E-4"/>
    <n v="3"/>
  </r>
  <r>
    <s v="strleaves-805-x-Aug-04-23"/>
    <m/>
    <x v="55"/>
    <n v="16.366"/>
    <n v="16.37"/>
    <x v="28"/>
    <s v="dodecane"/>
    <n v="25167794"/>
    <n v="26955158"/>
    <n v="9.5299999999999994"/>
    <n v="2.79"/>
    <n v="1"/>
    <x v="2"/>
    <n v="2.8207454992328902E-3"/>
    <n v="3"/>
  </r>
  <r>
    <s v="strleaves-805-x-Aug-04-23"/>
    <m/>
    <x v="55"/>
    <n v="16.545999999999999"/>
    <n v="16.55"/>
    <x v="29"/>
    <s v="decanal"/>
    <n v="33468043"/>
    <n v="26955158"/>
    <n v="9.5299999999999994"/>
    <n v="2.79"/>
    <n v="1"/>
    <x v="2"/>
    <n v="3.74742096499796E-3"/>
    <n v="3"/>
  </r>
  <r>
    <s v="strleaves-805-x-Aug-04-23"/>
    <m/>
    <x v="55"/>
    <n v="17.323"/>
    <n v="17.32"/>
    <x v="481"/>
    <s v=""/>
    <n v="3347814"/>
    <n v="26955158"/>
    <n v="9.5299999999999994"/>
    <n v="2.79"/>
    <n v="1"/>
    <x v="2"/>
    <n v="3.7449609607550507E-4"/>
    <n v="3"/>
  </r>
  <r>
    <s v="strleaves-805-x-Aug-04-23"/>
    <m/>
    <x v="55"/>
    <n v="17.431000000000001"/>
    <n v="17.43"/>
    <x v="30"/>
    <s v="cis-3-hexenyl isovalerate"/>
    <n v="124527633"/>
    <n v="26955158"/>
    <n v="9.5299999999999994"/>
    <n v="2.79"/>
    <n v="1"/>
    <x v="2"/>
    <n v="1.3916688773687413E-2"/>
    <n v="3"/>
  </r>
  <r>
    <s v="strleaves-805-x-Aug-04-23"/>
    <m/>
    <x v="55"/>
    <n v="18.177"/>
    <n v="18.18"/>
    <x v="33"/>
    <s v="m-ethylacetophenone"/>
    <n v="8382978"/>
    <n v="26955158"/>
    <n v="9.5299999999999994"/>
    <n v="2.79"/>
    <n v="1"/>
    <x v="2"/>
    <n v="9.3595100322090897E-4"/>
    <n v="3"/>
  </r>
  <r>
    <s v="strleaves-805-x-Aug-04-23"/>
    <m/>
    <x v="55"/>
    <n v="18.515999999999998"/>
    <n v="18.52"/>
    <x v="295"/>
    <s v=""/>
    <n v="3757263"/>
    <n v="26955158"/>
    <n v="9.5299999999999994"/>
    <n v="2.79"/>
    <n v="1"/>
    <x v="2"/>
    <n v="4.1909394507743753E-4"/>
    <n v="3"/>
  </r>
  <r>
    <s v="strleaves-805-x-Aug-04-23"/>
    <m/>
    <x v="55"/>
    <n v="18.652000000000001"/>
    <n v="18.649999999999999"/>
    <x v="484"/>
    <s v=""/>
    <n v="965848"/>
    <n v="26955158"/>
    <n v="9.5299999999999994"/>
    <n v="2.79"/>
    <n v="1"/>
    <x v="2"/>
    <n v="1.0763015716666705E-4"/>
    <n v="3"/>
  </r>
  <r>
    <s v="strleaves-805-x-Aug-04-23"/>
    <m/>
    <x v="55"/>
    <n v="19.001000000000001"/>
    <n v="19"/>
    <x v="324"/>
    <s v=""/>
    <n v="39025223"/>
    <n v="26955158"/>
    <n v="9.5299999999999994"/>
    <n v="2.79"/>
    <n v="1"/>
    <x v="2"/>
    <n v="4.3446658216421841E-3"/>
    <n v="3"/>
  </r>
  <r>
    <s v="strleaves-805-x-Aug-04-23"/>
    <m/>
    <x v="55"/>
    <n v="19.501000000000001"/>
    <n v="19.5"/>
    <x v="41"/>
    <s v="standard"/>
    <n v="26955158"/>
    <n v="26955158"/>
    <n v="9.5299999999999994"/>
    <n v="2.79"/>
    <n v="1"/>
    <x v="2"/>
    <n v="2.9980512666766606E-3"/>
    <n v="3"/>
  </r>
  <r>
    <s v="strleaves-805-x-Aug-04-23"/>
    <m/>
    <x v="55"/>
    <n v="21.832999999999998"/>
    <n v="21.83"/>
    <x v="482"/>
    <s v=""/>
    <n v="35013719"/>
    <n v="26955158"/>
    <n v="9.5299999999999994"/>
    <n v="2.79"/>
    <n v="1"/>
    <x v="2"/>
    <n v="3.8906485173654188E-3"/>
    <n v="3"/>
  </r>
  <r>
    <s v="strleaves-805-x-Aug-04-23"/>
    <m/>
    <x v="55"/>
    <n v="22.076000000000001"/>
    <n v="22.08"/>
    <x v="45"/>
    <s v="dodecanal"/>
    <n v="4647126"/>
    <n v="26955158"/>
    <n v="9.5299999999999994"/>
    <n v="2.79"/>
    <n v="1"/>
    <x v="2"/>
    <n v="5.158877082650082E-4"/>
    <n v="3"/>
  </r>
  <r>
    <s v="strleaves-805-x-Aug-04-23"/>
    <m/>
    <x v="55"/>
    <n v="22.283000000000001"/>
    <n v="22.28"/>
    <x v="114"/>
    <s v=""/>
    <n v="6069389"/>
    <n v="26955158"/>
    <n v="9.5299999999999994"/>
    <n v="2.79"/>
    <n v="1"/>
    <x v="2"/>
    <n v="6.7313639774139121E-4"/>
    <n v="3"/>
  </r>
  <r>
    <s v="strleaves-805-x-Aug-04-23"/>
    <m/>
    <x v="55"/>
    <n v="23.911999999999999"/>
    <n v="23.91"/>
    <x v="390"/>
    <s v=""/>
    <n v="5590362"/>
    <n v="26955158"/>
    <n v="9.5299999999999994"/>
    <n v="2.79"/>
    <n v="1"/>
    <x v="2"/>
    <n v="6.1942081118606881E-4"/>
    <n v="3"/>
  </r>
  <r>
    <s v="strleaves-805-x-Aug-04-23"/>
    <m/>
    <x v="55"/>
    <n v="26.692"/>
    <n v="26.69"/>
    <x v="52"/>
    <s v=""/>
    <n v="6739573"/>
    <n v="26955158"/>
    <n v="9.5299999999999994"/>
    <n v="2.79"/>
    <n v="1"/>
    <x v="2"/>
    <n v="7.4604735395755707E-4"/>
    <n v="3"/>
  </r>
  <r>
    <s v="strleaves-805-x-Aug-04-23"/>
    <m/>
    <x v="55"/>
    <n v="27.190999999999999"/>
    <n v="27.19"/>
    <x v="82"/>
    <s v=""/>
    <n v="9162530"/>
    <n v="26955158"/>
    <n v="9.5299999999999994"/>
    <n v="2.79"/>
    <n v="1"/>
    <x v="2"/>
    <n v="1.013299815736609E-3"/>
    <n v="3"/>
  </r>
  <r>
    <s v="strleaves-805-x-Aug-04-23"/>
    <m/>
    <x v="55"/>
    <n v="31.236000000000001"/>
    <n v="31.24"/>
    <x v="58"/>
    <s v=""/>
    <n v="5497582"/>
    <n v="26955158"/>
    <n v="9.5299999999999994"/>
    <n v="2.79"/>
    <n v="1"/>
    <x v="2"/>
    <n v="6.0741176677437357E-4"/>
    <n v="3"/>
  </r>
  <r>
    <s v="strleaves-805-x-Aug-04-23"/>
    <m/>
    <x v="55"/>
    <n v="32.002000000000002"/>
    <n v="32"/>
    <x v="400"/>
    <s v=""/>
    <n v="8273546"/>
    <n v="26955158"/>
    <n v="9.5299999999999994"/>
    <n v="2.79"/>
    <n v="1"/>
    <x v="2"/>
    <n v="9.1325590802837707E-4"/>
    <n v="3"/>
  </r>
  <r>
    <s v="strleaves-807-x-Aug-04-23"/>
    <m/>
    <x v="56"/>
    <n v="4.3819999999999997"/>
    <n v="4.38"/>
    <x v="476"/>
    <s v=""/>
    <n v="3999189"/>
    <n v="33707580"/>
    <n v="5.89"/>
    <n v="1.7"/>
    <n v="0"/>
    <x v="2"/>
    <n v="5.7062967782791566E-4"/>
    <n v="3"/>
  </r>
  <r>
    <s v="strleaves-807-x-Aug-04-23"/>
    <m/>
    <x v="56"/>
    <n v="4.8449999999999998"/>
    <n v="4.8499999999999996"/>
    <x v="477"/>
    <s v=""/>
    <n v="6411405"/>
    <n v="33707580"/>
    <n v="5.89"/>
    <n v="1.7"/>
    <n v="0"/>
    <x v="2"/>
    <n v="9.1395693443335508E-4"/>
    <n v="3"/>
  </r>
  <r>
    <s v="strleaves-807-x-Aug-04-23"/>
    <m/>
    <x v="56"/>
    <n v="5.4189999999999996"/>
    <n v="5.42"/>
    <x v="2"/>
    <s v="4-hydroxy-4-methyl-2-pentanone"/>
    <n v="145868881"/>
    <n v="33707580"/>
    <n v="5.89"/>
    <n v="1.7"/>
    <n v="0"/>
    <x v="2"/>
    <n v="2.0774264341140249E-2"/>
    <n v="3"/>
  </r>
  <r>
    <s v="strleaves-807-x-Aug-04-23"/>
    <m/>
    <x v="56"/>
    <n v="5.7430000000000003"/>
    <n v="5.74"/>
    <x v="554"/>
    <s v=""/>
    <n v="48586767"/>
    <n v="33707580"/>
    <n v="5.89"/>
    <n v="1.7"/>
    <n v="0"/>
    <x v="2"/>
    <n v="6.9130845894599989E-3"/>
    <n v="3"/>
  </r>
  <r>
    <s v="strleaves-807-x-Aug-04-23"/>
    <m/>
    <x v="56"/>
    <n v="5.883"/>
    <n v="5.88"/>
    <x v="69"/>
    <s v=""/>
    <n v="13050901"/>
    <n v="33707580"/>
    <n v="5.89"/>
    <n v="1.7"/>
    <n v="0"/>
    <x v="2"/>
    <n v="1.8551781334956042E-3"/>
    <n v="3"/>
  </r>
  <r>
    <s v="strleaves-807-x-Aug-04-23"/>
    <m/>
    <x v="56"/>
    <n v="7.0949999999999998"/>
    <n v="7.1"/>
    <x v="70"/>
    <s v=""/>
    <n v="11808824"/>
    <n v="33707580"/>
    <n v="5.89"/>
    <n v="1.7"/>
    <n v="0"/>
    <x v="2"/>
    <n v="1.6770399482542795E-3"/>
    <n v="3"/>
  </r>
  <r>
    <s v="strleaves-807-x-Aug-04-23"/>
    <m/>
    <x v="56"/>
    <n v="7.4989999999999997"/>
    <n v="7.5"/>
    <x v="479"/>
    <s v=""/>
    <n v="13944790"/>
    <n v="33707580"/>
    <n v="5.89"/>
    <n v="1.7"/>
    <n v="0"/>
    <x v="2"/>
    <n v="1.9785214211706162E-3"/>
    <n v="3"/>
  </r>
  <r>
    <s v="strleaves-807-x-Aug-04-23"/>
    <m/>
    <x v="56"/>
    <n v="8.4629999999999992"/>
    <n v="8.4600000000000009"/>
    <x v="495"/>
    <s v=""/>
    <n v="8328548"/>
    <n v="33707580"/>
    <n v="5.89"/>
    <n v="1.7"/>
    <n v="0"/>
    <x v="2"/>
    <n v="1.1805665514896036E-3"/>
    <n v="3"/>
  </r>
  <r>
    <s v="strleaves-807-x-Aug-04-23"/>
    <m/>
    <x v="56"/>
    <n v="8.9160000000000004"/>
    <n v="8.92"/>
    <x v="72"/>
    <s v=""/>
    <n v="14017310"/>
    <n v="33707580"/>
    <n v="5.89"/>
    <n v="1.7"/>
    <n v="0"/>
    <x v="2"/>
    <n v="1.9850828836107783E-3"/>
    <n v="3"/>
  </r>
  <r>
    <s v="strleaves-807-x-Aug-04-23"/>
    <m/>
    <x v="56"/>
    <n v="9.83"/>
    <n v="9.83"/>
    <x v="12"/>
    <s v="6-methyl-5-hepten-2-one"/>
    <n v="7363845"/>
    <n v="33707580"/>
    <n v="5.89"/>
    <n v="1.7"/>
    <n v="0"/>
    <x v="2"/>
    <n v="1.0418657751352215E-3"/>
    <n v="3"/>
  </r>
  <r>
    <s v="strleaves-807-x-Aug-04-23"/>
    <m/>
    <x v="56"/>
    <n v="9.9160000000000004"/>
    <n v="9.92"/>
    <x v="121"/>
    <s v=""/>
    <n v="13874145"/>
    <n v="33707580"/>
    <n v="5.89"/>
    <n v="1.7"/>
    <n v="0"/>
    <x v="2"/>
    <n v="1.9611323777948284E-3"/>
    <n v="3"/>
  </r>
  <r>
    <s v="strleaves-807-x-Aug-04-23"/>
    <m/>
    <x v="56"/>
    <n v="10.156000000000001"/>
    <n v="10.16"/>
    <x v="122"/>
    <s v=""/>
    <n v="6156098"/>
    <n v="33707580"/>
    <n v="5.89"/>
    <n v="1.7"/>
    <n v="0"/>
    <x v="2"/>
    <n v="8.6936095903343547E-4"/>
    <n v="3"/>
  </r>
  <r>
    <s v="strleaves-807-x-Aug-04-23"/>
    <m/>
    <x v="56"/>
    <n v="10.314"/>
    <n v="10.31"/>
    <x v="13"/>
    <s v="octanal"/>
    <n v="22202322"/>
    <n v="33707580"/>
    <n v="5.89"/>
    <n v="1.7"/>
    <n v="0"/>
    <x v="2"/>
    <n v="3.1324728252601045E-3"/>
    <n v="3"/>
  </r>
  <r>
    <s v="strleaves-807-x-Aug-04-23"/>
    <m/>
    <x v="56"/>
    <n v="12.026999999999999"/>
    <n v="12.03"/>
    <x v="196"/>
    <s v=""/>
    <n v="9564845"/>
    <n v="33707580"/>
    <n v="5.89"/>
    <n v="1.7"/>
    <n v="0"/>
    <x v="2"/>
    <n v="1.3482223963195298E-3"/>
    <n v="3"/>
  </r>
  <r>
    <s v="strleaves-807-x-Aug-04-23"/>
    <m/>
    <x v="56"/>
    <n v="12.291"/>
    <n v="12.29"/>
    <x v="17"/>
    <s v="acetophenone"/>
    <n v="13204400"/>
    <n v="33707580"/>
    <n v="5.89"/>
    <n v="1.7"/>
    <n v="0"/>
    <x v="2"/>
    <n v="1.8595049378478806E-3"/>
    <n v="3"/>
  </r>
  <r>
    <s v="strleaves-807-x-Aug-04-23"/>
    <m/>
    <x v="56"/>
    <n v="13.361000000000001"/>
    <n v="13.36"/>
    <x v="98"/>
    <s v=""/>
    <n v="6672287"/>
    <n v="33707580"/>
    <n v="5.89"/>
    <n v="1.7"/>
    <n v="0"/>
    <x v="2"/>
    <n v="9.3874756455924687E-4"/>
    <n v="3"/>
  </r>
  <r>
    <s v="strleaves-807-x-Aug-04-23"/>
    <m/>
    <x v="56"/>
    <n v="13.510999999999999"/>
    <n v="13.51"/>
    <x v="20"/>
    <s v="nonanal"/>
    <n v="69009396"/>
    <n v="33707580"/>
    <n v="5.89"/>
    <n v="1.7"/>
    <n v="0"/>
    <x v="2"/>
    <n v="9.7001432532462743E-3"/>
    <n v="3"/>
  </r>
  <r>
    <s v="strleaves-807-x-Aug-04-23"/>
    <m/>
    <x v="56"/>
    <n v="15.157999999999999"/>
    <n v="15.16"/>
    <x v="125"/>
    <s v=""/>
    <n v="7628789"/>
    <n v="33707580"/>
    <n v="5.89"/>
    <n v="1.7"/>
    <n v="0"/>
    <x v="2"/>
    <n v="1.0713261798855481E-3"/>
    <n v="3"/>
  </r>
  <r>
    <s v="strleaves-807-x-Aug-04-23"/>
    <m/>
    <x v="56"/>
    <n v="15.266"/>
    <n v="15.27"/>
    <x v="74"/>
    <s v=""/>
    <n v="4624366"/>
    <n v="33707580"/>
    <n v="5.89"/>
    <n v="1.7"/>
    <n v="0"/>
    <x v="2"/>
    <n v="6.4880603685896177E-4"/>
    <n v="3"/>
  </r>
  <r>
    <s v="strleaves-807-x-Aug-04-23"/>
    <m/>
    <x v="56"/>
    <n v="15.436"/>
    <n v="15.44"/>
    <x v="508"/>
    <s v=""/>
    <n v="2086533"/>
    <n v="33707580"/>
    <n v="5.89"/>
    <n v="1.7"/>
    <n v="0"/>
    <x v="2"/>
    <n v="2.9247239597860603E-4"/>
    <n v="3"/>
  </r>
  <r>
    <s v="strleaves-807-x-Aug-04-23"/>
    <m/>
    <x v="56"/>
    <n v="15.712"/>
    <n v="15.71"/>
    <x v="75"/>
    <s v=""/>
    <n v="4320568"/>
    <n v="33707580"/>
    <n v="5.89"/>
    <n v="1.7"/>
    <n v="0"/>
    <x v="2"/>
    <n v="6.0505908469609131E-4"/>
    <n v="3"/>
  </r>
  <r>
    <s v="strleaves-807-x-Aug-04-23"/>
    <m/>
    <x v="56"/>
    <n v="16"/>
    <n v="16"/>
    <x v="26"/>
    <s v="Butanoic acid, 3-hexenyl ester"/>
    <n v="12627911"/>
    <n v="33707580"/>
    <n v="5.89"/>
    <n v="1.7"/>
    <n v="0"/>
    <x v="2"/>
    <n v="1.7667949241334138E-3"/>
    <n v="3"/>
  </r>
  <r>
    <s v="strleaves-807-x-Aug-04-23"/>
    <m/>
    <x v="56"/>
    <n v="16.210999999999999"/>
    <n v="16.21"/>
    <x v="27"/>
    <s v="methyl salicylate"/>
    <n v="13370739"/>
    <n v="33707580"/>
    <n v="5.89"/>
    <n v="1.7"/>
    <n v="0"/>
    <x v="2"/>
    <n v="1.8689948445041508E-3"/>
    <n v="3"/>
  </r>
  <r>
    <s v="strleaves-807-x-Aug-04-23"/>
    <m/>
    <x v="56"/>
    <n v="16.367000000000001"/>
    <n v="16.37"/>
    <x v="28"/>
    <s v="dodecane"/>
    <n v="53185858"/>
    <n v="33707580"/>
    <n v="5.89"/>
    <n v="1.7"/>
    <n v="0"/>
    <x v="2"/>
    <n v="7.4275792613482444E-3"/>
    <n v="3"/>
  </r>
  <r>
    <s v="strleaves-807-x-Aug-04-23"/>
    <m/>
    <x v="56"/>
    <n v="16.547000000000001"/>
    <n v="16.55"/>
    <x v="29"/>
    <s v="decanal"/>
    <n v="52171285"/>
    <n v="33707580"/>
    <n v="5.89"/>
    <n v="1.7"/>
    <n v="0"/>
    <x v="2"/>
    <n v="7.2791633113383014E-3"/>
    <n v="3"/>
  </r>
  <r>
    <s v="strleaves-807-x-Aug-04-23"/>
    <m/>
    <x v="56"/>
    <n v="17.324999999999999"/>
    <n v="17.329999999999998"/>
    <x v="164"/>
    <s v=""/>
    <n v="5564575"/>
    <n v="33707580"/>
    <n v="5.89"/>
    <n v="1.7"/>
    <n v="0"/>
    <x v="2"/>
    <n v="7.7567733920546179E-4"/>
    <n v="3"/>
  </r>
  <r>
    <s v="strleaves-807-x-Aug-04-23"/>
    <m/>
    <x v="56"/>
    <n v="17.431000000000001"/>
    <n v="17.43"/>
    <x v="30"/>
    <s v="cis-3-hexenyl isovalerate"/>
    <n v="20487318"/>
    <n v="33707580"/>
    <n v="5.89"/>
    <n v="1.7"/>
    <n v="0"/>
    <x v="2"/>
    <n v="2.8532101239337436E-3"/>
    <n v="3"/>
  </r>
  <r>
    <s v="strleaves-807-x-Aug-04-23"/>
    <m/>
    <x v="56"/>
    <n v="18.178000000000001"/>
    <n v="18.18"/>
    <x v="33"/>
    <s v="m-ethylacetophenone"/>
    <n v="20245333"/>
    <n v="33707580"/>
    <n v="5.89"/>
    <n v="1.7"/>
    <n v="0"/>
    <x v="2"/>
    <n v="2.8169133322858771E-3"/>
    <n v="3"/>
  </r>
  <r>
    <s v="strleaves-807-x-Aug-04-23"/>
    <m/>
    <x v="56"/>
    <n v="18.518000000000001"/>
    <n v="18.52"/>
    <x v="295"/>
    <s v=""/>
    <n v="3747910"/>
    <n v="33707580"/>
    <n v="5.89"/>
    <n v="1.7"/>
    <n v="0"/>
    <x v="2"/>
    <n v="5.2100032639986588E-4"/>
    <n v="3"/>
  </r>
  <r>
    <s v="strleaves-807-x-Aug-04-23"/>
    <m/>
    <x v="56"/>
    <n v="18.692"/>
    <n v="18.690000000000001"/>
    <x v="35"/>
    <s v=""/>
    <n v="13638097"/>
    <n v="33707580"/>
    <n v="5.89"/>
    <n v="1.7"/>
    <n v="0"/>
    <x v="2"/>
    <n v="1.8941015769431437E-3"/>
    <n v="3"/>
  </r>
  <r>
    <s v="strleaves-807-x-Aug-04-23"/>
    <m/>
    <x v="56"/>
    <n v="18.998999999999999"/>
    <n v="19"/>
    <x v="324"/>
    <s v=""/>
    <n v="47918189"/>
    <n v="33707580"/>
    <n v="5.89"/>
    <n v="1.7"/>
    <n v="0"/>
    <x v="2"/>
    <n v="6.6489168593271211E-3"/>
    <n v="3"/>
  </r>
  <r>
    <s v="strleaves-807-x-Aug-04-23"/>
    <m/>
    <x v="56"/>
    <n v="19.395"/>
    <n v="19.399999999999999"/>
    <x v="39"/>
    <s v="undecanal"/>
    <n v="6663271"/>
    <n v="33707580"/>
    <n v="5.89"/>
    <n v="1.7"/>
    <n v="0"/>
    <x v="2"/>
    <n v="9.2371791106947128E-4"/>
    <n v="3"/>
  </r>
  <r>
    <s v="strleaves-807-x-Aug-04-23"/>
    <m/>
    <x v="56"/>
    <n v="19.501000000000001"/>
    <n v="19.5"/>
    <x v="41"/>
    <s v="standard"/>
    <n v="33707580"/>
    <n v="33707580"/>
    <n v="5.89"/>
    <n v="1.7"/>
    <n v="0"/>
    <x v="2"/>
    <n v="4.6685413453802452E-3"/>
    <n v="3"/>
  </r>
  <r>
    <s v="strleaves-807-x-Aug-04-23"/>
    <m/>
    <x v="56"/>
    <n v="19.904"/>
    <n v="19.899999999999999"/>
    <x v="510"/>
    <s v=""/>
    <n v="5343654"/>
    <n v="33707580"/>
    <n v="5.89"/>
    <n v="1.7"/>
    <n v="0"/>
    <x v="2"/>
    <n v="7.3942491073353581E-4"/>
    <n v="3"/>
  </r>
  <r>
    <s v="strleaves-807-x-Aug-04-23"/>
    <m/>
    <x v="56"/>
    <n v="20.134"/>
    <n v="20.13"/>
    <x v="77"/>
    <s v=""/>
    <n v="9644165"/>
    <n v="33707580"/>
    <n v="5.89"/>
    <n v="1.7"/>
    <n v="0"/>
    <x v="2"/>
    <n v="1.3332845791928379E-3"/>
    <n v="3"/>
  </r>
  <r>
    <s v="strleaves-807-x-Aug-04-23"/>
    <m/>
    <x v="56"/>
    <n v="20.192"/>
    <n v="20.190000000000001"/>
    <x v="78"/>
    <s v=""/>
    <n v="10698970"/>
    <n v="33707580"/>
    <n v="5.89"/>
    <n v="1.7"/>
    <n v="0"/>
    <x v="2"/>
    <n v="1.4777570290031186E-3"/>
    <n v="3"/>
  </r>
  <r>
    <s v="strleaves-807-x-Aug-04-23"/>
    <m/>
    <x v="56"/>
    <n v="21.63"/>
    <n v="21.63"/>
    <x v="127"/>
    <s v=""/>
    <n v="4118056"/>
    <n v="33707580"/>
    <n v="5.89"/>
    <n v="1.7"/>
    <n v="0"/>
    <x v="2"/>
    <n v="5.6827233632628072E-4"/>
    <n v="3"/>
  </r>
  <r>
    <s v="strleaves-807-x-Aug-04-23"/>
    <m/>
    <x v="56"/>
    <n v="21.832999999999998"/>
    <n v="21.83"/>
    <x v="482"/>
    <s v=""/>
    <n v="37514414"/>
    <n v="33707580"/>
    <n v="5.89"/>
    <n v="1.7"/>
    <n v="0"/>
    <x v="2"/>
    <n v="5.1720891098698783E-3"/>
    <n v="3"/>
  </r>
  <r>
    <s v="strleaves-807-x-Aug-04-23"/>
    <m/>
    <x v="56"/>
    <n v="22.074000000000002"/>
    <n v="22.07"/>
    <x v="45"/>
    <s v="dodecanal"/>
    <n v="8533028"/>
    <n v="33707580"/>
    <n v="5.89"/>
    <n v="1.7"/>
    <n v="0"/>
    <x v="2"/>
    <n v="1.1753708863538267E-3"/>
    <n v="3"/>
  </r>
  <r>
    <s v="strleaves-807-x-Aug-04-23"/>
    <m/>
    <x v="56"/>
    <n v="22.280999999999999"/>
    <n v="22.28"/>
    <x v="114"/>
    <s v=""/>
    <n v="24864712"/>
    <n v="33707580"/>
    <n v="5.89"/>
    <n v="1.7"/>
    <n v="0"/>
    <x v="2"/>
    <n v="3.4218382702221974E-3"/>
    <n v="3"/>
  </r>
  <r>
    <s v="strleaves-807-x-Aug-04-23"/>
    <m/>
    <x v="56"/>
    <n v="22.690999999999999"/>
    <n v="22.69"/>
    <x v="79"/>
    <s v=""/>
    <n v="16433334"/>
    <n v="33707580"/>
    <n v="5.89"/>
    <n v="1.7"/>
    <n v="0"/>
    <x v="2"/>
    <n v="2.2594689406161507E-3"/>
    <n v="3"/>
  </r>
  <r>
    <s v="strleaves-807-x-Aug-04-23"/>
    <m/>
    <x v="56"/>
    <n v="23.103999999999999"/>
    <n v="23.1"/>
    <x v="80"/>
    <s v=""/>
    <n v="23610842"/>
    <n v="33707580"/>
    <n v="5.89"/>
    <n v="1.7"/>
    <n v="0"/>
    <x v="2"/>
    <n v="3.2433750821080029E-3"/>
    <n v="3"/>
  </r>
  <r>
    <s v="strleaves-807-x-Aug-04-23"/>
    <m/>
    <x v="56"/>
    <n v="23.193000000000001"/>
    <n v="23.19"/>
    <x v="47"/>
    <s v=""/>
    <n v="5511231"/>
    <n v="33707580"/>
    <n v="5.89"/>
    <n v="1.7"/>
    <n v="0"/>
    <x v="2"/>
    <n v="7.5637938139486605E-4"/>
    <n v="3"/>
  </r>
  <r>
    <s v="strleaves-807-x-Aug-04-23"/>
    <m/>
    <x v="56"/>
    <n v="23.911999999999999"/>
    <n v="23.91"/>
    <x v="390"/>
    <s v=""/>
    <n v="9264303"/>
    <n v="33707580"/>
    <n v="5.89"/>
    <n v="1.7"/>
    <n v="0"/>
    <x v="2"/>
    <n v="1.2703094890341587E-3"/>
    <n v="3"/>
  </r>
  <r>
    <s v="strleaves-807-x-Aug-04-23"/>
    <m/>
    <x v="56"/>
    <n v="24.327000000000002"/>
    <n v="24.33"/>
    <x v="48"/>
    <s v="pentadecane"/>
    <n v="5649601"/>
    <n v="33707580"/>
    <n v="5.89"/>
    <n v="1.7"/>
    <n v="0"/>
    <x v="2"/>
    <n v="7.7396380429753159E-4"/>
    <n v="3"/>
  </r>
  <r>
    <s v="strleaves-807-x-Aug-04-23"/>
    <m/>
    <x v="56"/>
    <n v="24.599"/>
    <n v="24.6"/>
    <x v="49"/>
    <s v="tridecanal"/>
    <n v="4999392"/>
    <n v="33707580"/>
    <n v="5.89"/>
    <n v="1.7"/>
    <n v="0"/>
    <x v="2"/>
    <n v="6.8426843008608646E-4"/>
    <n v="3"/>
  </r>
  <r>
    <s v="strleaves-807-x-Aug-04-23"/>
    <m/>
    <x v="56"/>
    <n v="26.690999999999999"/>
    <n v="26.69"/>
    <x v="52"/>
    <s v=""/>
    <n v="6750107"/>
    <n v="33707580"/>
    <n v="5.89"/>
    <n v="1.7"/>
    <n v="0"/>
    <x v="2"/>
    <n v="9.230532699314927E-4"/>
    <n v="3"/>
  </r>
  <r>
    <s v="strleaves-807-x-Aug-04-23"/>
    <m/>
    <x v="56"/>
    <n v="26.99"/>
    <n v="26.99"/>
    <x v="53"/>
    <s v="tetradecanal"/>
    <n v="4838254"/>
    <n v="33707580"/>
    <n v="5.89"/>
    <n v="1.7"/>
    <n v="0"/>
    <x v="2"/>
    <n v="6.6101592631914534E-4"/>
    <n v="3"/>
  </r>
  <r>
    <s v="strleaves-807-x-Aug-04-23"/>
    <m/>
    <x v="56"/>
    <n v="27.190999999999999"/>
    <n v="27.19"/>
    <x v="82"/>
    <s v=""/>
    <n v="13796954"/>
    <n v="33707580"/>
    <n v="5.89"/>
    <n v="1.7"/>
    <n v="0"/>
    <x v="2"/>
    <n v="1.8832760414378489E-3"/>
    <n v="3"/>
  </r>
  <r>
    <s v="strleaves-807-x-Aug-04-23"/>
    <m/>
    <x v="56"/>
    <n v="31.236000000000001"/>
    <n v="31.24"/>
    <x v="58"/>
    <s v=""/>
    <n v="10643920"/>
    <n v="33707580"/>
    <n v="5.89"/>
    <n v="1.7"/>
    <n v="0"/>
    <x v="2"/>
    <n v="1.451577498269915E-3"/>
    <n v="3"/>
  </r>
  <r>
    <s v="strleaves-807-x-Aug-04-23"/>
    <m/>
    <x v="56"/>
    <n v="32.003"/>
    <n v="32"/>
    <x v="400"/>
    <s v=""/>
    <n v="18769441"/>
    <n v="33707580"/>
    <n v="5.89"/>
    <n v="1.7"/>
    <n v="0"/>
    <x v="2"/>
    <n v="2.5573971585813038E-3"/>
    <n v="3"/>
  </r>
  <r>
    <s v="strleaves-918-x-Aug-04-23"/>
    <m/>
    <x v="57"/>
    <n v="4.6239999999999997"/>
    <n v="4.62"/>
    <x v="106"/>
    <s v=""/>
    <n v="4390547"/>
    <n v="29724267"/>
    <n v="8.19"/>
    <n v="2.33"/>
    <n v="0"/>
    <x v="2"/>
    <n v="4.8744076982014704E-4"/>
    <n v="3"/>
  </r>
  <r>
    <s v="strleaves-918-x-Aug-04-23"/>
    <m/>
    <x v="57"/>
    <n v="4.7859999999999996"/>
    <n v="4.79"/>
    <x v="210"/>
    <s v=""/>
    <n v="4747734"/>
    <n v="29724267"/>
    <n v="8.19"/>
    <n v="2.33"/>
    <n v="0"/>
    <x v="2"/>
    <n v="5.2662141923424564E-4"/>
    <n v="3"/>
  </r>
  <r>
    <s v="strleaves-918-x-Aug-04-23"/>
    <m/>
    <x v="57"/>
    <n v="4.8620000000000001"/>
    <n v="4.8600000000000003"/>
    <x v="107"/>
    <s v=""/>
    <n v="6755286"/>
    <n v="29724267"/>
    <n v="8.19"/>
    <n v="2.33"/>
    <n v="0"/>
    <x v="2"/>
    <n v="7.4862642463110823E-4"/>
    <n v="3"/>
  </r>
  <r>
    <s v="strleaves-918-x-Aug-04-23"/>
    <m/>
    <x v="57"/>
    <n v="5.4279999999999999"/>
    <n v="5.43"/>
    <x v="2"/>
    <s v="4-hydroxy-4-methyl-2-pentanone"/>
    <n v="50592523"/>
    <n v="29724267"/>
    <n v="8.19"/>
    <n v="2.33"/>
    <n v="0"/>
    <x v="2"/>
    <n v="5.6016680932772017E-3"/>
    <n v="3"/>
  </r>
  <r>
    <s v="strleaves-918-x-Aug-04-23"/>
    <m/>
    <x v="57"/>
    <n v="5.7530000000000001"/>
    <n v="5.75"/>
    <x v="3"/>
    <s v="(z)-3-hexen-1-ol"/>
    <n v="179807175"/>
    <n v="29724267"/>
    <n v="8.19"/>
    <n v="2.33"/>
    <n v="0"/>
    <x v="2"/>
    <n v="1.9890606519449877E-2"/>
    <n v="3"/>
  </r>
  <r>
    <s v="strleaves-918-x-Aug-04-23"/>
    <m/>
    <x v="57"/>
    <n v="6.1120000000000001"/>
    <n v="6.11"/>
    <x v="109"/>
    <s v=""/>
    <n v="8894905"/>
    <n v="29724267"/>
    <n v="8.19"/>
    <n v="2.33"/>
    <n v="0"/>
    <x v="2"/>
    <n v="9.8308856809063228E-4"/>
    <n v="3"/>
  </r>
  <r>
    <s v="strleaves-918-x-Aug-04-23"/>
    <m/>
    <x v="57"/>
    <n v="6.4489999999999998"/>
    <n v="6.45"/>
    <x v="191"/>
    <s v=""/>
    <n v="3934726"/>
    <n v="29724267"/>
    <n v="8.19"/>
    <n v="2.33"/>
    <n v="0"/>
    <x v="2"/>
    <n v="4.3448671282492353E-4"/>
    <n v="3"/>
  </r>
  <r>
    <s v="strleaves-918-x-Aug-04-23"/>
    <m/>
    <x v="57"/>
    <n v="7.5049999999999999"/>
    <n v="7.51"/>
    <x v="9"/>
    <s v="cyclopentane"/>
    <n v="12765246"/>
    <n v="29724267"/>
    <n v="8.19"/>
    <n v="2.33"/>
    <n v="0"/>
    <x v="2"/>
    <n v="1.4083228140056871E-3"/>
    <n v="3"/>
  </r>
  <r>
    <s v="strleaves-918-x-Aug-04-23"/>
    <m/>
    <x v="57"/>
    <n v="7.5709999999999997"/>
    <n v="7.57"/>
    <x v="505"/>
    <s v=""/>
    <n v="2698990"/>
    <n v="29724267"/>
    <n v="8.19"/>
    <n v="2.33"/>
    <n v="0"/>
    <x v="2"/>
    <n v="2.9749911021411486E-4"/>
    <n v="3"/>
  </r>
  <r>
    <s v="strleaves-918-x-Aug-04-23"/>
    <m/>
    <x v="57"/>
    <n v="8.3840000000000003"/>
    <n v="8.3800000000000008"/>
    <x v="194"/>
    <s v=""/>
    <n v="4291372"/>
    <n v="29724267"/>
    <n v="8.19"/>
    <n v="2.33"/>
    <n v="0"/>
    <x v="2"/>
    <n v="4.7259843150551298E-4"/>
    <n v="3"/>
  </r>
  <r>
    <s v="strleaves-918-x-Aug-04-23"/>
    <m/>
    <x v="57"/>
    <n v="8.4659999999999993"/>
    <n v="8.4700000000000006"/>
    <x v="10"/>
    <s v=""/>
    <n v="8619797"/>
    <n v="29724267"/>
    <n v="8.19"/>
    <n v="2.33"/>
    <n v="0"/>
    <x v="2"/>
    <n v="9.4842985126512922E-4"/>
    <n v="3"/>
  </r>
  <r>
    <s v="strleaves-918-x-Aug-04-23"/>
    <m/>
    <x v="57"/>
    <n v="8.9160000000000004"/>
    <n v="8.92"/>
    <x v="72"/>
    <s v=""/>
    <n v="9326129"/>
    <n v="29724267"/>
    <n v="8.19"/>
    <n v="2.33"/>
    <n v="0"/>
    <x v="2"/>
    <n v="1.02523165035169E-3"/>
    <n v="3"/>
  </r>
  <r>
    <s v="strleaves-918-x-Aug-04-23"/>
    <m/>
    <x v="57"/>
    <n v="9.8249999999999993"/>
    <n v="9.83"/>
    <x v="12"/>
    <s v="6-methyl-5-hepten-2-one"/>
    <n v="8271514"/>
    <n v="29724267"/>
    <n v="8.19"/>
    <n v="2.33"/>
    <n v="0"/>
    <x v="2"/>
    <n v="9.0848623502985367E-4"/>
    <n v="3"/>
  </r>
  <r>
    <s v="strleaves-918-x-Aug-04-23"/>
    <m/>
    <x v="57"/>
    <n v="9.9039999999999999"/>
    <n v="9.9"/>
    <x v="286"/>
    <s v=""/>
    <n v="15058824"/>
    <n v="29724267"/>
    <n v="8.19"/>
    <n v="2.33"/>
    <n v="0"/>
    <x v="2"/>
    <n v="1.6524849029534673E-3"/>
    <n v="3"/>
  </r>
  <r>
    <s v="strleaves-918-x-Aug-04-23"/>
    <m/>
    <x v="57"/>
    <n v="10.353"/>
    <n v="10.35"/>
    <x v="369"/>
    <s v=""/>
    <n v="13884305"/>
    <n v="29724267"/>
    <n v="8.19"/>
    <n v="2.33"/>
    <n v="0"/>
    <x v="2"/>
    <n v="1.5222431672666E-3"/>
    <n v="3"/>
  </r>
  <r>
    <s v="strleaves-918-x-Aug-04-23"/>
    <m/>
    <x v="57"/>
    <n v="10.464"/>
    <n v="10.46"/>
    <x v="14"/>
    <s v="(z)-3-hexen-1-ol acetate"/>
    <n v="112356447"/>
    <n v="29724267"/>
    <n v="8.19"/>
    <n v="2.33"/>
    <n v="0"/>
    <x v="2"/>
    <n v="1.2307551848627833E-2"/>
    <n v="3"/>
  </r>
  <r>
    <s v="strleaves-918-x-Aug-04-23"/>
    <m/>
    <x v="57"/>
    <n v="11.071"/>
    <n v="11.07"/>
    <x v="15"/>
    <s v="D-limonene"/>
    <n v="7068500"/>
    <n v="29724267"/>
    <n v="8.19"/>
    <n v="2.33"/>
    <n v="0"/>
    <x v="2"/>
    <n v="7.7359752398306538E-4"/>
    <n v="3"/>
  </r>
  <r>
    <s v="strleaves-918-x-Aug-04-23"/>
    <m/>
    <x v="57"/>
    <n v="12.026"/>
    <n v="12.03"/>
    <x v="196"/>
    <s v=""/>
    <n v="7557257"/>
    <n v="29724267"/>
    <n v="8.19"/>
    <n v="2.33"/>
    <n v="0"/>
    <x v="2"/>
    <n v="8.2635464897909655E-4"/>
    <n v="3"/>
  </r>
  <r>
    <s v="strleaves-918-x-Aug-04-23"/>
    <m/>
    <x v="57"/>
    <n v="12.294"/>
    <n v="12.29"/>
    <x v="17"/>
    <s v="acetophenone"/>
    <n v="3294675"/>
    <n v="29724267"/>
    <n v="8.19"/>
    <n v="2.33"/>
    <n v="0"/>
    <x v="2"/>
    <n v="3.5993964175572022E-4"/>
    <n v="3"/>
  </r>
  <r>
    <s v="strleaves-918-x-Aug-04-23"/>
    <m/>
    <x v="57"/>
    <n v="13.353999999999999"/>
    <n v="13.35"/>
    <x v="124"/>
    <s v=""/>
    <n v="3809516"/>
    <n v="29724267"/>
    <n v="8.19"/>
    <n v="2.33"/>
    <n v="0"/>
    <x v="2"/>
    <n v="4.158168262034789E-4"/>
    <n v="3"/>
  </r>
  <r>
    <s v="strleaves-918-x-Aug-04-23"/>
    <m/>
    <x v="57"/>
    <n v="13.512"/>
    <n v="13.51"/>
    <x v="20"/>
    <s v="nonanal"/>
    <n v="26912553"/>
    <n v="29724267"/>
    <n v="8.19"/>
    <n v="2.33"/>
    <n v="0"/>
    <x v="2"/>
    <n v="2.9349631569747319E-3"/>
    <n v="3"/>
  </r>
  <r>
    <s v="strleaves-918-x-Aug-04-23"/>
    <m/>
    <x v="57"/>
    <n v="13.884"/>
    <n v="13.88"/>
    <x v="22"/>
    <s v=""/>
    <n v="40666157"/>
    <n v="29724267"/>
    <n v="8.19"/>
    <n v="2.33"/>
    <n v="0"/>
    <x v="2"/>
    <n v="4.4309487546753436E-3"/>
    <n v="3"/>
  </r>
  <r>
    <s v="strleaves-918-x-Aug-04-23"/>
    <m/>
    <x v="57"/>
    <n v="15.154999999999999"/>
    <n v="15.16"/>
    <x v="125"/>
    <s v=""/>
    <n v="6747881"/>
    <n v="29724267"/>
    <n v="8.19"/>
    <n v="2.33"/>
    <n v="0"/>
    <x v="2"/>
    <n v="7.3459367981604674E-4"/>
    <n v="3"/>
  </r>
  <r>
    <s v="strleaves-918-x-Aug-04-23"/>
    <m/>
    <x v="57"/>
    <n v="15.436999999999999"/>
    <n v="15.44"/>
    <x v="508"/>
    <s v=""/>
    <n v="1528242"/>
    <n v="29724267"/>
    <n v="8.19"/>
    <n v="2.33"/>
    <n v="0"/>
    <x v="2"/>
    <n v="1.6622196820285375E-4"/>
    <n v="3"/>
  </r>
  <r>
    <s v="strleaves-918-x-Aug-04-23"/>
    <m/>
    <x v="57"/>
    <n v="16"/>
    <n v="16"/>
    <x v="26"/>
    <s v="Butanoic acid, 3-hexenyl ester"/>
    <n v="8086582"/>
    <n v="29724267"/>
    <n v="8.19"/>
    <n v="2.33"/>
    <n v="0"/>
    <x v="2"/>
    <n v="8.78775902713228E-4"/>
    <n v="3"/>
  </r>
  <r>
    <s v="strleaves-918-x-Aug-04-23"/>
    <m/>
    <x v="57"/>
    <n v="16.103999999999999"/>
    <n v="16.100000000000001"/>
    <x v="317"/>
    <s v=""/>
    <n v="6192289"/>
    <n v="29724267"/>
    <n v="8.19"/>
    <n v="2.33"/>
    <n v="0"/>
    <x v="2"/>
    <n v="6.7232855170865167E-4"/>
    <n v="3"/>
  </r>
  <r>
    <s v="strleaves-918-x-Aug-04-23"/>
    <m/>
    <x v="57"/>
    <n v="16.210999999999999"/>
    <n v="16.21"/>
    <x v="27"/>
    <s v="methyl salicylate"/>
    <n v="8436707"/>
    <n v="29724267"/>
    <n v="8.19"/>
    <n v="2.33"/>
    <n v="0"/>
    <x v="2"/>
    <n v="9.1521016386149952E-4"/>
    <n v="3"/>
  </r>
  <r>
    <s v="strleaves-918-x-Aug-04-23"/>
    <m/>
    <x v="57"/>
    <n v="16.364999999999998"/>
    <n v="16.37"/>
    <x v="28"/>
    <s v="dodecane"/>
    <n v="11372354"/>
    <n v="29724267"/>
    <n v="8.19"/>
    <n v="2.33"/>
    <n v="0"/>
    <x v="2"/>
    <n v="1.2325828040937422E-3"/>
    <n v="3"/>
  </r>
  <r>
    <s v="strleaves-918-x-Aug-04-23"/>
    <m/>
    <x v="57"/>
    <n v="16.545999999999999"/>
    <n v="16.55"/>
    <x v="29"/>
    <s v="decanal"/>
    <n v="25237101"/>
    <n v="29724267"/>
    <n v="8.19"/>
    <n v="2.33"/>
    <n v="0"/>
    <x v="2"/>
    <n v="2.7328978750522873E-3"/>
    <n v="3"/>
  </r>
  <r>
    <s v="strleaves-918-x-Aug-04-23"/>
    <m/>
    <x v="57"/>
    <n v="17.324000000000002"/>
    <n v="17.32"/>
    <x v="481"/>
    <s v=""/>
    <n v="5854167"/>
    <n v="29724267"/>
    <n v="8.19"/>
    <n v="2.33"/>
    <n v="0"/>
    <x v="2"/>
    <n v="6.3338472047335542E-4"/>
    <n v="3"/>
  </r>
  <r>
    <s v="strleaves-918-x-Aug-04-23"/>
    <m/>
    <x v="57"/>
    <n v="17.43"/>
    <n v="17.43"/>
    <x v="30"/>
    <s v="cis-3-hexenyl isovalerate"/>
    <n v="83367302"/>
    <n v="29724267"/>
    <n v="8.19"/>
    <n v="2.33"/>
    <n v="0"/>
    <x v="2"/>
    <n v="9.0119151620049361E-3"/>
    <n v="3"/>
  </r>
  <r>
    <s v="strleaves-918-x-Aug-04-23"/>
    <m/>
    <x v="57"/>
    <n v="18.181000000000001"/>
    <n v="18.18"/>
    <x v="33"/>
    <s v="m-ethylacetophenone"/>
    <n v="3140517"/>
    <n v="29724267"/>
    <n v="8.19"/>
    <n v="2.33"/>
    <n v="0"/>
    <x v="2"/>
    <n v="3.3918895621273804E-4"/>
    <n v="3"/>
  </r>
  <r>
    <s v="strleaves-918-x-Aug-04-23"/>
    <m/>
    <x v="57"/>
    <n v="18.648"/>
    <n v="18.649999999999999"/>
    <x v="484"/>
    <s v=""/>
    <n v="5468925"/>
    <n v="29724267"/>
    <n v="8.19"/>
    <n v="2.33"/>
    <n v="0"/>
    <x v="2"/>
    <n v="5.9014952633815556E-4"/>
    <n v="3"/>
  </r>
  <r>
    <s v="strleaves-918-x-Aug-04-23"/>
    <m/>
    <x v="57"/>
    <n v="18.998000000000001"/>
    <n v="19"/>
    <x v="324"/>
    <s v=""/>
    <n v="7009160"/>
    <n v="29724267"/>
    <n v="8.19"/>
    <n v="2.33"/>
    <n v="0"/>
    <x v="2"/>
    <n v="7.5569394542785156E-4"/>
    <n v="3"/>
  </r>
  <r>
    <s v="strleaves-918-x-Aug-04-23"/>
    <m/>
    <x v="57"/>
    <n v="19.396000000000001"/>
    <n v="19.399999999999999"/>
    <x v="39"/>
    <s v="undecanal"/>
    <n v="1931485"/>
    <n v="29724267"/>
    <n v="8.19"/>
    <n v="2.33"/>
    <n v="0"/>
    <x v="2"/>
    <n v="2.0806139908187974E-4"/>
    <n v="3"/>
  </r>
  <r>
    <s v="strleaves-918-x-Aug-04-23"/>
    <m/>
    <x v="57"/>
    <n v="19.5"/>
    <n v="19.5"/>
    <x v="41"/>
    <s v="standard"/>
    <n v="29724267"/>
    <n v="29724267"/>
    <n v="8.19"/>
    <n v="2.33"/>
    <n v="0"/>
    <x v="2"/>
    <n v="3.199129836684422E-3"/>
    <n v="3"/>
  </r>
  <r>
    <s v="strleaves-918-x-Aug-04-23"/>
    <m/>
    <x v="57"/>
    <n v="21.832000000000001"/>
    <n v="21.83"/>
    <x v="482"/>
    <s v=""/>
    <n v="15112461"/>
    <n v="29724267"/>
    <n v="8.19"/>
    <n v="2.33"/>
    <n v="0"/>
    <x v="2"/>
    <n v="1.6250875933060017E-3"/>
    <n v="3"/>
  </r>
  <r>
    <s v="strleaves-918-x-Aug-04-23"/>
    <m/>
    <x v="57"/>
    <n v="22.074000000000002"/>
    <n v="22.07"/>
    <x v="45"/>
    <s v="dodecanal"/>
    <n v="3261145"/>
    <n v="29724267"/>
    <n v="8.19"/>
    <n v="2.33"/>
    <n v="0"/>
    <x v="2"/>
    <n v="3.5037482234544188E-4"/>
    <n v="3"/>
  </r>
  <r>
    <s v="strleaves-918-x-Aug-04-23"/>
    <m/>
    <x v="57"/>
    <n v="22.280999999999999"/>
    <n v="22.28"/>
    <x v="114"/>
    <s v=""/>
    <n v="4545452"/>
    <n v="29724267"/>
    <n v="8.19"/>
    <n v="2.33"/>
    <n v="0"/>
    <x v="2"/>
    <n v="4.8793434341364836E-4"/>
    <n v="3"/>
  </r>
  <r>
    <s v="strleaves-918-x-Aug-04-23"/>
    <m/>
    <x v="57"/>
    <n v="22.416"/>
    <n v="22.42"/>
    <x v="87"/>
    <s v=""/>
    <n v="5283178"/>
    <n v="29724267"/>
    <n v="8.19"/>
    <n v="2.33"/>
    <n v="0"/>
    <x v="2"/>
    <n v="5.6663241283424744E-4"/>
    <n v="3"/>
  </r>
  <r>
    <s v="strleaves-918-x-Aug-04-23"/>
    <m/>
    <x v="57"/>
    <n v="23.111000000000001"/>
    <n v="23.11"/>
    <x v="128"/>
    <s v=""/>
    <n v="1688488"/>
    <n v="29724267"/>
    <n v="8.19"/>
    <n v="2.33"/>
    <n v="0"/>
    <x v="2"/>
    <n v="1.8093656340845737E-4"/>
    <n v="3"/>
  </r>
  <r>
    <s v="strleaves-918-x-Aug-04-23"/>
    <m/>
    <x v="57"/>
    <n v="24.33"/>
    <n v="24.33"/>
    <x v="48"/>
    <s v="pentadecane"/>
    <n v="2978092"/>
    <n v="29724267"/>
    <n v="8.19"/>
    <n v="2.33"/>
    <n v="0"/>
    <x v="2"/>
    <n v="3.1885188261861121E-4"/>
    <n v="3"/>
  </r>
  <r>
    <s v="strleaves-918-x-Aug-04-23"/>
    <m/>
    <x v="57"/>
    <n v="26.065999999999999"/>
    <n v="26.07"/>
    <x v="50"/>
    <s v=""/>
    <n v="7408172"/>
    <n v="29724267"/>
    <n v="8.19"/>
    <n v="2.33"/>
    <n v="0"/>
    <x v="2"/>
    <n v="7.9247355239896969E-4"/>
    <n v="3"/>
  </r>
  <r>
    <s v="strleaves-918-x-Aug-04-23"/>
    <m/>
    <x v="57"/>
    <n v="26.69"/>
    <n v="26.69"/>
    <x v="52"/>
    <s v=""/>
    <n v="3488870"/>
    <n v="29724267"/>
    <n v="8.19"/>
    <n v="2.33"/>
    <n v="0"/>
    <x v="2"/>
    <n v="3.7289080923318108E-4"/>
    <n v="3"/>
  </r>
  <r>
    <s v="strleaves-918-x-Aug-04-23"/>
    <m/>
    <x v="57"/>
    <n v="26.99"/>
    <n v="26.99"/>
    <x v="53"/>
    <s v="tetradecanal"/>
    <n v="2492648"/>
    <n v="29724267"/>
    <n v="8.19"/>
    <n v="2.33"/>
    <n v="0"/>
    <x v="2"/>
    <n v="2.6618363055100797E-4"/>
    <n v="3"/>
  </r>
  <r>
    <s v="strleaves-918-x-Aug-04-23"/>
    <m/>
    <x v="57"/>
    <n v="31.236999999999998"/>
    <n v="31.24"/>
    <x v="58"/>
    <s v=""/>
    <n v="6598084"/>
    <n v="29724267"/>
    <n v="8.19"/>
    <n v="2.33"/>
    <n v="0"/>
    <x v="2"/>
    <n v="7.0398281107011843E-4"/>
    <n v="3"/>
  </r>
  <r>
    <s v="strleaves-918-x-Aug-04-23"/>
    <m/>
    <x v="57"/>
    <n v="32.003"/>
    <n v="32"/>
    <x v="400"/>
    <s v=""/>
    <n v="6068178"/>
    <n v="29724267"/>
    <n v="8.19"/>
    <n v="2.33"/>
    <n v="0"/>
    <x v="2"/>
    <n v="6.4688439815841446E-4"/>
    <n v="3"/>
  </r>
  <r>
    <s v="strleaves-758-x-Aug-04-23"/>
    <m/>
    <x v="53"/>
    <n v="4.2560000000000002"/>
    <n v="4.26"/>
    <x v="217"/>
    <s v=""/>
    <n v="2267077"/>
    <n v="46165950"/>
    <n v="10.07"/>
    <n v="3.12"/>
    <n v="0"/>
    <x v="2"/>
    <n v="1.2644536642012838E-4"/>
    <n v="3"/>
  </r>
  <r>
    <s v="strleaves-758-x-Aug-04-23"/>
    <m/>
    <x v="53"/>
    <n v="4.7850000000000001"/>
    <n v="4.79"/>
    <x v="210"/>
    <s v=""/>
    <n v="3597103"/>
    <n v="46165950"/>
    <n v="10.07"/>
    <n v="3.12"/>
    <n v="0"/>
    <x v="2"/>
    <n v="2.004538129116772E-4"/>
    <n v="3"/>
  </r>
  <r>
    <s v="strleaves-758-x-Aug-04-23"/>
    <m/>
    <x v="53"/>
    <n v="4.8639999999999999"/>
    <n v="4.8600000000000003"/>
    <x v="107"/>
    <s v=""/>
    <n v="9329882"/>
    <n v="46165950"/>
    <n v="10.07"/>
    <n v="3.12"/>
    <n v="0"/>
    <x v="2"/>
    <n v="5.1947269218673045E-4"/>
    <n v="3"/>
  </r>
  <r>
    <s v="strleaves-758-x-Aug-04-23"/>
    <m/>
    <x v="53"/>
    <n v="5.4260000000000002"/>
    <n v="5.43"/>
    <x v="2"/>
    <s v="4-hydroxy-4-methyl-2-pentanone"/>
    <n v="81231687"/>
    <n v="46165950"/>
    <n v="10.07"/>
    <n v="3.12"/>
    <n v="0"/>
    <x v="2"/>
    <n v="4.5189495277854173E-3"/>
    <n v="3"/>
  </r>
  <r>
    <s v="strleaves-758-x-Aug-04-23"/>
    <m/>
    <x v="53"/>
    <n v="5.89"/>
    <n v="5.89"/>
    <x v="108"/>
    <s v=""/>
    <n v="23229476"/>
    <n v="46165950"/>
    <n v="10.07"/>
    <n v="3.12"/>
    <n v="0"/>
    <x v="2"/>
    <n v="1.291151490267586E-3"/>
    <n v="3"/>
  </r>
  <r>
    <s v="strleaves-758-x-Aug-04-23"/>
    <m/>
    <x v="53"/>
    <n v="6.1109999999999998"/>
    <n v="6.11"/>
    <x v="109"/>
    <s v=""/>
    <n v="8996399"/>
    <n v="46165950"/>
    <n v="10.07"/>
    <n v="3.12"/>
    <n v="0"/>
    <x v="2"/>
    <n v="4.9961168579010251E-4"/>
    <n v="3"/>
  </r>
  <r>
    <s v="strleaves-758-x-Aug-04-23"/>
    <m/>
    <x v="53"/>
    <n v="6.4509999999999996"/>
    <n v="6.45"/>
    <x v="191"/>
    <s v=""/>
    <n v="1187095"/>
    <n v="46165950"/>
    <n v="10.07"/>
    <n v="3.12"/>
    <n v="0"/>
    <x v="2"/>
    <n v="6.586819587669594E-5"/>
    <n v="3"/>
  </r>
  <r>
    <s v="strleaves-758-x-Aug-04-23"/>
    <m/>
    <x v="53"/>
    <n v="7.5730000000000004"/>
    <n v="7.57"/>
    <x v="505"/>
    <s v=""/>
    <n v="4927362"/>
    <n v="46165950"/>
    <n v="10.07"/>
    <n v="3.12"/>
    <n v="0"/>
    <x v="2"/>
    <n v="2.7316905286440646E-4"/>
    <n v="3"/>
  </r>
  <r>
    <s v="strleaves-758-x-Aug-04-23"/>
    <m/>
    <x v="53"/>
    <n v="8.0039999999999996"/>
    <n v="8"/>
    <x v="285"/>
    <s v=""/>
    <n v="4608730"/>
    <n v="46165950"/>
    <n v="10.07"/>
    <n v="3.12"/>
    <n v="0"/>
    <x v="2"/>
    <n v="2.552850297135553E-4"/>
    <n v="3"/>
  </r>
  <r>
    <s v="strleaves-758-x-Aug-04-23"/>
    <m/>
    <x v="53"/>
    <n v="8.2040000000000006"/>
    <n v="8.1999999999999993"/>
    <x v="218"/>
    <s v=""/>
    <n v="5366594"/>
    <n v="46165950"/>
    <n v="10.07"/>
    <n v="3.12"/>
    <n v="0"/>
    <x v="2"/>
    <n v="2.9700940217912609E-4"/>
    <n v="3"/>
  </r>
  <r>
    <s v="strleaves-758-x-Aug-04-23"/>
    <m/>
    <x v="53"/>
    <n v="8.3849999999999998"/>
    <n v="8.39"/>
    <x v="71"/>
    <s v=""/>
    <n v="5128999"/>
    <n v="46165950"/>
    <n v="10.07"/>
    <n v="3.12"/>
    <n v="0"/>
    <x v="2"/>
    <n v="2.8361667787641997E-4"/>
    <n v="3"/>
  </r>
  <r>
    <s v="strleaves-758-x-Aug-04-23"/>
    <m/>
    <x v="53"/>
    <n v="8.9190000000000005"/>
    <n v="8.92"/>
    <x v="72"/>
    <s v=""/>
    <n v="2058386"/>
    <n v="46165950"/>
    <n v="10.07"/>
    <n v="3.12"/>
    <n v="0"/>
    <x v="2"/>
    <n v="1.137244863328283E-4"/>
    <n v="3"/>
  </r>
  <r>
    <s v="strleaves-758-x-Aug-04-23"/>
    <m/>
    <x v="53"/>
    <n v="9.9049999999999994"/>
    <n v="9.91"/>
    <x v="157"/>
    <s v=""/>
    <n v="12859686"/>
    <n v="46165950"/>
    <n v="10.07"/>
    <n v="3.12"/>
    <n v="0"/>
    <x v="2"/>
    <n v="7.098815035980993E-4"/>
    <n v="3"/>
  </r>
  <r>
    <s v="strleaves-758-x-Aug-04-23"/>
    <m/>
    <x v="53"/>
    <n v="10.315"/>
    <n v="10.32"/>
    <x v="13"/>
    <s v="octanal"/>
    <n v="5792782"/>
    <n v="46165950"/>
    <n v="10.07"/>
    <n v="3.12"/>
    <n v="0"/>
    <x v="2"/>
    <n v="3.1950034432389894E-4"/>
    <n v="3"/>
  </r>
  <r>
    <s v="strleaves-758-x-Aug-04-23"/>
    <m/>
    <x v="53"/>
    <n v="11.071999999999999"/>
    <n v="11.07"/>
    <x v="15"/>
    <s v="D-limonene"/>
    <n v="20241103"/>
    <n v="46165950"/>
    <n v="10.07"/>
    <n v="3.12"/>
    <n v="0"/>
    <x v="2"/>
    <n v="1.1154427551627638E-3"/>
    <n v="3"/>
  </r>
  <r>
    <s v="strleaves-758-x-Aug-04-23"/>
    <m/>
    <x v="53"/>
    <n v="11.746"/>
    <n v="11.75"/>
    <x v="159"/>
    <s v=""/>
    <n v="4499654"/>
    <n v="46165950"/>
    <n v="10.07"/>
    <n v="3.12"/>
    <n v="0"/>
    <x v="2"/>
    <n v="2.4775447963478159E-4"/>
    <n v="3"/>
  </r>
  <r>
    <s v="strleaves-758-x-Aug-04-23"/>
    <m/>
    <x v="53"/>
    <n v="12.026"/>
    <n v="12.03"/>
    <x v="196"/>
    <s v=""/>
    <n v="7470804"/>
    <n v="46165950"/>
    <n v="10.07"/>
    <n v="3.12"/>
    <n v="0"/>
    <x v="2"/>
    <n v="4.1099764918874326E-4"/>
    <n v="3"/>
  </r>
  <r>
    <s v="strleaves-758-x-Aug-04-23"/>
    <m/>
    <x v="53"/>
    <n v="13.356999999999999"/>
    <n v="13.36"/>
    <x v="98"/>
    <s v=""/>
    <n v="2871659"/>
    <n v="46165950"/>
    <n v="10.07"/>
    <n v="3.12"/>
    <n v="0"/>
    <x v="2"/>
    <n v="1.5784643510487052E-4"/>
    <n v="3"/>
  </r>
  <r>
    <s v="strleaves-758-x-Aug-04-23"/>
    <m/>
    <x v="53"/>
    <n v="13.43"/>
    <n v="13.43"/>
    <x v="525"/>
    <s v=""/>
    <n v="3079984"/>
    <n v="46165950"/>
    <n v="10.07"/>
    <n v="3.12"/>
    <n v="0"/>
    <x v="2"/>
    <n v="1.6915334918365154E-4"/>
    <n v="3"/>
  </r>
  <r>
    <s v="strleaves-758-x-Aug-04-23"/>
    <m/>
    <x v="53"/>
    <n v="13.513999999999999"/>
    <n v="13.51"/>
    <x v="20"/>
    <s v="nonanal"/>
    <n v="12233540"/>
    <n v="46165950"/>
    <n v="10.07"/>
    <n v="3.12"/>
    <n v="0"/>
    <x v="2"/>
    <n v="6.7129719404052405E-4"/>
    <n v="3"/>
  </r>
  <r>
    <s v="strleaves-758-x-Aug-04-23"/>
    <m/>
    <x v="53"/>
    <n v="13.887"/>
    <n v="13.89"/>
    <x v="73"/>
    <s v="€-4,8-dimethylnona-1,3,7-triene"/>
    <n v="14249255"/>
    <n v="46165950"/>
    <n v="10.07"/>
    <n v="3.12"/>
    <n v="0"/>
    <x v="2"/>
    <n v="7.8124221555300386E-4"/>
    <n v="3"/>
  </r>
  <r>
    <s v="strleaves-758-x-Aug-04-23"/>
    <m/>
    <x v="53"/>
    <n v="15.157"/>
    <n v="15.16"/>
    <x v="125"/>
    <s v=""/>
    <n v="8866860"/>
    <n v="46165950"/>
    <n v="10.07"/>
    <n v="3.12"/>
    <n v="0"/>
    <x v="2"/>
    <n v="4.8572959817403636E-4"/>
    <n v="3"/>
  </r>
  <r>
    <s v="strleaves-758-x-Aug-04-23"/>
    <m/>
    <x v="53"/>
    <n v="15.268000000000001"/>
    <n v="15.27"/>
    <x v="74"/>
    <s v=""/>
    <n v="5712458"/>
    <n v="46165950"/>
    <n v="10.07"/>
    <n v="3.12"/>
    <n v="0"/>
    <x v="2"/>
    <n v="3.1266496655976011E-4"/>
    <n v="3"/>
  </r>
  <r>
    <s v="strleaves-758-x-Aug-04-23"/>
    <m/>
    <x v="53"/>
    <n v="16.213999999999999"/>
    <n v="16.21"/>
    <x v="27"/>
    <s v="methyl salicylate"/>
    <n v="6556385"/>
    <n v="46165950"/>
    <n v="10.07"/>
    <n v="3.12"/>
    <n v="0"/>
    <x v="2"/>
    <n v="3.585522465824277E-4"/>
    <n v="3"/>
  </r>
  <r>
    <s v="strleaves-758-x-Aug-04-23"/>
    <m/>
    <x v="53"/>
    <n v="16.359000000000002"/>
    <n v="16.36"/>
    <x v="28"/>
    <s v="dodecane"/>
    <n v="5651482"/>
    <n v="46165950"/>
    <n v="10.07"/>
    <n v="3.12"/>
    <n v="0"/>
    <x v="2"/>
    <n v="3.0880367376089686E-4"/>
    <n v="3"/>
  </r>
  <r>
    <s v="strleaves-758-x-Aug-04-23"/>
    <m/>
    <x v="53"/>
    <n v="16.547999999999998"/>
    <n v="16.55"/>
    <x v="29"/>
    <s v="decanal"/>
    <n v="12472225"/>
    <n v="46165950"/>
    <n v="10.07"/>
    <n v="3.12"/>
    <n v="0"/>
    <x v="2"/>
    <n v="6.8092059145671434E-4"/>
    <n v="3"/>
  </r>
  <r>
    <s v="strleaves-758-x-Aug-04-23"/>
    <m/>
    <x v="53"/>
    <n v="19"/>
    <n v="19"/>
    <x v="324"/>
    <s v=""/>
    <n v="30788124"/>
    <n v="46165950"/>
    <n v="10.07"/>
    <n v="3.12"/>
    <n v="0"/>
    <x v="2"/>
    <n v="1.679455456386667E-3"/>
    <n v="3"/>
  </r>
  <r>
    <s v="strleaves-758-x-Aug-04-23"/>
    <m/>
    <x v="53"/>
    <n v="19.501999999999999"/>
    <n v="19.5"/>
    <x v="41"/>
    <s v="standard"/>
    <n v="23082975"/>
    <n v="46165950"/>
    <n v="10.07"/>
    <n v="3.12"/>
    <n v="0"/>
    <x v="2"/>
    <n v="1.2580852948280952E-3"/>
    <n v="3"/>
  </r>
  <r>
    <s v="strleaves-758-x-Aug-04-23"/>
    <m/>
    <x v="53"/>
    <n v="19.901"/>
    <n v="19.899999999999999"/>
    <x v="510"/>
    <s v=""/>
    <n v="3060481"/>
    <n v="46165950"/>
    <n v="10.07"/>
    <n v="3.12"/>
    <n v="0"/>
    <x v="2"/>
    <n v="1.6666382491645145E-4"/>
    <n v="3"/>
  </r>
  <r>
    <s v="strleaves-758-x-Aug-04-23"/>
    <m/>
    <x v="53"/>
    <n v="20.187000000000001"/>
    <n v="20.190000000000001"/>
    <x v="78"/>
    <s v=""/>
    <n v="6865444"/>
    <n v="46165950"/>
    <n v="10.07"/>
    <n v="3.12"/>
    <n v="0"/>
    <x v="2"/>
    <n v="3.7355447835497679E-4"/>
    <n v="3"/>
  </r>
  <r>
    <s v="strleaves-758-x-Aug-04-23"/>
    <m/>
    <x v="53"/>
    <n v="22.42"/>
    <n v="22.42"/>
    <x v="87"/>
    <s v=""/>
    <n v="4944593"/>
    <n v="46165950"/>
    <n v="10.07"/>
    <n v="3.12"/>
    <n v="0"/>
    <x v="2"/>
    <n v="2.6881273405452772E-4"/>
    <n v="3"/>
  </r>
  <r>
    <s v="strleaves-758-x-Aug-04-23"/>
    <m/>
    <x v="53"/>
    <n v="23.911000000000001"/>
    <n v="23.91"/>
    <x v="390"/>
    <s v=""/>
    <n v="6536578"/>
    <n v="46165950"/>
    <n v="10.07"/>
    <n v="3.12"/>
    <n v="0"/>
    <x v="2"/>
    <n v="3.5506185244583185E-4"/>
    <n v="3"/>
  </r>
  <r>
    <s v="strleaves-758-x-Aug-04-23"/>
    <m/>
    <x v="53"/>
    <n v="27.199000000000002"/>
    <n v="27.2"/>
    <x v="222"/>
    <s v=""/>
    <n v="4667555"/>
    <n v="46165950"/>
    <n v="10.07"/>
    <n v="3.12"/>
    <n v="0"/>
    <x v="2"/>
    <n v="2.53324734888456E-4"/>
    <n v="3"/>
  </r>
  <r>
    <s v="strleaves-758-x-Aug-04-23"/>
    <m/>
    <x v="53"/>
    <n v="32.000999999999998"/>
    <n v="32"/>
    <x v="400"/>
    <s v=""/>
    <n v="4160990"/>
    <n v="46165950"/>
    <n v="10.07"/>
    <n v="3.12"/>
    <n v="0"/>
    <x v="2"/>
    <n v="2.2564188438955733E-4"/>
    <n v="3"/>
  </r>
  <r>
    <s v="strleaves-534-x-Aug-04-23"/>
    <m/>
    <x v="49"/>
    <n v="4.6050000000000004"/>
    <n v="4.6100000000000003"/>
    <x v="531"/>
    <s v=""/>
    <n v="1467846"/>
    <n v="20926370"/>
    <n v="16.079999999999998"/>
    <n v="4.32"/>
    <n v="0"/>
    <x v="2"/>
    <n v="1.0987782211149186E-4"/>
    <n v="3"/>
  </r>
  <r>
    <s v="strleaves-534-x-Aug-04-23"/>
    <m/>
    <x v="49"/>
    <n v="4.8540000000000001"/>
    <n v="4.8499999999999996"/>
    <x v="477"/>
    <s v=""/>
    <n v="16530747"/>
    <n v="20926370"/>
    <n v="16.079999999999998"/>
    <n v="4.32"/>
    <n v="0"/>
    <x v="2"/>
    <n v="1.2363958373090309E-3"/>
    <n v="3"/>
  </r>
  <r>
    <s v="strleaves-534-x-Aug-04-23"/>
    <m/>
    <x v="49"/>
    <n v="5.89"/>
    <n v="5.89"/>
    <x v="108"/>
    <s v=""/>
    <n v="7689807"/>
    <n v="20926370"/>
    <n v="16.079999999999998"/>
    <n v="4.32"/>
    <n v="0"/>
    <x v="2"/>
    <n v="5.7466706361184296E-4"/>
    <n v="3"/>
  </r>
  <r>
    <s v="strleaves-534-x-Aug-04-23"/>
    <m/>
    <x v="49"/>
    <n v="6.1050000000000004"/>
    <n v="6.11"/>
    <x v="109"/>
    <s v=""/>
    <n v="5647473"/>
    <n v="20926370"/>
    <n v="16.079999999999998"/>
    <n v="4.32"/>
    <n v="0"/>
    <x v="2"/>
    <n v="4.2168790728775758E-4"/>
    <n v="3"/>
  </r>
  <r>
    <s v="strleaves-534-x-Aug-04-23"/>
    <m/>
    <x v="49"/>
    <n v="6.4429999999999996"/>
    <n v="6.44"/>
    <x v="492"/>
    <s v=""/>
    <n v="4321460"/>
    <n v="20926370"/>
    <n v="16.079999999999998"/>
    <n v="4.32"/>
    <n v="0"/>
    <x v="2"/>
    <n v="3.2240658439214336E-4"/>
    <n v="3"/>
  </r>
  <r>
    <s v="strleaves-534-x-Aug-04-23"/>
    <m/>
    <x v="49"/>
    <n v="6.7160000000000002"/>
    <n v="6.72"/>
    <x v="6"/>
    <s v=""/>
    <n v="3160088"/>
    <n v="20926370"/>
    <n v="16.079999999999998"/>
    <n v="4.32"/>
    <n v="0"/>
    <x v="2"/>
    <n v="2.3556421007079332E-4"/>
    <n v="3"/>
  </r>
  <r>
    <s v="strleaves-534-x-Aug-04-23"/>
    <m/>
    <x v="49"/>
    <n v="7.5640000000000001"/>
    <n v="7.56"/>
    <x v="522"/>
    <s v=""/>
    <n v="9196690"/>
    <n v="20926370"/>
    <n v="16.079999999999998"/>
    <n v="4.32"/>
    <n v="0"/>
    <x v="2"/>
    <n v="6.8498128784243227E-4"/>
    <n v="3"/>
  </r>
  <r>
    <s v="strleaves-534-x-Aug-04-23"/>
    <m/>
    <x v="49"/>
    <n v="7.8419999999999996"/>
    <n v="7.84"/>
    <x v="493"/>
    <s v=""/>
    <n v="4639299"/>
    <n v="20926370"/>
    <n v="16.079999999999998"/>
    <n v="4.32"/>
    <n v="0"/>
    <x v="2"/>
    <n v="3.452525189509517E-4"/>
    <n v="3"/>
  </r>
  <r>
    <s v="strleaves-534-x-Aug-04-23"/>
    <m/>
    <x v="49"/>
    <n v="8.0030000000000001"/>
    <n v="8"/>
    <x v="285"/>
    <s v=""/>
    <n v="4712113"/>
    <n v="20926370"/>
    <n v="16.079999999999998"/>
    <n v="4.32"/>
    <n v="0"/>
    <x v="2"/>
    <n v="3.5037880249800282E-4"/>
    <n v="3"/>
  </r>
  <r>
    <s v="strleaves-534-x-Aug-04-23"/>
    <m/>
    <x v="49"/>
    <n v="8.4659999999999993"/>
    <n v="8.4700000000000006"/>
    <x v="10"/>
    <s v=""/>
    <n v="9792903"/>
    <n v="20926370"/>
    <n v="16.079999999999998"/>
    <n v="4.32"/>
    <n v="0"/>
    <x v="2"/>
    <n v="7.2756452814919049E-4"/>
    <n v="3"/>
  </r>
  <r>
    <s v="strleaves-534-x-Aug-04-23"/>
    <m/>
    <x v="49"/>
    <n v="8.9239999999999995"/>
    <n v="8.92"/>
    <x v="72"/>
    <s v=""/>
    <n v="5652430"/>
    <n v="20926370"/>
    <n v="16.079999999999998"/>
    <n v="4.32"/>
    <n v="0"/>
    <x v="2"/>
    <n v="4.195980834016444E-4"/>
    <n v="3"/>
  </r>
  <r>
    <s v="strleaves-534-x-Aug-04-23"/>
    <m/>
    <x v="49"/>
    <n v="9.3000000000000007"/>
    <n v="9.3000000000000007"/>
    <x v="214"/>
    <s v=""/>
    <n v="6070073"/>
    <n v="20926370"/>
    <n v="16.079999999999998"/>
    <n v="4.32"/>
    <n v="0"/>
    <x v="2"/>
    <n v="4.5022619227697464E-4"/>
    <n v="3"/>
  </r>
  <r>
    <s v="strleaves-534-x-Aug-04-23"/>
    <m/>
    <x v="49"/>
    <n v="9.9039999999999999"/>
    <n v="9.9"/>
    <x v="286"/>
    <s v=""/>
    <n v="18207661"/>
    <n v="20926370"/>
    <n v="16.079999999999998"/>
    <n v="4.32"/>
    <n v="0"/>
    <x v="2"/>
    <n v="1.3493662453600026E-3"/>
    <n v="3"/>
  </r>
  <r>
    <s v="strleaves-534-x-Aug-04-23"/>
    <m/>
    <x v="49"/>
    <n v="10.157999999999999"/>
    <n v="10.16"/>
    <x v="122"/>
    <s v=""/>
    <n v="4756455"/>
    <n v="20926370"/>
    <n v="16.079999999999998"/>
    <n v="4.32"/>
    <n v="0"/>
    <x v="2"/>
    <n v="3.5220718871152665E-4"/>
    <n v="3"/>
  </r>
  <r>
    <s v="strleaves-534-x-Aug-04-23"/>
    <m/>
    <x v="49"/>
    <n v="10.260999999999999"/>
    <n v="10.26"/>
    <x v="483"/>
    <s v=""/>
    <n v="9915585"/>
    <n v="20926370"/>
    <n v="16.079999999999998"/>
    <n v="4.32"/>
    <n v="0"/>
    <x v="2"/>
    <n v="7.3362243720333741E-4"/>
    <n v="3"/>
  </r>
  <r>
    <s v="strleaves-534-x-Aug-04-23"/>
    <m/>
    <x v="49"/>
    <n v="10.36"/>
    <n v="10.36"/>
    <x v="349"/>
    <s v=""/>
    <n v="10986362"/>
    <n v="20926370"/>
    <n v="16.079999999999998"/>
    <n v="4.32"/>
    <n v="0"/>
    <x v="2"/>
    <n v="8.1217180300625056E-4"/>
    <n v="3"/>
  </r>
  <r>
    <s v="strleaves-534-x-Aug-04-23"/>
    <m/>
    <x v="49"/>
    <n v="10.47"/>
    <n v="10.47"/>
    <x v="14"/>
    <s v="(z)-3-hexen-1-ol acetate"/>
    <n v="14629992"/>
    <n v="20926370"/>
    <n v="16.079999999999998"/>
    <n v="4.32"/>
    <n v="0"/>
    <x v="2"/>
    <n v="1.0806327593421224E-3"/>
    <n v="3"/>
  </r>
  <r>
    <s v="strleaves-534-x-Aug-04-23"/>
    <m/>
    <x v="49"/>
    <n v="11.071999999999999"/>
    <n v="11.07"/>
    <x v="15"/>
    <s v="D-limonene"/>
    <n v="10493773"/>
    <n v="20926370"/>
    <n v="16.079999999999998"/>
    <n v="4.32"/>
    <n v="0"/>
    <x v="2"/>
    <n v="7.7447257156058424E-4"/>
    <n v="3"/>
  </r>
  <r>
    <s v="strleaves-534-x-Aug-04-23"/>
    <m/>
    <x v="49"/>
    <n v="11.749000000000001"/>
    <n v="11.75"/>
    <x v="159"/>
    <s v=""/>
    <n v="9426133"/>
    <n v="20926370"/>
    <n v="16.079999999999998"/>
    <n v="4.32"/>
    <n v="0"/>
    <x v="2"/>
    <n v="6.9510205562870072E-4"/>
    <n v="3"/>
  </r>
  <r>
    <s v="strleaves-534-x-Aug-04-23"/>
    <m/>
    <x v="49"/>
    <n v="12.026999999999999"/>
    <n v="12.03"/>
    <x v="196"/>
    <s v=""/>
    <n v="6578607"/>
    <n v="20926370"/>
    <n v="16.079999999999998"/>
    <n v="4.32"/>
    <n v="0"/>
    <x v="2"/>
    <n v="4.8471882081810443E-4"/>
    <n v="3"/>
  </r>
  <r>
    <s v="strleaves-534-x-Aug-04-23"/>
    <m/>
    <x v="49"/>
    <n v="13.204000000000001"/>
    <n v="13.2"/>
    <x v="19"/>
    <s v=""/>
    <n v="6052865"/>
    <n v="20926370"/>
    <n v="16.079999999999998"/>
    <n v="4.32"/>
    <n v="0"/>
    <x v="2"/>
    <n v="4.4561331081628198E-4"/>
    <n v="3"/>
  </r>
  <r>
    <s v="strleaves-534-x-Aug-04-23"/>
    <m/>
    <x v="49"/>
    <n v="13.36"/>
    <n v="13.36"/>
    <x v="98"/>
    <s v=""/>
    <n v="3706291"/>
    <n v="20926370"/>
    <n v="16.079999999999998"/>
    <n v="4.32"/>
    <n v="0"/>
    <x v="2"/>
    <n v="2.7263286389048018E-4"/>
    <n v="3"/>
  </r>
  <r>
    <s v="strleaves-534-x-Aug-04-23"/>
    <m/>
    <x v="49"/>
    <n v="13.515000000000001"/>
    <n v="13.52"/>
    <x v="20"/>
    <s v="nonanal"/>
    <n v="6326290"/>
    <n v="20926370"/>
    <n v="16.079999999999998"/>
    <n v="4.32"/>
    <n v="0"/>
    <x v="2"/>
    <n v="4.6497500300454855E-4"/>
    <n v="3"/>
  </r>
  <r>
    <s v="strleaves-534-x-Aug-04-23"/>
    <m/>
    <x v="49"/>
    <n v="13.885999999999999"/>
    <n v="13.89"/>
    <x v="73"/>
    <s v="€-4,8-dimethylnona-1,3,7-triene"/>
    <n v="39312023"/>
    <n v="20926370"/>
    <n v="16.079999999999998"/>
    <n v="4.32"/>
    <n v="0"/>
    <x v="2"/>
    <n v="2.8870081970103554E-3"/>
    <n v="3"/>
  </r>
  <r>
    <s v="strleaves-534-x-Aug-04-23"/>
    <m/>
    <x v="49"/>
    <n v="15.157"/>
    <n v="15.16"/>
    <x v="125"/>
    <s v=""/>
    <n v="6024451"/>
    <n v="20926370"/>
    <n v="16.079999999999998"/>
    <n v="4.32"/>
    <n v="0"/>
    <x v="2"/>
    <n v="4.4206131264025445E-4"/>
    <n v="3"/>
  </r>
  <r>
    <s v="strleaves-534-x-Aug-04-23"/>
    <m/>
    <x v="49"/>
    <n v="16"/>
    <n v="16"/>
    <x v="26"/>
    <s v="Butanoic acid, 3-hexenyl ester"/>
    <n v="3513191"/>
    <n v="20926370"/>
    <n v="16.079999999999998"/>
    <n v="4.32"/>
    <n v="0"/>
    <x v="2"/>
    <n v="2.5757843315067001E-4"/>
    <n v="3"/>
  </r>
  <r>
    <s v="strleaves-534-x-Aug-04-23"/>
    <m/>
    <x v="49"/>
    <n v="16.11"/>
    <n v="16.11"/>
    <x v="216"/>
    <s v=""/>
    <n v="6576947"/>
    <n v="20926370"/>
    <n v="16.079999999999998"/>
    <n v="4.32"/>
    <n v="0"/>
    <x v="2"/>
    <n v="4.8180918437734123E-4"/>
    <n v="3"/>
  </r>
  <r>
    <s v="strleaves-534-x-Aug-04-23"/>
    <m/>
    <x v="49"/>
    <n v="16.21"/>
    <n v="16.21"/>
    <x v="27"/>
    <s v="methyl salicylate"/>
    <n v="22601630"/>
    <n v="20926370"/>
    <n v="16.079999999999998"/>
    <n v="4.32"/>
    <n v="0"/>
    <x v="2"/>
    <n v="1.6543743316984147E-3"/>
    <n v="3"/>
  </r>
  <r>
    <s v="strleaves-534-x-Aug-04-23"/>
    <m/>
    <x v="49"/>
    <n v="16.367000000000001"/>
    <n v="16.37"/>
    <x v="28"/>
    <s v="dodecane"/>
    <n v="42049259"/>
    <n v="20926370"/>
    <n v="16.079999999999998"/>
    <n v="4.32"/>
    <n v="0"/>
    <x v="2"/>
    <n v="3.0753599325407744E-3"/>
    <n v="3"/>
  </r>
  <r>
    <s v="strleaves-534-x-Aug-04-23"/>
    <m/>
    <x v="49"/>
    <n v="16.55"/>
    <n v="16.55"/>
    <x v="29"/>
    <s v="decanal"/>
    <n v="5145323"/>
    <n v="20926370"/>
    <n v="16.079999999999998"/>
    <n v="4.32"/>
    <n v="0"/>
    <x v="2"/>
    <n v="3.7600543523790155E-4"/>
    <n v="3"/>
  </r>
  <r>
    <s v="strleaves-534-x-Aug-04-23"/>
    <m/>
    <x v="49"/>
    <n v="17.324999999999999"/>
    <n v="17.329999999999998"/>
    <x v="164"/>
    <s v=""/>
    <n v="9792363"/>
    <n v="20926370"/>
    <n v="16.079999999999998"/>
    <n v="4.32"/>
    <n v="0"/>
    <x v="2"/>
    <n v="7.1501170398534635E-4"/>
    <n v="3"/>
  </r>
  <r>
    <s v="strleaves-534-x-Aug-04-23"/>
    <m/>
    <x v="49"/>
    <n v="17.431000000000001"/>
    <n v="17.43"/>
    <x v="30"/>
    <s v="cis-3-hexenyl isovalerate"/>
    <n v="26249882"/>
    <n v="20926370"/>
    <n v="16.079999999999998"/>
    <n v="4.32"/>
    <n v="0"/>
    <x v="2"/>
    <n v="1.9151264749181953E-3"/>
    <n v="3"/>
  </r>
  <r>
    <s v="strleaves-534-x-Aug-04-23"/>
    <m/>
    <x v="49"/>
    <n v="18.181000000000001"/>
    <n v="18.18"/>
    <x v="33"/>
    <s v="m-ethylacetophenone"/>
    <n v="7640730"/>
    <n v="20926370"/>
    <n v="16.079999999999998"/>
    <n v="4.32"/>
    <n v="0"/>
    <x v="2"/>
    <n v="5.5699296093321329E-4"/>
    <n v="3"/>
  </r>
  <r>
    <s v="strleaves-534-x-Aug-04-23"/>
    <m/>
    <x v="49"/>
    <n v="18.693999999999999"/>
    <n v="18.690000000000001"/>
    <x v="35"/>
    <s v=""/>
    <n v="2724082"/>
    <n v="20926370"/>
    <n v="16.079999999999998"/>
    <n v="4.32"/>
    <n v="0"/>
    <x v="2"/>
    <n v="1.9841754378392381E-4"/>
    <n v="3"/>
  </r>
  <r>
    <s v="strleaves-534-x-Aug-04-23"/>
    <m/>
    <x v="49"/>
    <n v="18.965"/>
    <n v="18.97"/>
    <x v="485"/>
    <s v=""/>
    <n v="4846524"/>
    <n v="20926370"/>
    <n v="16.079999999999998"/>
    <n v="4.32"/>
    <n v="0"/>
    <x v="2"/>
    <n v="3.5272446992780029E-4"/>
    <n v="3"/>
  </r>
  <r>
    <s v="strleaves-534-x-Aug-04-23"/>
    <m/>
    <x v="49"/>
    <n v="19.184999999999999"/>
    <n v="19.190000000000001"/>
    <x v="38"/>
    <s v=""/>
    <n v="4329928"/>
    <n v="20926370"/>
    <n v="16.079999999999998"/>
    <n v="4.32"/>
    <n v="0"/>
    <x v="2"/>
    <n v="3.1487016741475217E-4"/>
    <n v="3"/>
  </r>
  <r>
    <s v="strleaves-534-x-Aug-04-23"/>
    <m/>
    <x v="49"/>
    <n v="20.63"/>
    <n v="20.63"/>
    <x v="200"/>
    <s v=""/>
    <n v="3241840"/>
    <n v="20926370"/>
    <n v="16.079999999999998"/>
    <n v="4.32"/>
    <n v="0"/>
    <x v="2"/>
    <n v="2.3555282890339808E-4"/>
    <n v="3"/>
  </r>
  <r>
    <s v="strleaves-534-x-Aug-04-23"/>
    <m/>
    <x v="49"/>
    <n v="21.324999999999999"/>
    <n v="21.33"/>
    <x v="201"/>
    <s v=""/>
    <n v="5706952"/>
    <n v="20926370"/>
    <n v="16.079999999999998"/>
    <n v="4.32"/>
    <n v="0"/>
    <x v="2"/>
    <n v="4.1433074747280183E-4"/>
    <n v="3"/>
  </r>
  <r>
    <s v="strleaves-534-x-Aug-04-23"/>
    <m/>
    <x v="49"/>
    <n v="21.63"/>
    <n v="21.63"/>
    <x v="127"/>
    <s v=""/>
    <n v="2242861"/>
    <n v="20926370"/>
    <n v="16.079999999999998"/>
    <n v="4.32"/>
    <n v="0"/>
    <x v="2"/>
    <n v="1.6270158616537734E-4"/>
    <n v="3"/>
  </r>
  <r>
    <s v="strleaves-534-x-Aug-04-23"/>
    <m/>
    <x v="49"/>
    <n v="21.832999999999998"/>
    <n v="21.83"/>
    <x v="482"/>
    <s v=""/>
    <n v="25730900"/>
    <n v="20926370"/>
    <n v="16.079999999999998"/>
    <n v="4.32"/>
    <n v="0"/>
    <x v="2"/>
    <n v="1.8650529920822235E-3"/>
    <n v="3"/>
  </r>
  <r>
    <s v="strleaves-534-x-Aug-04-23"/>
    <m/>
    <x v="49"/>
    <n v="22.282"/>
    <n v="22.28"/>
    <x v="114"/>
    <s v=""/>
    <n v="14760169"/>
    <n v="20926370"/>
    <n v="16.079999999999998"/>
    <n v="4.32"/>
    <n v="0"/>
    <x v="2"/>
    <n v="1.068992326191271E-3"/>
    <n v="3"/>
  </r>
  <r>
    <s v="strleaves-534-x-Aug-04-23"/>
    <m/>
    <x v="49"/>
    <n v="22.414000000000001"/>
    <n v="22.41"/>
    <x v="547"/>
    <s v=""/>
    <n v="7109415"/>
    <n v="20926370"/>
    <n v="16.079999999999998"/>
    <n v="4.32"/>
    <n v="0"/>
    <x v="2"/>
    <n v="5.144752286053326E-4"/>
    <n v="3"/>
  </r>
  <r>
    <s v="strleaves-534-x-Aug-04-23"/>
    <m/>
    <x v="49"/>
    <n v="26.068000000000001"/>
    <n v="26.07"/>
    <x v="50"/>
    <s v=""/>
    <n v="6456635"/>
    <n v="20926370"/>
    <n v="16.079999999999998"/>
    <n v="4.32"/>
    <n v="0"/>
    <x v="2"/>
    <n v="4.6685763953649163E-4"/>
    <n v="3"/>
  </r>
  <r>
    <s v="strleaves-534-x-Aug-04-23"/>
    <m/>
    <x v="49"/>
    <n v="26.690999999999999"/>
    <n v="26.69"/>
    <x v="52"/>
    <s v=""/>
    <n v="3892854"/>
    <n v="20926370"/>
    <n v="16.079999999999998"/>
    <n v="4.32"/>
    <n v="0"/>
    <x v="2"/>
    <n v="2.8125112400378824E-4"/>
    <n v="3"/>
  </r>
  <r>
    <s v="strleaves-534-x-Aug-04-23"/>
    <m/>
    <x v="49"/>
    <n v="28.204999999999998"/>
    <n v="28.21"/>
    <x v="83"/>
    <s v=""/>
    <n v="11338652"/>
    <n v="20926370"/>
    <n v="16.079999999999998"/>
    <n v="4.32"/>
    <n v="0"/>
    <x v="2"/>
    <n v="8.1853221992745674E-4"/>
    <n v="3"/>
  </r>
  <r>
    <s v="strleaves-534-x-Aug-04-23"/>
    <m/>
    <x v="49"/>
    <n v="28.434999999999999"/>
    <n v="28.44"/>
    <x v="84"/>
    <s v=""/>
    <n v="3055830"/>
    <n v="20926370"/>
    <n v="16.079999999999998"/>
    <n v="4.32"/>
    <n v="0"/>
    <x v="2"/>
    <n v="2.2042052370165968E-4"/>
    <n v="3"/>
  </r>
  <r>
    <s v="strleaves-534-x-Aug-04-23"/>
    <m/>
    <x v="49"/>
    <n v="32.002000000000002"/>
    <n v="32"/>
    <x v="400"/>
    <s v=""/>
    <n v="13863490"/>
    <n v="20926370"/>
    <n v="16.079999999999998"/>
    <n v="4.32"/>
    <n v="0"/>
    <x v="2"/>
    <n v="9.9918103969261511E-4"/>
    <n v="3"/>
  </r>
  <r>
    <s v="strleaves-534-x-Aug-04-23"/>
    <m/>
    <x v="49"/>
    <n v="35.091000000000001"/>
    <n v="35.090000000000003"/>
    <x v="85"/>
    <s v=""/>
    <n v="30687311"/>
    <n v="20926370"/>
    <n v="16.079999999999998"/>
    <n v="4.32"/>
    <n v="0"/>
    <x v="2"/>
    <n v="2.209935001849561E-3"/>
    <n v="3"/>
  </r>
  <r>
    <s v="strleaves-665-x-Aug-04-23"/>
    <m/>
    <x v="58"/>
    <n v="4.3940000000000001"/>
    <n v="4.3899999999999997"/>
    <x v="105"/>
    <s v=""/>
    <n v="6415197"/>
    <n v="40542790"/>
    <n v="9.11"/>
    <n v="2.64"/>
    <n v="1"/>
    <x v="2"/>
    <n v="4.2055997372005937E-4"/>
    <n v="3"/>
  </r>
  <r>
    <s v="strleaves-665-x-Aug-04-23"/>
    <m/>
    <x v="58"/>
    <n v="4.8639999999999999"/>
    <n v="4.8600000000000003"/>
    <x v="107"/>
    <s v=""/>
    <n v="16725022"/>
    <n v="40542790"/>
    <n v="9.11"/>
    <n v="2.64"/>
    <n v="1"/>
    <x v="2"/>
    <n v="1.095555184525071E-3"/>
    <n v="3"/>
  </r>
  <r>
    <s v="strleaves-665-x-Aug-04-23"/>
    <m/>
    <x v="58"/>
    <n v="5.657"/>
    <n v="5.66"/>
    <x v="118"/>
    <s v=""/>
    <n v="4550031"/>
    <n v="40542790"/>
    <n v="9.11"/>
    <n v="2.64"/>
    <n v="1"/>
    <x v="2"/>
    <n v="2.9780488677522593E-4"/>
    <n v="3"/>
  </r>
  <r>
    <s v="strleaves-665-x-Aug-04-23"/>
    <m/>
    <x v="58"/>
    <n v="6.11"/>
    <n v="6.11"/>
    <x v="109"/>
    <s v=""/>
    <n v="20579740"/>
    <n v="40542790"/>
    <n v="9.11"/>
    <n v="2.64"/>
    <n v="1"/>
    <x v="2"/>
    <n v="1.3458837009122399E-3"/>
    <n v="3"/>
  </r>
  <r>
    <s v="strleaves-665-x-Aug-04-23"/>
    <m/>
    <x v="58"/>
    <n v="7.5060000000000002"/>
    <n v="7.51"/>
    <x v="9"/>
    <s v="cyclopentane"/>
    <n v="8870942"/>
    <n v="40542790"/>
    <n v="9.11"/>
    <n v="2.64"/>
    <n v="1"/>
    <x v="2"/>
    <n v="5.7967938639901732E-4"/>
    <n v="3"/>
  </r>
  <r>
    <s v="strleaves-665-x-Aug-04-23"/>
    <m/>
    <x v="58"/>
    <n v="9.8249999999999993"/>
    <n v="9.83"/>
    <x v="12"/>
    <s v="6-methyl-5-hepten-2-one"/>
    <n v="5784269"/>
    <n v="40542790"/>
    <n v="9.11"/>
    <n v="2.64"/>
    <n v="1"/>
    <x v="2"/>
    <n v="3.7767422555344776E-4"/>
    <n v="3"/>
  </r>
  <r>
    <s v="strleaves-665-x-Aug-04-23"/>
    <m/>
    <x v="58"/>
    <n v="9.9060000000000006"/>
    <n v="9.91"/>
    <x v="157"/>
    <s v=""/>
    <n v="13264660"/>
    <n v="40542790"/>
    <n v="9.11"/>
    <n v="2.64"/>
    <n v="1"/>
    <x v="2"/>
    <n v="8.6539825881006742E-4"/>
    <n v="3"/>
  </r>
  <r>
    <s v="strleaves-665-x-Aug-04-23"/>
    <m/>
    <x v="58"/>
    <n v="10.157999999999999"/>
    <n v="10.16"/>
    <x v="122"/>
    <s v=""/>
    <n v="7164662"/>
    <n v="40542790"/>
    <n v="9.11"/>
    <n v="2.64"/>
    <n v="1"/>
    <x v="2"/>
    <n v="4.6705380064463267E-4"/>
    <n v="3"/>
  </r>
  <r>
    <s v="strleaves-665-x-Aug-04-23"/>
    <m/>
    <x v="58"/>
    <n v="10.313000000000001"/>
    <n v="10.31"/>
    <x v="13"/>
    <s v="octanal"/>
    <n v="14624228"/>
    <n v="40542790"/>
    <n v="9.11"/>
    <n v="2.64"/>
    <n v="1"/>
    <x v="2"/>
    <n v="9.5256745986766107E-4"/>
    <n v="3"/>
  </r>
  <r>
    <s v="strleaves-665-x-Aug-04-23"/>
    <m/>
    <x v="58"/>
    <n v="10.465999999999999"/>
    <n v="10.47"/>
    <x v="14"/>
    <s v="(z)-3-hexen-1-ol acetate"/>
    <n v="98421726"/>
    <n v="40542790"/>
    <n v="9.11"/>
    <n v="2.64"/>
    <n v="1"/>
    <x v="2"/>
    <n v="6.4056858706117124E-3"/>
    <n v="3"/>
  </r>
  <r>
    <s v="strleaves-665-x-Aug-04-23"/>
    <m/>
    <x v="58"/>
    <n v="10.957000000000001"/>
    <n v="10.96"/>
    <x v="496"/>
    <s v=""/>
    <n v="5540223"/>
    <n v="40542790"/>
    <n v="9.11"/>
    <n v="2.64"/>
    <n v="1"/>
    <x v="2"/>
    <n v="3.6029153072855284E-4"/>
    <n v="3"/>
  </r>
  <r>
    <s v="strleaves-665-x-Aug-04-23"/>
    <m/>
    <x v="58"/>
    <n v="11.747999999999999"/>
    <n v="11.75"/>
    <x v="159"/>
    <s v=""/>
    <n v="16095283"/>
    <n v="40542790"/>
    <n v="9.11"/>
    <n v="2.64"/>
    <n v="1"/>
    <x v="2"/>
    <n v="1.0458703475039884E-3"/>
    <n v="3"/>
  </r>
  <r>
    <s v="strleaves-665-x-Aug-04-23"/>
    <m/>
    <x v="58"/>
    <n v="11.938000000000001"/>
    <n v="11.94"/>
    <x v="544"/>
    <s v=""/>
    <n v="5095496"/>
    <n v="40542790"/>
    <n v="9.11"/>
    <n v="2.64"/>
    <n v="1"/>
    <x v="2"/>
    <n v="3.3084029635683013E-4"/>
    <n v="3"/>
  </r>
  <r>
    <s v="strleaves-665-x-Aug-04-23"/>
    <m/>
    <x v="58"/>
    <n v="12.023999999999999"/>
    <n v="12.02"/>
    <x v="480"/>
    <s v=""/>
    <n v="7441494"/>
    <n v="40542790"/>
    <n v="9.11"/>
    <n v="2.64"/>
    <n v="1"/>
    <x v="2"/>
    <n v="4.8277531170475002E-4"/>
    <n v="3"/>
  </r>
  <r>
    <s v="strleaves-665-x-Aug-04-23"/>
    <m/>
    <x v="58"/>
    <n v="12.295"/>
    <n v="12.3"/>
    <x v="17"/>
    <s v="acetophenone"/>
    <n v="6293968"/>
    <n v="40542790"/>
    <n v="9.11"/>
    <n v="2.64"/>
    <n v="1"/>
    <x v="2"/>
    <n v="4.0800238839942539E-4"/>
    <n v="3"/>
  </r>
  <r>
    <s v="strleaves-665-x-Aug-04-23"/>
    <m/>
    <x v="58"/>
    <n v="13.513"/>
    <n v="13.51"/>
    <x v="20"/>
    <s v="nonanal"/>
    <n v="22050315"/>
    <n v="40542790"/>
    <n v="9.11"/>
    <n v="2.64"/>
    <n v="1"/>
    <x v="2"/>
    <n v="1.4282574804629824E-3"/>
    <n v="3"/>
  </r>
  <r>
    <s v="strleaves-665-x-Aug-04-23"/>
    <m/>
    <x v="58"/>
    <n v="13.885"/>
    <n v="13.89"/>
    <x v="73"/>
    <s v="€-4,8-dimethylnona-1,3,7-triene"/>
    <n v="181383985"/>
    <n v="40542790"/>
    <n v="9.11"/>
    <n v="2.64"/>
    <n v="1"/>
    <x v="2"/>
    <n v="1.1739361033373752E-2"/>
    <n v="3"/>
  </r>
  <r>
    <s v="strleaves-665-x-Aug-04-23"/>
    <m/>
    <x v="58"/>
    <n v="15.999000000000001"/>
    <n v="16"/>
    <x v="26"/>
    <s v="Butanoic acid, 3-hexenyl ester"/>
    <n v="74398503"/>
    <n v="40542790"/>
    <n v="9.11"/>
    <n v="2.64"/>
    <n v="1"/>
    <x v="2"/>
    <n v="4.8113151342962322E-3"/>
    <n v="3"/>
  </r>
  <r>
    <s v="strleaves-665-x-Aug-04-23"/>
    <m/>
    <x v="58"/>
    <n v="16.21"/>
    <n v="16.21"/>
    <x v="27"/>
    <s v="methyl salicylate"/>
    <n v="37455307"/>
    <n v="40542790"/>
    <n v="9.11"/>
    <n v="2.64"/>
    <n v="1"/>
    <x v="2"/>
    <n v="2.420289570102692E-3"/>
    <n v="3"/>
  </r>
  <r>
    <s v="strleaves-665-x-Aug-04-23"/>
    <m/>
    <x v="58"/>
    <n v="16.366"/>
    <n v="16.37"/>
    <x v="28"/>
    <s v="dodecane"/>
    <n v="32925817"/>
    <n v="40542790"/>
    <n v="9.11"/>
    <n v="2.64"/>
    <n v="1"/>
    <x v="2"/>
    <n v="2.1259114197412533E-3"/>
    <n v="3"/>
  </r>
  <r>
    <s v="strleaves-665-x-Aug-04-23"/>
    <m/>
    <x v="58"/>
    <n v="16.545999999999999"/>
    <n v="16.55"/>
    <x v="29"/>
    <s v="decanal"/>
    <n v="15806270"/>
    <n v="40542790"/>
    <n v="9.11"/>
    <n v="2.64"/>
    <n v="1"/>
    <x v="2"/>
    <n v="1.0197481168260809E-3"/>
    <n v="3"/>
  </r>
  <r>
    <s v="strleaves-665-x-Aug-04-23"/>
    <m/>
    <x v="58"/>
    <n v="17.324000000000002"/>
    <n v="17.32"/>
    <x v="481"/>
    <s v=""/>
    <n v="16484226"/>
    <n v="40542790"/>
    <n v="9.11"/>
    <n v="2.64"/>
    <n v="1"/>
    <x v="2"/>
    <n v="1.0626426944955224E-3"/>
    <n v="3"/>
  </r>
  <r>
    <s v="strleaves-665-x-Aug-04-23"/>
    <m/>
    <x v="58"/>
    <n v="17.43"/>
    <n v="17.43"/>
    <x v="30"/>
    <s v="cis-3-hexenyl isovalerate"/>
    <n v="131384050"/>
    <n v="40542790"/>
    <n v="9.11"/>
    <n v="2.64"/>
    <n v="1"/>
    <x v="2"/>
    <n v="8.46285314067847E-3"/>
    <n v="3"/>
  </r>
  <r>
    <s v="strleaves-665-x-Aug-04-23"/>
    <m/>
    <x v="58"/>
    <n v="18.178999999999998"/>
    <n v="18.18"/>
    <x v="33"/>
    <s v="m-ethylacetophenone"/>
    <n v="10452293"/>
    <n v="40542790"/>
    <n v="9.11"/>
    <n v="2.64"/>
    <n v="1"/>
    <x v="2"/>
    <n v="6.7273103964990443E-4"/>
    <n v="3"/>
  </r>
  <r>
    <s v="strleaves-665-x-Aug-04-23"/>
    <m/>
    <x v="58"/>
    <n v="19.001000000000001"/>
    <n v="19"/>
    <x v="324"/>
    <s v=""/>
    <n v="7397716"/>
    <n v="40542790"/>
    <n v="9.11"/>
    <n v="2.64"/>
    <n v="1"/>
    <x v="2"/>
    <n v="4.7575520671930776E-4"/>
    <n v="3"/>
  </r>
  <r>
    <s v="strleaves-665-x-Aug-04-23"/>
    <m/>
    <x v="58"/>
    <n v="19.501000000000001"/>
    <n v="19.5"/>
    <x v="41"/>
    <s v="standard"/>
    <n v="20271395"/>
    <n v="40542790"/>
    <n v="9.11"/>
    <n v="2.64"/>
    <n v="1"/>
    <x v="2"/>
    <n v="1.3026441940279844E-3"/>
    <n v="3"/>
  </r>
  <r>
    <s v="strleaves-665-x-Aug-04-23"/>
    <m/>
    <x v="58"/>
    <n v="19.876999999999999"/>
    <n v="19.88"/>
    <x v="176"/>
    <s v=""/>
    <n v="8987620"/>
    <n v="40542790"/>
    <n v="9.11"/>
    <n v="2.64"/>
    <n v="1"/>
    <x v="2"/>
    <n v="5.7708983201361656E-4"/>
    <n v="3"/>
  </r>
  <r>
    <s v="strleaves-665-x-Aug-04-23"/>
    <m/>
    <x v="58"/>
    <n v="21.506"/>
    <n v="21.51"/>
    <x v="229"/>
    <s v=""/>
    <n v="11776259"/>
    <n v="40542790"/>
    <n v="9.11"/>
    <n v="2.64"/>
    <n v="1"/>
    <x v="2"/>
    <n v="7.5554944153374988E-4"/>
    <n v="3"/>
  </r>
  <r>
    <s v="strleaves-665-x-Aug-04-23"/>
    <m/>
    <x v="58"/>
    <n v="21.834"/>
    <n v="21.83"/>
    <x v="482"/>
    <s v=""/>
    <n v="22317605"/>
    <n v="40542790"/>
    <n v="9.11"/>
    <n v="2.64"/>
    <n v="1"/>
    <x v="2"/>
    <n v="1.4307383481040874E-3"/>
    <n v="3"/>
  </r>
  <r>
    <s v="strleaves-665-x-Aug-04-23"/>
    <m/>
    <x v="58"/>
    <n v="26.065000000000001"/>
    <n v="26.07"/>
    <x v="50"/>
    <s v=""/>
    <n v="21197399"/>
    <n v="40542790"/>
    <n v="9.11"/>
    <n v="2.64"/>
    <n v="1"/>
    <x v="2"/>
    <n v="1.3578524085452153E-3"/>
    <n v="3"/>
  </r>
  <r>
    <s v="strleaves-665-x-Aug-04-23"/>
    <m/>
    <x v="58"/>
    <n v="31.239000000000001"/>
    <n v="31.24"/>
    <x v="58"/>
    <s v=""/>
    <n v="12911063"/>
    <n v="40542790"/>
    <n v="9.11"/>
    <n v="2.64"/>
    <n v="1"/>
    <x v="2"/>
    <n v="8.2639869759633866E-4"/>
    <n v="3"/>
  </r>
  <r>
    <s v="strleaves-665-x-Aug-04-23"/>
    <m/>
    <x v="58"/>
    <n v="32.871000000000002"/>
    <n v="32.869999999999997"/>
    <x v="283"/>
    <s v=""/>
    <n v="57772935"/>
    <n v="40542790"/>
    <n v="9.11"/>
    <n v="2.64"/>
    <n v="1"/>
    <x v="2"/>
    <n v="3.6949618285004831E-3"/>
    <n v="3"/>
  </r>
  <r>
    <s v="774-F-Jun-06-23"/>
    <m/>
    <x v="59"/>
    <n v="4.3940000000000001"/>
    <n v="4.3899999999999997"/>
    <x v="105"/>
    <s v=""/>
    <n v="37058527"/>
    <n v="52339702"/>
    <n v="28.4"/>
    <n v="5.27"/>
    <n v="0"/>
    <x v="1"/>
    <n v="5.8845637419119659E-4"/>
    <n v="2"/>
  </r>
  <r>
    <s v="774-F-Jun-06-23"/>
    <m/>
    <x v="59"/>
    <n v="4.8730000000000002"/>
    <n v="4.87"/>
    <x v="68"/>
    <s v=""/>
    <n v="26100360"/>
    <n v="52339702"/>
    <n v="28.4"/>
    <n v="5.27"/>
    <n v="0"/>
    <x v="1"/>
    <n v="4.1412462469216077E-4"/>
    <n v="2"/>
  </r>
  <r>
    <s v="774-F-Jun-06-23"/>
    <m/>
    <x v="59"/>
    <n v="5.4219999999999997"/>
    <n v="5.42"/>
    <x v="2"/>
    <s v="4-hydroxy-4-methyl-2-pentanone"/>
    <n v="107351658"/>
    <n v="52339702"/>
    <n v="28.4"/>
    <n v="5.27"/>
    <n v="0"/>
    <x v="1"/>
    <n v="1.7019704743638216E-3"/>
    <n v="2"/>
  </r>
  <r>
    <s v="774-F-Jun-06-23"/>
    <m/>
    <x v="59"/>
    <n v="5.7539999999999996"/>
    <n v="5.75"/>
    <x v="3"/>
    <s v="(z)-3-hexen-1-ol"/>
    <n v="118821089"/>
    <n v="52339702"/>
    <n v="28.4"/>
    <n v="5.27"/>
    <n v="0"/>
    <x v="1"/>
    <n v="1.8823300237955235E-3"/>
    <n v="2"/>
  </r>
  <r>
    <s v="774-F-Jun-06-23"/>
    <m/>
    <x v="59"/>
    <n v="5.8789999999999996"/>
    <n v="5.88"/>
    <x v="69"/>
    <s v=""/>
    <n v="46848825"/>
    <n v="52339702"/>
    <n v="28.4"/>
    <n v="5.27"/>
    <n v="0"/>
    <x v="1"/>
    <n v="7.415837201296152E-4"/>
    <n v="2"/>
  </r>
  <r>
    <s v="774-F-Jun-06-23"/>
    <m/>
    <x v="59"/>
    <n v="6.1120000000000001"/>
    <n v="6.11"/>
    <x v="109"/>
    <s v=""/>
    <n v="53542814"/>
    <n v="52339702"/>
    <n v="28.4"/>
    <n v="5.27"/>
    <n v="0"/>
    <x v="1"/>
    <n v="8.468806050509598E-4"/>
    <n v="2"/>
  </r>
  <r>
    <s v="774-F-Jun-06-23"/>
    <m/>
    <x v="59"/>
    <n v="6.7220000000000004"/>
    <n v="6.72"/>
    <x v="6"/>
    <s v=""/>
    <n v="5668019"/>
    <n v="52339702"/>
    <n v="28.4"/>
    <n v="5.27"/>
    <n v="0"/>
    <x v="1"/>
    <n v="8.9580208549582734E-5"/>
    <n v="2"/>
  </r>
  <r>
    <s v="774-F-Jun-06-23"/>
    <m/>
    <x v="59"/>
    <n v="7.1040000000000001"/>
    <n v="7.1"/>
    <x v="70"/>
    <s v=""/>
    <n v="11149632"/>
    <n v="52339702"/>
    <n v="28.4"/>
    <n v="5.27"/>
    <n v="0"/>
    <x v="1"/>
    <n v="1.7607648048424912E-4"/>
    <n v="2"/>
  </r>
  <r>
    <s v="774-F-Jun-06-23"/>
    <m/>
    <x v="59"/>
    <n v="7.5119999999999996"/>
    <n v="7.51"/>
    <x v="9"/>
    <s v="cyclopentane"/>
    <n v="34181421"/>
    <n v="52339702"/>
    <n v="28.4"/>
    <n v="5.27"/>
    <n v="0"/>
    <x v="1"/>
    <n v="5.3937552769365259E-4"/>
    <n v="2"/>
  </r>
  <r>
    <s v="774-F-Jun-06-23"/>
    <m/>
    <x v="59"/>
    <n v="7.83"/>
    <n v="7.83"/>
    <x v="555"/>
    <s v=""/>
    <n v="1693860983"/>
    <n v="52339702"/>
    <n v="28.4"/>
    <n v="5.27"/>
    <n v="0"/>
    <x v="1"/>
    <n v="2.670788292638146E-2"/>
    <n v="2"/>
  </r>
  <r>
    <s v="774-F-Jun-06-23"/>
    <m/>
    <x v="59"/>
    <n v="8.0500000000000007"/>
    <n v="8.0500000000000007"/>
    <x v="556"/>
    <s v=""/>
    <n v="6098391845"/>
    <n v="52339702"/>
    <n v="28.4"/>
    <n v="5.27"/>
    <n v="0"/>
    <x v="1"/>
    <n v="9.6081077610717727E-2"/>
    <n v="2"/>
  </r>
  <r>
    <s v="774-F-Jun-06-23"/>
    <m/>
    <x v="59"/>
    <n v="8.4740000000000002"/>
    <n v="8.4700000000000006"/>
    <x v="10"/>
    <s v=""/>
    <n v="98972099"/>
    <n v="52339702"/>
    <n v="28.4"/>
    <n v="5.27"/>
    <n v="0"/>
    <x v="1"/>
    <n v="1.5581039362991982E-3"/>
    <n v="2"/>
  </r>
  <r>
    <s v="774-F-Jun-06-23"/>
    <m/>
    <x v="59"/>
    <n v="8.9239999999999995"/>
    <n v="8.92"/>
    <x v="72"/>
    <s v=""/>
    <n v="89227796"/>
    <n v="52339702"/>
    <n v="28.4"/>
    <n v="5.27"/>
    <n v="0"/>
    <x v="1"/>
    <n v="1.4036058782681631E-3"/>
    <n v="2"/>
  </r>
  <r>
    <s v="774-F-Jun-06-23"/>
    <m/>
    <x v="59"/>
    <n v="9.3190000000000008"/>
    <n v="9.32"/>
    <x v="428"/>
    <s v=""/>
    <n v="813103382"/>
    <n v="52339702"/>
    <n v="28.4"/>
    <n v="5.27"/>
    <n v="0"/>
    <x v="1"/>
    <n v="1.2780634431936621E-2"/>
    <n v="2"/>
  </r>
  <r>
    <s v="774-F-Jun-06-23"/>
    <m/>
    <x v="59"/>
    <n v="9.3859999999999992"/>
    <n v="9.39"/>
    <x v="557"/>
    <s v=""/>
    <n v="2173999872"/>
    <n v="52339702"/>
    <n v="28.4"/>
    <n v="5.27"/>
    <n v="0"/>
    <x v="1"/>
    <n v="3.4145073787243754E-2"/>
    <n v="2"/>
  </r>
  <r>
    <s v="774-F-Jun-06-23"/>
    <m/>
    <x v="59"/>
    <n v="10.01"/>
    <n v="10.01"/>
    <x v="558"/>
    <s v=""/>
    <n v="7902462684"/>
    <n v="52339702"/>
    <n v="28.4"/>
    <n v="5.27"/>
    <n v="0"/>
    <x v="1"/>
    <n v="0.12402040756051508"/>
    <n v="2"/>
  </r>
  <r>
    <s v="774-F-Jun-06-23"/>
    <m/>
    <x v="59"/>
    <n v="10.443"/>
    <n v="10.44"/>
    <x v="559"/>
    <s v=""/>
    <n v="570803077"/>
    <n v="52339702"/>
    <n v="28.4"/>
    <n v="5.27"/>
    <n v="0"/>
    <x v="1"/>
    <n v="8.9511622179056175E-3"/>
    <n v="2"/>
  </r>
  <r>
    <s v="774-F-Jun-06-23"/>
    <m/>
    <x v="59"/>
    <n v="10.55"/>
    <n v="10.55"/>
    <x v="560"/>
    <s v=""/>
    <n v="76961205"/>
    <n v="52339702"/>
    <n v="28.4"/>
    <n v="5.27"/>
    <n v="0"/>
    <x v="1"/>
    <n v="1.2059454546778983E-3"/>
    <n v="2"/>
  </r>
  <r>
    <s v="774-F-Jun-06-23"/>
    <m/>
    <x v="59"/>
    <n v="10.837"/>
    <n v="10.84"/>
    <x v="561"/>
    <s v=""/>
    <n v="143021027"/>
    <n v="52339702"/>
    <n v="28.4"/>
    <n v="5.27"/>
    <n v="0"/>
    <x v="1"/>
    <n v="2.2393328135409661E-3"/>
    <n v="2"/>
  </r>
  <r>
    <s v="774-F-Jun-06-23"/>
    <m/>
    <x v="59"/>
    <n v="11.44"/>
    <n v="11.44"/>
    <x v="304"/>
    <s v=""/>
    <n v="21911286622"/>
    <n v="52339702"/>
    <n v="28.4"/>
    <n v="5.27"/>
    <n v="0"/>
    <x v="1"/>
    <n v="0.34280712406424613"/>
    <n v="2"/>
  </r>
  <r>
    <s v="774-F-Jun-06-23"/>
    <m/>
    <x v="59"/>
    <n v="11.519"/>
    <n v="11.52"/>
    <x v="562"/>
    <s v=""/>
    <n v="1214477245"/>
    <n v="52339702"/>
    <n v="28.4"/>
    <n v="5.27"/>
    <n v="0"/>
    <x v="1"/>
    <n v="1.8986058245124199E-2"/>
    <n v="2"/>
  </r>
  <r>
    <s v="774-F-Jun-06-23"/>
    <m/>
    <x v="59"/>
    <n v="11.831"/>
    <n v="11.83"/>
    <x v="563"/>
    <s v=""/>
    <n v="2373180838"/>
    <n v="52339702"/>
    <n v="28.4"/>
    <n v="5.27"/>
    <n v="0"/>
    <x v="1"/>
    <n v="3.7071485441351665E-2"/>
    <n v="2"/>
  </r>
  <r>
    <s v="774-F-Jun-06-23"/>
    <m/>
    <x v="59"/>
    <n v="12.105"/>
    <n v="12.11"/>
    <x v="564"/>
    <s v=""/>
    <n v="187106122"/>
    <n v="52339702"/>
    <n v="28.4"/>
    <n v="5.27"/>
    <n v="0"/>
    <x v="1"/>
    <n v="2.9205264361309761E-3"/>
    <n v="2"/>
  </r>
  <r>
    <s v="774-F-Jun-06-23"/>
    <m/>
    <x v="59"/>
    <n v="12.307"/>
    <n v="12.31"/>
    <x v="461"/>
    <s v=""/>
    <n v="58231410"/>
    <n v="52339702"/>
    <n v="28.4"/>
    <n v="5.27"/>
    <n v="0"/>
    <x v="1"/>
    <n v="9.0822760703800054E-4"/>
    <n v="2"/>
  </r>
  <r>
    <s v="774-F-Jun-06-23"/>
    <m/>
    <x v="59"/>
    <n v="12.625999999999999"/>
    <n v="12.63"/>
    <x v="565"/>
    <s v=""/>
    <n v="7328413"/>
    <n v="52339702"/>
    <n v="28.4"/>
    <n v="5.27"/>
    <n v="0"/>
    <x v="1"/>
    <n v="1.1421202640872465E-4"/>
    <n v="2"/>
  </r>
  <r>
    <s v="774-F-Jun-06-23"/>
    <m/>
    <x v="59"/>
    <n v="13.012"/>
    <n v="13.01"/>
    <x v="248"/>
    <s v=""/>
    <n v="848917650"/>
    <n v="52339702"/>
    <n v="28.4"/>
    <n v="5.27"/>
    <n v="0"/>
    <x v="1"/>
    <n v="1.322002360748086E-2"/>
    <n v="2"/>
  </r>
  <r>
    <s v="774-F-Jun-06-23"/>
    <m/>
    <x v="59"/>
    <n v="13.223000000000001"/>
    <n v="13.22"/>
    <x v="566"/>
    <s v=""/>
    <n v="1257096209"/>
    <n v="52339702"/>
    <n v="28.4"/>
    <n v="5.27"/>
    <n v="0"/>
    <x v="1"/>
    <n v="1.9561412424914517E-2"/>
    <n v="2"/>
  </r>
  <r>
    <s v="774-F-Jun-06-23"/>
    <m/>
    <x v="59"/>
    <n v="13.307"/>
    <n v="13.31"/>
    <x v="567"/>
    <s v=""/>
    <n v="101010149"/>
    <n v="52339702"/>
    <n v="28.4"/>
    <n v="5.27"/>
    <n v="0"/>
    <x v="1"/>
    <n v="1.570586963528119E-3"/>
    <n v="2"/>
  </r>
  <r>
    <s v="774-F-Jun-06-23"/>
    <m/>
    <x v="59"/>
    <n v="13.446999999999999"/>
    <n v="13.45"/>
    <x v="340"/>
    <s v=""/>
    <n v="30097264"/>
    <n v="52339702"/>
    <n v="28.4"/>
    <n v="5.27"/>
    <n v="0"/>
    <x v="1"/>
    <n v="4.6761618637603463E-4"/>
    <n v="2"/>
  </r>
  <r>
    <s v="774-F-Jun-06-23"/>
    <m/>
    <x v="59"/>
    <n v="13.521000000000001"/>
    <n v="13.52"/>
    <x v="20"/>
    <s v="nonanal"/>
    <n v="122347184"/>
    <n v="52339702"/>
    <n v="28.4"/>
    <n v="5.27"/>
    <n v="0"/>
    <x v="1"/>
    <n v="1.8994256332277393E-3"/>
    <n v="2"/>
  </r>
  <r>
    <s v="774-F-Jun-06-23"/>
    <m/>
    <x v="59"/>
    <n v="13.727"/>
    <n v="13.73"/>
    <x v="568"/>
    <s v=""/>
    <n v="76232291"/>
    <n v="52339702"/>
    <n v="28.4"/>
    <n v="5.27"/>
    <n v="0"/>
    <x v="1"/>
    <n v="1.1825876635946319E-3"/>
    <n v="2"/>
  </r>
  <r>
    <s v="774-F-Jun-06-23"/>
    <m/>
    <x v="59"/>
    <n v="13.776999999999999"/>
    <n v="13.78"/>
    <x v="311"/>
    <s v=""/>
    <n v="60626264"/>
    <n v="52339702"/>
    <n v="28.4"/>
    <n v="5.27"/>
    <n v="0"/>
    <x v="1"/>
    <n v="9.397698141118963E-4"/>
    <n v="2"/>
  </r>
  <r>
    <s v="774-F-Jun-06-23"/>
    <m/>
    <x v="59"/>
    <n v="13.898999999999999"/>
    <n v="13.9"/>
    <x v="383"/>
    <s v=""/>
    <n v="99621029"/>
    <n v="52339702"/>
    <n v="28.4"/>
    <n v="5.27"/>
    <n v="0"/>
    <x v="1"/>
    <n v="1.5430438808755442E-3"/>
    <n v="2"/>
  </r>
  <r>
    <s v="774-F-Jun-06-23"/>
    <m/>
    <x v="59"/>
    <n v="13.994"/>
    <n v="13.99"/>
    <x v="312"/>
    <s v=""/>
    <n v="82629168"/>
    <n v="52339702"/>
    <n v="28.4"/>
    <n v="5.27"/>
    <n v="0"/>
    <x v="1"/>
    <n v="1.2788731148247836E-3"/>
    <n v="2"/>
  </r>
  <r>
    <s v="774-F-Jun-06-23"/>
    <m/>
    <x v="59"/>
    <n v="14.182"/>
    <n v="14.18"/>
    <x v="353"/>
    <s v=""/>
    <n v="69302675"/>
    <n v="52339702"/>
    <n v="28.4"/>
    <n v="5.27"/>
    <n v="0"/>
    <x v="1"/>
    <n v="1.0717935904811515E-3"/>
    <n v="2"/>
  </r>
  <r>
    <s v="774-F-Jun-06-23"/>
    <m/>
    <x v="59"/>
    <n v="14.285"/>
    <n v="14.29"/>
    <x v="251"/>
    <s v=""/>
    <n v="307285752"/>
    <n v="52339702"/>
    <n v="28.4"/>
    <n v="5.27"/>
    <n v="0"/>
    <x v="1"/>
    <n v="4.7486582527735775E-3"/>
    <n v="2"/>
  </r>
  <r>
    <s v="774-F-Jun-06-23"/>
    <m/>
    <x v="59"/>
    <n v="14.391"/>
    <n v="14.39"/>
    <x v="252"/>
    <s v=""/>
    <n v="209440238"/>
    <n v="52339702"/>
    <n v="28.4"/>
    <n v="5.27"/>
    <n v="0"/>
    <x v="1"/>
    <n v="3.2341205517927231E-3"/>
    <n v="2"/>
  </r>
  <r>
    <s v="774-F-Jun-06-23"/>
    <m/>
    <x v="59"/>
    <n v="14.534000000000001"/>
    <n v="14.53"/>
    <x v="253"/>
    <s v=""/>
    <n v="73003361"/>
    <n v="52339702"/>
    <n v="28.4"/>
    <n v="5.27"/>
    <n v="0"/>
    <x v="1"/>
    <n v="1.1264366701875435E-3"/>
    <n v="2"/>
  </r>
  <r>
    <s v="774-F-Jun-06-23"/>
    <m/>
    <x v="59"/>
    <n v="14.635"/>
    <n v="14.64"/>
    <x v="254"/>
    <s v=""/>
    <n v="55541275"/>
    <n v="52339702"/>
    <n v="28.4"/>
    <n v="5.27"/>
    <n v="0"/>
    <x v="1"/>
    <n v="8.5634322798561354E-4"/>
    <n v="2"/>
  </r>
  <r>
    <s v="774-F-Jun-06-23"/>
    <m/>
    <x v="59"/>
    <n v="14.760999999999999"/>
    <n v="14.76"/>
    <x v="569"/>
    <s v=""/>
    <n v="42166686"/>
    <n v="52339702"/>
    <n v="28.4"/>
    <n v="5.27"/>
    <n v="0"/>
    <x v="1"/>
    <n v="6.4963564054790516E-4"/>
    <n v="2"/>
  </r>
  <r>
    <s v="774-F-Jun-06-23"/>
    <m/>
    <x v="59"/>
    <n v="14.956"/>
    <n v="14.96"/>
    <x v="255"/>
    <s v=""/>
    <n v="181211354"/>
    <n v="52339702"/>
    <n v="28.4"/>
    <n v="5.27"/>
    <n v="0"/>
    <x v="1"/>
    <n v="2.7896799607912601E-3"/>
    <n v="2"/>
  </r>
  <r>
    <s v="774-F-Jun-06-23"/>
    <m/>
    <x v="59"/>
    <n v="15.067"/>
    <n v="15.07"/>
    <x v="570"/>
    <s v=""/>
    <n v="17020109"/>
    <n v="52339702"/>
    <n v="28.4"/>
    <n v="5.27"/>
    <n v="0"/>
    <x v="1"/>
    <n v="2.6181840395400727E-4"/>
    <n v="2"/>
  </r>
  <r>
    <s v="774-F-Jun-06-23"/>
    <m/>
    <x v="59"/>
    <n v="15.163"/>
    <n v="15.16"/>
    <x v="125"/>
    <s v=""/>
    <n v="31960316"/>
    <n v="52339702"/>
    <n v="28.4"/>
    <n v="5.27"/>
    <n v="0"/>
    <x v="1"/>
    <n v="4.9126746996521126E-4"/>
    <n v="2"/>
  </r>
  <r>
    <s v="774-F-Jun-06-23"/>
    <m/>
    <x v="59"/>
    <n v="15.218"/>
    <n v="15.22"/>
    <x v="432"/>
    <s v=""/>
    <n v="46268144"/>
    <n v="52339702"/>
    <n v="28.4"/>
    <n v="5.27"/>
    <n v="0"/>
    <x v="1"/>
    <n v="7.1065429050311247E-4"/>
    <n v="2"/>
  </r>
  <r>
    <s v="774-F-Jun-06-23"/>
    <m/>
    <x v="59"/>
    <n v="15.461"/>
    <n v="15.46"/>
    <x v="257"/>
    <s v=""/>
    <n v="34678197"/>
    <n v="52339702"/>
    <n v="28.4"/>
    <n v="5.27"/>
    <n v="0"/>
    <x v="1"/>
    <n v="5.3223376847031864E-4"/>
    <n v="2"/>
  </r>
  <r>
    <s v="774-F-Jun-06-23"/>
    <m/>
    <x v="59"/>
    <n v="15.712"/>
    <n v="15.71"/>
    <x v="75"/>
    <s v=""/>
    <n v="73586540"/>
    <n v="52339702"/>
    <n v="28.4"/>
    <n v="5.27"/>
    <n v="0"/>
    <x v="1"/>
    <n v="1.1285327397813887E-3"/>
    <n v="2"/>
  </r>
  <r>
    <s v="774-F-Jun-06-23"/>
    <m/>
    <x v="59"/>
    <n v="15.939"/>
    <n v="15.94"/>
    <x v="403"/>
    <s v=""/>
    <n v="41603588"/>
    <n v="52339702"/>
    <n v="28.4"/>
    <n v="5.27"/>
    <n v="0"/>
    <x v="1"/>
    <n v="6.3755356862647264E-4"/>
    <n v="2"/>
  </r>
  <r>
    <s v="774-F-Jun-06-23"/>
    <m/>
    <x v="59"/>
    <n v="16.02"/>
    <n v="16.02"/>
    <x v="341"/>
    <s v=""/>
    <n v="16904734"/>
    <n v="52339702"/>
    <n v="28.4"/>
    <n v="5.27"/>
    <n v="0"/>
    <x v="1"/>
    <n v="2.5885979340012724E-4"/>
    <n v="2"/>
  </r>
  <r>
    <s v="774-F-Jun-06-23"/>
    <m/>
    <x v="59"/>
    <n v="16.111000000000001"/>
    <n v="16.11"/>
    <x v="216"/>
    <s v=""/>
    <n v="41894948"/>
    <n v="52339702"/>
    <n v="28.4"/>
    <n v="5.27"/>
    <n v="0"/>
    <x v="1"/>
    <n v="6.4104501782102051E-4"/>
    <n v="2"/>
  </r>
  <r>
    <s v="774-F-Jun-06-23"/>
    <m/>
    <x v="59"/>
    <n v="16.225999999999999"/>
    <n v="16.23"/>
    <x v="571"/>
    <s v=""/>
    <n v="834915305"/>
    <n v="52339702"/>
    <n v="28.4"/>
    <n v="5.27"/>
    <n v="0"/>
    <x v="1"/>
    <n v="1.2765568492083422E-2"/>
    <n v="2"/>
  </r>
  <r>
    <s v="774-F-Jun-06-23"/>
    <m/>
    <x v="59"/>
    <n v="16.369"/>
    <n v="16.37"/>
    <x v="28"/>
    <s v="dodecane"/>
    <n v="126115163"/>
    <n v="52339702"/>
    <n v="28.4"/>
    <n v="5.27"/>
    <n v="0"/>
    <x v="1"/>
    <n v="1.9267978674495203E-3"/>
    <n v="2"/>
  </r>
  <r>
    <s v="774-F-Jun-06-23"/>
    <m/>
    <x v="59"/>
    <n v="16.478000000000002"/>
    <n v="16.48"/>
    <x v="404"/>
    <s v=""/>
    <n v="10072665"/>
    <n v="52339702"/>
    <n v="28.4"/>
    <n v="5.27"/>
    <n v="0"/>
    <x v="1"/>
    <n v="1.5377459935434821E-4"/>
    <n v="2"/>
  </r>
  <r>
    <s v="774-F-Jun-06-23"/>
    <m/>
    <x v="59"/>
    <n v="16.550999999999998"/>
    <n v="16.55"/>
    <x v="29"/>
    <s v="decanal"/>
    <n v="143925164"/>
    <n v="52339702"/>
    <n v="28.4"/>
    <n v="5.27"/>
    <n v="0"/>
    <x v="1"/>
    <n v="2.1955764197528131E-3"/>
    <n v="2"/>
  </r>
  <r>
    <s v="774-F-Jun-06-23"/>
    <m/>
    <x v="59"/>
    <n v="16.747"/>
    <n v="16.75"/>
    <x v="572"/>
    <s v=""/>
    <n v="22049535"/>
    <n v="52339702"/>
    <n v="28.4"/>
    <n v="5.27"/>
    <n v="0"/>
    <x v="1"/>
    <n v="3.3611130421545051E-4"/>
    <n v="2"/>
  </r>
  <r>
    <s v="774-F-Jun-06-23"/>
    <m/>
    <x v="59"/>
    <n v="16.844000000000001"/>
    <n v="16.84"/>
    <x v="320"/>
    <s v=""/>
    <n v="41863773"/>
    <n v="52339702"/>
    <n v="28.4"/>
    <n v="5.27"/>
    <n v="0"/>
    <x v="1"/>
    <n v="6.376673161040652E-4"/>
    <n v="2"/>
  </r>
  <r>
    <s v="774-F-Jun-06-23"/>
    <m/>
    <x v="59"/>
    <n v="16.934000000000001"/>
    <n v="16.93"/>
    <x v="292"/>
    <s v=""/>
    <n v="103610172"/>
    <n v="52339702"/>
    <n v="28.4"/>
    <n v="5.27"/>
    <n v="0"/>
    <x v="1"/>
    <n v="1.5769958107690267E-3"/>
    <n v="2"/>
  </r>
  <r>
    <s v="774-F-Jun-06-23"/>
    <m/>
    <x v="59"/>
    <n v="17.193000000000001"/>
    <n v="17.190000000000001"/>
    <x v="262"/>
    <s v=""/>
    <n v="62290752"/>
    <n v="52339702"/>
    <n v="28.4"/>
    <n v="5.27"/>
    <n v="0"/>
    <x v="1"/>
    <n v="9.4738023540605093E-4"/>
    <n v="2"/>
  </r>
  <r>
    <s v="774-F-Jun-06-23"/>
    <m/>
    <x v="59"/>
    <n v="17.326000000000001"/>
    <n v="17.329999999999998"/>
    <x v="164"/>
    <s v=""/>
    <n v="11302744"/>
    <n v="52339702"/>
    <n v="28.4"/>
    <n v="5.27"/>
    <n v="0"/>
    <x v="1"/>
    <n v="1.7177402226978928E-4"/>
    <n v="2"/>
  </r>
  <r>
    <s v="774-F-Jun-06-23"/>
    <m/>
    <x v="59"/>
    <n v="17.445"/>
    <n v="17.45"/>
    <x v="573"/>
    <s v=""/>
    <n v="17010567"/>
    <n v="52339702"/>
    <n v="28.4"/>
    <n v="5.27"/>
    <n v="0"/>
    <x v="1"/>
    <n v="2.5832442891835004E-4"/>
    <n v="2"/>
  </r>
  <r>
    <s v="774-F-Jun-06-23"/>
    <m/>
    <x v="59"/>
    <n v="17.649000000000001"/>
    <n v="17.649999999999999"/>
    <x v="263"/>
    <s v=""/>
    <n v="58398586"/>
    <n v="52339702"/>
    <n v="28.4"/>
    <n v="5.27"/>
    <n v="0"/>
    <x v="1"/>
    <n v="8.8618084778265601E-4"/>
    <n v="2"/>
  </r>
  <r>
    <s v="774-F-Jun-06-23"/>
    <m/>
    <x v="59"/>
    <n v="18.183"/>
    <n v="18.18"/>
    <x v="33"/>
    <s v="m-ethylacetophenone"/>
    <n v="30753139"/>
    <n v="52339702"/>
    <n v="28.4"/>
    <n v="5.27"/>
    <n v="0"/>
    <x v="1"/>
    <n v="4.6631895037394129E-4"/>
    <n v="2"/>
  </r>
  <r>
    <s v="774-F-Jun-06-23"/>
    <m/>
    <x v="59"/>
    <n v="18.439"/>
    <n v="18.440000000000001"/>
    <x v="323"/>
    <s v=""/>
    <n v="220836124"/>
    <n v="52339702"/>
    <n v="28.4"/>
    <n v="5.27"/>
    <n v="0"/>
    <x v="1"/>
    <n v="3.3460895547541914E-3"/>
    <n v="2"/>
  </r>
  <r>
    <s v="774-F-Jun-06-23"/>
    <m/>
    <x v="59"/>
    <n v="18.594000000000001"/>
    <n v="18.59"/>
    <x v="34"/>
    <s v=""/>
    <n v="7556373"/>
    <n v="52339702"/>
    <n v="28.4"/>
    <n v="5.27"/>
    <n v="0"/>
    <x v="1"/>
    <n v="1.1440760841989493E-4"/>
    <n v="2"/>
  </r>
  <r>
    <s v="774-F-Jun-06-23"/>
    <m/>
    <x v="59"/>
    <n v="18.690000000000001"/>
    <n v="18.690000000000001"/>
    <x v="35"/>
    <s v=""/>
    <n v="38445641"/>
    <n v="52339702"/>
    <n v="28.4"/>
    <n v="5.27"/>
    <n v="0"/>
    <x v="1"/>
    <n v="5.8165162495320321E-4"/>
    <n v="2"/>
  </r>
  <r>
    <s v="774-F-Jun-06-23"/>
    <m/>
    <x v="59"/>
    <n v="19.004999999999999"/>
    <n v="19.010000000000002"/>
    <x v="345"/>
    <s v=""/>
    <n v="291975045"/>
    <n v="52339702"/>
    <n v="28.4"/>
    <n v="5.27"/>
    <n v="0"/>
    <x v="1"/>
    <n v="4.4140387089725737E-3"/>
    <n v="2"/>
  </r>
  <r>
    <s v="774-F-Jun-06-23"/>
    <m/>
    <x v="59"/>
    <n v="19.097999999999999"/>
    <n v="19.100000000000001"/>
    <x v="37"/>
    <s v=""/>
    <n v="26770127"/>
    <n v="52339702"/>
    <n v="28.4"/>
    <n v="5.27"/>
    <n v="0"/>
    <x v="1"/>
    <n v="4.0440418609157138E-4"/>
    <n v="2"/>
  </r>
  <r>
    <s v="774-F-Jun-06-23"/>
    <m/>
    <x v="59"/>
    <n v="19.398"/>
    <n v="19.399999999999999"/>
    <x v="39"/>
    <s v="undecanal"/>
    <n v="29395747"/>
    <n v="52339702"/>
    <n v="28.4"/>
    <n v="5.27"/>
    <n v="0"/>
    <x v="1"/>
    <n v="4.4373610065444097E-4"/>
    <n v="2"/>
  </r>
  <r>
    <s v="774-F-Jun-06-23"/>
    <m/>
    <x v="59"/>
    <n v="19.504999999999999"/>
    <n v="19.510000000000002"/>
    <x v="41"/>
    <s v="standard"/>
    <n v="52339702"/>
    <n v="52339702"/>
    <n v="28.4"/>
    <n v="5.27"/>
    <n v="0"/>
    <x v="1"/>
    <n v="7.8949030505905387E-4"/>
    <n v="2"/>
  </r>
  <r>
    <s v="774-F-Jun-06-23"/>
    <m/>
    <x v="59"/>
    <n v="19.88"/>
    <n v="19.88"/>
    <x v="176"/>
    <s v=""/>
    <n v="14834196"/>
    <n v="52339702"/>
    <n v="28.4"/>
    <n v="5.27"/>
    <n v="0"/>
    <x v="1"/>
    <n v="2.2359140499460614E-4"/>
    <n v="2"/>
  </r>
  <r>
    <s v="774-F-Jun-06-23"/>
    <m/>
    <x v="59"/>
    <n v="20.058"/>
    <n v="20.059999999999999"/>
    <x v="433"/>
    <s v=""/>
    <n v="14139875"/>
    <n v="52339702"/>
    <n v="28.4"/>
    <n v="5.27"/>
    <n v="0"/>
    <x v="1"/>
    <n v="2.1296706263386622E-4"/>
    <n v="2"/>
  </r>
  <r>
    <s v="774-F-Jun-06-23"/>
    <m/>
    <x v="59"/>
    <n v="20.109000000000002"/>
    <n v="20.11"/>
    <x v="574"/>
    <s v=""/>
    <n v="11919504"/>
    <n v="52339702"/>
    <n v="28.4"/>
    <n v="5.27"/>
    <n v="0"/>
    <x v="1"/>
    <n v="1.7939117517988589E-4"/>
    <n v="2"/>
  </r>
  <r>
    <s v="774-F-Jun-06-23"/>
    <m/>
    <x v="59"/>
    <n v="20.254000000000001"/>
    <n v="20.25"/>
    <x v="575"/>
    <s v=""/>
    <n v="11748407"/>
    <n v="52339702"/>
    <n v="28.4"/>
    <n v="5.27"/>
    <n v="0"/>
    <x v="1"/>
    <n v="1.7668437175099894E-4"/>
    <n v="2"/>
  </r>
  <r>
    <s v="774-F-Jun-06-23"/>
    <m/>
    <x v="59"/>
    <n v="20.329999999999998"/>
    <n v="20.329999999999998"/>
    <x v="576"/>
    <s v=""/>
    <n v="18092000"/>
    <n v="52339702"/>
    <n v="28.4"/>
    <n v="5.27"/>
    <n v="0"/>
    <x v="1"/>
    <n v="2.7188311400346709E-4"/>
    <n v="2"/>
  </r>
  <r>
    <s v="774-F-Jun-06-23"/>
    <m/>
    <x v="59"/>
    <n v="20.393000000000001"/>
    <n v="20.39"/>
    <x v="577"/>
    <s v=""/>
    <n v="13059544"/>
    <n v="52339702"/>
    <n v="28.4"/>
    <n v="5.27"/>
    <n v="0"/>
    <x v="1"/>
    <n v="1.9611030416786962E-4"/>
    <n v="2"/>
  </r>
  <r>
    <s v="774-F-Jun-06-23"/>
    <m/>
    <x v="59"/>
    <n v="20.648"/>
    <n v="20.65"/>
    <x v="456"/>
    <s v=""/>
    <n v="42521287"/>
    <n v="52339702"/>
    <n v="28.4"/>
    <n v="5.27"/>
    <n v="0"/>
    <x v="1"/>
    <n v="6.3805157587351873E-4"/>
    <n v="2"/>
  </r>
  <r>
    <s v="774-F-Jun-06-23"/>
    <m/>
    <x v="59"/>
    <n v="20.756"/>
    <n v="20.76"/>
    <x v="578"/>
    <s v=""/>
    <n v="14455246"/>
    <n v="52339702"/>
    <n v="28.4"/>
    <n v="5.27"/>
    <n v="0"/>
    <x v="1"/>
    <n v="2.1674650140289872E-4"/>
    <n v="2"/>
  </r>
  <r>
    <s v="774-F-Jun-06-23"/>
    <m/>
    <x v="59"/>
    <n v="21.225999999999999"/>
    <n v="21.23"/>
    <x v="270"/>
    <s v=""/>
    <n v="15783560"/>
    <n v="52339702"/>
    <n v="28.4"/>
    <n v="5.27"/>
    <n v="0"/>
    <x v="1"/>
    <n v="2.3648796211928017E-4"/>
    <n v="2"/>
  </r>
  <r>
    <s v="774-F-Jun-06-23"/>
    <m/>
    <x v="59"/>
    <n v="21.372"/>
    <n v="21.37"/>
    <x v="271"/>
    <s v=""/>
    <n v="24198257"/>
    <n v="52339702"/>
    <n v="28.4"/>
    <n v="5.27"/>
    <n v="0"/>
    <x v="1"/>
    <n v="3.622979375470949E-4"/>
    <n v="2"/>
  </r>
  <r>
    <s v="774-F-Jun-06-23"/>
    <m/>
    <x v="59"/>
    <n v="21.634"/>
    <n v="21.63"/>
    <x v="127"/>
    <s v=""/>
    <n v="17714374"/>
    <n v="52339702"/>
    <n v="28.4"/>
    <n v="5.27"/>
    <n v="0"/>
    <x v="1"/>
    <n v="2.6502419802418222E-4"/>
    <n v="2"/>
  </r>
  <r>
    <s v="774-F-Jun-06-23"/>
    <m/>
    <x v="59"/>
    <n v="21.838000000000001"/>
    <n v="21.84"/>
    <x v="44"/>
    <s v="tetradecane"/>
    <n v="38903195"/>
    <n v="52339702"/>
    <n v="28.4"/>
    <n v="5.27"/>
    <n v="0"/>
    <x v="1"/>
    <n v="5.8159835651217082E-4"/>
    <n v="2"/>
  </r>
  <r>
    <s v="774-F-Jun-06-23"/>
    <m/>
    <x v="59"/>
    <n v="21.984999999999999"/>
    <n v="21.99"/>
    <x v="579"/>
    <s v=""/>
    <n v="376982031"/>
    <n v="52339702"/>
    <n v="28.4"/>
    <n v="5.27"/>
    <n v="0"/>
    <x v="1"/>
    <n v="5.6316670364269109E-3"/>
    <n v="2"/>
  </r>
  <r>
    <s v="774-F-Jun-06-23"/>
    <m/>
    <x v="59"/>
    <n v="22.321000000000002"/>
    <n v="22.32"/>
    <x v="273"/>
    <s v=""/>
    <n v="494205807"/>
    <n v="52339702"/>
    <n v="28.4"/>
    <n v="5.27"/>
    <n v="0"/>
    <x v="1"/>
    <n v="7.377391339703044E-3"/>
    <n v="2"/>
  </r>
  <r>
    <s v="774-F-Jun-06-23"/>
    <m/>
    <x v="59"/>
    <n v="22.423999999999999"/>
    <n v="22.42"/>
    <x v="87"/>
    <s v=""/>
    <n v="37710542"/>
    <n v="52339702"/>
    <n v="28.4"/>
    <n v="5.27"/>
    <n v="0"/>
    <x v="1"/>
    <n v="5.625182886790824E-4"/>
    <n v="2"/>
  </r>
  <r>
    <s v="774-F-Jun-06-23"/>
    <m/>
    <x v="59"/>
    <n v="22.585999999999999"/>
    <n v="22.59"/>
    <x v="274"/>
    <s v=""/>
    <n v="46399785"/>
    <n v="52339702"/>
    <n v="28.4"/>
    <n v="5.27"/>
    <n v="0"/>
    <x v="1"/>
    <n v="6.9162227626576507E-4"/>
    <n v="2"/>
  </r>
  <r>
    <s v="774-F-Jun-06-23"/>
    <m/>
    <x v="59"/>
    <n v="22.727"/>
    <n v="22.73"/>
    <x v="386"/>
    <s v=""/>
    <n v="52833543"/>
    <n v="52339702"/>
    <n v="28.4"/>
    <n v="5.27"/>
    <n v="0"/>
    <x v="1"/>
    <n v="7.8694088457478015E-4"/>
    <n v="2"/>
  </r>
  <r>
    <s v="774-F-Jun-06-23"/>
    <m/>
    <x v="59"/>
    <n v="22.8"/>
    <n v="22.8"/>
    <x v="327"/>
    <s v=""/>
    <n v="20158454"/>
    <n v="52339702"/>
    <n v="28.4"/>
    <n v="5.27"/>
    <n v="0"/>
    <x v="1"/>
    <n v="3.0003312228249051E-4"/>
    <n v="2"/>
  </r>
  <r>
    <s v="774-F-Jun-06-23"/>
    <m/>
    <x v="59"/>
    <n v="22.986000000000001"/>
    <n v="22.99"/>
    <x v="328"/>
    <s v=""/>
    <n v="9174697"/>
    <n v="52339702"/>
    <n v="28.4"/>
    <n v="5.27"/>
    <n v="0"/>
    <x v="1"/>
    <n v="1.3645314559063116E-4"/>
    <n v="2"/>
  </r>
  <r>
    <s v="774-F-Jun-06-23"/>
    <m/>
    <x v="59"/>
    <n v="23.146999999999998"/>
    <n v="23.15"/>
    <x v="580"/>
    <s v=""/>
    <n v="45824830"/>
    <n v="52339702"/>
    <n v="28.4"/>
    <n v="5.27"/>
    <n v="0"/>
    <x v="1"/>
    <n v="6.810402214570369E-4"/>
    <n v="2"/>
  </r>
  <r>
    <s v="774-F-Jun-06-23"/>
    <m/>
    <x v="59"/>
    <n v="23.315999999999999"/>
    <n v="23.32"/>
    <x v="329"/>
    <s v=""/>
    <n v="99690062"/>
    <n v="52339702"/>
    <n v="28.4"/>
    <n v="5.27"/>
    <n v="0"/>
    <x v="1"/>
    <n v="1.4804852279190447E-3"/>
    <n v="2"/>
  </r>
  <r>
    <s v="774-F-Jun-06-23"/>
    <m/>
    <x v="59"/>
    <n v="23.408999999999999"/>
    <n v="23.41"/>
    <x v="330"/>
    <s v=""/>
    <n v="50795125"/>
    <n v="52339702"/>
    <n v="28.4"/>
    <n v="5.27"/>
    <n v="0"/>
    <x v="1"/>
    <n v="7.5379767586117731E-4"/>
    <n v="2"/>
  </r>
  <r>
    <s v="774-F-Jun-06-23"/>
    <m/>
    <x v="59"/>
    <n v="23.54"/>
    <n v="23.54"/>
    <x v="81"/>
    <s v=""/>
    <n v="39270907"/>
    <n v="52339702"/>
    <n v="28.4"/>
    <n v="5.27"/>
    <n v="0"/>
    <x v="1"/>
    <n v="5.8235053084144516E-4"/>
    <n v="2"/>
  </r>
  <r>
    <s v="774-F-Jun-06-23"/>
    <m/>
    <x v="59"/>
    <n v="23.667999999999999"/>
    <n v="23.67"/>
    <x v="277"/>
    <s v=""/>
    <n v="26118804"/>
    <n v="52339702"/>
    <n v="28.4"/>
    <n v="5.27"/>
    <n v="0"/>
    <x v="1"/>
    <n v="3.8703286770681552E-4"/>
    <n v="2"/>
  </r>
  <r>
    <s v="774-F-Jun-06-23"/>
    <m/>
    <x v="59"/>
    <n v="23.795999999999999"/>
    <n v="23.8"/>
    <x v="278"/>
    <s v=""/>
    <n v="18123943"/>
    <n v="52339702"/>
    <n v="28.4"/>
    <n v="5.27"/>
    <n v="0"/>
    <x v="1"/>
    <n v="2.6836662275656623E-4"/>
    <n v="2"/>
  </r>
  <r>
    <s v="774-F-Jun-06-23"/>
    <m/>
    <x v="59"/>
    <n v="23.902000000000001"/>
    <n v="23.9"/>
    <x v="331"/>
    <s v=""/>
    <n v="9619877"/>
    <n v="52339702"/>
    <n v="28.4"/>
    <n v="5.27"/>
    <n v="0"/>
    <x v="1"/>
    <n v="1.4233995293873973E-4"/>
    <n v="2"/>
  </r>
  <r>
    <s v="774-F-Jun-06-23"/>
    <m/>
    <x v="59"/>
    <n v="24.331"/>
    <n v="24.33"/>
    <x v="48"/>
    <s v="pentadecane"/>
    <n v="13335486"/>
    <n v="52339702"/>
    <n v="28.4"/>
    <n v="5.27"/>
    <n v="0"/>
    <x v="1"/>
    <n v="1.9717319120899393E-4"/>
    <n v="2"/>
  </r>
  <r>
    <s v="774-F-Jun-06-23"/>
    <m/>
    <x v="59"/>
    <n v="24.405000000000001"/>
    <n v="24.41"/>
    <x v="279"/>
    <s v=""/>
    <n v="14167888"/>
    <n v="52339702"/>
    <n v="28.4"/>
    <n v="5.27"/>
    <n v="0"/>
    <x v="1"/>
    <n v="2.0932740264727274E-4"/>
    <n v="2"/>
  </r>
  <r>
    <s v="774-F-Jun-06-23"/>
    <m/>
    <x v="59"/>
    <n v="24.603999999999999"/>
    <n v="24.6"/>
    <x v="49"/>
    <s v="tridecanal"/>
    <n v="264963706"/>
    <n v="52339702"/>
    <n v="28.4"/>
    <n v="5.27"/>
    <n v="0"/>
    <x v="1"/>
    <n v="3.9119162103679935E-3"/>
    <n v="2"/>
  </r>
  <r>
    <s v="774-F-Jun-06-23"/>
    <m/>
    <x v="59"/>
    <n v="24.678999999999998"/>
    <n v="24.68"/>
    <x v="469"/>
    <s v=""/>
    <n v="7487403"/>
    <n v="52339702"/>
    <n v="28.4"/>
    <n v="5.27"/>
    <n v="0"/>
    <x v="1"/>
    <n v="1.1046298651347485E-4"/>
    <n v="2"/>
  </r>
  <r>
    <s v="774-F-Jun-06-23"/>
    <m/>
    <x v="59"/>
    <n v="24.971"/>
    <n v="24.97"/>
    <x v="280"/>
    <s v=""/>
    <n v="72030987"/>
    <n v="52339702"/>
    <n v="28.4"/>
    <n v="5.27"/>
    <n v="0"/>
    <x v="1"/>
    <n v="1.0619096969420832E-3"/>
    <n v="2"/>
  </r>
  <r>
    <s v="774-F-Jun-06-23"/>
    <m/>
    <x v="59"/>
    <n v="25.411000000000001"/>
    <n v="25.41"/>
    <x v="332"/>
    <s v=""/>
    <n v="8184752"/>
    <n v="52339702"/>
    <n v="28.4"/>
    <n v="5.27"/>
    <n v="0"/>
    <x v="1"/>
    <n v="1.2057482120845036E-4"/>
    <n v="2"/>
  </r>
  <r>
    <s v="774-F-Jun-06-23"/>
    <m/>
    <x v="59"/>
    <n v="26.931999999999999"/>
    <n v="26.93"/>
    <x v="282"/>
    <s v=""/>
    <n v="31022674"/>
    <n v="52339702"/>
    <n v="28.4"/>
    <n v="5.27"/>
    <n v="0"/>
    <x v="1"/>
    <n v="4.5668152578342961E-4"/>
    <n v="2"/>
  </r>
  <r>
    <s v="774-F-Jun-06-23"/>
    <m/>
    <x v="59"/>
    <n v="26.99"/>
    <n v="26.99"/>
    <x v="53"/>
    <s v="tetradecanal"/>
    <n v="7180044"/>
    <n v="52339702"/>
    <n v="28.4"/>
    <n v="5.27"/>
    <n v="0"/>
    <x v="1"/>
    <n v="1.0561963524472123E-4"/>
    <n v="2"/>
  </r>
  <r>
    <s v="774-F-Jun-06-23"/>
    <m/>
    <x v="59"/>
    <n v="29.257999999999999"/>
    <n v="29.26"/>
    <x v="57"/>
    <s v="pentadecanal"/>
    <n v="19885865"/>
    <n v="52339702"/>
    <n v="28.4"/>
    <n v="5.27"/>
    <n v="0"/>
    <x v="1"/>
    <n v="2.9231130956003067E-4"/>
    <n v="2"/>
  </r>
  <r>
    <s v="774-F-Jun-06-23"/>
    <m/>
    <x v="59"/>
    <n v="31.24"/>
    <n v="31.24"/>
    <x v="58"/>
    <s v=""/>
    <n v="13595930"/>
    <n v="52339702"/>
    <n v="28.4"/>
    <n v="5.27"/>
    <n v="0"/>
    <x v="1"/>
    <n v="1.9970726141555612E-4"/>
    <n v="2"/>
  </r>
  <r>
    <s v="774-F-Jun-06-23"/>
    <m/>
    <x v="59"/>
    <n v="32.005000000000003"/>
    <n v="32.01"/>
    <x v="132"/>
    <s v=""/>
    <n v="7286412"/>
    <n v="52339702"/>
    <n v="28.4"/>
    <n v="5.27"/>
    <n v="0"/>
    <x v="1"/>
    <n v="1.069504694127472E-4"/>
    <n v="2"/>
  </r>
  <r>
    <s v="774-F-Jun-06-23"/>
    <m/>
    <x v="59"/>
    <n v="32.872"/>
    <n v="32.869999999999997"/>
    <x v="283"/>
    <s v=""/>
    <n v="17334170"/>
    <n v="52339702"/>
    <n v="28.4"/>
    <n v="5.27"/>
    <n v="0"/>
    <x v="1"/>
    <n v="2.5424726313371749E-4"/>
    <n v="2"/>
  </r>
  <r>
    <m/>
    <m/>
    <x v="60"/>
    <m/>
    <m/>
    <x v="581"/>
    <m/>
    <m/>
    <m/>
    <m/>
    <m/>
    <m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9">
  <r>
    <s v="10-_-May-31-23"/>
    <s v=""/>
    <n v="10"/>
    <x v="0"/>
    <n v="4.2750000000000004"/>
    <n v="4.28"/>
    <x v="0"/>
    <s v=""/>
    <n v="10547387"/>
    <n v="46115552"/>
    <n v="4.9000000000000004"/>
    <n v="1.1399999999999999"/>
    <n v="0"/>
    <s v="l"/>
    <n v="0.7001525079382136"/>
    <n v="1"/>
    <n v="2"/>
  </r>
  <r>
    <s v="10-_-May-31-23"/>
    <s v=""/>
    <n v="10"/>
    <x v="0"/>
    <n v="4.3609999999999998"/>
    <n v="4.3600000000000003"/>
    <x v="1"/>
    <s v=""/>
    <n v="367269522"/>
    <n v="46115552"/>
    <n v="4.9000000000000004"/>
    <n v="1.1399999999999999"/>
    <n v="0"/>
    <s v="l"/>
    <n v="24.379941393784918"/>
    <n v="1"/>
    <n v="2"/>
  </r>
  <r>
    <s v="10-_-May-31-23"/>
    <s v=""/>
    <n v="10"/>
    <x v="0"/>
    <n v="5.4269999999999996"/>
    <n v="5.43"/>
    <x v="2"/>
    <s v="hydroxymethylpentanone"/>
    <n v="134868164"/>
    <n v="46115552"/>
    <n v="4.9000000000000004"/>
    <n v="1.1399999999999999"/>
    <n v="0"/>
    <s v="l"/>
    <n v="8.9527655774479769"/>
    <n v="1"/>
    <n v="2"/>
  </r>
  <r>
    <s v="10-_-May-31-23"/>
    <s v=""/>
    <n v="10"/>
    <x v="0"/>
    <n v="5.782"/>
    <n v="5.78"/>
    <x v="3"/>
    <s v="zhexenol"/>
    <n v="830271702"/>
    <n v="46115552"/>
    <n v="4.9000000000000004"/>
    <n v="1.1399999999999999"/>
    <n v="0"/>
    <s v="l"/>
    <n v="55.114770551742247"/>
    <n v="1"/>
    <n v="2"/>
  </r>
  <r>
    <s v="10-_-May-31-23"/>
    <s v=""/>
    <n v="10"/>
    <x v="0"/>
    <n v="5.86"/>
    <n v="5.86"/>
    <x v="4"/>
    <s v=""/>
    <n v="287257859"/>
    <n v="46115552"/>
    <n v="4.9000000000000004"/>
    <n v="1.1399999999999999"/>
    <n v="0"/>
    <s v="l"/>
    <n v="19.068638555104855"/>
    <n v="1"/>
    <n v="2"/>
  </r>
  <r>
    <s v="10-_-May-31-23"/>
    <s v=""/>
    <n v="10"/>
    <x v="0"/>
    <n v="6.1159999999999997"/>
    <n v="6.12"/>
    <x v="5"/>
    <s v=""/>
    <n v="67484218"/>
    <n v="46115552"/>
    <n v="4.9000000000000004"/>
    <n v="1.1399999999999999"/>
    <n v="0"/>
    <s v="l"/>
    <n v="4.4797108970164015"/>
    <n v="1"/>
    <n v="2"/>
  </r>
  <r>
    <s v="10-_-May-31-23"/>
    <s v=""/>
    <n v="10"/>
    <x v="0"/>
    <n v="6.7220000000000004"/>
    <n v="6.72"/>
    <x v="6"/>
    <s v=""/>
    <n v="11847345"/>
    <n v="46115552"/>
    <n v="4.9000000000000004"/>
    <n v="1.1399999999999999"/>
    <n v="0"/>
    <s v="l"/>
    <n v="0.78644581014797832"/>
    <n v="1"/>
    <n v="2"/>
  </r>
  <r>
    <s v="10-_-May-31-23"/>
    <s v=""/>
    <n v="10"/>
    <x v="0"/>
    <n v="6.9669999999999996"/>
    <n v="6.97"/>
    <x v="7"/>
    <s v="nonane"/>
    <n v="20207509"/>
    <n v="46115552"/>
    <n v="4.9000000000000004"/>
    <n v="1.1399999999999999"/>
    <n v="0"/>
    <s v="l"/>
    <n v="1.3414069385653549"/>
    <n v="1"/>
    <n v="2"/>
  </r>
  <r>
    <s v="10-_-May-31-23"/>
    <s v=""/>
    <n v="10"/>
    <x v="0"/>
    <n v="7.0910000000000002"/>
    <n v="7.09"/>
    <x v="8"/>
    <s v="heptanal"/>
    <n v="63676011"/>
    <n v="46115552"/>
    <n v="4.9000000000000004"/>
    <n v="1.1399999999999999"/>
    <n v="0"/>
    <s v="l"/>
    <n v="4.2269159932361706"/>
    <n v="1"/>
    <n v="2"/>
  </r>
  <r>
    <s v="10-_-May-31-23"/>
    <s v=""/>
    <n v="10"/>
    <x v="0"/>
    <n v="7.5090000000000003"/>
    <n v="7.51"/>
    <x v="9"/>
    <s v="cyclopentane"/>
    <n v="15813038"/>
    <n v="46115552"/>
    <n v="4.9000000000000004"/>
    <n v="1.1399999999999999"/>
    <n v="0"/>
    <s v="l"/>
    <n v="1.0496948878259869"/>
    <n v="1"/>
    <n v="2"/>
  </r>
  <r>
    <s v="10-_-May-31-23"/>
    <s v=""/>
    <n v="10"/>
    <x v="0"/>
    <n v="8.4700000000000006"/>
    <n v="8.4700000000000006"/>
    <x v="10"/>
    <s v=""/>
    <n v="11813817"/>
    <n v="46115552"/>
    <n v="4.9000000000000004"/>
    <n v="1.1399999999999999"/>
    <n v="0"/>
    <s v="l"/>
    <n v="0.78422016759915059"/>
    <n v="1"/>
    <n v="2"/>
  </r>
  <r>
    <s v="10-_-May-31-23"/>
    <s v=""/>
    <n v="10"/>
    <x v="0"/>
    <n v="8.8979999999999997"/>
    <n v="8.9"/>
    <x v="11"/>
    <s v=""/>
    <n v="41888710"/>
    <n v="46115552"/>
    <n v="4.9000000000000004"/>
    <n v="1.1399999999999999"/>
    <n v="0"/>
    <s v="l"/>
    <n v="2.7806399216030027"/>
    <n v="1"/>
    <n v="2"/>
  </r>
  <r>
    <s v="10-_-May-31-23"/>
    <s v=""/>
    <n v="10"/>
    <x v="0"/>
    <n v="9.8190000000000008"/>
    <n v="9.82"/>
    <x v="12"/>
    <s v="sixmethyl"/>
    <n v="18504210"/>
    <n v="46115552"/>
    <n v="4.9000000000000004"/>
    <n v="1.1399999999999999"/>
    <n v="0"/>
    <s v="l"/>
    <n v="1.2283392122537431"/>
    <n v="1"/>
    <n v="2"/>
  </r>
  <r>
    <s v="10-_-May-31-23"/>
    <s v=""/>
    <n v="10"/>
    <x v="0"/>
    <n v="10.305999999999999"/>
    <n v="10.31"/>
    <x v="13"/>
    <s v="octanal"/>
    <n v="168050066"/>
    <n v="46115552"/>
    <n v="4.9000000000000004"/>
    <n v="1.1399999999999999"/>
    <n v="0"/>
    <s v="l"/>
    <n v="11.155433584553437"/>
    <n v="1"/>
    <n v="2"/>
  </r>
  <r>
    <s v="10-_-May-31-23"/>
    <s v=""/>
    <n v="10"/>
    <x v="0"/>
    <n v="10.483000000000001"/>
    <n v="10.48"/>
    <x v="14"/>
    <s v="zhexenolacetate"/>
    <n v="1462325962"/>
    <n v="46115552"/>
    <n v="4.9000000000000004"/>
    <n v="1.1399999999999999"/>
    <n v="0"/>
    <s v="l"/>
    <n v="97.071548594686135"/>
    <n v="1"/>
    <n v="2"/>
  </r>
  <r>
    <s v="10-_-May-31-23"/>
    <s v=""/>
    <n v="10"/>
    <x v="0"/>
    <n v="11.071"/>
    <n v="11.07"/>
    <x v="15"/>
    <s v="dlimonene"/>
    <n v="11190169"/>
    <n v="46115552"/>
    <n v="4.9000000000000004"/>
    <n v="1.1399999999999999"/>
    <n v="0"/>
    <s v="l"/>
    <n v="0.74282141061122076"/>
    <n v="1"/>
    <n v="2"/>
  </r>
  <r>
    <s v="10-_-May-31-23"/>
    <s v=""/>
    <n v="10"/>
    <x v="0"/>
    <n v="11.151999999999999"/>
    <n v="11.15"/>
    <x v="16"/>
    <s v="ethylhexanol"/>
    <n v="43078746"/>
    <n v="46115552"/>
    <n v="4.9000000000000004"/>
    <n v="1.1399999999999999"/>
    <n v="0"/>
    <s v="l"/>
    <n v="2.8596364247119488"/>
    <n v="1"/>
    <n v="2"/>
  </r>
  <r>
    <s v="10-_-May-31-23"/>
    <s v=""/>
    <n v="10"/>
    <x v="0"/>
    <n v="12.286"/>
    <n v="12.29"/>
    <x v="17"/>
    <s v="acetophenone"/>
    <n v="27456319"/>
    <n v="46115552"/>
    <n v="4.9000000000000004"/>
    <n v="1.1399999999999999"/>
    <n v="0"/>
    <s v="l"/>
    <n v="1.8225946015445935"/>
    <n v="1"/>
    <n v="2"/>
  </r>
  <r>
    <s v="10-_-May-31-23"/>
    <s v=""/>
    <n v="10"/>
    <x v="0"/>
    <n v="12.406000000000001"/>
    <n v="12.41"/>
    <x v="18"/>
    <s v=""/>
    <n v="23732517"/>
    <n v="46115552"/>
    <n v="4.9000000000000004"/>
    <n v="1.1399999999999999"/>
    <n v="0"/>
    <s v="l"/>
    <n v="1.5754026373770385"/>
    <n v="1"/>
    <n v="2"/>
  </r>
  <r>
    <s v="10-_-May-31-23"/>
    <s v=""/>
    <n v="10"/>
    <x v="0"/>
    <n v="13.198"/>
    <n v="13.2"/>
    <x v="19"/>
    <s v=""/>
    <n v="15197547"/>
    <n v="46115552"/>
    <n v="4.9000000000000004"/>
    <n v="1.1399999999999999"/>
    <n v="0"/>
    <s v="l"/>
    <n v="1.0088376056134922"/>
    <n v="1"/>
    <n v="2"/>
  </r>
  <r>
    <s v="10-_-May-31-23"/>
    <s v=""/>
    <n v="10"/>
    <x v="0"/>
    <n v="13.513999999999999"/>
    <n v="13.51"/>
    <x v="20"/>
    <s v="nonanal"/>
    <n v="587694068"/>
    <n v="46115552"/>
    <n v="4.9000000000000004"/>
    <n v="1.1399999999999999"/>
    <n v="0"/>
    <s v="l"/>
    <n v="39.012077172347148"/>
    <n v="1"/>
    <n v="2"/>
  </r>
  <r>
    <s v="10-_-May-31-23"/>
    <s v=""/>
    <n v="10"/>
    <x v="0"/>
    <n v="13.654999999999999"/>
    <n v="13.66"/>
    <x v="21"/>
    <s v=""/>
    <n v="16348691"/>
    <n v="46115552"/>
    <n v="4.9000000000000004"/>
    <n v="1.1399999999999999"/>
    <n v="0"/>
    <s v="l"/>
    <n v="1.0852523952289701"/>
    <n v="1"/>
    <n v="2"/>
  </r>
  <r>
    <s v="10-_-May-31-23"/>
    <s v=""/>
    <n v="10"/>
    <x v="0"/>
    <n v="13.884"/>
    <n v="13.88"/>
    <x v="22"/>
    <s v=""/>
    <n v="15089006"/>
    <n v="46115552"/>
    <n v="4.9000000000000004"/>
    <n v="1.1399999999999999"/>
    <n v="0"/>
    <s v="l"/>
    <n v="1.0016324795131488"/>
    <n v="1"/>
    <n v="2"/>
  </r>
  <r>
    <s v="10-_-May-31-23"/>
    <s v=""/>
    <n v="10"/>
    <x v="0"/>
    <n v="15.182"/>
    <n v="15.18"/>
    <x v="23"/>
    <s v=""/>
    <n v="7955249"/>
    <n v="46115552"/>
    <n v="4.9000000000000004"/>
    <n v="1.1399999999999999"/>
    <n v="0"/>
    <s v="l"/>
    <n v="0.52808221966473456"/>
    <n v="1"/>
    <n v="2"/>
  </r>
  <r>
    <s v="10-_-May-31-23"/>
    <s v=""/>
    <n v="10"/>
    <x v="0"/>
    <n v="15.49"/>
    <n v="15.49"/>
    <x v="24"/>
    <s v="dodecanal_a"/>
    <n v="33047875"/>
    <n v="46115552"/>
    <n v="4.9000000000000004"/>
    <n v="1.1399999999999999"/>
    <n v="0"/>
    <s v="l"/>
    <n v="2.1937710793468175"/>
    <n v="1"/>
    <n v="2"/>
  </r>
  <r>
    <s v="10-_-May-31-23"/>
    <s v=""/>
    <n v="10"/>
    <x v="0"/>
    <n v="15.696999999999999"/>
    <n v="15.7"/>
    <x v="25"/>
    <s v=""/>
    <n v="11598706"/>
    <n v="46115552"/>
    <n v="4.9000000000000004"/>
    <n v="1.1399999999999999"/>
    <n v="0"/>
    <s v="l"/>
    <n v="0.76994075354758529"/>
    <n v="1"/>
    <n v="2"/>
  </r>
  <r>
    <s v="10-_-May-31-23"/>
    <s v=""/>
    <n v="10"/>
    <x v="0"/>
    <n v="15.999000000000001"/>
    <n v="16"/>
    <x v="26"/>
    <s v="Butanoicacidhexenylester"/>
    <n v="35310067"/>
    <n v="46115552"/>
    <n v="4.9000000000000004"/>
    <n v="1.1399999999999999"/>
    <n v="0"/>
    <s v="l"/>
    <n v="2.3439390216284237"/>
    <n v="1"/>
    <n v="2"/>
  </r>
  <r>
    <s v="10-_-May-31-23"/>
    <s v=""/>
    <n v="10"/>
    <x v="0"/>
    <n v="16.209"/>
    <n v="16.21"/>
    <x v="27"/>
    <s v="methylsalicylate"/>
    <n v="19446732"/>
    <n v="46115552"/>
    <n v="4.9000000000000004"/>
    <n v="1.1399999999999999"/>
    <n v="0"/>
    <s v="l"/>
    <n v="1.2909053380711555"/>
    <n v="1"/>
    <n v="2"/>
  </r>
  <r>
    <s v="10-_-May-31-23"/>
    <s v=""/>
    <n v="10"/>
    <x v="0"/>
    <n v="16.361000000000001"/>
    <n v="16.36"/>
    <x v="28"/>
    <s v="dodecane"/>
    <n v="23226888"/>
    <n v="46115552"/>
    <n v="4.9000000000000004"/>
    <n v="1.1399999999999999"/>
    <n v="0"/>
    <s v="l"/>
    <n v="1.5418381713688893"/>
    <n v="1"/>
    <n v="2"/>
  </r>
  <r>
    <s v="10-_-May-31-23"/>
    <s v=""/>
    <n v="10"/>
    <x v="0"/>
    <n v="16.553999999999998"/>
    <n v="16.55"/>
    <x v="29"/>
    <s v="decanal"/>
    <n v="717673350"/>
    <n v="46115552"/>
    <n v="4.9000000000000004"/>
    <n v="1.1399999999999999"/>
    <n v="0"/>
    <s v="l"/>
    <n v="47.640310901924749"/>
    <n v="1"/>
    <n v="2"/>
  </r>
  <r>
    <s v="10-_-May-31-23"/>
    <s v=""/>
    <n v="10"/>
    <x v="0"/>
    <n v="17.431000000000001"/>
    <n v="17.43"/>
    <x v="30"/>
    <s v="cisthreehexiso"/>
    <n v="58779267"/>
    <n v="46115552"/>
    <n v="4.9000000000000004"/>
    <n v="1.1399999999999999"/>
    <n v="0"/>
    <s v="l"/>
    <n v="3.901862253164682"/>
    <n v="1"/>
    <n v="2"/>
  </r>
  <r>
    <s v="10-_-May-31-23"/>
    <s v=""/>
    <n v="10"/>
    <x v="0"/>
    <n v="17.641999999999999"/>
    <n v="17.64"/>
    <x v="31"/>
    <s v=""/>
    <n v="35717089"/>
    <n v="46115552"/>
    <n v="4.9000000000000004"/>
    <n v="1.1399999999999999"/>
    <n v="0"/>
    <s v="l"/>
    <n v="2.3709577964288577"/>
    <n v="1"/>
    <n v="2"/>
  </r>
  <r>
    <s v="10-_-May-31-23"/>
    <s v=""/>
    <n v="10"/>
    <x v="0"/>
    <n v="17.913"/>
    <n v="17.91"/>
    <x v="32"/>
    <s v=""/>
    <n v="106338599"/>
    <n v="46115552"/>
    <n v="4.9000000000000004"/>
    <n v="1.1399999999999999"/>
    <n v="0"/>
    <s v="l"/>
    <n v="7.0589271807781397"/>
    <n v="1"/>
    <n v="2"/>
  </r>
  <r>
    <s v="10-_-May-31-23"/>
    <s v=""/>
    <n v="10"/>
    <x v="0"/>
    <n v="18.175999999999998"/>
    <n v="18.18"/>
    <x v="33"/>
    <s v="methylacetophenone"/>
    <n v="47011345"/>
    <n v="46115552"/>
    <n v="4.9000000000000004"/>
    <n v="1.1399999999999999"/>
    <n v="0"/>
    <s v="l"/>
    <n v="3.1206886694589473"/>
    <n v="1"/>
    <n v="2"/>
  </r>
  <r>
    <s v="10-_-May-31-23"/>
    <s v=""/>
    <n v="10"/>
    <x v="0"/>
    <n v="18.588999999999999"/>
    <n v="18.59"/>
    <x v="34"/>
    <s v=""/>
    <n v="43863998"/>
    <n v="46115552"/>
    <n v="4.9000000000000004"/>
    <n v="1.1399999999999999"/>
    <n v="0"/>
    <s v="l"/>
    <n v="2.911762715058885"/>
    <n v="1"/>
    <n v="2"/>
  </r>
  <r>
    <s v="10-_-May-31-23"/>
    <s v=""/>
    <n v="10"/>
    <x v="0"/>
    <n v="18.692"/>
    <n v="18.690000000000001"/>
    <x v="35"/>
    <s v=""/>
    <n v="25560303"/>
    <n v="46115552"/>
    <n v="4.9000000000000004"/>
    <n v="1.1399999999999999"/>
    <n v="0"/>
    <s v="l"/>
    <n v="1.6967340109081654"/>
    <n v="1"/>
    <n v="2"/>
  </r>
  <r>
    <s v="10-_-May-31-23"/>
    <s v=""/>
    <n v="10"/>
    <x v="0"/>
    <n v="18.989000000000001"/>
    <n v="18.989999999999998"/>
    <x v="36"/>
    <s v="methylnaphthalene"/>
    <n v="42675422"/>
    <n v="46115552"/>
    <n v="4.9000000000000004"/>
    <n v="1.1399999999999999"/>
    <n v="0"/>
    <s v="l"/>
    <n v="2.8328631290974355"/>
    <n v="1"/>
    <n v="2"/>
  </r>
  <r>
    <s v="10-_-May-31-23"/>
    <s v=""/>
    <n v="10"/>
    <x v="0"/>
    <n v="19.100999999999999"/>
    <n v="19.100000000000001"/>
    <x v="37"/>
    <s v=""/>
    <n v="9375344"/>
    <n v="46115552"/>
    <n v="4.9000000000000004"/>
    <n v="1.1399999999999999"/>
    <n v="0"/>
    <s v="l"/>
    <n v="0.62235040909975925"/>
    <n v="1"/>
    <n v="2"/>
  </r>
  <r>
    <s v="10-_-May-31-23"/>
    <s v=""/>
    <n v="10"/>
    <x v="0"/>
    <n v="19.187999999999999"/>
    <n v="19.190000000000001"/>
    <x v="38"/>
    <s v=""/>
    <n v="18026131"/>
    <n v="46115552"/>
    <n v="4.9000000000000004"/>
    <n v="1.1399999999999999"/>
    <n v="0"/>
    <s v="l"/>
    <n v="1.1966035595425462"/>
    <n v="1"/>
    <n v="2"/>
  </r>
  <r>
    <s v="10-_-May-31-23"/>
    <s v=""/>
    <n v="10"/>
    <x v="0"/>
    <n v="19.396000000000001"/>
    <n v="19.399999999999999"/>
    <x v="39"/>
    <s v="undecanal_c"/>
    <n v="113846040"/>
    <n v="46115552"/>
    <n v="4.9000000000000004"/>
    <n v="1.1399999999999999"/>
    <n v="0"/>
    <s v="l"/>
    <n v="7.5572831853836568"/>
    <n v="1"/>
    <n v="2"/>
  </r>
  <r>
    <s v="10-_-May-31-23"/>
    <s v=""/>
    <n v="10"/>
    <x v="0"/>
    <n v="19.449000000000002"/>
    <n v="19.45"/>
    <x v="40"/>
    <s v=""/>
    <n v="47293450"/>
    <n v="46115552"/>
    <n v="4.9000000000000004"/>
    <n v="1.1399999999999999"/>
    <n v="0"/>
    <s v="l"/>
    <n v="3.13941525294848"/>
    <n v="1"/>
    <n v="2"/>
  </r>
  <r>
    <s v="10-_-May-31-23"/>
    <s v=""/>
    <n v="10"/>
    <x v="0"/>
    <n v="19.501000000000001"/>
    <n v="19.5"/>
    <x v="41"/>
    <s v="standard"/>
    <n v="46115552"/>
    <n v="46115552"/>
    <n v="4.9000000000000004"/>
    <n v="1.1399999999999999"/>
    <n v="0"/>
    <s v="l"/>
    <n v="3.0612244897959182"/>
    <n v="1"/>
    <n v="2"/>
  </r>
  <r>
    <s v="10-_-May-31-23"/>
    <s v=""/>
    <n v="10"/>
    <x v="0"/>
    <n v="20.899000000000001"/>
    <n v="20.9"/>
    <x v="42"/>
    <s v="2undecanal"/>
    <n v="34750297"/>
    <n v="46115552"/>
    <n v="4.9000000000000004"/>
    <n v="1.1399999999999999"/>
    <n v="0"/>
    <s v="l"/>
    <n v="2.3067805889883228"/>
    <n v="1"/>
    <n v="2"/>
  </r>
  <r>
    <s v="10-_-May-31-23"/>
    <s v=""/>
    <n v="10"/>
    <x v="0"/>
    <n v="21.099"/>
    <n v="21.1"/>
    <x v="43"/>
    <s v=""/>
    <n v="25435943"/>
    <n v="46115552"/>
    <n v="4.9000000000000004"/>
    <n v="1.1399999999999999"/>
    <n v="0"/>
    <s v="l"/>
    <n v="1.6884787941528503"/>
    <n v="1"/>
    <n v="2"/>
  </r>
  <r>
    <s v="10-_-May-31-23"/>
    <s v=""/>
    <n v="10"/>
    <x v="0"/>
    <n v="21.835999999999999"/>
    <n v="21.84"/>
    <x v="44"/>
    <s v="tetradecane"/>
    <n v="27361914"/>
    <n v="46115552"/>
    <n v="4.9000000000000004"/>
    <n v="1.1399999999999999"/>
    <n v="0"/>
    <s v="l"/>
    <n v="1.8163278458531689"/>
    <n v="1"/>
    <n v="2"/>
  </r>
  <r>
    <s v="10-_-May-31-23"/>
    <s v=""/>
    <n v="10"/>
    <x v="0"/>
    <n v="22.074000000000002"/>
    <n v="22.07"/>
    <x v="45"/>
    <s v="dodecanal_b"/>
    <n v="72333722"/>
    <n v="46115552"/>
    <n v="4.9000000000000004"/>
    <n v="1.1399999999999999"/>
    <n v="0"/>
    <s v="l"/>
    <n v="4.8016287699318827"/>
    <n v="1"/>
    <n v="2"/>
  </r>
  <r>
    <s v="10-_-May-31-23"/>
    <s v=""/>
    <n v="10"/>
    <x v="0"/>
    <n v="22.291"/>
    <n v="22.29"/>
    <x v="46"/>
    <s v="tetramethyldiol"/>
    <n v="17773794"/>
    <n v="46115552"/>
    <n v="4.9000000000000004"/>
    <n v="1.1399999999999999"/>
    <n v="0"/>
    <s v="l"/>
    <n v="1.1798530237562321"/>
    <n v="1"/>
    <n v="2"/>
  </r>
  <r>
    <s v="10-_-May-31-23"/>
    <s v=""/>
    <n v="10"/>
    <x v="0"/>
    <n v="23.193999999999999"/>
    <n v="23.19"/>
    <x v="47"/>
    <s v=""/>
    <n v="26544789"/>
    <n v="46115552"/>
    <n v="4.9000000000000004"/>
    <n v="1.1399999999999999"/>
    <n v="0"/>
    <s v="l"/>
    <n v="1.762085774518438"/>
    <n v="1"/>
    <n v="2"/>
  </r>
  <r>
    <s v="10-_-May-31-23"/>
    <s v=""/>
    <n v="10"/>
    <x v="0"/>
    <n v="24.332000000000001"/>
    <n v="24.33"/>
    <x v="48"/>
    <s v="pentadecane"/>
    <n v="123416276"/>
    <n v="46115552"/>
    <n v="4.9000000000000004"/>
    <n v="1.1399999999999999"/>
    <n v="0"/>
    <s v="l"/>
    <n v="8.1925708388053593"/>
    <n v="1"/>
    <n v="2"/>
  </r>
  <r>
    <s v="10-_-May-31-23"/>
    <s v=""/>
    <n v="10"/>
    <x v="0"/>
    <n v="24.600999999999999"/>
    <n v="24.6"/>
    <x v="49"/>
    <s v="tridecanal"/>
    <n v="98914904"/>
    <n v="46115552"/>
    <n v="4.9000000000000004"/>
    <n v="1.1399999999999999"/>
    <n v="0"/>
    <s v="l"/>
    <n v="6.5661303703057108"/>
    <n v="1"/>
    <n v="2"/>
  </r>
  <r>
    <s v="10-_-May-31-23"/>
    <s v=""/>
    <n v="10"/>
    <x v="0"/>
    <n v="26.068000000000001"/>
    <n v="26.07"/>
    <x v="50"/>
    <s v=""/>
    <n v="10108429"/>
    <n v="46115552"/>
    <n v="4.9000000000000004"/>
    <n v="1.1399999999999999"/>
    <n v="0"/>
    <s v="l"/>
    <n v="0.67101377010868835"/>
    <n v="1"/>
    <n v="2"/>
  </r>
  <r>
    <s v="10-_-May-31-23"/>
    <s v=""/>
    <n v="10"/>
    <x v="0"/>
    <n v="26.31"/>
    <n v="26.31"/>
    <x v="51"/>
    <s v=""/>
    <n v="8189198"/>
    <n v="46115552"/>
    <n v="4.9000000000000004"/>
    <n v="1.1399999999999999"/>
    <n v="0"/>
    <s v="l"/>
    <n v="0.5436121304454461"/>
    <n v="1"/>
    <n v="2"/>
  </r>
  <r>
    <s v="10-_-May-31-23"/>
    <s v=""/>
    <n v="10"/>
    <x v="0"/>
    <n v="26.690999999999999"/>
    <n v="26.69"/>
    <x v="52"/>
    <s v=""/>
    <n v="12387219"/>
    <n v="46115552"/>
    <n v="4.9000000000000004"/>
    <n v="1.1399999999999999"/>
    <n v="0"/>
    <s v="l"/>
    <n v="0.82228351431780122"/>
    <n v="1"/>
    <n v="2"/>
  </r>
  <r>
    <s v="10-_-May-31-23"/>
    <s v=""/>
    <n v="10"/>
    <x v="0"/>
    <n v="26.991"/>
    <n v="26.99"/>
    <x v="53"/>
    <s v="tetradecanal"/>
    <n v="62914149"/>
    <n v="46115552"/>
    <n v="4.9000000000000004"/>
    <n v="1.1399999999999999"/>
    <n v="0"/>
    <s v="l"/>
    <n v="4.1763423686974273"/>
    <n v="1"/>
    <n v="2"/>
  </r>
  <r>
    <s v="10-_-May-31-23"/>
    <s v=""/>
    <n v="10"/>
    <x v="0"/>
    <n v="27.382999999999999"/>
    <n v="27.38"/>
    <x v="54"/>
    <s v=""/>
    <n v="12245955"/>
    <n v="46115552"/>
    <n v="4.9000000000000004"/>
    <n v="1.1399999999999999"/>
    <n v="0"/>
    <s v="l"/>
    <n v="0.81290618286296945"/>
    <n v="1"/>
    <n v="2"/>
  </r>
  <r>
    <s v="10-_-May-31-23"/>
    <s v=""/>
    <n v="10"/>
    <x v="0"/>
    <n v="28.791"/>
    <n v="28.79"/>
    <x v="55"/>
    <s v=""/>
    <n v="17017741"/>
    <n v="46115552"/>
    <n v="4.9000000000000004"/>
    <n v="1.1399999999999999"/>
    <n v="0"/>
    <s v="l"/>
    <n v="1.1296650099776335"/>
    <n v="1"/>
    <n v="2"/>
  </r>
  <r>
    <s v="10-_-May-31-23"/>
    <s v=""/>
    <n v="10"/>
    <x v="0"/>
    <n v="28.931999999999999"/>
    <n v="28.93"/>
    <x v="56"/>
    <s v="heptadecane"/>
    <n v="56086396"/>
    <n v="46115552"/>
    <n v="4.9000000000000004"/>
    <n v="1.1399999999999999"/>
    <n v="0"/>
    <s v="l"/>
    <n v="3.7231051463851466"/>
    <n v="1"/>
    <n v="2"/>
  </r>
  <r>
    <s v="10-_-May-31-23"/>
    <s v=""/>
    <n v="10"/>
    <x v="0"/>
    <n v="29.26"/>
    <n v="29.26"/>
    <x v="57"/>
    <s v="pentadecanal"/>
    <n v="137293088"/>
    <n v="46115552"/>
    <n v="4.9000000000000004"/>
    <n v="1.1399999999999999"/>
    <n v="0"/>
    <s v="l"/>
    <n v="9.1137359315422728"/>
    <n v="1"/>
    <n v="2"/>
  </r>
  <r>
    <s v="10-_-May-31-23"/>
    <s v=""/>
    <n v="10"/>
    <x v="0"/>
    <n v="31.24"/>
    <n v="31.24"/>
    <x v="58"/>
    <s v=""/>
    <n v="162757930"/>
    <n v="46115552"/>
    <n v="4.9000000000000004"/>
    <n v="1.1399999999999999"/>
    <n v="0"/>
    <s v="l"/>
    <n v="10.804133087781098"/>
    <n v="1"/>
    <n v="2"/>
  </r>
  <r>
    <s v="10-_-May-31-23"/>
    <s v=""/>
    <n v="10"/>
    <x v="0"/>
    <n v="31.414999999999999"/>
    <n v="31.42"/>
    <x v="59"/>
    <s v=""/>
    <n v="9624619"/>
    <n v="46115552"/>
    <n v="4.9000000000000004"/>
    <n v="1.1399999999999999"/>
    <n v="0"/>
    <s v="l"/>
    <n v="0.63889768440276073"/>
    <n v="1"/>
    <n v="2"/>
  </r>
  <r>
    <s v="10-_-May-31-23"/>
    <s v=""/>
    <n v="10"/>
    <x v="0"/>
    <n v="31.617999999999999"/>
    <n v="31.62"/>
    <x v="60"/>
    <s v=""/>
    <n v="27358358"/>
    <n v="46115552"/>
    <n v="4.9000000000000004"/>
    <n v="1.1399999999999999"/>
    <n v="0"/>
    <s v="l"/>
    <n v="1.816091792855566"/>
    <n v="1"/>
    <n v="2"/>
  </r>
  <r>
    <s v="10-_-May-31-23"/>
    <s v=""/>
    <n v="10"/>
    <x v="0"/>
    <n v="32.387"/>
    <n v="32.39"/>
    <x v="61"/>
    <s v=""/>
    <n v="28897750"/>
    <n v="46115552"/>
    <n v="4.9000000000000004"/>
    <n v="1.1399999999999999"/>
    <n v="0"/>
    <s v="l"/>
    <n v="1.9182791089652358"/>
    <n v="1"/>
    <n v="2"/>
  </r>
  <r>
    <s v="10-_-May-31-23"/>
    <s v=""/>
    <n v="10"/>
    <x v="0"/>
    <n v="32.503"/>
    <n v="32.5"/>
    <x v="62"/>
    <s v=""/>
    <n v="12327502"/>
    <n v="46115552"/>
    <n v="4.9000000000000004"/>
    <n v="1.1399999999999999"/>
    <n v="0"/>
    <s v="l"/>
    <n v="0.81831940384033919"/>
    <n v="1"/>
    <n v="2"/>
  </r>
  <r>
    <s v="10-_-May-31-23"/>
    <s v=""/>
    <n v="10"/>
    <x v="0"/>
    <n v="32.878999999999998"/>
    <n v="32.880000000000003"/>
    <x v="63"/>
    <s v="homosalate"/>
    <n v="358440965"/>
    <n v="46115552"/>
    <n v="4.9000000000000004"/>
    <n v="1.1399999999999999"/>
    <n v="0"/>
    <s v="l"/>
    <n v="23.79388758491022"/>
    <n v="1"/>
    <n v="2"/>
  </r>
  <r>
    <s v="10-_-May-31-23"/>
    <s v=""/>
    <n v="10"/>
    <x v="0"/>
    <n v="34.948"/>
    <n v="34.950000000000003"/>
    <x v="64"/>
    <s v=""/>
    <n v="12168932"/>
    <n v="46115552"/>
    <n v="4.9000000000000004"/>
    <n v="1.1399999999999999"/>
    <n v="0"/>
    <s v="l"/>
    <n v="0.80779327227962539"/>
    <n v="1"/>
    <n v="2"/>
  </r>
  <r>
    <s v="10-_-May-31-23"/>
    <s v=""/>
    <n v="10"/>
    <x v="0"/>
    <n v="35.131"/>
    <n v="35.130000000000003"/>
    <x v="65"/>
    <s v=""/>
    <n v="86614349"/>
    <n v="46115552"/>
    <n v="4.9000000000000004"/>
    <n v="1.1399999999999999"/>
    <n v="0"/>
    <s v="l"/>
    <n v="5.7495997516527746"/>
    <n v="1"/>
    <n v="2"/>
  </r>
  <r>
    <s v="10-_-May-31-23"/>
    <s v=""/>
    <n v="10"/>
    <x v="0"/>
    <n v="36.366999999999997"/>
    <n v="36.369999999999997"/>
    <x v="66"/>
    <s v=""/>
    <n v="22410179"/>
    <n v="46115552"/>
    <n v="4.9000000000000004"/>
    <n v="1.1399999999999999"/>
    <n v="0"/>
    <s v="l"/>
    <n v="1.4876237147830345"/>
    <n v="1"/>
    <n v="2"/>
  </r>
  <r>
    <s v="1172-_-May-31-23"/>
    <s v=""/>
    <n v="1172"/>
    <x v="1"/>
    <n v="4.3620000000000001"/>
    <n v="4.3600000000000003"/>
    <x v="1"/>
    <s v=""/>
    <n v="9931746"/>
    <n v="66859001"/>
    <n v="4.1900000000000004"/>
    <n v="0.99"/>
    <n v="0"/>
    <s v="l"/>
    <n v="0.53179341717921447"/>
    <n v="1"/>
    <n v="2"/>
  </r>
  <r>
    <s v="1172-_-May-31-23"/>
    <s v=""/>
    <n v="1172"/>
    <x v="1"/>
    <n v="4.3949999999999996"/>
    <n v="4.4000000000000004"/>
    <x v="67"/>
    <s v=""/>
    <n v="7472488"/>
    <n v="66859001"/>
    <n v="4.1900000000000004"/>
    <n v="0.99"/>
    <n v="0"/>
    <s v="l"/>
    <n v="0.40011292358369555"/>
    <n v="1"/>
    <n v="2"/>
  </r>
  <r>
    <s v="1172-_-May-31-23"/>
    <s v=""/>
    <n v="1172"/>
    <x v="1"/>
    <n v="4.8680000000000003"/>
    <n v="4.87"/>
    <x v="68"/>
    <s v=""/>
    <n v="29238131"/>
    <n v="66859001"/>
    <n v="4.1900000000000004"/>
    <n v="0.99"/>
    <n v="0"/>
    <s v="l"/>
    <n v="1.5655500650563883"/>
    <n v="1"/>
    <n v="2"/>
  </r>
  <r>
    <s v="1172-_-May-31-23"/>
    <s v=""/>
    <n v="1172"/>
    <x v="1"/>
    <n v="5.4240000000000004"/>
    <n v="5.42"/>
    <x v="2"/>
    <s v="hydroxymethylpentanone"/>
    <n v="183125654"/>
    <n v="66859001"/>
    <n v="4.1900000000000004"/>
    <n v="0.99"/>
    <n v="0"/>
    <s v="l"/>
    <n v="9.8054276975909858"/>
    <n v="1"/>
    <n v="2"/>
  </r>
  <r>
    <s v="1172-_-May-31-23"/>
    <s v=""/>
    <n v="1172"/>
    <x v="1"/>
    <n v="5.7539999999999996"/>
    <n v="5.75"/>
    <x v="3"/>
    <s v="zhexenol"/>
    <n v="146781955"/>
    <n v="66859001"/>
    <n v="4.1900000000000004"/>
    <n v="0.99"/>
    <n v="0"/>
    <s v="l"/>
    <n v="7.8594113693297922"/>
    <n v="1"/>
    <n v="2"/>
  </r>
  <r>
    <s v="1172-_-May-31-23"/>
    <s v=""/>
    <n v="1172"/>
    <x v="1"/>
    <n v="5.8810000000000002"/>
    <n v="5.88"/>
    <x v="69"/>
    <s v=""/>
    <n v="29393202"/>
    <n v="66859001"/>
    <n v="4.1900000000000004"/>
    <n v="0.99"/>
    <n v="0"/>
    <s v="l"/>
    <n v="1.5738533117358138"/>
    <n v="1"/>
    <n v="2"/>
  </r>
  <r>
    <s v="1172-_-May-31-23"/>
    <s v=""/>
    <n v="1172"/>
    <x v="1"/>
    <n v="7.1"/>
    <n v="7.1"/>
    <x v="8"/>
    <s v="heptanal"/>
    <n v="7547455"/>
    <n v="66859001"/>
    <n v="4.1900000000000004"/>
    <n v="0.99"/>
    <n v="0"/>
    <s v="l"/>
    <n v="0.4041270170880677"/>
    <n v="1"/>
    <n v="2"/>
  </r>
  <r>
    <s v="1172-_-May-31-23"/>
    <s v=""/>
    <n v="1172"/>
    <x v="1"/>
    <n v="7.51"/>
    <n v="7.51"/>
    <x v="9"/>
    <s v="cyclopentane"/>
    <n v="15453571"/>
    <n v="66859001"/>
    <n v="4.1900000000000004"/>
    <n v="0.99"/>
    <n v="0"/>
    <s v="l"/>
    <n v="0.82745846799863887"/>
    <n v="1"/>
    <n v="2"/>
  </r>
  <r>
    <s v="1172-_-May-31-23"/>
    <s v=""/>
    <n v="1172"/>
    <x v="1"/>
    <n v="8.3879999999999999"/>
    <n v="8.39"/>
    <x v="70"/>
    <s v=""/>
    <n v="5172546"/>
    <n v="66859001"/>
    <n v="4.1900000000000004"/>
    <n v="0.99"/>
    <n v="0"/>
    <s v="l"/>
    <n v="0.27696297437093909"/>
    <n v="1"/>
    <n v="2"/>
  </r>
  <r>
    <s v="1172-_-May-31-23"/>
    <s v=""/>
    <n v="1172"/>
    <x v="1"/>
    <n v="8.4710000000000001"/>
    <n v="8.4700000000000006"/>
    <x v="10"/>
    <s v=""/>
    <n v="9849935"/>
    <n v="66859001"/>
    <n v="4.1900000000000004"/>
    <n v="0.99"/>
    <n v="0"/>
    <s v="l"/>
    <n v="0.52741286301956836"/>
    <n v="1"/>
    <n v="2"/>
  </r>
  <r>
    <s v="1172-_-May-31-23"/>
    <s v=""/>
    <n v="1172"/>
    <x v="1"/>
    <n v="8.9209999999999994"/>
    <n v="8.92"/>
    <x v="11"/>
    <s v=""/>
    <n v="30798531"/>
    <n v="66859001"/>
    <n v="4.1900000000000004"/>
    <n v="0.99"/>
    <n v="0"/>
    <s v="l"/>
    <n v="1.6491013810250452"/>
    <n v="1"/>
    <n v="2"/>
  </r>
  <r>
    <s v="1172-_-May-31-23"/>
    <s v=""/>
    <n v="1172"/>
    <x v="1"/>
    <n v="9.83"/>
    <n v="9.83"/>
    <x v="12"/>
    <s v="sixmethyl"/>
    <n v="4043839"/>
    <n v="66859001"/>
    <n v="4.1900000000000004"/>
    <n v="0.99"/>
    <n v="0"/>
    <s v="l"/>
    <n v="0.2165265765286967"/>
    <n v="1"/>
    <n v="2"/>
  </r>
  <r>
    <s v="1172-_-May-31-23"/>
    <s v=""/>
    <n v="1172"/>
    <x v="1"/>
    <n v="10.314"/>
    <n v="10.31"/>
    <x v="13"/>
    <s v="octanal"/>
    <n v="54025950"/>
    <n v="66859001"/>
    <n v="4.1900000000000004"/>
    <n v="0.99"/>
    <n v="0"/>
    <s v="l"/>
    <n v="2.8928090354760765"/>
    <n v="1"/>
    <n v="2"/>
  </r>
  <r>
    <s v="1172-_-May-31-23"/>
    <s v=""/>
    <n v="1172"/>
    <x v="1"/>
    <n v="10.468999999999999"/>
    <n v="10.47"/>
    <x v="14"/>
    <s v="zhexenolacetate"/>
    <n v="33461019"/>
    <n v="66859001"/>
    <n v="4.1900000000000004"/>
    <n v="0.99"/>
    <n v="0"/>
    <s v="l"/>
    <n v="1.7916637856333237"/>
    <n v="1"/>
    <n v="2"/>
  </r>
  <r>
    <s v="1172-_-May-31-23"/>
    <s v=""/>
    <n v="1172"/>
    <x v="1"/>
    <n v="12.292999999999999"/>
    <n v="12.29"/>
    <x v="17"/>
    <s v="acetophenone"/>
    <n v="15369092"/>
    <n v="66859001"/>
    <n v="4.1900000000000004"/>
    <n v="0.99"/>
    <n v="0"/>
    <s v="l"/>
    <n v="0.82293505629541153"/>
    <n v="1"/>
    <n v="2"/>
  </r>
  <r>
    <s v="1172-_-May-31-23"/>
    <s v=""/>
    <n v="1172"/>
    <x v="1"/>
    <n v="13.513"/>
    <n v="13.51"/>
    <x v="20"/>
    <s v="nonanal"/>
    <n v="157703398"/>
    <n v="66859001"/>
    <n v="4.1900000000000004"/>
    <n v="0.99"/>
    <n v="0"/>
    <s v="l"/>
    <n v="8.4441979208080529"/>
    <n v="1"/>
    <n v="2"/>
  </r>
  <r>
    <s v="1172-_-May-31-23"/>
    <s v=""/>
    <n v="1172"/>
    <x v="1"/>
    <n v="13.888999999999999"/>
    <n v="13.89"/>
    <x v="71"/>
    <s v="edimethylnonatriene"/>
    <n v="32829788"/>
    <n v="66859001"/>
    <n v="4.1900000000000004"/>
    <n v="0.99"/>
    <n v="0"/>
    <s v="l"/>
    <n v="1.7578646439195251"/>
    <n v="1"/>
    <n v="2"/>
  </r>
  <r>
    <s v="1172-_-May-31-23"/>
    <s v=""/>
    <n v="1172"/>
    <x v="1"/>
    <n v="15.268000000000001"/>
    <n v="15.27"/>
    <x v="72"/>
    <s v=""/>
    <n v="9252052"/>
    <n v="66859001"/>
    <n v="4.1900000000000004"/>
    <n v="0.99"/>
    <n v="0"/>
    <s v="l"/>
    <n v="0.49539933351092397"/>
    <n v="1"/>
    <n v="2"/>
  </r>
  <r>
    <s v="1172-_-May-31-23"/>
    <s v=""/>
    <n v="1172"/>
    <x v="1"/>
    <n v="15.493"/>
    <n v="15.49"/>
    <x v="24"/>
    <s v="dodecanal_a"/>
    <n v="8614478"/>
    <n v="66859001"/>
    <n v="4.1900000000000004"/>
    <n v="0.99"/>
    <n v="0"/>
    <s v="l"/>
    <n v="0.46126055708987773"/>
    <n v="1"/>
    <n v="2"/>
  </r>
  <r>
    <s v="1172-_-May-31-23"/>
    <s v=""/>
    <n v="1172"/>
    <x v="1"/>
    <n v="15.711"/>
    <n v="15.71"/>
    <x v="25"/>
    <s v=""/>
    <n v="7496827"/>
    <n v="66859001"/>
    <n v="4.1900000000000004"/>
    <n v="0.99"/>
    <n v="0"/>
    <s v="l"/>
    <n v="0.40141615062763369"/>
    <n v="1"/>
    <n v="2"/>
  </r>
  <r>
    <s v="1172-_-May-31-23"/>
    <s v=""/>
    <n v="1172"/>
    <x v="1"/>
    <n v="16.212"/>
    <n v="16.21"/>
    <x v="27"/>
    <s v="methylsalicylate"/>
    <n v="14623965"/>
    <n v="66859001"/>
    <n v="4.1900000000000004"/>
    <n v="0.99"/>
    <n v="0"/>
    <s v="l"/>
    <n v="0.78303737530734585"/>
    <n v="1"/>
    <n v="2"/>
  </r>
  <r>
    <s v="1172-_-May-31-23"/>
    <s v=""/>
    <n v="1172"/>
    <x v="1"/>
    <n v="16.37"/>
    <n v="16.37"/>
    <x v="28"/>
    <s v="dodecane"/>
    <n v="15989316"/>
    <n v="66859001"/>
    <n v="4.1900000000000004"/>
    <n v="0.99"/>
    <n v="0"/>
    <s v="l"/>
    <n v="0.85614483032472732"/>
    <n v="1"/>
    <n v="2"/>
  </r>
  <r>
    <s v="1172-_-May-31-23"/>
    <s v=""/>
    <n v="1172"/>
    <x v="1"/>
    <n v="16.547999999999998"/>
    <n v="16.55"/>
    <x v="29"/>
    <s v="decanal"/>
    <n v="130048381"/>
    <n v="66859001"/>
    <n v="4.1900000000000004"/>
    <n v="0.99"/>
    <n v="0"/>
    <s v="l"/>
    <n v="6.9634153884537957"/>
    <n v="1"/>
    <n v="2"/>
  </r>
  <r>
    <s v="1172-_-May-31-23"/>
    <s v=""/>
    <n v="1172"/>
    <x v="1"/>
    <n v="17.433"/>
    <n v="17.43"/>
    <x v="30"/>
    <s v="cisthreehexiso"/>
    <n v="7683502"/>
    <n v="66859001"/>
    <n v="4.1900000000000004"/>
    <n v="0.99"/>
    <n v="0"/>
    <s v="l"/>
    <n v="0.41141162736978254"/>
    <n v="1"/>
    <n v="2"/>
  </r>
  <r>
    <s v="1172-_-May-31-23"/>
    <s v=""/>
    <n v="1172"/>
    <x v="1"/>
    <n v="18.178000000000001"/>
    <n v="18.18"/>
    <x v="33"/>
    <s v="methylacetophenone"/>
    <n v="32868695"/>
    <n v="66859001"/>
    <n v="4.1900000000000004"/>
    <n v="0.99"/>
    <n v="0"/>
    <s v="l"/>
    <n v="1.7599479117036783"/>
    <n v="1"/>
    <n v="2"/>
  </r>
  <r>
    <s v="1172-_-May-31-23"/>
    <s v=""/>
    <n v="1172"/>
    <x v="1"/>
    <n v="18.591000000000001"/>
    <n v="18.59"/>
    <x v="34"/>
    <s v=""/>
    <n v="6473101"/>
    <n v="66859001"/>
    <n v="4.1900000000000004"/>
    <n v="0.99"/>
    <n v="0"/>
    <s v="l"/>
    <n v="0.3466009401102475"/>
    <n v="1"/>
    <n v="2"/>
  </r>
  <r>
    <s v="1172-_-May-31-23"/>
    <s v=""/>
    <n v="1172"/>
    <x v="1"/>
    <n v="18.695"/>
    <n v="18.7"/>
    <x v="35"/>
    <s v=""/>
    <n v="24204433"/>
    <n v="66859001"/>
    <n v="4.1900000000000004"/>
    <n v="0.99"/>
    <n v="0"/>
    <s v="l"/>
    <n v="1.2960216799700017"/>
    <n v="1"/>
    <n v="2"/>
  </r>
  <r>
    <s v="1172-_-May-31-23"/>
    <s v=""/>
    <n v="1172"/>
    <x v="1"/>
    <n v="18.991"/>
    <n v="18.989999999999998"/>
    <x v="36"/>
    <s v="methylnaphthalene"/>
    <n v="19536204"/>
    <n v="66859001"/>
    <n v="4.1900000000000004"/>
    <n v="0.99"/>
    <n v="0"/>
    <s v="l"/>
    <n v="1.046062261748361"/>
    <n v="1"/>
    <n v="2"/>
  </r>
  <r>
    <s v="1172-_-May-31-23"/>
    <s v=""/>
    <n v="1172"/>
    <x v="1"/>
    <n v="19.399000000000001"/>
    <n v="19.399999999999999"/>
    <x v="39"/>
    <s v="undecanal_c"/>
    <n v="12165134"/>
    <n v="66859001"/>
    <n v="4.1900000000000004"/>
    <n v="0.99"/>
    <n v="0"/>
    <s v="l"/>
    <n v="0.65137974534417675"/>
    <n v="1"/>
    <n v="2"/>
  </r>
  <r>
    <s v="1172-_-May-31-23"/>
    <s v=""/>
    <n v="1172"/>
    <x v="1"/>
    <n v="19.503"/>
    <n v="19.5"/>
    <x v="41"/>
    <s v="standard"/>
    <n v="66859001"/>
    <n v="66859001"/>
    <n v="4.1900000000000004"/>
    <n v="0.99"/>
    <n v="0"/>
    <s v="l"/>
    <n v="3.5799522673031023"/>
    <n v="1"/>
    <n v="2"/>
  </r>
  <r>
    <s v="1172-_-May-31-23"/>
    <s v=""/>
    <n v="1172"/>
    <x v="1"/>
    <n v="20.132999999999999"/>
    <n v="20.13"/>
    <x v="73"/>
    <s v=""/>
    <n v="15220946"/>
    <n v="66859001"/>
    <n v="4.1900000000000004"/>
    <n v="0.99"/>
    <n v="0"/>
    <s v="l"/>
    <n v="0.81500260740058139"/>
    <n v="1"/>
    <n v="2"/>
  </r>
  <r>
    <s v="1172-_-May-31-23"/>
    <s v=""/>
    <n v="1172"/>
    <x v="1"/>
    <n v="20.193999999999999"/>
    <n v="20.190000000000001"/>
    <x v="74"/>
    <s v=""/>
    <n v="16379950"/>
    <n v="66859001"/>
    <n v="4.1900000000000004"/>
    <n v="0.99"/>
    <n v="0"/>
    <s v="l"/>
    <n v="0.87706125224353038"/>
    <n v="1"/>
    <n v="2"/>
  </r>
  <r>
    <s v="1172-_-May-31-23"/>
    <s v=""/>
    <n v="1172"/>
    <x v="1"/>
    <n v="21.837"/>
    <n v="21.84"/>
    <x v="44"/>
    <s v="tetradecane"/>
    <n v="17375744"/>
    <n v="66859001"/>
    <n v="4.1900000000000004"/>
    <n v="0.99"/>
    <n v="0"/>
    <s v="l"/>
    <n v="0.93038084922744013"/>
    <n v="1"/>
    <n v="2"/>
  </r>
  <r>
    <s v="1172-_-May-31-23"/>
    <s v=""/>
    <n v="1172"/>
    <x v="1"/>
    <n v="22.077999999999999"/>
    <n v="22.08"/>
    <x v="45"/>
    <s v="dodecanal_b"/>
    <n v="14787593"/>
    <n v="66859001"/>
    <n v="4.1900000000000004"/>
    <n v="0.99"/>
    <n v="0"/>
    <s v="l"/>
    <n v="0.79179880489547672"/>
    <n v="1"/>
    <n v="2"/>
  </r>
  <r>
    <s v="1172-_-May-31-23"/>
    <s v=""/>
    <n v="1172"/>
    <x v="1"/>
    <n v="22.286999999999999"/>
    <n v="22.29"/>
    <x v="46"/>
    <s v="tetramethyldiol"/>
    <n v="17928428"/>
    <n v="66859001"/>
    <n v="4.1900000000000004"/>
    <n v="0.99"/>
    <n v="0"/>
    <s v="l"/>
    <n v="0.95997420702981229"/>
    <n v="1"/>
    <n v="2"/>
  </r>
  <r>
    <s v="1172-_-May-31-23"/>
    <s v=""/>
    <n v="1172"/>
    <x v="1"/>
    <n v="22.692"/>
    <n v="22.69"/>
    <x v="75"/>
    <s v=""/>
    <n v="25413643"/>
    <n v="66859001"/>
    <n v="4.1900000000000004"/>
    <n v="0.99"/>
    <n v="0"/>
    <s v="l"/>
    <n v="1.360768595365067"/>
    <n v="1"/>
    <n v="2"/>
  </r>
  <r>
    <s v="1172-_-May-31-23"/>
    <s v=""/>
    <n v="1172"/>
    <x v="1"/>
    <n v="23.103999999999999"/>
    <n v="23.1"/>
    <x v="76"/>
    <s v=""/>
    <n v="34743925"/>
    <n v="66859001"/>
    <n v="4.1900000000000004"/>
    <n v="0.99"/>
    <n v="0"/>
    <s v="l"/>
    <n v="1.8603567390837763"/>
    <n v="1"/>
    <n v="2"/>
  </r>
  <r>
    <s v="1172-_-May-31-23"/>
    <s v=""/>
    <n v="1172"/>
    <x v="1"/>
    <n v="23.542000000000002"/>
    <n v="23.54"/>
    <x v="77"/>
    <s v=""/>
    <n v="9834199"/>
    <n v="66859001"/>
    <n v="4.1900000000000004"/>
    <n v="0.99"/>
    <n v="0"/>
    <s v="l"/>
    <n v="0.52657028194543165"/>
    <n v="1"/>
    <n v="2"/>
  </r>
  <r>
    <s v="1172-_-May-31-23"/>
    <s v=""/>
    <n v="1172"/>
    <x v="1"/>
    <n v="24.331"/>
    <n v="24.33"/>
    <x v="48"/>
    <s v="pentadecane"/>
    <n v="19862158"/>
    <n v="66859001"/>
    <n v="4.1900000000000004"/>
    <n v="0.99"/>
    <n v="0"/>
    <s v="l"/>
    <n v="1.0635154055866383"/>
    <n v="1"/>
    <n v="2"/>
  </r>
  <r>
    <s v="1172-_-May-31-23"/>
    <s v=""/>
    <n v="1172"/>
    <x v="1"/>
    <n v="24.603999999999999"/>
    <n v="24.6"/>
    <x v="49"/>
    <s v="tridecanal"/>
    <n v="6289165"/>
    <n v="66859001"/>
    <n v="4.1900000000000004"/>
    <n v="0.99"/>
    <n v="0"/>
    <s v="l"/>
    <n v="0.33675212259293724"/>
    <n v="1"/>
    <n v="2"/>
  </r>
  <r>
    <s v="1172-_-May-31-23"/>
    <s v=""/>
    <n v="1172"/>
    <x v="1"/>
    <n v="27.192"/>
    <n v="27.19"/>
    <x v="78"/>
    <s v=""/>
    <n v="8325677"/>
    <n v="66859001"/>
    <n v="4.1900000000000004"/>
    <n v="0.99"/>
    <n v="0"/>
    <s v="l"/>
    <n v="0.44579676344525831"/>
    <n v="1"/>
    <n v="2"/>
  </r>
  <r>
    <s v="1172-_-May-31-23"/>
    <s v=""/>
    <n v="1172"/>
    <x v="1"/>
    <n v="28.207000000000001"/>
    <n v="28.21"/>
    <x v="79"/>
    <s v=""/>
    <n v="14019361"/>
    <n v="66859001"/>
    <n v="4.1900000000000004"/>
    <n v="0.99"/>
    <n v="0"/>
    <s v="l"/>
    <n v="0.75066397115461958"/>
    <n v="1"/>
    <n v="2"/>
  </r>
  <r>
    <s v="1172-_-May-31-23"/>
    <s v=""/>
    <n v="1172"/>
    <x v="1"/>
    <n v="28.44"/>
    <n v="28.44"/>
    <x v="80"/>
    <s v=""/>
    <n v="24714592"/>
    <n v="66859001"/>
    <n v="4.1900000000000004"/>
    <n v="0.99"/>
    <n v="0"/>
    <s v="l"/>
    <n v="1.3233380448785215"/>
    <n v="1"/>
    <n v="2"/>
  </r>
  <r>
    <s v="1172-_-May-31-23"/>
    <s v=""/>
    <n v="1172"/>
    <x v="1"/>
    <n v="28.933"/>
    <n v="28.93"/>
    <x v="56"/>
    <s v="heptadecane"/>
    <n v="20036539"/>
    <n v="66859001"/>
    <n v="4.1900000000000004"/>
    <n v="0.99"/>
    <n v="0"/>
    <s v="l"/>
    <n v="1.0728526024784164"/>
    <n v="1"/>
    <n v="2"/>
  </r>
  <r>
    <s v="1172-_-May-31-23"/>
    <s v=""/>
    <n v="1172"/>
    <x v="1"/>
    <n v="29.260999999999999"/>
    <n v="29.26"/>
    <x v="57"/>
    <s v="pentadecanal"/>
    <n v="6995498"/>
    <n v="66859001"/>
    <n v="4.1900000000000004"/>
    <n v="0.99"/>
    <n v="0"/>
    <s v="l"/>
    <n v="0.37457258635997742"/>
    <n v="1"/>
    <n v="2"/>
  </r>
  <r>
    <s v="1172-_-May-31-23"/>
    <s v=""/>
    <n v="1172"/>
    <x v="1"/>
    <n v="31.242000000000001"/>
    <n v="31.24"/>
    <x v="58"/>
    <s v=""/>
    <n v="16795845"/>
    <n v="66859001"/>
    <n v="4.1900000000000004"/>
    <n v="0.99"/>
    <n v="0"/>
    <s v="l"/>
    <n v="0.89933026951780914"/>
    <n v="1"/>
    <n v="2"/>
  </r>
  <r>
    <s v="1172-_-May-31-23"/>
    <s v=""/>
    <n v="1172"/>
    <x v="1"/>
    <n v="32.875"/>
    <n v="32.880000000000003"/>
    <x v="63"/>
    <s v="homosalate"/>
    <n v="39409527"/>
    <n v="66859001"/>
    <n v="4.1900000000000004"/>
    <n v="0.99"/>
    <n v="0"/>
    <s v="l"/>
    <n v="2.1101754950988996"/>
    <n v="1"/>
    <n v="2"/>
  </r>
  <r>
    <s v="1172-_-May-31-23"/>
    <s v=""/>
    <n v="1172"/>
    <x v="1"/>
    <n v="35.094000000000001"/>
    <n v="35.090000000000003"/>
    <x v="81"/>
    <s v=""/>
    <n v="20566257"/>
    <n v="66859001"/>
    <n v="4.1900000000000004"/>
    <n v="0.99"/>
    <n v="0"/>
    <s v="l"/>
    <n v="1.1012162502560918"/>
    <n v="1"/>
    <n v="2"/>
  </r>
  <r>
    <s v="1172-_-May-31-23"/>
    <s v=""/>
    <n v="1172"/>
    <x v="1"/>
    <n v="35.128"/>
    <n v="35.130000000000003"/>
    <x v="65"/>
    <s v=""/>
    <n v="7795989"/>
    <n v="66859001"/>
    <n v="4.1900000000000004"/>
    <n v="0.99"/>
    <n v="0"/>
    <s v="l"/>
    <n v="0.41743472201177589"/>
    <n v="1"/>
    <n v="2"/>
  </r>
  <r>
    <s v="140-_-May-31-23"/>
    <s v=""/>
    <n v="140"/>
    <x v="2"/>
    <n v="4.2750000000000004"/>
    <n v="4.28"/>
    <x v="0"/>
    <s v=""/>
    <n v="7856625"/>
    <n v="42224269"/>
    <n v="5.63"/>
    <n v="1.42"/>
    <n v="0"/>
    <s v="l"/>
    <n v="0.49574318096694447"/>
    <n v="1"/>
    <n v="2"/>
  </r>
  <r>
    <s v="140-_-May-31-23"/>
    <s v=""/>
    <n v="140"/>
    <x v="2"/>
    <n v="4.3600000000000003"/>
    <n v="4.3600000000000003"/>
    <x v="1"/>
    <s v=""/>
    <n v="89231194"/>
    <n v="42224269"/>
    <n v="5.63"/>
    <n v="1.42"/>
    <n v="0"/>
    <s v="l"/>
    <n v="5.6303763963583"/>
    <n v="1"/>
    <n v="2"/>
  </r>
  <r>
    <s v="140-_-May-31-23"/>
    <s v=""/>
    <n v="140"/>
    <x v="2"/>
    <n v="4.8710000000000004"/>
    <n v="4.87"/>
    <x v="68"/>
    <s v=""/>
    <n v="18159247"/>
    <n v="42224269"/>
    <n v="5.63"/>
    <n v="1.42"/>
    <n v="0"/>
    <s v="l"/>
    <n v="1.1458257040070567"/>
    <n v="1"/>
    <n v="2"/>
  </r>
  <r>
    <s v="140-_-May-31-23"/>
    <s v=""/>
    <n v="140"/>
    <x v="2"/>
    <n v="5.4210000000000003"/>
    <n v="5.42"/>
    <x v="2"/>
    <s v="hydroxymethylpentanone"/>
    <n v="94616773"/>
    <n v="42224269"/>
    <n v="5.63"/>
    <n v="1.42"/>
    <n v="0"/>
    <s v="l"/>
    <n v="5.9701996747773132"/>
    <n v="1"/>
    <n v="2"/>
  </r>
  <r>
    <s v="140-_-May-31-23"/>
    <s v=""/>
    <n v="140"/>
    <x v="2"/>
    <n v="5.7539999999999996"/>
    <n v="5.75"/>
    <x v="3"/>
    <s v="zhexenol"/>
    <n v="246403709"/>
    <n v="42224269"/>
    <n v="5.63"/>
    <n v="1.42"/>
    <n v="0"/>
    <s v="l"/>
    <n v="15.547764911996351"/>
    <n v="1"/>
    <n v="2"/>
  </r>
  <r>
    <s v="140-_-May-31-23"/>
    <s v=""/>
    <n v="140"/>
    <x v="2"/>
    <n v="7.5110000000000001"/>
    <n v="7.51"/>
    <x v="9"/>
    <s v="cyclopentane"/>
    <n v="14954492"/>
    <n v="42224269"/>
    <n v="5.63"/>
    <n v="1.42"/>
    <n v="0"/>
    <s v="l"/>
    <n v="0.9436096840341397"/>
    <n v="1"/>
    <n v="2"/>
  </r>
  <r>
    <s v="140-_-May-31-23"/>
    <s v=""/>
    <n v="140"/>
    <x v="2"/>
    <n v="8.9489999999999998"/>
    <n v="8.9499999999999993"/>
    <x v="82"/>
    <s v=""/>
    <n v="40578026"/>
    <n v="42224269"/>
    <n v="5.63"/>
    <n v="1.42"/>
    <n v="0"/>
    <s v="l"/>
    <n v="2.5604225334159869"/>
    <n v="1"/>
    <n v="2"/>
  </r>
  <r>
    <s v="140-_-May-31-23"/>
    <s v=""/>
    <n v="140"/>
    <x v="2"/>
    <n v="10.313000000000001"/>
    <n v="10.31"/>
    <x v="13"/>
    <s v="octanal"/>
    <n v="22690878"/>
    <n v="42224269"/>
    <n v="5.63"/>
    <n v="1.42"/>
    <n v="0"/>
    <s v="l"/>
    <n v="1.4317659349469853"/>
    <n v="1"/>
    <n v="2"/>
  </r>
  <r>
    <s v="140-_-May-31-23"/>
    <s v=""/>
    <n v="140"/>
    <x v="2"/>
    <n v="10.481999999999999"/>
    <n v="10.48"/>
    <x v="14"/>
    <s v="zhexenolacetate"/>
    <n v="1452076393"/>
    <n v="42224269"/>
    <n v="5.63"/>
    <n v="1.42"/>
    <n v="0"/>
    <s v="l"/>
    <n v="91.624198695091977"/>
    <n v="1"/>
    <n v="2"/>
  </r>
  <r>
    <s v="140-_-May-31-23"/>
    <s v=""/>
    <n v="140"/>
    <x v="2"/>
    <n v="13.510999999999999"/>
    <n v="13.51"/>
    <x v="20"/>
    <s v="nonanal"/>
    <n v="83353925"/>
    <n v="42224269"/>
    <n v="5.63"/>
    <n v="1.42"/>
    <n v="0"/>
    <s v="l"/>
    <n v="5.2595280957892365"/>
    <n v="1"/>
    <n v="2"/>
  </r>
  <r>
    <s v="140-_-May-31-23"/>
    <s v=""/>
    <n v="140"/>
    <x v="2"/>
    <n v="13.887"/>
    <n v="13.89"/>
    <x v="71"/>
    <s v="edimethylnonatriene"/>
    <n v="12726375"/>
    <n v="42224269"/>
    <n v="5.63"/>
    <n v="1.42"/>
    <n v="0"/>
    <s v="l"/>
    <n v="0.8030182966195023"/>
    <n v="1"/>
    <n v="2"/>
  </r>
  <r>
    <s v="140-_-May-31-23"/>
    <s v=""/>
    <n v="140"/>
    <x v="2"/>
    <n v="16.210999999999999"/>
    <n v="16.21"/>
    <x v="27"/>
    <s v="methylsalicylate"/>
    <n v="17864320"/>
    <n v="42224269"/>
    <n v="5.63"/>
    <n v="1.42"/>
    <n v="0"/>
    <s v="l"/>
    <n v="1.1272161803078808"/>
    <n v="1"/>
    <n v="2"/>
  </r>
  <r>
    <s v="140-_-May-31-23"/>
    <s v=""/>
    <n v="140"/>
    <x v="2"/>
    <n v="16.366"/>
    <n v="16.37"/>
    <x v="28"/>
    <s v="dodecane"/>
    <n v="13683037"/>
    <n v="42224269"/>
    <n v="5.63"/>
    <n v="1.42"/>
    <n v="0"/>
    <s v="l"/>
    <n v="0.86338246863868351"/>
    <n v="1"/>
    <n v="2"/>
  </r>
  <r>
    <s v="140-_-May-31-23"/>
    <s v=""/>
    <n v="140"/>
    <x v="2"/>
    <n v="16.545999999999999"/>
    <n v="16.55"/>
    <x v="29"/>
    <s v="decanal"/>
    <n v="63520678"/>
    <n v="42224269"/>
    <n v="5.63"/>
    <n v="1.42"/>
    <n v="0"/>
    <s v="l"/>
    <n v="4.0080750918997667"/>
    <n v="1"/>
    <n v="2"/>
  </r>
  <r>
    <s v="140-_-May-31-23"/>
    <s v=""/>
    <n v="140"/>
    <x v="2"/>
    <n v="18.178000000000001"/>
    <n v="18.18"/>
    <x v="33"/>
    <s v="methylacetophenone"/>
    <n v="20534086"/>
    <n v="42224269"/>
    <n v="5.63"/>
    <n v="1.42"/>
    <n v="0"/>
    <s v="l"/>
    <n v="1.2956750655515314"/>
    <n v="1"/>
    <n v="2"/>
  </r>
  <r>
    <s v="140-_-May-31-23"/>
    <s v=""/>
    <n v="140"/>
    <x v="2"/>
    <n v="18.989000000000001"/>
    <n v="18.989999999999998"/>
    <x v="36"/>
    <s v="methylnaphthalene"/>
    <n v="12211328"/>
    <n v="42224269"/>
    <n v="5.63"/>
    <n v="1.42"/>
    <n v="0"/>
    <s v="l"/>
    <n v="0.77051947707198898"/>
    <n v="1"/>
    <n v="2"/>
  </r>
  <r>
    <s v="140-_-May-31-23"/>
    <s v=""/>
    <n v="140"/>
    <x v="2"/>
    <n v="19.501999999999999"/>
    <n v="19.5"/>
    <x v="41"/>
    <s v="standard"/>
    <n v="42224269"/>
    <n v="42224269"/>
    <n v="5.63"/>
    <n v="1.42"/>
    <n v="0"/>
    <s v="l"/>
    <n v="2.6642984014209592"/>
    <n v="1"/>
    <n v="2"/>
  </r>
  <r>
    <s v="140-_-May-31-23"/>
    <s v=""/>
    <n v="140"/>
    <x v="2"/>
    <n v="21.835999999999999"/>
    <n v="21.84"/>
    <x v="44"/>
    <s v="tetradecane"/>
    <n v="21789049"/>
    <n v="42224269"/>
    <n v="5.63"/>
    <n v="1.42"/>
    <n v="0"/>
    <s v="l"/>
    <n v="1.3748616564370351"/>
    <n v="1"/>
    <n v="2"/>
  </r>
  <r>
    <s v="140-_-May-31-23"/>
    <s v=""/>
    <n v="140"/>
    <x v="2"/>
    <n v="22.077999999999999"/>
    <n v="22.08"/>
    <x v="45"/>
    <s v="dodecanal_b"/>
    <n v="12240745"/>
    <n v="42224269"/>
    <n v="5.63"/>
    <n v="1.42"/>
    <n v="0"/>
    <s v="l"/>
    <n v="0.77237565286687604"/>
    <n v="1"/>
    <n v="2"/>
  </r>
  <r>
    <s v="140-_-May-31-23"/>
    <s v=""/>
    <n v="140"/>
    <x v="2"/>
    <n v="22.420999999999999"/>
    <n v="22.42"/>
    <x v="83"/>
    <s v=""/>
    <n v="48767241"/>
    <n v="42224269"/>
    <n v="5.63"/>
    <n v="1.42"/>
    <n v="0"/>
    <s v="l"/>
    <n v="3.0771517261319707"/>
    <n v="1"/>
    <n v="2"/>
  </r>
  <r>
    <s v="140-_-May-31-23"/>
    <s v=""/>
    <n v="140"/>
    <x v="2"/>
    <n v="24.332000000000001"/>
    <n v="24.33"/>
    <x v="48"/>
    <s v="pentadecane"/>
    <n v="25538840"/>
    <n v="42224269"/>
    <n v="5.63"/>
    <n v="1.42"/>
    <n v="0"/>
    <s v="l"/>
    <n v="1.6114687642347496"/>
    <n v="1"/>
    <n v="2"/>
  </r>
  <r>
    <s v="140-_-May-31-23"/>
    <s v=""/>
    <n v="140"/>
    <x v="2"/>
    <n v="28.933"/>
    <n v="28.93"/>
    <x v="56"/>
    <s v="heptadecane"/>
    <n v="9126287"/>
    <n v="42224269"/>
    <n v="5.63"/>
    <n v="1.42"/>
    <n v="0"/>
    <s v="l"/>
    <n v="0.57585726031180973"/>
    <n v="1"/>
    <n v="2"/>
  </r>
  <r>
    <s v="140-_-May-31-23"/>
    <s v=""/>
    <n v="140"/>
    <x v="2"/>
    <n v="29.262"/>
    <n v="29.26"/>
    <x v="57"/>
    <s v="pentadecanal"/>
    <n v="9534934"/>
    <n v="42224269"/>
    <n v="5.63"/>
    <n v="1.42"/>
    <n v="0"/>
    <s v="l"/>
    <n v="0.60164237334349946"/>
    <n v="1"/>
    <n v="2"/>
  </r>
  <r>
    <s v="140-_-May-31-23"/>
    <s v=""/>
    <n v="140"/>
    <x v="2"/>
    <n v="32.877000000000002"/>
    <n v="32.880000000000003"/>
    <x v="63"/>
    <s v="homosalate"/>
    <n v="19141017"/>
    <n v="42224269"/>
    <n v="5.63"/>
    <n v="1.42"/>
    <n v="0"/>
    <s v="l"/>
    <n v="1.2077741593269833"/>
    <n v="1"/>
    <n v="2"/>
  </r>
  <r>
    <s v="147-_-May-31-23"/>
    <s v=""/>
    <n v="147"/>
    <x v="3"/>
    <n v="4.3230000000000004"/>
    <n v="4.32"/>
    <x v="84"/>
    <s v=""/>
    <n v="8273246"/>
    <n v="42065388"/>
    <n v="3.76"/>
    <n v="1.01"/>
    <n v="0"/>
    <s v="l"/>
    <n v="0.78461110936813072"/>
    <n v="1"/>
    <n v="2"/>
  </r>
  <r>
    <s v="147-_-May-31-23"/>
    <s v=""/>
    <n v="147"/>
    <x v="3"/>
    <n v="4.8040000000000003"/>
    <n v="4.8"/>
    <x v="85"/>
    <s v=""/>
    <n v="23909272"/>
    <n v="42065388"/>
    <n v="3.76"/>
    <n v="1.01"/>
    <n v="0"/>
    <s v="l"/>
    <n v="2.267487323367924"/>
    <n v="1"/>
    <n v="2"/>
  </r>
  <r>
    <s v="147-_-May-31-23"/>
    <s v=""/>
    <n v="147"/>
    <x v="3"/>
    <n v="5.3819999999999997"/>
    <n v="5.38"/>
    <x v="2"/>
    <s v="hydroxymethylpentanone"/>
    <n v="164360884"/>
    <n v="42065388"/>
    <n v="3.76"/>
    <n v="1.01"/>
    <n v="0"/>
    <s v="l"/>
    <n v="15.587518554623742"/>
    <n v="1"/>
    <n v="2"/>
  </r>
  <r>
    <s v="147-_-May-31-23"/>
    <s v=""/>
    <n v="147"/>
    <x v="3"/>
    <n v="5.7069999999999999"/>
    <n v="5.71"/>
    <x v="86"/>
    <s v=""/>
    <n v="383379729"/>
    <n v="42065388"/>
    <n v="3.76"/>
    <n v="1.01"/>
    <n v="0"/>
    <s v="l"/>
    <n v="36.358642602908617"/>
    <n v="1"/>
    <n v="2"/>
  </r>
  <r>
    <s v="147-_-May-31-23"/>
    <s v=""/>
    <n v="147"/>
    <x v="3"/>
    <n v="5.8319999999999999"/>
    <n v="5.83"/>
    <x v="87"/>
    <s v=""/>
    <n v="91416189"/>
    <n v="42065388"/>
    <n v="3.76"/>
    <n v="1.01"/>
    <n v="0"/>
    <s v="l"/>
    <n v="8.6696512427524475"/>
    <n v="1"/>
    <n v="2"/>
  </r>
  <r>
    <s v="147-_-May-31-23"/>
    <s v=""/>
    <n v="147"/>
    <x v="3"/>
    <n v="7.0650000000000004"/>
    <n v="7.07"/>
    <x v="88"/>
    <s v=""/>
    <n v="25987392"/>
    <n v="42065388"/>
    <n v="3.76"/>
    <n v="1.01"/>
    <n v="0"/>
    <s v="l"/>
    <n v="2.4645703109401662"/>
    <n v="1"/>
    <n v="2"/>
  </r>
  <r>
    <s v="147-_-May-31-23"/>
    <s v=""/>
    <n v="147"/>
    <x v="3"/>
    <n v="7.4710000000000001"/>
    <n v="7.47"/>
    <x v="89"/>
    <s v=""/>
    <n v="17047642"/>
    <n v="42065388"/>
    <n v="3.76"/>
    <n v="1.01"/>
    <n v="0"/>
    <s v="l"/>
    <n v="1.6167498587290576"/>
    <n v="1"/>
    <n v="2"/>
  </r>
  <r>
    <s v="147-_-May-31-23"/>
    <s v=""/>
    <n v="147"/>
    <x v="3"/>
    <n v="8.8829999999999991"/>
    <n v="8.8800000000000008"/>
    <x v="90"/>
    <s v=""/>
    <n v="40202120"/>
    <n v="42065388"/>
    <n v="3.76"/>
    <n v="1.01"/>
    <n v="0"/>
    <s v="l"/>
    <n v="3.8126546668805346"/>
    <n v="1"/>
    <n v="2"/>
  </r>
  <r>
    <s v="147-_-May-31-23"/>
    <s v=""/>
    <n v="147"/>
    <x v="3"/>
    <n v="9.8119999999999994"/>
    <n v="9.81"/>
    <x v="12"/>
    <s v="sixmethyl"/>
    <n v="8926078"/>
    <n v="42065388"/>
    <n v="3.76"/>
    <n v="1.01"/>
    <n v="0"/>
    <s v="l"/>
    <n v="0.84652383863437219"/>
    <n v="1"/>
    <n v="2"/>
  </r>
  <r>
    <s v="147-_-May-31-23"/>
    <s v=""/>
    <n v="147"/>
    <x v="3"/>
    <n v="10.3"/>
    <n v="10.3"/>
    <x v="13"/>
    <s v="octanal"/>
    <n v="93306902"/>
    <n v="42065388"/>
    <n v="3.76"/>
    <n v="1.01"/>
    <n v="0"/>
    <s v="l"/>
    <n v="8.8489610837056532"/>
    <n v="1"/>
    <n v="2"/>
  </r>
  <r>
    <s v="147-_-May-31-23"/>
    <s v=""/>
    <n v="147"/>
    <x v="3"/>
    <n v="10.478"/>
    <n v="10.48"/>
    <x v="14"/>
    <s v="zhexenolacetate"/>
    <n v="1685361528"/>
    <n v="42065388"/>
    <n v="3.76"/>
    <n v="1.01"/>
    <n v="0"/>
    <s v="l"/>
    <n v="159.83489167014349"/>
    <n v="1"/>
    <n v="2"/>
  </r>
  <r>
    <s v="147-_-May-31-23"/>
    <s v=""/>
    <n v="147"/>
    <x v="3"/>
    <n v="10.666"/>
    <n v="10.67"/>
    <x v="91"/>
    <s v=""/>
    <n v="27172118"/>
    <n v="42065388"/>
    <n v="3.76"/>
    <n v="1.01"/>
    <n v="0"/>
    <s v="l"/>
    <n v="2.5769263536780795"/>
    <n v="1"/>
    <n v="2"/>
  </r>
  <r>
    <s v="147-_-May-31-23"/>
    <s v=""/>
    <n v="147"/>
    <x v="3"/>
    <n v="11.061"/>
    <n v="11.06"/>
    <x v="15"/>
    <s v="dlimonene"/>
    <n v="9984551"/>
    <n v="42065388"/>
    <n v="3.76"/>
    <n v="1.01"/>
    <n v="0"/>
    <s v="l"/>
    <n v="0.94690640610138743"/>
    <n v="1"/>
    <n v="2"/>
  </r>
  <r>
    <s v="147-_-May-31-23"/>
    <s v=""/>
    <n v="147"/>
    <x v="3"/>
    <n v="11.141999999999999"/>
    <n v="11.14"/>
    <x v="16"/>
    <s v="ethylhexanol"/>
    <n v="59114995"/>
    <n v="42065388"/>
    <n v="3.76"/>
    <n v="1.01"/>
    <n v="0"/>
    <s v="l"/>
    <n v="5.606297915865369"/>
    <n v="1"/>
    <n v="2"/>
  </r>
  <r>
    <s v="147-_-May-31-23"/>
    <s v=""/>
    <n v="147"/>
    <x v="3"/>
    <n v="11.582000000000001"/>
    <n v="11.58"/>
    <x v="92"/>
    <s v=""/>
    <n v="20962515"/>
    <n v="42065388"/>
    <n v="3.76"/>
    <n v="1.01"/>
    <n v="0"/>
    <s v="l"/>
    <n v="1.9880252743960571"/>
    <n v="1"/>
    <n v="2"/>
  </r>
  <r>
    <s v="147-_-May-31-23"/>
    <s v=""/>
    <n v="147"/>
    <x v="3"/>
    <n v="12.282"/>
    <n v="12.28"/>
    <x v="17"/>
    <s v="acetophenone"/>
    <n v="37722448"/>
    <n v="42065388"/>
    <n v="3.76"/>
    <n v="1.01"/>
    <n v="0"/>
    <s v="l"/>
    <n v="3.5774896302323933"/>
    <n v="1"/>
    <n v="2"/>
  </r>
  <r>
    <s v="147-_-May-31-23"/>
    <s v=""/>
    <n v="147"/>
    <x v="3"/>
    <n v="12.401999999999999"/>
    <n v="12.4"/>
    <x v="93"/>
    <s v=""/>
    <n v="7322953"/>
    <n v="42065388"/>
    <n v="3.76"/>
    <n v="1.01"/>
    <n v="0"/>
    <s v="l"/>
    <n v="0.69448802527818954"/>
    <n v="1"/>
    <n v="2"/>
  </r>
  <r>
    <s v="147-_-May-31-23"/>
    <s v=""/>
    <n v="147"/>
    <x v="3"/>
    <n v="13.358000000000001"/>
    <n v="13.36"/>
    <x v="94"/>
    <s v=""/>
    <n v="20867137"/>
    <n v="42065388"/>
    <n v="3.76"/>
    <n v="1.01"/>
    <n v="0"/>
    <s v="l"/>
    <n v="1.9789798962712781"/>
    <n v="1"/>
    <n v="2"/>
  </r>
  <r>
    <s v="147-_-May-31-23"/>
    <s v=""/>
    <n v="147"/>
    <x v="3"/>
    <n v="13.507999999999999"/>
    <n v="13.51"/>
    <x v="20"/>
    <s v="nonanal"/>
    <n v="392369311"/>
    <n v="42065388"/>
    <n v="3.76"/>
    <n v="1.01"/>
    <n v="0"/>
    <s v="l"/>
    <n v="37.211188980204277"/>
    <n v="1"/>
    <n v="2"/>
  </r>
  <r>
    <s v="147-_-May-31-23"/>
    <s v=""/>
    <n v="147"/>
    <x v="3"/>
    <n v="13.882"/>
    <n v="13.88"/>
    <x v="22"/>
    <s v=""/>
    <n v="13619487"/>
    <n v="42065388"/>
    <n v="3.76"/>
    <n v="1.01"/>
    <n v="0"/>
    <s v="l"/>
    <n v="1.2916333932406743"/>
    <n v="1"/>
    <n v="2"/>
  </r>
  <r>
    <s v="147-_-May-31-23"/>
    <s v=""/>
    <n v="147"/>
    <x v="3"/>
    <n v="14.946999999999999"/>
    <n v="14.95"/>
    <x v="95"/>
    <s v="benzene"/>
    <n v="35859512"/>
    <n v="42065388"/>
    <n v="3.76"/>
    <n v="1.01"/>
    <n v="0"/>
    <s v="l"/>
    <n v="3.400814080920572"/>
    <n v="1"/>
    <n v="2"/>
  </r>
  <r>
    <s v="147-_-May-31-23"/>
    <s v=""/>
    <n v="147"/>
    <x v="3"/>
    <n v="15.262"/>
    <n v="15.26"/>
    <x v="96"/>
    <s v=""/>
    <n v="22225932"/>
    <n v="42065388"/>
    <n v="3.76"/>
    <n v="1.01"/>
    <n v="0"/>
    <s v="l"/>
    <n v="2.1078441476611038"/>
    <n v="1"/>
    <n v="2"/>
  </r>
  <r>
    <s v="147-_-May-31-23"/>
    <s v=""/>
    <n v="147"/>
    <x v="3"/>
    <n v="15.489000000000001"/>
    <n v="15.49"/>
    <x v="24"/>
    <s v="dodecanal_a"/>
    <n v="31803527"/>
    <n v="42065388"/>
    <n v="3.76"/>
    <n v="1.01"/>
    <n v="0"/>
    <s v="l"/>
    <n v="3.0161560047035105"/>
    <n v="1"/>
    <n v="2"/>
  </r>
  <r>
    <s v="147-_-May-31-23"/>
    <s v=""/>
    <n v="147"/>
    <x v="3"/>
    <n v="15.707000000000001"/>
    <n v="15.71"/>
    <x v="25"/>
    <s v=""/>
    <n v="18925458"/>
    <n v="42065388"/>
    <n v="3.76"/>
    <n v="1.01"/>
    <n v="0"/>
    <s v="l"/>
    <n v="1.7948365849002879"/>
    <n v="1"/>
    <n v="2"/>
  </r>
  <r>
    <s v="147-_-May-31-23"/>
    <s v=""/>
    <n v="147"/>
    <x v="3"/>
    <n v="15.997999999999999"/>
    <n v="16"/>
    <x v="26"/>
    <s v="Butanoicacidhexenylester"/>
    <n v="12772855"/>
    <n v="42065388"/>
    <n v="3.76"/>
    <n v="1.01"/>
    <n v="0"/>
    <s v="l"/>
    <n v="1.2113412234264853"/>
    <n v="1"/>
    <n v="2"/>
  </r>
  <r>
    <s v="147-_-May-31-23"/>
    <s v=""/>
    <n v="147"/>
    <x v="3"/>
    <n v="16.207000000000001"/>
    <n v="16.21"/>
    <x v="27"/>
    <s v="methylsalicylate"/>
    <n v="40872479"/>
    <n v="42065388"/>
    <n v="3.76"/>
    <n v="1.01"/>
    <n v="0"/>
    <s v="l"/>
    <n v="3.8762296069542268"/>
    <n v="1"/>
    <n v="2"/>
  </r>
  <r>
    <s v="147-_-May-31-23"/>
    <s v=""/>
    <n v="147"/>
    <x v="3"/>
    <n v="16.367000000000001"/>
    <n v="16.37"/>
    <x v="28"/>
    <s v="dodecane"/>
    <n v="72170012"/>
    <n v="42065388"/>
    <n v="3.76"/>
    <n v="1.01"/>
    <n v="0"/>
    <s v="l"/>
    <n v="6.8443985804883969"/>
    <n v="1"/>
    <n v="2"/>
  </r>
  <r>
    <s v="147-_-May-31-23"/>
    <s v=""/>
    <n v="147"/>
    <x v="3"/>
    <n v="16.547999999999998"/>
    <n v="16.55"/>
    <x v="29"/>
    <s v="decanal"/>
    <n v="349775327"/>
    <n v="42065388"/>
    <n v="3.76"/>
    <n v="1.01"/>
    <n v="0"/>
    <s v="l"/>
    <n v="33.171696737540586"/>
    <n v="1"/>
    <n v="2"/>
  </r>
  <r>
    <s v="147-_-May-31-23"/>
    <s v=""/>
    <n v="147"/>
    <x v="3"/>
    <n v="17.43"/>
    <n v="17.43"/>
    <x v="30"/>
    <s v="cisthreehexiso"/>
    <n v="106381080"/>
    <n v="42065388"/>
    <n v="3.76"/>
    <n v="1.01"/>
    <n v="0"/>
    <s v="l"/>
    <n v="10.088878923046634"/>
    <n v="1"/>
    <n v="2"/>
  </r>
  <r>
    <s v="147-_-May-31-23"/>
    <s v=""/>
    <n v="147"/>
    <x v="3"/>
    <n v="17.917999999999999"/>
    <n v="17.920000000000002"/>
    <x v="97"/>
    <s v=""/>
    <n v="13549661"/>
    <n v="42065388"/>
    <n v="3.76"/>
    <n v="1.01"/>
    <n v="0"/>
    <s v="l"/>
    <n v="1.2850112940884504"/>
    <n v="1"/>
    <n v="2"/>
  </r>
  <r>
    <s v="147-_-May-31-23"/>
    <s v=""/>
    <n v="147"/>
    <x v="3"/>
    <n v="18.175999999999998"/>
    <n v="18.18"/>
    <x v="33"/>
    <s v="methylacetophenone"/>
    <n v="89830142"/>
    <n v="42065388"/>
    <n v="3.76"/>
    <n v="1.01"/>
    <n v="0"/>
    <s v="l"/>
    <n v="8.5192350583213301"/>
    <n v="1"/>
    <n v="2"/>
  </r>
  <r>
    <s v="147-_-May-31-23"/>
    <s v=""/>
    <n v="147"/>
    <x v="3"/>
    <n v="18.59"/>
    <n v="18.59"/>
    <x v="34"/>
    <s v=""/>
    <n v="17916816"/>
    <n v="42065388"/>
    <n v="3.76"/>
    <n v="1.01"/>
    <n v="0"/>
    <s v="l"/>
    <n v="1.6991798476806654"/>
    <n v="1"/>
    <n v="2"/>
  </r>
  <r>
    <s v="147-_-May-31-23"/>
    <s v=""/>
    <n v="147"/>
    <x v="3"/>
    <n v="18.692"/>
    <n v="18.690000000000001"/>
    <x v="35"/>
    <s v=""/>
    <n v="56629376"/>
    <n v="42065388"/>
    <n v="3.76"/>
    <n v="1.01"/>
    <n v="0"/>
    <s v="l"/>
    <n v="5.3705688826592368"/>
    <n v="1"/>
    <n v="2"/>
  </r>
  <r>
    <s v="147-_-May-31-23"/>
    <s v=""/>
    <n v="147"/>
    <x v="3"/>
    <n v="18.988"/>
    <n v="18.989999999999998"/>
    <x v="36"/>
    <s v="methylnaphthalene"/>
    <n v="26911368"/>
    <n v="42065388"/>
    <n v="3.76"/>
    <n v="1.01"/>
    <n v="0"/>
    <s v="l"/>
    <n v="2.5521975656343368"/>
    <n v="1"/>
    <n v="2"/>
  </r>
  <r>
    <s v="147-_-May-31-23"/>
    <s v=""/>
    <n v="147"/>
    <x v="3"/>
    <n v="19.396000000000001"/>
    <n v="19.399999999999999"/>
    <x v="39"/>
    <s v="undecanal_c"/>
    <n v="43741792"/>
    <n v="42065388"/>
    <n v="3.76"/>
    <n v="1.01"/>
    <n v="0"/>
    <s v="l"/>
    <n v="4.1483470873306594"/>
    <n v="1"/>
    <n v="2"/>
  </r>
  <r>
    <s v="147-_-May-31-23"/>
    <s v=""/>
    <n v="147"/>
    <x v="3"/>
    <n v="19.45"/>
    <n v="19.45"/>
    <x v="40"/>
    <s v=""/>
    <n v="27308959"/>
    <n v="42065388"/>
    <n v="3.76"/>
    <n v="1.01"/>
    <n v="0"/>
    <s v="l"/>
    <n v="2.5899039647411426"/>
    <n v="1"/>
    <n v="2"/>
  </r>
  <r>
    <s v="147-_-May-31-23"/>
    <s v=""/>
    <n v="147"/>
    <x v="3"/>
    <n v="19.501999999999999"/>
    <n v="19.5"/>
    <x v="41"/>
    <s v="standard"/>
    <n v="42065388"/>
    <n v="42065388"/>
    <n v="3.76"/>
    <n v="1.01"/>
    <n v="0"/>
    <s v="l"/>
    <n v="3.9893617021276602"/>
    <n v="1"/>
    <n v="2"/>
  </r>
  <r>
    <s v="147-_-May-31-23"/>
    <s v=""/>
    <n v="147"/>
    <x v="3"/>
    <n v="20.128"/>
    <n v="20.13"/>
    <x v="73"/>
    <s v=""/>
    <n v="39204389"/>
    <n v="42065388"/>
    <n v="3.76"/>
    <n v="1.01"/>
    <n v="0"/>
    <s v="l"/>
    <n v="3.7180326978539915"/>
    <n v="1"/>
    <n v="2"/>
  </r>
  <r>
    <s v="147-_-May-31-23"/>
    <s v=""/>
    <n v="147"/>
    <x v="3"/>
    <n v="20.193000000000001"/>
    <n v="20.190000000000001"/>
    <x v="74"/>
    <s v=""/>
    <n v="40661145"/>
    <n v="42065388"/>
    <n v="3.76"/>
    <n v="1.01"/>
    <n v="0"/>
    <s v="l"/>
    <n v="3.8561872917387472"/>
    <n v="1"/>
    <n v="2"/>
  </r>
  <r>
    <s v="147-_-May-31-23"/>
    <s v=""/>
    <n v="147"/>
    <x v="3"/>
    <n v="20.898"/>
    <n v="20.9"/>
    <x v="42"/>
    <s v="2undecanal"/>
    <n v="14597362"/>
    <n v="42065388"/>
    <n v="3.76"/>
    <n v="1.01"/>
    <n v="0"/>
    <s v="l"/>
    <n v="1.3843722757268666"/>
    <n v="1"/>
    <n v="2"/>
  </r>
  <r>
    <s v="147-_-May-31-23"/>
    <s v=""/>
    <n v="147"/>
    <x v="3"/>
    <n v="21.645"/>
    <n v="21.65"/>
    <x v="98"/>
    <s v=""/>
    <n v="17611639"/>
    <n v="42065388"/>
    <n v="3.76"/>
    <n v="1.01"/>
    <n v="0"/>
    <s v="l"/>
    <n v="1.6702377293726109"/>
    <n v="1"/>
    <n v="2"/>
  </r>
  <r>
    <s v="147-_-May-31-23"/>
    <s v=""/>
    <n v="147"/>
    <x v="3"/>
    <n v="21.837"/>
    <n v="21.84"/>
    <x v="44"/>
    <s v="tetradecane"/>
    <n v="57874188"/>
    <n v="42065388"/>
    <n v="3.76"/>
    <n v="1.01"/>
    <n v="0"/>
    <s v="l"/>
    <n v="5.4886233106642495"/>
    <n v="1"/>
    <n v="2"/>
  </r>
  <r>
    <s v="147-_-May-31-23"/>
    <s v=""/>
    <n v="147"/>
    <x v="3"/>
    <n v="22.076000000000001"/>
    <n v="22.08"/>
    <x v="45"/>
    <s v="dodecanal_b"/>
    <n v="63631882"/>
    <n v="42065388"/>
    <n v="3.76"/>
    <n v="1.01"/>
    <n v="0"/>
    <s v="l"/>
    <n v="6.0346666262796953"/>
    <n v="1"/>
    <n v="2"/>
  </r>
  <r>
    <s v="147-_-May-31-23"/>
    <s v=""/>
    <n v="147"/>
    <x v="3"/>
    <n v="22.289000000000001"/>
    <n v="22.29"/>
    <x v="46"/>
    <s v="tetramethyldiol"/>
    <n v="18632073"/>
    <n v="42065388"/>
    <n v="3.76"/>
    <n v="1.01"/>
    <n v="0"/>
    <s v="l"/>
    <n v="1.767012786318453"/>
    <n v="1"/>
    <n v="2"/>
  </r>
  <r>
    <s v="147-_-May-31-23"/>
    <s v=""/>
    <n v="147"/>
    <x v="3"/>
    <n v="22.692"/>
    <n v="22.69"/>
    <x v="75"/>
    <s v=""/>
    <n v="82556398"/>
    <n v="42065388"/>
    <n v="3.76"/>
    <n v="1.01"/>
    <n v="0"/>
    <s v="l"/>
    <n v="7.8294138745804167"/>
    <n v="1"/>
    <n v="2"/>
  </r>
  <r>
    <s v="147-_-May-31-23"/>
    <s v=""/>
    <n v="147"/>
    <x v="3"/>
    <n v="23.103999999999999"/>
    <n v="23.1"/>
    <x v="76"/>
    <s v=""/>
    <n v="103049699"/>
    <n v="42065388"/>
    <n v="3.76"/>
    <n v="1.01"/>
    <n v="0"/>
    <s v="l"/>
    <n v="9.7729402283507536"/>
    <n v="1"/>
    <n v="2"/>
  </r>
  <r>
    <s v="147-_-May-31-23"/>
    <s v=""/>
    <n v="147"/>
    <x v="3"/>
    <n v="23.193000000000001"/>
    <n v="23.19"/>
    <x v="47"/>
    <s v=""/>
    <n v="21528499"/>
    <n v="42065388"/>
    <n v="3.76"/>
    <n v="1.01"/>
    <n v="0"/>
    <s v="l"/>
    <n v="2.041701586465662"/>
    <n v="1"/>
    <n v="2"/>
  </r>
  <r>
    <s v="147-_-May-31-23"/>
    <s v=""/>
    <n v="147"/>
    <x v="3"/>
    <n v="23.542999999999999"/>
    <n v="23.54"/>
    <x v="77"/>
    <s v=""/>
    <n v="14711496"/>
    <n v="42065388"/>
    <n v="3.76"/>
    <n v="1.01"/>
    <n v="0"/>
    <s v="l"/>
    <n v="1.3951964195220132"/>
    <n v="1"/>
    <n v="2"/>
  </r>
  <r>
    <s v="147-_-May-31-23"/>
    <s v=""/>
    <n v="147"/>
    <x v="3"/>
    <n v="24.332000000000001"/>
    <n v="24.33"/>
    <x v="48"/>
    <s v="pentadecane"/>
    <n v="20245218"/>
    <n v="42065388"/>
    <n v="3.76"/>
    <n v="1.01"/>
    <n v="0"/>
    <s v="l"/>
    <n v="1.9199988679630282"/>
    <n v="1"/>
    <n v="2"/>
  </r>
  <r>
    <s v="147-_-May-31-23"/>
    <s v=""/>
    <n v="147"/>
    <x v="3"/>
    <n v="24.602"/>
    <n v="24.6"/>
    <x v="49"/>
    <s v="tridecanal"/>
    <n v="26917351"/>
    <n v="42065388"/>
    <n v="3.76"/>
    <n v="1.01"/>
    <n v="0"/>
    <s v="l"/>
    <n v="2.552764976329891"/>
    <n v="1"/>
    <n v="2"/>
  </r>
  <r>
    <s v="147-_-May-31-23"/>
    <s v=""/>
    <n v="147"/>
    <x v="3"/>
    <n v="26.693999999999999"/>
    <n v="26.69"/>
    <x v="52"/>
    <s v=""/>
    <n v="15960908"/>
    <n v="42065388"/>
    <n v="3.76"/>
    <n v="1.01"/>
    <n v="0"/>
    <s v="l"/>
    <n v="1.513687098437865"/>
    <n v="1"/>
    <n v="2"/>
  </r>
  <r>
    <s v="147-_-May-31-23"/>
    <s v=""/>
    <n v="147"/>
    <x v="3"/>
    <n v="26.992999999999999"/>
    <n v="26.99"/>
    <x v="53"/>
    <s v="tetradecanal"/>
    <n v="19797229"/>
    <n v="42065388"/>
    <n v="3.76"/>
    <n v="1.01"/>
    <n v="0"/>
    <s v="l"/>
    <n v="1.8775128659422107"/>
    <n v="1"/>
    <n v="2"/>
  </r>
  <r>
    <s v="147-_-May-31-23"/>
    <s v=""/>
    <n v="147"/>
    <x v="3"/>
    <n v="27.190999999999999"/>
    <n v="27.19"/>
    <x v="78"/>
    <s v=""/>
    <n v="15636258"/>
    <n v="42065388"/>
    <n v="3.76"/>
    <n v="1.01"/>
    <n v="0"/>
    <s v="l"/>
    <n v="1.4828982162196445"/>
    <n v="1"/>
    <n v="2"/>
  </r>
  <r>
    <s v="147-_-May-31-23"/>
    <s v=""/>
    <n v="147"/>
    <x v="3"/>
    <n v="28.931000000000001"/>
    <n v="28.93"/>
    <x v="56"/>
    <s v="heptadecane"/>
    <n v="10710680"/>
    <n v="42065388"/>
    <n v="3.76"/>
    <n v="1.01"/>
    <n v="0"/>
    <s v="l"/>
    <n v="1.0157704142832271"/>
    <n v="1"/>
    <n v="2"/>
  </r>
  <r>
    <s v="147-_-May-31-23"/>
    <s v=""/>
    <n v="147"/>
    <x v="3"/>
    <n v="29.259"/>
    <n v="29.26"/>
    <x v="57"/>
    <s v="pentadecanal"/>
    <n v="30715250"/>
    <n v="42065388"/>
    <n v="3.76"/>
    <n v="1.01"/>
    <n v="0"/>
    <s v="l"/>
    <n v="2.9129469106828783"/>
    <n v="1"/>
    <n v="2"/>
  </r>
  <r>
    <s v="147-_-May-31-23"/>
    <s v=""/>
    <n v="147"/>
    <x v="3"/>
    <n v="31.241"/>
    <n v="31.24"/>
    <x v="58"/>
    <s v=""/>
    <n v="74486530"/>
    <n v="42065388"/>
    <n v="3.76"/>
    <n v="1.01"/>
    <n v="0"/>
    <s v="l"/>
    <n v="7.064090556026323"/>
    <n v="1"/>
    <n v="2"/>
  </r>
  <r>
    <s v="147-_-May-31-23"/>
    <s v=""/>
    <n v="147"/>
    <x v="3"/>
    <n v="31.617000000000001"/>
    <n v="31.62"/>
    <x v="60"/>
    <s v=""/>
    <n v="31041440"/>
    <n v="42065388"/>
    <n v="3.76"/>
    <n v="1.01"/>
    <n v="0"/>
    <s v="l"/>
    <n v="2.9438818421190747"/>
    <n v="1"/>
    <n v="2"/>
  </r>
  <r>
    <s v="147-_-May-31-23"/>
    <s v=""/>
    <n v="147"/>
    <x v="3"/>
    <n v="32.875999999999998"/>
    <n v="32.880000000000003"/>
    <x v="63"/>
    <s v="homosalate"/>
    <n v="92332910"/>
    <n v="42065388"/>
    <n v="3.76"/>
    <n v="1.01"/>
    <n v="0"/>
    <s v="l"/>
    <n v="8.7565904538905013"/>
    <n v="1"/>
    <n v="2"/>
  </r>
  <r>
    <s v="147-_-May-31-23"/>
    <s v=""/>
    <n v="147"/>
    <x v="3"/>
    <n v="35.131999999999998"/>
    <n v="35.130000000000003"/>
    <x v="65"/>
    <s v=""/>
    <n v="35876183"/>
    <n v="42065388"/>
    <n v="3.76"/>
    <n v="1.01"/>
    <n v="0"/>
    <s v="l"/>
    <n v="3.4023951111237443"/>
    <n v="1"/>
    <n v="2"/>
  </r>
  <r>
    <s v="147-_-May-31-23"/>
    <s v=""/>
    <n v="147"/>
    <x v="3"/>
    <n v="36.006999999999998"/>
    <n v="36.01"/>
    <x v="99"/>
    <s v=""/>
    <n v="5164180"/>
    <n v="42065388"/>
    <n v="3.76"/>
    <n v="1.01"/>
    <n v="0"/>
    <s v="l"/>
    <n v="0.48975613668162571"/>
    <n v="1"/>
    <n v="2"/>
  </r>
  <r>
    <s v="246-_-May-31-23"/>
    <s v=""/>
    <n v="246"/>
    <x v="4"/>
    <n v="4.2430000000000003"/>
    <n v="4.24"/>
    <x v="100"/>
    <s v=""/>
    <n v="6623850"/>
    <n v="30533038"/>
    <n v="8.2100000000000009"/>
    <n v="1.48"/>
    <n v="1"/>
    <s v="l"/>
    <n v="0.3963588619934999"/>
    <n v="1"/>
    <n v="2"/>
  </r>
  <r>
    <s v="246-_-May-31-23"/>
    <s v=""/>
    <n v="246"/>
    <x v="4"/>
    <n v="4.3620000000000001"/>
    <n v="4.3600000000000003"/>
    <x v="1"/>
    <s v=""/>
    <n v="5244996"/>
    <n v="30533038"/>
    <n v="8.2100000000000009"/>
    <n v="1.48"/>
    <n v="1"/>
    <s v="l"/>
    <n v="0.31385080364447543"/>
    <n v="1"/>
    <n v="2"/>
  </r>
  <r>
    <s v="246-_-May-31-23"/>
    <s v=""/>
    <n v="246"/>
    <x v="4"/>
    <n v="4.3920000000000003"/>
    <n v="4.3899999999999997"/>
    <x v="101"/>
    <s v=""/>
    <n v="12053314"/>
    <n v="30533038"/>
    <n v="8.2100000000000009"/>
    <n v="1.48"/>
    <n v="1"/>
    <s v="l"/>
    <n v="0.72124788760166969"/>
    <n v="1"/>
    <n v="2"/>
  </r>
  <r>
    <s v="246-_-May-31-23"/>
    <s v=""/>
    <n v="246"/>
    <x v="4"/>
    <n v="4.6180000000000003"/>
    <n v="4.62"/>
    <x v="102"/>
    <s v=""/>
    <n v="5820250"/>
    <n v="30533038"/>
    <n v="8.2100000000000009"/>
    <n v="1.48"/>
    <n v="1"/>
    <s v="l"/>
    <n v="0.34827293288913058"/>
    <n v="1"/>
    <n v="2"/>
  </r>
  <r>
    <s v="246-_-May-31-23"/>
    <s v=""/>
    <n v="246"/>
    <x v="4"/>
    <n v="4.8600000000000003"/>
    <n v="4.8600000000000003"/>
    <x v="103"/>
    <s v=""/>
    <n v="18951719"/>
    <n v="30533038"/>
    <n v="8.2100000000000009"/>
    <n v="1.48"/>
    <n v="1"/>
    <s v="l"/>
    <n v="1.1340356100546645"/>
    <n v="1"/>
    <n v="2"/>
  </r>
  <r>
    <s v="246-_-May-31-23"/>
    <s v=""/>
    <n v="246"/>
    <x v="4"/>
    <n v="5.4279999999999999"/>
    <n v="5.43"/>
    <x v="2"/>
    <s v="hydroxymethylpentanone"/>
    <n v="128548384"/>
    <n v="30533038"/>
    <n v="8.2100000000000009"/>
    <n v="1.48"/>
    <n v="1"/>
    <s v="l"/>
    <n v="7.692096166631706"/>
    <n v="1"/>
    <n v="2"/>
  </r>
  <r>
    <s v="246-_-May-31-23"/>
    <s v=""/>
    <n v="246"/>
    <x v="4"/>
    <n v="5.7519999999999998"/>
    <n v="5.75"/>
    <x v="3"/>
    <s v="zhexenol"/>
    <n v="96563381"/>
    <n v="30533038"/>
    <n v="8.2100000000000009"/>
    <n v="1.48"/>
    <n v="1"/>
    <s v="l"/>
    <n v="5.778173087163017"/>
    <n v="1"/>
    <n v="2"/>
  </r>
  <r>
    <s v="246-_-May-31-23"/>
    <s v=""/>
    <n v="246"/>
    <x v="4"/>
    <n v="5.89"/>
    <n v="5.89"/>
    <x v="104"/>
    <s v=""/>
    <n v="18563809"/>
    <n v="30533038"/>
    <n v="8.2100000000000009"/>
    <n v="1.48"/>
    <n v="1"/>
    <s v="l"/>
    <n v="1.1108237972636292"/>
    <n v="1"/>
    <n v="2"/>
  </r>
  <r>
    <s v="246-_-May-31-23"/>
    <s v=""/>
    <n v="246"/>
    <x v="4"/>
    <n v="6.1130000000000004"/>
    <n v="6.11"/>
    <x v="5"/>
    <s v=""/>
    <n v="8893183"/>
    <n v="30533038"/>
    <n v="8.2100000000000009"/>
    <n v="1.48"/>
    <n v="1"/>
    <s v="l"/>
    <n v="0.53215152719037107"/>
    <n v="1"/>
    <n v="2"/>
  </r>
  <r>
    <s v="246-_-May-31-23"/>
    <s v=""/>
    <n v="246"/>
    <x v="4"/>
    <n v="6.7160000000000002"/>
    <n v="6.72"/>
    <x v="6"/>
    <s v=""/>
    <n v="4399008"/>
    <n v="30533038"/>
    <n v="8.2100000000000009"/>
    <n v="1.48"/>
    <n v="1"/>
    <s v="l"/>
    <n v="0.26322845547231621"/>
    <n v="1"/>
    <n v="2"/>
  </r>
  <r>
    <s v="246-_-May-31-23"/>
    <s v=""/>
    <n v="246"/>
    <x v="4"/>
    <n v="6.9610000000000003"/>
    <n v="6.96"/>
    <x v="7"/>
    <s v="nonane"/>
    <n v="6560958"/>
    <n v="30533038"/>
    <n v="8.2100000000000009"/>
    <n v="1.48"/>
    <n v="1"/>
    <s v="l"/>
    <n v="0.39259552170824352"/>
    <n v="1"/>
    <n v="2"/>
  </r>
  <r>
    <s v="246-_-May-31-23"/>
    <s v=""/>
    <n v="246"/>
    <x v="4"/>
    <n v="7.1050000000000004"/>
    <n v="7.11"/>
    <x v="8"/>
    <s v="heptanal"/>
    <n v="8422892"/>
    <n v="30533038"/>
    <n v="8.2100000000000009"/>
    <n v="1.48"/>
    <n v="1"/>
    <s v="l"/>
    <n v="0.50401018860846103"/>
    <n v="1"/>
    <n v="2"/>
  </r>
  <r>
    <s v="246-_-May-31-23"/>
    <s v=""/>
    <n v="246"/>
    <x v="4"/>
    <n v="7.5069999999999997"/>
    <n v="7.51"/>
    <x v="9"/>
    <s v="cyclopentane"/>
    <n v="7304198"/>
    <n v="30533038"/>
    <n v="8.2100000000000009"/>
    <n v="1.48"/>
    <n v="1"/>
    <s v="l"/>
    <n v="0.43706962069720745"/>
    <n v="1"/>
    <n v="2"/>
  </r>
  <r>
    <s v="246-_-May-31-23"/>
    <s v=""/>
    <n v="246"/>
    <x v="4"/>
    <n v="8.1890000000000001"/>
    <n v="8.19"/>
    <x v="105"/>
    <s v=""/>
    <n v="13995789"/>
    <n v="30533038"/>
    <n v="8.2100000000000009"/>
    <n v="1.48"/>
    <n v="1"/>
    <s v="l"/>
    <n v="0.83748197811561909"/>
    <n v="1"/>
    <n v="2"/>
  </r>
  <r>
    <s v="246-_-May-31-23"/>
    <s v=""/>
    <n v="246"/>
    <x v="4"/>
    <n v="8.3859999999999992"/>
    <n v="8.39"/>
    <x v="70"/>
    <s v=""/>
    <n v="4414643"/>
    <n v="30533038"/>
    <n v="8.2100000000000009"/>
    <n v="1.48"/>
    <n v="1"/>
    <s v="l"/>
    <n v="0.2641640247873322"/>
    <n v="1"/>
    <n v="2"/>
  </r>
  <r>
    <s v="246-_-May-31-23"/>
    <s v=""/>
    <n v="246"/>
    <x v="4"/>
    <n v="8.4670000000000005"/>
    <n v="8.4700000000000006"/>
    <x v="10"/>
    <s v=""/>
    <n v="9529684"/>
    <n v="30533038"/>
    <n v="8.2100000000000009"/>
    <n v="1.48"/>
    <n v="1"/>
    <s v="l"/>
    <n v="0.57023856298039111"/>
    <n v="1"/>
    <n v="2"/>
  </r>
  <r>
    <s v="246-_-May-31-23"/>
    <s v=""/>
    <n v="246"/>
    <x v="4"/>
    <n v="8.9190000000000005"/>
    <n v="8.92"/>
    <x v="11"/>
    <s v=""/>
    <n v="8167510"/>
    <n v="30533038"/>
    <n v="8.2100000000000009"/>
    <n v="1.48"/>
    <n v="1"/>
    <s v="l"/>
    <n v="0.48872860480242308"/>
    <n v="1"/>
    <n v="2"/>
  </r>
  <r>
    <s v="246-_-May-31-23"/>
    <s v=""/>
    <n v="246"/>
    <x v="4"/>
    <n v="8.9670000000000005"/>
    <n v="8.9700000000000006"/>
    <x v="106"/>
    <s v=""/>
    <n v="16324043"/>
    <n v="30533038"/>
    <n v="8.2100000000000009"/>
    <n v="1.48"/>
    <n v="1"/>
    <s v="l"/>
    <n v="0.97680036634479306"/>
    <n v="1"/>
    <n v="2"/>
  </r>
  <r>
    <s v="246-_-May-31-23"/>
    <s v=""/>
    <n v="246"/>
    <x v="4"/>
    <n v="9.8320000000000007"/>
    <n v="9.83"/>
    <x v="12"/>
    <s v="sixmethyl"/>
    <n v="4144493"/>
    <n v="30533038"/>
    <n v="8.2100000000000009"/>
    <n v="1.48"/>
    <n v="1"/>
    <s v="l"/>
    <n v="0.24799875133344296"/>
    <n v="1"/>
    <n v="2"/>
  </r>
  <r>
    <s v="246-_-May-31-23"/>
    <s v=""/>
    <n v="246"/>
    <x v="4"/>
    <n v="10.319000000000001"/>
    <n v="10.32"/>
    <x v="13"/>
    <s v="octanal"/>
    <n v="34228653"/>
    <n v="30533038"/>
    <n v="8.2100000000000009"/>
    <n v="1.48"/>
    <n v="1"/>
    <s v="l"/>
    <n v="2.0481789217223207"/>
    <n v="1"/>
    <n v="2"/>
  </r>
  <r>
    <s v="246-_-May-31-23"/>
    <s v=""/>
    <n v="246"/>
    <x v="4"/>
    <n v="10.468999999999999"/>
    <n v="10.47"/>
    <x v="14"/>
    <s v="zhexenolacetate"/>
    <n v="116322703"/>
    <n v="30533038"/>
    <n v="8.2100000000000009"/>
    <n v="1.48"/>
    <n v="1"/>
    <s v="l"/>
    <n v="6.9605341583954754"/>
    <n v="1"/>
    <n v="2"/>
  </r>
  <r>
    <s v="246-_-May-31-23"/>
    <s v=""/>
    <n v="246"/>
    <x v="4"/>
    <n v="11.074999999999999"/>
    <n v="11.08"/>
    <x v="15"/>
    <s v="dlimonene"/>
    <n v="2680550"/>
    <n v="30533038"/>
    <n v="8.2100000000000009"/>
    <n v="1.48"/>
    <n v="1"/>
    <s v="l"/>
    <n v="0.16039912551109642"/>
    <n v="1"/>
    <n v="2"/>
  </r>
  <r>
    <s v="246-_-May-31-23"/>
    <s v=""/>
    <n v="246"/>
    <x v="4"/>
    <n v="13.365"/>
    <n v="13.37"/>
    <x v="107"/>
    <s v=""/>
    <n v="8663639"/>
    <n v="30533038"/>
    <n v="8.2100000000000009"/>
    <n v="1.48"/>
    <n v="1"/>
    <s v="l"/>
    <n v="0.51841604123923446"/>
    <n v="1"/>
    <n v="2"/>
  </r>
  <r>
    <s v="246-_-May-31-23"/>
    <s v=""/>
    <n v="246"/>
    <x v="4"/>
    <n v="13.513"/>
    <n v="13.51"/>
    <x v="20"/>
    <s v="nonanal"/>
    <n v="87072827"/>
    <n v="30533038"/>
    <n v="8.2100000000000009"/>
    <n v="1.48"/>
    <n v="1"/>
    <s v="l"/>
    <n v="5.2102759905911045"/>
    <n v="1"/>
    <n v="2"/>
  </r>
  <r>
    <s v="246-_-May-31-23"/>
    <s v=""/>
    <n v="246"/>
    <x v="4"/>
    <n v="13.888"/>
    <n v="13.89"/>
    <x v="71"/>
    <s v="edimethylnonatriene"/>
    <n v="69477185"/>
    <n v="30533038"/>
    <n v="8.2100000000000009"/>
    <n v="1.48"/>
    <n v="1"/>
    <s v="l"/>
    <n v="4.1573855055763431"/>
    <n v="1"/>
    <n v="2"/>
  </r>
  <r>
    <s v="246-_-May-31-23"/>
    <s v=""/>
    <n v="246"/>
    <x v="4"/>
    <n v="15.272"/>
    <n v="15.27"/>
    <x v="72"/>
    <s v=""/>
    <n v="6356246"/>
    <n v="30533038"/>
    <n v="8.2100000000000009"/>
    <n v="1.48"/>
    <n v="1"/>
    <s v="l"/>
    <n v="0.38034593644341819"/>
    <n v="1"/>
    <n v="2"/>
  </r>
  <r>
    <s v="246-_-May-31-23"/>
    <s v=""/>
    <n v="246"/>
    <x v="4"/>
    <n v="16.367000000000001"/>
    <n v="16.37"/>
    <x v="28"/>
    <s v="dodecane"/>
    <n v="9953581"/>
    <n v="30533038"/>
    <n v="8.2100000000000009"/>
    <n v="1.48"/>
    <n v="1"/>
    <s v="l"/>
    <n v="0.59560377090666639"/>
    <n v="1"/>
    <n v="2"/>
  </r>
  <r>
    <s v="246-_-May-31-23"/>
    <s v=""/>
    <n v="246"/>
    <x v="4"/>
    <n v="16.547000000000001"/>
    <n v="16.55"/>
    <x v="29"/>
    <s v="decanal"/>
    <n v="100851466"/>
    <n v="30533038"/>
    <n v="8.2100000000000009"/>
    <n v="1.48"/>
    <n v="1"/>
    <s v="l"/>
    <n v="6.0347641166596686"/>
    <n v="1"/>
    <n v="2"/>
  </r>
  <r>
    <s v="246-_-May-31-23"/>
    <s v=""/>
    <n v="246"/>
    <x v="4"/>
    <n v="18.178999999999998"/>
    <n v="18.18"/>
    <x v="33"/>
    <s v="methylacetophenone"/>
    <n v="17600423"/>
    <n v="30533038"/>
    <n v="8.2100000000000009"/>
    <n v="1.48"/>
    <n v="1"/>
    <s v="l"/>
    <n v="1.053176571160914"/>
    <n v="1"/>
    <n v="2"/>
  </r>
  <r>
    <s v="246-_-May-31-23"/>
    <s v=""/>
    <n v="246"/>
    <x v="4"/>
    <n v="18.593"/>
    <n v="18.59"/>
    <x v="34"/>
    <s v=""/>
    <n v="4913410"/>
    <n v="30533038"/>
    <n v="8.2100000000000009"/>
    <n v="1.48"/>
    <n v="1"/>
    <s v="l"/>
    <n v="0.29400931423680821"/>
    <n v="1"/>
    <n v="2"/>
  </r>
  <r>
    <s v="246-_-May-31-23"/>
    <s v=""/>
    <n v="246"/>
    <x v="4"/>
    <n v="18.696999999999999"/>
    <n v="18.7"/>
    <x v="35"/>
    <s v=""/>
    <n v="11009198"/>
    <n v="30533038"/>
    <n v="8.2100000000000009"/>
    <n v="1.48"/>
    <n v="1"/>
    <s v="l"/>
    <n v="0.65876992847680949"/>
    <n v="1"/>
    <n v="2"/>
  </r>
  <r>
    <s v="246-_-May-31-23"/>
    <s v=""/>
    <n v="246"/>
    <x v="4"/>
    <n v="18.991"/>
    <n v="18.989999999999998"/>
    <x v="36"/>
    <s v="methylnaphthalene"/>
    <n v="12749293"/>
    <n v="30533038"/>
    <n v="8.2100000000000009"/>
    <n v="1.48"/>
    <n v="1"/>
    <s v="l"/>
    <n v="0.76289397626783417"/>
    <n v="1"/>
    <n v="2"/>
  </r>
  <r>
    <s v="246-_-May-31-23"/>
    <s v=""/>
    <n v="246"/>
    <x v="4"/>
    <n v="19.187999999999999"/>
    <n v="19.190000000000001"/>
    <x v="38"/>
    <s v=""/>
    <n v="5069709"/>
    <n v="30533038"/>
    <n v="8.2100000000000009"/>
    <n v="1.48"/>
    <n v="1"/>
    <s v="l"/>
    <n v="0.30336195564184038"/>
    <n v="1"/>
    <n v="2"/>
  </r>
  <r>
    <s v="246-_-May-31-23"/>
    <s v=""/>
    <n v="246"/>
    <x v="4"/>
    <n v="19.399999999999999"/>
    <n v="19.399999999999999"/>
    <x v="39"/>
    <s v="undecanal_c"/>
    <n v="9583854"/>
    <n v="30533038"/>
    <n v="8.2100000000000009"/>
    <n v="1.48"/>
    <n v="1"/>
    <s v="l"/>
    <n v="0.57347999501073421"/>
    <n v="1"/>
    <n v="2"/>
  </r>
  <r>
    <s v="246-_-May-31-23"/>
    <s v=""/>
    <n v="246"/>
    <x v="4"/>
    <n v="19.454000000000001"/>
    <n v="19.45"/>
    <x v="40"/>
    <s v=""/>
    <n v="14733721"/>
    <n v="30533038"/>
    <n v="8.2100000000000009"/>
    <n v="1.48"/>
    <n v="1"/>
    <s v="l"/>
    <n v="0.88163845625878157"/>
    <n v="1"/>
    <n v="2"/>
  </r>
  <r>
    <s v="246-_-May-31-23"/>
    <s v=""/>
    <n v="246"/>
    <x v="4"/>
    <n v="19.501999999999999"/>
    <n v="19.5"/>
    <x v="41"/>
    <s v="standard"/>
    <n v="30533038"/>
    <n v="30533038"/>
    <n v="8.2100000000000009"/>
    <n v="1.48"/>
    <n v="1"/>
    <s v="l"/>
    <n v="1.8270401948842874"/>
    <n v="1"/>
    <n v="2"/>
  </r>
  <r>
    <s v="246-_-May-31-23"/>
    <s v=""/>
    <n v="246"/>
    <x v="4"/>
    <n v="21.837"/>
    <n v="21.84"/>
    <x v="44"/>
    <s v="tetradecane"/>
    <n v="17331953"/>
    <n v="30533038"/>
    <n v="8.2100000000000009"/>
    <n v="1.48"/>
    <n v="1"/>
    <s v="l"/>
    <n v="1.0371118257818075"/>
    <n v="1"/>
    <n v="2"/>
  </r>
  <r>
    <s v="246-_-May-31-23"/>
    <s v=""/>
    <n v="246"/>
    <x v="4"/>
    <n v="22.077999999999999"/>
    <n v="22.08"/>
    <x v="45"/>
    <s v="dodecanal_b"/>
    <n v="10169281"/>
    <n v="30533038"/>
    <n v="8.2100000000000009"/>
    <n v="1.48"/>
    <n v="1"/>
    <s v="l"/>
    <n v="0.60851085765108215"/>
    <n v="1"/>
    <n v="2"/>
  </r>
  <r>
    <s v="246-_-May-31-23"/>
    <s v=""/>
    <n v="246"/>
    <x v="4"/>
    <n v="22.283999999999999"/>
    <n v="22.28"/>
    <x v="46"/>
    <s v="tetramethyldiol"/>
    <n v="8845866"/>
    <n v="30533038"/>
    <n v="8.2100000000000009"/>
    <n v="1.48"/>
    <n v="1"/>
    <s v="l"/>
    <n v="0.52932016593174558"/>
    <n v="1"/>
    <n v="2"/>
  </r>
  <r>
    <s v="246-_-May-31-23"/>
    <s v=""/>
    <n v="246"/>
    <x v="4"/>
    <n v="23.196999999999999"/>
    <n v="23.2"/>
    <x v="108"/>
    <s v=""/>
    <n v="6655393"/>
    <n v="30533038"/>
    <n v="8.2100000000000009"/>
    <n v="1.48"/>
    <n v="1"/>
    <s v="l"/>
    <n v="0.39824633643568391"/>
    <n v="1"/>
    <n v="2"/>
  </r>
  <r>
    <s v="246-_-May-31-23"/>
    <s v=""/>
    <n v="246"/>
    <x v="4"/>
    <n v="24.332000000000001"/>
    <n v="24.33"/>
    <x v="48"/>
    <s v="pentadecane"/>
    <n v="27889274"/>
    <n v="30533038"/>
    <n v="8.2100000000000009"/>
    <n v="1.48"/>
    <n v="1"/>
    <s v="l"/>
    <n v="1.6688422751820924"/>
    <n v="1"/>
    <n v="2"/>
  </r>
  <r>
    <s v="246-_-May-31-23"/>
    <s v=""/>
    <n v="246"/>
    <x v="4"/>
    <n v="24.603999999999999"/>
    <n v="24.6"/>
    <x v="49"/>
    <s v="tridecanal"/>
    <n v="5959300"/>
    <n v="30533038"/>
    <n v="8.2100000000000009"/>
    <n v="1.48"/>
    <n v="1"/>
    <s v="l"/>
    <n v="0.35659342622158774"/>
    <n v="1"/>
    <n v="2"/>
  </r>
  <r>
    <s v="246-_-May-31-23"/>
    <s v=""/>
    <n v="246"/>
    <x v="4"/>
    <n v="28.931999999999999"/>
    <n v="28.93"/>
    <x v="56"/>
    <s v="heptadecane"/>
    <n v="7479553"/>
    <n v="30533038"/>
    <n v="8.2100000000000009"/>
    <n v="1.48"/>
    <n v="1"/>
    <s v="l"/>
    <n v="0.4475625376933457"/>
    <n v="1"/>
    <n v="2"/>
  </r>
  <r>
    <s v="246-_-May-31-23"/>
    <s v=""/>
    <n v="246"/>
    <x v="4"/>
    <n v="29.260999999999999"/>
    <n v="29.26"/>
    <x v="57"/>
    <s v="pentadecanal"/>
    <n v="7334901"/>
    <n v="30533038"/>
    <n v="8.2100000000000009"/>
    <n v="1.48"/>
    <n v="1"/>
    <s v="l"/>
    <n v="0.43890683110200018"/>
    <n v="1"/>
    <n v="2"/>
  </r>
  <r>
    <s v="246-_-May-31-23"/>
    <s v=""/>
    <n v="246"/>
    <x v="4"/>
    <n v="31.242000000000001"/>
    <n v="31.24"/>
    <x v="58"/>
    <s v=""/>
    <n v="15897294"/>
    <n v="30533038"/>
    <n v="8.2100000000000009"/>
    <n v="1.48"/>
    <n v="1"/>
    <s v="l"/>
    <n v="0.95126450004394614"/>
    <n v="1"/>
    <n v="2"/>
  </r>
  <r>
    <s v="246-_-May-31-23"/>
    <s v=""/>
    <n v="246"/>
    <x v="4"/>
    <n v="32.875"/>
    <n v="32.880000000000003"/>
    <x v="63"/>
    <s v="homosalate"/>
    <n v="43028697"/>
    <n v="30533038"/>
    <n v="8.2100000000000009"/>
    <n v="1.48"/>
    <n v="1"/>
    <s v="l"/>
    <n v="2.5747571844143695"/>
    <n v="1"/>
    <n v="2"/>
  </r>
  <r>
    <s v="246-_-May-31-23"/>
    <s v=""/>
    <n v="246"/>
    <x v="4"/>
    <n v="34.948"/>
    <n v="34.950000000000003"/>
    <x v="64"/>
    <s v=""/>
    <n v="5756593"/>
    <n v="30533038"/>
    <n v="8.2100000000000009"/>
    <n v="1.48"/>
    <n v="1"/>
    <s v="l"/>
    <n v="0.34446381642696428"/>
    <n v="1"/>
    <n v="2"/>
  </r>
  <r>
    <s v="246-_-May-31-23"/>
    <s v=""/>
    <n v="246"/>
    <x v="4"/>
    <n v="35.095999999999997"/>
    <n v="35.1"/>
    <x v="109"/>
    <s v=""/>
    <n v="10983151"/>
    <n v="30533038"/>
    <n v="8.2100000000000009"/>
    <n v="1.48"/>
    <n v="1"/>
    <s v="l"/>
    <n v="0.65721132445070019"/>
    <n v="1"/>
    <n v="2"/>
  </r>
  <r>
    <s v="246-_-May-31-23"/>
    <s v=""/>
    <n v="246"/>
    <x v="4"/>
    <n v="35.131"/>
    <n v="35.130000000000003"/>
    <x v="65"/>
    <s v=""/>
    <n v="29175409"/>
    <n v="30533038"/>
    <n v="8.2100000000000009"/>
    <n v="1.48"/>
    <n v="1"/>
    <s v="l"/>
    <n v="1.7458022010514902"/>
    <n v="1"/>
    <n v="2"/>
  </r>
  <r>
    <s v="249-_-May-31-23"/>
    <n v="247"/>
    <n v="247"/>
    <x v="5"/>
    <n v="4.2759999999999998"/>
    <n v="4.28"/>
    <x v="0"/>
    <s v=""/>
    <n v="16316492"/>
    <n v="57141843"/>
    <n v="5.79"/>
    <n v="1.18"/>
    <n v="0"/>
    <s v="l"/>
    <n v="0.73975046032751224"/>
    <n v="1"/>
    <n v="2"/>
  </r>
  <r>
    <s v="249-_-May-31-23"/>
    <n v="247"/>
    <n v="247"/>
    <x v="5"/>
    <n v="4.3949999999999996"/>
    <n v="4.4000000000000004"/>
    <x v="67"/>
    <s v=""/>
    <n v="19645489"/>
    <n v="57141843"/>
    <n v="5.79"/>
    <n v="1.18"/>
    <n v="0"/>
    <s v="l"/>
    <n v="0.89067916872751074"/>
    <n v="1"/>
    <n v="2"/>
  </r>
  <r>
    <s v="249-_-May-31-23"/>
    <n v="247"/>
    <n v="247"/>
    <x v="5"/>
    <n v="4.6360000000000001"/>
    <n v="4.6399999999999997"/>
    <x v="110"/>
    <s v=""/>
    <n v="6154850"/>
    <n v="57141843"/>
    <n v="5.79"/>
    <n v="1.18"/>
    <n v="0"/>
    <s v="l"/>
    <n v="0.27904607931329778"/>
    <n v="1"/>
    <n v="2"/>
  </r>
  <r>
    <s v="249-_-May-31-23"/>
    <n v="247"/>
    <n v="247"/>
    <x v="5"/>
    <n v="4.87"/>
    <n v="4.87"/>
    <x v="68"/>
    <s v=""/>
    <n v="5280326"/>
    <n v="57141843"/>
    <n v="5.79"/>
    <n v="1.18"/>
    <n v="0"/>
    <s v="l"/>
    <n v="0.23939726683770823"/>
    <n v="1"/>
    <n v="2"/>
  </r>
  <r>
    <s v="249-_-May-31-23"/>
    <n v="247"/>
    <n v="247"/>
    <x v="5"/>
    <n v="5.4269999999999996"/>
    <n v="5.43"/>
    <x v="2"/>
    <s v="hydroxymethylpentanone"/>
    <n v="301930103"/>
    <n v="57141843"/>
    <n v="5.79"/>
    <n v="1.18"/>
    <n v="0"/>
    <s v="l"/>
    <n v="13.688783880811096"/>
    <n v="1"/>
    <n v="2"/>
  </r>
  <r>
    <s v="249-_-May-31-23"/>
    <n v="247"/>
    <n v="247"/>
    <x v="5"/>
    <n v="5.6559999999999997"/>
    <n v="5.66"/>
    <x v="111"/>
    <s v=""/>
    <n v="10401972"/>
    <n v="57141843"/>
    <n v="5.79"/>
    <n v="1.18"/>
    <n v="0"/>
    <s v="l"/>
    <n v="0.47160036454612259"/>
    <n v="1"/>
    <n v="2"/>
  </r>
  <r>
    <s v="249-_-May-31-23"/>
    <n v="247"/>
    <n v="247"/>
    <x v="5"/>
    <n v="5.7709999999999999"/>
    <n v="5.77"/>
    <x v="3"/>
    <s v="zhexenol"/>
    <n v="591758040"/>
    <n v="57141843"/>
    <n v="5.79"/>
    <n v="1.18"/>
    <n v="0"/>
    <s v="l"/>
    <n v="26.828884694853915"/>
    <n v="1"/>
    <n v="2"/>
  </r>
  <r>
    <s v="249-_-May-31-23"/>
    <n v="247"/>
    <n v="247"/>
    <x v="5"/>
    <n v="5.8689999999999998"/>
    <n v="5.87"/>
    <x v="112"/>
    <s v=""/>
    <n v="122246862"/>
    <n v="57141843"/>
    <n v="5.79"/>
    <n v="1.18"/>
    <n v="0"/>
    <s v="l"/>
    <n v="5.542378376313601"/>
    <n v="1"/>
    <n v="2"/>
  </r>
  <r>
    <s v="249-_-May-31-23"/>
    <n v="247"/>
    <n v="247"/>
    <x v="5"/>
    <n v="6.1130000000000004"/>
    <n v="6.11"/>
    <x v="5"/>
    <s v=""/>
    <n v="41037581"/>
    <n v="57141843"/>
    <n v="5.79"/>
    <n v="1.18"/>
    <n v="0"/>
    <s v="l"/>
    <n v="1.860545111993287"/>
    <n v="1"/>
    <n v="2"/>
  </r>
  <r>
    <s v="249-_-May-31-23"/>
    <n v="247"/>
    <n v="247"/>
    <x v="5"/>
    <n v="6.7220000000000004"/>
    <n v="6.72"/>
    <x v="6"/>
    <s v=""/>
    <n v="13674541"/>
    <n v="57141843"/>
    <n v="5.79"/>
    <n v="1.18"/>
    <n v="0"/>
    <s v="l"/>
    <n v="0.61997076329381584"/>
    <n v="1"/>
    <n v="2"/>
  </r>
  <r>
    <s v="249-_-May-31-23"/>
    <n v="247"/>
    <n v="247"/>
    <x v="5"/>
    <n v="6.968"/>
    <n v="6.97"/>
    <x v="7"/>
    <s v="nonane"/>
    <n v="18728093"/>
    <n v="57141843"/>
    <n v="5.79"/>
    <n v="1.18"/>
    <n v="0"/>
    <s v="l"/>
    <n v="0.84908664299939351"/>
    <n v="1"/>
    <n v="2"/>
  </r>
  <r>
    <s v="249-_-May-31-23"/>
    <n v="247"/>
    <n v="247"/>
    <x v="5"/>
    <n v="7.0940000000000003"/>
    <n v="7.09"/>
    <x v="8"/>
    <s v="heptanal"/>
    <n v="17470397"/>
    <n v="57141843"/>
    <n v="5.79"/>
    <n v="1.18"/>
    <n v="0"/>
    <s v="l"/>
    <n v="0.79206573464776553"/>
    <n v="1"/>
    <n v="2"/>
  </r>
  <r>
    <s v="249-_-May-31-23"/>
    <n v="247"/>
    <n v="247"/>
    <x v="5"/>
    <n v="7.51"/>
    <n v="7.51"/>
    <x v="9"/>
    <s v="cyclopentane"/>
    <n v="10611613"/>
    <n v="57141843"/>
    <n v="5.79"/>
    <n v="1.18"/>
    <n v="0"/>
    <s v="l"/>
    <n v="0.48110498271119878"/>
    <n v="1"/>
    <n v="2"/>
  </r>
  <r>
    <s v="249-_-May-31-23"/>
    <n v="247"/>
    <n v="247"/>
    <x v="5"/>
    <n v="8.1820000000000004"/>
    <n v="8.18"/>
    <x v="113"/>
    <s v=""/>
    <n v="14763021"/>
    <n v="57141843"/>
    <n v="5.79"/>
    <n v="1.18"/>
    <n v="0"/>
    <s v="l"/>
    <n v="0.66931982564479731"/>
    <n v="1"/>
    <n v="2"/>
  </r>
  <r>
    <s v="249-_-May-31-23"/>
    <n v="247"/>
    <n v="247"/>
    <x v="5"/>
    <n v="8.3870000000000005"/>
    <n v="8.39"/>
    <x v="70"/>
    <s v=""/>
    <n v="6512066"/>
    <n v="57141843"/>
    <n v="5.79"/>
    <n v="1.18"/>
    <n v="0"/>
    <s v="l"/>
    <n v="0.2952413926463569"/>
    <n v="1"/>
    <n v="2"/>
  </r>
  <r>
    <s v="249-_-May-31-23"/>
    <n v="247"/>
    <n v="247"/>
    <x v="5"/>
    <n v="8.4710000000000001"/>
    <n v="8.4700000000000006"/>
    <x v="10"/>
    <s v=""/>
    <n v="12963522"/>
    <n v="57141843"/>
    <n v="5.79"/>
    <n v="1.18"/>
    <n v="0"/>
    <s v="l"/>
    <n v="0.58773487382985456"/>
    <n v="1"/>
    <n v="2"/>
  </r>
  <r>
    <s v="249-_-May-31-23"/>
    <n v="247"/>
    <n v="247"/>
    <x v="5"/>
    <n v="8.8960000000000008"/>
    <n v="8.9"/>
    <x v="11"/>
    <s v=""/>
    <n v="38633631"/>
    <n v="57141843"/>
    <n v="5.79"/>
    <n v="1.18"/>
    <n v="0"/>
    <s v="l"/>
    <n v="1.7515558072392796"/>
    <n v="1"/>
    <n v="2"/>
  </r>
  <r>
    <s v="249-_-May-31-23"/>
    <n v="247"/>
    <n v="247"/>
    <x v="5"/>
    <n v="9.82"/>
    <n v="9.82"/>
    <x v="12"/>
    <s v="sixmethyl"/>
    <n v="19270561"/>
    <n v="57141843"/>
    <n v="5.79"/>
    <n v="1.18"/>
    <n v="0"/>
    <s v="l"/>
    <n v="0.87368083596151702"/>
    <n v="1"/>
    <n v="2"/>
  </r>
  <r>
    <s v="249-_-May-31-23"/>
    <n v="247"/>
    <n v="247"/>
    <x v="5"/>
    <n v="9.9239999999999995"/>
    <n v="9.92"/>
    <x v="114"/>
    <s v=""/>
    <n v="26212646"/>
    <n v="57141843"/>
    <n v="5.79"/>
    <n v="1.18"/>
    <n v="0"/>
    <s v="l"/>
    <n v="1.1884182546654098"/>
    <n v="1"/>
    <n v="2"/>
  </r>
  <r>
    <s v="249-_-May-31-23"/>
    <n v="247"/>
    <n v="247"/>
    <x v="5"/>
    <n v="10.157999999999999"/>
    <n v="10.16"/>
    <x v="115"/>
    <s v="decane"/>
    <n v="7742926"/>
    <n v="57141843"/>
    <n v="5.79"/>
    <n v="1.18"/>
    <n v="0"/>
    <s v="l"/>
    <n v="0.35104562137387513"/>
    <n v="1"/>
    <n v="2"/>
  </r>
  <r>
    <s v="249-_-May-31-23"/>
    <n v="247"/>
    <n v="247"/>
    <x v="5"/>
    <n v="10.307"/>
    <n v="10.31"/>
    <x v="13"/>
    <s v="octanal"/>
    <n v="64002560"/>
    <n v="57141843"/>
    <n v="5.79"/>
    <n v="1.18"/>
    <n v="0"/>
    <s v="l"/>
    <n v="2.9017219646318106"/>
    <n v="1"/>
    <n v="2"/>
  </r>
  <r>
    <s v="249-_-May-31-23"/>
    <n v="247"/>
    <n v="247"/>
    <x v="5"/>
    <n v="10.465"/>
    <n v="10.47"/>
    <x v="14"/>
    <s v="zhexenolacetate"/>
    <n v="38747766"/>
    <n v="57141843"/>
    <n v="5.79"/>
    <n v="1.18"/>
    <n v="0"/>
    <s v="l"/>
    <n v="1.7567304133243056"/>
    <n v="1"/>
    <n v="2"/>
  </r>
  <r>
    <s v="249-_-May-31-23"/>
    <n v="247"/>
    <n v="247"/>
    <x v="5"/>
    <n v="11.071"/>
    <n v="11.07"/>
    <x v="15"/>
    <s v="dlimonene"/>
    <n v="9611154"/>
    <n v="57141843"/>
    <n v="5.79"/>
    <n v="1.18"/>
    <n v="0"/>
    <s v="l"/>
    <n v="0.43574658056269761"/>
    <n v="1"/>
    <n v="2"/>
  </r>
  <r>
    <s v="249-_-May-31-23"/>
    <n v="247"/>
    <n v="247"/>
    <x v="5"/>
    <n v="11.124000000000001"/>
    <n v="11.12"/>
    <x v="116"/>
    <s v=""/>
    <n v="60184831"/>
    <n v="57141843"/>
    <n v="5.79"/>
    <n v="1.18"/>
    <n v="0"/>
    <s v="l"/>
    <n v="2.7286353241238084"/>
    <n v="1"/>
    <n v="2"/>
  </r>
  <r>
    <s v="249-_-May-31-23"/>
    <n v="247"/>
    <n v="247"/>
    <x v="5"/>
    <n v="12.285"/>
    <n v="12.29"/>
    <x v="17"/>
    <s v="acetophenone"/>
    <n v="49560669"/>
    <n v="57141843"/>
    <n v="5.79"/>
    <n v="1.18"/>
    <n v="0"/>
    <s v="l"/>
    <n v="2.2469613999681712"/>
    <n v="1"/>
    <n v="2"/>
  </r>
  <r>
    <s v="249-_-May-31-23"/>
    <n v="247"/>
    <n v="247"/>
    <x v="5"/>
    <n v="13.352"/>
    <n v="13.35"/>
    <x v="117"/>
    <s v=""/>
    <n v="27469233"/>
    <n v="57141843"/>
    <n v="5.79"/>
    <n v="1.18"/>
    <n v="0"/>
    <s v="l"/>
    <n v="1.2453888836272948"/>
    <n v="1"/>
    <n v="2"/>
  </r>
  <r>
    <s v="249-_-May-31-23"/>
    <n v="247"/>
    <n v="247"/>
    <x v="5"/>
    <n v="13.51"/>
    <n v="13.51"/>
    <x v="20"/>
    <s v="nonanal"/>
    <n v="173084092"/>
    <n v="57141843"/>
    <n v="5.79"/>
    <n v="1.18"/>
    <n v="0"/>
    <s v="l"/>
    <n v="7.8472159783101345"/>
    <n v="1"/>
    <n v="2"/>
  </r>
  <r>
    <s v="249-_-May-31-23"/>
    <n v="247"/>
    <n v="247"/>
    <x v="5"/>
    <n v="13.885999999999999"/>
    <n v="13.89"/>
    <x v="71"/>
    <s v="edimethylnonatriene"/>
    <n v="24842768"/>
    <n v="57141843"/>
    <n v="5.79"/>
    <n v="1.18"/>
    <n v="0"/>
    <s v="l"/>
    <n v="1.1263112845463099"/>
    <n v="1"/>
    <n v="2"/>
  </r>
  <r>
    <s v="249-_-May-31-23"/>
    <n v="247"/>
    <n v="247"/>
    <x v="5"/>
    <n v="15.161"/>
    <n v="15.16"/>
    <x v="23"/>
    <s v=""/>
    <n v="10072646"/>
    <n v="57141843"/>
    <n v="5.79"/>
    <n v="1.18"/>
    <n v="0"/>
    <s v="l"/>
    <n v="0.45666951665934535"/>
    <n v="1"/>
    <n v="2"/>
  </r>
  <r>
    <s v="249-_-May-31-23"/>
    <n v="247"/>
    <n v="247"/>
    <x v="5"/>
    <n v="15.262"/>
    <n v="15.26"/>
    <x v="96"/>
    <s v=""/>
    <n v="23226275"/>
    <n v="57141843"/>
    <n v="5.79"/>
    <n v="1.18"/>
    <n v="0"/>
    <s v="l"/>
    <n v="1.0530233841283647"/>
    <n v="1"/>
    <n v="2"/>
  </r>
  <r>
    <s v="249-_-May-31-23"/>
    <n v="247"/>
    <n v="247"/>
    <x v="5"/>
    <n v="15.492000000000001"/>
    <n v="15.49"/>
    <x v="24"/>
    <s v="dodecanal_a"/>
    <n v="11654762"/>
    <n v="57141843"/>
    <n v="5.79"/>
    <n v="1.18"/>
    <n v="0"/>
    <s v="l"/>
    <n v="0.52839884667044834"/>
    <n v="1"/>
    <n v="2"/>
  </r>
  <r>
    <s v="249-_-May-31-23"/>
    <n v="247"/>
    <n v="247"/>
    <x v="5"/>
    <n v="15.711"/>
    <n v="15.71"/>
    <x v="25"/>
    <s v=""/>
    <n v="13043040"/>
    <n v="57141843"/>
    <n v="5.79"/>
    <n v="1.18"/>
    <n v="0"/>
    <s v="l"/>
    <n v="0.59134002848591194"/>
    <n v="1"/>
    <n v="2"/>
  </r>
  <r>
    <s v="249-_-May-31-23"/>
    <n v="247"/>
    <n v="247"/>
    <x v="5"/>
    <n v="16.21"/>
    <n v="16.21"/>
    <x v="27"/>
    <s v="methylsalicylate"/>
    <n v="22856215"/>
    <n v="57141843"/>
    <n v="5.79"/>
    <n v="1.18"/>
    <n v="0"/>
    <s v="l"/>
    <n v="1.0362457547611699"/>
    <n v="1"/>
    <n v="2"/>
  </r>
  <r>
    <s v="249-_-May-31-23"/>
    <n v="247"/>
    <n v="247"/>
    <x v="5"/>
    <n v="16.367000000000001"/>
    <n v="16.37"/>
    <x v="28"/>
    <s v="dodecane"/>
    <n v="39089905"/>
    <n v="57141843"/>
    <n v="5.79"/>
    <n v="1.18"/>
    <n v="0"/>
    <s v="l"/>
    <n v="1.7722421717798607"/>
    <n v="1"/>
    <n v="2"/>
  </r>
  <r>
    <s v="249-_-May-31-23"/>
    <n v="247"/>
    <n v="247"/>
    <x v="5"/>
    <n v="16.547000000000001"/>
    <n v="16.55"/>
    <x v="29"/>
    <s v="decanal"/>
    <n v="175201579"/>
    <n v="57141843"/>
    <n v="5.79"/>
    <n v="1.18"/>
    <n v="0"/>
    <s v="l"/>
    <n v="7.943217740391562"/>
    <n v="1"/>
    <n v="2"/>
  </r>
  <r>
    <s v="249-_-May-31-23"/>
    <n v="247"/>
    <n v="247"/>
    <x v="5"/>
    <n v="17.024999999999999"/>
    <n v="17.03"/>
    <x v="118"/>
    <s v=""/>
    <n v="12665114"/>
    <n v="57141843"/>
    <n v="5.79"/>
    <n v="1.18"/>
    <n v="0"/>
    <s v="l"/>
    <n v="0.57420577361852165"/>
    <n v="1"/>
    <n v="2"/>
  </r>
  <r>
    <s v="249-_-May-31-23"/>
    <n v="247"/>
    <n v="247"/>
    <x v="5"/>
    <n v="17.431999999999999"/>
    <n v="17.43"/>
    <x v="30"/>
    <s v="cisthreehexiso"/>
    <n v="43274917"/>
    <n v="57141843"/>
    <n v="5.79"/>
    <n v="1.18"/>
    <n v="0"/>
    <s v="l"/>
    <n v="1.9619805391615357"/>
    <n v="1"/>
    <n v="2"/>
  </r>
  <r>
    <s v="249-_-May-31-23"/>
    <n v="247"/>
    <n v="247"/>
    <x v="5"/>
    <n v="17.914999999999999"/>
    <n v="17.920000000000002"/>
    <x v="97"/>
    <s v=""/>
    <n v="47181171"/>
    <n v="57141843"/>
    <n v="5.79"/>
    <n v="1.18"/>
    <n v="0"/>
    <s v="l"/>
    <n v="2.1390806900184836"/>
    <n v="1"/>
    <n v="2"/>
  </r>
  <r>
    <s v="249-_-May-31-23"/>
    <n v="247"/>
    <n v="247"/>
    <x v="5"/>
    <n v="18.177"/>
    <n v="18.18"/>
    <x v="33"/>
    <s v="methylacetophenone"/>
    <n v="94146815"/>
    <n v="57141843"/>
    <n v="5.79"/>
    <n v="1.18"/>
    <n v="0"/>
    <s v="l"/>
    <n v="4.2683899048042395"/>
    <n v="1"/>
    <n v="2"/>
  </r>
  <r>
    <s v="249-_-May-31-23"/>
    <n v="247"/>
    <n v="247"/>
    <x v="5"/>
    <n v="18.591999999999999"/>
    <n v="18.59"/>
    <x v="34"/>
    <s v=""/>
    <n v="9323721"/>
    <n v="57141843"/>
    <n v="5.79"/>
    <n v="1.18"/>
    <n v="0"/>
    <s v="l"/>
    <n v="0.42271506042569029"/>
    <n v="1"/>
    <n v="2"/>
  </r>
  <r>
    <s v="249-_-May-31-23"/>
    <n v="247"/>
    <n v="247"/>
    <x v="5"/>
    <n v="18.693000000000001"/>
    <n v="18.690000000000001"/>
    <x v="35"/>
    <s v=""/>
    <n v="47631201"/>
    <n v="57141843"/>
    <n v="5.79"/>
    <n v="1.18"/>
    <n v="0"/>
    <s v="l"/>
    <n v="2.1594839666334074"/>
    <n v="1"/>
    <n v="2"/>
  </r>
  <r>
    <s v="249-_-May-31-23"/>
    <n v="247"/>
    <n v="247"/>
    <x v="5"/>
    <n v="18.988"/>
    <n v="18.989999999999998"/>
    <x v="36"/>
    <s v="methylnaphthalene"/>
    <n v="43172644"/>
    <n v="57141843"/>
    <n v="5.79"/>
    <n v="1.18"/>
    <n v="0"/>
    <s v="l"/>
    <n v="1.9573437275951109"/>
    <n v="1"/>
    <n v="2"/>
  </r>
  <r>
    <s v="249-_-May-31-23"/>
    <n v="247"/>
    <n v="247"/>
    <x v="5"/>
    <n v="19.187999999999999"/>
    <n v="19.190000000000001"/>
    <x v="38"/>
    <s v=""/>
    <n v="12191866"/>
    <n v="57141843"/>
    <n v="5.79"/>
    <n v="1.18"/>
    <n v="0"/>
    <s v="l"/>
    <n v="0.55274984878804501"/>
    <n v="1"/>
    <n v="2"/>
  </r>
  <r>
    <s v="249-_-May-31-23"/>
    <n v="247"/>
    <n v="247"/>
    <x v="5"/>
    <n v="19.396999999999998"/>
    <n v="19.399999999999999"/>
    <x v="39"/>
    <s v="undecanal_c"/>
    <n v="27200300"/>
    <n v="57141843"/>
    <n v="5.79"/>
    <n v="1.18"/>
    <n v="0"/>
    <s v="l"/>
    <n v="1.233196108945871"/>
    <n v="1"/>
    <n v="2"/>
  </r>
  <r>
    <s v="249-_-May-31-23"/>
    <n v="247"/>
    <n v="247"/>
    <x v="5"/>
    <n v="19.452000000000002"/>
    <n v="19.45"/>
    <x v="40"/>
    <s v=""/>
    <n v="42628387"/>
    <n v="57141843"/>
    <n v="5.79"/>
    <n v="1.18"/>
    <n v="0"/>
    <s v="l"/>
    <n v="1.9326684256805531"/>
    <n v="1"/>
    <n v="2"/>
  </r>
  <r>
    <s v="249-_-May-31-23"/>
    <n v="247"/>
    <n v="247"/>
    <x v="5"/>
    <n v="19.501999999999999"/>
    <n v="19.5"/>
    <x v="41"/>
    <s v="standard"/>
    <n v="57141843"/>
    <n v="57141843"/>
    <n v="5.79"/>
    <n v="1.18"/>
    <n v="0"/>
    <s v="l"/>
    <n v="2.5906735751295336"/>
    <n v="1"/>
    <n v="2"/>
  </r>
  <r>
    <s v="249-_-May-31-23"/>
    <n v="247"/>
    <n v="247"/>
    <x v="5"/>
    <n v="20.132999999999999"/>
    <n v="20.13"/>
    <x v="73"/>
    <s v=""/>
    <n v="6380808"/>
    <n v="57141843"/>
    <n v="5.79"/>
    <n v="1.18"/>
    <n v="0"/>
    <s v="l"/>
    <n v="0.28929047097019828"/>
    <n v="1"/>
    <n v="2"/>
  </r>
  <r>
    <s v="249-_-May-31-23"/>
    <n v="247"/>
    <n v="247"/>
    <x v="5"/>
    <n v="20.9"/>
    <n v="20.9"/>
    <x v="42"/>
    <s v="2undecanal"/>
    <n v="9975318"/>
    <n v="57141843"/>
    <n v="5.79"/>
    <n v="1.18"/>
    <n v="0"/>
    <s v="l"/>
    <n v="0.45225689948631842"/>
    <n v="1"/>
    <n v="2"/>
  </r>
  <r>
    <s v="249-_-May-31-23"/>
    <n v="247"/>
    <n v="247"/>
    <x v="5"/>
    <n v="21.631"/>
    <n v="21.63"/>
    <x v="119"/>
    <s v=""/>
    <n v="9546749"/>
    <n v="57141843"/>
    <n v="5.79"/>
    <n v="1.18"/>
    <n v="0"/>
    <s v="l"/>
    <n v="0.43282661293746333"/>
    <n v="1"/>
    <n v="2"/>
  </r>
  <r>
    <s v="249-_-May-31-23"/>
    <n v="247"/>
    <n v="247"/>
    <x v="5"/>
    <n v="21.835999999999999"/>
    <n v="21.84"/>
    <x v="44"/>
    <s v="tetradecane"/>
    <n v="63712550"/>
    <n v="57141843"/>
    <n v="5.79"/>
    <n v="1.18"/>
    <n v="0"/>
    <s v="l"/>
    <n v="2.8885736095197201"/>
    <n v="1"/>
    <n v="2"/>
  </r>
  <r>
    <s v="249-_-May-31-23"/>
    <n v="247"/>
    <n v="247"/>
    <x v="5"/>
    <n v="22.077999999999999"/>
    <n v="22.08"/>
    <x v="45"/>
    <s v="dodecanal_b"/>
    <n v="24440419"/>
    <n v="57141843"/>
    <n v="5.79"/>
    <n v="1.18"/>
    <n v="0"/>
    <s v="l"/>
    <n v="1.1080697496647733"/>
    <n v="1"/>
    <n v="2"/>
  </r>
  <r>
    <s v="249-_-May-31-23"/>
    <n v="247"/>
    <n v="247"/>
    <x v="5"/>
    <n v="22.286000000000001"/>
    <n v="22.29"/>
    <x v="46"/>
    <s v="tetramethyldiol"/>
    <n v="20865605"/>
    <n v="57141843"/>
    <n v="5.79"/>
    <n v="1.18"/>
    <n v="0"/>
    <s v="l"/>
    <n v="0.94599629036449995"/>
    <n v="1"/>
    <n v="2"/>
  </r>
  <r>
    <s v="249-_-May-31-23"/>
    <n v="247"/>
    <n v="247"/>
    <x v="5"/>
    <n v="22.692"/>
    <n v="22.69"/>
    <x v="75"/>
    <s v=""/>
    <n v="15464252"/>
    <n v="57141843"/>
    <n v="5.79"/>
    <n v="1.18"/>
    <n v="0"/>
    <s v="l"/>
    <n v="0.70111195075636679"/>
    <n v="1"/>
    <n v="2"/>
  </r>
  <r>
    <s v="249-_-May-31-23"/>
    <n v="247"/>
    <n v="247"/>
    <x v="5"/>
    <n v="23.108000000000001"/>
    <n v="23.11"/>
    <x v="120"/>
    <s v=""/>
    <n v="12275872"/>
    <n v="57141843"/>
    <n v="5.79"/>
    <n v="1.18"/>
    <n v="0"/>
    <s v="l"/>
    <n v="0.55655847855786755"/>
    <n v="1"/>
    <n v="2"/>
  </r>
  <r>
    <s v="249-_-May-31-23"/>
    <n v="247"/>
    <n v="247"/>
    <x v="5"/>
    <n v="23.193000000000001"/>
    <n v="23.19"/>
    <x v="47"/>
    <s v=""/>
    <n v="8678020"/>
    <n v="57141843"/>
    <n v="5.79"/>
    <n v="1.18"/>
    <n v="0"/>
    <s v="l"/>
    <n v="0.3934405318086362"/>
    <n v="1"/>
    <n v="2"/>
  </r>
  <r>
    <s v="249-_-May-31-23"/>
    <n v="247"/>
    <n v="247"/>
    <x v="5"/>
    <n v="24.145"/>
    <n v="24.15"/>
    <x v="121"/>
    <s v=""/>
    <n v="9834953"/>
    <n v="57141843"/>
    <n v="5.79"/>
    <n v="1.18"/>
    <n v="0"/>
    <s v="l"/>
    <n v="0.44589308835805197"/>
    <n v="1"/>
    <n v="2"/>
  </r>
  <r>
    <s v="249-_-May-31-23"/>
    <n v="247"/>
    <n v="247"/>
    <x v="5"/>
    <n v="24.332000000000001"/>
    <n v="24.33"/>
    <x v="48"/>
    <s v="pentadecane"/>
    <n v="74879163"/>
    <n v="57141843"/>
    <n v="5.79"/>
    <n v="1.18"/>
    <n v="0"/>
    <s v="l"/>
    <n v="3.3948409558984141"/>
    <n v="1"/>
    <n v="2"/>
  </r>
  <r>
    <s v="249-_-May-31-23"/>
    <n v="247"/>
    <n v="247"/>
    <x v="5"/>
    <n v="24.600999999999999"/>
    <n v="24.6"/>
    <x v="49"/>
    <s v="tridecanal"/>
    <n v="45812639"/>
    <n v="57141843"/>
    <n v="5.79"/>
    <n v="1.18"/>
    <n v="0"/>
    <s v="l"/>
    <n v="2.0770347442984765"/>
    <n v="1"/>
    <n v="2"/>
  </r>
  <r>
    <s v="249-_-May-31-23"/>
    <n v="247"/>
    <n v="247"/>
    <x v="5"/>
    <n v="26.068000000000001"/>
    <n v="26.07"/>
    <x v="50"/>
    <s v=""/>
    <n v="5440561"/>
    <n v="57141843"/>
    <n v="5.79"/>
    <n v="1.18"/>
    <n v="0"/>
    <s v="l"/>
    <n v="0.2466619359228632"/>
    <n v="1"/>
    <n v="2"/>
  </r>
  <r>
    <s v="249-_-May-31-23"/>
    <n v="247"/>
    <n v="247"/>
    <x v="5"/>
    <n v="26.692"/>
    <n v="26.69"/>
    <x v="52"/>
    <s v=""/>
    <n v="22554280"/>
    <n v="57141843"/>
    <n v="5.79"/>
    <n v="1.18"/>
    <n v="0"/>
    <s v="l"/>
    <n v="1.0225567488621699"/>
    <n v="1"/>
    <n v="2"/>
  </r>
  <r>
    <s v="249-_-May-31-23"/>
    <n v="247"/>
    <n v="247"/>
    <x v="5"/>
    <n v="26.992000000000001"/>
    <n v="26.99"/>
    <x v="53"/>
    <s v="tetradecanal"/>
    <n v="37245003"/>
    <n v="57141843"/>
    <n v="5.79"/>
    <n v="1.18"/>
    <n v="0"/>
    <s v="l"/>
    <n v="1.6885987572665482"/>
    <n v="1"/>
    <n v="2"/>
  </r>
  <r>
    <s v="249-_-May-31-23"/>
    <n v="247"/>
    <n v="247"/>
    <x v="5"/>
    <n v="27.193000000000001"/>
    <n v="27.19"/>
    <x v="78"/>
    <s v=""/>
    <n v="13488017"/>
    <n v="57141843"/>
    <n v="5.79"/>
    <n v="1.18"/>
    <n v="0"/>
    <s v="l"/>
    <n v="0.61151421424748109"/>
    <n v="1"/>
    <n v="2"/>
  </r>
  <r>
    <s v="249-_-May-31-23"/>
    <n v="247"/>
    <n v="247"/>
    <x v="5"/>
    <n v="28.207000000000001"/>
    <n v="28.21"/>
    <x v="79"/>
    <s v=""/>
    <n v="14584093"/>
    <n v="57141843"/>
    <n v="5.79"/>
    <n v="1.18"/>
    <n v="0"/>
    <s v="l"/>
    <n v="0.66120766094876582"/>
    <n v="1"/>
    <n v="2"/>
  </r>
  <r>
    <s v="249-_-May-31-23"/>
    <n v="247"/>
    <n v="247"/>
    <x v="5"/>
    <n v="28.791"/>
    <n v="28.79"/>
    <x v="55"/>
    <s v=""/>
    <n v="11084096"/>
    <n v="57141843"/>
    <n v="5.79"/>
    <n v="1.18"/>
    <n v="0"/>
    <s v="l"/>
    <n v="0.50252622428364735"/>
    <n v="1"/>
    <n v="2"/>
  </r>
  <r>
    <s v="249-_-May-31-23"/>
    <n v="247"/>
    <n v="247"/>
    <x v="5"/>
    <n v="28.928999999999998"/>
    <n v="28.93"/>
    <x v="56"/>
    <s v="heptadecane"/>
    <n v="45963968"/>
    <n v="57141843"/>
    <n v="5.79"/>
    <n v="1.18"/>
    <n v="0"/>
    <s v="l"/>
    <n v="2.0838956367875547"/>
    <n v="1"/>
    <n v="2"/>
  </r>
  <r>
    <s v="249-_-May-31-23"/>
    <n v="247"/>
    <n v="247"/>
    <x v="5"/>
    <n v="29.259"/>
    <n v="29.26"/>
    <x v="57"/>
    <s v="pentadecanal"/>
    <n v="96763481"/>
    <n v="57141843"/>
    <n v="5.79"/>
    <n v="1.18"/>
    <n v="0"/>
    <s v="l"/>
    <n v="4.3870232408193184"/>
    <n v="1"/>
    <n v="2"/>
  </r>
  <r>
    <s v="249-_-May-31-23"/>
    <n v="247"/>
    <n v="247"/>
    <x v="5"/>
    <n v="29.651"/>
    <n v="29.65"/>
    <x v="122"/>
    <s v=""/>
    <n v="10831787"/>
    <n v="57141843"/>
    <n v="5.79"/>
    <n v="1.18"/>
    <n v="0"/>
    <s v="l"/>
    <n v="0.49108714173485102"/>
    <n v="1"/>
    <n v="2"/>
  </r>
  <r>
    <s v="249-_-May-31-23"/>
    <n v="247"/>
    <n v="247"/>
    <x v="5"/>
    <n v="31.062999999999999"/>
    <n v="31.06"/>
    <x v="123"/>
    <s v=""/>
    <n v="7273736"/>
    <n v="57141843"/>
    <n v="5.79"/>
    <n v="1.18"/>
    <n v="0"/>
    <s v="l"/>
    <n v="0.32977367649252043"/>
    <n v="1"/>
    <n v="2"/>
  </r>
  <r>
    <s v="249-_-May-31-23"/>
    <n v="247"/>
    <n v="247"/>
    <x v="5"/>
    <n v="31.242000000000001"/>
    <n v="31.24"/>
    <x v="58"/>
    <s v=""/>
    <n v="70428443"/>
    <n v="57141843"/>
    <n v="5.79"/>
    <n v="1.18"/>
    <n v="0"/>
    <s v="l"/>
    <n v="3.1930560275701394"/>
    <n v="1"/>
    <n v="2"/>
  </r>
  <r>
    <s v="249-_-May-31-23"/>
    <n v="247"/>
    <n v="247"/>
    <x v="5"/>
    <n v="31.414999999999999"/>
    <n v="31.42"/>
    <x v="59"/>
    <s v=""/>
    <n v="11224233"/>
    <n v="57141843"/>
    <n v="5.79"/>
    <n v="1.18"/>
    <n v="0"/>
    <s v="l"/>
    <n v="0.50887969844089365"/>
    <n v="1"/>
    <n v="2"/>
  </r>
  <r>
    <s v="249-_-May-31-23"/>
    <n v="247"/>
    <n v="247"/>
    <x v="5"/>
    <n v="31.619"/>
    <n v="31.62"/>
    <x v="60"/>
    <s v=""/>
    <n v="9482118"/>
    <n v="57141843"/>
    <n v="5.79"/>
    <n v="1.18"/>
    <n v="0"/>
    <s v="l"/>
    <n v="0.42989639901639337"/>
    <n v="1"/>
    <n v="2"/>
  </r>
  <r>
    <s v="249-_-May-31-23"/>
    <n v="247"/>
    <n v="247"/>
    <x v="5"/>
    <n v="32.008000000000003"/>
    <n v="32.01"/>
    <x v="124"/>
    <s v=""/>
    <n v="7875459"/>
    <n v="57141843"/>
    <n v="5.79"/>
    <n v="1.18"/>
    <n v="0"/>
    <s v="l"/>
    <n v="0.35705434848008072"/>
    <n v="1"/>
    <n v="2"/>
  </r>
  <r>
    <s v="249-_-May-31-23"/>
    <n v="247"/>
    <n v="247"/>
    <x v="5"/>
    <n v="32.387"/>
    <n v="32.39"/>
    <x v="61"/>
    <s v=""/>
    <n v="16838957"/>
    <n v="57141843"/>
    <n v="5.79"/>
    <n v="1.18"/>
    <n v="0"/>
    <s v="l"/>
    <n v="0.76343776543298547"/>
    <n v="1"/>
    <n v="2"/>
  </r>
  <r>
    <s v="249-_-May-31-23"/>
    <n v="247"/>
    <n v="247"/>
    <x v="5"/>
    <n v="32.875999999999998"/>
    <n v="32.880000000000003"/>
    <x v="63"/>
    <s v="homosalate"/>
    <n v="223549124"/>
    <n v="57141843"/>
    <n v="5.79"/>
    <n v="1.18"/>
    <n v="0"/>
    <s v="l"/>
    <n v="10.135179019167362"/>
    <n v="1"/>
    <n v="2"/>
  </r>
  <r>
    <s v="249-_-May-31-23"/>
    <n v="247"/>
    <n v="247"/>
    <x v="5"/>
    <n v="33.094000000000001"/>
    <n v="33.090000000000003"/>
    <x v="125"/>
    <s v=""/>
    <n v="14767302"/>
    <n v="57141843"/>
    <n v="5.79"/>
    <n v="1.18"/>
    <n v="0"/>
    <s v="l"/>
    <n v="0.6695139158769785"/>
    <n v="1"/>
    <n v="2"/>
  </r>
  <r>
    <s v="249-_-May-31-23"/>
    <n v="247"/>
    <n v="247"/>
    <x v="5"/>
    <n v="33.466999999999999"/>
    <n v="33.47"/>
    <x v="126"/>
    <s v=""/>
    <n v="11160976"/>
    <n v="57141843"/>
    <n v="5.79"/>
    <n v="1.18"/>
    <n v="0"/>
    <s v="l"/>
    <n v="0.50601177837149769"/>
    <n v="1"/>
    <n v="2"/>
  </r>
  <r>
    <s v="249-_-May-31-23"/>
    <n v="247"/>
    <n v="247"/>
    <x v="5"/>
    <n v="33.793999999999997"/>
    <n v="33.79"/>
    <x v="127"/>
    <s v=""/>
    <n v="5880275"/>
    <n v="57141843"/>
    <n v="5.79"/>
    <n v="1.18"/>
    <n v="0"/>
    <s v="l"/>
    <n v="0.26659750993671688"/>
    <n v="1"/>
    <n v="2"/>
  </r>
  <r>
    <s v="249-_-May-31-23"/>
    <n v="247"/>
    <n v="247"/>
    <x v="5"/>
    <n v="34.825000000000003"/>
    <n v="34.83"/>
    <x v="128"/>
    <s v=""/>
    <n v="3595483"/>
    <n v="57141843"/>
    <n v="5.79"/>
    <n v="1.18"/>
    <n v="0"/>
    <s v="l"/>
    <n v="0.1630105419933246"/>
    <n v="1"/>
    <n v="2"/>
  </r>
  <r>
    <s v="249-_-May-31-23"/>
    <n v="247"/>
    <n v="247"/>
    <x v="5"/>
    <n v="34.948"/>
    <n v="34.950000000000003"/>
    <x v="64"/>
    <s v=""/>
    <n v="8971729"/>
    <n v="57141843"/>
    <n v="5.79"/>
    <n v="1.18"/>
    <n v="0"/>
    <s v="l"/>
    <n v="0.40675659067425096"/>
    <n v="1"/>
    <n v="2"/>
  </r>
  <r>
    <s v="249-_-May-31-23"/>
    <n v="247"/>
    <n v="247"/>
    <x v="5"/>
    <n v="35.094999999999999"/>
    <n v="35.1"/>
    <x v="109"/>
    <s v=""/>
    <n v="34981823"/>
    <n v="57141843"/>
    <n v="5.79"/>
    <n v="1.18"/>
    <n v="0"/>
    <s v="l"/>
    <n v="1.5859916253656456"/>
    <n v="1"/>
    <n v="2"/>
  </r>
  <r>
    <s v="249-_-May-31-23"/>
    <n v="247"/>
    <n v="247"/>
    <x v="5"/>
    <n v="35.130000000000003"/>
    <n v="35.130000000000003"/>
    <x v="65"/>
    <s v=""/>
    <n v="63337977"/>
    <n v="57141843"/>
    <n v="5.79"/>
    <n v="1.18"/>
    <n v="0"/>
    <s v="l"/>
    <n v="2.8715913715989552"/>
    <n v="1"/>
    <n v="2"/>
  </r>
  <r>
    <s v="249-_-May-31-23"/>
    <n v="247"/>
    <n v="247"/>
    <x v="5"/>
    <n v="35.835999999999999"/>
    <n v="35.840000000000003"/>
    <x v="129"/>
    <s v=""/>
    <n v="733619"/>
    <n v="57141843"/>
    <n v="5.79"/>
    <n v="1.18"/>
    <n v="0"/>
    <s v="l"/>
    <n v="3.3260519047538475E-2"/>
    <n v="1"/>
    <n v="2"/>
  </r>
  <r>
    <s v="249-_-May-31-23"/>
    <n v="247"/>
    <n v="247"/>
    <x v="5"/>
    <n v="36.072000000000003"/>
    <n v="36.07"/>
    <x v="130"/>
    <s v=""/>
    <n v="3634108"/>
    <n v="57141843"/>
    <n v="5.79"/>
    <n v="1.18"/>
    <n v="0"/>
    <s v="l"/>
    <n v="0.16476170649180566"/>
    <n v="1"/>
    <n v="2"/>
  </r>
  <r>
    <s v="249-_-May-31-23"/>
    <n v="247"/>
    <n v="247"/>
    <x v="5"/>
    <n v="36.366999999999997"/>
    <n v="36.369999999999997"/>
    <x v="66"/>
    <s v=""/>
    <n v="31993430"/>
    <n v="57141843"/>
    <n v="5.79"/>
    <n v="1.18"/>
    <n v="0"/>
    <s v="l"/>
    <n v="1.450505082217185"/>
    <n v="1"/>
    <n v="2"/>
  </r>
  <r>
    <s v="249-_-May-31-23"/>
    <n v="247"/>
    <n v="247"/>
    <x v="5"/>
    <n v="37.277999999999999"/>
    <n v="37.28"/>
    <x v="131"/>
    <s v=""/>
    <n v="12868477"/>
    <n v="57141843"/>
    <n v="5.79"/>
    <n v="1.18"/>
    <n v="0"/>
    <s v="l"/>
    <n v="0.58342576237980592"/>
    <n v="1"/>
    <n v="2"/>
  </r>
  <r>
    <s v="249-_-May-31-23"/>
    <n v="247"/>
    <n v="247"/>
    <x v="5"/>
    <n v="37.686"/>
    <n v="37.69"/>
    <x v="132"/>
    <s v=""/>
    <n v="6759505"/>
    <n v="57141843"/>
    <n v="5.79"/>
    <n v="1.18"/>
    <n v="0"/>
    <s v="l"/>
    <n v="0.30645968112116995"/>
    <n v="1"/>
    <n v="2"/>
  </r>
  <r>
    <s v="249-_-May-31-23"/>
    <n v="247"/>
    <n v="247"/>
    <x v="5"/>
    <n v="39.81"/>
    <n v="39.81"/>
    <x v="133"/>
    <s v=""/>
    <n v="6978818"/>
    <n v="57141843"/>
    <n v="5.79"/>
    <n v="1.18"/>
    <n v="0"/>
    <s v="l"/>
    <n v="0.31640280447794344"/>
    <n v="1"/>
    <n v="2"/>
  </r>
  <r>
    <s v="394-_-May-31-23"/>
    <m/>
    <n v="394"/>
    <x v="6"/>
    <n v="4.2789999999999999"/>
    <n v="4.28"/>
    <x v="0"/>
    <s v=""/>
    <n v="15547488"/>
    <n v="36699569"/>
    <n v="5.62"/>
    <n v="1.19"/>
    <n v="1"/>
    <s v="l"/>
    <n v="1.1307177501873849"/>
    <n v="1"/>
    <n v="2"/>
  </r>
  <r>
    <s v="394-_-May-31-23"/>
    <m/>
    <n v="394"/>
    <x v="6"/>
    <n v="4.3639999999999999"/>
    <n v="4.3600000000000003"/>
    <x v="1"/>
    <s v=""/>
    <n v="233323115"/>
    <n v="36699569"/>
    <n v="5.62"/>
    <n v="1.19"/>
    <n v="1"/>
    <s v="l"/>
    <n v="16.968824009352023"/>
    <n v="1"/>
    <n v="2"/>
  </r>
  <r>
    <s v="394-_-May-31-23"/>
    <m/>
    <n v="394"/>
    <x v="6"/>
    <n v="4.8760000000000003"/>
    <n v="4.88"/>
    <x v="134"/>
    <s v=""/>
    <n v="32304449"/>
    <n v="36699569"/>
    <n v="5.62"/>
    <n v="1.19"/>
    <n v="1"/>
    <s v="l"/>
    <n v="2.3493965002142541"/>
    <n v="1"/>
    <n v="2"/>
  </r>
  <r>
    <s v="394-_-May-31-23"/>
    <m/>
    <n v="394"/>
    <x v="6"/>
    <n v="5.4569999999999999"/>
    <n v="5.46"/>
    <x v="2"/>
    <s v="hydroxymethylpentanone"/>
    <n v="383723762"/>
    <n v="36699569"/>
    <n v="5.62"/>
    <n v="1.19"/>
    <n v="1"/>
    <s v="l"/>
    <n v="27.906969206992123"/>
    <n v="1"/>
    <n v="2"/>
  </r>
  <r>
    <s v="394-_-May-31-23"/>
    <m/>
    <n v="394"/>
    <x v="6"/>
    <n v="5.55"/>
    <n v="5.55"/>
    <x v="135"/>
    <s v=""/>
    <n v="11888694"/>
    <n v="36699569"/>
    <n v="5.62"/>
    <n v="1.19"/>
    <n v="1"/>
    <s v="l"/>
    <n v="0.86462567665890855"/>
    <n v="1"/>
    <n v="2"/>
  </r>
  <r>
    <s v="394-_-May-31-23"/>
    <m/>
    <n v="394"/>
    <x v="6"/>
    <n v="5.6660000000000004"/>
    <n v="5.67"/>
    <x v="136"/>
    <s v=""/>
    <n v="35099465"/>
    <n v="36699569"/>
    <n v="5.62"/>
    <n v="1.19"/>
    <n v="1"/>
    <s v="l"/>
    <n v="2.552668836122006"/>
    <n v="1"/>
    <n v="2"/>
  </r>
  <r>
    <s v="394-_-May-31-23"/>
    <m/>
    <n v="394"/>
    <x v="6"/>
    <n v="5.8330000000000002"/>
    <n v="5.83"/>
    <x v="87"/>
    <s v=""/>
    <n v="2715899369"/>
    <n v="36699569"/>
    <n v="5.62"/>
    <n v="1.19"/>
    <n v="1"/>
    <s v="l"/>
    <n v="197.51844312412516"/>
    <n v="1"/>
    <n v="2"/>
  </r>
  <r>
    <s v="394-_-May-31-23"/>
    <m/>
    <n v="394"/>
    <x v="6"/>
    <n v="6.0730000000000004"/>
    <n v="6.07"/>
    <x v="137"/>
    <s v=""/>
    <n v="71552274"/>
    <n v="36699569"/>
    <n v="5.62"/>
    <n v="1.19"/>
    <n v="1"/>
    <s v="l"/>
    <n v="5.2037619374957105"/>
    <n v="1"/>
    <n v="2"/>
  </r>
  <r>
    <s v="394-_-May-31-23"/>
    <m/>
    <n v="394"/>
    <x v="6"/>
    <n v="6.1310000000000002"/>
    <n v="6.13"/>
    <x v="138"/>
    <s v=""/>
    <n v="214445950"/>
    <n v="36699569"/>
    <n v="5.62"/>
    <n v="1.19"/>
    <n v="1"/>
    <s v="l"/>
    <n v="15.595949784350784"/>
    <n v="1"/>
    <n v="2"/>
  </r>
  <r>
    <s v="394-_-May-31-23"/>
    <m/>
    <n v="394"/>
    <x v="6"/>
    <n v="6.7270000000000003"/>
    <n v="6.73"/>
    <x v="139"/>
    <s v=""/>
    <n v="8900748"/>
    <n v="36699569"/>
    <n v="5.62"/>
    <n v="1.19"/>
    <n v="1"/>
    <s v="l"/>
    <n v="0.64732217536008807"/>
    <n v="1"/>
    <n v="2"/>
  </r>
  <r>
    <s v="394-_-May-31-23"/>
    <m/>
    <n v="394"/>
    <x v="6"/>
    <n v="6.9720000000000004"/>
    <n v="6.97"/>
    <x v="7"/>
    <s v="nonane"/>
    <n v="15803724"/>
    <n v="36699569"/>
    <n v="5.62"/>
    <n v="1.19"/>
    <n v="1"/>
    <s v="l"/>
    <n v="1.1493529530855646"/>
    <n v="1"/>
    <n v="2"/>
  </r>
  <r>
    <s v="394-_-May-31-23"/>
    <m/>
    <n v="394"/>
    <x v="6"/>
    <n v="7.1"/>
    <n v="7.1"/>
    <x v="8"/>
    <s v="heptanal"/>
    <n v="18318790"/>
    <n v="36699569"/>
    <n v="5.62"/>
    <n v="1.19"/>
    <n v="1"/>
    <s v="l"/>
    <n v="1.3322654447429167"/>
    <n v="1"/>
    <n v="2"/>
  </r>
  <r>
    <s v="394-_-May-31-23"/>
    <m/>
    <n v="394"/>
    <x v="6"/>
    <n v="7.5149999999999997"/>
    <n v="7.52"/>
    <x v="9"/>
    <s v="cyclopentane"/>
    <n v="10518633"/>
    <n v="36699569"/>
    <n v="5.62"/>
    <n v="1.19"/>
    <n v="1"/>
    <s v="l"/>
    <n v="0.76498563888949667"/>
    <n v="1"/>
    <n v="2"/>
  </r>
  <r>
    <s v="394-_-May-31-23"/>
    <m/>
    <n v="394"/>
    <x v="6"/>
    <n v="8.4749999999999996"/>
    <n v="8.48"/>
    <x v="140"/>
    <s v=""/>
    <n v="11299986"/>
    <n v="36699569"/>
    <n v="5.62"/>
    <n v="1.19"/>
    <n v="1"/>
    <s v="l"/>
    <n v="0.82181087691265275"/>
    <n v="1"/>
    <n v="2"/>
  </r>
  <r>
    <s v="394-_-May-31-23"/>
    <m/>
    <n v="394"/>
    <x v="6"/>
    <n v="8.8390000000000004"/>
    <n v="8.84"/>
    <x v="141"/>
    <s v=""/>
    <n v="10895797"/>
    <n v="36699569"/>
    <n v="5.62"/>
    <n v="1.19"/>
    <n v="1"/>
    <s v="l"/>
    <n v="0.79241553814599874"/>
    <n v="1"/>
    <n v="2"/>
  </r>
  <r>
    <s v="394-_-May-31-23"/>
    <m/>
    <n v="394"/>
    <x v="6"/>
    <n v="8.9410000000000007"/>
    <n v="8.94"/>
    <x v="11"/>
    <s v=""/>
    <n v="253377494"/>
    <n v="36699569"/>
    <n v="5.62"/>
    <n v="1.19"/>
    <n v="1"/>
    <s v="l"/>
    <n v="18.427313143049062"/>
    <n v="1"/>
    <n v="2"/>
  </r>
  <r>
    <s v="394-_-May-31-23"/>
    <m/>
    <n v="394"/>
    <x v="6"/>
    <n v="9.5380000000000003"/>
    <n v="9.5399999999999991"/>
    <x v="142"/>
    <s v=""/>
    <n v="37349052"/>
    <n v="36699569"/>
    <n v="5.62"/>
    <n v="1.19"/>
    <n v="1"/>
    <s v="l"/>
    <n v="2.7162739118416845"/>
    <n v="1"/>
    <n v="2"/>
  </r>
  <r>
    <s v="394-_-May-31-23"/>
    <m/>
    <n v="394"/>
    <x v="6"/>
    <n v="9.8170000000000002"/>
    <n v="9.82"/>
    <x v="12"/>
    <s v="sixmethyl"/>
    <n v="16230368"/>
    <n v="36699569"/>
    <n v="5.62"/>
    <n v="1.19"/>
    <n v="1"/>
    <s v="l"/>
    <n v="1.1803813702685171"/>
    <n v="1"/>
    <n v="2"/>
  </r>
  <r>
    <s v="394-_-May-31-23"/>
    <m/>
    <n v="394"/>
    <x v="6"/>
    <n v="10.311"/>
    <n v="10.31"/>
    <x v="13"/>
    <s v="octanal"/>
    <n v="48610892"/>
    <n v="36699569"/>
    <n v="5.62"/>
    <n v="1.19"/>
    <n v="1"/>
    <s v="l"/>
    <n v="3.5353105554313307"/>
    <n v="1"/>
    <n v="2"/>
  </r>
  <r>
    <s v="394-_-May-31-23"/>
    <m/>
    <n v="394"/>
    <x v="6"/>
    <n v="11.368"/>
    <n v="11.37"/>
    <x v="143"/>
    <s v=""/>
    <n v="48772467"/>
    <n v="36699569"/>
    <n v="5.62"/>
    <n v="1.19"/>
    <n v="1"/>
    <s v="l"/>
    <n v="3.5470613746303239"/>
    <n v="1"/>
    <n v="2"/>
  </r>
  <r>
    <s v="394-_-May-31-23"/>
    <m/>
    <n v="394"/>
    <x v="6"/>
    <n v="11.933"/>
    <n v="11.93"/>
    <x v="144"/>
    <s v=""/>
    <n v="10476636"/>
    <n v="36699569"/>
    <n v="5.62"/>
    <n v="1.19"/>
    <n v="1"/>
    <s v="l"/>
    <n v="0.76193133498171306"/>
    <n v="1"/>
    <n v="2"/>
  </r>
  <r>
    <s v="394-_-May-31-23"/>
    <m/>
    <n v="394"/>
    <x v="6"/>
    <n v="12.093999999999999"/>
    <n v="12.09"/>
    <x v="145"/>
    <s v=""/>
    <n v="41154033"/>
    <n v="36699569"/>
    <n v="5.62"/>
    <n v="1.19"/>
    <n v="1"/>
    <s v="l"/>
    <n v="2.9929976858575089"/>
    <n v="1"/>
    <n v="2"/>
  </r>
  <r>
    <s v="394-_-May-31-23"/>
    <m/>
    <n v="394"/>
    <x v="6"/>
    <n v="12.292"/>
    <n v="12.29"/>
    <x v="17"/>
    <s v="acetophenone"/>
    <n v="13441785"/>
    <n v="36699569"/>
    <n v="5.62"/>
    <n v="1.19"/>
    <n v="1"/>
    <s v="l"/>
    <n v="0.9775768853272333"/>
    <n v="1"/>
    <n v="2"/>
  </r>
  <r>
    <s v="394-_-May-31-23"/>
    <m/>
    <n v="394"/>
    <x v="6"/>
    <n v="13.363"/>
    <n v="13.36"/>
    <x v="94"/>
    <s v=""/>
    <n v="13408352"/>
    <n v="36699569"/>
    <n v="5.62"/>
    <n v="1.19"/>
    <n v="1"/>
    <s v="l"/>
    <n v="0.97514541301852242"/>
    <n v="1"/>
    <n v="2"/>
  </r>
  <r>
    <s v="394-_-May-31-23"/>
    <m/>
    <n v="394"/>
    <x v="6"/>
    <n v="13.510999999999999"/>
    <n v="13.51"/>
    <x v="20"/>
    <s v="nonanal"/>
    <n v="156733449"/>
    <n v="36699569"/>
    <n v="5.62"/>
    <n v="1.19"/>
    <n v="1"/>
    <s v="l"/>
    <n v="11.398709092580692"/>
    <n v="1"/>
    <n v="2"/>
  </r>
  <r>
    <s v="394-_-May-31-23"/>
    <m/>
    <n v="394"/>
    <x v="6"/>
    <n v="13.887"/>
    <n v="13.89"/>
    <x v="71"/>
    <s v="edimethylnonatriene"/>
    <n v="30081740"/>
    <n v="36699569"/>
    <n v="5.62"/>
    <n v="1.19"/>
    <n v="1"/>
    <s v="l"/>
    <n v="2.1877461731774202"/>
    <n v="1"/>
    <n v="2"/>
  </r>
  <r>
    <s v="394-_-May-31-23"/>
    <m/>
    <n v="394"/>
    <x v="6"/>
    <n v="15.265000000000001"/>
    <n v="15.27"/>
    <x v="72"/>
    <s v=""/>
    <n v="16398351"/>
    <n v="36699569"/>
    <n v="5.62"/>
    <n v="1.19"/>
    <n v="1"/>
    <s v="l"/>
    <n v="1.1925982222660698"/>
    <n v="1"/>
    <n v="2"/>
  </r>
  <r>
    <s v="394-_-May-31-23"/>
    <m/>
    <n v="394"/>
    <x v="6"/>
    <n v="15.712"/>
    <n v="15.71"/>
    <x v="25"/>
    <s v=""/>
    <n v="8957752"/>
    <n v="36699569"/>
    <n v="5.62"/>
    <n v="1.19"/>
    <n v="1"/>
    <s v="l"/>
    <n v="0.65146788910057662"/>
    <n v="1"/>
    <n v="2"/>
  </r>
  <r>
    <s v="394-_-May-31-23"/>
    <m/>
    <n v="394"/>
    <x v="6"/>
    <n v="16.001000000000001"/>
    <n v="16"/>
    <x v="26"/>
    <s v="Butanoicacidhexenylester"/>
    <n v="6933869"/>
    <n v="36699569"/>
    <n v="5.62"/>
    <n v="1.19"/>
    <n v="1"/>
    <s v="l"/>
    <n v="0.50427752417458382"/>
    <n v="1"/>
    <n v="2"/>
  </r>
  <r>
    <s v="394-_-May-31-23"/>
    <m/>
    <n v="394"/>
    <x v="6"/>
    <n v="16.547000000000001"/>
    <n v="16.55"/>
    <x v="29"/>
    <s v="decanal"/>
    <n v="178498253"/>
    <n v="36699569"/>
    <n v="5.62"/>
    <n v="1.19"/>
    <n v="1"/>
    <s v="l"/>
    <n v="12.981591820140887"/>
    <n v="1"/>
    <n v="2"/>
  </r>
  <r>
    <s v="394-_-May-31-23"/>
    <m/>
    <n v="394"/>
    <x v="6"/>
    <n v="18.178000000000001"/>
    <n v="18.18"/>
    <x v="33"/>
    <s v="methylacetophenone"/>
    <n v="38599637"/>
    <n v="36699569"/>
    <n v="5.62"/>
    <n v="1.19"/>
    <n v="1"/>
    <s v="l"/>
    <n v="2.8072248524449566"/>
    <n v="1"/>
    <n v="2"/>
  </r>
  <r>
    <s v="394-_-May-31-23"/>
    <m/>
    <n v="394"/>
    <x v="6"/>
    <n v="18.591999999999999"/>
    <n v="18.59"/>
    <x v="34"/>
    <s v=""/>
    <n v="8353854"/>
    <n v="36699569"/>
    <n v="5.62"/>
    <n v="1.19"/>
    <n v="1"/>
    <s v="l"/>
    <n v="0.60754837053251853"/>
    <n v="1"/>
    <n v="2"/>
  </r>
  <r>
    <s v="394-_-May-31-23"/>
    <m/>
    <n v="394"/>
    <x v="6"/>
    <n v="18.693999999999999"/>
    <n v="18.690000000000001"/>
    <x v="35"/>
    <s v=""/>
    <n v="18646039"/>
    <n v="36699569"/>
    <n v="5.62"/>
    <n v="1.19"/>
    <n v="1"/>
    <s v="l"/>
    <n v="1.3560651899513434"/>
    <n v="1"/>
    <n v="2"/>
  </r>
  <r>
    <s v="394-_-May-31-23"/>
    <m/>
    <n v="394"/>
    <x v="6"/>
    <n v="18.989999999999998"/>
    <n v="18.989999999999998"/>
    <x v="36"/>
    <s v="methylnaphthalene"/>
    <n v="23606374"/>
    <n v="36699569"/>
    <n v="5.62"/>
    <n v="1.19"/>
    <n v="1"/>
    <s v="l"/>
    <n v="1.7168140666429184"/>
    <n v="1"/>
    <n v="2"/>
  </r>
  <r>
    <s v="394-_-May-31-23"/>
    <m/>
    <n v="394"/>
    <x v="6"/>
    <n v="19.399000000000001"/>
    <n v="19.399999999999999"/>
    <x v="39"/>
    <s v="undecanal_c"/>
    <n v="17666046"/>
    <n v="36699569"/>
    <n v="5.62"/>
    <n v="1.19"/>
    <n v="1"/>
    <s v="l"/>
    <n v="1.2847935169865929"/>
    <n v="1"/>
    <n v="2"/>
  </r>
  <r>
    <s v="394-_-May-31-23"/>
    <m/>
    <n v="394"/>
    <x v="6"/>
    <n v="19.451000000000001"/>
    <n v="19.45"/>
    <x v="40"/>
    <s v=""/>
    <n v="26538904"/>
    <n v="36699569"/>
    <n v="5.62"/>
    <n v="1.19"/>
    <n v="1"/>
    <s v="l"/>
    <n v="1.9300873442268609"/>
    <n v="1"/>
    <n v="2"/>
  </r>
  <r>
    <s v="394-_-May-31-23"/>
    <m/>
    <n v="394"/>
    <x v="6"/>
    <n v="19.501999999999999"/>
    <n v="19.5"/>
    <x v="41"/>
    <s v="standard"/>
    <n v="36699569"/>
    <n v="36699569"/>
    <n v="5.62"/>
    <n v="1.19"/>
    <n v="1"/>
    <s v="l"/>
    <n v="2.6690391459074734"/>
    <n v="1"/>
    <n v="2"/>
  </r>
  <r>
    <s v="394-_-May-31-23"/>
    <m/>
    <n v="394"/>
    <x v="6"/>
    <n v="20.134"/>
    <n v="20.13"/>
    <x v="73"/>
    <s v=""/>
    <n v="3754007"/>
    <n v="36699569"/>
    <n v="5.62"/>
    <n v="1.19"/>
    <n v="1"/>
    <s v="l"/>
    <n v="0.27301660237510356"/>
    <n v="1"/>
    <n v="2"/>
  </r>
  <r>
    <s v="394-_-May-31-23"/>
    <m/>
    <n v="394"/>
    <x v="6"/>
    <n v="21.837"/>
    <n v="21.84"/>
    <x v="44"/>
    <s v="tetradecane"/>
    <n v="7727549"/>
    <n v="36699569"/>
    <n v="5.62"/>
    <n v="1.19"/>
    <n v="1"/>
    <s v="l"/>
    <n v="0.56199926443054826"/>
    <n v="1"/>
    <n v="2"/>
  </r>
  <r>
    <s v="394-_-May-31-23"/>
    <m/>
    <n v="394"/>
    <x v="6"/>
    <n v="22.076000000000001"/>
    <n v="22.08"/>
    <x v="45"/>
    <s v="dodecanal_b"/>
    <n v="15598554"/>
    <n v="36699569"/>
    <n v="5.62"/>
    <n v="1.19"/>
    <n v="1"/>
    <s v="l"/>
    <n v="1.1344316126860128"/>
    <n v="1"/>
    <n v="2"/>
  </r>
  <r>
    <s v="394-_-May-31-23"/>
    <m/>
    <n v="394"/>
    <x v="6"/>
    <n v="22.286000000000001"/>
    <n v="22.29"/>
    <x v="46"/>
    <s v="tetramethyldiol"/>
    <n v="18751567"/>
    <n v="36699569"/>
    <n v="5.62"/>
    <n v="1.19"/>
    <n v="1"/>
    <s v="l"/>
    <n v="1.3637398948774238"/>
    <n v="1"/>
    <n v="2"/>
  </r>
  <r>
    <s v="394-_-May-31-23"/>
    <m/>
    <n v="394"/>
    <x v="6"/>
    <n v="22.42"/>
    <n v="22.42"/>
    <x v="83"/>
    <s v=""/>
    <n v="26356541"/>
    <n v="36699569"/>
    <n v="5.62"/>
    <n v="1.19"/>
    <n v="1"/>
    <s v="l"/>
    <n v="1.9168246820477728"/>
    <n v="1"/>
    <n v="2"/>
  </r>
  <r>
    <s v="394-_-May-31-23"/>
    <m/>
    <n v="394"/>
    <x v="6"/>
    <n v="22.693999999999999"/>
    <n v="22.69"/>
    <x v="75"/>
    <s v=""/>
    <n v="12094973"/>
    <n v="36699569"/>
    <n v="5.62"/>
    <n v="1.19"/>
    <n v="1"/>
    <s v="l"/>
    <n v="0.87962767098692496"/>
    <n v="1"/>
    <n v="2"/>
  </r>
  <r>
    <s v="394-_-May-31-23"/>
    <m/>
    <n v="394"/>
    <x v="6"/>
    <n v="23.108000000000001"/>
    <n v="23.11"/>
    <x v="120"/>
    <s v=""/>
    <n v="7671684"/>
    <n v="36699569"/>
    <n v="5.62"/>
    <n v="1.19"/>
    <n v="1"/>
    <s v="l"/>
    <n v="0.55793638642001575"/>
    <n v="1"/>
    <n v="2"/>
  </r>
  <r>
    <s v="394-_-May-31-23"/>
    <m/>
    <n v="394"/>
    <x v="6"/>
    <n v="24.332000000000001"/>
    <n v="24.33"/>
    <x v="48"/>
    <s v="pentadecane"/>
    <n v="13672803"/>
    <n v="36699569"/>
    <n v="5.62"/>
    <n v="1.19"/>
    <n v="1"/>
    <s v="l"/>
    <n v="0.99437806589175848"/>
    <n v="1"/>
    <n v="2"/>
  </r>
  <r>
    <s v="394-_-May-31-23"/>
    <m/>
    <n v="394"/>
    <x v="6"/>
    <n v="27.54"/>
    <n v="27.54"/>
    <x v="146"/>
    <s v=""/>
    <n v="10102237"/>
    <n v="36699569"/>
    <n v="5.62"/>
    <n v="1.19"/>
    <n v="1"/>
    <s v="l"/>
    <n v="0.73470252509599987"/>
    <n v="1"/>
    <n v="2"/>
  </r>
  <r>
    <s v="394-_-May-31-23"/>
    <m/>
    <n v="394"/>
    <x v="6"/>
    <n v="31.244"/>
    <n v="31.24"/>
    <x v="58"/>
    <s v=""/>
    <n v="16341773"/>
    <n v="36699569"/>
    <n v="5.62"/>
    <n v="1.19"/>
    <n v="1"/>
    <s v="l"/>
    <n v="1.1884834901067587"/>
    <n v="1"/>
    <n v="2"/>
  </r>
  <r>
    <s v="394-_-May-31-23"/>
    <m/>
    <n v="394"/>
    <x v="6"/>
    <n v="32.875999999999998"/>
    <n v="32.880000000000003"/>
    <x v="63"/>
    <s v="homosalate"/>
    <n v="39780377"/>
    <n v="36699569"/>
    <n v="5.62"/>
    <n v="1.19"/>
    <n v="1"/>
    <s v="l"/>
    <n v="2.8930961955427135"/>
    <n v="1"/>
    <n v="2"/>
  </r>
  <r>
    <s v="40-_-May-31-23"/>
    <m/>
    <n v="40"/>
    <x v="7"/>
    <n v="4.3639999999999999"/>
    <n v="4.3600000000000003"/>
    <x v="1"/>
    <s v=""/>
    <n v="36688082"/>
    <n v="53631199"/>
    <n v="3.29"/>
    <n v="0.84"/>
    <n v="1"/>
    <s v="l"/>
    <n v="3.1189101436555169"/>
    <n v="1"/>
    <n v="2"/>
  </r>
  <r>
    <s v="40-_-May-31-23"/>
    <m/>
    <n v="40"/>
    <x v="7"/>
    <n v="4.8769999999999998"/>
    <n v="4.88"/>
    <x v="134"/>
    <s v=""/>
    <n v="59058963"/>
    <n v="53631199"/>
    <n v="3.29"/>
    <n v="0.84"/>
    <n v="1"/>
    <s v="l"/>
    <n v="5.020693062517573"/>
    <n v="1"/>
    <n v="2"/>
  </r>
  <r>
    <s v="40-_-May-31-23"/>
    <m/>
    <n v="40"/>
    <x v="7"/>
    <n v="5.4219999999999997"/>
    <n v="5.42"/>
    <x v="2"/>
    <s v="hydroxymethylpentanone"/>
    <n v="141891050"/>
    <n v="53631199"/>
    <n v="3.29"/>
    <n v="0.84"/>
    <n v="1"/>
    <s v="l"/>
    <n v="12.062375872876977"/>
    <n v="1"/>
    <n v="2"/>
  </r>
  <r>
    <s v="40-_-May-31-23"/>
    <m/>
    <n v="40"/>
    <x v="7"/>
    <n v="5.7560000000000002"/>
    <n v="5.76"/>
    <x v="3"/>
    <s v="zhexenol"/>
    <n v="162625214"/>
    <n v="53631199"/>
    <n v="3.29"/>
    <n v="0.84"/>
    <n v="1"/>
    <s v="l"/>
    <n v="13.82501896825103"/>
    <n v="1"/>
    <n v="2"/>
  </r>
  <r>
    <s v="40-_-May-31-23"/>
    <m/>
    <n v="40"/>
    <x v="7"/>
    <n v="5.8730000000000002"/>
    <n v="5.87"/>
    <x v="112"/>
    <s v=""/>
    <n v="48259997"/>
    <n v="53631199"/>
    <n v="3.29"/>
    <n v="0.84"/>
    <n v="1"/>
    <s v="l"/>
    <n v="4.1026563933237172"/>
    <n v="1"/>
    <n v="2"/>
  </r>
  <r>
    <s v="40-_-May-31-23"/>
    <m/>
    <n v="40"/>
    <x v="7"/>
    <n v="6.1159999999999997"/>
    <n v="6.12"/>
    <x v="5"/>
    <s v=""/>
    <n v="12926929"/>
    <n v="53631199"/>
    <n v="3.29"/>
    <n v="0.84"/>
    <n v="1"/>
    <s v="l"/>
    <n v="1.0989380688915453"/>
    <n v="1"/>
    <n v="2"/>
  </r>
  <r>
    <s v="40-_-May-31-23"/>
    <m/>
    <n v="40"/>
    <x v="7"/>
    <n v="6.9710000000000001"/>
    <n v="6.97"/>
    <x v="7"/>
    <s v="nonane"/>
    <n v="3864865"/>
    <n v="53631199"/>
    <n v="3.29"/>
    <n v="0.84"/>
    <n v="1"/>
    <s v="l"/>
    <n v="0.32855810375585126"/>
    <n v="1"/>
    <n v="2"/>
  </r>
  <r>
    <s v="40-_-May-31-23"/>
    <m/>
    <n v="40"/>
    <x v="7"/>
    <n v="7.0949999999999998"/>
    <n v="7.1"/>
    <x v="8"/>
    <s v="heptanal"/>
    <n v="19431278"/>
    <n v="53631199"/>
    <n v="3.29"/>
    <n v="0.84"/>
    <n v="1"/>
    <s v="l"/>
    <n v="1.6518827574139821"/>
    <n v="1"/>
    <n v="2"/>
  </r>
  <r>
    <s v="40-_-May-31-23"/>
    <m/>
    <n v="40"/>
    <x v="7"/>
    <n v="7.5119999999999996"/>
    <n v="7.51"/>
    <x v="9"/>
    <s v="cyclopentane"/>
    <n v="8849781"/>
    <n v="53631199"/>
    <n v="3.29"/>
    <n v="0.84"/>
    <n v="1"/>
    <s v="l"/>
    <n v="0.7523334615865136"/>
    <n v="1"/>
    <n v="2"/>
  </r>
  <r>
    <s v="40-_-May-31-23"/>
    <m/>
    <n v="40"/>
    <x v="7"/>
    <n v="8.39"/>
    <n v="8.39"/>
    <x v="70"/>
    <s v=""/>
    <n v="5262363"/>
    <n v="53631199"/>
    <n v="3.29"/>
    <n v="0.84"/>
    <n v="1"/>
    <s v="l"/>
    <n v="0.44736155300507335"/>
    <n v="1"/>
    <n v="2"/>
  </r>
  <r>
    <s v="40-_-May-31-23"/>
    <m/>
    <n v="40"/>
    <x v="7"/>
    <n v="8.4730000000000008"/>
    <n v="8.4700000000000006"/>
    <x v="10"/>
    <s v=""/>
    <n v="8190931"/>
    <n v="53631199"/>
    <n v="3.29"/>
    <n v="0.84"/>
    <n v="1"/>
    <s v="l"/>
    <n v="0.69632361217145189"/>
    <n v="1"/>
    <n v="2"/>
  </r>
  <r>
    <s v="40-_-May-31-23"/>
    <m/>
    <n v="40"/>
    <x v="7"/>
    <n v="8.9079999999999995"/>
    <n v="8.91"/>
    <x v="11"/>
    <s v=""/>
    <n v="44290179"/>
    <n v="53631199"/>
    <n v="3.29"/>
    <n v="0.84"/>
    <n v="1"/>
    <s v="l"/>
    <n v="3.7651760740018667"/>
    <n v="1"/>
    <n v="2"/>
  </r>
  <r>
    <s v="40-_-May-31-23"/>
    <m/>
    <n v="40"/>
    <x v="7"/>
    <n v="9.8209999999999997"/>
    <n v="9.82"/>
    <x v="12"/>
    <s v="sixmethyl"/>
    <n v="19076433"/>
    <n v="53631199"/>
    <n v="3.29"/>
    <n v="0.84"/>
    <n v="1"/>
    <s v="l"/>
    <n v="1.6217168395029438"/>
    <n v="1"/>
    <n v="2"/>
  </r>
  <r>
    <s v="40-_-May-31-23"/>
    <m/>
    <n v="40"/>
    <x v="7"/>
    <n v="9.9049999999999994"/>
    <n v="9.91"/>
    <x v="147"/>
    <s v=""/>
    <n v="16096507"/>
    <n v="53631199"/>
    <n v="3.29"/>
    <n v="0.84"/>
    <n v="1"/>
    <s v="l"/>
    <n v="1.3683887579547505"/>
    <n v="1"/>
    <n v="2"/>
  </r>
  <r>
    <s v="40-_-May-31-23"/>
    <m/>
    <n v="40"/>
    <x v="7"/>
    <n v="10.307"/>
    <n v="10.31"/>
    <x v="13"/>
    <s v="octanal"/>
    <n v="92973231"/>
    <n v="53631199"/>
    <n v="3.29"/>
    <n v="0.84"/>
    <n v="1"/>
    <s v="l"/>
    <n v="7.9037970219955227"/>
    <n v="1"/>
    <n v="2"/>
  </r>
  <r>
    <s v="40-_-May-31-23"/>
    <m/>
    <n v="40"/>
    <x v="7"/>
    <n v="10.465999999999999"/>
    <n v="10.47"/>
    <x v="14"/>
    <s v="zhexenolacetate"/>
    <n v="13244996"/>
    <n v="53631199"/>
    <n v="3.29"/>
    <n v="0.84"/>
    <n v="1"/>
    <s v="l"/>
    <n v="1.1259774325917813"/>
    <n v="1"/>
    <n v="2"/>
  </r>
  <r>
    <s v="40-_-May-31-23"/>
    <m/>
    <n v="40"/>
    <x v="7"/>
    <n v="11.074"/>
    <n v="11.07"/>
    <x v="15"/>
    <s v="dlimonene"/>
    <n v="8409562"/>
    <n v="53631199"/>
    <n v="3.29"/>
    <n v="0.84"/>
    <n v="1"/>
    <s v="l"/>
    <n v="0.71490976894076863"/>
    <n v="1"/>
    <n v="2"/>
  </r>
  <r>
    <s v="40-_-May-31-23"/>
    <m/>
    <n v="40"/>
    <x v="7"/>
    <n v="11.151"/>
    <n v="11.15"/>
    <x v="16"/>
    <s v="ethylhexanol"/>
    <n v="20947577"/>
    <n v="53631199"/>
    <n v="3.29"/>
    <n v="0.84"/>
    <n v="1"/>
    <s v="l"/>
    <n v="1.7807856619570626"/>
    <n v="1"/>
    <n v="2"/>
  </r>
  <r>
    <s v="40-_-May-31-23"/>
    <m/>
    <n v="40"/>
    <x v="7"/>
    <n v="11.589"/>
    <n v="11.59"/>
    <x v="148"/>
    <s v=""/>
    <n v="9028053"/>
    <n v="53631199"/>
    <n v="3.29"/>
    <n v="0.84"/>
    <n v="1"/>
    <s v="l"/>
    <n v="0.76748863784047416"/>
    <n v="1"/>
    <n v="2"/>
  </r>
  <r>
    <s v="40-_-May-31-23"/>
    <m/>
    <n v="40"/>
    <x v="7"/>
    <n v="11.746"/>
    <n v="11.75"/>
    <x v="149"/>
    <s v="bocimene"/>
    <n v="15869294"/>
    <n v="53631199"/>
    <n v="3.29"/>
    <n v="0.84"/>
    <n v="1"/>
    <s v="l"/>
    <n v="1.3490730321975304"/>
    <n v="1"/>
    <n v="2"/>
  </r>
  <r>
    <s v="40-_-May-31-23"/>
    <m/>
    <n v="40"/>
    <x v="7"/>
    <n v="12.051"/>
    <n v="12.05"/>
    <x v="150"/>
    <s v=""/>
    <n v="15552015"/>
    <n v="53631199"/>
    <n v="3.29"/>
    <n v="0.84"/>
    <n v="1"/>
    <s v="l"/>
    <n v="1.3221006575863725"/>
    <n v="1"/>
    <n v="2"/>
  </r>
  <r>
    <s v="40-_-May-31-23"/>
    <m/>
    <n v="40"/>
    <x v="7"/>
    <n v="12.287000000000001"/>
    <n v="12.29"/>
    <x v="17"/>
    <s v="acetophenone"/>
    <n v="35599328"/>
    <n v="53631199"/>
    <n v="3.29"/>
    <n v="0.84"/>
    <n v="1"/>
    <s v="l"/>
    <n v="3.0263534955716644"/>
    <n v="1"/>
    <n v="2"/>
  </r>
  <r>
    <s v="40-_-May-31-23"/>
    <m/>
    <n v="40"/>
    <x v="7"/>
    <n v="12.407"/>
    <n v="12.41"/>
    <x v="18"/>
    <s v=""/>
    <n v="5612009"/>
    <n v="53631199"/>
    <n v="3.29"/>
    <n v="0.84"/>
    <n v="1"/>
    <s v="l"/>
    <n v="0.47708549594895838"/>
    <n v="1"/>
    <n v="2"/>
  </r>
  <r>
    <s v="40-_-May-31-23"/>
    <m/>
    <n v="40"/>
    <x v="7"/>
    <n v="13.199"/>
    <n v="13.2"/>
    <x v="19"/>
    <s v=""/>
    <n v="10703535"/>
    <n v="53631199"/>
    <n v="3.29"/>
    <n v="0.84"/>
    <n v="1"/>
    <s v="l"/>
    <n v="0.90992393345806"/>
    <n v="1"/>
    <n v="2"/>
  </r>
  <r>
    <s v="40-_-May-31-23"/>
    <m/>
    <n v="40"/>
    <x v="7"/>
    <n v="13.364000000000001"/>
    <n v="13.36"/>
    <x v="94"/>
    <s v=""/>
    <n v="29510066"/>
    <n v="53631199"/>
    <n v="3.29"/>
    <n v="0.84"/>
    <n v="1"/>
    <s v="l"/>
    <n v="2.5086959898133614"/>
    <n v="1"/>
    <n v="2"/>
  </r>
  <r>
    <s v="40-_-May-31-23"/>
    <m/>
    <n v="40"/>
    <x v="7"/>
    <n v="13.510999999999999"/>
    <n v="13.51"/>
    <x v="20"/>
    <s v="nonanal"/>
    <n v="323413008"/>
    <n v="53631199"/>
    <n v="3.29"/>
    <n v="0.84"/>
    <n v="1"/>
    <s v="l"/>
    <n v="27.493836043032797"/>
    <n v="1"/>
    <n v="2"/>
  </r>
  <r>
    <s v="40-_-May-31-23"/>
    <m/>
    <n v="40"/>
    <x v="7"/>
    <n v="13.885999999999999"/>
    <n v="13.89"/>
    <x v="71"/>
    <s v="edimethylnonatriene"/>
    <n v="33548668"/>
    <n v="53631199"/>
    <n v="3.29"/>
    <n v="0.84"/>
    <n v="1"/>
    <s v="l"/>
    <n v="2.8520237425148376"/>
    <n v="1"/>
    <n v="2"/>
  </r>
  <r>
    <s v="40-_-May-31-23"/>
    <m/>
    <n v="40"/>
    <x v="7"/>
    <n v="14.875999999999999"/>
    <n v="14.88"/>
    <x v="151"/>
    <s v=""/>
    <n v="8156739"/>
    <n v="53631199"/>
    <n v="3.29"/>
    <n v="0.84"/>
    <n v="1"/>
    <s v="l"/>
    <n v="0.69341689778851223"/>
    <n v="1"/>
    <n v="2"/>
  </r>
  <r>
    <s v="40-_-May-31-23"/>
    <m/>
    <n v="40"/>
    <x v="7"/>
    <n v="14.944000000000001"/>
    <n v="14.94"/>
    <x v="95"/>
    <s v="benzene"/>
    <n v="9843936"/>
    <n v="53631199"/>
    <n v="3.29"/>
    <n v="0.84"/>
    <n v="1"/>
    <s v="l"/>
    <n v="0.83684810353116068"/>
    <n v="1"/>
    <n v="2"/>
  </r>
  <r>
    <s v="40-_-May-31-23"/>
    <m/>
    <n v="40"/>
    <x v="7"/>
    <n v="15.170999999999999"/>
    <n v="15.17"/>
    <x v="23"/>
    <s v=""/>
    <n v="7112307"/>
    <n v="53631199"/>
    <n v="3.29"/>
    <n v="0.84"/>
    <n v="1"/>
    <s v="l"/>
    <n v="0.60462813093069667"/>
    <n v="1"/>
    <n v="2"/>
  </r>
  <r>
    <s v="40-_-May-31-23"/>
    <m/>
    <n v="40"/>
    <x v="7"/>
    <n v="15.265000000000001"/>
    <n v="15.27"/>
    <x v="72"/>
    <s v=""/>
    <n v="14347639"/>
    <n v="53631199"/>
    <n v="3.29"/>
    <n v="0.84"/>
    <n v="1"/>
    <s v="l"/>
    <n v="1.2197148058764014"/>
    <n v="1"/>
    <n v="2"/>
  </r>
  <r>
    <s v="40-_-May-31-23"/>
    <m/>
    <n v="40"/>
    <x v="7"/>
    <n v="15.492000000000001"/>
    <n v="15.49"/>
    <x v="24"/>
    <s v="dodecanal_a"/>
    <n v="22771808"/>
    <n v="53631199"/>
    <n v="3.29"/>
    <n v="0.84"/>
    <n v="1"/>
    <s v="l"/>
    <n v="1.9358663382996104"/>
    <n v="1"/>
    <n v="2"/>
  </r>
  <r>
    <s v="40-_-May-31-23"/>
    <m/>
    <n v="40"/>
    <x v="7"/>
    <n v="15.708"/>
    <n v="15.71"/>
    <x v="25"/>
    <s v=""/>
    <n v="13645737"/>
    <n v="53631199"/>
    <n v="3.29"/>
    <n v="0.84"/>
    <n v="1"/>
    <s v="l"/>
    <n v="1.1600450398839439"/>
    <n v="1"/>
    <n v="2"/>
  </r>
  <r>
    <s v="40-_-May-31-23"/>
    <m/>
    <n v="40"/>
    <x v="7"/>
    <n v="16"/>
    <n v="16"/>
    <x v="26"/>
    <s v="Butanoicacidhexenylester"/>
    <n v="8786483"/>
    <n v="53631199"/>
    <n v="3.29"/>
    <n v="0.84"/>
    <n v="1"/>
    <s v="l"/>
    <n v="0.74695240148440456"/>
    <n v="1"/>
    <n v="2"/>
  </r>
  <r>
    <s v="40-_-May-31-23"/>
    <m/>
    <n v="40"/>
    <x v="7"/>
    <n v="16.21"/>
    <n v="16.21"/>
    <x v="27"/>
    <s v="methylsalicylate"/>
    <n v="29612002"/>
    <n v="53631199"/>
    <n v="3.29"/>
    <n v="0.84"/>
    <n v="1"/>
    <s v="l"/>
    <n v="2.5173617255801886"/>
    <n v="1"/>
    <n v="2"/>
  </r>
  <r>
    <s v="40-_-May-31-23"/>
    <m/>
    <n v="40"/>
    <x v="7"/>
    <n v="16.367000000000001"/>
    <n v="16.37"/>
    <x v="28"/>
    <s v="dodecane"/>
    <n v="32661285"/>
    <n v="53631199"/>
    <n v="3.29"/>
    <n v="0.84"/>
    <n v="1"/>
    <s v="l"/>
    <n v="2.7765859521171965"/>
    <n v="1"/>
    <n v="2"/>
  </r>
  <r>
    <s v="40-_-May-31-23"/>
    <m/>
    <n v="40"/>
    <x v="7"/>
    <n v="16.547999999999998"/>
    <n v="16.55"/>
    <x v="29"/>
    <s v="decanal"/>
    <n v="271928414"/>
    <n v="53631199"/>
    <n v="3.29"/>
    <n v="0.84"/>
    <n v="1"/>
    <s v="l"/>
    <n v="23.117051711036755"/>
    <n v="1"/>
    <n v="2"/>
  </r>
  <r>
    <s v="40-_-May-31-23"/>
    <m/>
    <n v="40"/>
    <x v="7"/>
    <n v="17.326000000000001"/>
    <n v="17.329999999999998"/>
    <x v="152"/>
    <s v="z3hex"/>
    <n v="5217496"/>
    <n v="53631199"/>
    <n v="3.29"/>
    <n v="0.84"/>
    <n v="1"/>
    <s v="l"/>
    <n v="0.44354734049280864"/>
    <n v="1"/>
    <n v="2"/>
  </r>
  <r>
    <s v="40-_-May-31-23"/>
    <m/>
    <n v="40"/>
    <x v="7"/>
    <n v="17.431999999999999"/>
    <n v="17.43"/>
    <x v="30"/>
    <s v="cisthreehexiso"/>
    <n v="126933789"/>
    <n v="53631199"/>
    <n v="3.29"/>
    <n v="0.84"/>
    <n v="1"/>
    <s v="l"/>
    <n v="10.790836165399135"/>
    <n v="1"/>
    <n v="2"/>
  </r>
  <r>
    <s v="40-_-May-31-23"/>
    <m/>
    <n v="40"/>
    <x v="7"/>
    <n v="17.626999999999999"/>
    <n v="17.63"/>
    <x v="153"/>
    <s v=""/>
    <n v="5469406"/>
    <n v="53631199"/>
    <n v="3.29"/>
    <n v="0.84"/>
    <n v="1"/>
    <s v="l"/>
    <n v="0.46496259611419166"/>
    <n v="1"/>
    <n v="2"/>
  </r>
  <r>
    <s v="40-_-May-31-23"/>
    <m/>
    <n v="40"/>
    <x v="7"/>
    <n v="17.917000000000002"/>
    <n v="17.920000000000002"/>
    <x v="97"/>
    <s v=""/>
    <n v="23750098"/>
    <n v="53631199"/>
    <n v="3.29"/>
    <n v="0.84"/>
    <n v="1"/>
    <s v="l"/>
    <n v="2.0190322722515885"/>
    <n v="1"/>
    <n v="2"/>
  </r>
  <r>
    <s v="40-_-May-31-23"/>
    <m/>
    <n v="40"/>
    <x v="7"/>
    <n v="18.177"/>
    <n v="18.18"/>
    <x v="33"/>
    <s v="methylacetophenone"/>
    <n v="65910349"/>
    <n v="53631199"/>
    <n v="3.29"/>
    <n v="0.84"/>
    <n v="1"/>
    <s v="l"/>
    <n v="5.603139898890741"/>
    <n v="1"/>
    <n v="2"/>
  </r>
  <r>
    <s v="40-_-May-31-23"/>
    <m/>
    <n v="40"/>
    <x v="7"/>
    <n v="18.59"/>
    <n v="18.59"/>
    <x v="34"/>
    <s v=""/>
    <n v="17136547"/>
    <n v="53631199"/>
    <n v="3.29"/>
    <n v="0.84"/>
    <n v="1"/>
    <s v="l"/>
    <n v="1.4568041541536436"/>
    <n v="1"/>
    <n v="2"/>
  </r>
  <r>
    <s v="40-_-May-31-23"/>
    <m/>
    <n v="40"/>
    <x v="7"/>
    <n v="18.693000000000001"/>
    <n v="18.690000000000001"/>
    <x v="35"/>
    <s v=""/>
    <n v="43235815"/>
    <n v="53631199"/>
    <n v="3.29"/>
    <n v="0.84"/>
    <n v="1"/>
    <s v="l"/>
    <n v="3.6755429725847577"/>
    <n v="1"/>
    <n v="2"/>
  </r>
  <r>
    <s v="40-_-May-31-23"/>
    <m/>
    <n v="40"/>
    <x v="7"/>
    <n v="18.989000000000001"/>
    <n v="18.989999999999998"/>
    <x v="36"/>
    <s v="methylnaphthalene"/>
    <n v="36104970"/>
    <n v="53631199"/>
    <n v="3.29"/>
    <n v="0.84"/>
    <n v="1"/>
    <s v="l"/>
    <n v="3.0693388978300398"/>
    <n v="1"/>
    <n v="2"/>
  </r>
  <r>
    <s v="40-_-May-31-23"/>
    <m/>
    <n v="40"/>
    <x v="7"/>
    <n v="19.190000000000001"/>
    <n v="19.190000000000001"/>
    <x v="38"/>
    <s v=""/>
    <n v="5869447"/>
    <n v="53631199"/>
    <n v="3.29"/>
    <n v="0.84"/>
    <n v="1"/>
    <s v="l"/>
    <n v="0.49897069533230004"/>
    <n v="1"/>
    <n v="2"/>
  </r>
  <r>
    <s v="40-_-May-31-23"/>
    <m/>
    <n v="40"/>
    <x v="7"/>
    <n v="19.396999999999998"/>
    <n v="19.399999999999999"/>
    <x v="39"/>
    <s v="undecanal_c"/>
    <n v="35128120"/>
    <n v="53631199"/>
    <n v="3.29"/>
    <n v="0.84"/>
    <n v="1"/>
    <s v="l"/>
    <n v="2.9862953804875443"/>
    <n v="1"/>
    <n v="2"/>
  </r>
  <r>
    <s v="40-_-May-31-23"/>
    <m/>
    <n v="40"/>
    <x v="7"/>
    <n v="19.452999999999999"/>
    <n v="19.45"/>
    <x v="40"/>
    <s v=""/>
    <n v="22085341"/>
    <n v="53631199"/>
    <n v="3.29"/>
    <n v="0.84"/>
    <n v="1"/>
    <s v="l"/>
    <n v="1.8775087253400455"/>
    <n v="1"/>
    <n v="2"/>
  </r>
  <r>
    <s v="40-_-May-31-23"/>
    <m/>
    <n v="40"/>
    <x v="7"/>
    <n v="19.503"/>
    <n v="19.5"/>
    <x v="41"/>
    <s v="standard"/>
    <n v="53631199"/>
    <n v="53631199"/>
    <n v="3.29"/>
    <n v="0.84"/>
    <n v="1"/>
    <s v="l"/>
    <n v="4.5592705167173255"/>
    <n v="1"/>
    <n v="2"/>
  </r>
  <r>
    <s v="40-_-May-31-23"/>
    <m/>
    <n v="40"/>
    <x v="7"/>
    <n v="20.13"/>
    <n v="20.13"/>
    <x v="73"/>
    <s v=""/>
    <n v="24257666"/>
    <n v="53631199"/>
    <n v="3.29"/>
    <n v="0.84"/>
    <n v="1"/>
    <s v="l"/>
    <n v="2.0621814067251472"/>
    <n v="1"/>
    <n v="2"/>
  </r>
  <r>
    <s v="40-_-May-31-23"/>
    <m/>
    <n v="40"/>
    <x v="7"/>
    <n v="20.193999999999999"/>
    <n v="20.190000000000001"/>
    <x v="74"/>
    <s v=""/>
    <n v="26310840"/>
    <n v="53631199"/>
    <n v="3.29"/>
    <n v="0.84"/>
    <n v="1"/>
    <s v="l"/>
    <n v="2.2367248787793628"/>
    <n v="1"/>
    <n v="2"/>
  </r>
  <r>
    <s v="40-_-May-31-23"/>
    <m/>
    <n v="40"/>
    <x v="7"/>
    <n v="20.899000000000001"/>
    <n v="20.9"/>
    <x v="42"/>
    <s v="2undecanal"/>
    <n v="9983725"/>
    <n v="53631199"/>
    <n v="3.29"/>
    <n v="0.84"/>
    <n v="1"/>
    <s v="l"/>
    <n v="0.84873178090822998"/>
    <n v="1"/>
    <n v="2"/>
  </r>
  <r>
    <s v="40-_-May-31-23"/>
    <m/>
    <n v="40"/>
    <x v="7"/>
    <n v="21.632999999999999"/>
    <n v="21.63"/>
    <x v="119"/>
    <s v=""/>
    <n v="5808409"/>
    <n v="53631199"/>
    <n v="3.29"/>
    <n v="0.84"/>
    <n v="1"/>
    <s v="l"/>
    <n v="0.49378176129785134"/>
    <n v="1"/>
    <n v="2"/>
  </r>
  <r>
    <s v="40-_-May-31-23"/>
    <m/>
    <n v="40"/>
    <x v="7"/>
    <n v="21.835999999999999"/>
    <n v="21.84"/>
    <x v="44"/>
    <s v="tetradecane"/>
    <n v="49670217"/>
    <n v="53631199"/>
    <n v="3.29"/>
    <n v="0.84"/>
    <n v="1"/>
    <s v="l"/>
    <n v="4.222541359313106"/>
    <n v="1"/>
    <n v="2"/>
  </r>
  <r>
    <s v="40-_-May-31-23"/>
    <m/>
    <n v="40"/>
    <x v="7"/>
    <n v="22.074999999999999"/>
    <n v="22.08"/>
    <x v="45"/>
    <s v="dodecanal_b"/>
    <n v="42873171"/>
    <n v="53631199"/>
    <n v="3.29"/>
    <n v="0.84"/>
    <n v="1"/>
    <s v="l"/>
    <n v="3.6447140497172223"/>
    <n v="1"/>
    <n v="2"/>
  </r>
  <r>
    <s v="40-_-May-31-23"/>
    <m/>
    <n v="40"/>
    <x v="7"/>
    <n v="22.286000000000001"/>
    <n v="22.29"/>
    <x v="46"/>
    <s v="tetramethyldiol"/>
    <n v="18840447"/>
    <n v="53631199"/>
    <n v="3.29"/>
    <n v="0.84"/>
    <n v="1"/>
    <s v="l"/>
    <n v="1.6016553075547573"/>
    <n v="1"/>
    <n v="2"/>
  </r>
  <r>
    <s v="40-_-May-31-23"/>
    <m/>
    <n v="40"/>
    <x v="7"/>
    <n v="22.692"/>
    <n v="22.69"/>
    <x v="75"/>
    <s v=""/>
    <n v="49086475"/>
    <n v="53631199"/>
    <n v="3.29"/>
    <n v="0.84"/>
    <n v="1"/>
    <s v="l"/>
    <n v="4.1729165562209802"/>
    <n v="1"/>
    <n v="2"/>
  </r>
  <r>
    <s v="40-_-May-31-23"/>
    <m/>
    <n v="40"/>
    <x v="7"/>
    <n v="23.103000000000002"/>
    <n v="23.1"/>
    <x v="76"/>
    <s v=""/>
    <n v="66629567"/>
    <n v="53631199"/>
    <n v="3.29"/>
    <n v="0.84"/>
    <n v="1"/>
    <s v="l"/>
    <n v="5.6642817246122288"/>
    <n v="1"/>
    <n v="2"/>
  </r>
  <r>
    <s v="40-_-May-31-23"/>
    <m/>
    <n v="40"/>
    <x v="7"/>
    <n v="23.190999999999999"/>
    <n v="23.19"/>
    <x v="47"/>
    <s v=""/>
    <n v="12767382"/>
    <n v="53631199"/>
    <n v="3.29"/>
    <n v="0.84"/>
    <n v="1"/>
    <s v="l"/>
    <n v="1.085374733618532"/>
    <n v="1"/>
    <n v="2"/>
  </r>
  <r>
    <s v="40-_-May-31-23"/>
    <m/>
    <n v="40"/>
    <x v="7"/>
    <n v="23.452000000000002"/>
    <n v="23.45"/>
    <x v="154"/>
    <s v=""/>
    <n v="11267716"/>
    <n v="53631199"/>
    <n v="3.29"/>
    <n v="0.84"/>
    <n v="1"/>
    <s v="l"/>
    <n v="0.95788582592651106"/>
    <n v="1"/>
    <n v="2"/>
  </r>
  <r>
    <s v="40-_-May-31-23"/>
    <m/>
    <n v="40"/>
    <x v="7"/>
    <n v="23.541"/>
    <n v="23.54"/>
    <x v="77"/>
    <s v=""/>
    <n v="12574543"/>
    <n v="53631199"/>
    <n v="3.29"/>
    <n v="0.84"/>
    <n v="1"/>
    <s v="l"/>
    <n v="1.0689811943435057"/>
    <n v="1"/>
    <n v="2"/>
  </r>
  <r>
    <s v="40-_-May-31-23"/>
    <m/>
    <n v="40"/>
    <x v="7"/>
    <n v="24.146000000000001"/>
    <n v="24.15"/>
    <x v="121"/>
    <s v=""/>
    <n v="6659434"/>
    <n v="53631199"/>
    <n v="3.29"/>
    <n v="0.84"/>
    <n v="1"/>
    <s v="l"/>
    <n v="0.56612870232912238"/>
    <n v="1"/>
    <n v="2"/>
  </r>
  <r>
    <s v="40-_-May-31-23"/>
    <m/>
    <n v="40"/>
    <x v="7"/>
    <n v="24.332000000000001"/>
    <n v="24.33"/>
    <x v="48"/>
    <s v="pentadecane"/>
    <n v="47038275"/>
    <n v="53631199"/>
    <n v="3.29"/>
    <n v="0.84"/>
    <n v="1"/>
    <s v="l"/>
    <n v="3.9987959315386861"/>
    <n v="1"/>
    <n v="2"/>
  </r>
  <r>
    <s v="40-_-May-31-23"/>
    <m/>
    <n v="40"/>
    <x v="7"/>
    <n v="24.42"/>
    <n v="24.42"/>
    <x v="155"/>
    <s v=""/>
    <n v="5717847"/>
    <n v="53631199"/>
    <n v="3.29"/>
    <n v="0.84"/>
    <n v="1"/>
    <s v="l"/>
    <n v="0.48608294672286945"/>
    <n v="1"/>
    <n v="2"/>
  </r>
  <r>
    <s v="40-_-May-31-23"/>
    <m/>
    <n v="40"/>
    <x v="7"/>
    <n v="24.602"/>
    <n v="24.6"/>
    <x v="49"/>
    <s v="tridecanal"/>
    <n v="40412966"/>
    <n v="53631199"/>
    <n v="3.29"/>
    <n v="0.84"/>
    <n v="1"/>
    <s v="l"/>
    <n v="3.4355682478197012"/>
    <n v="1"/>
    <n v="2"/>
  </r>
  <r>
    <s v="40-_-May-31-23"/>
    <m/>
    <n v="40"/>
    <x v="7"/>
    <n v="24.763999999999999"/>
    <n v="24.76"/>
    <x v="156"/>
    <s v=""/>
    <n v="15933716"/>
    <n v="53631199"/>
    <n v="3.29"/>
    <n v="0.84"/>
    <n v="1"/>
    <s v="l"/>
    <n v="1.3545496452642634"/>
    <n v="1"/>
    <n v="2"/>
  </r>
  <r>
    <s v="40-_-May-31-23"/>
    <m/>
    <n v="40"/>
    <x v="7"/>
    <n v="24.978999999999999"/>
    <n v="24.98"/>
    <x v="157"/>
    <s v=""/>
    <n v="15825379"/>
    <n v="53631199"/>
    <n v="3.29"/>
    <n v="0.84"/>
    <n v="1"/>
    <s v="l"/>
    <n v="1.345339750665979"/>
    <n v="1"/>
    <n v="2"/>
  </r>
  <r>
    <s v="40-_-May-31-23"/>
    <m/>
    <n v="40"/>
    <x v="7"/>
    <n v="26.692"/>
    <n v="26.69"/>
    <x v="52"/>
    <s v=""/>
    <n v="18422132"/>
    <n v="53631199"/>
    <n v="3.29"/>
    <n v="0.84"/>
    <n v="1"/>
    <s v="l"/>
    <n v="1.5660937075576995"/>
    <n v="1"/>
    <n v="2"/>
  </r>
  <r>
    <s v="40-_-May-31-23"/>
    <m/>
    <n v="40"/>
    <x v="7"/>
    <n v="26.991"/>
    <n v="26.99"/>
    <x v="53"/>
    <s v="tetradecanal"/>
    <n v="30291683"/>
    <n v="53631199"/>
    <n v="3.29"/>
    <n v="0.84"/>
    <n v="1"/>
    <s v="l"/>
    <n v="2.5751424502675655"/>
    <n v="1"/>
    <n v="2"/>
  </r>
  <r>
    <s v="40-_-May-31-23"/>
    <m/>
    <n v="40"/>
    <x v="7"/>
    <n v="27.193000000000001"/>
    <n v="27.19"/>
    <x v="78"/>
    <s v=""/>
    <n v="7281088"/>
    <n v="53631199"/>
    <n v="3.29"/>
    <n v="0.84"/>
    <n v="1"/>
    <s v="l"/>
    <n v="0.61897646271201801"/>
    <n v="1"/>
    <n v="2"/>
  </r>
  <r>
    <s v="40-_-May-31-23"/>
    <m/>
    <n v="40"/>
    <x v="7"/>
    <n v="28.207999999999998"/>
    <n v="28.21"/>
    <x v="79"/>
    <s v=""/>
    <n v="12507523"/>
    <n v="53631199"/>
    <n v="3.29"/>
    <n v="0.84"/>
    <n v="1"/>
    <s v="l"/>
    <n v="1.0632837213104975"/>
    <n v="1"/>
    <n v="2"/>
  </r>
  <r>
    <s v="40-_-May-31-23"/>
    <m/>
    <n v="40"/>
    <x v="7"/>
    <n v="28.818000000000001"/>
    <n v="28.82"/>
    <x v="158"/>
    <s v=""/>
    <n v="31720126"/>
    <n v="53631199"/>
    <n v="3.29"/>
    <n v="0.84"/>
    <n v="1"/>
    <s v="l"/>
    <n v="2.6965765814476512"/>
    <n v="1"/>
    <n v="2"/>
  </r>
  <r>
    <s v="40-_-May-31-23"/>
    <m/>
    <n v="40"/>
    <x v="7"/>
    <n v="28.93"/>
    <n v="28.93"/>
    <x v="56"/>
    <s v="heptadecane"/>
    <n v="29824386"/>
    <n v="53631199"/>
    <n v="3.29"/>
    <n v="0.84"/>
    <n v="1"/>
    <s v="l"/>
    <n v="2.5354168152943393"/>
    <n v="1"/>
    <n v="2"/>
  </r>
  <r>
    <s v="40-_-May-31-23"/>
    <m/>
    <n v="40"/>
    <x v="7"/>
    <n v="29.257999999999999"/>
    <n v="29.26"/>
    <x v="57"/>
    <s v="pentadecanal"/>
    <n v="66182301"/>
    <n v="53631199"/>
    <n v="3.29"/>
    <n v="0.84"/>
    <n v="1"/>
    <s v="l"/>
    <n v="5.6262589556838281"/>
    <n v="1"/>
    <n v="2"/>
  </r>
  <r>
    <s v="40-_-May-31-23"/>
    <m/>
    <n v="40"/>
    <x v="7"/>
    <n v="29.652999999999999"/>
    <n v="29.65"/>
    <x v="122"/>
    <s v=""/>
    <n v="13465287"/>
    <n v="53631199"/>
    <n v="3.29"/>
    <n v="0.84"/>
    <n v="1"/>
    <s v="l"/>
    <n v="1.1447047085081405"/>
    <n v="1"/>
    <n v="2"/>
  </r>
  <r>
    <s v="40-_-May-31-23"/>
    <m/>
    <n v="40"/>
    <x v="7"/>
    <n v="31.062999999999999"/>
    <n v="31.06"/>
    <x v="123"/>
    <s v=""/>
    <n v="6880919"/>
    <n v="53631199"/>
    <n v="3.29"/>
    <n v="0.84"/>
    <n v="1"/>
    <s v="l"/>
    <n v="0.58495748201751119"/>
    <n v="1"/>
    <n v="2"/>
  </r>
  <r>
    <s v="40-_-May-31-23"/>
    <m/>
    <n v="40"/>
    <x v="7"/>
    <n v="31.241"/>
    <n v="31.24"/>
    <x v="58"/>
    <s v=""/>
    <n v="86608924"/>
    <n v="53631199"/>
    <n v="3.29"/>
    <n v="0.84"/>
    <n v="1"/>
    <s v="l"/>
    <n v="7.3627575187683494"/>
    <n v="1"/>
    <n v="2"/>
  </r>
  <r>
    <s v="40-_-May-31-23"/>
    <m/>
    <n v="40"/>
    <x v="7"/>
    <n v="31.414999999999999"/>
    <n v="31.42"/>
    <x v="59"/>
    <s v=""/>
    <n v="13269146"/>
    <n v="53631199"/>
    <n v="3.29"/>
    <n v="0.84"/>
    <n v="1"/>
    <s v="l"/>
    <n v="1.1280304611466476"/>
    <n v="1"/>
    <n v="2"/>
  </r>
  <r>
    <s v="40-_-May-31-23"/>
    <m/>
    <n v="40"/>
    <x v="7"/>
    <n v="31.616"/>
    <n v="31.62"/>
    <x v="60"/>
    <s v=""/>
    <n v="15023081"/>
    <n v="53631199"/>
    <n v="3.29"/>
    <n v="0.84"/>
    <n v="1"/>
    <s v="l"/>
    <n v="1.277135166669614"/>
    <n v="1"/>
    <n v="2"/>
  </r>
  <r>
    <s v="40-_-May-31-23"/>
    <m/>
    <n v="40"/>
    <x v="7"/>
    <n v="32.005000000000003"/>
    <n v="32.01"/>
    <x v="124"/>
    <s v=""/>
    <n v="10419868"/>
    <n v="53631199"/>
    <n v="3.29"/>
    <n v="0.84"/>
    <n v="1"/>
    <s v="l"/>
    <n v="0.88580896653991126"/>
    <n v="1"/>
    <n v="2"/>
  </r>
  <r>
    <s v="40-_-May-31-23"/>
    <m/>
    <n v="40"/>
    <x v="7"/>
    <n v="32.387"/>
    <n v="32.39"/>
    <x v="61"/>
    <s v=""/>
    <n v="16971216"/>
    <n v="53631199"/>
    <n v="3.29"/>
    <n v="0.84"/>
    <n v="1"/>
    <s v="l"/>
    <n v="1.4427491121658746"/>
    <n v="1"/>
    <n v="2"/>
  </r>
  <r>
    <s v="40-_-May-31-23"/>
    <m/>
    <n v="40"/>
    <x v="7"/>
    <n v="32.875"/>
    <n v="32.880000000000003"/>
    <x v="63"/>
    <s v="homosalate"/>
    <n v="218762329"/>
    <n v="53631199"/>
    <n v="3.29"/>
    <n v="0.84"/>
    <n v="1"/>
    <s v="l"/>
    <n v="18.597321249113143"/>
    <n v="1"/>
    <n v="2"/>
  </r>
  <r>
    <s v="40-_-May-31-23"/>
    <m/>
    <n v="40"/>
    <x v="7"/>
    <n v="33.091999999999999"/>
    <n v="33.090000000000003"/>
    <x v="125"/>
    <s v=""/>
    <n v="9534774"/>
    <n v="53631199"/>
    <n v="3.29"/>
    <n v="0.84"/>
    <n v="1"/>
    <s v="l"/>
    <n v="0.81056576754442733"/>
    <n v="1"/>
    <n v="2"/>
  </r>
  <r>
    <s v="40-_-May-31-23"/>
    <m/>
    <n v="40"/>
    <x v="7"/>
    <n v="33.792999999999999"/>
    <n v="33.79"/>
    <x v="127"/>
    <s v=""/>
    <n v="11522469"/>
    <n v="53631199"/>
    <n v="3.29"/>
    <n v="0.84"/>
    <n v="1"/>
    <s v="l"/>
    <n v="0.9795427693400881"/>
    <n v="1"/>
    <n v="2"/>
  </r>
  <r>
    <s v="40-_-May-31-23"/>
    <m/>
    <n v="40"/>
    <x v="7"/>
    <n v="34.948"/>
    <n v="34.950000000000003"/>
    <x v="64"/>
    <s v=""/>
    <n v="11095818"/>
    <n v="53631199"/>
    <n v="3.29"/>
    <n v="0.84"/>
    <n v="1"/>
    <s v="l"/>
    <n v="0.94327251319258032"/>
    <n v="1"/>
    <n v="2"/>
  </r>
  <r>
    <s v="40-_-May-31-23"/>
    <m/>
    <n v="40"/>
    <x v="7"/>
    <n v="35.131"/>
    <n v="35.130000000000003"/>
    <x v="65"/>
    <s v=""/>
    <n v="46741021"/>
    <n v="53631199"/>
    <n v="3.29"/>
    <n v="0.84"/>
    <n v="1"/>
    <s v="l"/>
    <n v="3.9735259129031473"/>
    <n v="1"/>
    <n v="2"/>
  </r>
  <r>
    <s v="40-_-May-31-23"/>
    <m/>
    <n v="40"/>
    <x v="7"/>
    <n v="36.366"/>
    <n v="36.369999999999997"/>
    <x v="66"/>
    <s v=""/>
    <n v="11500225"/>
    <n v="53631199"/>
    <n v="3.29"/>
    <n v="0.84"/>
    <n v="1"/>
    <s v="l"/>
    <n v="0.9776517727697176"/>
    <n v="1"/>
    <n v="2"/>
  </r>
  <r>
    <s v="420-_-May-31-23"/>
    <m/>
    <n v="420"/>
    <x v="8"/>
    <n v="4.1210000000000004"/>
    <n v="4.12"/>
    <x v="159"/>
    <s v=""/>
    <n v="12360662"/>
    <n v="32104763"/>
    <n v="7.77"/>
    <n v="1.78"/>
    <n v="1"/>
    <s v="l"/>
    <n v="0.74326298104994126"/>
    <n v="1"/>
    <n v="2"/>
  </r>
  <r>
    <s v="420-_-May-31-23"/>
    <m/>
    <n v="420"/>
    <x v="8"/>
    <n v="4.29"/>
    <n v="4.29"/>
    <x v="160"/>
    <s v=""/>
    <n v="19548352"/>
    <n v="32104763"/>
    <n v="7.77"/>
    <n v="1.78"/>
    <n v="1"/>
    <s v="l"/>
    <n v="1.1754683027602875"/>
    <n v="1"/>
    <n v="2"/>
  </r>
  <r>
    <s v="420-_-May-31-23"/>
    <m/>
    <n v="420"/>
    <x v="8"/>
    <n v="4.3680000000000003"/>
    <n v="4.37"/>
    <x v="161"/>
    <s v=""/>
    <n v="47245727"/>
    <n v="32104763"/>
    <n v="7.77"/>
    <n v="1.78"/>
    <n v="1"/>
    <s v="l"/>
    <n v="2.8409481540625978"/>
    <n v="1"/>
    <n v="2"/>
  </r>
  <r>
    <s v="420-_-May-31-23"/>
    <m/>
    <n v="420"/>
    <x v="8"/>
    <n v="4.8769999999999998"/>
    <n v="4.88"/>
    <x v="134"/>
    <s v=""/>
    <n v="8113929"/>
    <n v="32104763"/>
    <n v="7.77"/>
    <n v="1.78"/>
    <n v="1"/>
    <s v="l"/>
    <n v="0.48790129983066999"/>
    <n v="1"/>
    <n v="2"/>
  </r>
  <r>
    <s v="420-_-May-31-23"/>
    <m/>
    <n v="420"/>
    <x v="8"/>
    <n v="5.4249999999999998"/>
    <n v="5.43"/>
    <x v="2"/>
    <s v="hydroxymethylpentanone"/>
    <n v="128603685"/>
    <n v="32104763"/>
    <n v="7.77"/>
    <n v="1.78"/>
    <n v="1"/>
    <s v="l"/>
    <n v="7.733109948893321"/>
    <n v="1"/>
    <n v="2"/>
  </r>
  <r>
    <s v="420-_-May-31-23"/>
    <m/>
    <n v="420"/>
    <x v="8"/>
    <n v="5.66"/>
    <n v="5.66"/>
    <x v="111"/>
    <s v=""/>
    <n v="9625040"/>
    <n v="32104763"/>
    <n v="7.77"/>
    <n v="1.78"/>
    <n v="1"/>
    <s v="l"/>
    <n v="0.57876640612977903"/>
    <n v="1"/>
    <n v="2"/>
  </r>
  <r>
    <s v="420-_-May-31-23"/>
    <m/>
    <n v="420"/>
    <x v="8"/>
    <n v="5.7729999999999997"/>
    <n v="5.77"/>
    <x v="3"/>
    <s v="zhexenol"/>
    <n v="710619618"/>
    <n v="32104763"/>
    <n v="7.77"/>
    <n v="1.78"/>
    <n v="1"/>
    <s v="l"/>
    <n v="42.730499035347016"/>
    <n v="1"/>
    <n v="2"/>
  </r>
  <r>
    <s v="420-_-May-31-23"/>
    <m/>
    <n v="420"/>
    <x v="8"/>
    <n v="6.117"/>
    <n v="6.12"/>
    <x v="5"/>
    <s v=""/>
    <n v="30521302"/>
    <n v="32104763"/>
    <n v="7.77"/>
    <n v="1.78"/>
    <n v="1"/>
    <s v="l"/>
    <n v="1.8352863228559713"/>
    <n v="1"/>
    <n v="2"/>
  </r>
  <r>
    <s v="420-_-May-31-23"/>
    <m/>
    <n v="420"/>
    <x v="8"/>
    <n v="6.7270000000000003"/>
    <n v="6.73"/>
    <x v="139"/>
    <s v=""/>
    <n v="10533772"/>
    <n v="32104763"/>
    <n v="7.77"/>
    <n v="1.78"/>
    <n v="1"/>
    <s v="l"/>
    <n v="0.63340966514741703"/>
    <n v="1"/>
    <n v="2"/>
  </r>
  <r>
    <s v="420-_-May-31-23"/>
    <m/>
    <n v="420"/>
    <x v="8"/>
    <n v="6.9710000000000001"/>
    <n v="6.97"/>
    <x v="7"/>
    <s v="nonane"/>
    <n v="15832186"/>
    <n v="32104763"/>
    <n v="7.77"/>
    <n v="1.78"/>
    <n v="1"/>
    <s v="l"/>
    <n v="0.95201031812836112"/>
    <n v="1"/>
    <n v="2"/>
  </r>
  <r>
    <s v="420-_-May-31-23"/>
    <m/>
    <n v="420"/>
    <x v="8"/>
    <n v="7.5140000000000002"/>
    <n v="7.51"/>
    <x v="9"/>
    <s v="cyclopentane"/>
    <n v="9450245"/>
    <n v="32104763"/>
    <n v="7.77"/>
    <n v="1.78"/>
    <n v="1"/>
    <s v="l"/>
    <n v="0.56825575121723271"/>
    <n v="1"/>
    <n v="2"/>
  </r>
  <r>
    <s v="420-_-May-31-23"/>
    <m/>
    <n v="420"/>
    <x v="8"/>
    <n v="8.1820000000000004"/>
    <n v="8.18"/>
    <x v="113"/>
    <s v=""/>
    <n v="11399508"/>
    <n v="32104763"/>
    <n v="7.77"/>
    <n v="1.78"/>
    <n v="1"/>
    <s v="l"/>
    <n v="0.68546751772539805"/>
    <n v="1"/>
    <n v="2"/>
  </r>
  <r>
    <s v="420-_-May-31-23"/>
    <m/>
    <n v="420"/>
    <x v="8"/>
    <n v="8.4730000000000008"/>
    <n v="8.4700000000000006"/>
    <x v="10"/>
    <s v=""/>
    <n v="9290197"/>
    <n v="32104763"/>
    <n v="7.77"/>
    <n v="1.78"/>
    <n v="1"/>
    <s v="l"/>
    <n v="0.55863185295101681"/>
    <n v="1"/>
    <n v="2"/>
  </r>
  <r>
    <s v="420-_-May-31-23"/>
    <m/>
    <n v="420"/>
    <x v="8"/>
    <n v="8.9429999999999996"/>
    <n v="8.94"/>
    <x v="11"/>
    <s v=""/>
    <n v="61969650"/>
    <n v="32104763"/>
    <n v="7.77"/>
    <n v="1.78"/>
    <n v="1"/>
    <s v="l"/>
    <n v="3.7263171498113525"/>
    <n v="1"/>
    <n v="2"/>
  </r>
  <r>
    <s v="420-_-May-31-23"/>
    <m/>
    <n v="420"/>
    <x v="8"/>
    <n v="9.907"/>
    <n v="9.91"/>
    <x v="147"/>
    <s v=""/>
    <n v="35352151"/>
    <n v="32104763"/>
    <n v="7.77"/>
    <n v="1.78"/>
    <n v="1"/>
    <s v="l"/>
    <n v="2.1257716729725042"/>
    <n v="1"/>
    <n v="2"/>
  </r>
  <r>
    <s v="420-_-May-31-23"/>
    <m/>
    <n v="420"/>
    <x v="8"/>
    <n v="10.311999999999999"/>
    <n v="10.31"/>
    <x v="13"/>
    <s v="octanal"/>
    <n v="28721812"/>
    <n v="32104763"/>
    <n v="7.77"/>
    <n v="1.78"/>
    <n v="1"/>
    <s v="l"/>
    <n v="1.7270806052520467"/>
    <n v="1"/>
    <n v="2"/>
  </r>
  <r>
    <s v="420-_-May-31-23"/>
    <m/>
    <n v="420"/>
    <x v="8"/>
    <n v="10.475"/>
    <n v="10.48"/>
    <x v="14"/>
    <s v="zhexenolacetate"/>
    <n v="1090281086"/>
    <n v="32104763"/>
    <n v="7.77"/>
    <n v="1.78"/>
    <n v="1"/>
    <s v="l"/>
    <n v="65.560046068950626"/>
    <n v="1"/>
    <n v="2"/>
  </r>
  <r>
    <s v="420-_-May-31-23"/>
    <m/>
    <n v="420"/>
    <x v="8"/>
    <n v="11.074999999999999"/>
    <n v="11.08"/>
    <x v="15"/>
    <s v="dlimonene"/>
    <n v="15503562"/>
    <n v="32104763"/>
    <n v="7.77"/>
    <n v="1.78"/>
    <n v="1"/>
    <s v="l"/>
    <n v="0.93224972165832132"/>
    <n v="1"/>
    <n v="2"/>
  </r>
  <r>
    <s v="420-_-May-31-23"/>
    <m/>
    <n v="420"/>
    <x v="8"/>
    <n v="11.749000000000001"/>
    <n v="11.75"/>
    <x v="149"/>
    <s v="bocimene"/>
    <n v="22487724"/>
    <n v="32104763"/>
    <n v="7.77"/>
    <n v="1.78"/>
    <n v="1"/>
    <s v="l"/>
    <n v="1.3522166351016076"/>
    <n v="1"/>
    <n v="2"/>
  </r>
  <r>
    <s v="420-_-May-31-23"/>
    <m/>
    <n v="420"/>
    <x v="8"/>
    <n v="12.289"/>
    <n v="12.29"/>
    <x v="17"/>
    <s v="acetophenone"/>
    <n v="34337608"/>
    <n v="32104763"/>
    <n v="7.77"/>
    <n v="1.78"/>
    <n v="1"/>
    <s v="l"/>
    <n v="2.0647658583500066"/>
    <n v="1"/>
    <n v="2"/>
  </r>
  <r>
    <s v="420-_-May-31-23"/>
    <m/>
    <n v="420"/>
    <x v="8"/>
    <n v="13.378"/>
    <n v="13.38"/>
    <x v="162"/>
    <s v=""/>
    <n v="30324323"/>
    <n v="32104763"/>
    <n v="7.77"/>
    <n v="1.78"/>
    <n v="1"/>
    <s v="l"/>
    <n v="1.8234417146348065"/>
    <n v="1"/>
    <n v="2"/>
  </r>
  <r>
    <s v="420-_-May-31-23"/>
    <m/>
    <n v="420"/>
    <x v="8"/>
    <n v="13.510999999999999"/>
    <n v="13.51"/>
    <x v="20"/>
    <s v="nonanal"/>
    <n v="124181814"/>
    <n v="32104763"/>
    <n v="7.77"/>
    <n v="1.78"/>
    <n v="1"/>
    <s v="l"/>
    <n v="7.4672169877171086"/>
    <n v="1"/>
    <n v="2"/>
  </r>
  <r>
    <s v="420-_-May-31-23"/>
    <m/>
    <n v="420"/>
    <x v="8"/>
    <n v="13.885999999999999"/>
    <n v="13.89"/>
    <x v="71"/>
    <s v="edimethylnonatriene"/>
    <n v="35681120"/>
    <n v="32104763"/>
    <n v="7.77"/>
    <n v="1.78"/>
    <n v="1"/>
    <s v="l"/>
    <n v="2.1455530147495883"/>
    <n v="1"/>
    <n v="2"/>
  </r>
  <r>
    <s v="420-_-May-31-23"/>
    <m/>
    <n v="420"/>
    <x v="8"/>
    <n v="14.73"/>
    <n v="14.73"/>
    <x v="163"/>
    <s v=""/>
    <n v="23753660"/>
    <n v="32104763"/>
    <n v="7.77"/>
    <n v="1.78"/>
    <n v="1"/>
    <s v="l"/>
    <n v="1.4283390438511099"/>
    <n v="1"/>
    <n v="2"/>
  </r>
  <r>
    <s v="420-_-May-31-23"/>
    <m/>
    <n v="420"/>
    <x v="8"/>
    <n v="15.16"/>
    <n v="15.16"/>
    <x v="23"/>
    <s v=""/>
    <n v="11616769"/>
    <n v="32104763"/>
    <n v="7.77"/>
    <n v="1.78"/>
    <n v="1"/>
    <s v="l"/>
    <n v="0.69853170947547505"/>
    <n v="1"/>
    <n v="2"/>
  </r>
  <r>
    <s v="420-_-May-31-23"/>
    <m/>
    <n v="420"/>
    <x v="8"/>
    <n v="15.266"/>
    <n v="15.27"/>
    <x v="72"/>
    <s v=""/>
    <n v="13972220"/>
    <n v="32104763"/>
    <n v="7.77"/>
    <n v="1.78"/>
    <n v="1"/>
    <s v="l"/>
    <n v="0.84016809852786278"/>
    <n v="1"/>
    <n v="2"/>
  </r>
  <r>
    <s v="420-_-May-31-23"/>
    <m/>
    <n v="420"/>
    <x v="8"/>
    <n v="16"/>
    <n v="16"/>
    <x v="26"/>
    <s v="Butanoicacidhexenylester"/>
    <n v="97623921"/>
    <n v="32104763"/>
    <n v="7.77"/>
    <n v="1.78"/>
    <n v="1"/>
    <s v="l"/>
    <n v="5.8702556986222874"/>
    <n v="1"/>
    <n v="2"/>
  </r>
  <r>
    <s v="420-_-May-31-23"/>
    <m/>
    <n v="420"/>
    <x v="8"/>
    <n v="16.367000000000001"/>
    <n v="16.37"/>
    <x v="28"/>
    <s v="dodecane"/>
    <n v="43311045"/>
    <n v="32104763"/>
    <n v="7.77"/>
    <n v="1.78"/>
    <n v="1"/>
    <s v="l"/>
    <n v="2.6043505128680122"/>
    <n v="1"/>
    <n v="2"/>
  </r>
  <r>
    <s v="420-_-May-31-23"/>
    <m/>
    <n v="420"/>
    <x v="8"/>
    <n v="16.547000000000001"/>
    <n v="16.55"/>
    <x v="29"/>
    <s v="decanal"/>
    <n v="125354038"/>
    <n v="32104763"/>
    <n v="7.77"/>
    <n v="1.78"/>
    <n v="1"/>
    <s v="l"/>
    <n v="7.5377043697600996"/>
    <n v="1"/>
    <n v="2"/>
  </r>
  <r>
    <s v="420-_-May-31-23"/>
    <m/>
    <n v="420"/>
    <x v="8"/>
    <n v="17.324999999999999"/>
    <n v="17.329999999999998"/>
    <x v="152"/>
    <s v="z3hex"/>
    <n v="27656110"/>
    <n v="32104763"/>
    <n v="7.77"/>
    <n v="1.78"/>
    <n v="1"/>
    <s v="l"/>
    <n v="1.6629985321858238"/>
    <n v="1"/>
    <n v="2"/>
  </r>
  <r>
    <s v="420-_-May-31-23"/>
    <m/>
    <n v="420"/>
    <x v="8"/>
    <n v="17.431999999999999"/>
    <n v="17.43"/>
    <x v="30"/>
    <s v="cisthreehexiso"/>
    <n v="209327921"/>
    <n v="32104763"/>
    <n v="7.77"/>
    <n v="1.78"/>
    <n v="1"/>
    <s v="l"/>
    <n v="12.58716520033042"/>
    <n v="1"/>
    <n v="2"/>
  </r>
  <r>
    <s v="420-_-May-31-23"/>
    <m/>
    <n v="420"/>
    <x v="8"/>
    <n v="18.178000000000001"/>
    <n v="18.18"/>
    <x v="33"/>
    <s v="methylacetophenone"/>
    <n v="47432888"/>
    <n v="32104763"/>
    <n v="7.77"/>
    <n v="1.78"/>
    <n v="1"/>
    <s v="l"/>
    <n v="2.8522023929372056"/>
    <n v="1"/>
    <n v="2"/>
  </r>
  <r>
    <s v="420-_-May-31-23"/>
    <m/>
    <n v="420"/>
    <x v="8"/>
    <n v="18.693000000000001"/>
    <n v="18.690000000000001"/>
    <x v="35"/>
    <s v=""/>
    <n v="24210569"/>
    <n v="32104763"/>
    <n v="7.77"/>
    <n v="1.78"/>
    <n v="1"/>
    <s v="l"/>
    <n v="1.4558135873188098"/>
    <n v="1"/>
    <n v="2"/>
  </r>
  <r>
    <s v="420-_-May-31-23"/>
    <m/>
    <n v="420"/>
    <x v="8"/>
    <n v="18.989999999999998"/>
    <n v="18.989999999999998"/>
    <x v="36"/>
    <s v="methylnaphthalene"/>
    <n v="25574808"/>
    <n v="32104763"/>
    <n v="7.77"/>
    <n v="1.78"/>
    <n v="1"/>
    <s v="l"/>
    <n v="1.5378470856868254"/>
    <n v="1"/>
    <n v="2"/>
  </r>
  <r>
    <s v="420-_-May-31-23"/>
    <m/>
    <n v="420"/>
    <x v="8"/>
    <n v="19.399000000000001"/>
    <n v="19.399999999999999"/>
    <x v="39"/>
    <s v="undecanal_c"/>
    <n v="11700991"/>
    <n v="32104763"/>
    <n v="7.77"/>
    <n v="1.78"/>
    <n v="1"/>
    <s v="l"/>
    <n v="0.70359608990995248"/>
    <n v="1"/>
    <n v="2"/>
  </r>
  <r>
    <s v="420-_-May-31-23"/>
    <m/>
    <n v="420"/>
    <x v="8"/>
    <n v="19.452000000000002"/>
    <n v="19.45"/>
    <x v="40"/>
    <s v=""/>
    <n v="21800142"/>
    <n v="32104763"/>
    <n v="7.77"/>
    <n v="1.78"/>
    <n v="1"/>
    <s v="l"/>
    <n v="1.3108714185560635"/>
    <n v="1"/>
    <n v="2"/>
  </r>
  <r>
    <s v="420-_-May-31-23"/>
    <m/>
    <n v="420"/>
    <x v="8"/>
    <n v="19.501000000000001"/>
    <n v="19.5"/>
    <x v="41"/>
    <s v="standard"/>
    <n v="32104763"/>
    <n v="32104763"/>
    <n v="7.77"/>
    <n v="1.78"/>
    <n v="1"/>
    <s v="l"/>
    <n v="1.9305019305019306"/>
    <n v="1"/>
    <n v="2"/>
  </r>
  <r>
    <s v="420-_-May-31-23"/>
    <m/>
    <n v="420"/>
    <x v="8"/>
    <n v="19.876999999999999"/>
    <n v="19.88"/>
    <x v="164"/>
    <s v=""/>
    <n v="9511146"/>
    <n v="32104763"/>
    <n v="7.77"/>
    <n v="1.78"/>
    <n v="1"/>
    <s v="l"/>
    <n v="0.57191780902683242"/>
    <n v="1"/>
    <n v="2"/>
  </r>
  <r>
    <s v="420-_-May-31-23"/>
    <m/>
    <n v="420"/>
    <x v="8"/>
    <n v="21.835999999999999"/>
    <n v="21.84"/>
    <x v="44"/>
    <s v="tetradecane"/>
    <n v="38718760"/>
    <n v="32104763"/>
    <n v="7.77"/>
    <n v="1.78"/>
    <n v="1"/>
    <s v="l"/>
    <n v="2.3282103321130552"/>
    <n v="1"/>
    <n v="2"/>
  </r>
  <r>
    <s v="420-_-May-31-23"/>
    <m/>
    <n v="420"/>
    <x v="8"/>
    <n v="22.077000000000002"/>
    <n v="22.08"/>
    <x v="45"/>
    <s v="dodecanal_b"/>
    <n v="14238860"/>
    <n v="32104763"/>
    <n v="7.77"/>
    <n v="1.78"/>
    <n v="1"/>
    <s v="l"/>
    <n v="0.85620151496358099"/>
    <n v="1"/>
    <n v="2"/>
  </r>
  <r>
    <s v="420-_-May-31-23"/>
    <m/>
    <n v="420"/>
    <x v="8"/>
    <n v="22.170999999999999"/>
    <n v="22.17"/>
    <x v="165"/>
    <s v=""/>
    <n v="9659254"/>
    <n v="32104763"/>
    <n v="7.77"/>
    <n v="1.78"/>
    <n v="1"/>
    <s v="l"/>
    <n v="0.58082373927533726"/>
    <n v="1"/>
    <n v="2"/>
  </r>
  <r>
    <s v="420-_-May-31-23"/>
    <m/>
    <n v="420"/>
    <x v="8"/>
    <n v="22.285"/>
    <n v="22.29"/>
    <x v="46"/>
    <s v="tetramethyldiol"/>
    <n v="14310800"/>
    <n v="32104763"/>
    <n v="7.77"/>
    <n v="1.78"/>
    <n v="1"/>
    <s v="l"/>
    <n v="0.86052736246727723"/>
    <n v="1"/>
    <n v="2"/>
  </r>
  <r>
    <s v="420-_-May-31-23"/>
    <m/>
    <n v="420"/>
    <x v="8"/>
    <n v="22.422000000000001"/>
    <n v="22.42"/>
    <x v="83"/>
    <s v=""/>
    <n v="205540102"/>
    <n v="32104763"/>
    <n v="7.77"/>
    <n v="1.78"/>
    <n v="1"/>
    <s v="l"/>
    <n v="12.359398625885003"/>
    <n v="1"/>
    <n v="2"/>
  </r>
  <r>
    <s v="420-_-May-31-23"/>
    <m/>
    <n v="420"/>
    <x v="8"/>
    <n v="22.695"/>
    <n v="22.7"/>
    <x v="166"/>
    <s v=""/>
    <n v="8538655"/>
    <n v="32104763"/>
    <n v="7.77"/>
    <n v="1.78"/>
    <n v="1"/>
    <s v="l"/>
    <n v="0.51344063687341235"/>
    <n v="1"/>
    <n v="2"/>
  </r>
  <r>
    <s v="420-_-May-31-23"/>
    <m/>
    <n v="420"/>
    <x v="8"/>
    <n v="24.331"/>
    <n v="24.33"/>
    <x v="48"/>
    <s v="pentadecane"/>
    <n v="23782023"/>
    <n v="32104763"/>
    <n v="7.77"/>
    <n v="1.78"/>
    <n v="1"/>
    <s v="l"/>
    <n v="1.4300445486154598"/>
    <n v="1"/>
    <n v="2"/>
  </r>
  <r>
    <s v="420-_-May-31-23"/>
    <m/>
    <n v="420"/>
    <x v="8"/>
    <n v="26.068000000000001"/>
    <n v="26.07"/>
    <x v="50"/>
    <s v=""/>
    <n v="37147387"/>
    <n v="32104763"/>
    <n v="7.77"/>
    <n v="1.78"/>
    <n v="1"/>
    <s v="l"/>
    <n v="2.2337215919208724"/>
    <n v="1"/>
    <n v="2"/>
  </r>
  <r>
    <s v="420-_-May-31-23"/>
    <m/>
    <n v="420"/>
    <x v="8"/>
    <n v="28.209"/>
    <n v="28.21"/>
    <x v="79"/>
    <s v=""/>
    <n v="49361914"/>
    <n v="32104763"/>
    <n v="7.77"/>
    <n v="1.78"/>
    <n v="1"/>
    <s v="l"/>
    <n v="2.9681972818260727"/>
    <n v="1"/>
    <n v="2"/>
  </r>
  <r>
    <s v="420-_-May-31-23"/>
    <m/>
    <n v="420"/>
    <x v="8"/>
    <n v="28.44"/>
    <n v="28.44"/>
    <x v="80"/>
    <s v=""/>
    <n v="12991975"/>
    <n v="32104763"/>
    <n v="7.77"/>
    <n v="1.78"/>
    <n v="1"/>
    <s v="l"/>
    <n v="0.78122466808220381"/>
    <n v="1"/>
    <n v="2"/>
  </r>
  <r>
    <s v="420-_-May-31-23"/>
    <m/>
    <n v="420"/>
    <x v="8"/>
    <n v="31.244"/>
    <n v="31.24"/>
    <x v="58"/>
    <s v=""/>
    <n v="22902423"/>
    <n v="32104763"/>
    <n v="7.77"/>
    <n v="1.78"/>
    <n v="1"/>
    <s v="l"/>
    <n v="1.3771530353509172"/>
    <n v="1"/>
    <n v="2"/>
  </r>
  <r>
    <s v="420-_-May-31-23"/>
    <m/>
    <n v="420"/>
    <x v="8"/>
    <n v="31.617999999999999"/>
    <n v="31.62"/>
    <x v="60"/>
    <s v=""/>
    <n v="10275204"/>
    <n v="32104763"/>
    <n v="7.77"/>
    <n v="1.78"/>
    <n v="1"/>
    <s v="l"/>
    <n v="0.61786162876521344"/>
    <n v="1"/>
    <n v="2"/>
  </r>
  <r>
    <s v="420-_-May-31-23"/>
    <m/>
    <n v="420"/>
    <x v="8"/>
    <n v="32.875"/>
    <n v="32.880000000000003"/>
    <x v="63"/>
    <s v="homosalate"/>
    <n v="46259133"/>
    <n v="32104763"/>
    <n v="7.77"/>
    <n v="1.78"/>
    <n v="1"/>
    <s v="l"/>
    <n v="2.7816229498359966"/>
    <n v="1"/>
    <n v="2"/>
  </r>
  <r>
    <s v="420-_-May-31-23"/>
    <m/>
    <n v="420"/>
    <x v="8"/>
    <n v="35.131"/>
    <n v="35.130000000000003"/>
    <x v="65"/>
    <s v=""/>
    <n v="14993106"/>
    <n v="32104763"/>
    <n v="7.77"/>
    <n v="1.78"/>
    <n v="1"/>
    <s v="l"/>
    <n v="0.90155532614335376"/>
    <n v="1"/>
    <n v="2"/>
  </r>
  <r>
    <s v="429-_-May-31-23"/>
    <n v="427"/>
    <n v="427"/>
    <x v="9"/>
    <n v="4.2690000000000001"/>
    <n v="4.2699999999999996"/>
    <x v="167"/>
    <s v=""/>
    <n v="10535592"/>
    <n v="36929229"/>
    <n v="5.4"/>
    <n v="1.2"/>
    <n v="0"/>
    <s v="l"/>
    <n v="0.79247615305841701"/>
    <n v="1"/>
    <n v="2"/>
  </r>
  <r>
    <s v="429-_-May-31-23"/>
    <n v="427"/>
    <n v="427"/>
    <x v="9"/>
    <n v="4.3949999999999996"/>
    <n v="4.4000000000000004"/>
    <x v="67"/>
    <s v=""/>
    <n v="14163872"/>
    <n v="36929229"/>
    <n v="5.4"/>
    <n v="1.2"/>
    <n v="0"/>
    <s v="l"/>
    <n v="1.0653915598641088"/>
    <n v="1"/>
    <n v="2"/>
  </r>
  <r>
    <s v="429-_-May-31-23"/>
    <n v="427"/>
    <n v="427"/>
    <x v="9"/>
    <n v="4.8680000000000003"/>
    <n v="4.87"/>
    <x v="68"/>
    <s v=""/>
    <n v="6484702"/>
    <n v="36929229"/>
    <n v="5.4"/>
    <n v="1.2"/>
    <n v="0"/>
    <s v="l"/>
    <n v="0.48777246638729205"/>
    <n v="1"/>
    <n v="2"/>
  </r>
  <r>
    <s v="429-_-May-31-23"/>
    <n v="427"/>
    <n v="427"/>
    <x v="9"/>
    <n v="5.4260000000000002"/>
    <n v="5.43"/>
    <x v="2"/>
    <s v="hydroxymethylpentanone"/>
    <n v="73656139"/>
    <n v="36929229"/>
    <n v="5.4"/>
    <n v="1.2"/>
    <n v="0"/>
    <s v="l"/>
    <n v="5.5403373330949073"/>
    <n v="1"/>
    <n v="2"/>
  </r>
  <r>
    <s v="429-_-May-31-23"/>
    <n v="427"/>
    <n v="427"/>
    <x v="9"/>
    <n v="5.6559999999999997"/>
    <n v="5.66"/>
    <x v="111"/>
    <s v=""/>
    <n v="5708564"/>
    <n v="36929229"/>
    <n v="5.4"/>
    <n v="1.2"/>
    <n v="0"/>
    <s v="l"/>
    <n v="0.42939218206321672"/>
    <n v="1"/>
    <n v="2"/>
  </r>
  <r>
    <s v="429-_-May-31-23"/>
    <n v="427"/>
    <n v="427"/>
    <x v="9"/>
    <n v="5.7590000000000003"/>
    <n v="5.76"/>
    <x v="3"/>
    <s v="zhexenol"/>
    <n v="452894945"/>
    <n v="36929229"/>
    <n v="5.4"/>
    <n v="1.2"/>
    <n v="0"/>
    <s v="l"/>
    <n v="34.066281586568969"/>
    <n v="1"/>
    <n v="2"/>
  </r>
  <r>
    <s v="429-_-May-31-23"/>
    <n v="427"/>
    <n v="427"/>
    <x v="9"/>
    <n v="6.0519999999999996"/>
    <n v="6.05"/>
    <x v="168"/>
    <s v=""/>
    <n v="11332326"/>
    <n v="36929229"/>
    <n v="5.4"/>
    <n v="1.2"/>
    <n v="0"/>
    <s v="l"/>
    <n v="0.85240564684774034"/>
    <n v="1"/>
    <n v="2"/>
  </r>
  <r>
    <s v="429-_-May-31-23"/>
    <n v="427"/>
    <n v="427"/>
    <x v="9"/>
    <n v="6.1120000000000001"/>
    <n v="6.11"/>
    <x v="5"/>
    <s v=""/>
    <n v="50507398"/>
    <n v="36929229"/>
    <n v="5.4"/>
    <n v="1.2"/>
    <n v="0"/>
    <s v="l"/>
    <n v="3.7991133737933653"/>
    <n v="1"/>
    <n v="2"/>
  </r>
  <r>
    <s v="429-_-May-31-23"/>
    <n v="427"/>
    <n v="427"/>
    <x v="9"/>
    <n v="6.7220000000000004"/>
    <n v="6.72"/>
    <x v="6"/>
    <s v=""/>
    <n v="6143846"/>
    <n v="36929229"/>
    <n v="5.4"/>
    <n v="1.2"/>
    <n v="0"/>
    <s v="l"/>
    <n v="0.46213363644523658"/>
    <n v="1"/>
    <n v="2"/>
  </r>
  <r>
    <s v="429-_-May-31-23"/>
    <n v="427"/>
    <n v="427"/>
    <x v="9"/>
    <n v="6.9669999999999996"/>
    <n v="6.97"/>
    <x v="7"/>
    <s v="nonane"/>
    <n v="7098203"/>
    <n v="36929229"/>
    <n v="5.4"/>
    <n v="1.2"/>
    <n v="0"/>
    <s v="l"/>
    <n v="0.53391936656883776"/>
    <n v="1"/>
    <n v="2"/>
  </r>
  <r>
    <s v="429-_-May-31-23"/>
    <n v="427"/>
    <n v="427"/>
    <x v="9"/>
    <n v="7.0979999999999999"/>
    <n v="7.1"/>
    <x v="8"/>
    <s v="heptanal"/>
    <n v="9024295"/>
    <n v="36929229"/>
    <n v="5.4"/>
    <n v="1.2"/>
    <n v="0"/>
    <s v="l"/>
    <n v="0.67879798170471173"/>
    <n v="1"/>
    <n v="2"/>
  </r>
  <r>
    <s v="429-_-May-31-23"/>
    <n v="427"/>
    <n v="427"/>
    <x v="9"/>
    <n v="7.5110000000000001"/>
    <n v="7.51"/>
    <x v="9"/>
    <s v="cyclopentane"/>
    <n v="6510747"/>
    <n v="36929229"/>
    <n v="5.4"/>
    <n v="1.2"/>
    <n v="0"/>
    <s v="l"/>
    <n v="0.48973154390343032"/>
    <n v="1"/>
    <n v="2"/>
  </r>
  <r>
    <s v="429-_-May-31-23"/>
    <n v="427"/>
    <n v="427"/>
    <x v="9"/>
    <n v="8.0079999999999991"/>
    <n v="8.01"/>
    <x v="169"/>
    <s v="apinene"/>
    <n v="11071463"/>
    <n v="36929229"/>
    <n v="5.4"/>
    <n v="1.2"/>
    <n v="0"/>
    <s v="l"/>
    <n v="0.83278380626058812"/>
    <n v="1"/>
    <n v="2"/>
  </r>
  <r>
    <s v="429-_-May-31-23"/>
    <n v="427"/>
    <n v="427"/>
    <x v="9"/>
    <n v="8.19"/>
    <n v="8.19"/>
    <x v="105"/>
    <s v=""/>
    <n v="11786318"/>
    <n v="36929229"/>
    <n v="5.4"/>
    <n v="1.2"/>
    <n v="0"/>
    <s v="l"/>
    <n v="0.88655444775795944"/>
    <n v="1"/>
    <n v="2"/>
  </r>
  <r>
    <s v="429-_-May-31-23"/>
    <n v="427"/>
    <n v="427"/>
    <x v="9"/>
    <n v="8.3879999999999999"/>
    <n v="8.39"/>
    <x v="70"/>
    <s v=""/>
    <n v="4688700"/>
    <n v="36929229"/>
    <n v="5.4"/>
    <n v="1.2"/>
    <n v="0"/>
    <s v="l"/>
    <n v="0.35267908427404937"/>
    <n v="1"/>
    <n v="2"/>
  </r>
  <r>
    <s v="429-_-May-31-23"/>
    <n v="427"/>
    <n v="427"/>
    <x v="9"/>
    <n v="8.4710000000000001"/>
    <n v="8.4700000000000006"/>
    <x v="10"/>
    <s v=""/>
    <n v="13316342"/>
    <n v="36929229"/>
    <n v="5.4"/>
    <n v="1.2"/>
    <n v="0"/>
    <s v="l"/>
    <n v="1.00164124436199"/>
    <n v="1"/>
    <n v="2"/>
  </r>
  <r>
    <s v="429-_-May-31-23"/>
    <n v="427"/>
    <n v="427"/>
    <x v="9"/>
    <n v="8.9600000000000009"/>
    <n v="8.9600000000000009"/>
    <x v="170"/>
    <s v=""/>
    <n v="31981696"/>
    <n v="36929229"/>
    <n v="5.4"/>
    <n v="1.2"/>
    <n v="0"/>
    <s v="l"/>
    <n v="2.4056295473822225"/>
    <n v="1"/>
    <n v="2"/>
  </r>
  <r>
    <s v="429-_-May-31-23"/>
    <n v="427"/>
    <n v="427"/>
    <x v="9"/>
    <n v="9.8249999999999993"/>
    <n v="9.83"/>
    <x v="12"/>
    <s v="sixmethyl"/>
    <n v="31346059"/>
    <n v="36929229"/>
    <n v="5.4"/>
    <n v="1.2"/>
    <n v="0"/>
    <s v="l"/>
    <n v="2.3578176005545934"/>
    <n v="1"/>
    <n v="2"/>
  </r>
  <r>
    <s v="429-_-May-31-23"/>
    <n v="427"/>
    <n v="427"/>
    <x v="9"/>
    <n v="9.91"/>
    <n v="9.91"/>
    <x v="147"/>
    <s v=""/>
    <n v="35402051"/>
    <n v="36929229"/>
    <n v="5.4"/>
    <n v="1.2"/>
    <n v="0"/>
    <s v="l"/>
    <n v="2.6629050543014468"/>
    <n v="1"/>
    <n v="2"/>
  </r>
  <r>
    <s v="429-_-May-31-23"/>
    <n v="427"/>
    <n v="427"/>
    <x v="9"/>
    <n v="10.316000000000001"/>
    <n v="10.32"/>
    <x v="13"/>
    <s v="octanal"/>
    <n v="31261683"/>
    <n v="36929229"/>
    <n v="5.4"/>
    <n v="1.2"/>
    <n v="0"/>
    <s v="l"/>
    <n v="2.3514709265480018"/>
    <n v="1"/>
    <n v="2"/>
  </r>
  <r>
    <s v="429-_-May-31-23"/>
    <n v="427"/>
    <n v="427"/>
    <x v="9"/>
    <n v="10.468999999999999"/>
    <n v="10.47"/>
    <x v="14"/>
    <s v="zhexenolacetate"/>
    <n v="106539801"/>
    <n v="36929229"/>
    <n v="5.4"/>
    <n v="1.2"/>
    <n v="0"/>
    <s v="l"/>
    <n v="8.0138118146649262"/>
    <n v="1"/>
    <n v="2"/>
  </r>
  <r>
    <s v="429-_-May-31-23"/>
    <n v="427"/>
    <n v="427"/>
    <x v="9"/>
    <n v="11.076000000000001"/>
    <n v="11.08"/>
    <x v="15"/>
    <s v="dlimonene"/>
    <n v="104420921"/>
    <n v="36929229"/>
    <n v="5.4"/>
    <n v="1.2"/>
    <n v="0"/>
    <s v="l"/>
    <n v="7.8544318888674569"/>
    <n v="1"/>
    <n v="2"/>
  </r>
  <r>
    <s v="429-_-May-31-23"/>
    <n v="427"/>
    <n v="427"/>
    <x v="9"/>
    <n v="12.035"/>
    <n v="12.04"/>
    <x v="171"/>
    <s v=""/>
    <n v="4703699"/>
    <n v="36929229"/>
    <n v="5.4"/>
    <n v="1.2"/>
    <n v="0"/>
    <s v="l"/>
    <n v="0.35380729328401511"/>
    <n v="1"/>
    <n v="2"/>
  </r>
  <r>
    <s v="429-_-May-31-23"/>
    <n v="427"/>
    <n v="427"/>
    <x v="9"/>
    <n v="12.295"/>
    <n v="12.3"/>
    <x v="17"/>
    <s v="acetophenone"/>
    <n v="15906190"/>
    <n v="36929229"/>
    <n v="5.4"/>
    <n v="1.2"/>
    <n v="0"/>
    <s v="l"/>
    <n v="1.1964468879410159"/>
    <n v="1"/>
    <n v="2"/>
  </r>
  <r>
    <s v="429-_-May-31-23"/>
    <n v="427"/>
    <n v="427"/>
    <x v="9"/>
    <n v="13.366"/>
    <n v="13.37"/>
    <x v="107"/>
    <s v=""/>
    <n v="6960382"/>
    <n v="36929229"/>
    <n v="5.4"/>
    <n v="1.2"/>
    <n v="0"/>
    <s v="l"/>
    <n v="0.52355261585462409"/>
    <n v="1"/>
    <n v="2"/>
  </r>
  <r>
    <s v="429-_-May-31-23"/>
    <n v="427"/>
    <n v="427"/>
    <x v="9"/>
    <n v="13.513"/>
    <n v="13.51"/>
    <x v="20"/>
    <s v="nonanal"/>
    <n v="99387822"/>
    <n v="36929229"/>
    <n v="5.4"/>
    <n v="1.2"/>
    <n v="0"/>
    <s v="l"/>
    <n v="7.4758474739164837"/>
    <n v="1"/>
    <n v="2"/>
  </r>
  <r>
    <s v="429-_-May-31-23"/>
    <n v="427"/>
    <n v="427"/>
    <x v="9"/>
    <n v="13.888999999999999"/>
    <n v="13.89"/>
    <x v="71"/>
    <s v="edimethylnonatriene"/>
    <n v="39479407"/>
    <n v="36929229"/>
    <n v="5.4"/>
    <n v="1.2"/>
    <n v="0"/>
    <s v="l"/>
    <n v="2.9695994856660679"/>
    <n v="1"/>
    <n v="2"/>
  </r>
  <r>
    <s v="429-_-May-31-23"/>
    <n v="427"/>
    <n v="427"/>
    <x v="9"/>
    <n v="15.172000000000001"/>
    <n v="15.17"/>
    <x v="23"/>
    <s v=""/>
    <n v="6913867"/>
    <n v="36929229"/>
    <n v="5.4"/>
    <n v="1.2"/>
    <n v="0"/>
    <s v="l"/>
    <n v="0.52005380646076071"/>
    <n v="1"/>
    <n v="2"/>
  </r>
  <r>
    <s v="429-_-May-31-23"/>
    <n v="427"/>
    <n v="427"/>
    <x v="9"/>
    <n v="15.268000000000001"/>
    <n v="15.27"/>
    <x v="72"/>
    <s v=""/>
    <n v="12016229"/>
    <n v="36929229"/>
    <n v="5.4"/>
    <n v="1.2"/>
    <n v="0"/>
    <s v="l"/>
    <n v="0.9038481114482213"/>
    <n v="1"/>
    <n v="2"/>
  </r>
  <r>
    <s v="429-_-May-31-23"/>
    <n v="427"/>
    <n v="427"/>
    <x v="9"/>
    <n v="15.494"/>
    <n v="15.49"/>
    <x v="24"/>
    <s v="dodecanal_a"/>
    <n v="6465198"/>
    <n v="36929229"/>
    <n v="5.4"/>
    <n v="1.2"/>
    <n v="0"/>
    <s v="l"/>
    <n v="0.48630539601390899"/>
    <n v="1"/>
    <n v="2"/>
  </r>
  <r>
    <s v="429-_-May-31-23"/>
    <n v="427"/>
    <n v="427"/>
    <x v="9"/>
    <n v="15.714"/>
    <n v="15.71"/>
    <x v="25"/>
    <s v=""/>
    <n v="6496355"/>
    <n v="36929229"/>
    <n v="5.4"/>
    <n v="1.2"/>
    <n v="0"/>
    <s v="l"/>
    <n v="0.48864899279526136"/>
    <n v="1"/>
    <n v="2"/>
  </r>
  <r>
    <s v="429-_-May-31-23"/>
    <n v="427"/>
    <n v="427"/>
    <x v="9"/>
    <n v="16.212"/>
    <n v="16.21"/>
    <x v="27"/>
    <s v="methylsalicylate"/>
    <n v="32883954"/>
    <n v="36929229"/>
    <n v="5.4"/>
    <n v="1.2"/>
    <n v="0"/>
    <s v="l"/>
    <n v="2.4734964455030095"/>
    <n v="1"/>
    <n v="2"/>
  </r>
  <r>
    <s v="429-_-May-31-23"/>
    <n v="427"/>
    <n v="427"/>
    <x v="9"/>
    <n v="16.369"/>
    <n v="16.37"/>
    <x v="28"/>
    <s v="dodecane"/>
    <n v="16027432"/>
    <n v="36929229"/>
    <n v="5.4"/>
    <n v="1.2"/>
    <n v="0"/>
    <s v="l"/>
    <n v="1.2055665837064846"/>
    <n v="1"/>
    <n v="2"/>
  </r>
  <r>
    <s v="429-_-May-31-23"/>
    <n v="427"/>
    <n v="427"/>
    <x v="9"/>
    <n v="16.547999999999998"/>
    <n v="16.55"/>
    <x v="29"/>
    <s v="decanal"/>
    <n v="154727573"/>
    <n v="36929229"/>
    <n v="5.4"/>
    <n v="1.2"/>
    <n v="0"/>
    <s v="l"/>
    <n v="11.638445359606314"/>
    <n v="1"/>
    <n v="2"/>
  </r>
  <r>
    <s v="429-_-May-31-23"/>
    <n v="427"/>
    <n v="427"/>
    <x v="9"/>
    <n v="17.434000000000001"/>
    <n v="17.43"/>
    <x v="30"/>
    <s v="cisthreehexiso"/>
    <n v="12041340"/>
    <n v="36929229"/>
    <n v="5.4"/>
    <n v="1.2"/>
    <n v="0"/>
    <s v="l"/>
    <n v="0.9057369344663726"/>
    <n v="1"/>
    <n v="2"/>
  </r>
  <r>
    <s v="429-_-May-31-23"/>
    <n v="427"/>
    <n v="427"/>
    <x v="9"/>
    <n v="17.922999999999998"/>
    <n v="17.920000000000002"/>
    <x v="97"/>
    <s v=""/>
    <n v="8309146"/>
    <n v="36929229"/>
    <n v="5.4"/>
    <n v="1.2"/>
    <n v="0"/>
    <s v="l"/>
    <n v="0.62500522583645357"/>
    <n v="1"/>
    <n v="2"/>
  </r>
  <r>
    <s v="429-_-May-31-23"/>
    <n v="427"/>
    <n v="427"/>
    <x v="9"/>
    <n v="18.177"/>
    <n v="18.18"/>
    <x v="33"/>
    <s v="methylacetophenone"/>
    <n v="42865832"/>
    <n v="36929229"/>
    <n v="5.4"/>
    <n v="1.2"/>
    <n v="0"/>
    <s v="l"/>
    <n v="3.2243228136594881"/>
    <n v="1"/>
    <n v="2"/>
  </r>
  <r>
    <s v="429-_-May-31-23"/>
    <n v="427"/>
    <n v="427"/>
    <x v="9"/>
    <n v="18.591999999999999"/>
    <n v="18.59"/>
    <x v="34"/>
    <s v=""/>
    <n v="8131472"/>
    <n v="36929229"/>
    <n v="5.4"/>
    <n v="1.2"/>
    <n v="0"/>
    <s v="l"/>
    <n v="0.61164077436391162"/>
    <n v="1"/>
    <n v="2"/>
  </r>
  <r>
    <s v="429-_-May-31-23"/>
    <n v="427"/>
    <n v="427"/>
    <x v="9"/>
    <n v="18.693999999999999"/>
    <n v="18.690000000000001"/>
    <x v="35"/>
    <s v=""/>
    <n v="22537662"/>
    <n v="36929229"/>
    <n v="5.4"/>
    <n v="1.2"/>
    <n v="0"/>
    <s v="l"/>
    <n v="1.6952592394134918"/>
    <n v="1"/>
    <n v="2"/>
  </r>
  <r>
    <s v="429-_-May-31-23"/>
    <n v="427"/>
    <n v="427"/>
    <x v="9"/>
    <n v="18.991"/>
    <n v="18.989999999999998"/>
    <x v="36"/>
    <s v="methylnaphthalene"/>
    <n v="38396277"/>
    <n v="36929229"/>
    <n v="5.4"/>
    <n v="1.2"/>
    <n v="0"/>
    <s v="l"/>
    <n v="2.8881275858751341"/>
    <n v="1"/>
    <n v="2"/>
  </r>
  <r>
    <s v="429-_-May-31-23"/>
    <n v="427"/>
    <n v="427"/>
    <x v="9"/>
    <n v="19.399999999999999"/>
    <n v="19.399999999999999"/>
    <x v="39"/>
    <s v="undecanal_c"/>
    <n v="12390463"/>
    <n v="36929229"/>
    <n v="5.4"/>
    <n v="1.2"/>
    <n v="0"/>
    <s v="l"/>
    <n v="0.9319975994564571"/>
    <n v="1"/>
    <n v="2"/>
  </r>
  <r>
    <s v="429-_-May-31-23"/>
    <n v="427"/>
    <n v="427"/>
    <x v="9"/>
    <n v="19.452000000000002"/>
    <n v="19.45"/>
    <x v="40"/>
    <s v=""/>
    <n v="44995448"/>
    <n v="36929229"/>
    <n v="5.4"/>
    <n v="1.2"/>
    <n v="0"/>
    <s v="l"/>
    <n v="3.3845102900890662"/>
    <n v="1"/>
    <n v="2"/>
  </r>
  <r>
    <s v="429-_-May-31-23"/>
    <n v="427"/>
    <n v="427"/>
    <x v="9"/>
    <n v="19.501999999999999"/>
    <n v="19.5"/>
    <x v="41"/>
    <s v="standard"/>
    <n v="36929229"/>
    <n v="36929229"/>
    <n v="5.4"/>
    <n v="1.2"/>
    <n v="0"/>
    <s v="l"/>
    <n v="2.7777777777777781"/>
    <n v="1"/>
    <n v="2"/>
  </r>
  <r>
    <s v="429-_-May-31-23"/>
    <n v="427"/>
    <n v="427"/>
    <x v="9"/>
    <n v="20.14"/>
    <n v="20.14"/>
    <x v="172"/>
    <s v=""/>
    <n v="3241911"/>
    <n v="36929229"/>
    <n v="5.4"/>
    <n v="1.2"/>
    <n v="0"/>
    <s v="l"/>
    <n v="0.24385313685626453"/>
    <n v="1"/>
    <n v="2"/>
  </r>
  <r>
    <s v="429-_-May-31-23"/>
    <n v="427"/>
    <n v="427"/>
    <x v="9"/>
    <n v="20.902000000000001"/>
    <n v="20.9"/>
    <x v="42"/>
    <s v="2undecanal"/>
    <n v="10241600"/>
    <n v="36929229"/>
    <n v="5.4"/>
    <n v="1.2"/>
    <n v="0"/>
    <s v="l"/>
    <n v="0.77036238392328449"/>
    <n v="1"/>
    <n v="2"/>
  </r>
  <r>
    <s v="429-_-May-31-23"/>
    <n v="427"/>
    <n v="427"/>
    <x v="9"/>
    <n v="21.638000000000002"/>
    <n v="21.64"/>
    <x v="173"/>
    <s v=""/>
    <n v="5418289"/>
    <n v="36929229"/>
    <n v="5.4"/>
    <n v="1.2"/>
    <n v="0"/>
    <s v="l"/>
    <n v="0.407558001760009"/>
    <n v="1"/>
    <n v="2"/>
  </r>
  <r>
    <s v="429-_-May-31-23"/>
    <n v="427"/>
    <n v="427"/>
    <x v="9"/>
    <n v="21.835999999999999"/>
    <n v="21.84"/>
    <x v="44"/>
    <s v="tetradecane"/>
    <n v="19904944"/>
    <n v="36929229"/>
    <n v="5.4"/>
    <n v="1.2"/>
    <n v="0"/>
    <s v="l"/>
    <n v="1.4972289595082287"/>
    <n v="1"/>
    <n v="2"/>
  </r>
  <r>
    <s v="429-_-May-31-23"/>
    <n v="427"/>
    <n v="427"/>
    <x v="9"/>
    <n v="22.077000000000002"/>
    <n v="22.08"/>
    <x v="45"/>
    <s v="dodecanal_b"/>
    <n v="16343156"/>
    <n v="36929229"/>
    <n v="5.4"/>
    <n v="1.2"/>
    <n v="0"/>
    <s v="l"/>
    <n v="1.2293150110324687"/>
    <n v="1"/>
    <n v="2"/>
  </r>
  <r>
    <s v="429-_-May-31-23"/>
    <n v="427"/>
    <n v="427"/>
    <x v="9"/>
    <n v="22.29"/>
    <n v="22.29"/>
    <x v="46"/>
    <s v="tetramethyldiol"/>
    <n v="14799235"/>
    <n v="36929229"/>
    <n v="5.4"/>
    <n v="1.2"/>
    <n v="0"/>
    <s v="l"/>
    <n v="1.113182896699823"/>
    <n v="1"/>
    <n v="2"/>
  </r>
  <r>
    <s v="429-_-May-31-23"/>
    <n v="427"/>
    <n v="427"/>
    <x v="9"/>
    <n v="22.420999999999999"/>
    <n v="22.42"/>
    <x v="83"/>
    <s v=""/>
    <n v="85674095"/>
    <n v="36929229"/>
    <n v="5.4"/>
    <n v="1.2"/>
    <n v="0"/>
    <s v="l"/>
    <n v="6.4443153476673505"/>
    <n v="1"/>
    <n v="2"/>
  </r>
  <r>
    <s v="429-_-May-31-23"/>
    <n v="427"/>
    <n v="427"/>
    <x v="9"/>
    <n v="22.693000000000001"/>
    <n v="22.69"/>
    <x v="75"/>
    <s v=""/>
    <n v="7296135"/>
    <n v="36929229"/>
    <n v="5.4"/>
    <n v="1.2"/>
    <n v="0"/>
    <s v="l"/>
    <n v="0.54880760350200286"/>
    <n v="1"/>
    <n v="2"/>
  </r>
  <r>
    <s v="429-_-May-31-23"/>
    <n v="427"/>
    <n v="427"/>
    <x v="9"/>
    <n v="23.195"/>
    <n v="23.2"/>
    <x v="108"/>
    <s v=""/>
    <n v="24109826"/>
    <n v="36929229"/>
    <n v="5.4"/>
    <n v="1.2"/>
    <n v="0"/>
    <s v="l"/>
    <n v="1.8135157625112859"/>
    <n v="1"/>
    <n v="2"/>
  </r>
  <r>
    <s v="429-_-May-31-23"/>
    <n v="427"/>
    <n v="427"/>
    <x v="9"/>
    <n v="24.332000000000001"/>
    <n v="24.33"/>
    <x v="48"/>
    <s v="pentadecane"/>
    <n v="20376325"/>
    <n v="36929229"/>
    <n v="5.4"/>
    <n v="1.2"/>
    <n v="0"/>
    <s v="l"/>
    <n v="1.532685742715554"/>
    <n v="1"/>
    <n v="2"/>
  </r>
  <r>
    <s v="429-_-May-31-23"/>
    <n v="427"/>
    <n v="427"/>
    <x v="9"/>
    <n v="24.603999999999999"/>
    <n v="24.6"/>
    <x v="49"/>
    <s v="tridecanal"/>
    <n v="6206748"/>
    <n v="36929229"/>
    <n v="5.4"/>
    <n v="1.2"/>
    <n v="0"/>
    <s v="l"/>
    <n v="0.46686505874971468"/>
    <n v="1"/>
    <n v="2"/>
  </r>
  <r>
    <s v="429-_-May-31-23"/>
    <n v="427"/>
    <n v="427"/>
    <x v="9"/>
    <n v="26.369"/>
    <n v="26.37"/>
    <x v="174"/>
    <s v=""/>
    <n v="6275362"/>
    <n v="36929229"/>
    <n v="5.4"/>
    <n v="1.2"/>
    <n v="0"/>
    <s v="l"/>
    <n v="0.47202613168856328"/>
    <n v="1"/>
    <n v="2"/>
  </r>
  <r>
    <s v="429-_-May-31-23"/>
    <n v="427"/>
    <n v="427"/>
    <x v="9"/>
    <n v="26.414999999999999"/>
    <n v="26.42"/>
    <x v="175"/>
    <s v=""/>
    <n v="5391995"/>
    <n v="36929229"/>
    <n v="5.4"/>
    <n v="1.2"/>
    <n v="0"/>
    <s v="l"/>
    <n v="0.40558019472567081"/>
    <n v="1"/>
    <n v="2"/>
  </r>
  <r>
    <s v="429-_-May-31-23"/>
    <n v="427"/>
    <n v="427"/>
    <x v="9"/>
    <n v="26.693999999999999"/>
    <n v="26.69"/>
    <x v="52"/>
    <s v=""/>
    <n v="7024983"/>
    <n v="36929229"/>
    <n v="5.4"/>
    <n v="1.2"/>
    <n v="0"/>
    <s v="l"/>
    <n v="0.52841183515276391"/>
    <n v="1"/>
    <n v="2"/>
  </r>
  <r>
    <s v="429-_-May-31-23"/>
    <n v="427"/>
    <n v="427"/>
    <x v="9"/>
    <n v="28.207999999999998"/>
    <n v="28.21"/>
    <x v="79"/>
    <s v=""/>
    <n v="7747048"/>
    <n v="36929229"/>
    <n v="5.4"/>
    <n v="1.2"/>
    <n v="0"/>
    <s v="l"/>
    <n v="0.58272480526950021"/>
    <n v="1"/>
    <n v="2"/>
  </r>
  <r>
    <s v="429-_-May-31-23"/>
    <n v="427"/>
    <n v="427"/>
    <x v="9"/>
    <n v="28.818999999999999"/>
    <n v="28.82"/>
    <x v="158"/>
    <s v=""/>
    <n v="11834798"/>
    <n v="36929229"/>
    <n v="5.4"/>
    <n v="1.2"/>
    <n v="0"/>
    <s v="l"/>
    <n v="0.89020106238581076"/>
    <n v="1"/>
    <n v="2"/>
  </r>
  <r>
    <s v="429-_-May-31-23"/>
    <n v="427"/>
    <n v="427"/>
    <x v="9"/>
    <n v="28.931999999999999"/>
    <n v="28.93"/>
    <x v="56"/>
    <s v="heptadecane"/>
    <n v="8251745"/>
    <n v="36929229"/>
    <n v="5.4"/>
    <n v="1.2"/>
    <n v="0"/>
    <s v="l"/>
    <n v="0.62068758296819271"/>
    <n v="1"/>
    <n v="2"/>
  </r>
  <r>
    <s v="429-_-May-31-23"/>
    <n v="427"/>
    <n v="427"/>
    <x v="9"/>
    <n v="31.062999999999999"/>
    <n v="31.06"/>
    <x v="123"/>
    <s v=""/>
    <n v="6509963"/>
    <n v="36929229"/>
    <n v="5.4"/>
    <n v="1.2"/>
    <n v="0"/>
    <s v="l"/>
    <n v="0.48967257224773236"/>
    <n v="1"/>
    <n v="2"/>
  </r>
  <r>
    <s v="429-_-May-31-23"/>
    <n v="427"/>
    <n v="427"/>
    <x v="9"/>
    <n v="31.242999999999999"/>
    <n v="31.24"/>
    <x v="58"/>
    <s v=""/>
    <n v="101345133"/>
    <n v="36929229"/>
    <n v="5.4"/>
    <n v="1.2"/>
    <n v="0"/>
    <s v="l"/>
    <n v="7.6230743494085216"/>
    <n v="1"/>
    <n v="2"/>
  </r>
  <r>
    <s v="429-_-May-31-23"/>
    <n v="427"/>
    <n v="427"/>
    <x v="9"/>
    <n v="31.620999999999999"/>
    <n v="31.62"/>
    <x v="60"/>
    <s v=""/>
    <n v="12392351"/>
    <n v="36929229"/>
    <n v="5.4"/>
    <n v="1.2"/>
    <n v="0"/>
    <s v="l"/>
    <n v="0.93213961283140301"/>
    <n v="1"/>
    <n v="2"/>
  </r>
  <r>
    <s v="429-_-May-31-23"/>
    <n v="427"/>
    <n v="427"/>
    <x v="9"/>
    <n v="32.008000000000003"/>
    <n v="32.01"/>
    <x v="124"/>
    <s v=""/>
    <n v="7147086"/>
    <n v="36929229"/>
    <n v="5.4"/>
    <n v="1.2"/>
    <n v="0"/>
    <s v="l"/>
    <n v="0.53759629443297252"/>
    <n v="1"/>
    <n v="2"/>
  </r>
  <r>
    <s v="429-_-May-31-23"/>
    <n v="427"/>
    <n v="427"/>
    <x v="9"/>
    <n v="32.389000000000003"/>
    <n v="32.39"/>
    <x v="61"/>
    <s v=""/>
    <n v="21398689"/>
    <n v="36929229"/>
    <n v="5.4"/>
    <n v="1.2"/>
    <n v="0"/>
    <s v="l"/>
    <n v="1.609586887876207"/>
    <n v="1"/>
    <n v="2"/>
  </r>
  <r>
    <s v="429-_-May-31-23"/>
    <n v="427"/>
    <n v="427"/>
    <x v="9"/>
    <n v="32.878999999999998"/>
    <n v="32.880000000000003"/>
    <x v="63"/>
    <s v="homosalate"/>
    <n v="271071013"/>
    <n v="36929229"/>
    <n v="5.4"/>
    <n v="1.2"/>
    <n v="0"/>
    <s v="l"/>
    <n v="20.38967659224922"/>
    <n v="1"/>
    <n v="2"/>
  </r>
  <r>
    <s v="429-_-May-31-23"/>
    <n v="427"/>
    <n v="427"/>
    <x v="9"/>
    <n v="35.131999999999998"/>
    <n v="35.130000000000003"/>
    <x v="65"/>
    <s v=""/>
    <n v="24539743"/>
    <n v="36929229"/>
    <n v="5.4"/>
    <n v="1.2"/>
    <n v="0"/>
    <s v="l"/>
    <n v="1.8458536672340975"/>
    <n v="1"/>
    <n v="2"/>
  </r>
  <r>
    <s v="429-_-May-31-23"/>
    <n v="427"/>
    <n v="427"/>
    <x v="9"/>
    <n v="37.402000000000001"/>
    <n v="37.4"/>
    <x v="176"/>
    <s v=""/>
    <n v="5232575"/>
    <n v="36929229"/>
    <n v="5.4"/>
    <n v="1.2"/>
    <n v="0"/>
    <s v="l"/>
    <n v="0.39358878994076901"/>
    <n v="1"/>
    <n v="2"/>
  </r>
  <r>
    <s v="510-_-May-31-23"/>
    <m/>
    <n v="510"/>
    <x v="10"/>
    <n v="4.2519999999999998"/>
    <n v="4.25"/>
    <x v="177"/>
    <s v=""/>
    <n v="13239085"/>
    <n v="38356036"/>
    <n v="4.93"/>
    <n v="1.07"/>
    <n v="1"/>
    <s v="l"/>
    <n v="1.0501917268919545"/>
    <n v="1"/>
    <n v="2"/>
  </r>
  <r>
    <s v="510-_-May-31-23"/>
    <m/>
    <n v="510"/>
    <x v="10"/>
    <n v="4.3920000000000003"/>
    <n v="4.3899999999999997"/>
    <x v="101"/>
    <s v=""/>
    <n v="7944070"/>
    <n v="38356036"/>
    <n v="4.93"/>
    <n v="1.07"/>
    <n v="1"/>
    <s v="l"/>
    <n v="0.63016413837138829"/>
    <n v="1"/>
    <n v="2"/>
  </r>
  <r>
    <s v="510-_-May-31-23"/>
    <m/>
    <n v="510"/>
    <x v="10"/>
    <n v="4.6189999999999998"/>
    <n v="4.62"/>
    <x v="102"/>
    <s v=""/>
    <n v="10630519"/>
    <n v="38356036"/>
    <n v="4.93"/>
    <n v="1.07"/>
    <n v="1"/>
    <s v="l"/>
    <n v="0.84326697097025471"/>
    <n v="1"/>
    <n v="2"/>
  </r>
  <r>
    <s v="510-_-May-31-23"/>
    <m/>
    <n v="510"/>
    <x v="10"/>
    <n v="4.7789999999999999"/>
    <n v="4.78"/>
    <x v="178"/>
    <s v=""/>
    <n v="8286377"/>
    <n v="38356036"/>
    <n v="4.93"/>
    <n v="1.07"/>
    <n v="1"/>
    <s v="l"/>
    <n v="0.65731767499851956"/>
    <n v="1"/>
    <n v="2"/>
  </r>
  <r>
    <s v="510-_-May-31-23"/>
    <m/>
    <n v="510"/>
    <x v="10"/>
    <n v="4.8620000000000001"/>
    <n v="4.8600000000000003"/>
    <x v="103"/>
    <s v=""/>
    <n v="29355715"/>
    <n v="38356036"/>
    <n v="4.93"/>
    <n v="1.07"/>
    <n v="1"/>
    <s v="l"/>
    <n v="2.3286449954810364"/>
    <n v="1"/>
    <n v="2"/>
  </r>
  <r>
    <s v="510-_-May-31-23"/>
    <m/>
    <n v="510"/>
    <x v="10"/>
    <n v="5.4279999999999999"/>
    <n v="5.43"/>
    <x v="2"/>
    <s v="hydroxymethylpentanone"/>
    <n v="49660305"/>
    <n v="38356036"/>
    <n v="4.93"/>
    <n v="1.07"/>
    <n v="1"/>
    <s v="l"/>
    <n v="3.9393086052345136"/>
    <n v="1"/>
    <n v="2"/>
  </r>
  <r>
    <s v="510-_-May-31-23"/>
    <m/>
    <n v="510"/>
    <x v="10"/>
    <n v="5.7549999999999999"/>
    <n v="5.76"/>
    <x v="3"/>
    <s v="zhexenol"/>
    <n v="12652666"/>
    <n v="38356036"/>
    <n v="4.93"/>
    <n v="1.07"/>
    <n v="1"/>
    <s v="l"/>
    <n v="1.0036739817235949"/>
    <n v="1"/>
    <n v="2"/>
  </r>
  <r>
    <s v="510-_-May-31-23"/>
    <m/>
    <n v="510"/>
    <x v="10"/>
    <n v="5.891"/>
    <n v="5.89"/>
    <x v="104"/>
    <s v=""/>
    <n v="8935422"/>
    <n v="38356036"/>
    <n v="4.93"/>
    <n v="1.07"/>
    <n v="1"/>
    <s v="l"/>
    <n v="0.70880323381021904"/>
    <n v="1"/>
    <n v="2"/>
  </r>
  <r>
    <s v="510-_-May-31-23"/>
    <m/>
    <n v="510"/>
    <x v="10"/>
    <n v="6.1109999999999998"/>
    <n v="6.11"/>
    <x v="5"/>
    <s v=""/>
    <n v="5808424"/>
    <n v="38356036"/>
    <n v="4.93"/>
    <n v="1.07"/>
    <n v="1"/>
    <s v="l"/>
    <n v="0.46075380821867029"/>
    <n v="1"/>
    <n v="2"/>
  </r>
  <r>
    <s v="510-_-May-31-23"/>
    <m/>
    <n v="510"/>
    <x v="10"/>
    <n v="6.4489999999999998"/>
    <n v="6.45"/>
    <x v="179"/>
    <s v=""/>
    <n v="4908920"/>
    <n v="38356036"/>
    <n v="4.93"/>
    <n v="1.07"/>
    <n v="1"/>
    <s v="l"/>
    <n v="0.38940056446306176"/>
    <n v="1"/>
    <n v="2"/>
  </r>
  <r>
    <s v="510-_-May-31-23"/>
    <m/>
    <n v="510"/>
    <x v="10"/>
    <n v="6.7169999999999996"/>
    <n v="6.72"/>
    <x v="6"/>
    <s v=""/>
    <n v="9723114"/>
    <n v="38356036"/>
    <n v="4.93"/>
    <n v="1.07"/>
    <n v="1"/>
    <s v="l"/>
    <n v="0.77128697960828418"/>
    <n v="1"/>
    <n v="2"/>
  </r>
  <r>
    <s v="510-_-May-31-23"/>
    <m/>
    <n v="510"/>
    <x v="10"/>
    <n v="6.7919999999999998"/>
    <n v="6.79"/>
    <x v="180"/>
    <s v=""/>
    <n v="3566369"/>
    <n v="38356036"/>
    <n v="4.93"/>
    <n v="1.07"/>
    <n v="1"/>
    <s v="l"/>
    <n v="0.28290257361773363"/>
    <n v="1"/>
    <n v="2"/>
  </r>
  <r>
    <s v="510-_-May-31-23"/>
    <m/>
    <n v="510"/>
    <x v="10"/>
    <n v="6.9610000000000003"/>
    <n v="6.96"/>
    <x v="7"/>
    <s v="nonane"/>
    <n v="14347159"/>
    <n v="38356036"/>
    <n v="4.93"/>
    <n v="1.07"/>
    <n v="1"/>
    <s v="l"/>
    <n v="1.1380898065238987"/>
    <n v="1"/>
    <n v="2"/>
  </r>
  <r>
    <s v="510-_-May-31-23"/>
    <m/>
    <n v="510"/>
    <x v="10"/>
    <n v="7.101"/>
    <n v="7.1"/>
    <x v="8"/>
    <s v="heptanal"/>
    <n v="7209611"/>
    <n v="38356036"/>
    <n v="4.93"/>
    <n v="1.07"/>
    <n v="1"/>
    <s v="l"/>
    <n v="0.57190310556275092"/>
    <n v="1"/>
    <n v="2"/>
  </r>
  <r>
    <s v="510-_-May-31-23"/>
    <m/>
    <n v="510"/>
    <x v="10"/>
    <n v="7.5060000000000002"/>
    <n v="7.51"/>
    <x v="9"/>
    <s v="cyclopentane"/>
    <n v="18706261"/>
    <n v="38356036"/>
    <n v="4.93"/>
    <n v="1.07"/>
    <n v="1"/>
    <s v="l"/>
    <n v="1.4838760037632224"/>
    <n v="1"/>
    <n v="2"/>
  </r>
  <r>
    <s v="510-_-May-31-23"/>
    <m/>
    <n v="510"/>
    <x v="10"/>
    <n v="8.2050000000000001"/>
    <n v="8.2100000000000009"/>
    <x v="181"/>
    <s v=""/>
    <n v="5333147"/>
    <n v="38356036"/>
    <n v="4.93"/>
    <n v="1.07"/>
    <n v="1"/>
    <s v="l"/>
    <n v="0.42305241319159503"/>
    <n v="1"/>
    <n v="2"/>
  </r>
  <r>
    <s v="510-_-May-31-23"/>
    <m/>
    <n v="510"/>
    <x v="10"/>
    <n v="8.3829999999999991"/>
    <n v="8.3800000000000008"/>
    <x v="182"/>
    <s v=""/>
    <n v="5456693"/>
    <n v="38356036"/>
    <n v="4.93"/>
    <n v="1.07"/>
    <n v="1"/>
    <s v="l"/>
    <n v="0.43285271185956137"/>
    <n v="1"/>
    <n v="2"/>
  </r>
  <r>
    <s v="510-_-May-31-23"/>
    <m/>
    <n v="510"/>
    <x v="10"/>
    <n v="8.4670000000000005"/>
    <n v="8.4700000000000006"/>
    <x v="10"/>
    <s v=""/>
    <n v="11302313"/>
    <n v="38356036"/>
    <n v="4.93"/>
    <n v="1.07"/>
    <n v="1"/>
    <s v="l"/>
    <n v="0.89655709645669546"/>
    <n v="1"/>
    <n v="2"/>
  </r>
  <r>
    <s v="510-_-May-31-23"/>
    <m/>
    <n v="510"/>
    <x v="10"/>
    <n v="8.9149999999999991"/>
    <n v="8.92"/>
    <x v="11"/>
    <s v=""/>
    <n v="22045693"/>
    <n v="38356036"/>
    <n v="4.93"/>
    <n v="1.07"/>
    <n v="1"/>
    <s v="l"/>
    <n v="1.7487767774132332"/>
    <n v="1"/>
    <n v="2"/>
  </r>
  <r>
    <s v="510-_-May-31-23"/>
    <m/>
    <n v="510"/>
    <x v="10"/>
    <n v="9.83"/>
    <n v="9.83"/>
    <x v="12"/>
    <s v="sixmethyl"/>
    <n v="4740869"/>
    <n v="38356036"/>
    <n v="4.93"/>
    <n v="1.07"/>
    <n v="1"/>
    <s v="l"/>
    <n v="0.37606990226881498"/>
    <n v="1"/>
    <n v="2"/>
  </r>
  <r>
    <s v="510-_-May-31-23"/>
    <m/>
    <n v="510"/>
    <x v="10"/>
    <n v="9.9269999999999996"/>
    <n v="9.93"/>
    <x v="183"/>
    <s v=""/>
    <n v="13934350"/>
    <n v="38356036"/>
    <n v="4.93"/>
    <n v="1.07"/>
    <n v="1"/>
    <s v="l"/>
    <n v="1.1053436917745378"/>
    <n v="1"/>
    <n v="2"/>
  </r>
  <r>
    <s v="510-_-May-31-23"/>
    <m/>
    <n v="510"/>
    <x v="10"/>
    <n v="10.159000000000001"/>
    <n v="10.16"/>
    <x v="115"/>
    <s v="decane"/>
    <n v="8417538"/>
    <n v="38356036"/>
    <n v="4.93"/>
    <n v="1.07"/>
    <n v="1"/>
    <s v="l"/>
    <n v="0.66772203429456412"/>
    <n v="1"/>
    <n v="2"/>
  </r>
  <r>
    <s v="510-_-May-31-23"/>
    <m/>
    <n v="510"/>
    <x v="10"/>
    <n v="10.314"/>
    <n v="10.31"/>
    <x v="13"/>
    <s v="octanal"/>
    <n v="36393125"/>
    <n v="38356036"/>
    <n v="4.93"/>
    <n v="1.07"/>
    <n v="1"/>
    <s v="l"/>
    <n v="2.8868882396891302"/>
    <n v="1"/>
    <n v="2"/>
  </r>
  <r>
    <s v="510-_-May-31-23"/>
    <m/>
    <n v="510"/>
    <x v="10"/>
    <n v="10.468"/>
    <n v="10.47"/>
    <x v="14"/>
    <s v="zhexenolacetate"/>
    <n v="36126123"/>
    <n v="38356036"/>
    <n v="4.93"/>
    <n v="1.07"/>
    <n v="1"/>
    <s v="l"/>
    <n v="2.8657082796342168"/>
    <n v="1"/>
    <n v="2"/>
  </r>
  <r>
    <s v="510-_-May-31-23"/>
    <m/>
    <n v="510"/>
    <x v="10"/>
    <n v="11.145"/>
    <n v="11.15"/>
    <x v="16"/>
    <s v="ethylhexanol"/>
    <n v="5223940"/>
    <n v="38356036"/>
    <n v="4.93"/>
    <n v="1.07"/>
    <n v="1"/>
    <s v="l"/>
    <n v="0.41438955711667069"/>
    <n v="1"/>
    <n v="2"/>
  </r>
  <r>
    <s v="510-_-May-31-23"/>
    <m/>
    <n v="510"/>
    <x v="10"/>
    <n v="12.028"/>
    <n v="12.03"/>
    <x v="184"/>
    <s v=""/>
    <n v="5959829"/>
    <n v="38356036"/>
    <n v="4.93"/>
    <n v="1.07"/>
    <n v="1"/>
    <s v="l"/>
    <n v="0.47276402481672652"/>
    <n v="1"/>
    <n v="2"/>
  </r>
  <r>
    <s v="510-_-May-31-23"/>
    <m/>
    <n v="510"/>
    <x v="10"/>
    <n v="12.297000000000001"/>
    <n v="12.3"/>
    <x v="17"/>
    <s v="acetophenone"/>
    <n v="3634662"/>
    <n v="38356036"/>
    <n v="4.93"/>
    <n v="1.07"/>
    <n v="1"/>
    <s v="l"/>
    <n v="0.28831992259650618"/>
    <n v="1"/>
    <n v="2"/>
  </r>
  <r>
    <s v="510-_-May-31-23"/>
    <m/>
    <n v="510"/>
    <x v="10"/>
    <n v="13.096"/>
    <n v="13.1"/>
    <x v="185"/>
    <s v=""/>
    <n v="4075861"/>
    <n v="38356036"/>
    <n v="4.93"/>
    <n v="1.07"/>
    <n v="1"/>
    <s v="l"/>
    <n v="0.32331807690346953"/>
    <n v="1"/>
    <n v="2"/>
  </r>
  <r>
    <s v="510-_-May-31-23"/>
    <m/>
    <n v="510"/>
    <x v="10"/>
    <n v="13.256"/>
    <n v="13.26"/>
    <x v="186"/>
    <s v=""/>
    <n v="6415564"/>
    <n v="38356036"/>
    <n v="4.93"/>
    <n v="1.07"/>
    <n v="1"/>
    <s v="l"/>
    <n v="0.50891524876121397"/>
    <n v="1"/>
    <n v="2"/>
  </r>
  <r>
    <s v="510-_-May-31-23"/>
    <m/>
    <n v="510"/>
    <x v="10"/>
    <n v="13.352"/>
    <n v="13.35"/>
    <x v="117"/>
    <s v=""/>
    <n v="115178051"/>
    <n v="38356036"/>
    <n v="4.93"/>
    <n v="1.07"/>
    <n v="1"/>
    <s v="l"/>
    <n v="9.1365102860008545"/>
    <n v="1"/>
    <n v="2"/>
  </r>
  <r>
    <s v="510-_-May-31-23"/>
    <m/>
    <n v="510"/>
    <x v="10"/>
    <n v="13.512"/>
    <n v="13.51"/>
    <x v="20"/>
    <s v="nonanal"/>
    <n v="76352279"/>
    <n v="38356036"/>
    <n v="4.93"/>
    <n v="1.07"/>
    <n v="1"/>
    <s v="l"/>
    <n v="6.05665208246237"/>
    <n v="1"/>
    <n v="2"/>
  </r>
  <r>
    <s v="510-_-May-31-23"/>
    <m/>
    <n v="510"/>
    <x v="10"/>
    <n v="13.885999999999999"/>
    <n v="13.89"/>
    <x v="71"/>
    <s v="edimethylnonatriene"/>
    <n v="122899747"/>
    <n v="38356036"/>
    <n v="4.93"/>
    <n v="1.07"/>
    <n v="1"/>
    <s v="l"/>
    <n v="9.749034584830774"/>
    <n v="1"/>
    <n v="2"/>
  </r>
  <r>
    <s v="510-_-May-31-23"/>
    <m/>
    <n v="510"/>
    <x v="10"/>
    <n v="15.161"/>
    <n v="15.16"/>
    <x v="23"/>
    <s v=""/>
    <n v="3793515"/>
    <n v="38356036"/>
    <n v="4.93"/>
    <n v="1.07"/>
    <n v="1"/>
    <s v="l"/>
    <n v="0.30092095253112533"/>
    <n v="1"/>
    <n v="2"/>
  </r>
  <r>
    <s v="510-_-May-31-23"/>
    <m/>
    <n v="510"/>
    <x v="10"/>
    <n v="15.271000000000001"/>
    <n v="15.27"/>
    <x v="72"/>
    <s v=""/>
    <n v="6880090"/>
    <n v="38356036"/>
    <n v="4.93"/>
    <n v="1.07"/>
    <n v="1"/>
    <s v="l"/>
    <n v="0.54576381965007925"/>
    <n v="1"/>
    <n v="2"/>
  </r>
  <r>
    <s v="510-_-May-31-23"/>
    <m/>
    <n v="510"/>
    <x v="10"/>
    <n v="15.494999999999999"/>
    <n v="15.5"/>
    <x v="24"/>
    <s v="dodecanal_a"/>
    <n v="6269007"/>
    <n v="38356036"/>
    <n v="4.93"/>
    <n v="1.07"/>
    <n v="1"/>
    <s v="l"/>
    <n v="0.49728960024259627"/>
    <n v="1"/>
    <n v="2"/>
  </r>
  <r>
    <s v="510-_-May-31-23"/>
    <m/>
    <n v="510"/>
    <x v="10"/>
    <n v="15.712999999999999"/>
    <n v="15.71"/>
    <x v="25"/>
    <s v=""/>
    <n v="3897444"/>
    <n v="38356036"/>
    <n v="4.93"/>
    <n v="1.07"/>
    <n v="1"/>
    <s v="l"/>
    <n v="0.30916513073408675"/>
    <n v="1"/>
    <n v="2"/>
  </r>
  <r>
    <s v="510-_-May-31-23"/>
    <m/>
    <n v="510"/>
    <x v="10"/>
    <n v="16.125"/>
    <n v="16.13"/>
    <x v="187"/>
    <s v=""/>
    <n v="3062533"/>
    <n v="38356036"/>
    <n v="4.93"/>
    <n v="1.07"/>
    <n v="1"/>
    <s v="l"/>
    <n v="0.24293573309134267"/>
    <n v="1"/>
    <n v="2"/>
  </r>
  <r>
    <s v="510-_-May-31-23"/>
    <m/>
    <n v="510"/>
    <x v="10"/>
    <n v="16.212"/>
    <n v="16.21"/>
    <x v="27"/>
    <s v="methylsalicylate"/>
    <n v="21600047"/>
    <n v="38356036"/>
    <n v="4.93"/>
    <n v="1.07"/>
    <n v="1"/>
    <s v="l"/>
    <n v="1.7134258643914881"/>
    <n v="1"/>
    <n v="2"/>
  </r>
  <r>
    <s v="510-_-May-31-23"/>
    <m/>
    <n v="510"/>
    <x v="10"/>
    <n v="16.367000000000001"/>
    <n v="16.37"/>
    <x v="28"/>
    <s v="dodecane"/>
    <n v="41251282"/>
    <n v="38356036"/>
    <n v="4.93"/>
    <n v="1.07"/>
    <n v="1"/>
    <s v="l"/>
    <n v="3.2722620241570324"/>
    <n v="1"/>
    <n v="2"/>
  </r>
  <r>
    <s v="510-_-May-31-23"/>
    <m/>
    <n v="510"/>
    <x v="10"/>
    <n v="16.547000000000001"/>
    <n v="16.55"/>
    <x v="29"/>
    <s v="decanal"/>
    <n v="66584646"/>
    <n v="38356036"/>
    <n v="4.93"/>
    <n v="1.07"/>
    <n v="1"/>
    <s v="l"/>
    <n v="5.2818336287764209"/>
    <n v="1"/>
    <n v="2"/>
  </r>
  <r>
    <s v="510-_-May-31-23"/>
    <m/>
    <n v="510"/>
    <x v="10"/>
    <n v="17.431999999999999"/>
    <n v="17.43"/>
    <x v="30"/>
    <s v="cisthreehexiso"/>
    <n v="6065481"/>
    <n v="38356036"/>
    <n v="4.93"/>
    <n v="1.07"/>
    <n v="1"/>
    <s v="l"/>
    <n v="0.48114488016508239"/>
    <n v="1"/>
    <n v="2"/>
  </r>
  <r>
    <s v="510-_-May-31-23"/>
    <m/>
    <n v="510"/>
    <x v="10"/>
    <n v="17.920000000000002"/>
    <n v="17.920000000000002"/>
    <x v="97"/>
    <s v=""/>
    <n v="14911692"/>
    <n v="38356036"/>
    <n v="4.93"/>
    <n v="1.07"/>
    <n v="1"/>
    <s v="l"/>
    <n v="1.1828714425778628"/>
    <n v="1"/>
    <n v="2"/>
  </r>
  <r>
    <s v="510-_-May-31-23"/>
    <m/>
    <n v="510"/>
    <x v="10"/>
    <n v="18.177"/>
    <n v="18.18"/>
    <x v="33"/>
    <s v="methylacetophenone"/>
    <n v="27463216"/>
    <n v="38356036"/>
    <n v="4.93"/>
    <n v="1.07"/>
    <n v="1"/>
    <s v="l"/>
    <n v="2.1785223251491144"/>
    <n v="1"/>
    <n v="2"/>
  </r>
  <r>
    <s v="510-_-May-31-23"/>
    <m/>
    <n v="510"/>
    <x v="10"/>
    <n v="18.593"/>
    <n v="18.59"/>
    <x v="34"/>
    <s v=""/>
    <n v="3813707"/>
    <n v="38356036"/>
    <n v="4.93"/>
    <n v="1.07"/>
    <n v="1"/>
    <s v="l"/>
    <n v="0.30252268492799433"/>
    <n v="1"/>
    <n v="2"/>
  </r>
  <r>
    <s v="510-_-May-31-23"/>
    <m/>
    <n v="510"/>
    <x v="10"/>
    <n v="18.695"/>
    <n v="18.7"/>
    <x v="35"/>
    <s v=""/>
    <n v="14544757"/>
    <n v="38356036"/>
    <n v="4.93"/>
    <n v="1.07"/>
    <n v="1"/>
    <s v="l"/>
    <n v="1.1537642874151686"/>
    <n v="1"/>
    <n v="2"/>
  </r>
  <r>
    <s v="510-_-May-31-23"/>
    <m/>
    <n v="510"/>
    <x v="10"/>
    <n v="18.978999999999999"/>
    <n v="18.98"/>
    <x v="36"/>
    <s v="methylnaphthalene"/>
    <n v="15267580"/>
    <n v="38356036"/>
    <n v="4.93"/>
    <n v="1.07"/>
    <n v="1"/>
    <s v="l"/>
    <n v="1.2111022933730744"/>
    <n v="1"/>
    <n v="2"/>
  </r>
  <r>
    <s v="510-_-May-31-23"/>
    <m/>
    <n v="510"/>
    <x v="10"/>
    <n v="19.187000000000001"/>
    <n v="19.190000000000001"/>
    <x v="38"/>
    <s v=""/>
    <n v="13506396"/>
    <n v="38356036"/>
    <n v="4.93"/>
    <n v="1.07"/>
    <n v="1"/>
    <s v="l"/>
    <n v="1.0713961984024265"/>
    <n v="1"/>
    <n v="2"/>
  </r>
  <r>
    <s v="510-_-May-31-23"/>
    <m/>
    <n v="510"/>
    <x v="10"/>
    <n v="19.398"/>
    <n v="19.399999999999999"/>
    <x v="39"/>
    <s v="undecanal_c"/>
    <n v="12448255"/>
    <n v="38356036"/>
    <n v="4.93"/>
    <n v="1.07"/>
    <n v="1"/>
    <s v="l"/>
    <n v="0.9874590589335599"/>
    <n v="1"/>
    <n v="2"/>
  </r>
  <r>
    <s v="510-_-May-31-23"/>
    <m/>
    <n v="510"/>
    <x v="10"/>
    <n v="19.45"/>
    <n v="19.45"/>
    <x v="40"/>
    <s v=""/>
    <n v="18678158"/>
    <n v="38356036"/>
    <n v="4.93"/>
    <n v="1.07"/>
    <n v="1"/>
    <s v="l"/>
    <n v="1.4816467305090026"/>
    <n v="1"/>
    <n v="2"/>
  </r>
  <r>
    <s v="510-_-May-31-23"/>
    <m/>
    <n v="510"/>
    <x v="10"/>
    <n v="19.503"/>
    <n v="19.5"/>
    <x v="41"/>
    <s v="standard"/>
    <n v="38356036"/>
    <n v="38356036"/>
    <n v="4.93"/>
    <n v="1.07"/>
    <n v="1"/>
    <s v="l"/>
    <n v="3.0425963488843815"/>
    <n v="1"/>
    <n v="2"/>
  </r>
  <r>
    <s v="510-_-May-31-23"/>
    <m/>
    <n v="510"/>
    <x v="10"/>
    <n v="20.143000000000001"/>
    <n v="20.14"/>
    <x v="172"/>
    <s v=""/>
    <n v="1148252"/>
    <n v="38356036"/>
    <n v="4.93"/>
    <n v="1.07"/>
    <n v="1"/>
    <s v="l"/>
    <n v="9.1085203455309835E-2"/>
    <n v="1"/>
    <n v="2"/>
  </r>
  <r>
    <s v="510-_-May-31-23"/>
    <m/>
    <n v="510"/>
    <x v="10"/>
    <n v="20.628"/>
    <n v="20.63"/>
    <x v="188"/>
    <s v=""/>
    <n v="2618591"/>
    <n v="38356036"/>
    <n v="4.93"/>
    <n v="1.07"/>
    <n v="1"/>
    <s v="l"/>
    <n v="0.20771999003811292"/>
    <n v="1"/>
    <n v="2"/>
  </r>
  <r>
    <s v="510-_-May-31-23"/>
    <m/>
    <n v="510"/>
    <x v="10"/>
    <n v="20.902000000000001"/>
    <n v="20.9"/>
    <x v="42"/>
    <s v="2undecanal"/>
    <n v="5245367"/>
    <n v="38356036"/>
    <n v="4.93"/>
    <n v="1.07"/>
    <n v="1"/>
    <s v="l"/>
    <n v="0.41608925601067387"/>
    <n v="1"/>
    <n v="2"/>
  </r>
  <r>
    <s v="510-_-May-31-23"/>
    <m/>
    <n v="510"/>
    <x v="10"/>
    <n v="21.327000000000002"/>
    <n v="21.33"/>
    <x v="189"/>
    <s v=""/>
    <n v="6975483"/>
    <n v="38356036"/>
    <n v="4.93"/>
    <n v="1.07"/>
    <n v="1"/>
    <s v="l"/>
    <n v="0.55333087880888088"/>
    <n v="1"/>
    <n v="2"/>
  </r>
  <r>
    <s v="510-_-May-31-23"/>
    <m/>
    <n v="510"/>
    <x v="10"/>
    <n v="21.632999999999999"/>
    <n v="21.63"/>
    <x v="119"/>
    <s v=""/>
    <n v="6017717"/>
    <n v="38356036"/>
    <n v="4.93"/>
    <n v="1.07"/>
    <n v="1"/>
    <s v="l"/>
    <n v="0.4773559961415062"/>
    <n v="1"/>
    <n v="2"/>
  </r>
  <r>
    <s v="510-_-May-31-23"/>
    <m/>
    <n v="510"/>
    <x v="10"/>
    <n v="21.837"/>
    <n v="21.84"/>
    <x v="44"/>
    <s v="tetradecane"/>
    <n v="56236267"/>
    <n v="38356036"/>
    <n v="4.93"/>
    <n v="1.07"/>
    <n v="1"/>
    <s v="l"/>
    <n v="4.4609474412081385"/>
    <n v="1"/>
    <n v="2"/>
  </r>
  <r>
    <s v="510-_-May-31-23"/>
    <m/>
    <n v="510"/>
    <x v="10"/>
    <n v="21.981000000000002"/>
    <n v="21.98"/>
    <x v="190"/>
    <s v=""/>
    <n v="5023964"/>
    <n v="38356036"/>
    <n v="4.93"/>
    <n v="1.07"/>
    <n v="1"/>
    <s v="l"/>
    <n v="0.39852644114023078"/>
    <n v="1"/>
    <n v="2"/>
  </r>
  <r>
    <s v="510-_-May-31-23"/>
    <m/>
    <n v="510"/>
    <x v="10"/>
    <n v="22.076000000000001"/>
    <n v="22.08"/>
    <x v="45"/>
    <s v="dodecanal_b"/>
    <n v="13326347"/>
    <n v="38356036"/>
    <n v="4.93"/>
    <n v="1.07"/>
    <n v="1"/>
    <s v="l"/>
    <n v="1.0571137936716488"/>
    <n v="1"/>
    <n v="2"/>
  </r>
  <r>
    <s v="510-_-May-31-23"/>
    <m/>
    <n v="510"/>
    <x v="10"/>
    <n v="22.286000000000001"/>
    <n v="22.29"/>
    <x v="46"/>
    <s v="tetramethyldiol"/>
    <n v="7359781"/>
    <n v="38356036"/>
    <n v="4.93"/>
    <n v="1.07"/>
    <n v="1"/>
    <s v="l"/>
    <n v="0.58381535566367293"/>
    <n v="1"/>
    <n v="2"/>
  </r>
  <r>
    <s v="510-_-May-31-23"/>
    <m/>
    <n v="510"/>
    <x v="10"/>
    <n v="22.696999999999999"/>
    <n v="22.7"/>
    <x v="166"/>
    <s v=""/>
    <n v="2177786"/>
    <n v="38356036"/>
    <n v="4.93"/>
    <n v="1.07"/>
    <n v="1"/>
    <s v="l"/>
    <n v="0.17275308982011386"/>
    <n v="1"/>
    <n v="2"/>
  </r>
  <r>
    <s v="510-_-May-31-23"/>
    <m/>
    <n v="510"/>
    <x v="10"/>
    <n v="23.844999999999999"/>
    <n v="23.85"/>
    <x v="191"/>
    <s v=""/>
    <n v="3816696"/>
    <n v="38356036"/>
    <n v="4.93"/>
    <n v="1.07"/>
    <n v="1"/>
    <s v="l"/>
    <n v="0.30275978764858869"/>
    <n v="1"/>
    <n v="2"/>
  </r>
  <r>
    <s v="510-_-May-31-23"/>
    <m/>
    <n v="510"/>
    <x v="10"/>
    <n v="24.145"/>
    <n v="24.15"/>
    <x v="121"/>
    <s v=""/>
    <n v="5373696"/>
    <n v="38356036"/>
    <n v="4.93"/>
    <n v="1.07"/>
    <n v="1"/>
    <s v="l"/>
    <n v="0.42626896662665048"/>
    <n v="1"/>
    <n v="2"/>
  </r>
  <r>
    <s v="510-_-May-31-23"/>
    <m/>
    <n v="510"/>
    <x v="10"/>
    <n v="24.331"/>
    <n v="24.33"/>
    <x v="48"/>
    <s v="pentadecane"/>
    <n v="65843410"/>
    <n v="38356036"/>
    <n v="4.93"/>
    <n v="1.07"/>
    <n v="1"/>
    <s v="l"/>
    <n v="5.2230350097725786"/>
    <n v="1"/>
    <n v="2"/>
  </r>
  <r>
    <s v="510-_-May-31-23"/>
    <m/>
    <n v="510"/>
    <x v="10"/>
    <n v="24.603000000000002"/>
    <n v="24.6"/>
    <x v="49"/>
    <s v="tridecanal"/>
    <n v="27129723"/>
    <n v="38356036"/>
    <n v="4.93"/>
    <n v="1.07"/>
    <n v="1"/>
    <s v="l"/>
    <n v="2.1520679599436354"/>
    <n v="1"/>
    <n v="2"/>
  </r>
  <r>
    <s v="510-_-May-31-23"/>
    <m/>
    <n v="510"/>
    <x v="10"/>
    <n v="25.091999999999999"/>
    <n v="25.09"/>
    <x v="192"/>
    <s v=""/>
    <n v="3785263"/>
    <n v="38356036"/>
    <n v="4.93"/>
    <n v="1.07"/>
    <n v="1"/>
    <s v="l"/>
    <n v="0.30026636181505151"/>
    <n v="1"/>
    <n v="2"/>
  </r>
  <r>
    <s v="510-_-May-31-23"/>
    <m/>
    <n v="510"/>
    <x v="10"/>
    <n v="26.07"/>
    <n v="26.07"/>
    <x v="50"/>
    <s v=""/>
    <n v="2357337"/>
    <n v="38356036"/>
    <n v="4.93"/>
    <n v="1.07"/>
    <n v="1"/>
    <s v="l"/>
    <n v="0.18699599065164244"/>
    <n v="1"/>
    <n v="2"/>
  </r>
  <r>
    <s v="510-_-May-31-23"/>
    <m/>
    <n v="510"/>
    <x v="10"/>
    <n v="26.692"/>
    <n v="26.69"/>
    <x v="52"/>
    <s v=""/>
    <n v="14372096"/>
    <n v="38356036"/>
    <n v="4.93"/>
    <n v="1.07"/>
    <n v="1"/>
    <s v="l"/>
    <n v="1.1400679365150199"/>
    <n v="1"/>
    <n v="2"/>
  </r>
  <r>
    <s v="510-_-May-31-23"/>
    <m/>
    <n v="510"/>
    <x v="10"/>
    <n v="26.992999999999999"/>
    <n v="26.99"/>
    <x v="53"/>
    <s v="tetradecanal"/>
    <n v="24126918"/>
    <n v="38356036"/>
    <n v="4.93"/>
    <n v="1.07"/>
    <n v="1"/>
    <s v="l"/>
    <n v="1.9138701563590372"/>
    <n v="1"/>
    <n v="2"/>
  </r>
  <r>
    <s v="510-_-May-31-23"/>
    <m/>
    <n v="510"/>
    <x v="10"/>
    <n v="28.209"/>
    <n v="28.21"/>
    <x v="79"/>
    <s v=""/>
    <n v="38227645"/>
    <n v="38356036"/>
    <n v="4.93"/>
    <n v="1.07"/>
    <n v="1"/>
    <s v="l"/>
    <n v="3.0324117201122736"/>
    <n v="1"/>
    <n v="2"/>
  </r>
  <r>
    <s v="510-_-May-31-23"/>
    <m/>
    <n v="510"/>
    <x v="10"/>
    <n v="28.36"/>
    <n v="28.36"/>
    <x v="193"/>
    <s v=""/>
    <n v="3121801"/>
    <n v="38356036"/>
    <n v="4.93"/>
    <n v="1.07"/>
    <n v="1"/>
    <s v="l"/>
    <n v="0.24763717305259625"/>
    <n v="1"/>
    <n v="2"/>
  </r>
  <r>
    <s v="510-_-May-31-23"/>
    <m/>
    <n v="510"/>
    <x v="10"/>
    <n v="28.44"/>
    <n v="28.44"/>
    <x v="80"/>
    <s v=""/>
    <n v="10956330"/>
    <n v="38356036"/>
    <n v="4.93"/>
    <n v="1.07"/>
    <n v="1"/>
    <s v="l"/>
    <n v="0.86911196076602948"/>
    <n v="1"/>
    <n v="2"/>
  </r>
  <r>
    <s v="510-_-May-31-23"/>
    <m/>
    <n v="510"/>
    <x v="10"/>
    <n v="28.792000000000002"/>
    <n v="28.79"/>
    <x v="55"/>
    <s v=""/>
    <n v="3060819"/>
    <n v="38356036"/>
    <n v="4.93"/>
    <n v="1.07"/>
    <n v="1"/>
    <s v="l"/>
    <n v="0.24279976987183827"/>
    <n v="1"/>
    <n v="2"/>
  </r>
  <r>
    <s v="510-_-May-31-23"/>
    <m/>
    <n v="510"/>
    <x v="10"/>
    <n v="28.933"/>
    <n v="28.93"/>
    <x v="56"/>
    <s v="heptadecane"/>
    <n v="29144609"/>
    <n v="38356036"/>
    <n v="4.93"/>
    <n v="1.07"/>
    <n v="1"/>
    <s v="l"/>
    <n v="2.3118989911539058"/>
    <n v="1"/>
    <n v="2"/>
  </r>
  <r>
    <s v="510-_-May-31-23"/>
    <m/>
    <n v="510"/>
    <x v="10"/>
    <n v="29.260999999999999"/>
    <n v="29.26"/>
    <x v="57"/>
    <s v="pentadecanal"/>
    <n v="43957408"/>
    <n v="38356036"/>
    <n v="4.93"/>
    <n v="1.07"/>
    <n v="1"/>
    <s v="l"/>
    <n v="3.4869257367268376"/>
    <n v="1"/>
    <n v="2"/>
  </r>
  <r>
    <s v="510-_-May-31-23"/>
    <m/>
    <n v="510"/>
    <x v="10"/>
    <n v="29.655000000000001"/>
    <n v="29.66"/>
    <x v="194"/>
    <s v=""/>
    <n v="4934341"/>
    <n v="38356036"/>
    <n v="4.93"/>
    <n v="1.07"/>
    <n v="1"/>
    <s v="l"/>
    <n v="0.39141708780204781"/>
    <n v="1"/>
    <n v="2"/>
  </r>
  <r>
    <s v="510-_-May-31-23"/>
    <m/>
    <n v="510"/>
    <x v="10"/>
    <n v="31.244"/>
    <n v="31.24"/>
    <x v="58"/>
    <s v=""/>
    <n v="18797505"/>
    <n v="38356036"/>
    <n v="4.93"/>
    <n v="1.07"/>
    <n v="1"/>
    <s v="l"/>
    <n v="1.4911139430867129"/>
    <n v="1"/>
    <n v="2"/>
  </r>
  <r>
    <s v="510-_-May-31-23"/>
    <m/>
    <n v="510"/>
    <x v="10"/>
    <n v="31.416"/>
    <n v="31.42"/>
    <x v="59"/>
    <s v=""/>
    <n v="4746422"/>
    <n v="38356036"/>
    <n v="4.93"/>
    <n v="1.07"/>
    <n v="1"/>
    <s v="l"/>
    <n v="0.37651039454297369"/>
    <n v="1"/>
    <n v="2"/>
  </r>
  <r>
    <s v="510-_-May-31-23"/>
    <m/>
    <n v="510"/>
    <x v="10"/>
    <n v="32.386000000000003"/>
    <n v="32.39"/>
    <x v="61"/>
    <s v=""/>
    <n v="4053315"/>
    <n v="38356036"/>
    <n v="4.93"/>
    <n v="1.07"/>
    <n v="1"/>
    <s v="l"/>
    <n v="0.32152961322380386"/>
    <n v="1"/>
    <n v="2"/>
  </r>
  <r>
    <s v="510-_-May-31-23"/>
    <m/>
    <n v="510"/>
    <x v="10"/>
    <n v="32.875999999999998"/>
    <n v="32.880000000000003"/>
    <x v="63"/>
    <s v="homosalate"/>
    <n v="66504860"/>
    <n v="38356036"/>
    <n v="4.93"/>
    <n v="1.07"/>
    <n v="1"/>
    <s v="l"/>
    <n v="5.2755045964360585"/>
    <n v="1"/>
    <n v="2"/>
  </r>
  <r>
    <s v="510-_-May-31-23"/>
    <m/>
    <n v="510"/>
    <x v="10"/>
    <n v="35.131999999999998"/>
    <n v="35.130000000000003"/>
    <x v="65"/>
    <s v=""/>
    <n v="13343065"/>
    <n v="38356036"/>
    <n v="4.93"/>
    <n v="1.07"/>
    <n v="1"/>
    <s v="l"/>
    <n v="1.0584399506749598"/>
    <n v="1"/>
    <n v="2"/>
  </r>
  <r>
    <s v="510-_-May-31-23"/>
    <m/>
    <n v="510"/>
    <x v="10"/>
    <n v="38.500999999999998"/>
    <n v="38.5"/>
    <x v="195"/>
    <s v=""/>
    <n v="2216029"/>
    <n v="38356036"/>
    <n v="4.93"/>
    <n v="1.07"/>
    <n v="1"/>
    <s v="l"/>
    <n v="0.17578671957711967"/>
    <n v="1"/>
    <n v="2"/>
  </r>
  <r>
    <s v="558-_-May-31-23"/>
    <n v="588"/>
    <n v="588"/>
    <x v="11"/>
    <n v="4.2690000000000001"/>
    <n v="4.2699999999999996"/>
    <x v="167"/>
    <s v=""/>
    <n v="13202776"/>
    <n v="34576696"/>
    <n v="5.8"/>
    <n v="1.34"/>
    <n v="0"/>
    <s v="l"/>
    <n v="0.98751801921235005"/>
    <n v="1"/>
    <n v="2"/>
  </r>
  <r>
    <s v="558-_-May-31-23"/>
    <n v="588"/>
    <n v="588"/>
    <x v="11"/>
    <n v="4.3959999999999999"/>
    <n v="4.4000000000000004"/>
    <x v="67"/>
    <s v=""/>
    <n v="9122971"/>
    <n v="34576696"/>
    <n v="5.8"/>
    <n v="1.34"/>
    <n v="0"/>
    <s v="l"/>
    <n v="0.68236394007227819"/>
    <n v="1"/>
    <n v="2"/>
  </r>
  <r>
    <s v="558-_-May-31-23"/>
    <n v="588"/>
    <n v="588"/>
    <x v="11"/>
    <n v="4.6319999999999997"/>
    <n v="4.63"/>
    <x v="196"/>
    <s v=""/>
    <n v="10848117"/>
    <n v="34576696"/>
    <n v="5.8"/>
    <n v="1.34"/>
    <n v="0"/>
    <s v="l"/>
    <n v="0.81139837652504454"/>
    <n v="1"/>
    <n v="2"/>
  </r>
  <r>
    <s v="558-_-May-31-23"/>
    <n v="588"/>
    <n v="588"/>
    <x v="11"/>
    <n v="4.7519999999999998"/>
    <n v="4.75"/>
    <x v="197"/>
    <s v=""/>
    <n v="5343775"/>
    <n v="34576696"/>
    <n v="5.8"/>
    <n v="1.34"/>
    <n v="0"/>
    <s v="l"/>
    <n v="0.39969428422601999"/>
    <n v="1"/>
    <n v="2"/>
  </r>
  <r>
    <s v="558-_-May-31-23"/>
    <n v="588"/>
    <n v="588"/>
    <x v="11"/>
    <n v="4.7930000000000001"/>
    <n v="4.79"/>
    <x v="198"/>
    <s v=""/>
    <n v="2447459"/>
    <n v="34576696"/>
    <n v="5.8"/>
    <n v="1.34"/>
    <n v="0"/>
    <s v="l"/>
    <n v="0.18306073387774202"/>
    <n v="1"/>
    <n v="2"/>
  </r>
  <r>
    <s v="558-_-May-31-23"/>
    <n v="588"/>
    <n v="588"/>
    <x v="11"/>
    <n v="4.8689999999999998"/>
    <n v="4.87"/>
    <x v="68"/>
    <s v=""/>
    <n v="33400811"/>
    <n v="34576696"/>
    <n v="5.8"/>
    <n v="1.34"/>
    <n v="0"/>
    <s v="l"/>
    <n v="2.4982551183785948"/>
    <n v="1"/>
    <n v="2"/>
  </r>
  <r>
    <s v="558-_-May-31-23"/>
    <n v="588"/>
    <n v="588"/>
    <x v="11"/>
    <n v="5.4269999999999996"/>
    <n v="5.43"/>
    <x v="2"/>
    <s v="hydroxymethylpentanone"/>
    <n v="47476207"/>
    <n v="34576696"/>
    <n v="5.8"/>
    <n v="1.34"/>
    <n v="0"/>
    <s v="l"/>
    <n v="3.5510418336534304"/>
    <n v="1"/>
    <n v="2"/>
  </r>
  <r>
    <s v="558-_-May-31-23"/>
    <n v="588"/>
    <n v="588"/>
    <x v="11"/>
    <n v="5.7539999999999996"/>
    <n v="5.75"/>
    <x v="3"/>
    <s v="zhexenol"/>
    <n v="44306913"/>
    <n v="34576696"/>
    <n v="5.8"/>
    <n v="1.34"/>
    <n v="0"/>
    <s v="l"/>
    <n v="3.3139905549540432"/>
    <n v="1"/>
    <n v="2"/>
  </r>
  <r>
    <s v="558-_-May-31-23"/>
    <n v="588"/>
    <n v="588"/>
    <x v="11"/>
    <n v="5.8890000000000002"/>
    <n v="5.89"/>
    <x v="104"/>
    <s v=""/>
    <n v="15427477"/>
    <n v="34576696"/>
    <n v="5.8"/>
    <n v="1.34"/>
    <n v="0"/>
    <s v="l"/>
    <n v="1.153917291975876"/>
    <n v="1"/>
    <n v="2"/>
  </r>
  <r>
    <s v="558-_-May-31-23"/>
    <n v="588"/>
    <n v="588"/>
    <x v="11"/>
    <n v="6.1150000000000002"/>
    <n v="6.12"/>
    <x v="5"/>
    <s v=""/>
    <n v="5348240"/>
    <n v="34576696"/>
    <n v="5.8"/>
    <n v="1.34"/>
    <n v="0"/>
    <s v="l"/>
    <n v="0.4000282494433185"/>
    <n v="1"/>
    <n v="2"/>
  </r>
  <r>
    <s v="558-_-May-31-23"/>
    <n v="588"/>
    <n v="588"/>
    <x v="11"/>
    <n v="6.4560000000000004"/>
    <n v="6.46"/>
    <x v="199"/>
    <s v=""/>
    <n v="5940974"/>
    <n v="34576696"/>
    <n v="5.8"/>
    <n v="1.34"/>
    <n v="0"/>
    <s v="l"/>
    <n v="0.4443625247199583"/>
    <n v="1"/>
    <n v="2"/>
  </r>
  <r>
    <s v="558-_-May-31-23"/>
    <n v="588"/>
    <n v="588"/>
    <x v="11"/>
    <n v="6.7210000000000001"/>
    <n v="6.72"/>
    <x v="6"/>
    <s v=""/>
    <n v="9134876"/>
    <n v="34576696"/>
    <n v="5.8"/>
    <n v="1.34"/>
    <n v="0"/>
    <s v="l"/>
    <n v="0.68325438932467197"/>
    <n v="1"/>
    <n v="2"/>
  </r>
  <r>
    <s v="558-_-May-31-23"/>
    <n v="588"/>
    <n v="588"/>
    <x v="11"/>
    <n v="6.7949999999999999"/>
    <n v="6.8"/>
    <x v="200"/>
    <s v=""/>
    <n v="3721713"/>
    <n v="34576696"/>
    <n v="5.8"/>
    <n v="1.34"/>
    <n v="0"/>
    <s v="l"/>
    <n v="0.27837014350897515"/>
    <n v="1"/>
    <n v="2"/>
  </r>
  <r>
    <s v="558-_-May-31-23"/>
    <n v="588"/>
    <n v="588"/>
    <x v="11"/>
    <n v="6.9660000000000002"/>
    <n v="6.97"/>
    <x v="7"/>
    <s v="nonane"/>
    <n v="12819750"/>
    <n v="34576696"/>
    <n v="5.8"/>
    <n v="1.34"/>
    <n v="0"/>
    <s v="l"/>
    <n v="0.95886911410127107"/>
    <n v="1"/>
    <n v="2"/>
  </r>
  <r>
    <s v="558-_-May-31-23"/>
    <n v="588"/>
    <n v="588"/>
    <x v="11"/>
    <n v="7.0990000000000002"/>
    <n v="7.1"/>
    <x v="8"/>
    <s v="heptanal"/>
    <n v="8982540"/>
    <n v="34576696"/>
    <n v="5.8"/>
    <n v="1.34"/>
    <n v="0"/>
    <s v="l"/>
    <n v="0.67186022911361243"/>
    <n v="1"/>
    <n v="2"/>
  </r>
  <r>
    <s v="558-_-May-31-23"/>
    <n v="588"/>
    <n v="588"/>
    <x v="11"/>
    <n v="7.51"/>
    <n v="7.51"/>
    <x v="9"/>
    <s v="cyclopentane"/>
    <n v="14085812"/>
    <n v="34576696"/>
    <n v="5.8"/>
    <n v="1.34"/>
    <n v="0"/>
    <s v="l"/>
    <n v="1.0535657929239692"/>
    <n v="1"/>
    <n v="2"/>
  </r>
  <r>
    <s v="558-_-May-31-23"/>
    <n v="588"/>
    <n v="588"/>
    <x v="11"/>
    <n v="7.5780000000000003"/>
    <n v="7.58"/>
    <x v="201"/>
    <s v=""/>
    <n v="3876257"/>
    <n v="34576696"/>
    <n v="5.8"/>
    <n v="1.34"/>
    <n v="0"/>
    <s v="l"/>
    <n v="0.28992945382077273"/>
    <n v="1"/>
    <n v="2"/>
  </r>
  <r>
    <s v="558-_-May-31-23"/>
    <n v="588"/>
    <n v="588"/>
    <x v="11"/>
    <n v="8.1809999999999992"/>
    <n v="8.18"/>
    <x v="113"/>
    <s v=""/>
    <n v="15423551"/>
    <n v="34576696"/>
    <n v="5.8"/>
    <n v="1.34"/>
    <n v="0"/>
    <s v="l"/>
    <n v="1.1536236419326253"/>
    <n v="1"/>
    <n v="2"/>
  </r>
  <r>
    <s v="558-_-May-31-23"/>
    <n v="588"/>
    <n v="588"/>
    <x v="11"/>
    <n v="8.3870000000000005"/>
    <n v="8.39"/>
    <x v="70"/>
    <s v=""/>
    <n v="5221076"/>
    <n v="34576696"/>
    <n v="5.8"/>
    <n v="1.34"/>
    <n v="0"/>
    <s v="l"/>
    <n v="0.39051686021766485"/>
    <n v="1"/>
    <n v="2"/>
  </r>
  <r>
    <s v="558-_-May-31-23"/>
    <n v="588"/>
    <n v="588"/>
    <x v="11"/>
    <n v="8.4689999999999994"/>
    <n v="8.4700000000000006"/>
    <x v="10"/>
    <s v=""/>
    <n v="9550102"/>
    <n v="34576696"/>
    <n v="5.8"/>
    <n v="1.34"/>
    <n v="0"/>
    <s v="l"/>
    <n v="0.71431173340484622"/>
    <n v="1"/>
    <n v="2"/>
  </r>
  <r>
    <s v="558-_-May-31-23"/>
    <n v="588"/>
    <n v="588"/>
    <x v="11"/>
    <n v="8.9160000000000004"/>
    <n v="8.92"/>
    <x v="11"/>
    <s v=""/>
    <n v="22948333"/>
    <n v="34576696"/>
    <n v="5.8"/>
    <n v="1.34"/>
    <n v="0"/>
    <s v="l"/>
    <n v="1.7164490519558466"/>
    <n v="1"/>
    <n v="2"/>
  </r>
  <r>
    <s v="558-_-May-31-23"/>
    <n v="588"/>
    <n v="588"/>
    <x v="11"/>
    <n v="9.3040000000000003"/>
    <n v="9.3000000000000007"/>
    <x v="202"/>
    <s v=""/>
    <n v="7154441"/>
    <n v="34576696"/>
    <n v="5.8"/>
    <n v="1.34"/>
    <n v="0"/>
    <s v="l"/>
    <n v="0.53512529523273178"/>
    <n v="1"/>
    <n v="2"/>
  </r>
  <r>
    <s v="558-_-May-31-23"/>
    <n v="588"/>
    <n v="588"/>
    <x v="11"/>
    <n v="9.8249999999999993"/>
    <n v="9.83"/>
    <x v="12"/>
    <s v="sixmethyl"/>
    <n v="7226708"/>
    <n v="34576696"/>
    <n v="5.8"/>
    <n v="1.34"/>
    <n v="0"/>
    <s v="l"/>
    <n v="0.54053059520104285"/>
    <n v="1"/>
    <n v="2"/>
  </r>
  <r>
    <s v="558-_-May-31-23"/>
    <n v="588"/>
    <n v="588"/>
    <x v="11"/>
    <n v="9.91"/>
    <n v="9.91"/>
    <x v="147"/>
    <s v=""/>
    <n v="26959348"/>
    <n v="34576696"/>
    <n v="5.8"/>
    <n v="1.34"/>
    <n v="0"/>
    <s v="l"/>
    <n v="2.0164578976585248"/>
    <n v="1"/>
    <n v="2"/>
  </r>
  <r>
    <s v="558-_-May-31-23"/>
    <n v="588"/>
    <n v="588"/>
    <x v="11"/>
    <n v="10.159000000000001"/>
    <n v="10.16"/>
    <x v="115"/>
    <s v="decane"/>
    <n v="3094531"/>
    <n v="34576696"/>
    <n v="5.8"/>
    <n v="1.34"/>
    <n v="0"/>
    <s v="l"/>
    <n v="0.23145928731285095"/>
    <n v="1"/>
    <n v="2"/>
  </r>
  <r>
    <s v="558-_-May-31-23"/>
    <n v="588"/>
    <n v="588"/>
    <x v="11"/>
    <n v="10.313000000000001"/>
    <n v="10.31"/>
    <x v="13"/>
    <s v="octanal"/>
    <n v="34255062"/>
    <n v="34576696"/>
    <n v="5.8"/>
    <n v="1.34"/>
    <n v="0"/>
    <s v="l"/>
    <n v="2.5621498822850772"/>
    <n v="1"/>
    <n v="2"/>
  </r>
  <r>
    <s v="558-_-May-31-23"/>
    <n v="588"/>
    <n v="588"/>
    <x v="11"/>
    <n v="10.464"/>
    <n v="10.46"/>
    <x v="14"/>
    <s v="zhexenolacetate"/>
    <n v="184294246"/>
    <n v="34576696"/>
    <n v="5.8"/>
    <n v="1.34"/>
    <n v="0"/>
    <s v="l"/>
    <n v="13.784516889641507"/>
    <n v="1"/>
    <n v="2"/>
  </r>
  <r>
    <s v="558-_-May-31-23"/>
    <n v="588"/>
    <n v="588"/>
    <x v="11"/>
    <n v="11.073"/>
    <n v="11.07"/>
    <x v="15"/>
    <s v="dlimonene"/>
    <n v="14072971"/>
    <n v="34576696"/>
    <n v="5.8"/>
    <n v="1.34"/>
    <n v="0"/>
    <s v="l"/>
    <n v="1.0526053343897408"/>
    <n v="1"/>
    <n v="2"/>
  </r>
  <r>
    <s v="558-_-May-31-23"/>
    <n v="588"/>
    <n v="588"/>
    <x v="11"/>
    <n v="11.311999999999999"/>
    <n v="11.31"/>
    <x v="203"/>
    <s v=""/>
    <n v="3442099"/>
    <n v="34576696"/>
    <n v="5.8"/>
    <n v="1.34"/>
    <n v="0"/>
    <s v="l"/>
    <n v="0.25745606730075637"/>
    <n v="1"/>
    <n v="2"/>
  </r>
  <r>
    <s v="558-_-May-31-23"/>
    <n v="588"/>
    <n v="588"/>
    <x v="11"/>
    <n v="11.747"/>
    <n v="11.75"/>
    <x v="149"/>
    <s v="bocimene"/>
    <n v="13963793"/>
    <n v="34576696"/>
    <n v="5.8"/>
    <n v="1.34"/>
    <n v="0"/>
    <s v="l"/>
    <n v="1.0444392303596817"/>
    <n v="1"/>
    <n v="2"/>
  </r>
  <r>
    <s v="558-_-May-31-23"/>
    <n v="588"/>
    <n v="588"/>
    <x v="11"/>
    <n v="12.028"/>
    <n v="12.03"/>
    <x v="184"/>
    <s v=""/>
    <n v="7999111"/>
    <n v="34576696"/>
    <n v="5.8"/>
    <n v="1.34"/>
    <n v="0"/>
    <s v="l"/>
    <n v="0.59830343635154615"/>
    <n v="1"/>
    <n v="2"/>
  </r>
  <r>
    <s v="558-_-May-31-23"/>
    <n v="588"/>
    <n v="588"/>
    <x v="11"/>
    <n v="12.294"/>
    <n v="12.29"/>
    <x v="17"/>
    <s v="acetophenone"/>
    <n v="5741854"/>
    <n v="34576696"/>
    <n v="5.8"/>
    <n v="1.34"/>
    <n v="0"/>
    <s v="l"/>
    <n v="0.42946909715703036"/>
    <n v="1"/>
    <n v="2"/>
  </r>
  <r>
    <s v="558-_-May-31-23"/>
    <n v="588"/>
    <n v="588"/>
    <x v="11"/>
    <n v="13.199"/>
    <n v="13.2"/>
    <x v="19"/>
    <s v=""/>
    <n v="23155789"/>
    <n v="34576696"/>
    <n v="5.8"/>
    <n v="1.34"/>
    <n v="0"/>
    <s v="l"/>
    <n v="1.7319659809860535"/>
    <n v="1"/>
    <n v="2"/>
  </r>
  <r>
    <s v="558-_-May-31-23"/>
    <n v="588"/>
    <n v="588"/>
    <x v="11"/>
    <n v="13.363"/>
    <n v="13.36"/>
    <x v="94"/>
    <s v=""/>
    <n v="16086770"/>
    <n v="34576696"/>
    <n v="5.8"/>
    <n v="1.34"/>
    <n v="0"/>
    <s v="l"/>
    <n v="1.203229930275622"/>
    <n v="1"/>
    <n v="2"/>
  </r>
  <r>
    <s v="558-_-May-31-23"/>
    <n v="588"/>
    <n v="588"/>
    <x v="11"/>
    <n v="13.510999999999999"/>
    <n v="13.51"/>
    <x v="20"/>
    <s v="nonanal"/>
    <n v="77255474"/>
    <n v="34576696"/>
    <n v="5.8"/>
    <n v="1.34"/>
    <n v="0"/>
    <s v="l"/>
    <n v="5.7784190732154519"/>
    <n v="1"/>
    <n v="2"/>
  </r>
  <r>
    <s v="558-_-May-31-23"/>
    <n v="588"/>
    <n v="588"/>
    <x v="11"/>
    <n v="13.885999999999999"/>
    <n v="13.89"/>
    <x v="71"/>
    <s v="edimethylnonatriene"/>
    <n v="111956977"/>
    <n v="34576696"/>
    <n v="5.8"/>
    <n v="1.34"/>
    <n v="0"/>
    <s v="l"/>
    <n v="8.3739610642521409"/>
    <n v="1"/>
    <n v="2"/>
  </r>
  <r>
    <s v="558-_-May-31-23"/>
    <n v="588"/>
    <n v="588"/>
    <x v="11"/>
    <n v="15.161"/>
    <n v="15.16"/>
    <x v="23"/>
    <s v=""/>
    <n v="5671692"/>
    <n v="34576696"/>
    <n v="5.8"/>
    <n v="1.34"/>
    <n v="0"/>
    <s v="l"/>
    <n v="0.42422124327660582"/>
    <n v="1"/>
    <n v="2"/>
  </r>
  <r>
    <s v="558-_-May-31-23"/>
    <n v="588"/>
    <n v="588"/>
    <x v="11"/>
    <n v="15.266"/>
    <n v="15.27"/>
    <x v="72"/>
    <s v=""/>
    <n v="12450974"/>
    <n v="34576696"/>
    <n v="5.8"/>
    <n v="1.34"/>
    <n v="0"/>
    <s v="l"/>
    <n v="0.93128605542837894"/>
    <n v="1"/>
    <n v="2"/>
  </r>
  <r>
    <s v="558-_-May-31-23"/>
    <n v="588"/>
    <n v="588"/>
    <x v="11"/>
    <n v="15.492000000000001"/>
    <n v="15.49"/>
    <x v="24"/>
    <s v="dodecanal_a"/>
    <n v="5369553"/>
    <n v="34576696"/>
    <n v="5.8"/>
    <n v="1.34"/>
    <n v="0"/>
    <s v="l"/>
    <n v="0.40162238173363929"/>
    <n v="1"/>
    <n v="2"/>
  </r>
  <r>
    <s v="558-_-May-31-23"/>
    <n v="588"/>
    <n v="588"/>
    <x v="11"/>
    <n v="15.712"/>
    <n v="15.71"/>
    <x v="25"/>
    <s v=""/>
    <n v="6316985"/>
    <n v="34576696"/>
    <n v="5.8"/>
    <n v="1.34"/>
    <n v="0"/>
    <s v="l"/>
    <n v="0.47248673419848425"/>
    <n v="1"/>
    <n v="2"/>
  </r>
  <r>
    <s v="558-_-May-31-23"/>
    <n v="588"/>
    <n v="588"/>
    <x v="11"/>
    <n v="16"/>
    <n v="16"/>
    <x v="26"/>
    <s v="Butanoicacidhexenylester"/>
    <n v="6437333"/>
    <n v="34576696"/>
    <n v="5.8"/>
    <n v="1.34"/>
    <n v="0"/>
    <s v="l"/>
    <n v="0.481488312243599"/>
    <n v="1"/>
    <n v="2"/>
  </r>
  <r>
    <s v="558-_-May-31-23"/>
    <n v="588"/>
    <n v="588"/>
    <x v="11"/>
    <n v="16.106999999999999"/>
    <n v="16.11"/>
    <x v="204"/>
    <s v=""/>
    <n v="6227139"/>
    <n v="34576696"/>
    <n v="5.8"/>
    <n v="1.34"/>
    <n v="0"/>
    <s v="l"/>
    <n v="0.46576659110477781"/>
    <n v="1"/>
    <n v="2"/>
  </r>
  <r>
    <s v="558-_-May-31-23"/>
    <n v="588"/>
    <n v="588"/>
    <x v="11"/>
    <n v="16.209"/>
    <n v="16.21"/>
    <x v="27"/>
    <s v="methylsalicylate"/>
    <n v="78985214"/>
    <n v="34576696"/>
    <n v="5.8"/>
    <n v="1.34"/>
    <n v="0"/>
    <s v="l"/>
    <n v="5.9077971236006412"/>
    <n v="1"/>
    <n v="2"/>
  </r>
  <r>
    <s v="558-_-May-31-23"/>
    <n v="588"/>
    <n v="588"/>
    <x v="11"/>
    <n v="16.364000000000001"/>
    <n v="16.36"/>
    <x v="28"/>
    <s v="dodecane"/>
    <n v="8733202"/>
    <n v="34576696"/>
    <n v="5.8"/>
    <n v="1.34"/>
    <n v="0"/>
    <s v="l"/>
    <n v="0.65321068390627346"/>
    <n v="1"/>
    <n v="2"/>
  </r>
  <r>
    <s v="558-_-May-31-23"/>
    <n v="588"/>
    <n v="588"/>
    <x v="11"/>
    <n v="16.545999999999999"/>
    <n v="16.55"/>
    <x v="29"/>
    <s v="decanal"/>
    <n v="91623507"/>
    <n v="34576696"/>
    <n v="5.8"/>
    <n v="1.34"/>
    <n v="0"/>
    <s v="l"/>
    <n v="6.8530939361486469"/>
    <n v="1"/>
    <n v="2"/>
  </r>
  <r>
    <s v="558-_-May-31-23"/>
    <n v="588"/>
    <n v="588"/>
    <x v="11"/>
    <n v="17.324999999999999"/>
    <n v="17.329999999999998"/>
    <x v="152"/>
    <s v="z3hex"/>
    <n v="6975166"/>
    <n v="34576696"/>
    <n v="5.8"/>
    <n v="1.34"/>
    <n v="0"/>
    <s v="l"/>
    <n v="0.5217161990779311"/>
    <n v="1"/>
    <n v="2"/>
  </r>
  <r>
    <s v="558-_-May-31-23"/>
    <n v="588"/>
    <n v="588"/>
    <x v="11"/>
    <n v="17.431000000000001"/>
    <n v="17.43"/>
    <x v="30"/>
    <s v="cisthreehexiso"/>
    <n v="17920307"/>
    <n v="34576696"/>
    <n v="5.8"/>
    <n v="1.34"/>
    <n v="0"/>
    <s v="l"/>
    <n v="1.3403716061165629"/>
    <n v="1"/>
    <n v="2"/>
  </r>
  <r>
    <s v="558-_-May-31-23"/>
    <n v="588"/>
    <n v="588"/>
    <x v="11"/>
    <n v="17.922000000000001"/>
    <n v="17.920000000000002"/>
    <x v="97"/>
    <s v=""/>
    <n v="9392507"/>
    <n v="34576696"/>
    <n v="5.8"/>
    <n v="1.34"/>
    <n v="0"/>
    <s v="l"/>
    <n v="0.70252421976091473"/>
    <n v="1"/>
    <n v="2"/>
  </r>
  <r>
    <s v="558-_-May-31-23"/>
    <n v="588"/>
    <n v="588"/>
    <x v="11"/>
    <n v="18.177"/>
    <n v="18.18"/>
    <x v="33"/>
    <s v="methylacetophenone"/>
    <n v="44884292"/>
    <n v="34576696"/>
    <n v="5.8"/>
    <n v="1.34"/>
    <n v="0"/>
    <s v="l"/>
    <n v="3.3571763339458864"/>
    <n v="1"/>
    <n v="2"/>
  </r>
  <r>
    <s v="558-_-May-31-23"/>
    <n v="588"/>
    <n v="588"/>
    <x v="11"/>
    <n v="18.591999999999999"/>
    <n v="18.59"/>
    <x v="34"/>
    <s v=""/>
    <n v="4502428"/>
    <n v="34576696"/>
    <n v="5.8"/>
    <n v="1.34"/>
    <n v="0"/>
    <s v="l"/>
    <n v="0.3367646910169666"/>
    <n v="1"/>
    <n v="2"/>
  </r>
  <r>
    <s v="558-_-May-31-23"/>
    <n v="588"/>
    <n v="588"/>
    <x v="11"/>
    <n v="18.693999999999999"/>
    <n v="18.690000000000001"/>
    <x v="35"/>
    <s v=""/>
    <n v="25201358"/>
    <n v="34576696"/>
    <n v="5.8"/>
    <n v="1.34"/>
    <n v="0"/>
    <s v="l"/>
    <n v="1.8849668534572812"/>
    <n v="1"/>
    <n v="2"/>
  </r>
  <r>
    <s v="558-_-May-31-23"/>
    <n v="588"/>
    <n v="588"/>
    <x v="11"/>
    <n v="18.984999999999999"/>
    <n v="18.989999999999998"/>
    <x v="36"/>
    <s v="methylnaphthalene"/>
    <n v="16852605"/>
    <n v="34576696"/>
    <n v="5.8"/>
    <n v="1.34"/>
    <n v="0"/>
    <s v="l"/>
    <n v="1.260511509713423"/>
    <n v="1"/>
    <n v="2"/>
  </r>
  <r>
    <s v="558-_-May-31-23"/>
    <n v="588"/>
    <n v="588"/>
    <x v="11"/>
    <n v="19.189"/>
    <n v="19.190000000000001"/>
    <x v="38"/>
    <s v=""/>
    <n v="7002454"/>
    <n v="34576696"/>
    <n v="5.8"/>
    <n v="1.34"/>
    <n v="0"/>
    <s v="l"/>
    <n v="0.52375723890987747"/>
    <n v="1"/>
    <n v="2"/>
  </r>
  <r>
    <s v="558-_-May-31-23"/>
    <n v="588"/>
    <n v="588"/>
    <x v="11"/>
    <n v="19.399000000000001"/>
    <n v="19.399999999999999"/>
    <x v="39"/>
    <s v="undecanal_c"/>
    <n v="9599756"/>
    <n v="34576696"/>
    <n v="5.8"/>
    <n v="1.34"/>
    <n v="0"/>
    <s v="l"/>
    <n v="0.71802566596917738"/>
    <n v="1"/>
    <n v="2"/>
  </r>
  <r>
    <s v="558-_-May-31-23"/>
    <n v="588"/>
    <n v="588"/>
    <x v="11"/>
    <n v="19.452999999999999"/>
    <n v="19.45"/>
    <x v="40"/>
    <s v=""/>
    <n v="15421279"/>
    <n v="34576696"/>
    <n v="5.8"/>
    <n v="1.34"/>
    <n v="0"/>
    <s v="l"/>
    <n v="1.1534537048724458"/>
    <n v="1"/>
    <n v="2"/>
  </r>
  <r>
    <s v="558-_-May-31-23"/>
    <n v="588"/>
    <n v="588"/>
    <x v="11"/>
    <n v="19.501999999999999"/>
    <n v="19.5"/>
    <x v="41"/>
    <s v="standard"/>
    <n v="34576696"/>
    <n v="34576696"/>
    <n v="5.8"/>
    <n v="1.34"/>
    <n v="0"/>
    <s v="l"/>
    <n v="2.5862068965517242"/>
    <n v="1"/>
    <n v="2"/>
  </r>
  <r>
    <s v="558-_-May-31-23"/>
    <n v="588"/>
    <n v="588"/>
    <x v="11"/>
    <n v="20.137"/>
    <n v="20.14"/>
    <x v="172"/>
    <s v=""/>
    <n v="3358085"/>
    <n v="34576696"/>
    <n v="5.8"/>
    <n v="1.34"/>
    <n v="0"/>
    <s v="l"/>
    <n v="0.25117213588617304"/>
    <n v="1"/>
    <n v="2"/>
  </r>
  <r>
    <s v="558-_-May-31-23"/>
    <n v="588"/>
    <n v="588"/>
    <x v="11"/>
    <n v="21.634"/>
    <n v="21.63"/>
    <x v="119"/>
    <s v=""/>
    <n v="3251389"/>
    <n v="34576696"/>
    <n v="5.8"/>
    <n v="1.34"/>
    <n v="0"/>
    <s v="l"/>
    <n v="0.24319167612696174"/>
    <n v="1"/>
    <n v="2"/>
  </r>
  <r>
    <s v="558-_-May-31-23"/>
    <n v="588"/>
    <n v="588"/>
    <x v="11"/>
    <n v="21.835999999999999"/>
    <n v="21.84"/>
    <x v="44"/>
    <s v="tetradecane"/>
    <n v="11050276"/>
    <n v="34576696"/>
    <n v="5.8"/>
    <n v="1.34"/>
    <n v="0"/>
    <s v="l"/>
    <n v="0.82651910986521093"/>
    <n v="1"/>
    <n v="2"/>
  </r>
  <r>
    <s v="558-_-May-31-23"/>
    <n v="588"/>
    <n v="588"/>
    <x v="11"/>
    <n v="22.077000000000002"/>
    <n v="22.08"/>
    <x v="45"/>
    <s v="dodecanal_b"/>
    <n v="9920215"/>
    <n v="34576696"/>
    <n v="5.8"/>
    <n v="1.34"/>
    <n v="0"/>
    <s v="l"/>
    <n v="0.74199479465232487"/>
    <n v="1"/>
    <n v="2"/>
  </r>
  <r>
    <s v="558-_-May-31-23"/>
    <n v="588"/>
    <n v="588"/>
    <x v="11"/>
    <n v="22.285"/>
    <n v="22.29"/>
    <x v="46"/>
    <s v="tetramethyldiol"/>
    <n v="15212732"/>
    <n v="34576696"/>
    <n v="5.8"/>
    <n v="1.34"/>
    <n v="0"/>
    <s v="l"/>
    <n v="1.1378551731430067"/>
    <n v="1"/>
    <n v="2"/>
  </r>
  <r>
    <s v="558-_-May-31-23"/>
    <n v="588"/>
    <n v="588"/>
    <x v="11"/>
    <n v="22.417000000000002"/>
    <n v="22.42"/>
    <x v="83"/>
    <s v=""/>
    <n v="10088697"/>
    <n v="34576696"/>
    <n v="5.8"/>
    <n v="1.34"/>
    <n v="0"/>
    <s v="l"/>
    <n v="0.75459661497503083"/>
    <n v="1"/>
    <n v="2"/>
  </r>
  <r>
    <s v="558-_-May-31-23"/>
    <n v="588"/>
    <n v="588"/>
    <x v="11"/>
    <n v="22.693000000000001"/>
    <n v="22.69"/>
    <x v="75"/>
    <s v=""/>
    <n v="7924546"/>
    <n v="34576696"/>
    <n v="5.8"/>
    <n v="1.34"/>
    <n v="0"/>
    <s v="l"/>
    <n v="0.5927262546207821"/>
    <n v="1"/>
    <n v="2"/>
  </r>
  <r>
    <s v="558-_-May-31-23"/>
    <n v="588"/>
    <n v="588"/>
    <x v="11"/>
    <n v="23.11"/>
    <n v="23.11"/>
    <x v="120"/>
    <s v=""/>
    <n v="3521961"/>
    <n v="34576696"/>
    <n v="5.8"/>
    <n v="1.34"/>
    <n v="0"/>
    <s v="l"/>
    <n v="0.2634294447215606"/>
    <n v="1"/>
    <n v="2"/>
  </r>
  <r>
    <s v="558-_-May-31-23"/>
    <n v="588"/>
    <n v="588"/>
    <x v="11"/>
    <n v="24.332000000000001"/>
    <n v="24.33"/>
    <x v="48"/>
    <s v="pentadecane"/>
    <n v="50741235"/>
    <n v="34576696"/>
    <n v="5.8"/>
    <n v="1.34"/>
    <n v="0"/>
    <s v="l"/>
    <n v="3.7952536557151588"/>
    <n v="1"/>
    <n v="2"/>
  </r>
  <r>
    <s v="558-_-May-31-23"/>
    <n v="588"/>
    <n v="588"/>
    <x v="11"/>
    <n v="24.602"/>
    <n v="24.6"/>
    <x v="49"/>
    <s v="tridecanal"/>
    <n v="10705778"/>
    <n v="34576696"/>
    <n v="5.8"/>
    <n v="1.34"/>
    <n v="0"/>
    <s v="l"/>
    <n v="0.8007519543380236"/>
    <n v="1"/>
    <n v="2"/>
  </r>
  <r>
    <s v="558-_-May-31-23"/>
    <n v="588"/>
    <n v="588"/>
    <x v="11"/>
    <n v="24.763999999999999"/>
    <n v="24.76"/>
    <x v="156"/>
    <s v=""/>
    <n v="2973218"/>
    <n v="34576696"/>
    <n v="5.8"/>
    <n v="1.34"/>
    <n v="0"/>
    <s v="l"/>
    <n v="0.22238553089490459"/>
    <n v="1"/>
    <n v="2"/>
  </r>
  <r>
    <s v="558-_-May-31-23"/>
    <n v="588"/>
    <n v="588"/>
    <x v="11"/>
    <n v="24.978000000000002"/>
    <n v="24.98"/>
    <x v="157"/>
    <s v=""/>
    <n v="4111226"/>
    <n v="34576696"/>
    <n v="5.8"/>
    <n v="1.34"/>
    <n v="0"/>
    <s v="l"/>
    <n v="0.30750425183721308"/>
    <n v="1"/>
    <n v="2"/>
  </r>
  <r>
    <s v="558-_-May-31-23"/>
    <n v="588"/>
    <n v="588"/>
    <x v="11"/>
    <n v="26.07"/>
    <n v="26.07"/>
    <x v="50"/>
    <s v=""/>
    <n v="4881750"/>
    <n v="34576696"/>
    <n v="5.8"/>
    <n v="1.34"/>
    <n v="0"/>
    <s v="l"/>
    <n v="0.36513655085035829"/>
    <n v="1"/>
    <n v="2"/>
  </r>
  <r>
    <s v="558-_-May-31-23"/>
    <n v="588"/>
    <n v="588"/>
    <x v="11"/>
    <n v="26.692"/>
    <n v="26.69"/>
    <x v="52"/>
    <s v=""/>
    <n v="6197255"/>
    <n v="34576696"/>
    <n v="5.8"/>
    <n v="1.34"/>
    <n v="0"/>
    <s v="l"/>
    <n v="0.46353138023047824"/>
    <n v="1"/>
    <n v="2"/>
  </r>
  <r>
    <s v="558-_-May-31-23"/>
    <n v="588"/>
    <n v="588"/>
    <x v="11"/>
    <n v="26.992999999999999"/>
    <n v="26.99"/>
    <x v="53"/>
    <s v="tetradecanal"/>
    <n v="8214180"/>
    <n v="34576696"/>
    <n v="5.8"/>
    <n v="1.34"/>
    <n v="0"/>
    <s v="l"/>
    <n v="0.61438978916658893"/>
    <n v="1"/>
    <n v="2"/>
  </r>
  <r>
    <s v="558-_-May-31-23"/>
    <n v="588"/>
    <n v="588"/>
    <x v="11"/>
    <n v="28.818999999999999"/>
    <n v="28.82"/>
    <x v="158"/>
    <s v=""/>
    <n v="12559429"/>
    <n v="34576696"/>
    <n v="5.8"/>
    <n v="1.34"/>
    <n v="0"/>
    <s v="l"/>
    <n v="0.93939808177599515"/>
    <n v="1"/>
    <n v="2"/>
  </r>
  <r>
    <s v="558-_-May-31-23"/>
    <n v="588"/>
    <n v="588"/>
    <x v="11"/>
    <n v="28.931999999999999"/>
    <n v="28.93"/>
    <x v="56"/>
    <s v="heptadecane"/>
    <n v="18161041"/>
    <n v="34576696"/>
    <n v="5.8"/>
    <n v="1.34"/>
    <n v="0"/>
    <s v="l"/>
    <n v="1.3583776044639611"/>
    <n v="1"/>
    <n v="2"/>
  </r>
  <r>
    <s v="558-_-May-31-23"/>
    <n v="588"/>
    <n v="588"/>
    <x v="11"/>
    <n v="29.26"/>
    <n v="29.26"/>
    <x v="57"/>
    <s v="pentadecanal"/>
    <n v="19960885"/>
    <n v="34576696"/>
    <n v="5.8"/>
    <n v="1.34"/>
    <n v="0"/>
    <s v="l"/>
    <n v="1.4929991705475809"/>
    <n v="1"/>
    <n v="2"/>
  </r>
  <r>
    <s v="558-_-May-31-23"/>
    <n v="588"/>
    <n v="588"/>
    <x v="11"/>
    <n v="31.242999999999999"/>
    <n v="31.24"/>
    <x v="58"/>
    <s v=""/>
    <n v="13068894"/>
    <n v="34576696"/>
    <n v="5.8"/>
    <n v="1.34"/>
    <n v="0"/>
    <s v="l"/>
    <n v="0.97750414883780246"/>
    <n v="1"/>
    <n v="2"/>
  </r>
  <r>
    <s v="558-_-May-31-23"/>
    <n v="588"/>
    <n v="588"/>
    <x v="11"/>
    <n v="32.875999999999998"/>
    <n v="32.880000000000003"/>
    <x v="63"/>
    <s v="homosalate"/>
    <n v="45319369"/>
    <n v="34576696"/>
    <n v="5.8"/>
    <n v="1.34"/>
    <n v="0"/>
    <s v="l"/>
    <n v="3.3897184582116351"/>
    <n v="1"/>
    <n v="2"/>
  </r>
  <r>
    <s v="558-_-May-31-23"/>
    <n v="588"/>
    <n v="588"/>
    <x v="11"/>
    <n v="35.131"/>
    <n v="35.130000000000003"/>
    <x v="65"/>
    <s v=""/>
    <n v="10055871"/>
    <n v="34576696"/>
    <n v="5.8"/>
    <n v="1.34"/>
    <n v="0"/>
    <s v="l"/>
    <n v="0.75214135355889655"/>
    <n v="1"/>
    <n v="2"/>
  </r>
  <r>
    <s v="565-_-May-31-23"/>
    <m/>
    <n v="565"/>
    <x v="12"/>
    <n v="4.2590000000000003"/>
    <n v="4.26"/>
    <x v="205"/>
    <s v=""/>
    <n v="10455788"/>
    <n v="39431701"/>
    <n v="6.57"/>
    <n v="1.41"/>
    <n v="1"/>
    <s v="l"/>
    <n v="0.60539265350121774"/>
    <n v="1"/>
    <n v="2"/>
  </r>
  <r>
    <s v="565-_-May-31-23"/>
    <m/>
    <n v="565"/>
    <x v="12"/>
    <n v="4.3959999999999999"/>
    <n v="4.4000000000000004"/>
    <x v="67"/>
    <s v=""/>
    <n v="17688031"/>
    <n v="39431701"/>
    <n v="6.57"/>
    <n v="1.41"/>
    <n v="1"/>
    <s v="l"/>
    <n v="1.0241412720209895"/>
    <n v="1"/>
    <n v="2"/>
  </r>
  <r>
    <s v="565-_-May-31-23"/>
    <m/>
    <n v="565"/>
    <x v="12"/>
    <n v="4.6260000000000003"/>
    <n v="4.63"/>
    <x v="196"/>
    <s v=""/>
    <n v="9615613"/>
    <n v="39431701"/>
    <n v="6.57"/>
    <n v="1.41"/>
    <n v="1"/>
    <s v="l"/>
    <n v="0.55674631783953576"/>
    <n v="1"/>
    <n v="2"/>
  </r>
  <r>
    <s v="565-_-May-31-23"/>
    <m/>
    <n v="565"/>
    <x v="12"/>
    <n v="4.7539999999999996"/>
    <n v="4.75"/>
    <x v="197"/>
    <s v=""/>
    <n v="10847114"/>
    <n v="39431701"/>
    <n v="6.57"/>
    <n v="1.41"/>
    <n v="1"/>
    <s v="l"/>
    <n v="0.62805052352727575"/>
    <n v="1"/>
    <n v="2"/>
  </r>
  <r>
    <s v="565-_-May-31-23"/>
    <m/>
    <n v="565"/>
    <x v="12"/>
    <n v="4.8659999999999997"/>
    <n v="4.87"/>
    <x v="68"/>
    <s v=""/>
    <n v="16981972"/>
    <n v="39431701"/>
    <n v="6.57"/>
    <n v="1.41"/>
    <n v="1"/>
    <s v="l"/>
    <n v="0.9832602851897323"/>
    <n v="1"/>
    <n v="2"/>
  </r>
  <r>
    <s v="565-_-May-31-23"/>
    <m/>
    <n v="565"/>
    <x v="12"/>
    <n v="5.4279999999999999"/>
    <n v="5.43"/>
    <x v="2"/>
    <s v="hydroxymethylpentanone"/>
    <n v="119764850"/>
    <n v="39431701"/>
    <n v="6.57"/>
    <n v="1.41"/>
    <n v="1"/>
    <s v="l"/>
    <n v="6.9344137751908619"/>
    <n v="1"/>
    <n v="2"/>
  </r>
  <r>
    <s v="565-_-May-31-23"/>
    <m/>
    <n v="565"/>
    <x v="12"/>
    <n v="5.7560000000000002"/>
    <n v="5.76"/>
    <x v="3"/>
    <s v="zhexenol"/>
    <n v="65526164"/>
    <n v="39431701"/>
    <n v="6.57"/>
    <n v="1.41"/>
    <n v="1"/>
    <s v="l"/>
    <n v="3.7939807404010075"/>
    <n v="1"/>
    <n v="2"/>
  </r>
  <r>
    <s v="565-_-May-31-23"/>
    <m/>
    <n v="565"/>
    <x v="12"/>
    <n v="5.8810000000000002"/>
    <n v="5.88"/>
    <x v="69"/>
    <s v=""/>
    <n v="41752941"/>
    <n v="39431701"/>
    <n v="6.57"/>
    <n v="1.41"/>
    <n v="1"/>
    <s v="l"/>
    <n v="2.4175053801272357"/>
    <n v="1"/>
    <n v="2"/>
  </r>
  <r>
    <s v="565-_-May-31-23"/>
    <m/>
    <n v="565"/>
    <x v="12"/>
    <n v="6.1159999999999997"/>
    <n v="6.12"/>
    <x v="5"/>
    <s v=""/>
    <n v="13748804"/>
    <n v="39431701"/>
    <n v="6.57"/>
    <n v="1.41"/>
    <n v="1"/>
    <s v="l"/>
    <n v="0.79605907618136063"/>
    <n v="1"/>
    <n v="2"/>
  </r>
  <r>
    <s v="565-_-May-31-23"/>
    <m/>
    <n v="565"/>
    <x v="12"/>
    <n v="6.4530000000000003"/>
    <n v="6.45"/>
    <x v="179"/>
    <s v=""/>
    <n v="6394658"/>
    <n v="39431701"/>
    <n v="6.57"/>
    <n v="1.41"/>
    <n v="1"/>
    <s v="l"/>
    <n v="0.3702522444843746"/>
    <n v="1"/>
    <n v="2"/>
  </r>
  <r>
    <s v="565-_-May-31-23"/>
    <m/>
    <n v="565"/>
    <x v="12"/>
    <n v="6.7220000000000004"/>
    <n v="6.72"/>
    <x v="6"/>
    <s v=""/>
    <n v="6571624"/>
    <n v="39431701"/>
    <n v="6.57"/>
    <n v="1.41"/>
    <n v="1"/>
    <s v="l"/>
    <n v="0.38049861867630508"/>
    <n v="1"/>
    <n v="2"/>
  </r>
  <r>
    <s v="565-_-May-31-23"/>
    <m/>
    <n v="565"/>
    <x v="12"/>
    <n v="6.9669999999999996"/>
    <n v="6.97"/>
    <x v="7"/>
    <s v="nonane"/>
    <n v="13873367"/>
    <n v="39431701"/>
    <n v="6.57"/>
    <n v="1.41"/>
    <n v="1"/>
    <s v="l"/>
    <n v="0.80327130400178626"/>
    <n v="1"/>
    <n v="2"/>
  </r>
  <r>
    <s v="565-_-May-31-23"/>
    <m/>
    <n v="565"/>
    <x v="12"/>
    <n v="7.101"/>
    <n v="7.1"/>
    <x v="8"/>
    <s v="heptanal"/>
    <n v="15870753"/>
    <n v="39431701"/>
    <n v="6.57"/>
    <n v="1.41"/>
    <n v="1"/>
    <s v="l"/>
    <n v="0.91892043638723464"/>
    <n v="1"/>
    <n v="2"/>
  </r>
  <r>
    <s v="565-_-May-31-23"/>
    <m/>
    <n v="565"/>
    <x v="12"/>
    <n v="7.5110000000000001"/>
    <n v="7.51"/>
    <x v="9"/>
    <s v="cyclopentane"/>
    <n v="27773970"/>
    <n v="39431701"/>
    <n v="6.57"/>
    <n v="1.41"/>
    <n v="1"/>
    <s v="l"/>
    <n v="1.608119578989476"/>
    <n v="1"/>
    <n v="2"/>
  </r>
  <r>
    <s v="565-_-May-31-23"/>
    <m/>
    <n v="565"/>
    <x v="12"/>
    <n v="8.2029999999999994"/>
    <n v="8.1999999999999993"/>
    <x v="206"/>
    <s v=""/>
    <n v="5848206"/>
    <n v="39431701"/>
    <n v="6.57"/>
    <n v="1.41"/>
    <n v="1"/>
    <s v="l"/>
    <n v="0.33861254154748954"/>
    <n v="1"/>
    <n v="2"/>
  </r>
  <r>
    <s v="565-_-May-31-23"/>
    <m/>
    <n v="565"/>
    <x v="12"/>
    <n v="8.3879999999999999"/>
    <n v="8.39"/>
    <x v="70"/>
    <s v=""/>
    <n v="6507506"/>
    <n v="39431701"/>
    <n v="6.57"/>
    <n v="1.41"/>
    <n v="1"/>
    <s v="l"/>
    <n v="0.37678617097201045"/>
    <n v="1"/>
    <n v="2"/>
  </r>
  <r>
    <s v="565-_-May-31-23"/>
    <m/>
    <n v="565"/>
    <x v="12"/>
    <n v="8.4710000000000001"/>
    <n v="8.4700000000000006"/>
    <x v="10"/>
    <s v=""/>
    <n v="13041828"/>
    <n v="39431701"/>
    <n v="6.57"/>
    <n v="1.41"/>
    <n v="1"/>
    <s v="l"/>
    <n v="0.75512499482836493"/>
    <n v="1"/>
    <n v="2"/>
  </r>
  <r>
    <s v="565-_-May-31-23"/>
    <m/>
    <n v="565"/>
    <x v="12"/>
    <n v="8.9149999999999991"/>
    <n v="8.92"/>
    <x v="11"/>
    <s v=""/>
    <n v="18639639"/>
    <n v="39431701"/>
    <n v="6.57"/>
    <n v="1.41"/>
    <n v="1"/>
    <s v="l"/>
    <n v="1.0792396053281479"/>
    <n v="1"/>
    <n v="2"/>
  </r>
  <r>
    <s v="565-_-May-31-23"/>
    <m/>
    <n v="565"/>
    <x v="12"/>
    <n v="9.3049999999999997"/>
    <n v="9.31"/>
    <x v="207"/>
    <s v=""/>
    <n v="13768588"/>
    <n v="39431701"/>
    <n v="6.57"/>
    <n v="1.41"/>
    <n v="1"/>
    <s v="l"/>
    <n v="0.79720457456530536"/>
    <n v="1"/>
    <n v="2"/>
  </r>
  <r>
    <s v="565-_-May-31-23"/>
    <m/>
    <n v="565"/>
    <x v="12"/>
    <n v="9.8290000000000006"/>
    <n v="9.83"/>
    <x v="12"/>
    <s v="sixmethyl"/>
    <n v="10998619"/>
    <n v="39431701"/>
    <n v="6.57"/>
    <n v="1.41"/>
    <n v="1"/>
    <s v="l"/>
    <n v="0.63682269966251315"/>
    <n v="1"/>
    <n v="2"/>
  </r>
  <r>
    <s v="565-_-May-31-23"/>
    <m/>
    <n v="565"/>
    <x v="12"/>
    <n v="9.91"/>
    <n v="9.91"/>
    <x v="147"/>
    <s v=""/>
    <n v="36211731"/>
    <n v="39431701"/>
    <n v="6.57"/>
    <n v="1.41"/>
    <n v="1"/>
    <s v="l"/>
    <n v="2.0966679812140705"/>
    <n v="1"/>
    <n v="2"/>
  </r>
  <r>
    <s v="565-_-May-31-23"/>
    <m/>
    <n v="565"/>
    <x v="12"/>
    <n v="10.161"/>
    <n v="10.16"/>
    <x v="115"/>
    <s v="decane"/>
    <n v="7505058"/>
    <n v="39431701"/>
    <n v="6.57"/>
    <n v="1.41"/>
    <n v="1"/>
    <s v="l"/>
    <n v="0.43454467298883087"/>
    <n v="1"/>
    <n v="2"/>
  </r>
  <r>
    <s v="565-_-May-31-23"/>
    <m/>
    <n v="565"/>
    <x v="12"/>
    <n v="10.315"/>
    <n v="10.32"/>
    <x v="13"/>
    <s v="octanal"/>
    <n v="47801683"/>
    <n v="39431701"/>
    <n v="6.57"/>
    <n v="1.41"/>
    <n v="1"/>
    <s v="l"/>
    <n v="2.7677290045660881"/>
    <n v="1"/>
    <n v="2"/>
  </r>
  <r>
    <s v="565-_-May-31-23"/>
    <m/>
    <n v="565"/>
    <x v="12"/>
    <n v="10.467000000000001"/>
    <n v="10.47"/>
    <x v="14"/>
    <s v="zhexenolacetate"/>
    <n v="309843448"/>
    <n v="39431701"/>
    <n v="6.57"/>
    <n v="1.41"/>
    <n v="1"/>
    <s v="l"/>
    <n v="17.940010562062522"/>
    <n v="1"/>
    <n v="2"/>
  </r>
  <r>
    <s v="565-_-May-31-23"/>
    <m/>
    <n v="565"/>
    <x v="12"/>
    <n v="10.678000000000001"/>
    <n v="10.68"/>
    <x v="208"/>
    <s v=""/>
    <n v="7070007"/>
    <n v="39431701"/>
    <n v="6.57"/>
    <n v="1.41"/>
    <n v="1"/>
    <s v="l"/>
    <n v="0.4093551148896844"/>
    <n v="1"/>
    <n v="2"/>
  </r>
  <r>
    <s v="565-_-May-31-23"/>
    <m/>
    <n v="565"/>
    <x v="12"/>
    <n v="11.074999999999999"/>
    <n v="11.08"/>
    <x v="15"/>
    <s v="dlimonene"/>
    <n v="12534124"/>
    <n v="39431701"/>
    <n v="6.57"/>
    <n v="1.41"/>
    <n v="1"/>
    <s v="l"/>
    <n v="0.72572881046108595"/>
    <n v="1"/>
    <n v="2"/>
  </r>
  <r>
    <s v="565-_-May-31-23"/>
    <m/>
    <n v="565"/>
    <x v="12"/>
    <n v="11.148"/>
    <n v="11.15"/>
    <x v="16"/>
    <s v="ethylhexanol"/>
    <n v="12655212"/>
    <n v="39431701"/>
    <n v="6.57"/>
    <n v="1.41"/>
    <n v="1"/>
    <s v="l"/>
    <n v="0.73273983494122619"/>
    <n v="1"/>
    <n v="2"/>
  </r>
  <r>
    <s v="565-_-May-31-23"/>
    <m/>
    <n v="565"/>
    <x v="12"/>
    <n v="11.75"/>
    <n v="11.75"/>
    <x v="149"/>
    <s v="bocimene"/>
    <n v="11667626"/>
    <n v="39431701"/>
    <n v="6.57"/>
    <n v="1.41"/>
    <n v="1"/>
    <s v="l"/>
    <n v="0.67555836673427194"/>
    <n v="1"/>
    <n v="2"/>
  </r>
  <r>
    <s v="565-_-May-31-23"/>
    <m/>
    <n v="565"/>
    <x v="12"/>
    <n v="12.032"/>
    <n v="12.03"/>
    <x v="184"/>
    <s v=""/>
    <n v="9418610"/>
    <n v="39431701"/>
    <n v="6.57"/>
    <n v="1.41"/>
    <n v="1"/>
    <s v="l"/>
    <n v="0.5453397965024831"/>
    <n v="1"/>
    <n v="2"/>
  </r>
  <r>
    <s v="565-_-May-31-23"/>
    <m/>
    <n v="565"/>
    <x v="12"/>
    <n v="12.294"/>
    <n v="12.29"/>
    <x v="17"/>
    <s v="acetophenone"/>
    <n v="8772732"/>
    <n v="39431701"/>
    <n v="6.57"/>
    <n v="1.41"/>
    <n v="1"/>
    <s v="l"/>
    <n v="0.5079433041235194"/>
    <n v="1"/>
    <n v="2"/>
  </r>
  <r>
    <s v="565-_-May-31-23"/>
    <m/>
    <n v="565"/>
    <x v="12"/>
    <n v="13.358000000000001"/>
    <n v="13.36"/>
    <x v="94"/>
    <s v=""/>
    <n v="5054066"/>
    <n v="39431701"/>
    <n v="6.57"/>
    <n v="1.41"/>
    <n v="1"/>
    <s v="l"/>
    <n v="0.29263164351747428"/>
    <n v="1"/>
    <n v="2"/>
  </r>
  <r>
    <s v="565-_-May-31-23"/>
    <m/>
    <n v="565"/>
    <x v="12"/>
    <n v="13.512"/>
    <n v="13.51"/>
    <x v="20"/>
    <s v="nonanal"/>
    <n v="112268127"/>
    <n v="39431701"/>
    <n v="6.57"/>
    <n v="1.41"/>
    <n v="1"/>
    <s v="l"/>
    <n v="6.5003517007175073"/>
    <n v="1"/>
    <n v="2"/>
  </r>
  <r>
    <s v="565-_-May-31-23"/>
    <m/>
    <n v="565"/>
    <x v="12"/>
    <n v="13.887"/>
    <n v="13.89"/>
    <x v="71"/>
    <s v="edimethylnonatriene"/>
    <n v="32795015"/>
    <n v="39431701"/>
    <n v="6.57"/>
    <n v="1.41"/>
    <n v="1"/>
    <s v="l"/>
    <n v="1.8988392986221831"/>
    <n v="1"/>
    <n v="2"/>
  </r>
  <r>
    <s v="565-_-May-31-23"/>
    <m/>
    <n v="565"/>
    <x v="12"/>
    <n v="14.946999999999999"/>
    <n v="14.95"/>
    <x v="95"/>
    <s v="benzene"/>
    <n v="4124535"/>
    <n v="39431701"/>
    <n v="6.57"/>
    <n v="1.41"/>
    <n v="1"/>
    <s v="l"/>
    <n v="0.23881157384872809"/>
    <n v="1"/>
    <n v="2"/>
  </r>
  <r>
    <s v="565-_-May-31-23"/>
    <m/>
    <n v="565"/>
    <x v="12"/>
    <n v="15.161"/>
    <n v="15.16"/>
    <x v="23"/>
    <s v=""/>
    <n v="6495790"/>
    <n v="39431701"/>
    <n v="6.57"/>
    <n v="1.41"/>
    <n v="1"/>
    <s v="l"/>
    <n v="0.37610781173897889"/>
    <n v="1"/>
    <n v="2"/>
  </r>
  <r>
    <s v="565-_-May-31-23"/>
    <m/>
    <n v="565"/>
    <x v="12"/>
    <n v="15.268000000000001"/>
    <n v="15.27"/>
    <x v="72"/>
    <s v=""/>
    <n v="10343487"/>
    <n v="39431701"/>
    <n v="6.57"/>
    <n v="1.41"/>
    <n v="1"/>
    <s v="l"/>
    <n v="0.59889039844585124"/>
    <n v="1"/>
    <n v="2"/>
  </r>
  <r>
    <s v="565-_-May-31-23"/>
    <m/>
    <n v="565"/>
    <x v="12"/>
    <n v="15.493"/>
    <n v="15.49"/>
    <x v="24"/>
    <s v="dodecanal_a"/>
    <n v="5647325"/>
    <n v="39431701"/>
    <n v="6.57"/>
    <n v="1.41"/>
    <n v="1"/>
    <s v="l"/>
    <n v="0.32698148307270236"/>
    <n v="1"/>
    <n v="2"/>
  </r>
  <r>
    <s v="565-_-May-31-23"/>
    <m/>
    <n v="565"/>
    <x v="12"/>
    <n v="15.712999999999999"/>
    <n v="15.71"/>
    <x v="25"/>
    <s v=""/>
    <n v="5709523"/>
    <n v="39431701"/>
    <n v="6.57"/>
    <n v="1.41"/>
    <n v="1"/>
    <s v="l"/>
    <n v="0.33058276231272415"/>
    <n v="1"/>
    <n v="2"/>
  </r>
  <r>
    <s v="565-_-May-31-23"/>
    <m/>
    <n v="565"/>
    <x v="12"/>
    <n v="16.111999999999998"/>
    <n v="16.11"/>
    <x v="204"/>
    <s v=""/>
    <n v="5009061"/>
    <n v="39431701"/>
    <n v="6.57"/>
    <n v="1.41"/>
    <n v="1"/>
    <s v="l"/>
    <n v="0.29002584313487068"/>
    <n v="1"/>
    <n v="2"/>
  </r>
  <r>
    <s v="565-_-May-31-23"/>
    <m/>
    <n v="565"/>
    <x v="12"/>
    <n v="16.213000000000001"/>
    <n v="16.21"/>
    <x v="27"/>
    <s v="methylsalicylate"/>
    <n v="5746250"/>
    <n v="39431701"/>
    <n v="6.57"/>
    <n v="1.41"/>
    <n v="1"/>
    <s v="l"/>
    <n v="0.33270926449363475"/>
    <n v="1"/>
    <n v="2"/>
  </r>
  <r>
    <s v="565-_-May-31-23"/>
    <m/>
    <n v="565"/>
    <x v="12"/>
    <n v="16.367000000000001"/>
    <n v="16.37"/>
    <x v="28"/>
    <s v="dodecane"/>
    <n v="52982046"/>
    <n v="39431701"/>
    <n v="6.57"/>
    <n v="1.41"/>
    <n v="1"/>
    <s v="l"/>
    <n v="3.0676732749232842"/>
    <n v="1"/>
    <n v="2"/>
  </r>
  <r>
    <s v="565-_-May-31-23"/>
    <m/>
    <n v="565"/>
    <x v="12"/>
    <n v="16.547999999999998"/>
    <n v="16.55"/>
    <x v="29"/>
    <s v="decanal"/>
    <n v="176617410"/>
    <n v="39431701"/>
    <n v="6.57"/>
    <n v="1.41"/>
    <n v="1"/>
    <s v="l"/>
    <n v="10.22619074663837"/>
    <n v="1"/>
    <n v="2"/>
  </r>
  <r>
    <s v="565-_-May-31-23"/>
    <m/>
    <n v="565"/>
    <x v="12"/>
    <n v="17.923999999999999"/>
    <n v="17.920000000000002"/>
    <x v="97"/>
    <s v=""/>
    <n v="4449032"/>
    <n v="39431701"/>
    <n v="6.57"/>
    <n v="1.41"/>
    <n v="1"/>
    <s v="l"/>
    <n v="0.25760002861494796"/>
    <n v="1"/>
    <n v="2"/>
  </r>
  <r>
    <s v="565-_-May-31-23"/>
    <m/>
    <n v="565"/>
    <x v="12"/>
    <n v="18.178000000000001"/>
    <n v="18.18"/>
    <x v="33"/>
    <s v="methylacetophenone"/>
    <n v="21860900"/>
    <n v="39431701"/>
    <n v="6.57"/>
    <n v="1.41"/>
    <n v="1"/>
    <s v="l"/>
    <n v="1.2657513961573026"/>
    <n v="1"/>
    <n v="2"/>
  </r>
  <r>
    <s v="565-_-May-31-23"/>
    <m/>
    <n v="565"/>
    <x v="12"/>
    <n v="18.591000000000001"/>
    <n v="18.59"/>
    <x v="34"/>
    <s v=""/>
    <n v="9537597"/>
    <n v="39431701"/>
    <n v="6.57"/>
    <n v="1.41"/>
    <n v="1"/>
    <s v="l"/>
    <n v="0.55222917257458293"/>
    <n v="1"/>
    <n v="2"/>
  </r>
  <r>
    <s v="565-_-May-31-23"/>
    <m/>
    <n v="565"/>
    <x v="12"/>
    <n v="18.693000000000001"/>
    <n v="18.690000000000001"/>
    <x v="35"/>
    <s v=""/>
    <n v="12839053"/>
    <n v="39431701"/>
    <n v="6.57"/>
    <n v="1.41"/>
    <n v="1"/>
    <s v="l"/>
    <n v="0.74338427329559187"/>
    <n v="1"/>
    <n v="2"/>
  </r>
  <r>
    <s v="565-_-May-31-23"/>
    <m/>
    <n v="565"/>
    <x v="12"/>
    <n v="18.991"/>
    <n v="18.989999999999998"/>
    <x v="36"/>
    <s v="methylnaphthalene"/>
    <n v="17183347"/>
    <n v="39431701"/>
    <n v="6.57"/>
    <n v="1.41"/>
    <n v="1"/>
    <s v="l"/>
    <n v="0.99491994638397296"/>
    <n v="1"/>
    <n v="2"/>
  </r>
  <r>
    <s v="565-_-May-31-23"/>
    <m/>
    <n v="565"/>
    <x v="12"/>
    <n v="19.189"/>
    <n v="19.190000000000001"/>
    <x v="38"/>
    <s v=""/>
    <n v="3756908"/>
    <n v="39431701"/>
    <n v="6.57"/>
    <n v="1.41"/>
    <n v="1"/>
    <s v="l"/>
    <n v="0.21752588165329603"/>
    <n v="1"/>
    <n v="2"/>
  </r>
  <r>
    <s v="565-_-May-31-23"/>
    <m/>
    <n v="565"/>
    <x v="12"/>
    <n v="19.398"/>
    <n v="19.399999999999999"/>
    <x v="39"/>
    <s v="undecanal_c"/>
    <n v="14493080"/>
    <n v="39431701"/>
    <n v="6.57"/>
    <n v="1.41"/>
    <n v="1"/>
    <s v="l"/>
    <n v="0.83915283655382344"/>
    <n v="1"/>
    <n v="2"/>
  </r>
  <r>
    <s v="565-_-May-31-23"/>
    <m/>
    <n v="565"/>
    <x v="12"/>
    <n v="19.452000000000002"/>
    <n v="19.45"/>
    <x v="40"/>
    <s v=""/>
    <n v="15719195"/>
    <n v="39431701"/>
    <n v="6.57"/>
    <n v="1.41"/>
    <n v="1"/>
    <s v="l"/>
    <n v="0.91014519153918139"/>
    <n v="1"/>
    <n v="2"/>
  </r>
  <r>
    <s v="565-_-May-31-23"/>
    <m/>
    <n v="565"/>
    <x v="12"/>
    <n v="19.501999999999999"/>
    <n v="19.5"/>
    <x v="41"/>
    <s v="standard"/>
    <n v="39431701"/>
    <n v="39431701"/>
    <n v="6.57"/>
    <n v="1.41"/>
    <n v="1"/>
    <s v="l"/>
    <n v="2.2831050228310503"/>
    <n v="1"/>
    <n v="2"/>
  </r>
  <r>
    <s v="565-_-May-31-23"/>
    <m/>
    <n v="565"/>
    <x v="12"/>
    <n v="20.135999999999999"/>
    <n v="20.14"/>
    <x v="172"/>
    <s v=""/>
    <n v="7771033"/>
    <n v="39431701"/>
    <n v="6.57"/>
    <n v="1.41"/>
    <n v="1"/>
    <s v="l"/>
    <n v="0.44994468980391805"/>
    <n v="1"/>
    <n v="2"/>
  </r>
  <r>
    <s v="565-_-May-31-23"/>
    <m/>
    <n v="565"/>
    <x v="12"/>
    <n v="20.196999999999999"/>
    <n v="20.2"/>
    <x v="209"/>
    <s v=""/>
    <n v="7338953"/>
    <n v="39431701"/>
    <n v="6.57"/>
    <n v="1.41"/>
    <n v="1"/>
    <s v="l"/>
    <n v="0.42492715332318542"/>
    <n v="1"/>
    <n v="2"/>
  </r>
  <r>
    <s v="565-_-May-31-23"/>
    <m/>
    <n v="565"/>
    <x v="12"/>
    <n v="20.626999999999999"/>
    <n v="20.63"/>
    <x v="188"/>
    <s v=""/>
    <n v="4434076"/>
    <n v="39431701"/>
    <n v="6.57"/>
    <n v="1.41"/>
    <n v="1"/>
    <s v="l"/>
    <n v="0.25673407259845604"/>
    <n v="1"/>
    <n v="2"/>
  </r>
  <r>
    <s v="565-_-May-31-23"/>
    <m/>
    <n v="565"/>
    <x v="12"/>
    <n v="21.835999999999999"/>
    <n v="21.84"/>
    <x v="44"/>
    <s v="tetradecane"/>
    <n v="35492324"/>
    <n v="39431701"/>
    <n v="6.57"/>
    <n v="1.41"/>
    <n v="1"/>
    <s v="l"/>
    <n v="2.0550141419551502"/>
    <n v="1"/>
    <n v="2"/>
  </r>
  <r>
    <s v="565-_-May-31-23"/>
    <m/>
    <n v="565"/>
    <x v="12"/>
    <n v="22.077000000000002"/>
    <n v="22.08"/>
    <x v="45"/>
    <s v="dodecanal_b"/>
    <n v="13493130"/>
    <n v="39431701"/>
    <n v="6.57"/>
    <n v="1.41"/>
    <n v="1"/>
    <s v="l"/>
    <n v="0.78125548975714565"/>
    <n v="1"/>
    <n v="2"/>
  </r>
  <r>
    <s v="565-_-May-31-23"/>
    <m/>
    <n v="565"/>
    <x v="12"/>
    <n v="22.285"/>
    <n v="22.29"/>
    <x v="46"/>
    <s v="tetramethyldiol"/>
    <n v="10847954"/>
    <n v="39431701"/>
    <n v="6.57"/>
    <n v="1.41"/>
    <n v="1"/>
    <s v="l"/>
    <n v="0.62809915973039521"/>
    <n v="1"/>
    <n v="2"/>
  </r>
  <r>
    <s v="565-_-May-31-23"/>
    <m/>
    <n v="565"/>
    <x v="12"/>
    <n v="22.695"/>
    <n v="22.7"/>
    <x v="166"/>
    <s v=""/>
    <n v="8591543"/>
    <n v="39431701"/>
    <n v="6.57"/>
    <n v="1.41"/>
    <n v="1"/>
    <s v="l"/>
    <n v="0.49745241721043054"/>
    <n v="1"/>
    <n v="2"/>
  </r>
  <r>
    <s v="565-_-May-31-23"/>
    <m/>
    <n v="565"/>
    <x v="12"/>
    <n v="23.108000000000001"/>
    <n v="23.11"/>
    <x v="120"/>
    <s v=""/>
    <n v="7157268"/>
    <n v="39431701"/>
    <n v="6.57"/>
    <n v="1.41"/>
    <n v="1"/>
    <s v="l"/>
    <n v="0.41440754789015932"/>
    <n v="1"/>
    <n v="2"/>
  </r>
  <r>
    <s v="565-_-May-31-23"/>
    <m/>
    <n v="565"/>
    <x v="12"/>
    <n v="23.195"/>
    <n v="23.2"/>
    <x v="108"/>
    <s v=""/>
    <n v="5426314"/>
    <n v="39431701"/>
    <n v="6.57"/>
    <n v="1.41"/>
    <n v="1"/>
    <s v="l"/>
    <n v="0.31418489273030464"/>
    <n v="1"/>
    <n v="2"/>
  </r>
  <r>
    <s v="565-_-May-31-23"/>
    <m/>
    <n v="565"/>
    <x v="12"/>
    <n v="24.332000000000001"/>
    <n v="24.33"/>
    <x v="48"/>
    <s v="pentadecane"/>
    <n v="18311494"/>
    <n v="39431701"/>
    <n v="6.57"/>
    <n v="1.41"/>
    <n v="1"/>
    <s v="l"/>
    <n v="1.0602399304798096"/>
    <n v="1"/>
    <n v="2"/>
  </r>
  <r>
    <s v="565-_-May-31-23"/>
    <m/>
    <n v="565"/>
    <x v="12"/>
    <n v="24.603999999999999"/>
    <n v="24.6"/>
    <x v="49"/>
    <s v="tridecanal"/>
    <n v="3909946"/>
    <n v="39431701"/>
    <n v="6.57"/>
    <n v="1.41"/>
    <n v="1"/>
    <s v="l"/>
    <n v="0.22638681885922632"/>
    <n v="1"/>
    <n v="2"/>
  </r>
  <r>
    <s v="565-_-May-31-23"/>
    <m/>
    <n v="565"/>
    <x v="12"/>
    <n v="26.693999999999999"/>
    <n v="26.69"/>
    <x v="52"/>
    <s v=""/>
    <n v="4988922"/>
    <n v="39431701"/>
    <n v="6.57"/>
    <n v="1.41"/>
    <n v="1"/>
    <s v="l"/>
    <n v="0.2888597901650839"/>
    <n v="1"/>
    <n v="2"/>
  </r>
  <r>
    <s v="565-_-May-31-23"/>
    <m/>
    <n v="565"/>
    <x v="12"/>
    <n v="27.196000000000002"/>
    <n v="27.2"/>
    <x v="210"/>
    <s v=""/>
    <n v="4557168"/>
    <n v="39431701"/>
    <n v="6.57"/>
    <n v="1.41"/>
    <n v="1"/>
    <s v="l"/>
    <n v="0.26386112916318094"/>
    <n v="1"/>
    <n v="2"/>
  </r>
  <r>
    <s v="565-_-May-31-23"/>
    <m/>
    <n v="565"/>
    <x v="12"/>
    <n v="28.931999999999999"/>
    <n v="28.93"/>
    <x v="56"/>
    <s v="heptadecane"/>
    <n v="4292055"/>
    <n v="39431701"/>
    <n v="6.57"/>
    <n v="1.41"/>
    <n v="1"/>
    <s v="l"/>
    <n v="0.24851102235653297"/>
    <n v="1"/>
    <n v="2"/>
  </r>
  <r>
    <s v="565-_-May-31-23"/>
    <m/>
    <n v="565"/>
    <x v="12"/>
    <n v="31.242999999999999"/>
    <n v="31.24"/>
    <x v="58"/>
    <s v=""/>
    <n v="15392788"/>
    <n v="39431701"/>
    <n v="6.57"/>
    <n v="1.41"/>
    <n v="1"/>
    <s v="l"/>
    <n v="0.89124614731110674"/>
    <n v="1"/>
    <n v="2"/>
  </r>
  <r>
    <s v="565-_-May-31-23"/>
    <m/>
    <n v="565"/>
    <x v="12"/>
    <n v="32.875"/>
    <n v="32.880000000000003"/>
    <x v="63"/>
    <s v="homosalate"/>
    <n v="49151653"/>
    <n v="39431701"/>
    <n v="6.57"/>
    <n v="1.41"/>
    <n v="1"/>
    <s v="l"/>
    <n v="2.845892594000671"/>
    <n v="1"/>
    <n v="2"/>
  </r>
  <r>
    <s v="565-_-May-31-23"/>
    <m/>
    <n v="565"/>
    <x v="12"/>
    <n v="34.947000000000003"/>
    <n v="34.950000000000003"/>
    <x v="64"/>
    <s v=""/>
    <n v="4219362"/>
    <n v="39431701"/>
    <n v="6.57"/>
    <n v="1.41"/>
    <n v="1"/>
    <s v="l"/>
    <n v="0.24430208007872817"/>
    <n v="1"/>
    <n v="2"/>
  </r>
  <r>
    <s v="565-_-May-31-23"/>
    <m/>
    <n v="565"/>
    <x v="12"/>
    <n v="35.094999999999999"/>
    <n v="35.1"/>
    <x v="109"/>
    <s v=""/>
    <n v="9292871"/>
    <n v="39431701"/>
    <n v="6.57"/>
    <n v="1.41"/>
    <n v="1"/>
    <s v="l"/>
    <n v="0.53805947799769038"/>
    <n v="1"/>
    <n v="2"/>
  </r>
  <r>
    <s v="565-_-May-31-23"/>
    <m/>
    <n v="565"/>
    <x v="12"/>
    <n v="35.131"/>
    <n v="35.130000000000003"/>
    <x v="65"/>
    <s v=""/>
    <n v="18771848"/>
    <n v="39431701"/>
    <n v="6.57"/>
    <n v="1.41"/>
    <n v="1"/>
    <s v="l"/>
    <n v="1.0868945383974433"/>
    <n v="1"/>
    <n v="2"/>
  </r>
  <r>
    <s v="565-_-May-31-23"/>
    <m/>
    <n v="565"/>
    <x v="12"/>
    <n v="39.374000000000002"/>
    <n v="39.369999999999997"/>
    <x v="211"/>
    <s v=""/>
    <n v="10134971"/>
    <n v="39431701"/>
    <n v="6.57"/>
    <n v="1.41"/>
    <n v="1"/>
    <s v="l"/>
    <n v="0.58681727162485409"/>
    <n v="1"/>
    <n v="2"/>
  </r>
  <r>
    <s v="627-_-May-31-23"/>
    <m/>
    <n v="627"/>
    <x v="13"/>
    <n v="4.2759999999999998"/>
    <n v="4.28"/>
    <x v="0"/>
    <s v=""/>
    <n v="4051725"/>
    <n v="33819902"/>
    <n v="6.61"/>
    <n v="1.37"/>
    <n v="1"/>
    <s v="l"/>
    <n v="0.27186757654602289"/>
    <n v="1"/>
    <n v="2"/>
  </r>
  <r>
    <s v="627-_-May-31-23"/>
    <m/>
    <n v="627"/>
    <x v="13"/>
    <n v="4.3659999999999997"/>
    <n v="4.37"/>
    <x v="161"/>
    <s v=""/>
    <n v="5915474"/>
    <n v="33819902"/>
    <n v="6.61"/>
    <n v="1.37"/>
    <n v="1"/>
    <s v="l"/>
    <n v="0.39692367584201999"/>
    <n v="1"/>
    <n v="2"/>
  </r>
  <r>
    <s v="627-_-May-31-23"/>
    <m/>
    <n v="627"/>
    <x v="13"/>
    <n v="4.3949999999999996"/>
    <n v="4.4000000000000004"/>
    <x v="67"/>
    <s v=""/>
    <n v="7782337"/>
    <n v="33819902"/>
    <n v="6.61"/>
    <n v="1.37"/>
    <n v="1"/>
    <s v="l"/>
    <n v="0.5221887221009438"/>
    <n v="1"/>
    <n v="2"/>
  </r>
  <r>
    <s v="627-_-May-31-23"/>
    <m/>
    <n v="627"/>
    <x v="13"/>
    <n v="4.6340000000000003"/>
    <n v="4.63"/>
    <x v="196"/>
    <s v=""/>
    <n v="4629335"/>
    <n v="33819902"/>
    <n v="6.61"/>
    <n v="1.37"/>
    <n v="1"/>
    <s v="l"/>
    <n v="0.31062475549788865"/>
    <n v="1"/>
    <n v="2"/>
  </r>
  <r>
    <s v="627-_-May-31-23"/>
    <m/>
    <n v="627"/>
    <x v="13"/>
    <n v="4.8730000000000002"/>
    <n v="4.87"/>
    <x v="68"/>
    <s v=""/>
    <n v="11640022"/>
    <n v="33819902"/>
    <n v="6.61"/>
    <n v="1.37"/>
    <n v="1"/>
    <s v="l"/>
    <n v="0.78103636650621422"/>
    <n v="1"/>
    <n v="2"/>
  </r>
  <r>
    <s v="627-_-May-31-23"/>
    <m/>
    <n v="627"/>
    <x v="13"/>
    <n v="5.4240000000000004"/>
    <n v="5.42"/>
    <x v="2"/>
    <s v="hydroxymethylpentanone"/>
    <n v="52444769"/>
    <n v="33819902"/>
    <n v="6.61"/>
    <n v="1.37"/>
    <n v="1"/>
    <s v="l"/>
    <n v="3.5190029556660409"/>
    <n v="1"/>
    <n v="2"/>
  </r>
  <r>
    <s v="627-_-May-31-23"/>
    <m/>
    <n v="627"/>
    <x v="13"/>
    <n v="5.7530000000000001"/>
    <n v="5.75"/>
    <x v="3"/>
    <s v="zhexenol"/>
    <n v="133306042"/>
    <n v="33819902"/>
    <n v="6.61"/>
    <n v="1.37"/>
    <n v="1"/>
    <s v="l"/>
    <n v="8.9447310904571129"/>
    <n v="1"/>
    <n v="2"/>
  </r>
  <r>
    <s v="627-_-May-31-23"/>
    <m/>
    <n v="627"/>
    <x v="13"/>
    <n v="5.8819999999999997"/>
    <n v="5.88"/>
    <x v="69"/>
    <s v=""/>
    <n v="29751085"/>
    <n v="33819902"/>
    <n v="6.61"/>
    <n v="1.37"/>
    <n v="1"/>
    <s v="l"/>
    <n v="1.9962745197575684"/>
    <n v="1"/>
    <n v="2"/>
  </r>
  <r>
    <s v="627-_-May-31-23"/>
    <m/>
    <n v="627"/>
    <x v="13"/>
    <n v="6.1139999999999999"/>
    <n v="6.11"/>
    <x v="5"/>
    <s v=""/>
    <n v="10493211"/>
    <n v="33819902"/>
    <n v="6.61"/>
    <n v="1.37"/>
    <n v="1"/>
    <s v="l"/>
    <n v="0.70408624592144564"/>
    <n v="1"/>
    <n v="2"/>
  </r>
  <r>
    <s v="627-_-May-31-23"/>
    <m/>
    <n v="627"/>
    <x v="13"/>
    <n v="6.4580000000000002"/>
    <n v="6.46"/>
    <x v="199"/>
    <s v=""/>
    <n v="3924349"/>
    <n v="33819902"/>
    <n v="6.61"/>
    <n v="1.37"/>
    <n v="1"/>
    <s v="l"/>
    <n v="0.26332074663280663"/>
    <n v="1"/>
    <n v="2"/>
  </r>
  <r>
    <s v="627-_-May-31-23"/>
    <m/>
    <n v="627"/>
    <x v="13"/>
    <n v="6.7229999999999999"/>
    <n v="6.72"/>
    <x v="6"/>
    <s v=""/>
    <n v="2483320"/>
    <n v="33819902"/>
    <n v="6.61"/>
    <n v="1.37"/>
    <n v="1"/>
    <s v="l"/>
    <n v="0.16662882850841793"/>
    <n v="1"/>
    <n v="2"/>
  </r>
  <r>
    <s v="627-_-May-31-23"/>
    <m/>
    <n v="627"/>
    <x v="13"/>
    <n v="6.9669999999999996"/>
    <n v="6.97"/>
    <x v="7"/>
    <s v="nonane"/>
    <n v="4195241"/>
    <n v="33819902"/>
    <n v="6.61"/>
    <n v="1.37"/>
    <n v="1"/>
    <s v="l"/>
    <n v="0.28149738782778044"/>
    <n v="1"/>
    <n v="2"/>
  </r>
  <r>
    <s v="627-_-May-31-23"/>
    <m/>
    <n v="627"/>
    <x v="13"/>
    <n v="7.0990000000000002"/>
    <n v="7.1"/>
    <x v="8"/>
    <s v="heptanal"/>
    <n v="8881857"/>
    <n v="33819902"/>
    <n v="6.61"/>
    <n v="1.37"/>
    <n v="1"/>
    <s v="l"/>
    <n v="0.59596565359651243"/>
    <n v="1"/>
    <n v="2"/>
  </r>
  <r>
    <s v="627-_-May-31-23"/>
    <m/>
    <n v="627"/>
    <x v="13"/>
    <n v="7.5110000000000001"/>
    <n v="7.51"/>
    <x v="9"/>
    <s v="cyclopentane"/>
    <n v="11596224"/>
    <n v="33819902"/>
    <n v="6.61"/>
    <n v="1.37"/>
    <n v="1"/>
    <s v="l"/>
    <n v="0.77809755498332878"/>
    <n v="1"/>
    <n v="2"/>
  </r>
  <r>
    <s v="627-_-May-31-23"/>
    <m/>
    <n v="627"/>
    <x v="13"/>
    <n v="7.577"/>
    <n v="7.58"/>
    <x v="201"/>
    <s v=""/>
    <n v="3969625"/>
    <n v="33819902"/>
    <n v="6.61"/>
    <n v="1.37"/>
    <n v="1"/>
    <s v="l"/>
    <n v="0.2663587307989822"/>
    <n v="1"/>
    <n v="2"/>
  </r>
  <r>
    <s v="627-_-May-31-23"/>
    <m/>
    <n v="627"/>
    <x v="13"/>
    <n v="8.3889999999999993"/>
    <n v="8.39"/>
    <x v="70"/>
    <s v=""/>
    <n v="3564897"/>
    <n v="33819902"/>
    <n v="6.61"/>
    <n v="1.37"/>
    <n v="1"/>
    <s v="l"/>
    <n v="0.23920179874650613"/>
    <n v="1"/>
    <n v="2"/>
  </r>
  <r>
    <s v="627-_-May-31-23"/>
    <m/>
    <n v="627"/>
    <x v="13"/>
    <n v="8.4719999999999995"/>
    <n v="8.4700000000000006"/>
    <x v="10"/>
    <s v=""/>
    <n v="8983535"/>
    <n v="33819902"/>
    <n v="6.61"/>
    <n v="1.37"/>
    <n v="1"/>
    <s v="l"/>
    <n v="0.60278816782145284"/>
    <n v="1"/>
    <n v="2"/>
  </r>
  <r>
    <s v="627-_-May-31-23"/>
    <m/>
    <n v="627"/>
    <x v="13"/>
    <n v="8.9649999999999999"/>
    <n v="8.9700000000000006"/>
    <x v="106"/>
    <s v=""/>
    <n v="16147375"/>
    <n v="33819902"/>
    <n v="6.61"/>
    <n v="1.37"/>
    <n v="1"/>
    <s v="l"/>
    <n v="1.0834762252694436"/>
    <n v="1"/>
    <n v="2"/>
  </r>
  <r>
    <s v="627-_-May-31-23"/>
    <m/>
    <n v="627"/>
    <x v="13"/>
    <n v="9.8290000000000006"/>
    <n v="9.83"/>
    <x v="12"/>
    <s v="sixmethyl"/>
    <n v="6350156"/>
    <n v="33819902"/>
    <n v="6.61"/>
    <n v="1.37"/>
    <n v="1"/>
    <s v="l"/>
    <n v="0.42609049785194869"/>
    <n v="1"/>
    <n v="2"/>
  </r>
  <r>
    <s v="627-_-May-31-23"/>
    <m/>
    <n v="627"/>
    <x v="13"/>
    <n v="9.9120000000000008"/>
    <n v="9.91"/>
    <x v="147"/>
    <s v=""/>
    <n v="11938443"/>
    <n v="33819902"/>
    <n v="6.61"/>
    <n v="1.37"/>
    <n v="1"/>
    <s v="l"/>
    <n v="0.80106018205648988"/>
    <n v="1"/>
    <n v="2"/>
  </r>
  <r>
    <s v="627-_-May-31-23"/>
    <m/>
    <n v="627"/>
    <x v="13"/>
    <n v="10.317"/>
    <n v="10.32"/>
    <x v="13"/>
    <s v="octanal"/>
    <n v="23890100"/>
    <n v="33819902"/>
    <n v="6.61"/>
    <n v="1.37"/>
    <n v="1"/>
    <s v="l"/>
    <n v="1.603007013171462"/>
    <n v="1"/>
    <n v="2"/>
  </r>
  <r>
    <s v="627-_-May-31-23"/>
    <m/>
    <n v="627"/>
    <x v="13"/>
    <n v="10.465999999999999"/>
    <n v="10.47"/>
    <x v="14"/>
    <s v="zhexenolacetate"/>
    <n v="263396558"/>
    <n v="33819902"/>
    <n v="6.61"/>
    <n v="1.37"/>
    <n v="1"/>
    <s v="l"/>
    <n v="17.673702902843594"/>
    <n v="1"/>
    <n v="2"/>
  </r>
  <r>
    <s v="627-_-May-31-23"/>
    <m/>
    <n v="627"/>
    <x v="13"/>
    <n v="12.029"/>
    <n v="12.03"/>
    <x v="184"/>
    <s v=""/>
    <n v="5737284"/>
    <n v="33819902"/>
    <n v="6.61"/>
    <n v="1.37"/>
    <n v="1"/>
    <s v="l"/>
    <n v="0.38496726629676803"/>
    <n v="1"/>
    <n v="2"/>
  </r>
  <r>
    <s v="627-_-May-31-23"/>
    <m/>
    <n v="627"/>
    <x v="13"/>
    <n v="13.369"/>
    <n v="13.37"/>
    <x v="107"/>
    <s v=""/>
    <n v="14627946"/>
    <n v="33819902"/>
    <n v="6.61"/>
    <n v="1.37"/>
    <n v="1"/>
    <s v="l"/>
    <n v="0.98152372850232672"/>
    <n v="1"/>
    <n v="2"/>
  </r>
  <r>
    <s v="627-_-May-31-23"/>
    <m/>
    <n v="627"/>
    <x v="13"/>
    <n v="13.513"/>
    <n v="13.51"/>
    <x v="20"/>
    <s v="nonanal"/>
    <n v="80867545"/>
    <n v="33819902"/>
    <n v="6.61"/>
    <n v="1.37"/>
    <n v="1"/>
    <s v="l"/>
    <n v="5.4261489810824903"/>
    <n v="1"/>
    <n v="2"/>
  </r>
  <r>
    <s v="627-_-May-31-23"/>
    <m/>
    <n v="627"/>
    <x v="13"/>
    <n v="16.004000000000001"/>
    <n v="16"/>
    <x v="26"/>
    <s v="Butanoicacidhexenylester"/>
    <n v="4951166"/>
    <n v="33819902"/>
    <n v="6.61"/>
    <n v="1.37"/>
    <n v="1"/>
    <s v="l"/>
    <n v="0.33221936372707084"/>
    <n v="1"/>
    <n v="2"/>
  </r>
  <r>
    <s v="627-_-May-31-23"/>
    <m/>
    <n v="627"/>
    <x v="13"/>
    <n v="16.213999999999999"/>
    <n v="16.21"/>
    <x v="27"/>
    <s v="methylsalicylate"/>
    <n v="10516723"/>
    <n v="33819902"/>
    <n v="6.61"/>
    <n v="1.37"/>
    <n v="1"/>
    <s v="l"/>
    <n v="0.70566388272052516"/>
    <n v="1"/>
    <n v="2"/>
  </r>
  <r>
    <s v="627-_-May-31-23"/>
    <m/>
    <n v="627"/>
    <x v="13"/>
    <n v="16.548999999999999"/>
    <n v="16.55"/>
    <x v="29"/>
    <s v="decanal"/>
    <n v="82021281"/>
    <n v="33819902"/>
    <n v="6.61"/>
    <n v="1.37"/>
    <n v="1"/>
    <s v="l"/>
    <n v="5.5035637637476276"/>
    <n v="1"/>
    <n v="2"/>
  </r>
  <r>
    <s v="627-_-May-31-23"/>
    <m/>
    <n v="627"/>
    <x v="13"/>
    <n v="17.433"/>
    <n v="17.43"/>
    <x v="30"/>
    <s v="cisthreehexiso"/>
    <n v="12610451"/>
    <n v="33819902"/>
    <n v="6.61"/>
    <n v="1.37"/>
    <n v="1"/>
    <s v="l"/>
    <n v="0.84615139293075703"/>
    <n v="1"/>
    <n v="2"/>
  </r>
  <r>
    <s v="627-_-May-31-23"/>
    <m/>
    <n v="627"/>
    <x v="13"/>
    <n v="18.18"/>
    <n v="18.18"/>
    <x v="33"/>
    <s v="methylacetophenone"/>
    <n v="9338669"/>
    <n v="33819902"/>
    <n v="6.61"/>
    <n v="1.37"/>
    <n v="1"/>
    <s v="l"/>
    <n v="0.62661738128709898"/>
    <n v="1"/>
    <n v="2"/>
  </r>
  <r>
    <s v="627-_-May-31-23"/>
    <m/>
    <n v="627"/>
    <x v="13"/>
    <n v="18.593"/>
    <n v="18.59"/>
    <x v="34"/>
    <s v=""/>
    <n v="3231984"/>
    <n v="33819902"/>
    <n v="6.61"/>
    <n v="1.37"/>
    <n v="1"/>
    <s v="l"/>
    <n v="0.21686359699029953"/>
    <n v="1"/>
    <n v="2"/>
  </r>
  <r>
    <s v="627-_-May-31-23"/>
    <m/>
    <n v="627"/>
    <x v="13"/>
    <n v="18.696000000000002"/>
    <n v="18.7"/>
    <x v="35"/>
    <s v=""/>
    <n v="6410036"/>
    <n v="33819902"/>
    <n v="6.61"/>
    <n v="1.37"/>
    <n v="1"/>
    <s v="l"/>
    <n v="0.43010839898876718"/>
    <n v="1"/>
    <n v="2"/>
  </r>
  <r>
    <s v="627-_-May-31-23"/>
    <m/>
    <n v="627"/>
    <x v="13"/>
    <n v="18.991"/>
    <n v="18.989999999999998"/>
    <x v="36"/>
    <s v="methylnaphthalene"/>
    <n v="16564782"/>
    <n v="33819902"/>
    <n v="6.61"/>
    <n v="1.37"/>
    <n v="1"/>
    <s v="l"/>
    <n v="1.1114839082991028"/>
    <n v="1"/>
    <n v="2"/>
  </r>
  <r>
    <s v="627-_-May-31-23"/>
    <m/>
    <n v="627"/>
    <x v="13"/>
    <n v="19.401"/>
    <n v="19.399999999999999"/>
    <x v="39"/>
    <s v="undecanal_c"/>
    <n v="8054979"/>
    <n v="33819902"/>
    <n v="6.61"/>
    <n v="1.37"/>
    <n v="1"/>
    <s v="l"/>
    <n v="0.54048278692633567"/>
    <n v="1"/>
    <n v="2"/>
  </r>
  <r>
    <s v="627-_-May-31-23"/>
    <m/>
    <n v="627"/>
    <x v="13"/>
    <n v="19.452999999999999"/>
    <n v="19.45"/>
    <x v="40"/>
    <s v=""/>
    <n v="11237195"/>
    <n v="33819902"/>
    <n v="6.61"/>
    <n v="1.37"/>
    <n v="1"/>
    <s v="l"/>
    <n v="0.75400699006598082"/>
    <n v="1"/>
    <n v="2"/>
  </r>
  <r>
    <s v="627-_-May-31-23"/>
    <m/>
    <n v="627"/>
    <x v="13"/>
    <n v="19.503"/>
    <n v="19.5"/>
    <x v="41"/>
    <s v="standard"/>
    <n v="33819902"/>
    <n v="33819902"/>
    <n v="6.61"/>
    <n v="1.37"/>
    <n v="1"/>
    <s v="l"/>
    <n v="2.2692889561270801"/>
    <n v="1"/>
    <n v="2"/>
  </r>
  <r>
    <s v="627-_-May-31-23"/>
    <m/>
    <n v="627"/>
    <x v="13"/>
    <n v="21.837"/>
    <n v="21.84"/>
    <x v="44"/>
    <s v="tetradecane"/>
    <n v="2956459"/>
    <n v="33819902"/>
    <n v="6.61"/>
    <n v="1.37"/>
    <n v="1"/>
    <s v="l"/>
    <n v="0.19837608512119614"/>
    <n v="1"/>
    <n v="2"/>
  </r>
  <r>
    <s v="627-_-May-31-23"/>
    <m/>
    <n v="627"/>
    <x v="13"/>
    <n v="22.077999999999999"/>
    <n v="22.08"/>
    <x v="45"/>
    <s v="dodecanal_b"/>
    <n v="6979426"/>
    <n v="33819902"/>
    <n v="6.61"/>
    <n v="1.37"/>
    <n v="1"/>
    <s v="l"/>
    <n v="0.46831402237375497"/>
    <n v="1"/>
    <n v="2"/>
  </r>
  <r>
    <s v="627-_-May-31-23"/>
    <m/>
    <n v="627"/>
    <x v="13"/>
    <n v="22.285"/>
    <n v="22.29"/>
    <x v="46"/>
    <s v="tetramethyldiol"/>
    <n v="9983182"/>
    <n v="33819902"/>
    <n v="6.61"/>
    <n v="1.37"/>
    <n v="1"/>
    <s v="l"/>
    <n v="0.66986369917945532"/>
    <n v="1"/>
    <n v="2"/>
  </r>
  <r>
    <s v="627-_-May-31-23"/>
    <m/>
    <n v="627"/>
    <x v="13"/>
    <n v="23.198"/>
    <n v="23.2"/>
    <x v="108"/>
    <s v=""/>
    <n v="7245077"/>
    <n v="33819902"/>
    <n v="6.61"/>
    <n v="1.37"/>
    <n v="1"/>
    <s v="l"/>
    <n v="0.48613899657043114"/>
    <n v="1"/>
    <n v="2"/>
  </r>
  <r>
    <s v="627-_-May-31-23"/>
    <m/>
    <n v="627"/>
    <x v="13"/>
    <n v="24.332999999999998"/>
    <n v="24.33"/>
    <x v="48"/>
    <s v="pentadecane"/>
    <n v="10762511"/>
    <n v="33819902"/>
    <n v="6.61"/>
    <n v="1.37"/>
    <n v="1"/>
    <s v="l"/>
    <n v="0.72215606516234776"/>
    <n v="1"/>
    <n v="2"/>
  </r>
  <r>
    <s v="627-_-May-31-23"/>
    <m/>
    <n v="627"/>
    <x v="13"/>
    <n v="24.605"/>
    <n v="24.61"/>
    <x v="49"/>
    <s v="tridecanal"/>
    <n v="5363961"/>
    <n v="33819902"/>
    <n v="6.61"/>
    <n v="1.37"/>
    <n v="1"/>
    <s v="l"/>
    <n v="0.35991758516616545"/>
    <n v="1"/>
    <n v="2"/>
  </r>
  <r>
    <s v="627-_-May-31-23"/>
    <m/>
    <n v="627"/>
    <x v="13"/>
    <n v="26.994"/>
    <n v="26.99"/>
    <x v="53"/>
    <s v="tetradecanal"/>
    <n v="3602119"/>
    <n v="33819902"/>
    <n v="6.61"/>
    <n v="1.37"/>
    <n v="1"/>
    <s v="l"/>
    <n v="0.24169936581588919"/>
    <n v="1"/>
    <n v="2"/>
  </r>
  <r>
    <s v="627-_-May-31-23"/>
    <m/>
    <n v="627"/>
    <x v="13"/>
    <n v="28.931999999999999"/>
    <n v="28.93"/>
    <x v="56"/>
    <s v="heptadecane"/>
    <n v="5665464"/>
    <n v="33819902"/>
    <n v="6.61"/>
    <n v="1.37"/>
    <n v="1"/>
    <s v="l"/>
    <n v="0.38014820050441167"/>
    <n v="1"/>
    <n v="2"/>
  </r>
  <r>
    <s v="627-_-May-31-23"/>
    <m/>
    <n v="627"/>
    <x v="13"/>
    <n v="29.26"/>
    <n v="29.26"/>
    <x v="57"/>
    <s v="pentadecanal"/>
    <n v="6732515"/>
    <n v="33819902"/>
    <n v="6.61"/>
    <n v="1.37"/>
    <n v="1"/>
    <s v="l"/>
    <n v="0.4517464875108127"/>
    <n v="1"/>
    <n v="2"/>
  </r>
  <r>
    <s v="627-_-May-31-23"/>
    <m/>
    <n v="627"/>
    <x v="13"/>
    <n v="31.242999999999999"/>
    <n v="31.24"/>
    <x v="58"/>
    <s v=""/>
    <n v="25847738"/>
    <n v="33819902"/>
    <n v="6.61"/>
    <n v="1.37"/>
    <n v="1"/>
    <s v="l"/>
    <n v="1.7343629908882132"/>
    <n v="1"/>
    <n v="2"/>
  </r>
  <r>
    <s v="627-_-May-31-23"/>
    <m/>
    <n v="627"/>
    <x v="13"/>
    <n v="32.877000000000002"/>
    <n v="32.880000000000003"/>
    <x v="63"/>
    <s v="homosalate"/>
    <n v="55533338"/>
    <n v="33819902"/>
    <n v="6.61"/>
    <n v="1.37"/>
    <n v="1"/>
    <s v="l"/>
    <n v="3.7262435183955382"/>
    <n v="1"/>
    <n v="2"/>
  </r>
  <r>
    <s v="627-_-May-31-23"/>
    <m/>
    <n v="627"/>
    <x v="13"/>
    <n v="35.130000000000003"/>
    <n v="35.130000000000003"/>
    <x v="65"/>
    <s v=""/>
    <n v="9176098"/>
    <n v="33819902"/>
    <n v="6.61"/>
    <n v="1.37"/>
    <n v="1"/>
    <s v="l"/>
    <n v="0.61570899441813254"/>
    <n v="1"/>
    <n v="2"/>
  </r>
  <r>
    <s v="655-_-May-31-23"/>
    <m/>
    <n v="655"/>
    <x v="14"/>
    <n v="4.2759999999999998"/>
    <n v="4.28"/>
    <x v="0"/>
    <s v=""/>
    <n v="17081537"/>
    <n v="36537315"/>
    <n v="3.34"/>
    <n v="0.88"/>
    <n v="0"/>
    <s v="l"/>
    <n v="2.099592964643354"/>
    <n v="1"/>
    <n v="2"/>
  </r>
  <r>
    <s v="655-_-May-31-23"/>
    <m/>
    <n v="655"/>
    <x v="14"/>
    <n v="4.3959999999999999"/>
    <n v="4.4000000000000004"/>
    <x v="67"/>
    <s v=""/>
    <n v="24175972"/>
    <n v="36537315"/>
    <n v="3.34"/>
    <n v="0.88"/>
    <n v="0"/>
    <s v="l"/>
    <n v="2.9716120232397536"/>
    <n v="1"/>
    <n v="2"/>
  </r>
  <r>
    <s v="655-_-May-31-23"/>
    <m/>
    <n v="655"/>
    <x v="14"/>
    <n v="4.8710000000000004"/>
    <n v="4.87"/>
    <x v="68"/>
    <s v=""/>
    <n v="15412367"/>
    <n v="36537315"/>
    <n v="3.34"/>
    <n v="0.88"/>
    <n v="0"/>
    <s v="l"/>
    <n v="1.8944253858245541"/>
    <n v="1"/>
    <n v="2"/>
  </r>
  <r>
    <s v="655-_-May-31-23"/>
    <m/>
    <n v="655"/>
    <x v="14"/>
    <n v="5.4329999999999998"/>
    <n v="5.43"/>
    <x v="2"/>
    <s v="hydroxymethylpentanone"/>
    <n v="441439633"/>
    <n v="36537315"/>
    <n v="3.34"/>
    <n v="0.88"/>
    <n v="0"/>
    <s v="l"/>
    <n v="54.2599619555046"/>
    <n v="1"/>
    <n v="2"/>
  </r>
  <r>
    <s v="655-_-May-31-23"/>
    <m/>
    <n v="655"/>
    <x v="14"/>
    <n v="5.657"/>
    <n v="5.66"/>
    <x v="111"/>
    <s v=""/>
    <n v="8347917"/>
    <n v="36537315"/>
    <n v="3.34"/>
    <n v="0.88"/>
    <n v="0"/>
    <s v="l"/>
    <n v="1.0260919613162829"/>
    <n v="1"/>
    <n v="2"/>
  </r>
  <r>
    <s v="655-_-May-31-23"/>
    <m/>
    <n v="655"/>
    <x v="14"/>
    <n v="5.7640000000000002"/>
    <n v="5.76"/>
    <x v="3"/>
    <s v="zhexenol"/>
    <n v="382069533"/>
    <n v="36537315"/>
    <n v="3.34"/>
    <n v="0.88"/>
    <n v="0"/>
    <s v="l"/>
    <n v="46.962431044195363"/>
    <n v="1"/>
    <n v="2"/>
  </r>
  <r>
    <s v="655-_-May-31-23"/>
    <m/>
    <n v="655"/>
    <x v="14"/>
    <n v="5.8719999999999999"/>
    <n v="5.87"/>
    <x v="112"/>
    <s v=""/>
    <n v="82094255"/>
    <n v="36537315"/>
    <n v="3.34"/>
    <n v="0.88"/>
    <n v="0"/>
    <s v="l"/>
    <n v="10.090691501334891"/>
    <n v="1"/>
    <n v="2"/>
  </r>
  <r>
    <s v="655-_-May-31-23"/>
    <m/>
    <n v="655"/>
    <x v="14"/>
    <n v="6.1150000000000002"/>
    <n v="6.12"/>
    <x v="5"/>
    <s v=""/>
    <n v="27905399"/>
    <n v="36537315"/>
    <n v="3.34"/>
    <n v="0.88"/>
    <n v="0"/>
    <s v="l"/>
    <n v="3.4300180022421687"/>
    <n v="1"/>
    <n v="2"/>
  </r>
  <r>
    <s v="655-_-May-31-23"/>
    <m/>
    <n v="655"/>
    <x v="14"/>
    <n v="6.7229999999999999"/>
    <n v="6.72"/>
    <x v="6"/>
    <s v=""/>
    <n v="9512110"/>
    <n v="36537315"/>
    <n v="3.34"/>
    <n v="0.88"/>
    <n v="0"/>
    <s v="l"/>
    <n v="1.1691898237795402"/>
    <n v="1"/>
    <n v="2"/>
  </r>
  <r>
    <s v="655-_-May-31-23"/>
    <m/>
    <n v="655"/>
    <x v="14"/>
    <n v="6.968"/>
    <n v="6.97"/>
    <x v="7"/>
    <s v="nonane"/>
    <n v="19404892"/>
    <n v="36537315"/>
    <n v="3.34"/>
    <n v="0.88"/>
    <n v="0"/>
    <s v="l"/>
    <n v="2.3851702995382733"/>
    <n v="1"/>
    <n v="2"/>
  </r>
  <r>
    <s v="655-_-May-31-23"/>
    <m/>
    <n v="655"/>
    <x v="14"/>
    <n v="7.0949999999999998"/>
    <n v="7.1"/>
    <x v="8"/>
    <s v="heptanal"/>
    <n v="29729604"/>
    <n v="36537315"/>
    <n v="3.34"/>
    <n v="0.88"/>
    <n v="0"/>
    <s v="l"/>
    <n v="3.6542418518914848"/>
    <n v="1"/>
    <n v="2"/>
  </r>
  <r>
    <s v="655-_-May-31-23"/>
    <m/>
    <n v="655"/>
    <x v="14"/>
    <n v="7.5110000000000001"/>
    <n v="7.51"/>
    <x v="9"/>
    <s v="cyclopentane"/>
    <n v="9902058"/>
    <n v="36537315"/>
    <n v="3.34"/>
    <n v="0.88"/>
    <n v="0"/>
    <s v="l"/>
    <n v="1.2171206439028548"/>
    <n v="1"/>
    <n v="2"/>
  </r>
  <r>
    <s v="655-_-May-31-23"/>
    <m/>
    <n v="655"/>
    <x v="14"/>
    <n v="8.4730000000000008"/>
    <n v="8.4700000000000006"/>
    <x v="10"/>
    <s v=""/>
    <n v="10314321"/>
    <n v="36537315"/>
    <n v="3.34"/>
    <n v="0.88"/>
    <n v="0"/>
    <s v="l"/>
    <n v="1.2677943329498511"/>
    <n v="1"/>
    <n v="2"/>
  </r>
  <r>
    <s v="655-_-May-31-23"/>
    <m/>
    <n v="655"/>
    <x v="14"/>
    <n v="8.9009999999999998"/>
    <n v="8.9"/>
    <x v="11"/>
    <s v=""/>
    <n v="43836005"/>
    <n v="36537315"/>
    <n v="3.34"/>
    <n v="0.88"/>
    <n v="0"/>
    <s v="l"/>
    <n v="5.388143215453673"/>
    <n v="1"/>
    <n v="2"/>
  </r>
  <r>
    <s v="655-_-May-31-23"/>
    <m/>
    <n v="655"/>
    <x v="14"/>
    <n v="9.8209999999999997"/>
    <n v="9.82"/>
    <x v="12"/>
    <s v="sixmethyl"/>
    <n v="8686349"/>
    <n v="36537315"/>
    <n v="3.34"/>
    <n v="0.88"/>
    <n v="0"/>
    <s v="l"/>
    <n v="1.0676906445150007"/>
    <n v="1"/>
    <n v="2"/>
  </r>
  <r>
    <s v="655-_-May-31-23"/>
    <m/>
    <n v="655"/>
    <x v="14"/>
    <n v="10.308"/>
    <n v="10.31"/>
    <x v="13"/>
    <s v="octanal"/>
    <n v="96691668"/>
    <n v="36537315"/>
    <n v="3.34"/>
    <n v="0.88"/>
    <n v="0"/>
    <s v="l"/>
    <n v="11.884946060324134"/>
    <n v="1"/>
    <n v="2"/>
  </r>
  <r>
    <s v="655-_-May-31-23"/>
    <m/>
    <n v="655"/>
    <x v="14"/>
    <n v="10.462999999999999"/>
    <n v="10.46"/>
    <x v="14"/>
    <s v="zhexenolacetate"/>
    <n v="196328155"/>
    <n v="36537315"/>
    <n v="3.34"/>
    <n v="0.88"/>
    <n v="0"/>
    <s v="l"/>
    <n v="24.131857279553351"/>
    <n v="1"/>
    <n v="2"/>
  </r>
  <r>
    <s v="655-_-May-31-23"/>
    <m/>
    <n v="655"/>
    <x v="14"/>
    <n v="11.15"/>
    <n v="11.15"/>
    <x v="16"/>
    <s v="ethylhexanol"/>
    <n v="14105715"/>
    <n v="36537315"/>
    <n v="3.34"/>
    <n v="0.88"/>
    <n v="0"/>
    <s v="l"/>
    <n v="1.7338170432358766"/>
    <n v="1"/>
    <n v="2"/>
  </r>
  <r>
    <s v="655-_-May-31-23"/>
    <m/>
    <n v="655"/>
    <x v="14"/>
    <n v="12.287000000000001"/>
    <n v="12.29"/>
    <x v="17"/>
    <s v="acetophenone"/>
    <n v="29389778"/>
    <n v="36537315"/>
    <n v="3.34"/>
    <n v="0.88"/>
    <n v="0"/>
    <s v="l"/>
    <n v="3.6124718238897371"/>
    <n v="1"/>
    <n v="2"/>
  </r>
  <r>
    <s v="655-_-May-31-23"/>
    <m/>
    <n v="655"/>
    <x v="14"/>
    <n v="13.51"/>
    <n v="13.51"/>
    <x v="20"/>
    <s v="nonanal"/>
    <n v="271555374"/>
    <n v="36537315"/>
    <n v="3.34"/>
    <n v="0.88"/>
    <n v="0"/>
    <s v="l"/>
    <n v="33.378480681304893"/>
    <n v="1"/>
    <n v="2"/>
  </r>
  <r>
    <s v="655-_-May-31-23"/>
    <m/>
    <n v="655"/>
    <x v="14"/>
    <n v="13.885"/>
    <n v="13.89"/>
    <x v="71"/>
    <s v="edimethylnonatriene"/>
    <n v="62922578"/>
    <n v="36537315"/>
    <n v="3.34"/>
    <n v="0.88"/>
    <n v="0"/>
    <s v="l"/>
    <n v="7.7341870398444055"/>
    <n v="1"/>
    <n v="2"/>
  </r>
  <r>
    <s v="655-_-May-31-23"/>
    <m/>
    <n v="655"/>
    <x v="14"/>
    <n v="15.266999999999999"/>
    <n v="15.27"/>
    <x v="72"/>
    <s v=""/>
    <n v="17263795"/>
    <n v="36537315"/>
    <n v="3.34"/>
    <n v="0.88"/>
    <n v="0"/>
    <s v="l"/>
    <n v="2.121995375770056"/>
    <n v="1"/>
    <n v="2"/>
  </r>
  <r>
    <s v="655-_-May-31-23"/>
    <m/>
    <n v="655"/>
    <x v="14"/>
    <n v="15.491"/>
    <n v="15.49"/>
    <x v="24"/>
    <s v="dodecanal_a"/>
    <n v="16876666"/>
    <n v="36537315"/>
    <n v="3.34"/>
    <n v="0.88"/>
    <n v="0"/>
    <s v="l"/>
    <n v="2.0744110556465554"/>
    <n v="1"/>
    <n v="2"/>
  </r>
  <r>
    <s v="655-_-May-31-23"/>
    <m/>
    <n v="655"/>
    <x v="14"/>
    <n v="15.709"/>
    <n v="15.71"/>
    <x v="25"/>
    <s v=""/>
    <n v="11575218"/>
    <n v="36537315"/>
    <n v="3.34"/>
    <n v="0.88"/>
    <n v="0"/>
    <s v="l"/>
    <n v="1.4227786572726513"/>
    <n v="1"/>
    <n v="2"/>
  </r>
  <r>
    <s v="655-_-May-31-23"/>
    <m/>
    <n v="655"/>
    <x v="14"/>
    <n v="16"/>
    <n v="16"/>
    <x v="26"/>
    <s v="Butanoicacidhexenylester"/>
    <n v="34690724"/>
    <n v="36537315"/>
    <n v="3.34"/>
    <n v="0.88"/>
    <n v="0"/>
    <s v="l"/>
    <n v="4.2640425184680018"/>
    <n v="1"/>
    <n v="2"/>
  </r>
  <r>
    <s v="655-_-May-31-23"/>
    <m/>
    <n v="655"/>
    <x v="14"/>
    <n v="16.21"/>
    <n v="16.21"/>
    <x v="27"/>
    <s v="methylsalicylate"/>
    <n v="65607876"/>
    <n v="36537315"/>
    <n v="3.34"/>
    <n v="0.88"/>
    <n v="0"/>
    <s v="l"/>
    <n v="8.0642529343110958"/>
    <n v="1"/>
    <n v="2"/>
  </r>
  <r>
    <s v="655-_-May-31-23"/>
    <m/>
    <n v="655"/>
    <x v="14"/>
    <n v="16.364999999999998"/>
    <n v="16.37"/>
    <x v="28"/>
    <s v="dodecane"/>
    <n v="38266432"/>
    <n v="36537315"/>
    <n v="3.34"/>
    <n v="0.88"/>
    <n v="0"/>
    <s v="l"/>
    <n v="4.70355398400058"/>
    <n v="1"/>
    <n v="2"/>
  </r>
  <r>
    <s v="655-_-May-31-23"/>
    <m/>
    <n v="655"/>
    <x v="14"/>
    <n v="16.548999999999999"/>
    <n v="16.55"/>
    <x v="29"/>
    <s v="decanal"/>
    <n v="322847358"/>
    <n v="36537315"/>
    <n v="3.34"/>
    <n v="0.88"/>
    <n v="0"/>
    <s v="l"/>
    <n v="39.683082471471636"/>
    <n v="1"/>
    <n v="2"/>
  </r>
  <r>
    <s v="655-_-May-31-23"/>
    <m/>
    <n v="655"/>
    <x v="14"/>
    <n v="17.324999999999999"/>
    <n v="17.329999999999998"/>
    <x v="152"/>
    <s v="z3hex"/>
    <n v="25306635"/>
    <n v="36537315"/>
    <n v="3.34"/>
    <n v="0.88"/>
    <n v="0"/>
    <s v="l"/>
    <n v="3.1105885146516536"/>
    <n v="1"/>
    <n v="2"/>
  </r>
  <r>
    <s v="655-_-May-31-23"/>
    <m/>
    <n v="655"/>
    <x v="14"/>
    <n v="17.919"/>
    <n v="17.920000000000002"/>
    <x v="97"/>
    <s v=""/>
    <n v="19580795"/>
    <n v="36537315"/>
    <n v="3.34"/>
    <n v="0.88"/>
    <n v="0"/>
    <s v="l"/>
    <n v="2.4067915799452804"/>
    <n v="1"/>
    <n v="2"/>
  </r>
  <r>
    <s v="655-_-May-31-23"/>
    <m/>
    <n v="655"/>
    <x v="14"/>
    <n v="18.177"/>
    <n v="18.18"/>
    <x v="33"/>
    <s v="methylacetophenone"/>
    <n v="64191346"/>
    <n v="36537315"/>
    <n v="3.34"/>
    <n v="0.88"/>
    <n v="0"/>
    <s v="l"/>
    <n v="7.8901388354330937"/>
    <n v="1"/>
    <n v="2"/>
  </r>
  <r>
    <s v="655-_-May-31-23"/>
    <m/>
    <n v="655"/>
    <x v="14"/>
    <n v="18.591000000000001"/>
    <n v="18.59"/>
    <x v="34"/>
    <s v=""/>
    <n v="17500199"/>
    <n v="36537315"/>
    <n v="3.34"/>
    <n v="0.88"/>
    <n v="0"/>
    <s v="l"/>
    <n v="2.1510531927108585"/>
    <n v="1"/>
    <n v="2"/>
  </r>
  <r>
    <s v="655-_-May-31-23"/>
    <m/>
    <n v="655"/>
    <x v="14"/>
    <n v="18.692"/>
    <n v="18.690000000000001"/>
    <x v="35"/>
    <s v=""/>
    <n v="29580674"/>
    <n v="36537315"/>
    <n v="3.34"/>
    <n v="0.88"/>
    <n v="0"/>
    <s v="l"/>
    <n v="3.6359359827987716"/>
    <n v="1"/>
    <n v="2"/>
  </r>
  <r>
    <s v="655-_-May-31-23"/>
    <m/>
    <n v="655"/>
    <x v="14"/>
    <n v="18.986999999999998"/>
    <n v="18.989999999999998"/>
    <x v="36"/>
    <s v="methylnaphthalene"/>
    <n v="31346415"/>
    <n v="36537315"/>
    <n v="3.34"/>
    <n v="0.88"/>
    <n v="0"/>
    <s v="l"/>
    <n v="3.8529736756587476"/>
    <n v="1"/>
    <n v="2"/>
  </r>
  <r>
    <s v="655-_-May-31-23"/>
    <m/>
    <n v="655"/>
    <x v="14"/>
    <n v="19.396000000000001"/>
    <n v="19.399999999999999"/>
    <x v="39"/>
    <s v="undecanal_c"/>
    <n v="34027608"/>
    <n v="36537315"/>
    <n v="3.34"/>
    <n v="0.88"/>
    <n v="0"/>
    <s v="l"/>
    <n v="4.1825350002427708"/>
    <n v="1"/>
    <n v="2"/>
  </r>
  <r>
    <s v="655-_-May-31-23"/>
    <m/>
    <n v="655"/>
    <x v="14"/>
    <n v="19.45"/>
    <n v="19.45"/>
    <x v="40"/>
    <s v=""/>
    <n v="42451706"/>
    <n v="36537315"/>
    <n v="3.34"/>
    <n v="0.88"/>
    <n v="0"/>
    <s v="l"/>
    <n v="5.2179908198371177"/>
    <n v="1"/>
    <n v="2"/>
  </r>
  <r>
    <s v="655-_-May-31-23"/>
    <m/>
    <n v="655"/>
    <x v="14"/>
    <n v="19.501999999999999"/>
    <n v="19.5"/>
    <x v="41"/>
    <s v="standard"/>
    <n v="36537315"/>
    <n v="36537315"/>
    <n v="3.34"/>
    <n v="0.88"/>
    <n v="0"/>
    <s v="l"/>
    <n v="4.4910179640718564"/>
    <n v="1"/>
    <n v="2"/>
  </r>
  <r>
    <s v="655-_-May-31-23"/>
    <m/>
    <n v="655"/>
    <x v="14"/>
    <n v="21.835999999999999"/>
    <n v="21.84"/>
    <x v="44"/>
    <s v="tetradecane"/>
    <n v="30084145"/>
    <n v="36537315"/>
    <n v="3.34"/>
    <n v="0.88"/>
    <n v="0"/>
    <s v="l"/>
    <n v="3.6978205877673971"/>
    <n v="1"/>
    <n v="2"/>
  </r>
  <r>
    <s v="655-_-May-31-23"/>
    <m/>
    <n v="655"/>
    <x v="14"/>
    <n v="22.076000000000001"/>
    <n v="22.08"/>
    <x v="45"/>
    <s v="dodecanal_b"/>
    <n v="31864509"/>
    <n v="36537315"/>
    <n v="3.34"/>
    <n v="0.88"/>
    <n v="0"/>
    <s v="l"/>
    <n v="3.9166556802362007"/>
    <n v="1"/>
    <n v="2"/>
  </r>
  <r>
    <s v="655-_-May-31-23"/>
    <m/>
    <n v="655"/>
    <x v="14"/>
    <n v="22.286000000000001"/>
    <n v="22.29"/>
    <x v="46"/>
    <s v="tetramethyldiol"/>
    <n v="17832597"/>
    <n v="36537315"/>
    <n v="3.34"/>
    <n v="0.88"/>
    <n v="0"/>
    <s v="l"/>
    <n v="2.1919102012026306"/>
    <n v="1"/>
    <n v="2"/>
  </r>
  <r>
    <s v="655-_-May-31-23"/>
    <m/>
    <n v="655"/>
    <x v="14"/>
    <n v="22.42"/>
    <n v="22.42"/>
    <x v="83"/>
    <s v=""/>
    <n v="14528003"/>
    <n v="36537315"/>
    <n v="3.34"/>
    <n v="0.88"/>
    <n v="0"/>
    <s v="l"/>
    <n v="1.7857229644567429"/>
    <n v="1"/>
    <n v="2"/>
  </r>
  <r>
    <s v="655-_-May-31-23"/>
    <m/>
    <n v="655"/>
    <x v="14"/>
    <n v="24.332999999999998"/>
    <n v="24.33"/>
    <x v="48"/>
    <s v="pentadecane"/>
    <n v="27610604"/>
    <n v="36537315"/>
    <n v="3.34"/>
    <n v="0.88"/>
    <n v="0"/>
    <s v="l"/>
    <n v="3.3937830013747385"/>
    <n v="1"/>
    <n v="2"/>
  </r>
  <r>
    <s v="655-_-May-31-23"/>
    <m/>
    <n v="655"/>
    <x v="14"/>
    <n v="24.602"/>
    <n v="24.6"/>
    <x v="49"/>
    <s v="tridecanal"/>
    <n v="14601930"/>
    <n v="36537315"/>
    <n v="3.34"/>
    <n v="0.88"/>
    <n v="0"/>
    <s v="l"/>
    <n v="1.7948097702340677"/>
    <n v="1"/>
    <n v="2"/>
  </r>
  <r>
    <s v="655-_-May-31-23"/>
    <m/>
    <n v="655"/>
    <x v="14"/>
    <n v="26.994"/>
    <n v="26.99"/>
    <x v="53"/>
    <s v="tetradecanal"/>
    <n v="9999517"/>
    <n v="36537315"/>
    <n v="3.34"/>
    <n v="0.88"/>
    <n v="0"/>
    <s v="l"/>
    <n v="1.2290999072877116"/>
    <n v="1"/>
    <n v="2"/>
  </r>
  <r>
    <s v="655-_-May-31-23"/>
    <m/>
    <n v="655"/>
    <x v="14"/>
    <n v="28.818000000000001"/>
    <n v="28.82"/>
    <x v="158"/>
    <s v=""/>
    <n v="20952682"/>
    <n v="36537315"/>
    <n v="3.34"/>
    <n v="0.88"/>
    <n v="0"/>
    <s v="l"/>
    <n v="2.5754183430688609"/>
    <n v="1"/>
    <n v="2"/>
  </r>
  <r>
    <s v="655-_-May-31-23"/>
    <m/>
    <n v="655"/>
    <x v="14"/>
    <n v="28.93"/>
    <n v="28.93"/>
    <x v="56"/>
    <s v="heptadecane"/>
    <n v="13634603"/>
    <n v="36537315"/>
    <n v="3.34"/>
    <n v="0.88"/>
    <n v="0"/>
    <s v="l"/>
    <n v="1.6759098747674268"/>
    <n v="1"/>
    <n v="2"/>
  </r>
  <r>
    <s v="655-_-May-31-23"/>
    <m/>
    <n v="655"/>
    <x v="14"/>
    <n v="29.26"/>
    <n v="29.26"/>
    <x v="57"/>
    <s v="pentadecanal"/>
    <n v="10164523"/>
    <n v="36537315"/>
    <n v="3.34"/>
    <n v="0.88"/>
    <n v="0"/>
    <s v="l"/>
    <n v="1.2493817728320091"/>
    <n v="1"/>
    <n v="2"/>
  </r>
  <r>
    <s v="655-_-May-31-23"/>
    <m/>
    <n v="655"/>
    <x v="14"/>
    <n v="31.242999999999999"/>
    <n v="31.24"/>
    <x v="58"/>
    <s v=""/>
    <n v="32000246"/>
    <n v="36537315"/>
    <n v="3.34"/>
    <n v="0.88"/>
    <n v="0"/>
    <s v="l"/>
    <n v="3.9333399194965084"/>
    <n v="1"/>
    <n v="2"/>
  </r>
  <r>
    <s v="655-_-May-31-23"/>
    <m/>
    <n v="655"/>
    <x v="14"/>
    <n v="32.875999999999998"/>
    <n v="32.880000000000003"/>
    <x v="63"/>
    <s v="homosalate"/>
    <n v="73093743"/>
    <n v="36537315"/>
    <n v="3.34"/>
    <n v="0.88"/>
    <n v="0"/>
    <s v="l"/>
    <n v="8.9843852202673222"/>
    <n v="1"/>
    <n v="2"/>
  </r>
  <r>
    <s v="655-_-May-31-23"/>
    <m/>
    <n v="655"/>
    <x v="14"/>
    <n v="35.131999999999998"/>
    <n v="35.130000000000003"/>
    <x v="65"/>
    <s v=""/>
    <n v="16870682"/>
    <n v="36537315"/>
    <n v="3.34"/>
    <n v="0.88"/>
    <n v="0"/>
    <s v="l"/>
    <n v="2.0736755267359879"/>
    <n v="1"/>
    <n v="2"/>
  </r>
  <r>
    <s v="80-_-May-31-23"/>
    <m/>
    <n v="80"/>
    <x v="15"/>
    <n v="4.1120000000000001"/>
    <n v="4.1100000000000003"/>
    <x v="212"/>
    <s v=""/>
    <n v="9818771"/>
    <n v="37295923"/>
    <n v="5.05"/>
    <n v="1.18"/>
    <n v="1"/>
    <s v="l"/>
    <n v="0.7819800125776124"/>
    <n v="1"/>
    <n v="2"/>
  </r>
  <r>
    <s v="80-_-May-31-23"/>
    <m/>
    <n v="80"/>
    <x v="15"/>
    <n v="4.2720000000000002"/>
    <n v="4.2699999999999996"/>
    <x v="167"/>
    <s v=""/>
    <n v="7956377"/>
    <n v="37295923"/>
    <n v="5.05"/>
    <n v="1.18"/>
    <n v="1"/>
    <s v="l"/>
    <n v="0.63365647152094962"/>
    <n v="1"/>
    <n v="2"/>
  </r>
  <r>
    <s v="80-_-May-31-23"/>
    <m/>
    <n v="80"/>
    <x v="15"/>
    <n v="4.3630000000000004"/>
    <n v="4.3600000000000003"/>
    <x v="1"/>
    <s v=""/>
    <n v="55993467"/>
    <n v="37295923"/>
    <n v="5.05"/>
    <n v="1.18"/>
    <n v="1"/>
    <s v="l"/>
    <n v="4.4593943609565923"/>
    <n v="1"/>
    <n v="2"/>
  </r>
  <r>
    <s v="80-_-May-31-23"/>
    <m/>
    <n v="80"/>
    <x v="15"/>
    <n v="4.8730000000000002"/>
    <n v="4.87"/>
    <x v="68"/>
    <s v=""/>
    <n v="48026117"/>
    <n v="37295923"/>
    <n v="5.05"/>
    <n v="1.18"/>
    <n v="1"/>
    <s v="l"/>
    <n v="3.8248639850867163"/>
    <n v="1"/>
    <n v="2"/>
  </r>
  <r>
    <s v="80-_-May-31-23"/>
    <m/>
    <n v="80"/>
    <x v="15"/>
    <n v="5.04"/>
    <n v="5.04"/>
    <x v="213"/>
    <s v=""/>
    <n v="3399657"/>
    <n v="37295923"/>
    <n v="5.05"/>
    <n v="1.18"/>
    <n v="1"/>
    <s v="l"/>
    <n v="0.27075321581688461"/>
    <n v="1"/>
    <n v="2"/>
  </r>
  <r>
    <s v="80-_-May-31-23"/>
    <m/>
    <n v="80"/>
    <x v="15"/>
    <n v="5.4260000000000002"/>
    <n v="5.43"/>
    <x v="2"/>
    <s v="hydroxymethylpentanone"/>
    <n v="109849242"/>
    <n v="37295923"/>
    <n v="5.05"/>
    <n v="1.18"/>
    <n v="1"/>
    <s v="l"/>
    <n v="8.7485400811161789"/>
    <n v="1"/>
    <n v="2"/>
  </r>
  <r>
    <s v="80-_-May-31-23"/>
    <m/>
    <n v="80"/>
    <x v="15"/>
    <n v="5.6559999999999997"/>
    <n v="5.66"/>
    <x v="111"/>
    <s v=""/>
    <n v="8778690"/>
    <n v="37295923"/>
    <n v="5.05"/>
    <n v="1.18"/>
    <n v="1"/>
    <s v="l"/>
    <n v="0.69914657512788103"/>
    <n v="1"/>
    <n v="2"/>
  </r>
  <r>
    <s v="80-_-May-31-23"/>
    <m/>
    <n v="80"/>
    <x v="15"/>
    <n v="5.7629999999999999"/>
    <n v="5.76"/>
    <x v="3"/>
    <s v="zhexenol"/>
    <n v="478562578"/>
    <n v="37295923"/>
    <n v="5.05"/>
    <n v="1.18"/>
    <n v="1"/>
    <s v="l"/>
    <n v="38.113361719467193"/>
    <n v="1"/>
    <n v="2"/>
  </r>
  <r>
    <s v="80-_-May-31-23"/>
    <m/>
    <n v="80"/>
    <x v="15"/>
    <n v="6.1150000000000002"/>
    <n v="6.12"/>
    <x v="5"/>
    <s v=""/>
    <n v="36786514"/>
    <n v="37295923"/>
    <n v="5.05"/>
    <n v="1.18"/>
    <n v="1"/>
    <s v="l"/>
    <n v="2.9297270178117523"/>
    <n v="1"/>
    <n v="2"/>
  </r>
  <r>
    <s v="80-_-May-31-23"/>
    <m/>
    <n v="80"/>
    <x v="15"/>
    <n v="6.7229999999999999"/>
    <n v="6.72"/>
    <x v="6"/>
    <s v=""/>
    <n v="4808173"/>
    <n v="37295923"/>
    <n v="5.05"/>
    <n v="1.18"/>
    <n v="1"/>
    <s v="l"/>
    <n v="0.3829293078548564"/>
    <n v="1"/>
    <n v="2"/>
  </r>
  <r>
    <s v="80-_-May-31-23"/>
    <m/>
    <n v="80"/>
    <x v="15"/>
    <n v="6.9690000000000003"/>
    <n v="6.97"/>
    <x v="7"/>
    <s v="nonane"/>
    <n v="9402478"/>
    <n v="37295923"/>
    <n v="5.05"/>
    <n v="1.18"/>
    <n v="1"/>
    <s v="l"/>
    <n v="0.7488258830662945"/>
    <n v="1"/>
    <n v="2"/>
  </r>
  <r>
    <s v="80-_-May-31-23"/>
    <m/>
    <n v="80"/>
    <x v="15"/>
    <n v="7.0960000000000001"/>
    <n v="7.1"/>
    <x v="8"/>
    <s v="heptanal"/>
    <n v="17965161"/>
    <n v="37295923"/>
    <n v="5.05"/>
    <n v="1.18"/>
    <n v="1"/>
    <s v="l"/>
    <n v="1.4307693727390964"/>
    <n v="1"/>
    <n v="2"/>
  </r>
  <r>
    <s v="80-_-May-31-23"/>
    <m/>
    <n v="80"/>
    <x v="15"/>
    <n v="7.5129999999999999"/>
    <n v="7.51"/>
    <x v="9"/>
    <s v="cyclopentane"/>
    <n v="9100278"/>
    <n v="37295923"/>
    <n v="5.05"/>
    <n v="1.18"/>
    <n v="1"/>
    <s v="l"/>
    <n v="0.72475827218088384"/>
    <n v="1"/>
    <n v="2"/>
  </r>
  <r>
    <s v="80-_-May-31-23"/>
    <m/>
    <n v="80"/>
    <x v="15"/>
    <n v="8.3879999999999999"/>
    <n v="8.39"/>
    <x v="70"/>
    <s v=""/>
    <n v="4528410"/>
    <n v="37295923"/>
    <n v="5.05"/>
    <n v="1.18"/>
    <n v="1"/>
    <s v="l"/>
    <n v="0.36064860956188771"/>
    <n v="1"/>
    <n v="2"/>
  </r>
  <r>
    <s v="80-_-May-31-23"/>
    <m/>
    <n v="80"/>
    <x v="15"/>
    <n v="8.4719999999999995"/>
    <n v="8.4700000000000006"/>
    <x v="10"/>
    <s v=""/>
    <n v="9906658"/>
    <n v="37295923"/>
    <n v="5.05"/>
    <n v="1.18"/>
    <n v="1"/>
    <s v="l"/>
    <n v="0.78897945042634199"/>
    <n v="1"/>
    <n v="2"/>
  </r>
  <r>
    <s v="80-_-May-31-23"/>
    <m/>
    <n v="80"/>
    <x v="15"/>
    <n v="8.9499999999999993"/>
    <n v="8.9499999999999993"/>
    <x v="82"/>
    <s v=""/>
    <n v="57041310"/>
    <n v="37295923"/>
    <n v="5.05"/>
    <n v="1.18"/>
    <n v="1"/>
    <s v="l"/>
    <n v="4.5428459744344263"/>
    <n v="1"/>
    <n v="2"/>
  </r>
  <r>
    <s v="80-_-May-31-23"/>
    <m/>
    <n v="80"/>
    <x v="15"/>
    <n v="9.3019999999999996"/>
    <n v="9.3000000000000007"/>
    <x v="202"/>
    <s v=""/>
    <n v="9256995"/>
    <n v="37295923"/>
    <n v="5.05"/>
    <n v="1.18"/>
    <n v="1"/>
    <s v="l"/>
    <n v="0.73723942299203182"/>
    <n v="1"/>
    <n v="2"/>
  </r>
  <r>
    <s v="80-_-May-31-23"/>
    <m/>
    <n v="80"/>
    <x v="15"/>
    <n v="9.8230000000000004"/>
    <n v="9.82"/>
    <x v="12"/>
    <s v="sixmethyl"/>
    <n v="15111311"/>
    <n v="37295923"/>
    <n v="5.05"/>
    <n v="1.18"/>
    <n v="1"/>
    <s v="l"/>
    <n v="1.2034849540583248"/>
    <n v="1"/>
    <n v="2"/>
  </r>
  <r>
    <s v="80-_-May-31-23"/>
    <m/>
    <n v="80"/>
    <x v="15"/>
    <n v="9.9060000000000006"/>
    <n v="9.91"/>
    <x v="147"/>
    <s v=""/>
    <n v="23622311"/>
    <n v="37295923"/>
    <n v="5.05"/>
    <n v="1.18"/>
    <n v="1"/>
    <s v="l"/>
    <n v="1.8813123407086563"/>
    <n v="1"/>
    <n v="2"/>
  </r>
  <r>
    <s v="80-_-May-31-23"/>
    <m/>
    <n v="80"/>
    <x v="15"/>
    <n v="10.31"/>
    <n v="10.31"/>
    <x v="13"/>
    <s v="octanal"/>
    <n v="65891362"/>
    <n v="37295923"/>
    <n v="5.05"/>
    <n v="1.18"/>
    <n v="1"/>
    <s v="l"/>
    <n v="5.2476759143803244"/>
    <n v="1"/>
    <n v="2"/>
  </r>
  <r>
    <s v="80-_-May-31-23"/>
    <m/>
    <n v="80"/>
    <x v="15"/>
    <n v="10.464"/>
    <n v="10.46"/>
    <x v="14"/>
    <s v="zhexenolacetate"/>
    <n v="374503322"/>
    <n v="37295923"/>
    <n v="5.05"/>
    <n v="1.18"/>
    <n v="1"/>
    <s v="l"/>
    <n v="29.825943842454173"/>
    <n v="1"/>
    <n v="2"/>
  </r>
  <r>
    <s v="80-_-May-31-23"/>
    <m/>
    <n v="80"/>
    <x v="15"/>
    <n v="10.936"/>
    <n v="10.94"/>
    <x v="214"/>
    <s v=""/>
    <n v="9078524"/>
    <n v="37295923"/>
    <n v="5.05"/>
    <n v="1.18"/>
    <n v="1"/>
    <s v="l"/>
    <n v="0.72302575461900032"/>
    <n v="1"/>
    <n v="2"/>
  </r>
  <r>
    <s v="80-_-May-31-23"/>
    <m/>
    <n v="80"/>
    <x v="15"/>
    <n v="11.074"/>
    <n v="11.07"/>
    <x v="15"/>
    <s v="dlimonene"/>
    <n v="15486757"/>
    <n v="37295923"/>
    <n v="5.05"/>
    <n v="1.18"/>
    <n v="1"/>
    <s v="l"/>
    <n v="1.2333859740334536"/>
    <n v="1"/>
    <n v="2"/>
  </r>
  <r>
    <s v="80-_-May-31-23"/>
    <m/>
    <n v="80"/>
    <x v="15"/>
    <n v="11.162000000000001"/>
    <n v="11.16"/>
    <x v="16"/>
    <s v="ethylhexanol"/>
    <n v="10897028"/>
    <n v="37295923"/>
    <n v="5.05"/>
    <n v="1.18"/>
    <n v="1"/>
    <s v="l"/>
    <n v="0.86785383756262313"/>
    <n v="1"/>
    <n v="2"/>
  </r>
  <r>
    <s v="80-_-May-31-23"/>
    <m/>
    <n v="80"/>
    <x v="15"/>
    <n v="11.413"/>
    <n v="11.41"/>
    <x v="215"/>
    <s v=""/>
    <n v="9121726"/>
    <n v="37295923"/>
    <n v="5.05"/>
    <n v="1.18"/>
    <n v="1"/>
    <s v="l"/>
    <n v="0.72646641949481605"/>
    <n v="1"/>
    <n v="2"/>
  </r>
  <r>
    <s v="80-_-May-31-23"/>
    <m/>
    <n v="80"/>
    <x v="15"/>
    <n v="11.746"/>
    <n v="11.75"/>
    <x v="149"/>
    <s v="bocimene"/>
    <n v="42048074"/>
    <n v="37295923"/>
    <n v="5.05"/>
    <n v="1.18"/>
    <n v="1"/>
    <s v="l"/>
    <n v="3.3487646707907102"/>
    <n v="1"/>
    <n v="2"/>
  </r>
  <r>
    <s v="80-_-May-31-23"/>
    <m/>
    <n v="80"/>
    <x v="15"/>
    <n v="12.029"/>
    <n v="12.03"/>
    <x v="184"/>
    <s v=""/>
    <n v="6797930"/>
    <n v="37295923"/>
    <n v="5.05"/>
    <n v="1.18"/>
    <n v="1"/>
    <s v="l"/>
    <n v="0.5413962080286554"/>
    <n v="1"/>
    <n v="2"/>
  </r>
  <r>
    <s v="80-_-May-31-23"/>
    <m/>
    <n v="80"/>
    <x v="15"/>
    <n v="12.286"/>
    <n v="12.29"/>
    <x v="17"/>
    <s v="acetophenone"/>
    <n v="53438147"/>
    <n v="37295923"/>
    <n v="5.05"/>
    <n v="1.18"/>
    <n v="1"/>
    <s v="l"/>
    <n v="4.2558852694684806"/>
    <n v="1"/>
    <n v="2"/>
  </r>
  <r>
    <s v="80-_-May-31-23"/>
    <m/>
    <n v="80"/>
    <x v="15"/>
    <n v="12.407999999999999"/>
    <n v="12.41"/>
    <x v="18"/>
    <s v=""/>
    <n v="5065338"/>
    <n v="37295923"/>
    <n v="5.05"/>
    <n v="1.18"/>
    <n v="1"/>
    <s v="l"/>
    <n v="0.40341027130074197"/>
    <n v="1"/>
    <n v="2"/>
  </r>
  <r>
    <s v="80-_-May-31-23"/>
    <m/>
    <n v="80"/>
    <x v="15"/>
    <n v="13.204000000000001"/>
    <n v="13.2"/>
    <x v="19"/>
    <s v=""/>
    <n v="5449704"/>
    <n v="37295923"/>
    <n v="5.05"/>
    <n v="1.18"/>
    <n v="1"/>
    <s v="l"/>
    <n v="0.43402169196778956"/>
    <n v="1"/>
    <n v="2"/>
  </r>
  <r>
    <s v="80-_-May-31-23"/>
    <m/>
    <n v="80"/>
    <x v="15"/>
    <n v="13.247999999999999"/>
    <n v="13.25"/>
    <x v="216"/>
    <s v=""/>
    <n v="12104863"/>
    <n v="37295923"/>
    <n v="5.05"/>
    <n v="1.18"/>
    <n v="1"/>
    <s v="l"/>
    <n v="0.96404742721775216"/>
    <n v="1"/>
    <n v="2"/>
  </r>
  <r>
    <s v="80-_-May-31-23"/>
    <m/>
    <n v="80"/>
    <x v="15"/>
    <n v="13.366"/>
    <n v="13.37"/>
    <x v="107"/>
    <s v=""/>
    <n v="23669575"/>
    <n v="37295923"/>
    <n v="5.05"/>
    <n v="1.18"/>
    <n v="1"/>
    <s v="l"/>
    <n v="1.8850765086798278"/>
    <n v="1"/>
    <n v="2"/>
  </r>
  <r>
    <s v="80-_-May-31-23"/>
    <m/>
    <n v="80"/>
    <x v="15"/>
    <n v="13.510999999999999"/>
    <n v="13.51"/>
    <x v="20"/>
    <s v="nonanal"/>
    <n v="181157281"/>
    <n v="37295923"/>
    <n v="5.05"/>
    <n v="1.18"/>
    <n v="1"/>
    <s v="l"/>
    <n v="14.427607373153529"/>
    <n v="1"/>
    <n v="2"/>
  </r>
  <r>
    <s v="80-_-May-31-23"/>
    <m/>
    <n v="80"/>
    <x v="15"/>
    <n v="13.885"/>
    <n v="13.89"/>
    <x v="71"/>
    <s v="edimethylnonatriene"/>
    <n v="133573040"/>
    <n v="37295923"/>
    <n v="5.05"/>
    <n v="1.18"/>
    <n v="1"/>
    <s v="l"/>
    <n v="10.637934981804742"/>
    <n v="1"/>
    <n v="2"/>
  </r>
  <r>
    <s v="80-_-May-31-23"/>
    <m/>
    <n v="80"/>
    <x v="15"/>
    <n v="14.728999999999999"/>
    <n v="14.73"/>
    <x v="163"/>
    <s v=""/>
    <n v="9848620"/>
    <n v="37295923"/>
    <n v="5.05"/>
    <n v="1.18"/>
    <n v="1"/>
    <s v="l"/>
    <n v="0.78435722673154562"/>
    <n v="1"/>
    <n v="2"/>
  </r>
  <r>
    <s v="80-_-May-31-23"/>
    <m/>
    <n v="80"/>
    <x v="15"/>
    <n v="15.266999999999999"/>
    <n v="15.27"/>
    <x v="72"/>
    <s v=""/>
    <n v="17770851"/>
    <n v="37295923"/>
    <n v="5.05"/>
    <n v="1.18"/>
    <n v="1"/>
    <s v="l"/>
    <n v="1.4152942652899101"/>
    <n v="1"/>
    <n v="2"/>
  </r>
  <r>
    <s v="80-_-May-31-23"/>
    <m/>
    <n v="80"/>
    <x v="15"/>
    <n v="15.493"/>
    <n v="15.49"/>
    <x v="24"/>
    <s v="dodecanal_a"/>
    <n v="12591060"/>
    <n v="37295923"/>
    <n v="5.05"/>
    <n v="1.18"/>
    <n v="1"/>
    <s v="l"/>
    <n v="1.0027688044833178"/>
    <n v="1"/>
    <n v="2"/>
  </r>
  <r>
    <s v="80-_-May-31-23"/>
    <m/>
    <n v="80"/>
    <x v="15"/>
    <n v="15.71"/>
    <n v="15.71"/>
    <x v="25"/>
    <s v=""/>
    <n v="10676109"/>
    <n v="37295923"/>
    <n v="5.05"/>
    <n v="1.18"/>
    <n v="1"/>
    <s v="l"/>
    <n v="0.85025955387898955"/>
    <n v="1"/>
    <n v="2"/>
  </r>
  <r>
    <s v="80-_-May-31-23"/>
    <m/>
    <n v="80"/>
    <x v="15"/>
    <n v="16"/>
    <n v="16"/>
    <x v="26"/>
    <s v="Butanoicacidhexenylester"/>
    <n v="94313144"/>
    <n v="37295923"/>
    <n v="5.05"/>
    <n v="1.18"/>
    <n v="1"/>
    <s v="l"/>
    <n v="7.5112245240625493"/>
    <n v="1"/>
    <n v="2"/>
  </r>
  <r>
    <s v="80-_-May-31-23"/>
    <m/>
    <n v="80"/>
    <x v="15"/>
    <n v="16.105"/>
    <n v="16.11"/>
    <x v="204"/>
    <s v=""/>
    <n v="11514400"/>
    <n v="37295923"/>
    <n v="5.05"/>
    <n v="1.18"/>
    <n v="1"/>
    <s v="l"/>
    <n v="0.91702216670738723"/>
    <n v="1"/>
    <n v="2"/>
  </r>
  <r>
    <s v="80-_-May-31-23"/>
    <m/>
    <n v="80"/>
    <x v="15"/>
    <n v="16.21"/>
    <n v="16.21"/>
    <x v="27"/>
    <s v="methylsalicylate"/>
    <n v="94363128"/>
    <n v="37295923"/>
    <n v="5.05"/>
    <n v="1.18"/>
    <n v="1"/>
    <s v="l"/>
    <n v="7.5152053164599568"/>
    <n v="1"/>
    <n v="2"/>
  </r>
  <r>
    <s v="80-_-May-31-23"/>
    <m/>
    <n v="80"/>
    <x v="15"/>
    <n v="16.366"/>
    <n v="16.37"/>
    <x v="28"/>
    <s v="dodecane"/>
    <n v="13493444"/>
    <n v="37295923"/>
    <n v="5.05"/>
    <n v="1.18"/>
    <n v="1"/>
    <s v="l"/>
    <n v="1.0746358692788851"/>
    <n v="1"/>
    <n v="2"/>
  </r>
  <r>
    <s v="80-_-May-31-23"/>
    <m/>
    <n v="80"/>
    <x v="15"/>
    <n v="16.547000000000001"/>
    <n v="16.55"/>
    <x v="29"/>
    <s v="decanal"/>
    <n v="212834322"/>
    <n v="37295923"/>
    <n v="5.05"/>
    <n v="1.18"/>
    <n v="1"/>
    <s v="l"/>
    <n v="16.950409149424871"/>
    <n v="1"/>
    <n v="2"/>
  </r>
  <r>
    <s v="80-_-May-31-23"/>
    <m/>
    <n v="80"/>
    <x v="15"/>
    <n v="17.326000000000001"/>
    <n v="17.329999999999998"/>
    <x v="152"/>
    <s v="z3hex"/>
    <n v="28255035"/>
    <n v="37295923"/>
    <n v="5.05"/>
    <n v="1.18"/>
    <n v="1"/>
    <s v="l"/>
    <n v="2.250268656299335"/>
    <n v="1"/>
    <n v="2"/>
  </r>
  <r>
    <s v="80-_-May-31-23"/>
    <m/>
    <n v="80"/>
    <x v="15"/>
    <n v="17.428999999999998"/>
    <n v="17.43"/>
    <x v="30"/>
    <s v="cisthreehexiso"/>
    <n v="17325134"/>
    <n v="37295923"/>
    <n v="5.05"/>
    <n v="1.18"/>
    <n v="1"/>
    <s v="l"/>
    <n v="1.3797967691912583"/>
    <n v="1"/>
    <n v="2"/>
  </r>
  <r>
    <s v="80-_-May-31-23"/>
    <m/>
    <n v="80"/>
    <x v="15"/>
    <n v="17.922999999999998"/>
    <n v="17.920000000000002"/>
    <x v="97"/>
    <s v=""/>
    <n v="8889076"/>
    <n v="37295923"/>
    <n v="5.05"/>
    <n v="1.18"/>
    <n v="1"/>
    <s v="l"/>
    <n v="0.70793786333170949"/>
    <n v="1"/>
    <n v="2"/>
  </r>
  <r>
    <s v="80-_-May-31-23"/>
    <m/>
    <n v="80"/>
    <x v="15"/>
    <n v="18.175999999999998"/>
    <n v="18.18"/>
    <x v="33"/>
    <s v="methylacetophenone"/>
    <n v="62308567"/>
    <n v="37295923"/>
    <n v="5.05"/>
    <n v="1.18"/>
    <n v="1"/>
    <s v="l"/>
    <n v="4.962337344088481"/>
    <n v="1"/>
    <n v="2"/>
  </r>
  <r>
    <s v="80-_-May-31-23"/>
    <m/>
    <n v="80"/>
    <x v="15"/>
    <n v="18.59"/>
    <n v="18.59"/>
    <x v="34"/>
    <s v=""/>
    <n v="11472601"/>
    <n v="37295923"/>
    <n v="5.05"/>
    <n v="1.18"/>
    <n v="1"/>
    <s v="l"/>
    <n v="0.91369323862201579"/>
    <n v="1"/>
    <n v="2"/>
  </r>
  <r>
    <s v="80-_-May-31-23"/>
    <m/>
    <n v="80"/>
    <x v="15"/>
    <n v="18.693999999999999"/>
    <n v="18.690000000000001"/>
    <x v="35"/>
    <s v=""/>
    <n v="31561756"/>
    <n v="37295923"/>
    <n v="5.05"/>
    <n v="1.18"/>
    <n v="1"/>
    <s v="l"/>
    <n v="2.5136203251762907"/>
    <n v="1"/>
    <n v="2"/>
  </r>
  <r>
    <s v="80-_-May-31-23"/>
    <m/>
    <n v="80"/>
    <x v="15"/>
    <n v="18.989999999999998"/>
    <n v="18.989999999999998"/>
    <x v="36"/>
    <s v="methylnaphthalene"/>
    <n v="42027180"/>
    <n v="37295923"/>
    <n v="5.05"/>
    <n v="1.18"/>
    <n v="1"/>
    <s v="l"/>
    <n v="3.3471006447753573"/>
    <n v="1"/>
    <n v="2"/>
  </r>
  <r>
    <s v="80-_-May-31-23"/>
    <m/>
    <n v="80"/>
    <x v="15"/>
    <n v="19.398"/>
    <n v="19.399999999999999"/>
    <x v="39"/>
    <s v="undecanal_c"/>
    <n v="21298706"/>
    <n v="37295923"/>
    <n v="5.05"/>
    <n v="1.18"/>
    <n v="1"/>
    <s v="l"/>
    <n v="1.696257340737132"/>
    <n v="1"/>
    <n v="2"/>
  </r>
  <r>
    <s v="80-_-May-31-23"/>
    <m/>
    <n v="80"/>
    <x v="15"/>
    <n v="19.451000000000001"/>
    <n v="19.45"/>
    <x v="40"/>
    <s v=""/>
    <n v="36121268"/>
    <n v="37295923"/>
    <n v="5.05"/>
    <n v="1.18"/>
    <n v="1"/>
    <s v="l"/>
    <n v="2.8767459394825794"/>
    <n v="1"/>
    <n v="2"/>
  </r>
  <r>
    <s v="80-_-May-31-23"/>
    <m/>
    <n v="80"/>
    <x v="15"/>
    <n v="19.503"/>
    <n v="19.5"/>
    <x v="41"/>
    <s v="standard"/>
    <n v="37295923"/>
    <n v="37295923"/>
    <n v="5.05"/>
    <n v="1.18"/>
    <n v="1"/>
    <s v="l"/>
    <n v="2.9702970297029703"/>
    <n v="1"/>
    <n v="2"/>
  </r>
  <r>
    <s v="80-_-May-31-23"/>
    <m/>
    <n v="80"/>
    <x v="15"/>
    <n v="19.876000000000001"/>
    <n v="19.88"/>
    <x v="164"/>
    <s v=""/>
    <n v="8800847"/>
    <n v="37295923"/>
    <n v="5.05"/>
    <n v="1.18"/>
    <n v="1"/>
    <s v="l"/>
    <n v="0.70091118814703413"/>
    <n v="1"/>
    <n v="2"/>
  </r>
  <r>
    <s v="80-_-May-31-23"/>
    <m/>
    <n v="80"/>
    <x v="15"/>
    <n v="20.135000000000002"/>
    <n v="20.14"/>
    <x v="172"/>
    <s v=""/>
    <n v="4676667"/>
    <n v="37295923"/>
    <n v="5.05"/>
    <n v="1.18"/>
    <n v="1"/>
    <s v="l"/>
    <n v="0.37245599469437718"/>
    <n v="1"/>
    <n v="2"/>
  </r>
  <r>
    <s v="80-_-May-31-23"/>
    <m/>
    <n v="80"/>
    <x v="15"/>
    <n v="20.9"/>
    <n v="20.9"/>
    <x v="42"/>
    <s v="2undecanal"/>
    <n v="7726851"/>
    <n v="37295923"/>
    <n v="5.05"/>
    <n v="1.18"/>
    <n v="1"/>
    <s v="l"/>
    <n v="0.61537671488268098"/>
    <n v="1"/>
    <n v="2"/>
  </r>
  <r>
    <s v="80-_-May-31-23"/>
    <m/>
    <n v="80"/>
    <x v="15"/>
    <n v="21.507000000000001"/>
    <n v="21.51"/>
    <x v="217"/>
    <s v=""/>
    <n v="9347574"/>
    <n v="37295923"/>
    <n v="5.05"/>
    <n v="1.18"/>
    <n v="1"/>
    <s v="l"/>
    <n v="0.74445325530966788"/>
    <n v="1"/>
    <n v="2"/>
  </r>
  <r>
    <s v="80-_-May-31-23"/>
    <m/>
    <n v="80"/>
    <x v="15"/>
    <n v="21.84"/>
    <n v="21.84"/>
    <x v="44"/>
    <s v="tetradecane"/>
    <n v="17621484"/>
    <n v="37295923"/>
    <n v="5.05"/>
    <n v="1.18"/>
    <n v="1"/>
    <s v="l"/>
    <n v="1.4033984782775968"/>
    <n v="1"/>
    <n v="2"/>
  </r>
  <r>
    <s v="80-_-May-31-23"/>
    <m/>
    <n v="80"/>
    <x v="15"/>
    <n v="22.077999999999999"/>
    <n v="22.08"/>
    <x v="45"/>
    <s v="dodecanal_b"/>
    <n v="24322788"/>
    <n v="37295923"/>
    <n v="5.05"/>
    <n v="1.18"/>
    <n v="1"/>
    <s v="l"/>
    <n v="1.9370992628469081"/>
    <n v="1"/>
    <n v="2"/>
  </r>
  <r>
    <s v="80-_-May-31-23"/>
    <m/>
    <n v="80"/>
    <x v="15"/>
    <n v="22.172999999999998"/>
    <n v="22.17"/>
    <x v="165"/>
    <s v=""/>
    <n v="10770116"/>
    <n v="37295923"/>
    <n v="5.05"/>
    <n v="1.18"/>
    <n v="1"/>
    <s v="l"/>
    <n v="0.85774639668674868"/>
    <n v="1"/>
    <n v="2"/>
  </r>
  <r>
    <s v="80-_-May-31-23"/>
    <m/>
    <n v="80"/>
    <x v="15"/>
    <n v="22.288"/>
    <n v="22.29"/>
    <x v="46"/>
    <s v="tetramethyldiol"/>
    <n v="17496303"/>
    <n v="37295923"/>
    <n v="5.05"/>
    <n v="1.18"/>
    <n v="1"/>
    <s v="l"/>
    <n v="1.3934288965494477"/>
    <n v="1"/>
    <n v="2"/>
  </r>
  <r>
    <s v="80-_-May-31-23"/>
    <m/>
    <n v="80"/>
    <x v="15"/>
    <n v="22.42"/>
    <n v="22.42"/>
    <x v="83"/>
    <s v=""/>
    <n v="120779580"/>
    <n v="37295923"/>
    <n v="5.05"/>
    <n v="1.18"/>
    <n v="1"/>
    <s v="l"/>
    <n v="9.6190467714868539"/>
    <n v="1"/>
    <n v="2"/>
  </r>
  <r>
    <s v="80-_-May-31-23"/>
    <m/>
    <n v="80"/>
    <x v="15"/>
    <n v="22.695"/>
    <n v="22.7"/>
    <x v="166"/>
    <s v=""/>
    <n v="8462610"/>
    <n v="37295923"/>
    <n v="5.05"/>
    <n v="1.18"/>
    <n v="1"/>
    <s v="l"/>
    <n v="0.67397354253800479"/>
    <n v="1"/>
    <n v="2"/>
  </r>
  <r>
    <s v="80-_-May-31-23"/>
    <m/>
    <n v="80"/>
    <x v="15"/>
    <n v="23.108000000000001"/>
    <n v="23.11"/>
    <x v="120"/>
    <s v=""/>
    <n v="5895354"/>
    <n v="37295923"/>
    <n v="5.05"/>
    <n v="1.18"/>
    <n v="1"/>
    <s v="l"/>
    <n v="0.46951385209711866"/>
    <n v="1"/>
    <n v="2"/>
  </r>
  <r>
    <s v="80-_-May-31-23"/>
    <m/>
    <n v="80"/>
    <x v="15"/>
    <n v="23.196000000000002"/>
    <n v="23.2"/>
    <x v="108"/>
    <s v=""/>
    <n v="6063784"/>
    <n v="37295923"/>
    <n v="5.05"/>
    <n v="1.18"/>
    <n v="1"/>
    <s v="l"/>
    <n v="0.48292784184374238"/>
    <n v="1"/>
    <n v="2"/>
  </r>
  <r>
    <s v="80-_-May-31-23"/>
    <m/>
    <n v="80"/>
    <x v="15"/>
    <n v="24.33"/>
    <n v="24.33"/>
    <x v="48"/>
    <s v="pentadecane"/>
    <n v="11266765"/>
    <n v="37295923"/>
    <n v="5.05"/>
    <n v="1.18"/>
    <n v="1"/>
    <s v="l"/>
    <n v="0.8973001851666571"/>
    <n v="1"/>
    <n v="2"/>
  </r>
  <r>
    <s v="80-_-May-31-23"/>
    <m/>
    <n v="80"/>
    <x v="15"/>
    <n v="24.603000000000002"/>
    <n v="24.6"/>
    <x v="49"/>
    <s v="tridecanal"/>
    <n v="11175653"/>
    <n v="37295923"/>
    <n v="5.05"/>
    <n v="1.18"/>
    <n v="1"/>
    <s v="l"/>
    <n v="0.89004390401843891"/>
    <n v="1"/>
    <n v="2"/>
  </r>
  <r>
    <s v="80-_-May-31-23"/>
    <m/>
    <n v="80"/>
    <x v="15"/>
    <n v="24.765000000000001"/>
    <n v="24.77"/>
    <x v="218"/>
    <s v=""/>
    <n v="5843721"/>
    <n v="37295923"/>
    <n v="5.05"/>
    <n v="1.18"/>
    <n v="1"/>
    <s v="l"/>
    <n v="0.46540173114130656"/>
    <n v="1"/>
    <n v="2"/>
  </r>
  <r>
    <s v="80-_-May-31-23"/>
    <m/>
    <n v="80"/>
    <x v="15"/>
    <n v="26.065999999999999"/>
    <n v="26.07"/>
    <x v="50"/>
    <s v=""/>
    <n v="36337677"/>
    <n v="37295923"/>
    <n v="5.05"/>
    <n v="1.18"/>
    <n v="1"/>
    <s v="l"/>
    <n v="2.8939810407535949"/>
    <n v="1"/>
    <n v="2"/>
  </r>
  <r>
    <s v="80-_-May-31-23"/>
    <m/>
    <n v="80"/>
    <x v="15"/>
    <n v="26.364000000000001"/>
    <n v="26.36"/>
    <x v="219"/>
    <s v=""/>
    <n v="11415631"/>
    <n v="37295923"/>
    <n v="5.05"/>
    <n v="1.18"/>
    <n v="1"/>
    <s v="l"/>
    <n v="0.90915607187105008"/>
    <n v="1"/>
    <n v="2"/>
  </r>
  <r>
    <s v="80-_-May-31-23"/>
    <m/>
    <n v="80"/>
    <x v="15"/>
    <n v="26.417999999999999"/>
    <n v="26.42"/>
    <x v="175"/>
    <s v=""/>
    <n v="14719467"/>
    <n v="37295923"/>
    <n v="5.05"/>
    <n v="1.18"/>
    <n v="1"/>
    <s v="l"/>
    <n v="1.1722779755017965"/>
    <n v="1"/>
    <n v="2"/>
  </r>
  <r>
    <s v="80-_-May-31-23"/>
    <m/>
    <n v="80"/>
    <x v="15"/>
    <n v="26.992999999999999"/>
    <n v="26.99"/>
    <x v="53"/>
    <s v="tetradecanal"/>
    <n v="7002144"/>
    <n v="37295923"/>
    <n v="5.05"/>
    <n v="1.18"/>
    <n v="1"/>
    <s v="l"/>
    <n v="0.55766008324160465"/>
    <n v="1"/>
    <n v="2"/>
  </r>
  <r>
    <s v="80-_-May-31-23"/>
    <m/>
    <n v="80"/>
    <x v="15"/>
    <n v="28.82"/>
    <n v="28.82"/>
    <x v="158"/>
    <s v=""/>
    <n v="27641171"/>
    <n v="37295923"/>
    <n v="5.05"/>
    <n v="1.18"/>
    <n v="1"/>
    <s v="l"/>
    <n v="2.2013797089513476"/>
    <n v="1"/>
    <n v="2"/>
  </r>
  <r>
    <s v="80-_-May-31-23"/>
    <m/>
    <n v="80"/>
    <x v="15"/>
    <n v="28.931000000000001"/>
    <n v="28.93"/>
    <x v="56"/>
    <s v="heptadecane"/>
    <n v="8672158"/>
    <n v="37295923"/>
    <n v="5.05"/>
    <n v="1.18"/>
    <n v="1"/>
    <s v="l"/>
    <n v="0.69066222462210825"/>
    <n v="1"/>
    <n v="2"/>
  </r>
  <r>
    <s v="80-_-May-31-23"/>
    <m/>
    <n v="80"/>
    <x v="15"/>
    <n v="29.26"/>
    <n v="29.26"/>
    <x v="57"/>
    <s v="pentadecanal"/>
    <n v="13869024"/>
    <n v="37295923"/>
    <n v="5.05"/>
    <n v="1.18"/>
    <n v="1"/>
    <s v="l"/>
    <n v="1.1045475611926592"/>
    <n v="1"/>
    <n v="2"/>
  </r>
  <r>
    <s v="80-_-May-31-23"/>
    <m/>
    <n v="80"/>
    <x v="15"/>
    <n v="31.062999999999999"/>
    <n v="31.06"/>
    <x v="123"/>
    <s v=""/>
    <n v="6767662"/>
    <n v="37295923"/>
    <n v="5.05"/>
    <n v="1.18"/>
    <n v="1"/>
    <s v="l"/>
    <n v="0.53898562415612195"/>
    <n v="1"/>
    <n v="2"/>
  </r>
  <r>
    <s v="80-_-May-31-23"/>
    <m/>
    <n v="80"/>
    <x v="15"/>
    <n v="31.242000000000001"/>
    <n v="31.24"/>
    <x v="58"/>
    <s v=""/>
    <n v="40691163"/>
    <n v="37295923"/>
    <n v="5.05"/>
    <n v="1.18"/>
    <n v="1"/>
    <s v="l"/>
    <n v="3.240698469751222"/>
    <n v="1"/>
    <n v="2"/>
  </r>
  <r>
    <s v="80-_-May-31-23"/>
    <m/>
    <n v="80"/>
    <x v="15"/>
    <n v="31.617000000000001"/>
    <n v="31.62"/>
    <x v="60"/>
    <s v=""/>
    <n v="10601843"/>
    <n v="37295923"/>
    <n v="5.05"/>
    <n v="1.18"/>
    <n v="1"/>
    <s v="l"/>
    <n v="0.84434491062943329"/>
    <n v="1"/>
    <n v="2"/>
  </r>
  <r>
    <s v="80-_-May-31-23"/>
    <m/>
    <n v="80"/>
    <x v="15"/>
    <n v="32.877000000000002"/>
    <n v="32.880000000000003"/>
    <x v="63"/>
    <s v="homosalate"/>
    <n v="71242667"/>
    <n v="37295923"/>
    <n v="5.05"/>
    <n v="1.18"/>
    <n v="1"/>
    <s v="l"/>
    <n v="5.6738609788050516"/>
    <n v="1"/>
    <n v="2"/>
  </r>
  <r>
    <s v="80-_-May-31-23"/>
    <m/>
    <n v="80"/>
    <x v="15"/>
    <n v="33.095999999999997"/>
    <n v="33.1"/>
    <x v="220"/>
    <s v=""/>
    <n v="4656841"/>
    <n v="37295923"/>
    <n v="5.05"/>
    <n v="1.18"/>
    <n v="1"/>
    <s v="l"/>
    <n v="0.37087702562285452"/>
    <n v="1"/>
    <n v="2"/>
  </r>
  <r>
    <s v="80-_-May-31-23"/>
    <m/>
    <n v="80"/>
    <x v="15"/>
    <n v="35.131"/>
    <n v="35.130000000000003"/>
    <x v="65"/>
    <s v=""/>
    <n v="16628905"/>
    <n v="37295923"/>
    <n v="5.05"/>
    <n v="1.18"/>
    <n v="1"/>
    <s v="l"/>
    <n v="1.3243481634363325"/>
    <n v="1"/>
    <n v="2"/>
  </r>
  <r>
    <s v="880-_-May-31-23"/>
    <m/>
    <n v="880"/>
    <x v="16"/>
    <n v="4.3630000000000004"/>
    <n v="4.3600000000000003"/>
    <x v="1"/>
    <s v=""/>
    <n v="61160862"/>
    <n v="72909197"/>
    <n v="2.76"/>
    <n v="0.69"/>
    <n v="1"/>
    <s v="l"/>
    <n v="4.5590405985466385"/>
    <n v="1"/>
    <n v="2"/>
  </r>
  <r>
    <s v="880-_-May-31-23"/>
    <m/>
    <n v="880"/>
    <x v="16"/>
    <n v="4.8730000000000002"/>
    <n v="4.87"/>
    <x v="68"/>
    <s v=""/>
    <n v="27440439"/>
    <n v="72909197"/>
    <n v="2.76"/>
    <n v="0.69"/>
    <n v="1"/>
    <s v="l"/>
    <n v="2.0454596510255616"/>
    <n v="1"/>
    <n v="2"/>
  </r>
  <r>
    <s v="880-_-May-31-23"/>
    <m/>
    <n v="880"/>
    <x v="16"/>
    <n v="5.4349999999999996"/>
    <n v="5.44"/>
    <x v="2"/>
    <s v="hydroxymethylpentanone"/>
    <n v="186038590"/>
    <n v="72909197"/>
    <n v="2.76"/>
    <n v="0.69"/>
    <n v="1"/>
    <s v="l"/>
    <n v="13.867650928568873"/>
    <n v="1"/>
    <n v="2"/>
  </r>
  <r>
    <s v="880-_-May-31-23"/>
    <m/>
    <n v="880"/>
    <x v="16"/>
    <n v="5.6619999999999999"/>
    <n v="5.66"/>
    <x v="111"/>
    <s v=""/>
    <n v="19045049"/>
    <n v="72909197"/>
    <n v="2.76"/>
    <n v="0.69"/>
    <n v="1"/>
    <s v="l"/>
    <n v="1.4196521885566304"/>
    <n v="1"/>
    <n v="2"/>
  </r>
  <r>
    <s v="880-_-May-31-23"/>
    <m/>
    <n v="880"/>
    <x v="16"/>
    <n v="5.8"/>
    <n v="5.8"/>
    <x v="221"/>
    <s v=""/>
    <n v="1393107806"/>
    <n v="72909197"/>
    <n v="2.76"/>
    <n v="0.69"/>
    <n v="1"/>
    <s v="l"/>
    <n v="103.84476016224615"/>
    <n v="1"/>
    <n v="2"/>
  </r>
  <r>
    <s v="880-_-May-31-23"/>
    <m/>
    <n v="880"/>
    <x v="16"/>
    <n v="6.12"/>
    <n v="6.12"/>
    <x v="5"/>
    <s v=""/>
    <n v="71250921"/>
    <n v="72909197"/>
    <n v="2.76"/>
    <n v="0.69"/>
    <n v="1"/>
    <s v="l"/>
    <n v="5.3111717346763241"/>
    <n v="1"/>
    <n v="2"/>
  </r>
  <r>
    <s v="880-_-May-31-23"/>
    <m/>
    <n v="880"/>
    <x v="16"/>
    <n v="6.7229999999999999"/>
    <n v="6.72"/>
    <x v="6"/>
    <s v=""/>
    <n v="9255833"/>
    <n v="72909197"/>
    <n v="2.76"/>
    <n v="0.69"/>
    <n v="1"/>
    <s v="l"/>
    <n v="0.68994643045364101"/>
    <n v="1"/>
    <n v="2"/>
  </r>
  <r>
    <s v="880-_-May-31-23"/>
    <m/>
    <n v="880"/>
    <x v="16"/>
    <n v="6.968"/>
    <n v="6.97"/>
    <x v="7"/>
    <s v="nonane"/>
    <n v="12233262"/>
    <n v="72909197"/>
    <n v="2.76"/>
    <n v="0.69"/>
    <n v="1"/>
    <s v="l"/>
    <n v="0.91188934045203363"/>
    <n v="1"/>
    <n v="2"/>
  </r>
  <r>
    <s v="880-_-May-31-23"/>
    <m/>
    <n v="880"/>
    <x v="16"/>
    <n v="7.0949999999999998"/>
    <n v="7.1"/>
    <x v="8"/>
    <s v="heptanal"/>
    <n v="42221584"/>
    <n v="72909197"/>
    <n v="2.76"/>
    <n v="0.69"/>
    <n v="1"/>
    <s v="l"/>
    <n v="3.1472727704679375"/>
    <n v="1"/>
    <n v="2"/>
  </r>
  <r>
    <s v="880-_-May-31-23"/>
    <m/>
    <n v="880"/>
    <x v="16"/>
    <n v="7.5110000000000001"/>
    <n v="7.51"/>
    <x v="9"/>
    <s v="cyclopentane"/>
    <n v="10285202"/>
    <n v="72909197"/>
    <n v="2.76"/>
    <n v="0.69"/>
    <n v="1"/>
    <s v="l"/>
    <n v="0.76667744614608424"/>
    <n v="1"/>
    <n v="2"/>
  </r>
  <r>
    <s v="880-_-May-31-23"/>
    <m/>
    <n v="880"/>
    <x v="16"/>
    <n v="8.4719999999999995"/>
    <n v="8.4700000000000006"/>
    <x v="10"/>
    <s v=""/>
    <n v="10786564"/>
    <n v="72909197"/>
    <n v="2.76"/>
    <n v="0.69"/>
    <n v="1"/>
    <s v="l"/>
    <n v="0.80404987089327862"/>
    <n v="1"/>
    <n v="2"/>
  </r>
  <r>
    <s v="880-_-May-31-23"/>
    <m/>
    <n v="880"/>
    <x v="16"/>
    <n v="8.9030000000000005"/>
    <n v="8.9"/>
    <x v="11"/>
    <s v=""/>
    <n v="52551594"/>
    <n v="72909197"/>
    <n v="2.76"/>
    <n v="0.69"/>
    <n v="1"/>
    <s v="l"/>
    <n v="3.9172902854825682"/>
    <n v="1"/>
    <n v="2"/>
  </r>
  <r>
    <s v="880-_-May-31-23"/>
    <m/>
    <n v="880"/>
    <x v="16"/>
    <n v="9.8219999999999992"/>
    <n v="9.82"/>
    <x v="12"/>
    <s v="sixmethyl"/>
    <n v="30289466"/>
    <n v="72909197"/>
    <n v="2.76"/>
    <n v="0.69"/>
    <n v="1"/>
    <s v="l"/>
    <n v="2.2578312451236884"/>
    <n v="1"/>
    <n v="2"/>
  </r>
  <r>
    <s v="880-_-May-31-23"/>
    <m/>
    <n v="880"/>
    <x v="16"/>
    <n v="9.9209999999999994"/>
    <n v="9.92"/>
    <x v="114"/>
    <s v=""/>
    <n v="20361285"/>
    <n v="72909197"/>
    <n v="2.76"/>
    <n v="0.69"/>
    <n v="1"/>
    <s v="l"/>
    <n v="1.5177667861119861"/>
    <n v="1"/>
    <n v="2"/>
  </r>
  <r>
    <s v="880-_-May-31-23"/>
    <m/>
    <n v="880"/>
    <x v="16"/>
    <n v="10.308999999999999"/>
    <n v="10.31"/>
    <x v="13"/>
    <s v="octanal"/>
    <n v="143399117"/>
    <n v="72909197"/>
    <n v="2.76"/>
    <n v="0.69"/>
    <n v="1"/>
    <s v="l"/>
    <n v="10.689227960827948"/>
    <n v="1"/>
    <n v="2"/>
  </r>
  <r>
    <s v="880-_-May-31-23"/>
    <m/>
    <n v="880"/>
    <x v="16"/>
    <n v="10.475"/>
    <n v="10.48"/>
    <x v="14"/>
    <s v="zhexenolacetate"/>
    <n v="1168484550"/>
    <n v="72909197"/>
    <n v="2.76"/>
    <n v="0.69"/>
    <n v="1"/>
    <s v="l"/>
    <n v="87.100938868789967"/>
    <n v="1"/>
    <n v="2"/>
  </r>
  <r>
    <s v="880-_-May-31-23"/>
    <m/>
    <n v="880"/>
    <x v="16"/>
    <n v="11.074"/>
    <n v="11.07"/>
    <x v="15"/>
    <s v="dlimonene"/>
    <n v="16260144"/>
    <n v="72909197"/>
    <n v="2.76"/>
    <n v="0.69"/>
    <n v="1"/>
    <s v="l"/>
    <n v="1.2120603636066238"/>
    <n v="1"/>
    <n v="2"/>
  </r>
  <r>
    <s v="880-_-May-31-23"/>
    <m/>
    <n v="880"/>
    <x v="16"/>
    <n v="11.157"/>
    <n v="11.16"/>
    <x v="16"/>
    <s v="ethylhexanol"/>
    <n v="17464688"/>
    <n v="72909197"/>
    <n v="2.76"/>
    <n v="0.69"/>
    <n v="1"/>
    <s v="l"/>
    <n v="1.3018492387002378"/>
    <n v="1"/>
    <n v="2"/>
  </r>
  <r>
    <s v="880-_-May-31-23"/>
    <m/>
    <n v="880"/>
    <x v="16"/>
    <n v="11.587999999999999"/>
    <n v="11.59"/>
    <x v="148"/>
    <s v=""/>
    <n v="26751227"/>
    <n v="72909197"/>
    <n v="2.76"/>
    <n v="0.69"/>
    <n v="1"/>
    <s v="l"/>
    <n v="1.9940845495921393"/>
    <n v="1"/>
    <n v="2"/>
  </r>
  <r>
    <s v="880-_-May-31-23"/>
    <m/>
    <n v="880"/>
    <x v="16"/>
    <n v="11.926"/>
    <n v="11.93"/>
    <x v="144"/>
    <s v=""/>
    <n v="17355762"/>
    <n v="72909197"/>
    <n v="2.76"/>
    <n v="0.69"/>
    <n v="1"/>
    <s v="l"/>
    <n v="1.2937296988507618"/>
    <n v="1"/>
    <n v="2"/>
  </r>
  <r>
    <s v="880-_-May-31-23"/>
    <m/>
    <n v="880"/>
    <x v="16"/>
    <n v="12.287000000000001"/>
    <n v="12.29"/>
    <x v="17"/>
    <s v="acetophenone"/>
    <n v="34908005"/>
    <n v="72909197"/>
    <n v="2.76"/>
    <n v="0.69"/>
    <n v="1"/>
    <s v="l"/>
    <n v="2.6021054446431617"/>
    <n v="1"/>
    <n v="2"/>
  </r>
  <r>
    <s v="880-_-May-31-23"/>
    <m/>
    <n v="880"/>
    <x v="16"/>
    <n v="12.407999999999999"/>
    <n v="12.41"/>
    <x v="18"/>
    <s v=""/>
    <n v="17607765"/>
    <n v="72909197"/>
    <n v="2.76"/>
    <n v="0.69"/>
    <n v="1"/>
    <s v="l"/>
    <n v="1.3125144554808359"/>
    <n v="1"/>
    <n v="2"/>
  </r>
  <r>
    <s v="880-_-May-31-23"/>
    <m/>
    <n v="880"/>
    <x v="16"/>
    <n v="13.2"/>
    <n v="13.2"/>
    <x v="19"/>
    <s v=""/>
    <n v="19342052"/>
    <n v="72909197"/>
    <n v="2.76"/>
    <n v="0.69"/>
    <n v="1"/>
    <s v="l"/>
    <n v="1.4417913260803978"/>
    <n v="1"/>
    <n v="2"/>
  </r>
  <r>
    <s v="880-_-May-31-23"/>
    <m/>
    <n v="880"/>
    <x v="16"/>
    <n v="13.515000000000001"/>
    <n v="13.52"/>
    <x v="20"/>
    <s v="nonanal"/>
    <n v="563884129"/>
    <n v="72909197"/>
    <n v="2.76"/>
    <n v="0.69"/>
    <n v="1"/>
    <s v="l"/>
    <n v="42.032936634985788"/>
    <n v="1"/>
    <n v="2"/>
  </r>
  <r>
    <s v="880-_-May-31-23"/>
    <m/>
    <n v="880"/>
    <x v="16"/>
    <n v="13.887"/>
    <n v="13.89"/>
    <x v="71"/>
    <s v="edimethylnonatriene"/>
    <n v="70126005"/>
    <n v="72909197"/>
    <n v="2.76"/>
    <n v="0.69"/>
    <n v="1"/>
    <s v="l"/>
    <n v="5.2273184738449983"/>
    <n v="1"/>
    <n v="2"/>
  </r>
  <r>
    <s v="880-_-May-31-23"/>
    <m/>
    <n v="880"/>
    <x v="16"/>
    <n v="15.169"/>
    <n v="15.17"/>
    <x v="23"/>
    <s v=""/>
    <n v="13032630"/>
    <n v="72909197"/>
    <n v="2.76"/>
    <n v="0.69"/>
    <n v="1"/>
    <s v="l"/>
    <n v="0.97147566814602582"/>
    <n v="1"/>
    <n v="2"/>
  </r>
  <r>
    <s v="880-_-May-31-23"/>
    <m/>
    <n v="880"/>
    <x v="16"/>
    <n v="15.268000000000001"/>
    <n v="15.27"/>
    <x v="72"/>
    <s v=""/>
    <n v="11838894"/>
    <n v="72909197"/>
    <n v="2.76"/>
    <n v="0.69"/>
    <n v="1"/>
    <s v="l"/>
    <n v="0.8824924408012792"/>
    <n v="1"/>
    <n v="2"/>
  </r>
  <r>
    <s v="880-_-May-31-23"/>
    <m/>
    <n v="880"/>
    <x v="16"/>
    <n v="15.491"/>
    <n v="15.49"/>
    <x v="24"/>
    <s v="dodecanal_a"/>
    <n v="39785485"/>
    <n v="72909197"/>
    <n v="2.76"/>
    <n v="0.69"/>
    <n v="1"/>
    <s v="l"/>
    <n v="2.9656815717847196"/>
    <n v="1"/>
    <n v="2"/>
  </r>
  <r>
    <s v="880-_-May-31-23"/>
    <m/>
    <n v="880"/>
    <x v="16"/>
    <n v="15.704000000000001"/>
    <n v="15.7"/>
    <x v="25"/>
    <s v=""/>
    <n v="12583194"/>
    <n v="72909197"/>
    <n v="2.76"/>
    <n v="0.69"/>
    <n v="1"/>
    <s v="l"/>
    <n v="0.93797390078296261"/>
    <n v="1"/>
    <n v="2"/>
  </r>
  <r>
    <s v="880-_-May-31-23"/>
    <m/>
    <n v="880"/>
    <x v="16"/>
    <n v="16.001000000000001"/>
    <n v="16"/>
    <x v="26"/>
    <s v="Butanoicacidhexenylester"/>
    <n v="9370722"/>
    <n v="72909197"/>
    <n v="2.76"/>
    <n v="0.69"/>
    <n v="1"/>
    <s v="l"/>
    <n v="0.69851046304242992"/>
    <n v="1"/>
    <n v="2"/>
  </r>
  <r>
    <s v="880-_-May-31-23"/>
    <m/>
    <n v="880"/>
    <x v="16"/>
    <n v="16.21"/>
    <n v="16.21"/>
    <x v="27"/>
    <s v="methylsalicylate"/>
    <n v="36296787"/>
    <n v="72909197"/>
    <n v="2.76"/>
    <n v="0.69"/>
    <n v="1"/>
    <s v="l"/>
    <n v="2.7056277514499363"/>
    <n v="1"/>
    <n v="2"/>
  </r>
  <r>
    <s v="880-_-May-31-23"/>
    <m/>
    <n v="880"/>
    <x v="16"/>
    <n v="16.361999999999998"/>
    <n v="16.36"/>
    <x v="28"/>
    <s v="dodecane"/>
    <n v="14630672"/>
    <n v="72909197"/>
    <n v="2.76"/>
    <n v="0.69"/>
    <n v="1"/>
    <s v="l"/>
    <n v="1.0905965915264495"/>
    <n v="1"/>
    <n v="2"/>
  </r>
  <r>
    <s v="880-_-May-31-23"/>
    <m/>
    <n v="880"/>
    <x v="16"/>
    <n v="16.553999999999998"/>
    <n v="16.55"/>
    <x v="29"/>
    <s v="decanal"/>
    <n v="638489639"/>
    <n v="72909197"/>
    <n v="2.76"/>
    <n v="0.69"/>
    <n v="1"/>
    <s v="l"/>
    <n v="47.594165464057511"/>
    <n v="1"/>
    <n v="2"/>
  </r>
  <r>
    <s v="880-_-May-31-23"/>
    <m/>
    <n v="880"/>
    <x v="16"/>
    <n v="17.431999999999999"/>
    <n v="17.43"/>
    <x v="30"/>
    <s v="cisthreehexiso"/>
    <n v="111479253"/>
    <n v="72909197"/>
    <n v="2.76"/>
    <n v="0.69"/>
    <n v="1"/>
    <s v="l"/>
    <n v="8.309863917919472"/>
    <n v="1"/>
    <n v="2"/>
  </r>
  <r>
    <s v="880-_-May-31-23"/>
    <m/>
    <n v="880"/>
    <x v="16"/>
    <n v="17.919"/>
    <n v="17.920000000000002"/>
    <x v="97"/>
    <s v=""/>
    <n v="17582800"/>
    <n v="72909197"/>
    <n v="2.76"/>
    <n v="0.69"/>
    <n v="1"/>
    <s v="l"/>
    <n v="1.3106535195028128"/>
    <n v="1"/>
    <n v="2"/>
  </r>
  <r>
    <s v="880-_-May-31-23"/>
    <m/>
    <n v="880"/>
    <x v="16"/>
    <n v="18.177"/>
    <n v="18.18"/>
    <x v="33"/>
    <s v="methylacetophenone"/>
    <n v="20695209"/>
    <n v="72909197"/>
    <n v="2.76"/>
    <n v="0.69"/>
    <n v="1"/>
    <s v="l"/>
    <n v="1.542658081346332"/>
    <n v="1"/>
    <n v="2"/>
  </r>
  <r>
    <s v="880-_-May-31-23"/>
    <m/>
    <n v="880"/>
    <x v="16"/>
    <n v="18.59"/>
    <n v="18.59"/>
    <x v="34"/>
    <s v=""/>
    <n v="38546361"/>
    <n v="72909197"/>
    <n v="2.76"/>
    <n v="0.69"/>
    <n v="1"/>
    <s v="l"/>
    <n v="2.8733150413287962"/>
    <n v="1"/>
    <n v="2"/>
  </r>
  <r>
    <s v="880-_-May-31-23"/>
    <m/>
    <n v="880"/>
    <x v="16"/>
    <n v="18.690999999999999"/>
    <n v="18.690000000000001"/>
    <x v="35"/>
    <s v=""/>
    <n v="16928746"/>
    <n v="72909197"/>
    <n v="2.76"/>
    <n v="0.69"/>
    <n v="1"/>
    <s v="l"/>
    <n v="1.2618991585907344"/>
    <n v="1"/>
    <n v="2"/>
  </r>
  <r>
    <s v="880-_-May-31-23"/>
    <m/>
    <n v="880"/>
    <x v="16"/>
    <n v="18.992000000000001"/>
    <n v="18.989999999999998"/>
    <x v="36"/>
    <s v="methylnaphthalene"/>
    <n v="42021256"/>
    <n v="72909197"/>
    <n v="2.76"/>
    <n v="0.69"/>
    <n v="1"/>
    <s v="l"/>
    <n v="3.1323399612307874"/>
    <n v="1"/>
    <n v="2"/>
  </r>
  <r>
    <s v="880-_-May-31-23"/>
    <m/>
    <n v="880"/>
    <x v="16"/>
    <n v="19.396000000000001"/>
    <n v="19.399999999999999"/>
    <x v="39"/>
    <s v="undecanal_c"/>
    <n v="60682671"/>
    <n v="72909197"/>
    <n v="2.76"/>
    <n v="0.69"/>
    <n v="1"/>
    <s v="l"/>
    <n v="4.5233953817925059"/>
    <n v="1"/>
    <n v="2"/>
  </r>
  <r>
    <s v="880-_-May-31-23"/>
    <m/>
    <n v="880"/>
    <x v="16"/>
    <n v="19.451000000000001"/>
    <n v="19.45"/>
    <x v="40"/>
    <s v=""/>
    <n v="46386476"/>
    <n v="72909197"/>
    <n v="2.76"/>
    <n v="0.69"/>
    <n v="1"/>
    <s v="l"/>
    <n v="3.4577313071144955"/>
    <n v="1"/>
    <n v="2"/>
  </r>
  <r>
    <s v="880-_-May-31-23"/>
    <m/>
    <n v="880"/>
    <x v="16"/>
    <n v="19.501999999999999"/>
    <n v="19.5"/>
    <x v="41"/>
    <s v="standard"/>
    <n v="72909197"/>
    <n v="72909197"/>
    <n v="2.76"/>
    <n v="0.69"/>
    <n v="1"/>
    <s v="l"/>
    <n v="5.4347826086956523"/>
    <n v="1"/>
    <n v="2"/>
  </r>
  <r>
    <s v="880-_-May-31-23"/>
    <m/>
    <n v="880"/>
    <x v="16"/>
    <n v="20.132999999999999"/>
    <n v="20.13"/>
    <x v="73"/>
    <s v=""/>
    <n v="5762912"/>
    <n v="72909197"/>
    <n v="2.76"/>
    <n v="0.69"/>
    <n v="1"/>
    <s v="l"/>
    <n v="0.42957782010743417"/>
    <n v="1"/>
    <n v="2"/>
  </r>
  <r>
    <s v="880-_-May-31-23"/>
    <m/>
    <n v="880"/>
    <x v="16"/>
    <n v="20.899000000000001"/>
    <n v="20.9"/>
    <x v="42"/>
    <s v="2undecanal"/>
    <n v="12257814"/>
    <n v="72909197"/>
    <n v="2.76"/>
    <n v="0.69"/>
    <n v="1"/>
    <s v="l"/>
    <n v="0.91371949066763258"/>
    <n v="1"/>
    <n v="2"/>
  </r>
  <r>
    <s v="880-_-May-31-23"/>
    <m/>
    <n v="880"/>
    <x v="16"/>
    <n v="21.105"/>
    <n v="21.11"/>
    <x v="222"/>
    <s v=""/>
    <n v="9778564"/>
    <n v="72909197"/>
    <n v="2.76"/>
    <n v="0.69"/>
    <n v="1"/>
    <s v="l"/>
    <n v="0.72891173887455374"/>
    <n v="1"/>
    <n v="2"/>
  </r>
  <r>
    <s v="880-_-May-31-23"/>
    <m/>
    <n v="880"/>
    <x v="16"/>
    <n v="21.84"/>
    <n v="21.84"/>
    <x v="44"/>
    <s v="tetradecane"/>
    <n v="8981799"/>
    <n v="72909197"/>
    <n v="2.76"/>
    <n v="0.69"/>
    <n v="1"/>
    <s v="l"/>
    <n v="0.66951944347981229"/>
    <n v="1"/>
    <n v="2"/>
  </r>
  <r>
    <s v="880-_-May-31-23"/>
    <m/>
    <n v="880"/>
    <x v="16"/>
    <n v="22.076000000000001"/>
    <n v="22.08"/>
    <x v="45"/>
    <s v="dodecanal_b"/>
    <n v="72772680"/>
    <n v="72909197"/>
    <n v="2.76"/>
    <n v="0.69"/>
    <n v="1"/>
    <s v="l"/>
    <n v="5.4246063861075573"/>
    <n v="1"/>
    <n v="2"/>
  </r>
  <r>
    <s v="880-_-May-31-23"/>
    <m/>
    <n v="880"/>
    <x v="16"/>
    <n v="22.286999999999999"/>
    <n v="22.29"/>
    <x v="46"/>
    <s v="tetramethyldiol"/>
    <n v="37129344"/>
    <n v="72909197"/>
    <n v="2.76"/>
    <n v="0.69"/>
    <n v="1"/>
    <s v="l"/>
    <n v="2.7676880468657235"/>
    <n v="1"/>
    <n v="2"/>
  </r>
  <r>
    <s v="880-_-May-31-23"/>
    <m/>
    <n v="880"/>
    <x v="16"/>
    <n v="22.693999999999999"/>
    <n v="22.69"/>
    <x v="75"/>
    <s v=""/>
    <n v="10833986"/>
    <n v="72909197"/>
    <n v="2.76"/>
    <n v="0.69"/>
    <n v="1"/>
    <s v="l"/>
    <n v="0.80758479202084998"/>
    <n v="1"/>
    <n v="2"/>
  </r>
  <r>
    <s v="880-_-May-31-23"/>
    <m/>
    <n v="880"/>
    <x v="16"/>
    <n v="23.105"/>
    <n v="23.11"/>
    <x v="120"/>
    <s v=""/>
    <n v="14428722"/>
    <n v="72909197"/>
    <n v="2.76"/>
    <n v="0.69"/>
    <n v="1"/>
    <s v="l"/>
    <n v="1.0755428754935314"/>
    <n v="1"/>
    <n v="2"/>
  </r>
  <r>
    <s v="880-_-May-31-23"/>
    <m/>
    <n v="880"/>
    <x v="16"/>
    <n v="23.541"/>
    <n v="23.54"/>
    <x v="77"/>
    <s v=""/>
    <n v="28110374"/>
    <n v="72909197"/>
    <n v="2.76"/>
    <n v="0.69"/>
    <n v="1"/>
    <s v="l"/>
    <n v="2.0953978102259234"/>
    <n v="1"/>
    <n v="2"/>
  </r>
  <r>
    <s v="880-_-May-31-23"/>
    <m/>
    <n v="880"/>
    <x v="16"/>
    <n v="24.332000000000001"/>
    <n v="24.33"/>
    <x v="48"/>
    <s v="pentadecane"/>
    <n v="13164748"/>
    <n v="72909197"/>
    <n v="2.76"/>
    <n v="0.69"/>
    <n v="1"/>
    <s v="l"/>
    <n v="0.98132398136631338"/>
    <n v="1"/>
    <n v="2"/>
  </r>
  <r>
    <s v="880-_-May-31-23"/>
    <m/>
    <n v="880"/>
    <x v="16"/>
    <n v="24.602"/>
    <n v="24.6"/>
    <x v="49"/>
    <s v="tridecanal"/>
    <n v="22259699"/>
    <n v="72909197"/>
    <n v="2.76"/>
    <n v="0.69"/>
    <n v="1"/>
    <s v="l"/>
    <n v="1.6592779783324181"/>
    <n v="1"/>
    <n v="2"/>
  </r>
  <r>
    <s v="880-_-May-31-23"/>
    <m/>
    <n v="880"/>
    <x v="16"/>
    <n v="26.992000000000001"/>
    <n v="26.99"/>
    <x v="53"/>
    <s v="tetradecanal"/>
    <n v="15869745"/>
    <n v="72909197"/>
    <n v="2.76"/>
    <n v="0.69"/>
    <n v="1"/>
    <s v="l"/>
    <n v="1.1829593203506932"/>
    <n v="1"/>
    <n v="2"/>
  </r>
  <r>
    <s v="880-_-May-31-23"/>
    <m/>
    <n v="880"/>
    <x v="16"/>
    <n v="29.260999999999999"/>
    <n v="29.26"/>
    <x v="57"/>
    <s v="pentadecanal"/>
    <n v="12384130"/>
    <n v="72909197"/>
    <n v="2.76"/>
    <n v="0.69"/>
    <n v="1"/>
    <s v="l"/>
    <n v="0.92313531237802682"/>
    <n v="1"/>
    <n v="2"/>
  </r>
  <r>
    <s v="880-_-May-31-23"/>
    <m/>
    <n v="880"/>
    <x v="16"/>
    <n v="31.241"/>
    <n v="31.24"/>
    <x v="58"/>
    <s v=""/>
    <n v="61080621"/>
    <n v="72909197"/>
    <n v="2.76"/>
    <n v="0.69"/>
    <n v="1"/>
    <s v="l"/>
    <n v="4.5530592901623983"/>
    <n v="1"/>
    <n v="2"/>
  </r>
  <r>
    <s v="880-_-May-31-23"/>
    <m/>
    <n v="880"/>
    <x v="16"/>
    <n v="31.414999999999999"/>
    <n v="31.42"/>
    <x v="59"/>
    <s v=""/>
    <n v="12187762"/>
    <n v="72909197"/>
    <n v="2.76"/>
    <n v="0.69"/>
    <n v="1"/>
    <s v="l"/>
    <n v="0.90849768865952185"/>
    <n v="1"/>
    <n v="2"/>
  </r>
  <r>
    <s v="880-_-May-31-23"/>
    <m/>
    <n v="880"/>
    <x v="16"/>
    <n v="31.617999999999999"/>
    <n v="31.62"/>
    <x v="60"/>
    <s v=""/>
    <n v="11435469"/>
    <n v="72909197"/>
    <n v="2.76"/>
    <n v="0.69"/>
    <n v="1"/>
    <s v="l"/>
    <n v="0.85242041608932084"/>
    <n v="1"/>
    <n v="2"/>
  </r>
  <r>
    <s v="880-_-May-31-23"/>
    <m/>
    <n v="880"/>
    <x v="16"/>
    <n v="32.387999999999998"/>
    <n v="32.39"/>
    <x v="61"/>
    <s v=""/>
    <n v="13659380"/>
    <n v="72909197"/>
    <n v="2.76"/>
    <n v="0.69"/>
    <n v="1"/>
    <s v="l"/>
    <n v="1.0181947398154065"/>
    <n v="1"/>
    <n v="2"/>
  </r>
  <r>
    <s v="880-_-May-31-23"/>
    <m/>
    <n v="880"/>
    <x v="16"/>
    <n v="32.877000000000002"/>
    <n v="32.880000000000003"/>
    <x v="63"/>
    <s v="homosalate"/>
    <n v="214907837"/>
    <n v="72909197"/>
    <n v="2.76"/>
    <n v="0.69"/>
    <n v="1"/>
    <s v="l"/>
    <n v="16.019616496393454"/>
    <n v="1"/>
    <n v="2"/>
  </r>
  <r>
    <s v="880-_-May-31-23"/>
    <m/>
    <n v="880"/>
    <x v="16"/>
    <n v="33.795000000000002"/>
    <n v="33.799999999999997"/>
    <x v="223"/>
    <s v=""/>
    <n v="18618904"/>
    <n v="72909197"/>
    <n v="2.76"/>
    <n v="0.69"/>
    <n v="1"/>
    <s v="l"/>
    <n v="1.3878865742023454"/>
    <n v="1"/>
    <n v="2"/>
  </r>
  <r>
    <s v="880-_-May-31-23"/>
    <m/>
    <n v="880"/>
    <x v="16"/>
    <n v="34.948999999999998"/>
    <n v="34.950000000000003"/>
    <x v="64"/>
    <s v=""/>
    <n v="22308231"/>
    <n v="72909197"/>
    <n v="2.76"/>
    <n v="0.69"/>
    <n v="1"/>
    <s v="l"/>
    <n v="1.6628956408553672"/>
    <n v="1"/>
    <n v="2"/>
  </r>
  <r>
    <s v="880-_-May-31-23"/>
    <m/>
    <n v="880"/>
    <x v="16"/>
    <n v="35.131"/>
    <n v="35.130000000000003"/>
    <x v="65"/>
    <s v=""/>
    <n v="85716556"/>
    <n v="72909197"/>
    <n v="2.76"/>
    <n v="0.69"/>
    <n v="1"/>
    <s v="l"/>
    <n v="6.3894661715460535"/>
    <n v="1"/>
    <n v="2"/>
  </r>
  <r>
    <s v="983-_-May-31-23"/>
    <m/>
    <n v="983"/>
    <x v="17"/>
    <n v="4.2869999999999999"/>
    <n v="4.29"/>
    <x v="160"/>
    <s v=""/>
    <n v="12635106"/>
    <n v="47364174"/>
    <n v="5.08"/>
    <n v="1.03"/>
    <n v="0"/>
    <s v="l"/>
    <n v="0.78769206147810622"/>
    <n v="1"/>
    <n v="2"/>
  </r>
  <r>
    <s v="983-_-May-31-23"/>
    <m/>
    <n v="983"/>
    <x v="17"/>
    <n v="4.3680000000000003"/>
    <n v="4.37"/>
    <x v="161"/>
    <s v=""/>
    <n v="20758937"/>
    <n v="47364174"/>
    <n v="5.08"/>
    <n v="1.03"/>
    <n v="0"/>
    <s v="l"/>
    <n v="1.2941442580397926"/>
    <n v="1"/>
    <n v="2"/>
  </r>
  <r>
    <s v="983-_-May-31-23"/>
    <m/>
    <n v="983"/>
    <x v="17"/>
    <n v="4.8769999999999998"/>
    <n v="4.88"/>
    <x v="134"/>
    <s v=""/>
    <n v="15959020"/>
    <n v="47364174"/>
    <n v="5.08"/>
    <n v="1.03"/>
    <n v="0"/>
    <s v="l"/>
    <n v="0.99491000415590714"/>
    <n v="1"/>
    <n v="2"/>
  </r>
  <r>
    <s v="983-_-May-31-23"/>
    <m/>
    <n v="983"/>
    <x v="17"/>
    <n v="5.4260000000000002"/>
    <n v="5.43"/>
    <x v="2"/>
    <s v="hydroxymethylpentanone"/>
    <n v="36993933"/>
    <n v="47364174"/>
    <n v="5.08"/>
    <n v="1.03"/>
    <n v="0"/>
    <s v="l"/>
    <n v="2.3062590331219175"/>
    <n v="1"/>
    <n v="2"/>
  </r>
  <r>
    <s v="983-_-May-31-23"/>
    <m/>
    <n v="983"/>
    <x v="17"/>
    <n v="5.76"/>
    <n v="5.76"/>
    <x v="3"/>
    <s v="zhexenol"/>
    <n v="385426814"/>
    <n v="47364174"/>
    <n v="5.08"/>
    <n v="1.03"/>
    <n v="0"/>
    <s v="l"/>
    <n v="24.028104051410303"/>
    <n v="1"/>
    <n v="2"/>
  </r>
  <r>
    <s v="983-_-May-31-23"/>
    <m/>
    <n v="983"/>
    <x v="17"/>
    <n v="6.1159999999999997"/>
    <n v="6.12"/>
    <x v="5"/>
    <s v=""/>
    <n v="18382791"/>
    <n v="47364174"/>
    <n v="5.08"/>
    <n v="1.03"/>
    <n v="0"/>
    <s v="l"/>
    <n v="1.1460116391988462"/>
    <n v="1"/>
    <n v="2"/>
  </r>
  <r>
    <s v="983-_-May-31-23"/>
    <m/>
    <n v="983"/>
    <x v="17"/>
    <n v="6.7249999999999996"/>
    <n v="6.73"/>
    <x v="139"/>
    <s v=""/>
    <n v="7458008"/>
    <n v="47364174"/>
    <n v="5.08"/>
    <n v="1.03"/>
    <n v="0"/>
    <s v="l"/>
    <n v="0.46494376034836649"/>
    <n v="1"/>
    <n v="2"/>
  </r>
  <r>
    <s v="983-_-May-31-23"/>
    <m/>
    <n v="983"/>
    <x v="17"/>
    <n v="6.9720000000000004"/>
    <n v="6.97"/>
    <x v="7"/>
    <s v="nonane"/>
    <n v="11303031"/>
    <n v="47364174"/>
    <n v="5.08"/>
    <n v="1.03"/>
    <n v="0"/>
    <s v="l"/>
    <n v="0.70464844452756792"/>
    <n v="1"/>
    <n v="2"/>
  </r>
  <r>
    <s v="983-_-May-31-23"/>
    <m/>
    <n v="983"/>
    <x v="17"/>
    <n v="7.5129999999999999"/>
    <n v="7.51"/>
    <x v="9"/>
    <s v="cyclopentane"/>
    <n v="15812648"/>
    <n v="47364174"/>
    <n v="5.08"/>
    <n v="1.03"/>
    <n v="0"/>
    <s v="l"/>
    <n v="0.98578494715815224"/>
    <n v="1"/>
    <n v="2"/>
  </r>
  <r>
    <s v="983-_-May-31-23"/>
    <m/>
    <n v="983"/>
    <x v="17"/>
    <n v="8.01"/>
    <n v="8.01"/>
    <x v="169"/>
    <s v="apinene"/>
    <n v="9950483"/>
    <n v="47364174"/>
    <n v="5.08"/>
    <n v="1.03"/>
    <n v="0"/>
    <s v="l"/>
    <n v="0.62032850907407111"/>
    <n v="1"/>
    <n v="2"/>
  </r>
  <r>
    <s v="983-_-May-31-23"/>
    <m/>
    <n v="983"/>
    <x v="17"/>
    <n v="8.1739999999999995"/>
    <n v="8.17"/>
    <x v="224"/>
    <s v=""/>
    <n v="20377750"/>
    <n v="47364174"/>
    <n v="5.08"/>
    <n v="1.03"/>
    <n v="0"/>
    <s v="l"/>
    <n v="1.2703804705544597"/>
    <n v="1"/>
    <n v="2"/>
  </r>
  <r>
    <s v="983-_-May-31-23"/>
    <m/>
    <n v="983"/>
    <x v="17"/>
    <n v="8.4730000000000008"/>
    <n v="8.4700000000000006"/>
    <x v="10"/>
    <s v=""/>
    <n v="9986820"/>
    <n v="47364174"/>
    <n v="5.08"/>
    <n v="1.03"/>
    <n v="0"/>
    <s v="l"/>
    <n v="0.62259381388733737"/>
    <n v="1"/>
    <n v="2"/>
  </r>
  <r>
    <s v="983-_-May-31-23"/>
    <m/>
    <n v="983"/>
    <x v="17"/>
    <n v="8.9469999999999992"/>
    <n v="8.9499999999999993"/>
    <x v="82"/>
    <s v=""/>
    <n v="47304414"/>
    <n v="47364174"/>
    <n v="5.08"/>
    <n v="1.03"/>
    <n v="0"/>
    <s v="l"/>
    <n v="2.9490303746303188"/>
    <n v="1"/>
    <n v="2"/>
  </r>
  <r>
    <s v="983-_-May-31-23"/>
    <m/>
    <n v="983"/>
    <x v="17"/>
    <n v="9.8219999999999992"/>
    <n v="9.82"/>
    <x v="12"/>
    <s v="sixmethyl"/>
    <n v="12974611"/>
    <n v="47364174"/>
    <n v="5.08"/>
    <n v="1.03"/>
    <n v="0"/>
    <s v="l"/>
    <n v="0.80885732857852655"/>
    <n v="1"/>
    <n v="2"/>
  </r>
  <r>
    <s v="983-_-May-31-23"/>
    <m/>
    <n v="983"/>
    <x v="17"/>
    <n v="9.9079999999999995"/>
    <n v="9.91"/>
    <x v="147"/>
    <s v=""/>
    <n v="25084190"/>
    <n v="47364174"/>
    <n v="5.08"/>
    <n v="1.03"/>
    <n v="0"/>
    <s v="l"/>
    <n v="1.5637872235981634"/>
    <n v="1"/>
    <n v="2"/>
  </r>
  <r>
    <s v="983-_-May-31-23"/>
    <m/>
    <n v="983"/>
    <x v="17"/>
    <n v="10.313000000000001"/>
    <n v="10.31"/>
    <x v="13"/>
    <s v="octanal"/>
    <n v="21973111"/>
    <n v="47364174"/>
    <n v="5.08"/>
    <n v="1.03"/>
    <n v="0"/>
    <s v="l"/>
    <n v="1.3698377441928269"/>
    <n v="1"/>
    <n v="2"/>
  </r>
  <r>
    <s v="983-_-May-31-23"/>
    <m/>
    <n v="983"/>
    <x v="17"/>
    <n v="10.484"/>
    <n v="10.48"/>
    <x v="14"/>
    <s v="zhexenolacetate"/>
    <n v="1474642190"/>
    <n v="47364174"/>
    <n v="5.08"/>
    <n v="1.03"/>
    <n v="0"/>
    <s v="l"/>
    <n v="91.931476204765445"/>
    <n v="1"/>
    <n v="2"/>
  </r>
  <r>
    <s v="983-_-May-31-23"/>
    <m/>
    <n v="983"/>
    <x v="17"/>
    <n v="10.673999999999999"/>
    <n v="10.67"/>
    <x v="91"/>
    <s v=""/>
    <n v="16915693"/>
    <n v="47364174"/>
    <n v="5.08"/>
    <n v="1.03"/>
    <n v="0"/>
    <s v="l"/>
    <n v="1.05455047947368"/>
    <n v="1"/>
    <n v="2"/>
  </r>
  <r>
    <s v="983-_-May-31-23"/>
    <m/>
    <n v="983"/>
    <x v="17"/>
    <n v="11.074"/>
    <n v="11.07"/>
    <x v="15"/>
    <s v="dlimonene"/>
    <n v="86796834"/>
    <n v="47364174"/>
    <n v="5.08"/>
    <n v="1.03"/>
    <n v="0"/>
    <s v="l"/>
    <n v="5.4110489538618021"/>
    <n v="1"/>
    <n v="2"/>
  </r>
  <r>
    <s v="983-_-May-31-23"/>
    <m/>
    <n v="983"/>
    <x v="17"/>
    <n v="12.29"/>
    <n v="12.29"/>
    <x v="17"/>
    <s v="acetophenone"/>
    <n v="18679028"/>
    <n v="47364174"/>
    <n v="5.08"/>
    <n v="1.03"/>
    <n v="0"/>
    <s v="l"/>
    <n v="1.1644795122199423"/>
    <n v="1"/>
    <n v="2"/>
  </r>
  <r>
    <s v="983-_-May-31-23"/>
    <m/>
    <n v="983"/>
    <x v="17"/>
    <n v="13.359"/>
    <n v="13.36"/>
    <x v="94"/>
    <s v=""/>
    <n v="20034727"/>
    <n v="47364174"/>
    <n v="5.08"/>
    <n v="1.03"/>
    <n v="0"/>
    <s v="l"/>
    <n v="1.2489958858897641"/>
    <n v="1"/>
    <n v="2"/>
  </r>
  <r>
    <s v="983-_-May-31-23"/>
    <m/>
    <n v="983"/>
    <x v="17"/>
    <n v="13.510999999999999"/>
    <n v="13.51"/>
    <x v="20"/>
    <s v="nonanal"/>
    <n v="68882646"/>
    <n v="47364174"/>
    <n v="5.08"/>
    <n v="1.03"/>
    <n v="0"/>
    <s v="l"/>
    <n v="4.2942507508687795"/>
    <n v="1"/>
    <n v="2"/>
  </r>
  <r>
    <s v="983-_-May-31-23"/>
    <m/>
    <n v="983"/>
    <x v="17"/>
    <n v="16.367000000000001"/>
    <n v="16.37"/>
    <x v="28"/>
    <s v="dodecane"/>
    <n v="25350514"/>
    <n v="47364174"/>
    <n v="5.08"/>
    <n v="1.03"/>
    <n v="0"/>
    <s v="l"/>
    <n v="1.580390273907444"/>
    <n v="1"/>
    <n v="2"/>
  </r>
  <r>
    <s v="983-_-May-31-23"/>
    <m/>
    <n v="983"/>
    <x v="17"/>
    <n v="16.545999999999999"/>
    <n v="16.55"/>
    <x v="29"/>
    <s v="decanal"/>
    <n v="72201513"/>
    <n v="47364174"/>
    <n v="5.08"/>
    <n v="1.03"/>
    <n v="0"/>
    <s v="l"/>
    <n v="4.5011540557561043"/>
    <n v="1"/>
    <n v="2"/>
  </r>
  <r>
    <s v="983-_-May-31-23"/>
    <m/>
    <n v="983"/>
    <x v="17"/>
    <n v="17.431999999999999"/>
    <n v="17.43"/>
    <x v="30"/>
    <s v="cisthreehexiso"/>
    <n v="9343883"/>
    <n v="47364174"/>
    <n v="5.08"/>
    <n v="1.03"/>
    <n v="0"/>
    <s v="l"/>
    <n v="0.58251212633121019"/>
    <n v="1"/>
    <n v="2"/>
  </r>
  <r>
    <s v="983-_-May-31-23"/>
    <m/>
    <n v="983"/>
    <x v="17"/>
    <n v="17.920000000000002"/>
    <n v="17.920000000000002"/>
    <x v="97"/>
    <s v=""/>
    <n v="11485734"/>
    <n v="47364174"/>
    <n v="5.08"/>
    <n v="1.03"/>
    <n v="0"/>
    <s v="l"/>
    <n v="0.71603843228930364"/>
    <n v="1"/>
    <n v="2"/>
  </r>
  <r>
    <s v="983-_-May-31-23"/>
    <m/>
    <n v="983"/>
    <x v="17"/>
    <n v="18.178000000000001"/>
    <n v="18.18"/>
    <x v="33"/>
    <s v="methylacetophenone"/>
    <n v="26519303"/>
    <n v="47364174"/>
    <n v="5.08"/>
    <n v="1.03"/>
    <n v="0"/>
    <s v="l"/>
    <n v="1.6532543889249942"/>
    <n v="1"/>
    <n v="2"/>
  </r>
  <r>
    <s v="983-_-May-31-23"/>
    <m/>
    <n v="983"/>
    <x v="17"/>
    <n v="18.695"/>
    <n v="18.7"/>
    <x v="35"/>
    <s v=""/>
    <n v="14347828"/>
    <n v="47364174"/>
    <n v="5.08"/>
    <n v="1.03"/>
    <n v="0"/>
    <s v="l"/>
    <n v="0.89446580147830135"/>
    <n v="1"/>
    <n v="2"/>
  </r>
  <r>
    <s v="983-_-May-31-23"/>
    <m/>
    <n v="983"/>
    <x v="17"/>
    <n v="18.986999999999998"/>
    <n v="18.989999999999998"/>
    <x v="36"/>
    <s v="methylnaphthalene"/>
    <n v="18473593"/>
    <n v="47364174"/>
    <n v="5.08"/>
    <n v="1.03"/>
    <n v="0"/>
    <s v="l"/>
    <n v="1.1516723763993362"/>
    <n v="1"/>
    <n v="2"/>
  </r>
  <r>
    <s v="983-_-May-31-23"/>
    <m/>
    <n v="983"/>
    <x v="17"/>
    <n v="19.398"/>
    <n v="19.399999999999999"/>
    <x v="39"/>
    <s v="undecanal_c"/>
    <n v="10899954"/>
    <n v="47364174"/>
    <n v="5.08"/>
    <n v="1.03"/>
    <n v="0"/>
    <s v="l"/>
    <n v="0.67952000056640038"/>
    <n v="1"/>
    <n v="2"/>
  </r>
  <r>
    <s v="983-_-May-31-23"/>
    <m/>
    <n v="983"/>
    <x v="17"/>
    <n v="19.503"/>
    <n v="19.5"/>
    <x v="41"/>
    <s v="standard"/>
    <n v="47364174"/>
    <n v="47364174"/>
    <n v="5.08"/>
    <n v="1.03"/>
    <n v="0"/>
    <s v="l"/>
    <n v="2.9527559055118111"/>
    <n v="1"/>
    <n v="2"/>
  </r>
  <r>
    <s v="983-_-May-31-23"/>
    <m/>
    <n v="983"/>
    <x v="17"/>
    <n v="21.835999999999999"/>
    <n v="21.84"/>
    <x v="44"/>
    <s v="tetradecane"/>
    <n v="33598487"/>
    <n v="47364174"/>
    <n v="5.08"/>
    <n v="1.03"/>
    <n v="0"/>
    <s v="l"/>
    <n v="2.0945816748648847"/>
    <n v="1"/>
    <n v="2"/>
  </r>
  <r>
    <s v="983-_-May-31-23"/>
    <m/>
    <n v="983"/>
    <x v="17"/>
    <n v="22.077000000000002"/>
    <n v="22.08"/>
    <x v="45"/>
    <s v="dodecanal_b"/>
    <n v="10722486"/>
    <n v="47364174"/>
    <n v="5.08"/>
    <n v="1.03"/>
    <n v="0"/>
    <s v="l"/>
    <n v="0.66845637080608056"/>
    <n v="1"/>
    <n v="2"/>
  </r>
  <r>
    <s v="983-_-May-31-23"/>
    <m/>
    <n v="983"/>
    <x v="17"/>
    <n v="22.283000000000001"/>
    <n v="22.28"/>
    <x v="46"/>
    <s v="tetramethyldiol"/>
    <n v="11455342"/>
    <n v="47364174"/>
    <n v="5.08"/>
    <n v="1.03"/>
    <n v="0"/>
    <s v="l"/>
    <n v="0.71414374797621261"/>
    <n v="1"/>
    <n v="2"/>
  </r>
  <r>
    <s v="983-_-May-31-23"/>
    <m/>
    <n v="983"/>
    <x v="17"/>
    <n v="24.332000000000001"/>
    <n v="24.33"/>
    <x v="48"/>
    <s v="pentadecane"/>
    <n v="68438550"/>
    <n v="47364174"/>
    <n v="5.08"/>
    <n v="1.03"/>
    <n v="0"/>
    <s v="l"/>
    <n v="4.2665651189687246"/>
    <n v="1"/>
    <n v="2"/>
  </r>
  <r>
    <s v="983-_-May-31-23"/>
    <m/>
    <n v="983"/>
    <x v="17"/>
    <n v="24.603000000000002"/>
    <n v="24.6"/>
    <x v="49"/>
    <s v="tridecanal"/>
    <n v="21478900"/>
    <n v="47364174"/>
    <n v="5.08"/>
    <n v="1.03"/>
    <n v="0"/>
    <s v="l"/>
    <n v="1.3390278656373833"/>
    <n v="1"/>
    <n v="2"/>
  </r>
  <r>
    <s v="983-_-May-31-23"/>
    <m/>
    <n v="983"/>
    <x v="17"/>
    <n v="26.693999999999999"/>
    <n v="26.69"/>
    <x v="52"/>
    <s v=""/>
    <n v="12328791"/>
    <n v="47364174"/>
    <n v="5.08"/>
    <n v="1.03"/>
    <n v="0"/>
    <s v="l"/>
    <n v="0.7685959103408172"/>
    <n v="1"/>
    <n v="2"/>
  </r>
  <r>
    <s v="983-_-May-31-23"/>
    <m/>
    <n v="983"/>
    <x v="17"/>
    <n v="26.992999999999999"/>
    <n v="26.99"/>
    <x v="53"/>
    <s v="tetradecanal"/>
    <n v="19525808"/>
    <n v="47364174"/>
    <n v="5.08"/>
    <n v="1.03"/>
    <n v="0"/>
    <s v="l"/>
    <n v="1.2172690878529786"/>
    <n v="1"/>
    <n v="2"/>
  </r>
  <r>
    <s v="983-_-May-31-23"/>
    <m/>
    <n v="983"/>
    <x v="17"/>
    <n v="28.207000000000001"/>
    <n v="28.21"/>
    <x v="79"/>
    <s v=""/>
    <n v="26110105"/>
    <n v="47364174"/>
    <n v="5.08"/>
    <n v="1.03"/>
    <n v="0"/>
    <s v="l"/>
    <n v="1.6277443523512827"/>
    <n v="1"/>
    <n v="2"/>
  </r>
  <r>
    <s v="983-_-May-31-23"/>
    <m/>
    <n v="983"/>
    <x v="17"/>
    <n v="28.931999999999999"/>
    <n v="28.93"/>
    <x v="56"/>
    <s v="heptadecane"/>
    <n v="30620730"/>
    <n v="47364174"/>
    <n v="5.08"/>
    <n v="1.03"/>
    <n v="0"/>
    <s v="l"/>
    <n v="1.908943695261796"/>
    <n v="1"/>
    <n v="2"/>
  </r>
  <r>
    <s v="983-_-May-31-23"/>
    <m/>
    <n v="983"/>
    <x v="17"/>
    <n v="29.26"/>
    <n v="29.26"/>
    <x v="57"/>
    <s v="pentadecanal"/>
    <n v="32090471"/>
    <n v="47364174"/>
    <n v="5.08"/>
    <n v="1.03"/>
    <n v="0"/>
    <s v="l"/>
    <n v="2.0005696236971326"/>
    <n v="1"/>
    <n v="2"/>
  </r>
  <r>
    <s v="983-_-May-31-23"/>
    <m/>
    <n v="983"/>
    <x v="17"/>
    <n v="31.245000000000001"/>
    <n v="31.25"/>
    <x v="225"/>
    <s v=""/>
    <n v="12311404"/>
    <n v="47364174"/>
    <n v="5.08"/>
    <n v="1.03"/>
    <n v="0"/>
    <s v="l"/>
    <n v="0.76751197785359315"/>
    <n v="1"/>
    <n v="2"/>
  </r>
  <r>
    <s v="983-_-May-31-23"/>
    <m/>
    <n v="983"/>
    <x v="17"/>
    <n v="32.877000000000002"/>
    <n v="32.880000000000003"/>
    <x v="63"/>
    <s v="homosalate"/>
    <n v="38027793"/>
    <n v="47364174"/>
    <n v="5.08"/>
    <n v="1.03"/>
    <n v="0"/>
    <s v="l"/>
    <n v="2.3707114654703094"/>
    <n v="1"/>
    <n v="2"/>
  </r>
  <r>
    <s v="983-_-May-31-23"/>
    <m/>
    <n v="983"/>
    <x v="17"/>
    <n v="35.094000000000001"/>
    <n v="35.090000000000003"/>
    <x v="81"/>
    <s v=""/>
    <n v="41392997"/>
    <n v="47364174"/>
    <n v="5.08"/>
    <n v="1.03"/>
    <n v="0"/>
    <s v="l"/>
    <n v="2.5805034906463833"/>
    <n v="1"/>
    <n v="2"/>
  </r>
  <r>
    <s v="136-F-Jun-06-23"/>
    <m/>
    <n v="136"/>
    <x v="18"/>
    <n v="4.8730000000000002"/>
    <n v="4.87"/>
    <x v="68"/>
    <s v=""/>
    <n v="59484057"/>
    <n v="54720410"/>
    <n v="36.299999999999997"/>
    <n v="6.54"/>
    <n v="0"/>
    <s v="f"/>
    <n v="0.44919599182416964"/>
    <n v="2"/>
    <n v="2"/>
  </r>
  <r>
    <s v="136-F-Jun-06-23"/>
    <m/>
    <n v="136"/>
    <x v="18"/>
    <n v="5.7560000000000002"/>
    <n v="5.76"/>
    <x v="3"/>
    <s v="zhexenol"/>
    <n v="113657530"/>
    <n v="54720410"/>
    <n v="36.299999999999997"/>
    <n v="6.54"/>
    <n v="0"/>
    <s v="f"/>
    <n v="0.85828891793031725"/>
    <n v="2"/>
    <n v="2"/>
  </r>
  <r>
    <s v="136-F-Jun-06-23"/>
    <m/>
    <n v="136"/>
    <x v="18"/>
    <n v="7.5129999999999999"/>
    <n v="7.51"/>
    <x v="9"/>
    <s v="cyclopentane"/>
    <n v="36769946"/>
    <n v="54720410"/>
    <n v="36.299999999999997"/>
    <n v="6.54"/>
    <n v="0"/>
    <s v="f"/>
    <n v="0.27766956720506064"/>
    <n v="2"/>
    <n v="2"/>
  </r>
  <r>
    <s v="136-F-Jun-06-23"/>
    <m/>
    <n v="136"/>
    <x v="18"/>
    <n v="7.8179999999999996"/>
    <n v="7.82"/>
    <x v="226"/>
    <s v=""/>
    <n v="360339995"/>
    <n v="54720410"/>
    <n v="36.299999999999997"/>
    <n v="6.54"/>
    <n v="0"/>
    <s v="f"/>
    <n v="2.721120407909321"/>
    <n v="2"/>
    <n v="2"/>
  </r>
  <r>
    <s v="136-F-Jun-06-23"/>
    <m/>
    <n v="136"/>
    <x v="18"/>
    <n v="8.01"/>
    <n v="8.01"/>
    <x v="169"/>
    <s v="apinene"/>
    <n v="1410315076"/>
    <n v="54720410"/>
    <n v="36.299999999999997"/>
    <n v="6.54"/>
    <n v="0"/>
    <s v="f"/>
    <n v="10.650044924615669"/>
    <n v="2"/>
    <n v="2"/>
  </r>
  <r>
    <s v="136-F-Jun-06-23"/>
    <m/>
    <n v="136"/>
    <x v="18"/>
    <n v="8.4670000000000005"/>
    <n v="8.4700000000000006"/>
    <x v="10"/>
    <s v=""/>
    <n v="51509385"/>
    <n v="54720410"/>
    <n v="36.299999999999997"/>
    <n v="6.54"/>
    <n v="0"/>
    <s v="f"/>
    <n v="0.38897496993737335"/>
    <n v="2"/>
    <n v="2"/>
  </r>
  <r>
    <s v="136-F-Jun-06-23"/>
    <m/>
    <n v="136"/>
    <x v="18"/>
    <n v="9.3729999999999993"/>
    <n v="9.3699999999999992"/>
    <x v="227"/>
    <s v=""/>
    <n v="901115277"/>
    <n v="54720410"/>
    <n v="36.299999999999997"/>
    <n v="6.54"/>
    <n v="0"/>
    <s v="f"/>
    <n v="6.8048043629560491"/>
    <n v="2"/>
    <n v="2"/>
  </r>
  <r>
    <s v="136-F-Jun-06-23"/>
    <m/>
    <n v="136"/>
    <x v="18"/>
    <n v="9.9779999999999998"/>
    <n v="9.98"/>
    <x v="228"/>
    <s v=""/>
    <n v="6577197554"/>
    <n v="54720410"/>
    <n v="36.299999999999997"/>
    <n v="6.54"/>
    <n v="0"/>
    <s v="f"/>
    <n v="49.667943440584963"/>
    <n v="2"/>
    <n v="2"/>
  </r>
  <r>
    <s v="136-F-Jun-06-23"/>
    <m/>
    <n v="136"/>
    <x v="18"/>
    <n v="10.413"/>
    <n v="10.41"/>
    <x v="229"/>
    <s v=""/>
    <n v="751330993"/>
    <n v="54720410"/>
    <n v="36.299999999999997"/>
    <n v="6.54"/>
    <n v="0"/>
    <s v="f"/>
    <n v="5.6737029652983013"/>
    <n v="2"/>
    <n v="2"/>
  </r>
  <r>
    <s v="136-F-Jun-06-23"/>
    <m/>
    <n v="136"/>
    <x v="18"/>
    <n v="10.8"/>
    <n v="10.8"/>
    <x v="230"/>
    <s v=""/>
    <n v="173624964"/>
    <n v="54720410"/>
    <n v="36.299999999999997"/>
    <n v="6.54"/>
    <n v="0"/>
    <s v="f"/>
    <n v="1.311135148522498"/>
    <n v="2"/>
    <n v="2"/>
  </r>
  <r>
    <s v="136-F-Jun-06-23"/>
    <m/>
    <n v="136"/>
    <x v="18"/>
    <n v="11.33"/>
    <n v="11.33"/>
    <x v="231"/>
    <s v=""/>
    <n v="17094200639"/>
    <n v="54720410"/>
    <n v="36.299999999999997"/>
    <n v="6.54"/>
    <n v="0"/>
    <s v="f"/>
    <n v="129.0874697816418"/>
    <n v="2"/>
    <n v="2"/>
  </r>
  <r>
    <s v="136-F-Jun-06-23"/>
    <m/>
    <n v="136"/>
    <x v="18"/>
    <n v="11.483000000000001"/>
    <n v="11.48"/>
    <x v="232"/>
    <s v=""/>
    <n v="1383189510"/>
    <n v="54720410"/>
    <n v="36.299999999999997"/>
    <n v="6.54"/>
    <n v="0"/>
    <s v="f"/>
    <n v="10.445205239199423"/>
    <n v="2"/>
    <n v="2"/>
  </r>
  <r>
    <s v="136-F-Jun-06-23"/>
    <m/>
    <n v="136"/>
    <x v="18"/>
    <n v="11.817"/>
    <n v="11.82"/>
    <x v="233"/>
    <s v=""/>
    <n v="3527410289"/>
    <n v="54720410"/>
    <n v="36.299999999999997"/>
    <n v="6.54"/>
    <n v="0"/>
    <s v="f"/>
    <n v="26.637365426136547"/>
    <n v="2"/>
    <n v="2"/>
  </r>
  <r>
    <s v="136-F-Jun-06-23"/>
    <m/>
    <n v="136"/>
    <x v="18"/>
    <n v="12.093"/>
    <n v="12.09"/>
    <x v="145"/>
    <s v=""/>
    <n v="163885534"/>
    <n v="54720410"/>
    <n v="36.299999999999997"/>
    <n v="6.54"/>
    <n v="0"/>
    <s v="f"/>
    <n v="1.2375874932465294"/>
    <n v="2"/>
    <n v="2"/>
  </r>
  <r>
    <s v="136-F-Jun-06-23"/>
    <m/>
    <n v="136"/>
    <x v="18"/>
    <n v="12.327"/>
    <n v="12.33"/>
    <x v="234"/>
    <s v=""/>
    <n v="35162703"/>
    <n v="54720410"/>
    <n v="36.299999999999997"/>
    <n v="6.54"/>
    <n v="0"/>
    <s v="f"/>
    <n v="0.26553241399294103"/>
    <n v="2"/>
    <n v="2"/>
  </r>
  <r>
    <s v="136-F-Jun-06-23"/>
    <m/>
    <n v="136"/>
    <x v="18"/>
    <n v="12.763999999999999"/>
    <n v="12.76"/>
    <x v="235"/>
    <s v=""/>
    <n v="33207426"/>
    <n v="54720410"/>
    <n v="36.299999999999997"/>
    <n v="6.54"/>
    <n v="0"/>
    <s v="f"/>
    <n v="0.25076706953592148"/>
    <n v="2"/>
    <n v="2"/>
  </r>
  <r>
    <s v="136-F-Jun-06-23"/>
    <m/>
    <n v="136"/>
    <x v="18"/>
    <n v="13.007999999999999"/>
    <n v="13.01"/>
    <x v="236"/>
    <s v=""/>
    <n v="732764836"/>
    <n v="54720410"/>
    <n v="36.299999999999997"/>
    <n v="6.54"/>
    <n v="0"/>
    <s v="f"/>
    <n v="5.5334999642155367"/>
    <n v="2"/>
    <n v="2"/>
  </r>
  <r>
    <s v="136-F-Jun-06-23"/>
    <m/>
    <n v="136"/>
    <x v="18"/>
    <n v="13.272"/>
    <n v="13.27"/>
    <x v="237"/>
    <s v=""/>
    <n v="160388079"/>
    <n v="54720410"/>
    <n v="36.299999999999997"/>
    <n v="6.54"/>
    <n v="0"/>
    <s v="f"/>
    <n v="1.2111763362606265"/>
    <n v="2"/>
    <n v="2"/>
  </r>
  <r>
    <s v="136-F-Jun-06-23"/>
    <m/>
    <n v="136"/>
    <x v="18"/>
    <n v="13.519"/>
    <n v="13.52"/>
    <x v="20"/>
    <s v="nonanal"/>
    <n v="206130453"/>
    <n v="54720410"/>
    <n v="36.299999999999997"/>
    <n v="6.54"/>
    <n v="0"/>
    <s v="f"/>
    <n v="1.5566015156044313"/>
    <n v="2"/>
    <n v="2"/>
  </r>
  <r>
    <s v="136-F-Jun-06-23"/>
    <m/>
    <n v="136"/>
    <x v="18"/>
    <n v="13.91"/>
    <n v="13.91"/>
    <x v="71"/>
    <s v="edimethylnonatriene"/>
    <n v="1923545988"/>
    <n v="54720410"/>
    <n v="36.299999999999997"/>
    <n v="6.54"/>
    <n v="0"/>
    <s v="f"/>
    <n v="14.525726580805713"/>
    <n v="2"/>
    <n v="2"/>
  </r>
  <r>
    <s v="136-F-Jun-06-23"/>
    <m/>
    <n v="136"/>
    <x v="18"/>
    <n v="14.289"/>
    <n v="14.29"/>
    <x v="238"/>
    <s v=""/>
    <n v="467316516"/>
    <n v="54720410"/>
    <n v="36.299999999999997"/>
    <n v="6.54"/>
    <n v="0"/>
    <s v="f"/>
    <n v="3.528957446537909"/>
    <n v="2"/>
    <n v="2"/>
  </r>
  <r>
    <s v="136-F-Jun-06-23"/>
    <m/>
    <n v="136"/>
    <x v="18"/>
    <n v="14.391999999999999"/>
    <n v="14.39"/>
    <x v="239"/>
    <s v=""/>
    <n v="289877014"/>
    <n v="54720410"/>
    <n v="36.299999999999997"/>
    <n v="6.54"/>
    <n v="0"/>
    <s v="f"/>
    <n v="2.1890166773722024"/>
    <n v="2"/>
    <n v="2"/>
  </r>
  <r>
    <s v="136-F-Jun-06-23"/>
    <m/>
    <n v="136"/>
    <x v="18"/>
    <n v="14.534000000000001"/>
    <n v="14.53"/>
    <x v="240"/>
    <s v=""/>
    <n v="73525746"/>
    <n v="54720410"/>
    <n v="36.299999999999997"/>
    <n v="6.54"/>
    <n v="0"/>
    <s v="f"/>
    <n v="0.55523231038330101"/>
    <n v="2"/>
    <n v="2"/>
  </r>
  <r>
    <s v="136-F-Jun-06-23"/>
    <m/>
    <n v="136"/>
    <x v="18"/>
    <n v="14.635999999999999"/>
    <n v="14.64"/>
    <x v="241"/>
    <s v=""/>
    <n v="126197753"/>
    <n v="54720410"/>
    <n v="36.299999999999997"/>
    <n v="6.54"/>
    <n v="0"/>
    <s v="f"/>
    <n v="0.95298686209006511"/>
    <n v="2"/>
    <n v="2"/>
  </r>
  <r>
    <s v="136-F-Jun-06-23"/>
    <m/>
    <n v="136"/>
    <x v="18"/>
    <n v="14.96"/>
    <n v="14.96"/>
    <x v="95"/>
    <s v="benzene"/>
    <n v="688929223"/>
    <n v="54720410"/>
    <n v="36.299999999999997"/>
    <n v="6.54"/>
    <n v="0"/>
    <s v="f"/>
    <n v="5.2024737590130998"/>
    <n v="2"/>
    <n v="2"/>
  </r>
  <r>
    <s v="136-F-Jun-06-23"/>
    <m/>
    <n v="136"/>
    <x v="18"/>
    <n v="15.114000000000001"/>
    <n v="15.11"/>
    <x v="242"/>
    <s v=""/>
    <n v="216882744"/>
    <n v="54720410"/>
    <n v="36.299999999999997"/>
    <n v="6.54"/>
    <n v="0"/>
    <s v="f"/>
    <n v="1.6377978270820948"/>
    <n v="2"/>
    <n v="2"/>
  </r>
  <r>
    <s v="136-F-Jun-06-23"/>
    <m/>
    <n v="136"/>
    <x v="18"/>
    <n v="15.46"/>
    <n v="15.46"/>
    <x v="243"/>
    <s v=""/>
    <n v="95512287"/>
    <n v="54720410"/>
    <n v="36.299999999999997"/>
    <n v="6.54"/>
    <n v="0"/>
    <s v="f"/>
    <n v="0.72126446402873534"/>
    <n v="2"/>
    <n v="2"/>
  </r>
  <r>
    <s v="136-F-Jun-06-23"/>
    <m/>
    <n v="136"/>
    <x v="18"/>
    <n v="15.712"/>
    <n v="15.71"/>
    <x v="25"/>
    <s v=""/>
    <n v="89766613"/>
    <n v="54720410"/>
    <n v="36.299999999999997"/>
    <n v="6.54"/>
    <n v="0"/>
    <s v="f"/>
    <n v="0.6778758005566331"/>
    <n v="2"/>
    <n v="2"/>
  </r>
  <r>
    <s v="136-F-Jun-06-23"/>
    <m/>
    <n v="136"/>
    <x v="18"/>
    <n v="16.027000000000001"/>
    <n v="16.03"/>
    <x v="244"/>
    <s v=""/>
    <n v="192523826"/>
    <n v="54720410"/>
    <n v="36.299999999999997"/>
    <n v="6.54"/>
    <n v="0"/>
    <s v="f"/>
    <n v="1.4538505833563748"/>
    <n v="2"/>
    <n v="2"/>
  </r>
  <r>
    <s v="136-F-Jun-06-23"/>
    <m/>
    <n v="136"/>
    <x v="18"/>
    <n v="16.219000000000001"/>
    <n v="16.22"/>
    <x v="27"/>
    <s v="methylsalicylate"/>
    <n v="82793799"/>
    <n v="54720410"/>
    <n v="36.299999999999997"/>
    <n v="6.54"/>
    <n v="0"/>
    <s v="f"/>
    <n v="0.62522034532204052"/>
    <n v="2"/>
    <n v="2"/>
  </r>
  <r>
    <s v="136-F-Jun-06-23"/>
    <m/>
    <n v="136"/>
    <x v="18"/>
    <n v="16.358000000000001"/>
    <n v="16.36"/>
    <x v="28"/>
    <s v="dodecane"/>
    <n v="191508566"/>
    <n v="54720410"/>
    <n v="36.299999999999997"/>
    <n v="6.54"/>
    <n v="0"/>
    <s v="f"/>
    <n v="1.4461838110200596"/>
    <n v="2"/>
    <n v="2"/>
  </r>
  <r>
    <s v="136-F-Jun-06-23"/>
    <m/>
    <n v="136"/>
    <x v="18"/>
    <n v="16.550999999999998"/>
    <n v="16.55"/>
    <x v="29"/>
    <s v="decanal"/>
    <n v="75022698"/>
    <n v="54720410"/>
    <n v="36.299999999999997"/>
    <n v="6.54"/>
    <n v="0"/>
    <s v="f"/>
    <n v="0.56653659714963867"/>
    <n v="2"/>
    <n v="2"/>
  </r>
  <r>
    <s v="136-F-Jun-06-23"/>
    <m/>
    <n v="136"/>
    <x v="18"/>
    <n v="16.73"/>
    <n v="16.73"/>
    <x v="245"/>
    <s v=""/>
    <n v="23205126"/>
    <n v="54720410"/>
    <n v="36.299999999999997"/>
    <n v="6.54"/>
    <n v="0"/>
    <s v="f"/>
    <n v="0.17523434201831301"/>
    <n v="2"/>
    <n v="2"/>
  </r>
  <r>
    <s v="136-F-Jun-06-23"/>
    <m/>
    <n v="136"/>
    <x v="18"/>
    <n v="16.934999999999999"/>
    <n v="16.940000000000001"/>
    <x v="246"/>
    <s v=""/>
    <n v="201596920"/>
    <n v="54720410"/>
    <n v="36.299999999999997"/>
    <n v="6.54"/>
    <n v="0"/>
    <s v="f"/>
    <n v="1.5223663784078778"/>
    <n v="2"/>
    <n v="2"/>
  </r>
  <r>
    <s v="136-F-Jun-06-23"/>
    <m/>
    <n v="136"/>
    <x v="18"/>
    <n v="17.190999999999999"/>
    <n v="17.190000000000001"/>
    <x v="247"/>
    <s v=""/>
    <n v="233010356"/>
    <n v="54720410"/>
    <n v="36.299999999999997"/>
    <n v="6.54"/>
    <n v="0"/>
    <s v="f"/>
    <n v="1.7595860680572417"/>
    <n v="2"/>
    <n v="2"/>
  </r>
  <r>
    <s v="136-F-Jun-06-23"/>
    <m/>
    <n v="136"/>
    <x v="18"/>
    <n v="17.649000000000001"/>
    <n v="17.649999999999999"/>
    <x v="248"/>
    <s v=""/>
    <n v="100013615"/>
    <n v="54720410"/>
    <n v="36.299999999999997"/>
    <n v="6.54"/>
    <n v="0"/>
    <s v="f"/>
    <n v="0.75525640401167737"/>
    <n v="2"/>
    <n v="2"/>
  </r>
  <r>
    <s v="136-F-Jun-06-23"/>
    <m/>
    <n v="136"/>
    <x v="18"/>
    <n v="17.928999999999998"/>
    <n v="17.93"/>
    <x v="249"/>
    <s v=""/>
    <n v="20616945"/>
    <n v="54720410"/>
    <n v="36.299999999999997"/>
    <n v="6.54"/>
    <n v="0"/>
    <s v="f"/>
    <n v="0.15568960028498652"/>
    <n v="2"/>
    <n v="2"/>
  </r>
  <r>
    <s v="136-F-Jun-06-23"/>
    <m/>
    <n v="136"/>
    <x v="18"/>
    <n v="18.183"/>
    <n v="18.18"/>
    <x v="33"/>
    <s v="methylacetophenone"/>
    <n v="47721456"/>
    <n v="54720410"/>
    <n v="36.299999999999997"/>
    <n v="6.54"/>
    <n v="0"/>
    <s v="f"/>
    <n v="0.36037028811288829"/>
    <n v="2"/>
    <n v="2"/>
  </r>
  <r>
    <s v="136-F-Jun-06-23"/>
    <m/>
    <n v="136"/>
    <x v="18"/>
    <n v="18.428999999999998"/>
    <n v="18.43"/>
    <x v="250"/>
    <s v=""/>
    <n v="140180429"/>
    <n v="54720410"/>
    <n v="36.299999999999997"/>
    <n v="6.54"/>
    <n v="0"/>
    <s v="f"/>
    <n v="1.058577541861218"/>
    <n v="2"/>
    <n v="2"/>
  </r>
  <r>
    <s v="136-F-Jun-06-23"/>
    <m/>
    <n v="136"/>
    <x v="18"/>
    <n v="18.684000000000001"/>
    <n v="18.68"/>
    <x v="35"/>
    <s v=""/>
    <n v="95785825"/>
    <n v="54720410"/>
    <n v="36.299999999999997"/>
    <n v="6.54"/>
    <n v="0"/>
    <s v="f"/>
    <n v="0.72333009605534038"/>
    <n v="2"/>
    <n v="2"/>
  </r>
  <r>
    <s v="136-F-Jun-06-23"/>
    <m/>
    <n v="136"/>
    <x v="18"/>
    <n v="19.097000000000001"/>
    <n v="19.100000000000001"/>
    <x v="37"/>
    <s v=""/>
    <n v="109266456"/>
    <n v="54720410"/>
    <n v="36.299999999999997"/>
    <n v="6.54"/>
    <n v="0"/>
    <s v="f"/>
    <n v="0.82512956498632883"/>
    <n v="2"/>
    <n v="2"/>
  </r>
  <r>
    <s v="136-F-Jun-06-23"/>
    <m/>
    <n v="136"/>
    <x v="18"/>
    <n v="19.398"/>
    <n v="19.399999999999999"/>
    <x v="39"/>
    <s v="undecanal_c"/>
    <n v="69016687"/>
    <n v="54720410"/>
    <n v="36.299999999999997"/>
    <n v="6.54"/>
    <n v="0"/>
    <s v="f"/>
    <n v="0.52118198947632766"/>
    <n v="2"/>
    <n v="2"/>
  </r>
  <r>
    <s v="136-F-Jun-06-23"/>
    <m/>
    <n v="136"/>
    <x v="18"/>
    <n v="19.503"/>
    <n v="19.5"/>
    <x v="41"/>
    <s v="standard"/>
    <n v="54720410"/>
    <n v="54720410"/>
    <n v="36.299999999999997"/>
    <n v="6.54"/>
    <n v="0"/>
    <s v="f"/>
    <n v="0.41322314049586778"/>
    <n v="2"/>
    <n v="2"/>
  </r>
  <r>
    <s v="136-F-Jun-06-23"/>
    <m/>
    <n v="136"/>
    <x v="18"/>
    <n v="19.754999999999999"/>
    <n v="19.760000000000002"/>
    <x v="251"/>
    <s v=""/>
    <n v="23732048"/>
    <n v="54720410"/>
    <n v="36.299999999999997"/>
    <n v="6.54"/>
    <n v="0"/>
    <s v="f"/>
    <n v="0.1792134124170246"/>
    <n v="2"/>
    <n v="2"/>
  </r>
  <r>
    <s v="136-F-Jun-06-23"/>
    <m/>
    <n v="136"/>
    <x v="18"/>
    <n v="20.120999999999999"/>
    <n v="20.12"/>
    <x v="252"/>
    <s v=""/>
    <n v="77432395"/>
    <n v="54720410"/>
    <n v="36.299999999999997"/>
    <n v="6.54"/>
    <n v="0"/>
    <s v="f"/>
    <n v="0.5847335105496565"/>
    <n v="2"/>
    <n v="2"/>
  </r>
  <r>
    <s v="136-F-Jun-06-23"/>
    <m/>
    <n v="136"/>
    <x v="18"/>
    <n v="20.27"/>
    <n v="20.27"/>
    <x v="253"/>
    <s v=""/>
    <n v="63847723"/>
    <n v="54720410"/>
    <n v="36.299999999999997"/>
    <n v="6.54"/>
    <n v="0"/>
    <s v="f"/>
    <n v="0.48214837227225177"/>
    <n v="2"/>
    <n v="2"/>
  </r>
  <r>
    <s v="136-F-Jun-06-23"/>
    <m/>
    <n v="136"/>
    <x v="18"/>
    <n v="21.231000000000002"/>
    <n v="21.23"/>
    <x v="254"/>
    <s v=""/>
    <n v="41578275"/>
    <n v="54720410"/>
    <n v="36.299999999999997"/>
    <n v="6.54"/>
    <n v="0"/>
    <s v="f"/>
    <n v="0.3139798362603794"/>
    <n v="2"/>
    <n v="2"/>
  </r>
  <r>
    <s v="136-F-Jun-06-23"/>
    <m/>
    <n v="136"/>
    <x v="18"/>
    <n v="21.369"/>
    <n v="21.37"/>
    <x v="255"/>
    <s v=""/>
    <n v="40701754"/>
    <n v="54720410"/>
    <n v="36.299999999999997"/>
    <n v="6.54"/>
    <n v="0"/>
    <s v="f"/>
    <n v="0.30736075646308658"/>
    <n v="2"/>
    <n v="2"/>
  </r>
  <r>
    <s v="136-F-Jun-06-23"/>
    <m/>
    <n v="136"/>
    <x v="18"/>
    <n v="21.84"/>
    <n v="21.84"/>
    <x v="44"/>
    <s v="tetradecane"/>
    <n v="24776020"/>
    <n v="54720410"/>
    <n v="36.299999999999997"/>
    <n v="6.54"/>
    <n v="0"/>
    <s v="f"/>
    <n v="0.18709700445205785"/>
    <n v="2"/>
    <n v="2"/>
  </r>
  <r>
    <s v="136-F-Jun-06-23"/>
    <m/>
    <n v="136"/>
    <x v="18"/>
    <n v="22.036999999999999"/>
    <n v="22.04"/>
    <x v="256"/>
    <s v=""/>
    <n v="77579561"/>
    <n v="54720410"/>
    <n v="36.299999999999997"/>
    <n v="6.54"/>
    <n v="0"/>
    <s v="f"/>
    <n v="0.58584483988169578"/>
    <n v="2"/>
    <n v="2"/>
  </r>
  <r>
    <s v="136-F-Jun-06-23"/>
    <m/>
    <n v="136"/>
    <x v="18"/>
    <n v="22.315000000000001"/>
    <n v="22.32"/>
    <x v="257"/>
    <s v=""/>
    <n v="409295936"/>
    <n v="54720410"/>
    <n v="36.299999999999997"/>
    <n v="6.54"/>
    <n v="0"/>
    <s v="f"/>
    <n v="3.0908129538158744"/>
    <n v="2"/>
    <n v="2"/>
  </r>
  <r>
    <s v="136-F-Jun-06-23"/>
    <m/>
    <n v="136"/>
    <x v="18"/>
    <n v="22.585000000000001"/>
    <n v="22.59"/>
    <x v="258"/>
    <s v=""/>
    <n v="52315647"/>
    <n v="54720410"/>
    <n v="36.299999999999997"/>
    <n v="6.54"/>
    <n v="0"/>
    <s v="f"/>
    <n v="0.39506348637397321"/>
    <n v="2"/>
    <n v="2"/>
  </r>
  <r>
    <s v="136-F-Jun-06-23"/>
    <m/>
    <n v="136"/>
    <x v="18"/>
    <n v="22.722999999999999"/>
    <n v="22.72"/>
    <x v="259"/>
    <s v=""/>
    <n v="141154223"/>
    <n v="54720410"/>
    <n v="36.299999999999997"/>
    <n v="6.54"/>
    <n v="0"/>
    <s v="f"/>
    <n v="1.0659311822099662"/>
    <n v="2"/>
    <n v="2"/>
  </r>
  <r>
    <s v="136-F-Jun-06-23"/>
    <m/>
    <n v="136"/>
    <x v="18"/>
    <n v="23.109000000000002"/>
    <n v="23.11"/>
    <x v="120"/>
    <s v=""/>
    <n v="85064295"/>
    <n v="54720410"/>
    <n v="36.299999999999997"/>
    <n v="6.54"/>
    <n v="0"/>
    <s v="f"/>
    <n v="0.64236607737345064"/>
    <n v="2"/>
    <n v="2"/>
  </r>
  <r>
    <s v="136-F-Jun-06-23"/>
    <m/>
    <n v="136"/>
    <x v="18"/>
    <n v="23.312999999999999"/>
    <n v="23.31"/>
    <x v="260"/>
    <s v=""/>
    <n v="180542349"/>
    <n v="54720410"/>
    <n v="36.299999999999997"/>
    <n v="6.54"/>
    <n v="0"/>
    <s v="f"/>
    <n v="1.3633720296737726"/>
    <n v="2"/>
    <n v="2"/>
  </r>
  <r>
    <s v="136-F-Jun-06-23"/>
    <m/>
    <n v="136"/>
    <x v="18"/>
    <n v="23.539000000000001"/>
    <n v="23.54"/>
    <x v="77"/>
    <s v=""/>
    <n v="40768390"/>
    <n v="54720410"/>
    <n v="36.299999999999997"/>
    <n v="6.54"/>
    <n v="0"/>
    <s v="f"/>
    <n v="0.30786396060921933"/>
    <n v="2"/>
    <n v="2"/>
  </r>
  <r>
    <s v="136-F-Jun-06-23"/>
    <m/>
    <n v="136"/>
    <x v="18"/>
    <n v="23.669"/>
    <n v="23.67"/>
    <x v="261"/>
    <s v=""/>
    <n v="30603101"/>
    <n v="54720410"/>
    <n v="36.299999999999997"/>
    <n v="6.54"/>
    <n v="0"/>
    <s v="f"/>
    <n v="0.23110041580704957"/>
    <n v="2"/>
    <n v="2"/>
  </r>
  <r>
    <s v="136-F-Jun-06-23"/>
    <m/>
    <n v="136"/>
    <x v="18"/>
    <n v="23.797000000000001"/>
    <n v="23.8"/>
    <x v="262"/>
    <s v=""/>
    <n v="40248104"/>
    <n v="54720410"/>
    <n v="36.299999999999997"/>
    <n v="6.54"/>
    <n v="0"/>
    <s v="f"/>
    <n v="0.30393500220273018"/>
    <n v="2"/>
    <n v="2"/>
  </r>
  <r>
    <s v="136-F-Jun-06-23"/>
    <m/>
    <n v="136"/>
    <x v="18"/>
    <n v="24.405000000000001"/>
    <n v="24.41"/>
    <x v="263"/>
    <s v=""/>
    <n v="31735645"/>
    <n v="54720410"/>
    <n v="36.299999999999997"/>
    <n v="6.54"/>
    <n v="0"/>
    <s v="f"/>
    <n v="0.23965286247968506"/>
    <n v="2"/>
    <n v="2"/>
  </r>
  <r>
    <s v="136-F-Jun-06-23"/>
    <m/>
    <n v="136"/>
    <x v="18"/>
    <n v="24.603000000000002"/>
    <n v="24.6"/>
    <x v="49"/>
    <s v="tridecanal"/>
    <n v="314128508"/>
    <n v="54720410"/>
    <n v="36.299999999999997"/>
    <n v="6.54"/>
    <n v="0"/>
    <s v="f"/>
    <n v="2.3721527049055613"/>
    <n v="2"/>
    <n v="2"/>
  </r>
  <r>
    <s v="136-F-Jun-06-23"/>
    <m/>
    <n v="136"/>
    <x v="18"/>
    <n v="24.972000000000001"/>
    <n v="24.97"/>
    <x v="264"/>
    <s v=""/>
    <n v="79588421"/>
    <n v="54720410"/>
    <n v="36.299999999999997"/>
    <n v="6.54"/>
    <n v="0"/>
    <s v="f"/>
    <n v="0.60101481828676484"/>
    <n v="2"/>
    <n v="2"/>
  </r>
  <r>
    <s v="136-F-Jun-06-23"/>
    <m/>
    <n v="136"/>
    <x v="18"/>
    <n v="26.247"/>
    <n v="26.25"/>
    <x v="265"/>
    <s v=""/>
    <n v="21906595"/>
    <n v="54720410"/>
    <n v="36.299999999999997"/>
    <n v="6.54"/>
    <n v="0"/>
    <s v="f"/>
    <n v="0.16542843855649245"/>
    <n v="2"/>
    <n v="2"/>
  </r>
  <r>
    <s v="136-F-Jun-06-23"/>
    <m/>
    <n v="136"/>
    <x v="18"/>
    <n v="26.933"/>
    <n v="26.93"/>
    <x v="266"/>
    <s v=""/>
    <n v="47805190"/>
    <n v="54720410"/>
    <n v="36.299999999999997"/>
    <n v="6.54"/>
    <n v="0"/>
    <s v="f"/>
    <n v="0.36100260841981363"/>
    <n v="2"/>
    <n v="2"/>
  </r>
  <r>
    <s v="136-F-Jun-06-23"/>
    <m/>
    <n v="136"/>
    <x v="18"/>
    <n v="29.26"/>
    <n v="29.26"/>
    <x v="57"/>
    <s v="pentadecanal"/>
    <n v="21518930"/>
    <n v="54720410"/>
    <n v="36.299999999999997"/>
    <n v="6.54"/>
    <n v="0"/>
    <s v="f"/>
    <n v="0.16250097239239883"/>
    <n v="2"/>
    <n v="2"/>
  </r>
  <r>
    <s v="136-F-Jun-06-23"/>
    <m/>
    <n v="136"/>
    <x v="18"/>
    <n v="32.872999999999998"/>
    <n v="32.869999999999997"/>
    <x v="267"/>
    <s v=""/>
    <n v="18546499"/>
    <n v="54720410"/>
    <n v="36.299999999999997"/>
    <n v="6.54"/>
    <n v="0"/>
    <s v="f"/>
    <n v="0.14005455299007211"/>
    <n v="2"/>
    <n v="2"/>
  </r>
  <r>
    <s v="179-F-Jun-06-23"/>
    <m/>
    <n v="179"/>
    <x v="19"/>
    <n v="4.3920000000000003"/>
    <n v="4.3899999999999997"/>
    <x v="101"/>
    <s v=""/>
    <n v="6975878"/>
    <n v="47504927"/>
    <n v="23.3"/>
    <n v="4.76"/>
    <n v="1"/>
    <s v="f"/>
    <n v="9.4535638033734631E-2"/>
    <n v="2"/>
    <n v="2"/>
  </r>
  <r>
    <s v="179-F-Jun-06-23"/>
    <m/>
    <n v="179"/>
    <x v="19"/>
    <n v="4.8650000000000002"/>
    <n v="4.87"/>
    <x v="68"/>
    <s v=""/>
    <n v="13167261"/>
    <n v="47504927"/>
    <n v="23.3"/>
    <n v="4.76"/>
    <n v="1"/>
    <s v="f"/>
    <n v="0.17843996408648641"/>
    <n v="2"/>
    <n v="2"/>
  </r>
  <r>
    <s v="179-F-Jun-06-23"/>
    <m/>
    <n v="179"/>
    <x v="19"/>
    <n v="5.43"/>
    <n v="5.43"/>
    <x v="2"/>
    <s v="hydroxymethylpentanone"/>
    <n v="14229651"/>
    <n v="47504927"/>
    <n v="23.3"/>
    <n v="4.76"/>
    <n v="1"/>
    <s v="f"/>
    <n v="0.19283725092129905"/>
    <n v="2"/>
    <n v="2"/>
  </r>
  <r>
    <s v="179-F-Jun-06-23"/>
    <m/>
    <n v="179"/>
    <x v="19"/>
    <n v="6.8739999999999997"/>
    <n v="6.87"/>
    <x v="268"/>
    <s v=""/>
    <n v="26709963"/>
    <n v="47504927"/>
    <n v="23.3"/>
    <n v="4.76"/>
    <n v="1"/>
    <s v="f"/>
    <n v="0.36196782599444038"/>
    <n v="2"/>
    <n v="2"/>
  </r>
  <r>
    <s v="179-F-Jun-06-23"/>
    <m/>
    <n v="179"/>
    <x v="19"/>
    <n v="7.5060000000000002"/>
    <n v="7.51"/>
    <x v="9"/>
    <s v="cyclopentane"/>
    <n v="8107366"/>
    <n v="47504927"/>
    <n v="23.3"/>
    <n v="4.76"/>
    <n v="1"/>
    <s v="f"/>
    <n v="0.10986932649667999"/>
    <n v="2"/>
    <n v="2"/>
  </r>
  <r>
    <s v="179-F-Jun-06-23"/>
    <m/>
    <n v="179"/>
    <x v="19"/>
    <n v="7.8150000000000004"/>
    <n v="7.82"/>
    <x v="226"/>
    <s v=""/>
    <n v="8559255"/>
    <n v="47504927"/>
    <n v="23.3"/>
    <n v="4.76"/>
    <n v="1"/>
    <s v="f"/>
    <n v="0.11599323160732358"/>
    <n v="2"/>
    <n v="2"/>
  </r>
  <r>
    <s v="179-F-Jun-06-23"/>
    <m/>
    <n v="179"/>
    <x v="19"/>
    <n v="8.0020000000000007"/>
    <n v="8"/>
    <x v="169"/>
    <s v="apinene"/>
    <n v="139465836"/>
    <n v="47504927"/>
    <n v="23.3"/>
    <n v="4.76"/>
    <n v="1"/>
    <s v="f"/>
    <n v="1.8900118078567596"/>
    <n v="2"/>
    <n v="2"/>
  </r>
  <r>
    <s v="179-F-Jun-06-23"/>
    <m/>
    <n v="179"/>
    <x v="19"/>
    <n v="8.468"/>
    <n v="8.4700000000000006"/>
    <x v="10"/>
    <s v=""/>
    <n v="10195356"/>
    <n v="47504927"/>
    <n v="23.3"/>
    <n v="4.76"/>
    <n v="1"/>
    <s v="f"/>
    <n v="0.13816532978946372"/>
    <n v="2"/>
    <n v="2"/>
  </r>
  <r>
    <s v="179-F-Jun-06-23"/>
    <m/>
    <n v="179"/>
    <x v="19"/>
    <n v="9.3030000000000008"/>
    <n v="9.3000000000000007"/>
    <x v="202"/>
    <s v=""/>
    <n v="6708214"/>
    <n v="47504927"/>
    <n v="23.3"/>
    <n v="4.76"/>
    <n v="1"/>
    <s v="f"/>
    <n v="9.0908311549719054E-2"/>
    <n v="2"/>
    <n v="2"/>
  </r>
  <r>
    <s v="179-F-Jun-06-23"/>
    <m/>
    <n v="179"/>
    <x v="19"/>
    <n v="9.3710000000000004"/>
    <n v="9.3699999999999992"/>
    <x v="227"/>
    <s v=""/>
    <n v="20381606"/>
    <n v="47504927"/>
    <n v="23.3"/>
    <n v="4.76"/>
    <n v="1"/>
    <s v="f"/>
    <n v="0.27620725697355858"/>
    <n v="2"/>
    <n v="2"/>
  </r>
  <r>
    <s v="179-F-Jun-06-23"/>
    <m/>
    <n v="179"/>
    <x v="19"/>
    <n v="9.9030000000000005"/>
    <n v="9.9"/>
    <x v="269"/>
    <s v=""/>
    <n v="62845371"/>
    <n v="47504927"/>
    <n v="23.3"/>
    <n v="4.76"/>
    <n v="1"/>
    <s v="f"/>
    <n v="0.8516673091117366"/>
    <n v="2"/>
    <n v="2"/>
  </r>
  <r>
    <s v="179-F-Jun-06-23"/>
    <m/>
    <n v="179"/>
    <x v="19"/>
    <n v="10.318"/>
    <n v="10.32"/>
    <x v="13"/>
    <s v="octanal"/>
    <n v="25430826"/>
    <n v="47504927"/>
    <n v="23.3"/>
    <n v="4.76"/>
    <n v="1"/>
    <s v="f"/>
    <n v="0.34463322919851624"/>
    <n v="2"/>
    <n v="2"/>
  </r>
  <r>
    <s v="179-F-Jun-06-23"/>
    <m/>
    <n v="179"/>
    <x v="19"/>
    <n v="11.074"/>
    <n v="11.07"/>
    <x v="15"/>
    <s v="dlimonene"/>
    <n v="650380571"/>
    <n v="47504927"/>
    <n v="23.3"/>
    <n v="4.76"/>
    <n v="1"/>
    <s v="f"/>
    <n v="8.8138213203025693"/>
    <n v="2"/>
    <n v="2"/>
  </r>
  <r>
    <s v="179-F-Jun-06-23"/>
    <m/>
    <n v="179"/>
    <x v="19"/>
    <n v="11.755000000000001"/>
    <n v="11.76"/>
    <x v="149"/>
    <s v="bocimene"/>
    <n v="11017026"/>
    <n v="47504927"/>
    <n v="23.3"/>
    <n v="4.76"/>
    <n v="1"/>
    <s v="f"/>
    <n v="0.14930042958667614"/>
    <n v="2"/>
    <n v="2"/>
  </r>
  <r>
    <s v="179-F-Jun-06-23"/>
    <m/>
    <n v="179"/>
    <x v="19"/>
    <n v="12.032"/>
    <n v="12.03"/>
    <x v="184"/>
    <s v=""/>
    <n v="10729741"/>
    <n v="47504927"/>
    <n v="23.3"/>
    <n v="4.76"/>
    <n v="1"/>
    <s v="f"/>
    <n v="0.14540720341894192"/>
    <n v="2"/>
    <n v="2"/>
  </r>
  <r>
    <s v="179-F-Jun-06-23"/>
    <m/>
    <n v="179"/>
    <x v="19"/>
    <n v="13.516"/>
    <n v="13.52"/>
    <x v="20"/>
    <s v="nonanal"/>
    <n v="39650903"/>
    <n v="47504927"/>
    <n v="23.3"/>
    <n v="4.76"/>
    <n v="1"/>
    <s v="f"/>
    <n v="0.53734073527643722"/>
    <n v="2"/>
    <n v="2"/>
  </r>
  <r>
    <s v="179-F-Jun-06-23"/>
    <m/>
    <n v="179"/>
    <x v="19"/>
    <n v="14.321999999999999"/>
    <n v="14.32"/>
    <x v="270"/>
    <s v=""/>
    <n v="10500113"/>
    <n v="47504927"/>
    <n v="23.3"/>
    <n v="4.76"/>
    <n v="1"/>
    <s v="f"/>
    <n v="0.14229533284287818"/>
    <n v="2"/>
    <n v="2"/>
  </r>
  <r>
    <s v="179-F-Jun-06-23"/>
    <m/>
    <n v="179"/>
    <x v="19"/>
    <n v="14.378"/>
    <n v="14.38"/>
    <x v="271"/>
    <s v=""/>
    <n v="6160243"/>
    <n v="47504927"/>
    <n v="23.3"/>
    <n v="4.76"/>
    <n v="1"/>
    <s v="f"/>
    <n v="8.3482323292902699E-2"/>
    <n v="2"/>
    <n v="2"/>
  </r>
  <r>
    <s v="179-F-Jun-06-23"/>
    <m/>
    <n v="179"/>
    <x v="19"/>
    <n v="14.521000000000001"/>
    <n v="14.52"/>
    <x v="272"/>
    <s v=""/>
    <n v="6985142"/>
    <n v="47504927"/>
    <n v="23.3"/>
    <n v="4.76"/>
    <n v="1"/>
    <s v="f"/>
    <n v="9.4661181822021129E-2"/>
    <n v="2"/>
    <n v="2"/>
  </r>
  <r>
    <s v="179-F-Jun-06-23"/>
    <m/>
    <n v="179"/>
    <x v="19"/>
    <n v="15.135"/>
    <n v="15.14"/>
    <x v="23"/>
    <s v=""/>
    <n v="7382129"/>
    <n v="47504927"/>
    <n v="23.3"/>
    <n v="4.76"/>
    <n v="1"/>
    <s v="f"/>
    <n v="0.10004106652414727"/>
    <n v="2"/>
    <n v="2"/>
  </r>
  <r>
    <s v="179-F-Jun-06-23"/>
    <m/>
    <n v="179"/>
    <x v="19"/>
    <n v="16.55"/>
    <n v="16.55"/>
    <x v="29"/>
    <s v="decanal"/>
    <n v="50467807"/>
    <n v="47504927"/>
    <n v="23.3"/>
    <n v="4.76"/>
    <n v="1"/>
    <s v="f"/>
    <n v="0.68392915342102867"/>
    <n v="2"/>
    <n v="2"/>
  </r>
  <r>
    <s v="179-F-Jun-06-23"/>
    <m/>
    <n v="179"/>
    <x v="19"/>
    <n v="16.928999999999998"/>
    <n v="16.93"/>
    <x v="273"/>
    <s v=""/>
    <n v="9696915"/>
    <n v="47504927"/>
    <n v="23.3"/>
    <n v="4.76"/>
    <n v="1"/>
    <s v="f"/>
    <n v="0.13141056172196414"/>
    <n v="2"/>
    <n v="2"/>
  </r>
  <r>
    <s v="179-F-Jun-06-23"/>
    <m/>
    <n v="179"/>
    <x v="19"/>
    <n v="17.271999999999998"/>
    <n v="17.27"/>
    <x v="274"/>
    <s v=""/>
    <n v="48594042"/>
    <n v="47504927"/>
    <n v="23.3"/>
    <n v="4.76"/>
    <n v="1"/>
    <s v="f"/>
    <n v="0.65853628247341733"/>
    <n v="2"/>
    <n v="2"/>
  </r>
  <r>
    <s v="179-F-Jun-06-23"/>
    <m/>
    <n v="179"/>
    <x v="19"/>
    <n v="17.402000000000001"/>
    <n v="17.399999999999999"/>
    <x v="275"/>
    <s v=""/>
    <n v="11662734"/>
    <n v="47504927"/>
    <n v="23.3"/>
    <n v="4.76"/>
    <n v="1"/>
    <s v="f"/>
    <n v="0.15805092920313832"/>
    <n v="2"/>
    <n v="2"/>
  </r>
  <r>
    <s v="179-F-Jun-06-23"/>
    <m/>
    <n v="179"/>
    <x v="19"/>
    <n v="18.18"/>
    <n v="18.18"/>
    <x v="33"/>
    <s v="methylacetophenone"/>
    <n v="33412968"/>
    <n v="47504927"/>
    <n v="23.3"/>
    <n v="4.76"/>
    <n v="1"/>
    <s v="f"/>
    <n v="0.45280554626682945"/>
    <n v="2"/>
    <n v="2"/>
  </r>
  <r>
    <s v="179-F-Jun-06-23"/>
    <m/>
    <n v="179"/>
    <x v="19"/>
    <n v="18.516999999999999"/>
    <n v="18.52"/>
    <x v="276"/>
    <s v=""/>
    <n v="30210419"/>
    <n v="47504927"/>
    <n v="23.3"/>
    <n v="4.76"/>
    <n v="1"/>
    <s v="f"/>
    <n v="0.40940527277447503"/>
    <n v="2"/>
    <n v="2"/>
  </r>
  <r>
    <s v="179-F-Jun-06-23"/>
    <m/>
    <n v="179"/>
    <x v="19"/>
    <n v="18.696000000000002"/>
    <n v="18.7"/>
    <x v="35"/>
    <s v=""/>
    <n v="25864012"/>
    <n v="47504927"/>
    <n v="23.3"/>
    <n v="4.76"/>
    <n v="1"/>
    <s v="f"/>
    <n v="0.3505036751692287"/>
    <n v="2"/>
    <n v="2"/>
  </r>
  <r>
    <s v="179-F-Jun-06-23"/>
    <m/>
    <n v="179"/>
    <x v="19"/>
    <n v="19.015999999999998"/>
    <n v="19.02"/>
    <x v="277"/>
    <s v=""/>
    <n v="14559601"/>
    <n v="47504927"/>
    <n v="23.3"/>
    <n v="4.76"/>
    <n v="1"/>
    <s v="f"/>
    <n v="0.19730866423575652"/>
    <n v="2"/>
    <n v="2"/>
  </r>
  <r>
    <s v="179-F-Jun-06-23"/>
    <m/>
    <n v="179"/>
    <x v="19"/>
    <n v="19.103999999999999"/>
    <n v="19.100000000000001"/>
    <x v="37"/>
    <s v=""/>
    <n v="267524828"/>
    <n v="47504927"/>
    <n v="23.3"/>
    <n v="4.76"/>
    <n v="1"/>
    <s v="f"/>
    <n v="3.6254404542116583"/>
    <n v="2"/>
    <n v="2"/>
  </r>
  <r>
    <s v="179-F-Jun-06-23"/>
    <m/>
    <n v="179"/>
    <x v="19"/>
    <n v="19.399000000000001"/>
    <n v="19.399999999999999"/>
    <x v="39"/>
    <s v="undecanal_c"/>
    <n v="6686960"/>
    <n v="47504927"/>
    <n v="23.3"/>
    <n v="4.76"/>
    <n v="1"/>
    <s v="f"/>
    <n v="9.062028179192097E-2"/>
    <n v="2"/>
    <n v="2"/>
  </r>
  <r>
    <s v="179-F-Jun-06-23"/>
    <m/>
    <n v="179"/>
    <x v="19"/>
    <n v="19.504000000000001"/>
    <n v="19.5"/>
    <x v="41"/>
    <s v="standard"/>
    <n v="47504927"/>
    <n v="47504927"/>
    <n v="23.3"/>
    <n v="4.76"/>
    <n v="1"/>
    <s v="f"/>
    <n v="0.64377682403433478"/>
    <n v="2"/>
    <n v="2"/>
  </r>
  <r>
    <s v="179-F-Jun-06-23"/>
    <m/>
    <n v="179"/>
    <x v="19"/>
    <n v="20.135999999999999"/>
    <n v="20.14"/>
    <x v="172"/>
    <s v=""/>
    <n v="5476723"/>
    <n v="47504927"/>
    <n v="23.3"/>
    <n v="4.76"/>
    <n v="1"/>
    <s v="f"/>
    <n v="7.4219403369587197E-2"/>
    <n v="2"/>
    <n v="2"/>
  </r>
  <r>
    <s v="179-F-Jun-06-23"/>
    <m/>
    <n v="179"/>
    <x v="19"/>
    <n v="20.356000000000002"/>
    <n v="20.36"/>
    <x v="278"/>
    <s v=""/>
    <n v="8497342"/>
    <n v="47504927"/>
    <n v="23.3"/>
    <n v="4.76"/>
    <n v="1"/>
    <s v="f"/>
    <n v="0.11515419959478229"/>
    <n v="2"/>
    <n v="2"/>
  </r>
  <r>
    <s v="179-F-Jun-06-23"/>
    <m/>
    <n v="179"/>
    <x v="19"/>
    <n v="22.283999999999999"/>
    <n v="22.28"/>
    <x v="46"/>
    <s v="tetramethyldiol"/>
    <n v="34901972"/>
    <n v="47504927"/>
    <n v="23.3"/>
    <n v="4.76"/>
    <n v="1"/>
    <s v="f"/>
    <n v="0.4729842167044121"/>
    <n v="2"/>
    <n v="2"/>
  </r>
  <r>
    <s v="179-F-Jun-06-23"/>
    <m/>
    <n v="179"/>
    <x v="19"/>
    <n v="22.696999999999999"/>
    <n v="22.7"/>
    <x v="166"/>
    <s v=""/>
    <n v="8398086"/>
    <n v="47504927"/>
    <n v="23.3"/>
    <n v="4.76"/>
    <n v="1"/>
    <s v="f"/>
    <n v="0.11380910306518754"/>
    <n v="2"/>
    <n v="2"/>
  </r>
  <r>
    <s v="179-F-Jun-06-23"/>
    <m/>
    <n v="179"/>
    <x v="19"/>
    <n v="23.111000000000001"/>
    <n v="23.11"/>
    <x v="120"/>
    <s v=""/>
    <n v="7863994"/>
    <n v="47504927"/>
    <n v="23.3"/>
    <n v="4.76"/>
    <n v="1"/>
    <s v="f"/>
    <n v="0.10657120011036043"/>
    <n v="2"/>
    <n v="2"/>
  </r>
  <r>
    <s v="199-F-Jun-06-23"/>
    <m/>
    <n v="199"/>
    <x v="20"/>
    <n v="5.4189999999999996"/>
    <n v="5.42"/>
    <x v="2"/>
    <s v="hydroxymethylpentanone"/>
    <n v="145040591"/>
    <n v="87889929"/>
    <n v="21.03"/>
    <n v="3.96"/>
    <n v="0"/>
    <s v="f"/>
    <n v="1.1770703861601444"/>
    <n v="2"/>
    <n v="2"/>
  </r>
  <r>
    <s v="199-F-Jun-06-23"/>
    <m/>
    <n v="199"/>
    <x v="20"/>
    <n v="5.7519999999999998"/>
    <n v="5.75"/>
    <x v="3"/>
    <s v="zhexenol"/>
    <n v="80638465"/>
    <n v="87889929"/>
    <n v="21.03"/>
    <n v="3.96"/>
    <n v="0"/>
    <s v="f"/>
    <n v="0.65441783215645677"/>
    <n v="2"/>
    <n v="2"/>
  </r>
  <r>
    <s v="199-F-Jun-06-23"/>
    <m/>
    <n v="199"/>
    <x v="20"/>
    <n v="6.1079999999999997"/>
    <n v="6.11"/>
    <x v="5"/>
    <s v=""/>
    <n v="85270223"/>
    <n v="87889929"/>
    <n v="21.03"/>
    <n v="3.96"/>
    <n v="0"/>
    <s v="f"/>
    <n v="0.69200665567180175"/>
    <n v="2"/>
    <n v="2"/>
  </r>
  <r>
    <s v="199-F-Jun-06-23"/>
    <m/>
    <n v="199"/>
    <x v="20"/>
    <n v="7.508"/>
    <n v="7.51"/>
    <x v="9"/>
    <s v="cyclopentane"/>
    <n v="32235697"/>
    <n v="87889929"/>
    <n v="21.03"/>
    <n v="3.96"/>
    <n v="0"/>
    <s v="f"/>
    <n v="0.26160734766953214"/>
    <n v="2"/>
    <n v="2"/>
  </r>
  <r>
    <s v="199-F-Jun-06-23"/>
    <m/>
    <n v="199"/>
    <x v="20"/>
    <n v="7.8140000000000001"/>
    <n v="7.81"/>
    <x v="279"/>
    <s v=""/>
    <n v="138035666"/>
    <n v="87889929"/>
    <n v="21.03"/>
    <n v="3.96"/>
    <n v="0"/>
    <s v="f"/>
    <n v="1.1202222327023799"/>
    <n v="2"/>
    <n v="2"/>
  </r>
  <r>
    <s v="199-F-Jun-06-23"/>
    <m/>
    <n v="199"/>
    <x v="20"/>
    <n v="8.0030000000000001"/>
    <n v="8"/>
    <x v="169"/>
    <s v="apinene"/>
    <n v="214865402"/>
    <n v="87889929"/>
    <n v="21.03"/>
    <n v="3.96"/>
    <n v="0"/>
    <s v="f"/>
    <n v="1.7437304961381099"/>
    <n v="2"/>
    <n v="2"/>
  </r>
  <r>
    <s v="199-F-Jun-06-23"/>
    <m/>
    <n v="199"/>
    <x v="20"/>
    <n v="8.4670000000000005"/>
    <n v="8.4700000000000006"/>
    <x v="10"/>
    <s v=""/>
    <n v="34918694"/>
    <n v="87889929"/>
    <n v="21.03"/>
    <n v="3.96"/>
    <n v="0"/>
    <s v="f"/>
    <n v="0.28338108902760828"/>
    <n v="2"/>
    <n v="2"/>
  </r>
  <r>
    <s v="199-F-Jun-06-23"/>
    <m/>
    <n v="199"/>
    <x v="20"/>
    <n v="8.9149999999999991"/>
    <n v="8.92"/>
    <x v="11"/>
    <s v=""/>
    <n v="31707454"/>
    <n v="87889929"/>
    <n v="21.03"/>
    <n v="3.96"/>
    <n v="0"/>
    <s v="f"/>
    <n v="0.25732041538589029"/>
    <n v="2"/>
    <n v="2"/>
  </r>
  <r>
    <s v="199-F-Jun-06-23"/>
    <m/>
    <n v="199"/>
    <x v="20"/>
    <n v="9.0540000000000003"/>
    <n v="9.0500000000000007"/>
    <x v="280"/>
    <s v=""/>
    <n v="30568204"/>
    <n v="87889929"/>
    <n v="21.03"/>
    <n v="3.96"/>
    <n v="0"/>
    <s v="f"/>
    <n v="0.24807488330285465"/>
    <n v="2"/>
    <n v="2"/>
  </r>
  <r>
    <s v="199-F-Jun-06-23"/>
    <m/>
    <n v="199"/>
    <x v="20"/>
    <n v="9.3059999999999992"/>
    <n v="9.31"/>
    <x v="207"/>
    <s v=""/>
    <n v="121345981"/>
    <n v="87889929"/>
    <n v="21.03"/>
    <n v="3.96"/>
    <n v="0"/>
    <s v="f"/>
    <n v="0.98477784549741354"/>
    <n v="2"/>
    <n v="2"/>
  </r>
  <r>
    <s v="199-F-Jun-06-23"/>
    <m/>
    <n v="199"/>
    <x v="20"/>
    <n v="9.3680000000000003"/>
    <n v="9.3699999999999992"/>
    <x v="227"/>
    <s v=""/>
    <n v="130431034"/>
    <n v="87889929"/>
    <n v="21.03"/>
    <n v="3.96"/>
    <n v="0"/>
    <s v="f"/>
    <n v="1.0585071840864666"/>
    <n v="2"/>
    <n v="2"/>
  </r>
  <r>
    <s v="199-F-Jun-06-23"/>
    <m/>
    <n v="199"/>
    <x v="20"/>
    <n v="9.9459999999999997"/>
    <n v="9.9499999999999993"/>
    <x v="281"/>
    <s v=""/>
    <n v="4154260292"/>
    <n v="87889929"/>
    <n v="21.03"/>
    <n v="3.96"/>
    <n v="0"/>
    <s v="f"/>
    <n v="33.713712364245637"/>
    <n v="2"/>
    <n v="2"/>
  </r>
  <r>
    <s v="199-F-Jun-06-23"/>
    <m/>
    <n v="199"/>
    <x v="20"/>
    <n v="10.38"/>
    <n v="10.38"/>
    <x v="282"/>
    <s v=""/>
    <n v="490324350"/>
    <n v="87889929"/>
    <n v="21.03"/>
    <n v="3.96"/>
    <n v="0"/>
    <s v="f"/>
    <n v="3.979205186761972"/>
    <n v="2"/>
    <n v="2"/>
  </r>
  <r>
    <s v="199-F-Jun-06-23"/>
    <m/>
    <n v="199"/>
    <x v="20"/>
    <n v="10.484"/>
    <n v="10.48"/>
    <x v="14"/>
    <s v="zhexenolacetate"/>
    <n v="138137452"/>
    <n v="87889929"/>
    <n v="21.03"/>
    <n v="3.96"/>
    <n v="0"/>
    <s v="f"/>
    <n v="1.1210482724027124"/>
    <n v="2"/>
    <n v="2"/>
  </r>
  <r>
    <s v="199-F-Jun-06-23"/>
    <m/>
    <n v="199"/>
    <x v="20"/>
    <n v="10.736000000000001"/>
    <n v="10.74"/>
    <x v="283"/>
    <s v=""/>
    <n v="155662815"/>
    <n v="87889929"/>
    <n v="21.03"/>
    <n v="3.96"/>
    <n v="0"/>
    <s v="f"/>
    <n v="1.2632745667923067"/>
    <n v="2"/>
    <n v="2"/>
  </r>
  <r>
    <s v="199-F-Jun-06-23"/>
    <m/>
    <n v="199"/>
    <x v="20"/>
    <n v="11.237"/>
    <n v="11.24"/>
    <x v="284"/>
    <s v=""/>
    <n v="10391559923"/>
    <n v="87889929"/>
    <n v="21.03"/>
    <n v="3.96"/>
    <n v="0"/>
    <s v="f"/>
    <n v="84.332236700358536"/>
    <n v="2"/>
    <n v="2"/>
  </r>
  <r>
    <s v="199-F-Jun-06-23"/>
    <m/>
    <n v="199"/>
    <x v="20"/>
    <n v="11.443"/>
    <n v="11.44"/>
    <x v="285"/>
    <s v=""/>
    <n v="613822213"/>
    <n v="87889929"/>
    <n v="21.03"/>
    <n v="3.96"/>
    <n v="0"/>
    <s v="f"/>
    <n v="4.9814465337471248"/>
    <n v="2"/>
    <n v="2"/>
  </r>
  <r>
    <s v="199-F-Jun-06-23"/>
    <m/>
    <n v="199"/>
    <x v="20"/>
    <n v="11.773"/>
    <n v="11.77"/>
    <x v="149"/>
    <s v="bocimene"/>
    <n v="1862962369"/>
    <n v="87889929"/>
    <n v="21.03"/>
    <n v="3.96"/>
    <n v="0"/>
    <s v="f"/>
    <n v="15.118787230263337"/>
    <n v="2"/>
    <n v="2"/>
  </r>
  <r>
    <s v="199-F-Jun-06-23"/>
    <m/>
    <n v="199"/>
    <x v="20"/>
    <n v="12.069000000000001"/>
    <n v="12.07"/>
    <x v="286"/>
    <s v=""/>
    <n v="96697040"/>
    <n v="87889929"/>
    <n v="21.03"/>
    <n v="3.96"/>
    <n v="0"/>
    <s v="f"/>
    <n v="0.78474047457061813"/>
    <n v="2"/>
    <n v="2"/>
  </r>
  <r>
    <s v="199-F-Jun-06-23"/>
    <m/>
    <n v="199"/>
    <x v="20"/>
    <n v="12.301"/>
    <n v="12.3"/>
    <x v="17"/>
    <s v="acetophenone"/>
    <n v="53048811"/>
    <n v="87889929"/>
    <n v="21.03"/>
    <n v="3.96"/>
    <n v="0"/>
    <s v="f"/>
    <n v="0.43051523727662222"/>
    <n v="2"/>
    <n v="2"/>
  </r>
  <r>
    <s v="199-F-Jun-06-23"/>
    <m/>
    <n v="199"/>
    <x v="20"/>
    <n v="13.000999999999999"/>
    <n v="13"/>
    <x v="287"/>
    <s v=""/>
    <n v="270618688"/>
    <n v="87889929"/>
    <n v="21.03"/>
    <n v="3.96"/>
    <n v="0"/>
    <s v="f"/>
    <n v="2.1961937785148136"/>
    <n v="2"/>
    <n v="2"/>
  </r>
  <r>
    <s v="199-F-Jun-06-23"/>
    <m/>
    <n v="199"/>
    <x v="20"/>
    <n v="13.175000000000001"/>
    <n v="13.18"/>
    <x v="288"/>
    <s v=""/>
    <n v="20004578"/>
    <n v="87889929"/>
    <n v="21.03"/>
    <n v="3.96"/>
    <n v="0"/>
    <s v="f"/>
    <n v="0.16234625210145986"/>
    <n v="2"/>
    <n v="2"/>
  </r>
  <r>
    <s v="199-F-Jun-06-23"/>
    <m/>
    <n v="199"/>
    <x v="20"/>
    <n v="13.289"/>
    <n v="13.29"/>
    <x v="289"/>
    <s v=""/>
    <n v="39851479"/>
    <n v="87889929"/>
    <n v="21.03"/>
    <n v="3.96"/>
    <n v="0"/>
    <s v="f"/>
    <n v="0.32341288360844367"/>
    <n v="2"/>
    <n v="2"/>
  </r>
  <r>
    <s v="199-F-Jun-06-23"/>
    <m/>
    <n v="199"/>
    <x v="20"/>
    <n v="13.366"/>
    <n v="13.37"/>
    <x v="107"/>
    <s v=""/>
    <n v="23215330"/>
    <n v="87889929"/>
    <n v="21.03"/>
    <n v="3.96"/>
    <n v="0"/>
    <s v="f"/>
    <n v="0.18840296540114887"/>
    <n v="2"/>
    <n v="2"/>
  </r>
  <r>
    <s v="199-F-Jun-06-23"/>
    <m/>
    <n v="199"/>
    <x v="20"/>
    <n v="13.442"/>
    <n v="13.44"/>
    <x v="290"/>
    <s v=""/>
    <n v="45370733"/>
    <n v="87889929"/>
    <n v="21.03"/>
    <n v="3.96"/>
    <n v="0"/>
    <s v="f"/>
    <n v="0.36820414095443676"/>
    <n v="2"/>
    <n v="2"/>
  </r>
  <r>
    <s v="199-F-Jun-06-23"/>
    <m/>
    <n v="199"/>
    <x v="20"/>
    <n v="13.516"/>
    <n v="13.52"/>
    <x v="20"/>
    <s v="nonanal"/>
    <n v="125430265"/>
    <n v="87889929"/>
    <n v="21.03"/>
    <n v="3.96"/>
    <n v="0"/>
    <s v="f"/>
    <n v="1.0179236684144457"/>
    <n v="2"/>
    <n v="2"/>
  </r>
  <r>
    <s v="199-F-Jun-06-23"/>
    <m/>
    <n v="199"/>
    <x v="20"/>
    <n v="13.775"/>
    <n v="13.78"/>
    <x v="291"/>
    <s v=""/>
    <n v="124856319"/>
    <n v="87889929"/>
    <n v="21.03"/>
    <n v="3.96"/>
    <n v="0"/>
    <s v="f"/>
    <n v="1.0132658354919706"/>
    <n v="2"/>
    <n v="2"/>
  </r>
  <r>
    <s v="199-F-Jun-06-23"/>
    <m/>
    <n v="199"/>
    <x v="20"/>
    <n v="13.893000000000001"/>
    <n v="13.89"/>
    <x v="71"/>
    <s v="edimethylnonatriene"/>
    <n v="279800347"/>
    <n v="87889929"/>
    <n v="21.03"/>
    <n v="3.96"/>
    <n v="0"/>
    <s v="f"/>
    <n v="2.2707071187474162"/>
    <n v="2"/>
    <n v="2"/>
  </r>
  <r>
    <s v="199-F-Jun-06-23"/>
    <m/>
    <n v="199"/>
    <x v="20"/>
    <n v="13.988"/>
    <n v="13.99"/>
    <x v="292"/>
    <s v=""/>
    <n v="114140495"/>
    <n v="87889929"/>
    <n v="21.03"/>
    <n v="3.96"/>
    <n v="0"/>
    <s v="f"/>
    <n v="0.92630204827392104"/>
    <n v="2"/>
    <n v="2"/>
  </r>
  <r>
    <s v="199-F-Jun-06-23"/>
    <m/>
    <n v="199"/>
    <x v="20"/>
    <n v="14.173"/>
    <n v="14.17"/>
    <x v="293"/>
    <s v=""/>
    <n v="76540345"/>
    <n v="87889929"/>
    <n v="21.03"/>
    <n v="3.96"/>
    <n v="0"/>
    <s v="f"/>
    <n v="0.6211597238043568"/>
    <n v="2"/>
    <n v="2"/>
  </r>
  <r>
    <s v="199-F-Jun-06-23"/>
    <m/>
    <n v="199"/>
    <x v="20"/>
    <n v="14.285"/>
    <n v="14.29"/>
    <x v="238"/>
    <s v=""/>
    <n v="140537273"/>
    <n v="87889929"/>
    <n v="21.03"/>
    <n v="3.96"/>
    <n v="0"/>
    <s v="f"/>
    <n v="1.1405239116821002"/>
    <n v="2"/>
    <n v="2"/>
  </r>
  <r>
    <s v="199-F-Jun-06-23"/>
    <m/>
    <n v="199"/>
    <x v="20"/>
    <n v="14.385999999999999"/>
    <n v="14.39"/>
    <x v="239"/>
    <s v=""/>
    <n v="314064325"/>
    <n v="87889929"/>
    <n v="21.03"/>
    <n v="3.96"/>
    <n v="0"/>
    <s v="f"/>
    <n v="2.5487748895540223"/>
    <n v="2"/>
    <n v="2"/>
  </r>
  <r>
    <s v="199-F-Jun-06-23"/>
    <m/>
    <n v="199"/>
    <x v="20"/>
    <n v="14.529"/>
    <n v="14.53"/>
    <x v="240"/>
    <s v=""/>
    <n v="59607941"/>
    <n v="87889929"/>
    <n v="21.03"/>
    <n v="3.96"/>
    <n v="0"/>
    <s v="f"/>
    <n v="0.48374556148272391"/>
    <n v="2"/>
    <n v="2"/>
  </r>
  <r>
    <s v="199-F-Jun-06-23"/>
    <m/>
    <n v="199"/>
    <x v="20"/>
    <n v="14.632999999999999"/>
    <n v="14.63"/>
    <x v="294"/>
    <s v=""/>
    <n v="78116913"/>
    <n v="87889929"/>
    <n v="21.03"/>
    <n v="3.96"/>
    <n v="0"/>
    <s v="f"/>
    <n v="0.63395429042721152"/>
    <n v="2"/>
    <n v="2"/>
  </r>
  <r>
    <s v="199-F-Jun-06-23"/>
    <m/>
    <n v="199"/>
    <x v="20"/>
    <n v="14.861000000000001"/>
    <n v="14.86"/>
    <x v="295"/>
    <s v=""/>
    <n v="22055265"/>
    <n v="87889929"/>
    <n v="21.03"/>
    <n v="3.96"/>
    <n v="0"/>
    <s v="f"/>
    <n v="0.17898851012275813"/>
    <n v="2"/>
    <n v="2"/>
  </r>
  <r>
    <s v="199-F-Jun-06-23"/>
    <m/>
    <n v="199"/>
    <x v="20"/>
    <n v="14.954000000000001"/>
    <n v="14.95"/>
    <x v="95"/>
    <s v="benzene"/>
    <n v="291051742"/>
    <n v="87889929"/>
    <n v="21.03"/>
    <n v="3.96"/>
    <n v="0"/>
    <s v="f"/>
    <n v="2.3620173083031819"/>
    <n v="2"/>
    <n v="2"/>
  </r>
  <r>
    <s v="199-F-Jun-06-23"/>
    <m/>
    <n v="199"/>
    <x v="20"/>
    <n v="15.113"/>
    <n v="15.11"/>
    <x v="242"/>
    <s v=""/>
    <n v="91430885"/>
    <n v="87889929"/>
    <n v="21.03"/>
    <n v="3.96"/>
    <n v="0"/>
    <s v="f"/>
    <n v="0.74200323076395736"/>
    <n v="2"/>
    <n v="2"/>
  </r>
  <r>
    <s v="199-F-Jun-06-23"/>
    <m/>
    <n v="199"/>
    <x v="20"/>
    <n v="15.459"/>
    <n v="15.46"/>
    <x v="243"/>
    <s v=""/>
    <n v="62790244"/>
    <n v="87889929"/>
    <n v="21.03"/>
    <n v="3.96"/>
    <n v="0"/>
    <s v="f"/>
    <n v="0.50957139820376007"/>
    <n v="2"/>
    <n v="2"/>
  </r>
  <r>
    <s v="199-F-Jun-06-23"/>
    <m/>
    <n v="199"/>
    <x v="20"/>
    <n v="15.706"/>
    <n v="15.71"/>
    <x v="25"/>
    <s v=""/>
    <n v="70825145"/>
    <n v="87889929"/>
    <n v="21.03"/>
    <n v="3.96"/>
    <n v="0"/>
    <s v="f"/>
    <n v="0.57477827551735661"/>
    <n v="2"/>
    <n v="2"/>
  </r>
  <r>
    <s v="199-F-Jun-06-23"/>
    <m/>
    <n v="199"/>
    <x v="20"/>
    <n v="15.93"/>
    <n v="15.93"/>
    <x v="296"/>
    <s v=""/>
    <n v="35191350"/>
    <n v="87889929"/>
    <n v="21.03"/>
    <n v="3.96"/>
    <n v="0"/>
    <s v="f"/>
    <n v="0.28559381651993404"/>
    <n v="2"/>
    <n v="2"/>
  </r>
  <r>
    <s v="199-F-Jun-06-23"/>
    <m/>
    <n v="199"/>
    <x v="20"/>
    <n v="16.029"/>
    <n v="16.03"/>
    <x v="244"/>
    <s v=""/>
    <n v="41229527"/>
    <n v="87889929"/>
    <n v="21.03"/>
    <n v="3.96"/>
    <n v="0"/>
    <s v="f"/>
    <n v="0.33459637010917931"/>
    <n v="2"/>
    <n v="2"/>
  </r>
  <r>
    <s v="199-F-Jun-06-23"/>
    <m/>
    <n v="199"/>
    <x v="20"/>
    <n v="16.103000000000002"/>
    <n v="16.100000000000001"/>
    <x v="297"/>
    <s v=""/>
    <n v="48221877"/>
    <n v="87889929"/>
    <n v="21.03"/>
    <n v="3.96"/>
    <n v="0"/>
    <s v="f"/>
    <n v="0.3913424717206026"/>
    <n v="2"/>
    <n v="2"/>
  </r>
  <r>
    <s v="199-F-Jun-06-23"/>
    <m/>
    <n v="199"/>
    <x v="20"/>
    <n v="16.262"/>
    <n v="16.260000000000002"/>
    <x v="298"/>
    <s v=""/>
    <n v="105898161"/>
    <n v="87889929"/>
    <n v="21.03"/>
    <n v="3.96"/>
    <n v="0"/>
    <s v="f"/>
    <n v="0.8594117577879915"/>
    <n v="2"/>
    <n v="2"/>
  </r>
  <r>
    <s v="199-F-Jun-06-23"/>
    <m/>
    <n v="199"/>
    <x v="20"/>
    <n v="16.361999999999998"/>
    <n v="16.36"/>
    <x v="28"/>
    <s v="dodecane"/>
    <n v="200451540"/>
    <n v="87889929"/>
    <n v="21.03"/>
    <n v="3.96"/>
    <n v="0"/>
    <s v="f"/>
    <n v="1.6267554480262401"/>
    <n v="2"/>
    <n v="2"/>
  </r>
  <r>
    <s v="199-F-Jun-06-23"/>
    <m/>
    <n v="199"/>
    <x v="20"/>
    <n v="16.55"/>
    <n v="16.55"/>
    <x v="29"/>
    <s v="decanal"/>
    <n v="113603292"/>
    <n v="87889929"/>
    <n v="21.03"/>
    <n v="3.96"/>
    <n v="0"/>
    <s v="f"/>
    <n v="0.92194240151368145"/>
    <n v="2"/>
    <n v="2"/>
  </r>
  <r>
    <s v="199-F-Jun-06-23"/>
    <m/>
    <n v="199"/>
    <x v="20"/>
    <n v="16.736000000000001"/>
    <n v="16.739999999999998"/>
    <x v="299"/>
    <s v=""/>
    <n v="33273962"/>
    <n v="87889929"/>
    <n v="21.03"/>
    <n v="3.96"/>
    <n v="0"/>
    <s v="f"/>
    <n v="0.27003334053167211"/>
    <n v="2"/>
    <n v="2"/>
  </r>
  <r>
    <s v="199-F-Jun-06-23"/>
    <m/>
    <n v="199"/>
    <x v="20"/>
    <n v="16.843"/>
    <n v="16.84"/>
    <x v="300"/>
    <s v=""/>
    <n v="90139542"/>
    <n v="87889929"/>
    <n v="21.03"/>
    <n v="3.96"/>
    <n v="0"/>
    <s v="f"/>
    <n v="0.73152339478703965"/>
    <n v="2"/>
    <n v="2"/>
  </r>
  <r>
    <s v="199-F-Jun-06-23"/>
    <m/>
    <n v="199"/>
    <x v="20"/>
    <n v="16.928999999999998"/>
    <n v="16.93"/>
    <x v="273"/>
    <s v=""/>
    <n v="191977427"/>
    <n v="87889929"/>
    <n v="21.03"/>
    <n v="3.96"/>
    <n v="0"/>
    <s v="f"/>
    <n v="1.5579841655010973"/>
    <n v="2"/>
    <n v="2"/>
  </r>
  <r>
    <s v="199-F-Jun-06-23"/>
    <m/>
    <n v="199"/>
    <x v="20"/>
    <n v="17.190999999999999"/>
    <n v="17.190000000000001"/>
    <x v="247"/>
    <s v=""/>
    <n v="137308514"/>
    <n v="87889929"/>
    <n v="21.03"/>
    <n v="3.96"/>
    <n v="0"/>
    <s v="f"/>
    <n v="1.1143210633846328"/>
    <n v="2"/>
    <n v="2"/>
  </r>
  <r>
    <s v="199-F-Jun-06-23"/>
    <m/>
    <n v="199"/>
    <x v="20"/>
    <n v="17.436"/>
    <n v="17.440000000000001"/>
    <x v="30"/>
    <s v="cisthreehexiso"/>
    <n v="53875222"/>
    <n v="87889929"/>
    <n v="21.03"/>
    <n v="3.96"/>
    <n v="0"/>
    <s v="f"/>
    <n v="0.43722193853997399"/>
    <n v="2"/>
    <n v="2"/>
  </r>
  <r>
    <s v="199-F-Jun-06-23"/>
    <m/>
    <n v="199"/>
    <x v="20"/>
    <n v="17.591999999999999"/>
    <n v="17.59"/>
    <x v="301"/>
    <s v=""/>
    <n v="60636457"/>
    <n v="87889929"/>
    <n v="21.03"/>
    <n v="3.96"/>
    <n v="0"/>
    <s v="f"/>
    <n v="0.49209243677428888"/>
    <n v="2"/>
    <n v="2"/>
  </r>
  <r>
    <s v="199-F-Jun-06-23"/>
    <m/>
    <n v="199"/>
    <x v="20"/>
    <n v="17.649000000000001"/>
    <n v="17.649999999999999"/>
    <x v="248"/>
    <s v=""/>
    <n v="55034575"/>
    <n v="87889929"/>
    <n v="21.03"/>
    <n v="3.96"/>
    <n v="0"/>
    <s v="f"/>
    <n v="0.44663061561442086"/>
    <n v="2"/>
    <n v="2"/>
  </r>
  <r>
    <s v="199-F-Jun-06-23"/>
    <m/>
    <n v="199"/>
    <x v="20"/>
    <n v="18.183"/>
    <n v="18.18"/>
    <x v="33"/>
    <s v="methylacetophenone"/>
    <n v="36288584"/>
    <n v="87889929"/>
    <n v="21.03"/>
    <n v="3.96"/>
    <n v="0"/>
    <s v="f"/>
    <n v="0.294498369646638"/>
    <n v="2"/>
    <n v="2"/>
  </r>
  <r>
    <s v="199-F-Jun-06-23"/>
    <m/>
    <n v="199"/>
    <x v="20"/>
    <n v="18.434999999999999"/>
    <n v="18.440000000000001"/>
    <x v="302"/>
    <s v=""/>
    <n v="116142103"/>
    <n v="87889929"/>
    <n v="21.03"/>
    <n v="3.96"/>
    <n v="0"/>
    <s v="f"/>
    <n v="0.94254600788038212"/>
    <n v="2"/>
    <n v="2"/>
  </r>
  <r>
    <s v="199-F-Jun-06-23"/>
    <m/>
    <n v="199"/>
    <x v="20"/>
    <n v="18.681999999999999"/>
    <n v="18.68"/>
    <x v="35"/>
    <s v=""/>
    <n v="64315673"/>
    <n v="87889929"/>
    <n v="21.03"/>
    <n v="3.96"/>
    <n v="0"/>
    <s v="f"/>
    <n v="0.52195094857452407"/>
    <n v="2"/>
    <n v="2"/>
  </r>
  <r>
    <s v="199-F-Jun-06-23"/>
    <m/>
    <n v="199"/>
    <x v="20"/>
    <n v="19.004000000000001"/>
    <n v="19"/>
    <x v="36"/>
    <s v="methylnaphthalene"/>
    <n v="67586159"/>
    <n v="87889929"/>
    <n v="21.03"/>
    <n v="3.96"/>
    <n v="0"/>
    <s v="f"/>
    <n v="0.54849243046183482"/>
    <n v="2"/>
    <n v="2"/>
  </r>
  <r>
    <s v="199-F-Jun-06-23"/>
    <m/>
    <n v="199"/>
    <x v="20"/>
    <n v="19.097999999999999"/>
    <n v="19.100000000000001"/>
    <x v="37"/>
    <s v=""/>
    <n v="30824477"/>
    <n v="87889929"/>
    <n v="21.03"/>
    <n v="3.96"/>
    <n v="0"/>
    <s v="f"/>
    <n v="0.25015465529628522"/>
    <n v="2"/>
    <n v="2"/>
  </r>
  <r>
    <s v="199-F-Jun-06-23"/>
    <m/>
    <n v="199"/>
    <x v="20"/>
    <n v="19.396999999999998"/>
    <n v="19.399999999999999"/>
    <x v="39"/>
    <s v="undecanal_c"/>
    <n v="42540376"/>
    <n v="87889929"/>
    <n v="21.03"/>
    <n v="3.96"/>
    <n v="0"/>
    <s v="f"/>
    <n v="0.34523450615088669"/>
    <n v="2"/>
    <n v="2"/>
  </r>
  <r>
    <s v="199-F-Jun-06-23"/>
    <m/>
    <n v="199"/>
    <x v="20"/>
    <n v="19.504000000000001"/>
    <n v="19.5"/>
    <x v="41"/>
    <s v="standard"/>
    <n v="87889929"/>
    <n v="87889929"/>
    <n v="21.03"/>
    <n v="3.96"/>
    <n v="0"/>
    <s v="f"/>
    <n v="0.71326676176890147"/>
    <n v="2"/>
    <n v="2"/>
  </r>
  <r>
    <s v="199-F-Jun-06-23"/>
    <m/>
    <n v="199"/>
    <x v="20"/>
    <n v="20.126999999999999"/>
    <n v="20.13"/>
    <x v="73"/>
    <s v=""/>
    <n v="37580050"/>
    <n v="87889929"/>
    <n v="21.03"/>
    <n v="3.96"/>
    <n v="0"/>
    <s v="f"/>
    <n v="0.30497920382451787"/>
    <n v="2"/>
    <n v="2"/>
  </r>
  <r>
    <s v="199-F-Jun-06-23"/>
    <m/>
    <n v="199"/>
    <x v="20"/>
    <n v="20.260999999999999"/>
    <n v="20.260000000000002"/>
    <x v="303"/>
    <s v=""/>
    <n v="140933361"/>
    <n v="87889929"/>
    <n v="21.03"/>
    <n v="3.96"/>
    <n v="0"/>
    <s v="f"/>
    <n v="1.1437383460132002"/>
    <n v="2"/>
    <n v="2"/>
  </r>
  <r>
    <s v="199-F-Jun-06-23"/>
    <m/>
    <n v="199"/>
    <x v="20"/>
    <n v="21.634"/>
    <n v="21.63"/>
    <x v="119"/>
    <s v=""/>
    <n v="13452390"/>
    <n v="87889929"/>
    <n v="21.03"/>
    <n v="3.96"/>
    <n v="0"/>
    <s v="f"/>
    <n v="0.10917226538381151"/>
    <n v="2"/>
    <n v="2"/>
  </r>
  <r>
    <s v="199-F-Jun-06-23"/>
    <m/>
    <n v="199"/>
    <x v="20"/>
    <n v="21.837"/>
    <n v="21.84"/>
    <x v="44"/>
    <s v="tetradecane"/>
    <n v="32108915"/>
    <n v="87889929"/>
    <n v="21.03"/>
    <n v="3.96"/>
    <n v="0"/>
    <s v="f"/>
    <n v="0.26057845405658375"/>
    <n v="2"/>
    <n v="2"/>
  </r>
  <r>
    <s v="199-F-Jun-06-23"/>
    <m/>
    <n v="199"/>
    <x v="20"/>
    <n v="22.033999999999999"/>
    <n v="22.03"/>
    <x v="304"/>
    <s v=""/>
    <n v="100494962"/>
    <n v="87889929"/>
    <n v="21.03"/>
    <n v="3.96"/>
    <n v="0"/>
    <s v="f"/>
    <n v="0.81556233956940394"/>
    <n v="2"/>
    <n v="2"/>
  </r>
  <r>
    <s v="199-F-Jun-06-23"/>
    <m/>
    <n v="199"/>
    <x v="20"/>
    <n v="22.292999999999999"/>
    <n v="22.29"/>
    <x v="46"/>
    <s v="tetramethyldiol"/>
    <n v="170714328"/>
    <n v="87889929"/>
    <n v="21.03"/>
    <n v="3.96"/>
    <n v="0"/>
    <s v="f"/>
    <n v="1.3854244428859888"/>
    <n v="2"/>
    <n v="2"/>
  </r>
  <r>
    <s v="199-F-Jun-06-23"/>
    <m/>
    <n v="199"/>
    <x v="20"/>
    <n v="22.59"/>
    <n v="22.59"/>
    <x v="258"/>
    <s v=""/>
    <n v="43260166"/>
    <n v="87889929"/>
    <n v="21.03"/>
    <n v="3.96"/>
    <n v="0"/>
    <s v="f"/>
    <n v="0.35107592948909006"/>
    <n v="2"/>
    <n v="2"/>
  </r>
  <r>
    <s v="199-F-Jun-06-23"/>
    <m/>
    <n v="199"/>
    <x v="20"/>
    <n v="22.695"/>
    <n v="22.7"/>
    <x v="166"/>
    <s v=""/>
    <n v="45652264"/>
    <n v="87889929"/>
    <n v="21.03"/>
    <n v="3.96"/>
    <n v="0"/>
    <s v="f"/>
    <n v="0.37048889310968719"/>
    <n v="2"/>
    <n v="2"/>
  </r>
  <r>
    <s v="199-F-Jun-06-23"/>
    <m/>
    <n v="199"/>
    <x v="20"/>
    <n v="22.800999999999998"/>
    <n v="22.8"/>
    <x v="305"/>
    <s v=""/>
    <n v="20637727"/>
    <n v="87889929"/>
    <n v="21.03"/>
    <n v="3.96"/>
    <n v="0"/>
    <s v="f"/>
    <n v="0.16748454430496384"/>
    <n v="2"/>
    <n v="2"/>
  </r>
  <r>
    <s v="199-F-Jun-06-23"/>
    <m/>
    <n v="199"/>
    <x v="20"/>
    <n v="22.984999999999999"/>
    <n v="22.99"/>
    <x v="306"/>
    <s v=""/>
    <n v="16588421"/>
    <n v="87889929"/>
    <n v="21.03"/>
    <n v="3.96"/>
    <n v="0"/>
    <s v="f"/>
    <n v="0.1346225837721321"/>
    <n v="2"/>
    <n v="2"/>
  </r>
  <r>
    <s v="199-F-Jun-06-23"/>
    <m/>
    <n v="199"/>
    <x v="20"/>
    <n v="23.106000000000002"/>
    <n v="23.11"/>
    <x v="120"/>
    <s v=""/>
    <n v="56752623"/>
    <n v="87889929"/>
    <n v="21.03"/>
    <n v="3.96"/>
    <n v="0"/>
    <s v="f"/>
    <n v="0.46057335680748218"/>
    <n v="2"/>
    <n v="2"/>
  </r>
  <r>
    <s v="199-F-Jun-06-23"/>
    <m/>
    <n v="199"/>
    <x v="20"/>
    <n v="23.315999999999999"/>
    <n v="23.32"/>
    <x v="307"/>
    <s v=""/>
    <n v="153480856"/>
    <n v="87889929"/>
    <n v="21.03"/>
    <n v="3.96"/>
    <n v="0"/>
    <s v="f"/>
    <n v="1.2455669767652113"/>
    <n v="2"/>
    <n v="2"/>
  </r>
  <r>
    <s v="199-F-Jun-06-23"/>
    <m/>
    <n v="199"/>
    <x v="20"/>
    <n v="23.408000000000001"/>
    <n v="23.41"/>
    <x v="308"/>
    <s v=""/>
    <n v="94996235"/>
    <n v="87889929"/>
    <n v="21.03"/>
    <n v="3.96"/>
    <n v="0"/>
    <s v="f"/>
    <n v="0.77093766816773257"/>
    <n v="2"/>
    <n v="2"/>
  </r>
  <r>
    <s v="199-F-Jun-06-23"/>
    <m/>
    <n v="199"/>
    <x v="20"/>
    <n v="23.541"/>
    <n v="23.54"/>
    <x v="77"/>
    <s v=""/>
    <n v="72212477"/>
    <n v="87889929"/>
    <n v="21.03"/>
    <n v="3.96"/>
    <n v="0"/>
    <s v="f"/>
    <n v="0.58603710590210256"/>
    <n v="2"/>
    <n v="2"/>
  </r>
  <r>
    <s v="199-F-Jun-06-23"/>
    <m/>
    <n v="199"/>
    <x v="20"/>
    <n v="23.9"/>
    <n v="23.9"/>
    <x v="309"/>
    <s v=""/>
    <n v="28439652"/>
    <n v="87889929"/>
    <n v="21.03"/>
    <n v="3.96"/>
    <n v="0"/>
    <s v="f"/>
    <n v="0.23080071537973892"/>
    <n v="2"/>
    <n v="2"/>
  </r>
  <r>
    <s v="199-F-Jun-06-23"/>
    <m/>
    <n v="199"/>
    <x v="20"/>
    <n v="24.332999999999998"/>
    <n v="24.33"/>
    <x v="48"/>
    <s v="pentadecane"/>
    <n v="16524514"/>
    <n v="87889929"/>
    <n v="21.03"/>
    <n v="3.96"/>
    <n v="0"/>
    <s v="f"/>
    <n v="0.13410394939088957"/>
    <n v="2"/>
    <n v="2"/>
  </r>
  <r>
    <s v="199-F-Jun-06-23"/>
    <m/>
    <n v="199"/>
    <x v="20"/>
    <n v="24.606999999999999"/>
    <n v="24.61"/>
    <x v="49"/>
    <s v="tridecanal"/>
    <n v="668793974"/>
    <n v="87889929"/>
    <n v="21.03"/>
    <n v="3.96"/>
    <n v="0"/>
    <s v="f"/>
    <n v="5.4275673851725932"/>
    <n v="2"/>
    <n v="2"/>
  </r>
  <r>
    <s v="199-F-Jun-06-23"/>
    <m/>
    <n v="199"/>
    <x v="20"/>
    <n v="24.972000000000001"/>
    <n v="24.97"/>
    <x v="264"/>
    <s v=""/>
    <n v="108288997"/>
    <n v="87889929"/>
    <n v="21.03"/>
    <n v="3.96"/>
    <n v="0"/>
    <s v="f"/>
    <n v="0.87881447970440718"/>
    <n v="2"/>
    <n v="2"/>
  </r>
  <r>
    <s v="199-F-Jun-06-23"/>
    <m/>
    <n v="199"/>
    <x v="20"/>
    <n v="25.411000000000001"/>
    <n v="25.41"/>
    <x v="310"/>
    <s v=""/>
    <n v="22375615"/>
    <n v="87889929"/>
    <n v="21.03"/>
    <n v="3.96"/>
    <n v="0"/>
    <s v="f"/>
    <n v="0.18158829612477737"/>
    <n v="2"/>
    <n v="2"/>
  </r>
  <r>
    <s v="199-F-Jun-06-23"/>
    <m/>
    <n v="199"/>
    <x v="20"/>
    <n v="27.192"/>
    <n v="27.19"/>
    <x v="78"/>
    <s v=""/>
    <n v="26421599"/>
    <n v="87889929"/>
    <n v="21.03"/>
    <n v="3.96"/>
    <n v="0"/>
    <s v="f"/>
    <n v="0.21442329711617411"/>
    <n v="2"/>
    <n v="2"/>
  </r>
  <r>
    <s v="199-F-Jun-06-23"/>
    <m/>
    <n v="199"/>
    <x v="20"/>
    <n v="32.005000000000003"/>
    <n v="32.01"/>
    <x v="124"/>
    <s v=""/>
    <n v="14100719"/>
    <n v="87889929"/>
    <n v="21.03"/>
    <n v="3.96"/>
    <n v="0"/>
    <s v="f"/>
    <n v="0.11443375019387286"/>
    <n v="2"/>
    <n v="2"/>
  </r>
  <r>
    <s v="199-F-Jun-06-23"/>
    <m/>
    <n v="199"/>
    <x v="20"/>
    <n v="32.872999999999998"/>
    <n v="32.869999999999997"/>
    <x v="267"/>
    <s v=""/>
    <n v="19426779"/>
    <n v="87889929"/>
    <n v="21.03"/>
    <n v="3.96"/>
    <n v="0"/>
    <s v="f"/>
    <n v="0.15765715033095656"/>
    <n v="2"/>
    <n v="2"/>
  </r>
  <r>
    <s v="221-F-Jun-06-23"/>
    <m/>
    <n v="221"/>
    <x v="21"/>
    <n v="5.4260000000000002"/>
    <n v="5.43"/>
    <x v="2"/>
    <s v="hydroxymethylpentanone"/>
    <n v="32483682"/>
    <n v="54213108"/>
    <n v="17.57"/>
    <n v="3.29"/>
    <n v="1"/>
    <s v="f"/>
    <n v="0.51154099284684917"/>
    <n v="2"/>
    <n v="2"/>
  </r>
  <r>
    <s v="221-F-Jun-06-23"/>
    <m/>
    <n v="221"/>
    <x v="21"/>
    <n v="7.8140000000000001"/>
    <n v="7.81"/>
    <x v="279"/>
    <s v=""/>
    <n v="413522289"/>
    <n v="54213108"/>
    <n v="17.57"/>
    <n v="3.29"/>
    <n v="1"/>
    <s v="f"/>
    <n v="6.5119958470028649"/>
    <n v="2"/>
    <n v="2"/>
  </r>
  <r>
    <s v="221-F-Jun-06-23"/>
    <m/>
    <n v="221"/>
    <x v="21"/>
    <n v="8.0050000000000008"/>
    <n v="8.01"/>
    <x v="169"/>
    <s v="apinene"/>
    <n v="682822454"/>
    <n v="54213108"/>
    <n v="17.57"/>
    <n v="3.29"/>
    <n v="1"/>
    <s v="f"/>
    <n v="10.752835102168591"/>
    <n v="2"/>
    <n v="2"/>
  </r>
  <r>
    <s v="221-F-Jun-06-23"/>
    <m/>
    <n v="221"/>
    <x v="21"/>
    <n v="9.0540000000000003"/>
    <n v="9.0500000000000007"/>
    <x v="280"/>
    <s v=""/>
    <n v="94041661"/>
    <n v="54213108"/>
    <n v="17.57"/>
    <n v="3.29"/>
    <n v="1"/>
    <s v="f"/>
    <n v="1.4809332463267808"/>
    <n v="2"/>
    <n v="2"/>
  </r>
  <r>
    <s v="221-F-Jun-06-23"/>
    <m/>
    <n v="221"/>
    <x v="21"/>
    <n v="9.3059999999999992"/>
    <n v="9.31"/>
    <x v="207"/>
    <s v=""/>
    <n v="309607373"/>
    <n v="54213108"/>
    <n v="17.57"/>
    <n v="3.29"/>
    <n v="1"/>
    <s v="f"/>
    <n v="4.875582237787107"/>
    <n v="2"/>
    <n v="2"/>
  </r>
  <r>
    <s v="221-F-Jun-06-23"/>
    <m/>
    <n v="221"/>
    <x v="21"/>
    <n v="9.3689999999999998"/>
    <n v="9.3699999999999992"/>
    <x v="227"/>
    <s v=""/>
    <n v="394872565"/>
    <n v="54213108"/>
    <n v="17.57"/>
    <n v="3.29"/>
    <n v="1"/>
    <s v="f"/>
    <n v="6.218306900925886"/>
    <n v="2"/>
    <n v="2"/>
  </r>
  <r>
    <s v="221-F-Jun-06-23"/>
    <m/>
    <n v="221"/>
    <x v="21"/>
    <n v="9.9550000000000001"/>
    <n v="9.9600000000000009"/>
    <x v="311"/>
    <s v=""/>
    <n v="5131793657"/>
    <n v="54213108"/>
    <n v="17.57"/>
    <n v="3.29"/>
    <n v="1"/>
    <s v="f"/>
    <n v="80.813585799385152"/>
    <n v="2"/>
    <n v="2"/>
  </r>
  <r>
    <s v="221-F-Jun-06-23"/>
    <m/>
    <n v="221"/>
    <x v="21"/>
    <n v="10.387"/>
    <n v="10.39"/>
    <x v="312"/>
    <s v=""/>
    <n v="454458073"/>
    <n v="54213108"/>
    <n v="17.57"/>
    <n v="3.29"/>
    <n v="1"/>
    <s v="f"/>
    <n v="7.1566374116605953"/>
    <n v="2"/>
    <n v="2"/>
  </r>
  <r>
    <s v="221-F-Jun-06-23"/>
    <m/>
    <n v="221"/>
    <x v="21"/>
    <n v="10.776999999999999"/>
    <n v="10.78"/>
    <x v="313"/>
    <s v=""/>
    <n v="79836163"/>
    <n v="54213108"/>
    <n v="17.57"/>
    <n v="3.29"/>
    <n v="1"/>
    <s v="f"/>
    <n v="1.2572303252477008"/>
    <n v="2"/>
    <n v="2"/>
  </r>
  <r>
    <s v="221-F-Jun-06-23"/>
    <m/>
    <n v="221"/>
    <x v="21"/>
    <n v="11.151"/>
    <n v="11.15"/>
    <x v="16"/>
    <s v="ethylhexanol"/>
    <n v="6242564088"/>
    <n v="54213108"/>
    <n v="17.57"/>
    <n v="3.29"/>
    <n v="1"/>
    <s v="f"/>
    <n v="98.305587140201837"/>
    <n v="2"/>
    <n v="2"/>
  </r>
  <r>
    <s v="221-F-Jun-06-23"/>
    <m/>
    <n v="221"/>
    <x v="21"/>
    <n v="11.311"/>
    <n v="11.31"/>
    <x v="203"/>
    <s v=""/>
    <n v="7779150287"/>
    <n v="54213108"/>
    <n v="17.57"/>
    <n v="3.29"/>
    <n v="1"/>
    <s v="f"/>
    <n v="122.50317748206105"/>
    <n v="2"/>
    <n v="2"/>
  </r>
  <r>
    <s v="221-F-Jun-06-23"/>
    <m/>
    <n v="221"/>
    <x v="21"/>
    <n v="11.458"/>
    <n v="11.46"/>
    <x v="314"/>
    <s v=""/>
    <n v="156890343"/>
    <n v="54213108"/>
    <n v="17.57"/>
    <n v="3.29"/>
    <n v="1"/>
    <s v="f"/>
    <n v="2.4706510126008103"/>
    <n v="2"/>
    <n v="2"/>
  </r>
  <r>
    <s v="221-F-Jun-06-23"/>
    <m/>
    <n v="221"/>
    <x v="21"/>
    <n v="11.771000000000001"/>
    <n v="11.77"/>
    <x v="149"/>
    <s v="bocimene"/>
    <n v="333134199"/>
    <n v="54213108"/>
    <n v="17.57"/>
    <n v="3.29"/>
    <n v="1"/>
    <s v="f"/>
    <n v="5.2460739797815972"/>
    <n v="2"/>
    <n v="2"/>
  </r>
  <r>
    <s v="221-F-Jun-06-23"/>
    <m/>
    <n v="221"/>
    <x v="21"/>
    <n v="12.079000000000001"/>
    <n v="12.08"/>
    <x v="315"/>
    <s v=""/>
    <n v="71835256"/>
    <n v="54213108"/>
    <n v="17.57"/>
    <n v="3.29"/>
    <n v="1"/>
    <s v="f"/>
    <n v="1.1312350051834512"/>
    <n v="2"/>
    <n v="2"/>
  </r>
  <r>
    <s v="221-F-Jun-06-23"/>
    <m/>
    <n v="221"/>
    <x v="21"/>
    <n v="12.303000000000001"/>
    <n v="12.3"/>
    <x v="17"/>
    <s v="acetophenone"/>
    <n v="31836562"/>
    <n v="54213108"/>
    <n v="17.57"/>
    <n v="3.29"/>
    <n v="1"/>
    <s v="f"/>
    <n v="0.50135038676681631"/>
    <n v="2"/>
    <n v="2"/>
  </r>
  <r>
    <s v="221-F-Jun-06-23"/>
    <m/>
    <n v="221"/>
    <x v="21"/>
    <n v="13.002000000000001"/>
    <n v="13"/>
    <x v="287"/>
    <s v=""/>
    <n v="218498054"/>
    <n v="54213108"/>
    <n v="17.57"/>
    <n v="3.29"/>
    <n v="1"/>
    <s v="f"/>
    <n v="3.4408264271970297"/>
    <n v="2"/>
    <n v="2"/>
  </r>
  <r>
    <s v="221-F-Jun-06-23"/>
    <m/>
    <n v="221"/>
    <x v="21"/>
    <n v="13.173999999999999"/>
    <n v="13.17"/>
    <x v="316"/>
    <s v=""/>
    <n v="21252784"/>
    <n v="54213108"/>
    <n v="17.57"/>
    <n v="3.29"/>
    <n v="1"/>
    <s v="f"/>
    <n v="0.33468097083697684"/>
    <n v="2"/>
    <n v="2"/>
  </r>
  <r>
    <s v="221-F-Jun-06-23"/>
    <m/>
    <n v="221"/>
    <x v="21"/>
    <n v="13.298"/>
    <n v="13.3"/>
    <x v="317"/>
    <s v=""/>
    <n v="40386445"/>
    <n v="54213108"/>
    <n v="17.57"/>
    <n v="3.29"/>
    <n v="1"/>
    <s v="f"/>
    <n v="0.6359907775496223"/>
    <n v="2"/>
    <n v="2"/>
  </r>
  <r>
    <s v="221-F-Jun-06-23"/>
    <m/>
    <n v="221"/>
    <x v="21"/>
    <n v="13.445"/>
    <n v="13.45"/>
    <x v="318"/>
    <s v=""/>
    <n v="104648657"/>
    <n v="54213108"/>
    <n v="17.57"/>
    <n v="3.29"/>
    <n v="1"/>
    <s v="f"/>
    <n v="1.6479682907211497"/>
    <n v="2"/>
    <n v="2"/>
  </r>
  <r>
    <s v="221-F-Jun-06-23"/>
    <m/>
    <n v="221"/>
    <x v="21"/>
    <n v="13.518000000000001"/>
    <n v="13.52"/>
    <x v="20"/>
    <s v="nonanal"/>
    <n v="87015819"/>
    <n v="54213108"/>
    <n v="17.57"/>
    <n v="3.29"/>
    <n v="1"/>
    <s v="f"/>
    <n v="1.3702928887384664"/>
    <n v="2"/>
    <n v="2"/>
  </r>
  <r>
    <s v="221-F-Jun-06-23"/>
    <m/>
    <n v="221"/>
    <x v="21"/>
    <n v="13.776"/>
    <n v="13.78"/>
    <x v="291"/>
    <s v=""/>
    <n v="149338070"/>
    <n v="54213108"/>
    <n v="17.57"/>
    <n v="3.29"/>
    <n v="1"/>
    <s v="f"/>
    <n v="2.3517206146037348"/>
    <n v="2"/>
    <n v="2"/>
  </r>
  <r>
    <s v="221-F-Jun-06-23"/>
    <m/>
    <n v="221"/>
    <x v="21"/>
    <n v="13.894"/>
    <n v="13.89"/>
    <x v="71"/>
    <s v="edimethylnonatriene"/>
    <n v="132586981"/>
    <n v="54213108"/>
    <n v="17.57"/>
    <n v="3.29"/>
    <n v="1"/>
    <s v="f"/>
    <n v="2.0879306692913175"/>
    <n v="2"/>
    <n v="2"/>
  </r>
  <r>
    <s v="221-F-Jun-06-23"/>
    <m/>
    <n v="221"/>
    <x v="21"/>
    <n v="13.99"/>
    <n v="13.99"/>
    <x v="292"/>
    <s v=""/>
    <n v="271295787"/>
    <n v="54213108"/>
    <n v="17.57"/>
    <n v="3.29"/>
    <n v="1"/>
    <s v="f"/>
    <n v="4.2722655712842936"/>
    <n v="2"/>
    <n v="2"/>
  </r>
  <r>
    <s v="221-F-Jun-06-23"/>
    <m/>
    <n v="221"/>
    <x v="21"/>
    <n v="14.17"/>
    <n v="14.17"/>
    <x v="293"/>
    <s v=""/>
    <n v="91766849"/>
    <n v="54213108"/>
    <n v="17.57"/>
    <n v="3.29"/>
    <n v="1"/>
    <s v="f"/>
    <n v="1.4451103494944597"/>
    <n v="2"/>
    <n v="2"/>
  </r>
  <r>
    <s v="221-F-Jun-06-23"/>
    <m/>
    <n v="221"/>
    <x v="21"/>
    <n v="14.29"/>
    <n v="14.29"/>
    <x v="238"/>
    <s v=""/>
    <n v="53180063"/>
    <n v="54213108"/>
    <n v="17.57"/>
    <n v="3.29"/>
    <n v="1"/>
    <s v="f"/>
    <n v="0.83745993532007834"/>
    <n v="2"/>
    <n v="2"/>
  </r>
  <r>
    <s v="221-F-Jun-06-23"/>
    <m/>
    <n v="221"/>
    <x v="21"/>
    <n v="14.388"/>
    <n v="14.39"/>
    <x v="239"/>
    <s v=""/>
    <n v="433036769"/>
    <n v="54213108"/>
    <n v="17.57"/>
    <n v="3.29"/>
    <n v="1"/>
    <s v="f"/>
    <n v="6.8193026502799681"/>
    <n v="2"/>
    <n v="2"/>
  </r>
  <r>
    <s v="221-F-Jun-06-23"/>
    <m/>
    <n v="221"/>
    <x v="21"/>
    <n v="14.531000000000001"/>
    <n v="14.53"/>
    <x v="240"/>
    <s v=""/>
    <n v="82192234"/>
    <n v="54213108"/>
    <n v="17.57"/>
    <n v="3.29"/>
    <n v="1"/>
    <s v="f"/>
    <n v="1.294332858715356"/>
    <n v="2"/>
    <n v="2"/>
  </r>
  <r>
    <s v="221-F-Jun-06-23"/>
    <m/>
    <n v="221"/>
    <x v="21"/>
    <n v="14.632999999999999"/>
    <n v="14.63"/>
    <x v="294"/>
    <s v=""/>
    <n v="167677333"/>
    <n v="54213108"/>
    <n v="17.57"/>
    <n v="3.29"/>
    <n v="1"/>
    <s v="f"/>
    <n v="2.6405205358410955"/>
    <n v="2"/>
    <n v="2"/>
  </r>
  <r>
    <s v="221-F-Jun-06-23"/>
    <m/>
    <n v="221"/>
    <x v="21"/>
    <n v="14.955"/>
    <n v="14.96"/>
    <x v="95"/>
    <s v="benzene"/>
    <n v="93593673"/>
    <n v="54213108"/>
    <n v="17.57"/>
    <n v="3.29"/>
    <n v="1"/>
    <s v="f"/>
    <n v="1.4738784972283421"/>
    <n v="2"/>
    <n v="2"/>
  </r>
  <r>
    <s v="221-F-Jun-06-23"/>
    <m/>
    <n v="221"/>
    <x v="21"/>
    <n v="15.112"/>
    <n v="15.11"/>
    <x v="242"/>
    <s v=""/>
    <n v="231254311"/>
    <n v="54213108"/>
    <n v="17.57"/>
    <n v="3.29"/>
    <n v="1"/>
    <s v="f"/>
    <n v="3.6417072377772337"/>
    <n v="2"/>
    <n v="2"/>
  </r>
  <r>
    <s v="221-F-Jun-06-23"/>
    <m/>
    <n v="221"/>
    <x v="21"/>
    <n v="15.459"/>
    <n v="15.46"/>
    <x v="243"/>
    <s v=""/>
    <n v="129684698"/>
    <n v="54213108"/>
    <n v="17.57"/>
    <n v="3.29"/>
    <n v="1"/>
    <s v="f"/>
    <n v="2.0422265915533773"/>
    <n v="2"/>
    <n v="2"/>
  </r>
  <r>
    <s v="221-F-Jun-06-23"/>
    <m/>
    <n v="221"/>
    <x v="21"/>
    <n v="15.707000000000001"/>
    <n v="15.71"/>
    <x v="25"/>
    <s v=""/>
    <n v="71775695"/>
    <n v="54213108"/>
    <n v="17.57"/>
    <n v="3.29"/>
    <n v="1"/>
    <s v="f"/>
    <n v="1.1302970606156233"/>
    <n v="2"/>
    <n v="2"/>
  </r>
  <r>
    <s v="221-F-Jun-06-23"/>
    <m/>
    <n v="221"/>
    <x v="21"/>
    <n v="15.932"/>
    <n v="15.93"/>
    <x v="296"/>
    <s v=""/>
    <n v="55729794"/>
    <n v="54213108"/>
    <n v="17.57"/>
    <n v="3.29"/>
    <n v="1"/>
    <s v="f"/>
    <n v="0.87761215474004384"/>
    <n v="2"/>
    <n v="2"/>
  </r>
  <r>
    <s v="221-F-Jun-06-23"/>
    <m/>
    <n v="221"/>
    <x v="21"/>
    <n v="16.021000000000001"/>
    <n v="16.02"/>
    <x v="319"/>
    <s v=""/>
    <n v="206598726"/>
    <n v="54213108"/>
    <n v="17.57"/>
    <n v="3.29"/>
    <n v="1"/>
    <s v="f"/>
    <n v="3.2534402171199113"/>
    <n v="2"/>
    <n v="2"/>
  </r>
  <r>
    <s v="221-F-Jun-06-23"/>
    <m/>
    <n v="221"/>
    <x v="21"/>
    <n v="16.364000000000001"/>
    <n v="16.36"/>
    <x v="28"/>
    <s v="dodecane"/>
    <n v="307637378"/>
    <n v="54213108"/>
    <n v="17.57"/>
    <n v="3.29"/>
    <n v="1"/>
    <s v="f"/>
    <n v="4.8445594861728249"/>
    <n v="2"/>
    <n v="2"/>
  </r>
  <r>
    <s v="221-F-Jun-06-23"/>
    <m/>
    <n v="221"/>
    <x v="21"/>
    <n v="16.55"/>
    <n v="16.55"/>
    <x v="29"/>
    <s v="decanal"/>
    <n v="121974977"/>
    <n v="54213108"/>
    <n v="17.57"/>
    <n v="3.29"/>
    <n v="1"/>
    <s v="f"/>
    <n v="1.9208167607678095"/>
    <n v="2"/>
    <n v="2"/>
  </r>
  <r>
    <s v="221-F-Jun-06-23"/>
    <m/>
    <n v="221"/>
    <x v="21"/>
    <n v="16.731999999999999"/>
    <n v="16.73"/>
    <x v="245"/>
    <s v=""/>
    <n v="39879170"/>
    <n v="54213108"/>
    <n v="17.57"/>
    <n v="3.29"/>
    <n v="1"/>
    <s v="f"/>
    <n v="0.62800239873387154"/>
    <n v="2"/>
    <n v="2"/>
  </r>
  <r>
    <s v="221-F-Jun-06-23"/>
    <m/>
    <n v="221"/>
    <x v="21"/>
    <n v="16.844999999999999"/>
    <n v="16.850000000000001"/>
    <x v="320"/>
    <s v=""/>
    <n v="134474470"/>
    <n v="54213108"/>
    <n v="17.57"/>
    <n v="3.29"/>
    <n v="1"/>
    <s v="f"/>
    <n v="2.117654146976129"/>
    <n v="2"/>
    <n v="2"/>
  </r>
  <r>
    <s v="221-F-Jun-06-23"/>
    <m/>
    <n v="221"/>
    <x v="21"/>
    <n v="16.934000000000001"/>
    <n v="16.93"/>
    <x v="273"/>
    <s v=""/>
    <n v="319549453"/>
    <n v="54213108"/>
    <n v="17.57"/>
    <n v="3.29"/>
    <n v="1"/>
    <s v="f"/>
    <n v="5.0321464312847164"/>
    <n v="2"/>
    <n v="2"/>
  </r>
  <r>
    <s v="221-F-Jun-06-23"/>
    <m/>
    <n v="221"/>
    <x v="21"/>
    <n v="17.193000000000001"/>
    <n v="17.190000000000001"/>
    <x v="247"/>
    <s v=""/>
    <n v="365592786"/>
    <n v="54213108"/>
    <n v="17.57"/>
    <n v="3.29"/>
    <n v="1"/>
    <s v="f"/>
    <n v="5.7572197858631196"/>
    <n v="2"/>
    <n v="2"/>
  </r>
  <r>
    <s v="221-F-Jun-06-23"/>
    <m/>
    <n v="221"/>
    <x v="21"/>
    <n v="17.651"/>
    <n v="17.649999999999999"/>
    <x v="248"/>
    <s v=""/>
    <n v="140496826"/>
    <n v="54213108"/>
    <n v="17.57"/>
    <n v="3.29"/>
    <n v="1"/>
    <s v="f"/>
    <n v="2.2124919787070634"/>
    <n v="2"/>
    <n v="2"/>
  </r>
  <r>
    <s v="221-F-Jun-06-23"/>
    <m/>
    <n v="221"/>
    <x v="21"/>
    <n v="18.183"/>
    <n v="18.18"/>
    <x v="33"/>
    <s v="methylacetophenone"/>
    <n v="35940577"/>
    <n v="54213108"/>
    <n v="17.57"/>
    <n v="3.29"/>
    <n v="1"/>
    <s v="f"/>
    <n v="0.56597889494388698"/>
    <n v="2"/>
    <n v="2"/>
  </r>
  <r>
    <s v="221-F-Jun-06-23"/>
    <m/>
    <n v="221"/>
    <x v="21"/>
    <n v="18.420999999999999"/>
    <n v="18.420000000000002"/>
    <x v="321"/>
    <s v=""/>
    <n v="82043394"/>
    <n v="54213108"/>
    <n v="17.57"/>
    <n v="3.29"/>
    <n v="1"/>
    <s v="f"/>
    <n v="1.2919889815226375"/>
    <n v="2"/>
    <n v="2"/>
  </r>
  <r>
    <s v="221-F-Jun-06-23"/>
    <m/>
    <n v="221"/>
    <x v="21"/>
    <n v="18.504999999999999"/>
    <n v="18.510000000000002"/>
    <x v="322"/>
    <s v=""/>
    <n v="63493311"/>
    <n v="54213108"/>
    <n v="17.57"/>
    <n v="3.29"/>
    <n v="1"/>
    <s v="f"/>
    <n v="0.99986914500867763"/>
    <n v="2"/>
    <n v="2"/>
  </r>
  <r>
    <s v="221-F-Jun-06-23"/>
    <m/>
    <n v="221"/>
    <x v="21"/>
    <n v="18.68"/>
    <n v="18.68"/>
    <x v="35"/>
    <s v=""/>
    <n v="103741693"/>
    <n v="54213108"/>
    <n v="17.57"/>
    <n v="3.29"/>
    <n v="1"/>
    <s v="f"/>
    <n v="1.6336857575700017"/>
    <n v="2"/>
    <n v="2"/>
  </r>
  <r>
    <s v="221-F-Jun-06-23"/>
    <m/>
    <n v="221"/>
    <x v="21"/>
    <n v="19.007000000000001"/>
    <n v="19.010000000000002"/>
    <x v="36"/>
    <s v="methylnaphthalene"/>
    <n v="45558283"/>
    <n v="54213108"/>
    <n v="17.57"/>
    <n v="3.29"/>
    <n v="1"/>
    <s v="f"/>
    <n v="0.71743496683096852"/>
    <n v="2"/>
    <n v="2"/>
  </r>
  <r>
    <s v="221-F-Jun-06-23"/>
    <m/>
    <n v="221"/>
    <x v="21"/>
    <n v="19.100000000000001"/>
    <n v="19.100000000000001"/>
    <x v="37"/>
    <s v=""/>
    <n v="49197062"/>
    <n v="54213108"/>
    <n v="17.57"/>
    <n v="3.29"/>
    <n v="1"/>
    <s v="f"/>
    <n v="0.77473711079390561"/>
    <n v="2"/>
    <n v="2"/>
  </r>
  <r>
    <s v="221-F-Jun-06-23"/>
    <m/>
    <n v="221"/>
    <x v="21"/>
    <n v="19.398"/>
    <n v="19.399999999999999"/>
    <x v="39"/>
    <s v="undecanal_c"/>
    <n v="101488394"/>
    <n v="54213108"/>
    <n v="17.57"/>
    <n v="3.29"/>
    <n v="1"/>
    <s v="f"/>
    <n v="1.5982016394937069"/>
    <n v="2"/>
    <n v="2"/>
  </r>
  <r>
    <s v="221-F-Jun-06-23"/>
    <m/>
    <n v="221"/>
    <x v="21"/>
    <n v="19.504999999999999"/>
    <n v="19.510000000000002"/>
    <x v="41"/>
    <s v="standard"/>
    <n v="54213108"/>
    <n v="54213108"/>
    <n v="17.57"/>
    <n v="3.29"/>
    <n v="1"/>
    <s v="f"/>
    <n v="0.85372794536141139"/>
    <n v="2"/>
    <n v="2"/>
  </r>
  <r>
    <s v="221-F-Jun-06-23"/>
    <m/>
    <n v="221"/>
    <x v="21"/>
    <n v="19.757000000000001"/>
    <n v="19.760000000000002"/>
    <x v="251"/>
    <s v=""/>
    <n v="23952868"/>
    <n v="54213108"/>
    <n v="17.57"/>
    <n v="3.29"/>
    <n v="1"/>
    <s v="f"/>
    <n v="0.37720089361327708"/>
    <n v="2"/>
    <n v="2"/>
  </r>
  <r>
    <s v="221-F-Jun-06-23"/>
    <m/>
    <n v="221"/>
    <x v="21"/>
    <n v="20.116"/>
    <n v="20.12"/>
    <x v="252"/>
    <s v=""/>
    <n v="72242996"/>
    <n v="54213108"/>
    <n v="17.57"/>
    <n v="3.29"/>
    <n v="1"/>
    <s v="f"/>
    <n v="1.1376559436849232"/>
    <n v="2"/>
    <n v="2"/>
  </r>
  <r>
    <s v="221-F-Jun-06-23"/>
    <m/>
    <n v="221"/>
    <x v="21"/>
    <n v="20.260999999999999"/>
    <n v="20.260000000000002"/>
    <x v="303"/>
    <s v=""/>
    <n v="89867947"/>
    <n v="54213108"/>
    <n v="17.57"/>
    <n v="3.29"/>
    <n v="1"/>
    <s v="f"/>
    <n v="1.4152071441127896"/>
    <n v="2"/>
    <n v="2"/>
  </r>
  <r>
    <s v="221-F-Jun-06-23"/>
    <m/>
    <n v="221"/>
    <x v="21"/>
    <n v="21.242000000000001"/>
    <n v="21.24"/>
    <x v="323"/>
    <s v=""/>
    <n v="20095318"/>
    <n v="54213108"/>
    <n v="17.57"/>
    <n v="3.29"/>
    <n v="1"/>
    <s v="f"/>
    <n v="0.31645362497062868"/>
    <n v="2"/>
    <n v="2"/>
  </r>
  <r>
    <s v="221-F-Jun-06-23"/>
    <m/>
    <n v="221"/>
    <x v="21"/>
    <n v="21.837"/>
    <n v="21.84"/>
    <x v="44"/>
    <s v="tetradecane"/>
    <n v="16765223"/>
    <n v="54213108"/>
    <n v="17.57"/>
    <n v="3.29"/>
    <n v="1"/>
    <s v="f"/>
    <n v="0.26401252230947314"/>
    <n v="2"/>
    <n v="2"/>
  </r>
  <r>
    <s v="221-F-Jun-06-23"/>
    <m/>
    <n v="221"/>
    <x v="21"/>
    <n v="22.035"/>
    <n v="22.04"/>
    <x v="256"/>
    <s v=""/>
    <n v="46786658"/>
    <n v="54213108"/>
    <n v="17.57"/>
    <n v="3.29"/>
    <n v="1"/>
    <s v="f"/>
    <n v="0.73677896136607857"/>
    <n v="2"/>
    <n v="2"/>
  </r>
  <r>
    <s v="221-F-Jun-06-23"/>
    <m/>
    <n v="221"/>
    <x v="21"/>
    <n v="22.312000000000001"/>
    <n v="22.31"/>
    <x v="324"/>
    <s v=""/>
    <n v="195485250"/>
    <n v="54213108"/>
    <n v="17.57"/>
    <n v="3.29"/>
    <n v="1"/>
    <s v="f"/>
    <n v="3.0784293132753402"/>
    <n v="2"/>
    <n v="2"/>
  </r>
  <r>
    <s v="221-F-Jun-06-23"/>
    <m/>
    <n v="221"/>
    <x v="21"/>
    <n v="22.695"/>
    <n v="22.7"/>
    <x v="166"/>
    <s v=""/>
    <n v="29085687"/>
    <n v="54213108"/>
    <n v="17.57"/>
    <n v="3.29"/>
    <n v="1"/>
    <s v="f"/>
    <n v="0.45803062613446022"/>
    <n v="2"/>
    <n v="2"/>
  </r>
  <r>
    <s v="221-F-Jun-06-23"/>
    <m/>
    <n v="221"/>
    <x v="21"/>
    <n v="23.11"/>
    <n v="23.11"/>
    <x v="120"/>
    <s v=""/>
    <n v="61312379"/>
    <n v="54213108"/>
    <n v="17.57"/>
    <n v="3.29"/>
    <n v="1"/>
    <s v="f"/>
    <n v="0.96552463564513114"/>
    <n v="2"/>
    <n v="2"/>
  </r>
  <r>
    <s v="221-F-Jun-06-23"/>
    <m/>
    <n v="221"/>
    <x v="21"/>
    <n v="23.315999999999999"/>
    <n v="23.32"/>
    <x v="307"/>
    <s v=""/>
    <n v="56377791"/>
    <n v="54213108"/>
    <n v="17.57"/>
    <n v="3.29"/>
    <n v="1"/>
    <s v="f"/>
    <n v="0.88781657149125393"/>
    <n v="2"/>
    <n v="2"/>
  </r>
  <r>
    <s v="221-F-Jun-06-23"/>
    <m/>
    <n v="221"/>
    <x v="21"/>
    <n v="23.408999999999999"/>
    <n v="23.41"/>
    <x v="308"/>
    <s v=""/>
    <n v="19817014"/>
    <n v="54213108"/>
    <n v="17.57"/>
    <n v="3.29"/>
    <n v="1"/>
    <s v="f"/>
    <n v="0.31207099665671861"/>
    <n v="2"/>
    <n v="2"/>
  </r>
  <r>
    <s v="221-F-Jun-06-23"/>
    <m/>
    <n v="221"/>
    <x v="21"/>
    <n v="23.54"/>
    <n v="23.54"/>
    <x v="77"/>
    <s v=""/>
    <n v="39382944"/>
    <n v="54213108"/>
    <n v="17.57"/>
    <n v="3.29"/>
    <n v="1"/>
    <s v="f"/>
    <n v="0.62018801547779789"/>
    <n v="2"/>
    <n v="2"/>
  </r>
  <r>
    <s v="221-F-Jun-06-23"/>
    <m/>
    <n v="221"/>
    <x v="21"/>
    <n v="23.846"/>
    <n v="23.85"/>
    <x v="191"/>
    <s v=""/>
    <n v="35364169"/>
    <n v="54213108"/>
    <n v="17.57"/>
    <n v="3.29"/>
    <n v="1"/>
    <s v="f"/>
    <n v="0.55690183524958059"/>
    <n v="2"/>
    <n v="2"/>
  </r>
  <r>
    <s v="221-F-Jun-06-23"/>
    <m/>
    <n v="221"/>
    <x v="21"/>
    <n v="24.602"/>
    <n v="24.6"/>
    <x v="49"/>
    <s v="tridecanal"/>
    <n v="171760252"/>
    <n v="54213108"/>
    <n v="17.57"/>
    <n v="3.29"/>
    <n v="1"/>
    <s v="f"/>
    <n v="2.7048168320236918"/>
    <n v="2"/>
    <n v="2"/>
  </r>
  <r>
    <s v="221-F-Jun-06-23"/>
    <m/>
    <n v="221"/>
    <x v="21"/>
    <n v="24.971"/>
    <n v="24.97"/>
    <x v="264"/>
    <s v=""/>
    <n v="25495021"/>
    <n v="54213108"/>
    <n v="17.57"/>
    <n v="3.29"/>
    <n v="1"/>
    <s v="f"/>
    <n v="0.40148614787545545"/>
    <n v="2"/>
    <n v="2"/>
  </r>
  <r>
    <s v="222-F-Jun-06-23"/>
    <m/>
    <n v="222"/>
    <x v="22"/>
    <n v="4.3879999999999999"/>
    <n v="4.3899999999999997"/>
    <x v="101"/>
    <s v=""/>
    <n v="41601435"/>
    <n v="59814231"/>
    <n v="20.04"/>
    <n v="4.07"/>
    <n v="0"/>
    <s v="f"/>
    <n v="0.52059180787084958"/>
    <n v="2"/>
    <n v="2"/>
  </r>
  <r>
    <s v="222-F-Jun-06-23"/>
    <m/>
    <n v="222"/>
    <x v="22"/>
    <n v="4.8689999999999998"/>
    <n v="4.87"/>
    <x v="68"/>
    <s v=""/>
    <n v="15067341"/>
    <n v="59814231"/>
    <n v="20.04"/>
    <n v="4.07"/>
    <n v="0"/>
    <s v="f"/>
    <n v="0.18854960870932877"/>
    <n v="2"/>
    <n v="2"/>
  </r>
  <r>
    <s v="222-F-Jun-06-23"/>
    <m/>
    <n v="222"/>
    <x v="22"/>
    <n v="5.4249999999999998"/>
    <n v="5.43"/>
    <x v="2"/>
    <s v="hydroxymethylpentanone"/>
    <n v="40900770"/>
    <n v="59814231"/>
    <n v="20.04"/>
    <n v="4.07"/>
    <n v="0"/>
    <s v="f"/>
    <n v="0.51182383005802101"/>
    <n v="2"/>
    <n v="2"/>
  </r>
  <r>
    <s v="222-F-Jun-06-23"/>
    <m/>
    <n v="222"/>
    <x v="22"/>
    <n v="5.75"/>
    <n v="5.75"/>
    <x v="3"/>
    <s v="zhexenol"/>
    <n v="50427320"/>
    <n v="59814231"/>
    <n v="20.04"/>
    <n v="4.07"/>
    <n v="0"/>
    <s v="f"/>
    <n v="0.63103711890904368"/>
    <n v="2"/>
    <n v="2"/>
  </r>
  <r>
    <s v="222-F-Jun-06-23"/>
    <m/>
    <n v="222"/>
    <x v="22"/>
    <n v="7.51"/>
    <n v="7.51"/>
    <x v="9"/>
    <s v="cyclopentane"/>
    <n v="40349931"/>
    <n v="59814231"/>
    <n v="20.04"/>
    <n v="4.07"/>
    <n v="0"/>
    <s v="f"/>
    <n v="0.50493074401770122"/>
    <n v="2"/>
    <n v="2"/>
  </r>
  <r>
    <s v="222-F-Jun-06-23"/>
    <m/>
    <n v="222"/>
    <x v="22"/>
    <n v="7.8150000000000004"/>
    <n v="7.82"/>
    <x v="226"/>
    <s v=""/>
    <n v="534981082"/>
    <n v="59814231"/>
    <n v="20.04"/>
    <n v="4.07"/>
    <n v="0"/>
    <s v="f"/>
    <n v="6.6946433135078927"/>
    <n v="2"/>
    <n v="2"/>
  </r>
  <r>
    <s v="222-F-Jun-06-23"/>
    <m/>
    <n v="222"/>
    <x v="22"/>
    <n v="8.0060000000000002"/>
    <n v="8.01"/>
    <x v="169"/>
    <s v="apinene"/>
    <n v="926698310"/>
    <n v="59814231"/>
    <n v="20.04"/>
    <n v="4.07"/>
    <n v="0"/>
    <s v="f"/>
    <n v="11.596512200931553"/>
    <n v="2"/>
    <n v="2"/>
  </r>
  <r>
    <s v="222-F-Jun-06-23"/>
    <m/>
    <n v="222"/>
    <x v="22"/>
    <n v="8.468"/>
    <n v="8.4700000000000006"/>
    <x v="10"/>
    <s v=""/>
    <n v="35391198"/>
    <n v="59814231"/>
    <n v="20.04"/>
    <n v="4.07"/>
    <n v="0"/>
    <s v="f"/>
    <n v="0.44287817834974191"/>
    <n v="2"/>
    <n v="2"/>
  </r>
  <r>
    <s v="222-F-Jun-06-23"/>
    <m/>
    <n v="222"/>
    <x v="22"/>
    <n v="9.0549999999999997"/>
    <n v="9.06"/>
    <x v="325"/>
    <s v=""/>
    <n v="136304132"/>
    <n v="59814231"/>
    <n v="20.04"/>
    <n v="4.07"/>
    <n v="0"/>
    <s v="f"/>
    <n v="1.7056818953035375"/>
    <n v="2"/>
    <n v="2"/>
  </r>
  <r>
    <s v="222-F-Jun-06-23"/>
    <m/>
    <n v="222"/>
    <x v="22"/>
    <n v="9.3070000000000004"/>
    <n v="9.31"/>
    <x v="207"/>
    <s v=""/>
    <n v="259686165"/>
    <n v="59814231"/>
    <n v="20.04"/>
    <n v="4.07"/>
    <n v="0"/>
    <s v="f"/>
    <n v="3.2496592994063245"/>
    <n v="2"/>
    <n v="2"/>
  </r>
  <r>
    <s v="222-F-Jun-06-23"/>
    <m/>
    <n v="222"/>
    <x v="22"/>
    <n v="9.3699999999999992"/>
    <n v="9.3699999999999992"/>
    <x v="227"/>
    <s v=""/>
    <n v="321438786"/>
    <n v="59814231"/>
    <n v="20.04"/>
    <n v="4.07"/>
    <n v="0"/>
    <s v="f"/>
    <n v="4.022418907510068"/>
    <n v="2"/>
    <n v="2"/>
  </r>
  <r>
    <s v="222-F-Jun-06-23"/>
    <m/>
    <n v="222"/>
    <x v="22"/>
    <n v="9.9580000000000002"/>
    <n v="9.9600000000000009"/>
    <x v="311"/>
    <s v=""/>
    <n v="4887471098"/>
    <n v="59814231"/>
    <n v="20.04"/>
    <n v="4.07"/>
    <n v="0"/>
    <s v="f"/>
    <n v="61.160808871721521"/>
    <n v="2"/>
    <n v="2"/>
  </r>
  <r>
    <s v="222-F-Jun-06-23"/>
    <m/>
    <n v="222"/>
    <x v="22"/>
    <n v="10.356"/>
    <n v="10.36"/>
    <x v="326"/>
    <s v=""/>
    <n v="113196932"/>
    <n v="59814231"/>
    <n v="20.04"/>
    <n v="4.07"/>
    <n v="0"/>
    <s v="f"/>
    <n v="1.4165231433798768"/>
    <n v="2"/>
    <n v="2"/>
  </r>
  <r>
    <s v="222-F-Jun-06-23"/>
    <m/>
    <n v="222"/>
    <x v="22"/>
    <n v="10.771000000000001"/>
    <n v="10.77"/>
    <x v="327"/>
    <s v=""/>
    <n v="43226001"/>
    <n v="59814231"/>
    <n v="20.04"/>
    <n v="4.07"/>
    <n v="0"/>
    <s v="f"/>
    <n v="0.54092129292215885"/>
    <n v="2"/>
    <n v="2"/>
  </r>
  <r>
    <s v="222-F-Jun-06-23"/>
    <m/>
    <n v="222"/>
    <x v="22"/>
    <n v="11.282999999999999"/>
    <n v="11.28"/>
    <x v="328"/>
    <s v=""/>
    <n v="12651553090"/>
    <n v="59814231"/>
    <n v="20.04"/>
    <n v="4.07"/>
    <n v="0"/>
    <s v="f"/>
    <n v="158.31893528425482"/>
    <n v="2"/>
    <n v="2"/>
  </r>
  <r>
    <s v="222-F-Jun-06-23"/>
    <m/>
    <n v="222"/>
    <x v="22"/>
    <n v="11.449"/>
    <n v="11.45"/>
    <x v="329"/>
    <s v=""/>
    <n v="164016612"/>
    <n v="59814231"/>
    <n v="20.04"/>
    <n v="4.07"/>
    <n v="0"/>
    <s v="f"/>
    <n v="2.0524701746930525"/>
    <n v="2"/>
    <n v="2"/>
  </r>
  <r>
    <s v="222-F-Jun-06-23"/>
    <m/>
    <n v="222"/>
    <x v="22"/>
    <n v="11.773"/>
    <n v="11.77"/>
    <x v="149"/>
    <s v="bocimene"/>
    <n v="1106667444"/>
    <n v="59814231"/>
    <n v="20.04"/>
    <n v="4.07"/>
    <n v="0"/>
    <s v="f"/>
    <n v="13.848608957449958"/>
    <n v="2"/>
    <n v="2"/>
  </r>
  <r>
    <s v="222-F-Jun-06-23"/>
    <m/>
    <n v="222"/>
    <x v="22"/>
    <n v="12.074"/>
    <n v="12.07"/>
    <x v="286"/>
    <s v=""/>
    <n v="75534221"/>
    <n v="59814231"/>
    <n v="20.04"/>
    <n v="4.07"/>
    <n v="0"/>
    <s v="f"/>
    <n v="0.94521971817814188"/>
    <n v="2"/>
    <n v="2"/>
  </r>
  <r>
    <s v="222-F-Jun-06-23"/>
    <m/>
    <n v="222"/>
    <x v="22"/>
    <n v="12.999000000000001"/>
    <n v="13"/>
    <x v="287"/>
    <s v=""/>
    <n v="394176592"/>
    <n v="59814231"/>
    <n v="20.04"/>
    <n v="4.07"/>
    <n v="0"/>
    <s v="f"/>
    <n v="4.9326448630834552"/>
    <n v="2"/>
    <n v="2"/>
  </r>
  <r>
    <s v="222-F-Jun-06-23"/>
    <m/>
    <n v="222"/>
    <x v="22"/>
    <n v="13.173"/>
    <n v="13.17"/>
    <x v="316"/>
    <s v=""/>
    <n v="26103943"/>
    <n v="59814231"/>
    <n v="20.04"/>
    <n v="4.07"/>
    <n v="0"/>
    <s v="f"/>
    <n v="0.32665937795000599"/>
    <n v="2"/>
    <n v="2"/>
  </r>
  <r>
    <s v="222-F-Jun-06-23"/>
    <m/>
    <n v="222"/>
    <x v="22"/>
    <n v="13.266999999999999"/>
    <n v="13.27"/>
    <x v="237"/>
    <s v=""/>
    <n v="124659569"/>
    <n v="59814231"/>
    <n v="20.04"/>
    <n v="4.07"/>
    <n v="0"/>
    <s v="f"/>
    <n v="1.5599642270539684"/>
    <n v="2"/>
    <n v="2"/>
  </r>
  <r>
    <s v="222-F-Jun-06-23"/>
    <m/>
    <n v="222"/>
    <x v="22"/>
    <n v="13.52"/>
    <n v="13.52"/>
    <x v="20"/>
    <s v="nonanal"/>
    <n v="110666614"/>
    <n v="59814231"/>
    <n v="20.04"/>
    <n v="4.07"/>
    <n v="0"/>
    <s v="f"/>
    <n v="1.384859263946195"/>
    <n v="2"/>
    <n v="2"/>
  </r>
  <r>
    <s v="222-F-Jun-06-23"/>
    <m/>
    <n v="222"/>
    <x v="22"/>
    <n v="13.776"/>
    <n v="13.78"/>
    <x v="291"/>
    <s v=""/>
    <n v="254695635"/>
    <n v="59814231"/>
    <n v="20.04"/>
    <n v="4.07"/>
    <n v="0"/>
    <s v="f"/>
    <n v="3.1872088326151253"/>
    <n v="2"/>
    <n v="2"/>
  </r>
  <r>
    <s v="222-F-Jun-06-23"/>
    <m/>
    <n v="222"/>
    <x v="22"/>
    <n v="13.904999999999999"/>
    <n v="13.91"/>
    <x v="71"/>
    <s v="edimethylnonatriene"/>
    <n v="1404560979"/>
    <n v="59814231"/>
    <n v="20.04"/>
    <n v="4.07"/>
    <n v="0"/>
    <s v="f"/>
    <n v="17.576387432848417"/>
    <n v="2"/>
    <n v="2"/>
  </r>
  <r>
    <s v="222-F-Jun-06-23"/>
    <m/>
    <n v="222"/>
    <x v="22"/>
    <n v="14.182"/>
    <n v="14.18"/>
    <x v="330"/>
    <s v=""/>
    <n v="50093393"/>
    <n v="59814231"/>
    <n v="20.04"/>
    <n v="4.07"/>
    <n v="0"/>
    <s v="f"/>
    <n v="0.62685842505805289"/>
    <n v="2"/>
    <n v="2"/>
  </r>
  <r>
    <s v="222-F-Jun-06-23"/>
    <m/>
    <n v="222"/>
    <x v="22"/>
    <n v="14.289"/>
    <n v="14.29"/>
    <x v="238"/>
    <s v=""/>
    <n v="55271477"/>
    <n v="59814231"/>
    <n v="20.04"/>
    <n v="4.07"/>
    <n v="0"/>
    <s v="f"/>
    <n v="0.69165590406009025"/>
    <n v="2"/>
    <n v="2"/>
  </r>
  <r>
    <s v="222-F-Jun-06-23"/>
    <m/>
    <n v="222"/>
    <x v="22"/>
    <n v="14.39"/>
    <n v="14.39"/>
    <x v="239"/>
    <s v=""/>
    <n v="703252818"/>
    <n v="59814231"/>
    <n v="20.04"/>
    <n v="4.07"/>
    <n v="0"/>
    <s v="f"/>
    <n v="8.8003612354451128"/>
    <n v="2"/>
    <n v="2"/>
  </r>
  <r>
    <s v="222-F-Jun-06-23"/>
    <m/>
    <n v="222"/>
    <x v="22"/>
    <n v="14.531000000000001"/>
    <n v="14.53"/>
    <x v="240"/>
    <s v=""/>
    <n v="73882340"/>
    <n v="59814231"/>
    <n v="20.04"/>
    <n v="4.07"/>
    <n v="0"/>
    <s v="f"/>
    <n v="0.92454841883047512"/>
    <n v="2"/>
    <n v="2"/>
  </r>
  <r>
    <s v="222-F-Jun-06-23"/>
    <m/>
    <n v="222"/>
    <x v="22"/>
    <n v="14.632"/>
    <n v="14.63"/>
    <x v="294"/>
    <s v=""/>
    <n v="60383358"/>
    <n v="59814231"/>
    <n v="20.04"/>
    <n v="4.07"/>
    <n v="0"/>
    <s v="f"/>
    <n v="0.7556249323258375"/>
    <n v="2"/>
    <n v="2"/>
  </r>
  <r>
    <s v="222-F-Jun-06-23"/>
    <m/>
    <n v="222"/>
    <x v="22"/>
    <n v="15.273999999999999"/>
    <n v="15.27"/>
    <x v="72"/>
    <s v=""/>
    <n v="96116922"/>
    <n v="59814231"/>
    <n v="20.04"/>
    <n v="4.07"/>
    <n v="0"/>
    <s v="f"/>
    <n v="1.2027874084382288"/>
    <n v="2"/>
    <n v="2"/>
  </r>
  <r>
    <s v="222-F-Jun-06-23"/>
    <m/>
    <n v="222"/>
    <x v="22"/>
    <n v="15.461"/>
    <n v="15.46"/>
    <x v="243"/>
    <s v=""/>
    <n v="44509016"/>
    <n v="59814231"/>
    <n v="20.04"/>
    <n v="4.07"/>
    <n v="0"/>
    <s v="f"/>
    <n v="0.55697667895332381"/>
    <n v="2"/>
    <n v="2"/>
  </r>
  <r>
    <s v="222-F-Jun-06-23"/>
    <m/>
    <n v="222"/>
    <x v="22"/>
    <n v="15.702"/>
    <n v="15.7"/>
    <x v="25"/>
    <s v=""/>
    <n v="103390787"/>
    <n v="59814231"/>
    <n v="20.04"/>
    <n v="4.07"/>
    <n v="0"/>
    <s v="f"/>
    <n v="1.2938110601598223"/>
    <n v="2"/>
    <n v="2"/>
  </r>
  <r>
    <s v="222-F-Jun-06-23"/>
    <m/>
    <n v="222"/>
    <x v="22"/>
    <n v="15.933999999999999"/>
    <n v="15.93"/>
    <x v="296"/>
    <s v=""/>
    <n v="38148429"/>
    <n v="59814231"/>
    <n v="20.04"/>
    <n v="4.07"/>
    <n v="0"/>
    <s v="f"/>
    <n v="0.47738160043139727"/>
    <n v="2"/>
    <n v="2"/>
  </r>
  <r>
    <s v="222-F-Jun-06-23"/>
    <m/>
    <n v="222"/>
    <x v="22"/>
    <n v="16.02"/>
    <n v="16.02"/>
    <x v="319"/>
    <s v=""/>
    <n v="171870994"/>
    <n v="59814231"/>
    <n v="20.04"/>
    <n v="4.07"/>
    <n v="0"/>
    <s v="f"/>
    <n v="2.1507582968476915"/>
    <n v="2"/>
    <n v="2"/>
  </r>
  <r>
    <s v="222-F-Jun-06-23"/>
    <m/>
    <n v="222"/>
    <x v="22"/>
    <n v="16.364000000000001"/>
    <n v="16.36"/>
    <x v="28"/>
    <s v="dodecane"/>
    <n v="596309460"/>
    <n v="59814231"/>
    <n v="20.04"/>
    <n v="4.07"/>
    <n v="0"/>
    <s v="f"/>
    <n v="7.4620940318979398"/>
    <n v="2"/>
    <n v="2"/>
  </r>
  <r>
    <s v="222-F-Jun-06-23"/>
    <m/>
    <n v="222"/>
    <x v="22"/>
    <n v="16.550999999999998"/>
    <n v="16.55"/>
    <x v="29"/>
    <s v="decanal"/>
    <n v="89688251"/>
    <n v="59814231"/>
    <n v="20.04"/>
    <n v="4.07"/>
    <n v="0"/>
    <s v="f"/>
    <n v="1.122340340732586"/>
    <n v="2"/>
    <n v="2"/>
  </r>
  <r>
    <s v="222-F-Jun-06-23"/>
    <m/>
    <n v="222"/>
    <x v="22"/>
    <n v="16.742000000000001"/>
    <n v="16.739999999999998"/>
    <x v="299"/>
    <s v=""/>
    <n v="25877599"/>
    <n v="59814231"/>
    <n v="20.04"/>
    <n v="4.07"/>
    <n v="0"/>
    <s v="f"/>
    <n v="0.32382695565109443"/>
    <n v="2"/>
    <n v="2"/>
  </r>
  <r>
    <s v="222-F-Jun-06-23"/>
    <m/>
    <n v="222"/>
    <x v="22"/>
    <n v="16.846"/>
    <n v="16.850000000000001"/>
    <x v="320"/>
    <s v=""/>
    <n v="322444799"/>
    <n v="59814231"/>
    <n v="20.04"/>
    <n v="4.07"/>
    <n v="0"/>
    <s v="f"/>
    <n v="4.0350079474413016"/>
    <n v="2"/>
    <n v="2"/>
  </r>
  <r>
    <s v="222-F-Jun-06-23"/>
    <m/>
    <n v="222"/>
    <x v="22"/>
    <n v="16.925999999999998"/>
    <n v="16.93"/>
    <x v="273"/>
    <s v=""/>
    <n v="462504614"/>
    <n v="59814231"/>
    <n v="20.04"/>
    <n v="4.07"/>
    <n v="0"/>
    <s v="f"/>
    <n v="5.7876876879576251"/>
    <n v="2"/>
    <n v="2"/>
  </r>
  <r>
    <s v="222-F-Jun-06-23"/>
    <m/>
    <n v="222"/>
    <x v="22"/>
    <n v="17.192"/>
    <n v="17.190000000000001"/>
    <x v="247"/>
    <s v=""/>
    <n v="103793066"/>
    <n v="59814231"/>
    <n v="20.04"/>
    <n v="4.07"/>
    <n v="0"/>
    <s v="f"/>
    <n v="1.2988450968914513"/>
    <n v="2"/>
    <n v="2"/>
  </r>
  <r>
    <s v="222-F-Jun-06-23"/>
    <m/>
    <n v="222"/>
    <x v="22"/>
    <n v="17.434999999999999"/>
    <n v="17.440000000000001"/>
    <x v="30"/>
    <s v="cisthreehexiso"/>
    <n v="62485515"/>
    <n v="59814231"/>
    <n v="20.04"/>
    <n v="4.07"/>
    <n v="0"/>
    <s v="f"/>
    <n v="0.78193089299902963"/>
    <n v="2"/>
    <n v="2"/>
  </r>
  <r>
    <s v="222-F-Jun-06-23"/>
    <m/>
    <n v="222"/>
    <x v="22"/>
    <n v="17.649999999999999"/>
    <n v="17.649999999999999"/>
    <x v="248"/>
    <s v=""/>
    <n v="73695988"/>
    <n v="59814231"/>
    <n v="20.04"/>
    <n v="4.07"/>
    <n v="0"/>
    <s v="f"/>
    <n v="0.92221644820060744"/>
    <n v="2"/>
    <n v="2"/>
  </r>
  <r>
    <s v="222-F-Jun-06-23"/>
    <m/>
    <n v="222"/>
    <x v="22"/>
    <n v="18.181000000000001"/>
    <n v="18.18"/>
    <x v="33"/>
    <s v="methylacetophenone"/>
    <n v="90698040"/>
    <n v="59814231"/>
    <n v="20.04"/>
    <n v="4.07"/>
    <n v="0"/>
    <s v="f"/>
    <n v="1.1349766327517938"/>
    <n v="2"/>
    <n v="2"/>
  </r>
  <r>
    <s v="222-F-Jun-06-23"/>
    <m/>
    <n v="222"/>
    <x v="22"/>
    <n v="18.427"/>
    <n v="18.43"/>
    <x v="250"/>
    <s v=""/>
    <n v="32175931"/>
    <n v="59814231"/>
    <n v="20.04"/>
    <n v="4.07"/>
    <n v="0"/>
    <s v="f"/>
    <n v="0.40264298789735764"/>
    <n v="2"/>
    <n v="2"/>
  </r>
  <r>
    <s v="222-F-Jun-06-23"/>
    <m/>
    <n v="222"/>
    <x v="22"/>
    <n v="18.504999999999999"/>
    <n v="18.510000000000002"/>
    <x v="322"/>
    <s v=""/>
    <n v="28902184"/>
    <n v="59814231"/>
    <n v="20.04"/>
    <n v="4.07"/>
    <n v="0"/>
    <s v="f"/>
    <n v="0.36167599074349099"/>
    <n v="2"/>
    <n v="2"/>
  </r>
  <r>
    <s v="222-F-Jun-06-23"/>
    <m/>
    <n v="222"/>
    <x v="22"/>
    <n v="18.693999999999999"/>
    <n v="18.690000000000001"/>
    <x v="35"/>
    <s v=""/>
    <n v="82339007"/>
    <n v="59814231"/>
    <n v="20.04"/>
    <n v="4.07"/>
    <n v="0"/>
    <s v="f"/>
    <n v="1.0303734116965084"/>
    <n v="2"/>
    <n v="2"/>
  </r>
  <r>
    <s v="222-F-Jun-06-23"/>
    <m/>
    <n v="222"/>
    <x v="22"/>
    <n v="18.963999999999999"/>
    <n v="18.96"/>
    <x v="331"/>
    <s v=""/>
    <n v="83221939"/>
    <n v="59814231"/>
    <n v="20.04"/>
    <n v="4.07"/>
    <n v="0"/>
    <s v="f"/>
    <n v="1.0414222412887335"/>
    <n v="2"/>
    <n v="2"/>
  </r>
  <r>
    <s v="222-F-Jun-06-23"/>
    <m/>
    <n v="222"/>
    <x v="22"/>
    <n v="19.097999999999999"/>
    <n v="19.100000000000001"/>
    <x v="37"/>
    <s v=""/>
    <n v="30591281"/>
    <n v="59814231"/>
    <n v="20.04"/>
    <n v="4.07"/>
    <n v="0"/>
    <s v="f"/>
    <n v="0.38281300346671149"/>
    <n v="2"/>
    <n v="2"/>
  </r>
  <r>
    <s v="222-F-Jun-06-23"/>
    <m/>
    <n v="222"/>
    <x v="22"/>
    <n v="19.399000000000001"/>
    <n v="19.399999999999999"/>
    <x v="39"/>
    <s v="undecanal_c"/>
    <n v="35620015"/>
    <n v="59814231"/>
    <n v="20.04"/>
    <n v="4.07"/>
    <n v="0"/>
    <s v="f"/>
    <n v="0.44574154726241483"/>
    <n v="2"/>
    <n v="2"/>
  </r>
  <r>
    <s v="222-F-Jun-06-23"/>
    <m/>
    <n v="222"/>
    <x v="22"/>
    <n v="19.504999999999999"/>
    <n v="19.510000000000002"/>
    <x v="41"/>
    <s v="standard"/>
    <n v="59814231"/>
    <n v="59814231"/>
    <n v="20.04"/>
    <n v="4.07"/>
    <n v="0"/>
    <s v="f"/>
    <n v="0.74850299401197617"/>
    <n v="2"/>
    <n v="2"/>
  </r>
  <r>
    <s v="222-F-Jun-06-23"/>
    <m/>
    <n v="222"/>
    <x v="22"/>
    <n v="20.129000000000001"/>
    <n v="20.13"/>
    <x v="73"/>
    <s v=""/>
    <n v="23175931"/>
    <n v="59814231"/>
    <n v="20.04"/>
    <n v="4.07"/>
    <n v="0"/>
    <s v="f"/>
    <n v="0.29001883753240887"/>
    <n v="2"/>
    <n v="2"/>
  </r>
  <r>
    <s v="222-F-Jun-06-23"/>
    <m/>
    <n v="222"/>
    <x v="22"/>
    <n v="20.254999999999999"/>
    <n v="20.260000000000002"/>
    <x v="303"/>
    <s v=""/>
    <n v="99636362"/>
    <n v="59814231"/>
    <n v="20.04"/>
    <n v="4.07"/>
    <n v="0"/>
    <s v="f"/>
    <n v="1.2468289573004974"/>
    <n v="2"/>
    <n v="2"/>
  </r>
  <r>
    <s v="222-F-Jun-06-23"/>
    <m/>
    <n v="222"/>
    <x v="22"/>
    <n v="21.838000000000001"/>
    <n v="21.84"/>
    <x v="44"/>
    <s v="tetradecane"/>
    <n v="17082263"/>
    <n v="59814231"/>
    <n v="20.04"/>
    <n v="4.07"/>
    <n v="0"/>
    <s v="f"/>
    <n v="0.21376392852062248"/>
    <n v="2"/>
    <n v="2"/>
  </r>
  <r>
    <s v="222-F-Jun-06-23"/>
    <m/>
    <n v="222"/>
    <x v="22"/>
    <n v="22.033999999999999"/>
    <n v="22.03"/>
    <x v="304"/>
    <s v=""/>
    <n v="62126910"/>
    <n v="59814231"/>
    <n v="20.04"/>
    <n v="4.07"/>
    <n v="0"/>
    <s v="f"/>
    <n v="0.77744338372773836"/>
    <n v="2"/>
    <n v="2"/>
  </r>
  <r>
    <s v="222-F-Jun-06-23"/>
    <m/>
    <n v="222"/>
    <x v="22"/>
    <n v="22.294"/>
    <n v="22.29"/>
    <x v="46"/>
    <s v="tetramethyldiol"/>
    <n v="130035080"/>
    <n v="59814231"/>
    <n v="20.04"/>
    <n v="4.07"/>
    <n v="0"/>
    <s v="f"/>
    <n v="1.6272322669597949"/>
    <n v="2"/>
    <n v="2"/>
  </r>
  <r>
    <s v="222-F-Jun-06-23"/>
    <m/>
    <n v="222"/>
    <x v="22"/>
    <n v="22.591000000000001"/>
    <n v="22.59"/>
    <x v="258"/>
    <s v=""/>
    <n v="34007089"/>
    <n v="59814231"/>
    <n v="20.04"/>
    <n v="4.07"/>
    <n v="0"/>
    <s v="f"/>
    <n v="0.42555772277891096"/>
    <n v="2"/>
    <n v="2"/>
  </r>
  <r>
    <s v="222-F-Jun-06-23"/>
    <m/>
    <n v="222"/>
    <x v="22"/>
    <n v="22.7"/>
    <n v="22.7"/>
    <x v="166"/>
    <s v=""/>
    <n v="32494547"/>
    <n v="59814231"/>
    <n v="20.04"/>
    <n v="4.07"/>
    <n v="0"/>
    <s v="f"/>
    <n v="0.40663008304098869"/>
    <n v="2"/>
    <n v="2"/>
  </r>
  <r>
    <s v="222-F-Jun-06-23"/>
    <m/>
    <n v="222"/>
    <x v="22"/>
    <n v="22.800999999999998"/>
    <n v="22.8"/>
    <x v="305"/>
    <s v=""/>
    <n v="14141911"/>
    <n v="59814231"/>
    <n v="20.04"/>
    <n v="4.07"/>
    <n v="0"/>
    <s v="f"/>
    <n v="0.17696896787908048"/>
    <n v="2"/>
    <n v="2"/>
  </r>
  <r>
    <s v="222-F-Jun-06-23"/>
    <m/>
    <n v="222"/>
    <x v="22"/>
    <n v="23.109000000000002"/>
    <n v="23.11"/>
    <x v="120"/>
    <s v=""/>
    <n v="29267637"/>
    <n v="59814231"/>
    <n v="20.04"/>
    <n v="4.07"/>
    <n v="0"/>
    <s v="f"/>
    <n v="0.36624919447941562"/>
    <n v="2"/>
    <n v="2"/>
  </r>
  <r>
    <s v="222-F-Jun-06-23"/>
    <m/>
    <n v="222"/>
    <x v="22"/>
    <n v="23.315000000000001"/>
    <n v="23.32"/>
    <x v="307"/>
    <s v=""/>
    <n v="76793493"/>
    <n v="59814231"/>
    <n v="20.04"/>
    <n v="4.07"/>
    <n v="0"/>
    <s v="f"/>
    <n v="0.96097798918684973"/>
    <n v="2"/>
    <n v="2"/>
  </r>
  <r>
    <s v="222-F-Jun-06-23"/>
    <m/>
    <n v="222"/>
    <x v="22"/>
    <n v="23.408000000000001"/>
    <n v="23.41"/>
    <x v="308"/>
    <s v=""/>
    <n v="24444373"/>
    <n v="59814231"/>
    <n v="20.04"/>
    <n v="4.07"/>
    <n v="0"/>
    <s v="f"/>
    <n v="0.30589186003654395"/>
    <n v="2"/>
    <n v="2"/>
  </r>
  <r>
    <s v="222-F-Jun-06-23"/>
    <m/>
    <n v="222"/>
    <x v="22"/>
    <n v="23.54"/>
    <n v="23.54"/>
    <x v="77"/>
    <s v=""/>
    <n v="49117570"/>
    <n v="59814231"/>
    <n v="20.04"/>
    <n v="4.07"/>
    <n v="0"/>
    <s v="f"/>
    <n v="0.61464717658232237"/>
    <n v="2"/>
    <n v="2"/>
  </r>
  <r>
    <s v="222-F-Jun-06-23"/>
    <m/>
    <n v="222"/>
    <x v="22"/>
    <n v="24.605"/>
    <n v="24.61"/>
    <x v="49"/>
    <s v="tridecanal"/>
    <n v="422108528"/>
    <n v="59814231"/>
    <n v="20.04"/>
    <n v="4.07"/>
    <n v="0"/>
    <s v="f"/>
    <n v="5.28217936975547"/>
    <n v="2"/>
    <n v="2"/>
  </r>
  <r>
    <s v="222-F-Jun-06-23"/>
    <m/>
    <n v="222"/>
    <x v="22"/>
    <n v="24.972000000000001"/>
    <n v="24.97"/>
    <x v="264"/>
    <s v=""/>
    <n v="65391694"/>
    <n v="59814231"/>
    <n v="20.04"/>
    <n v="4.07"/>
    <n v="0"/>
    <s v="f"/>
    <n v="0.81829821974163597"/>
    <n v="2"/>
    <n v="2"/>
  </r>
  <r>
    <s v="222-F-Jun-06-23"/>
    <m/>
    <n v="222"/>
    <x v="22"/>
    <n v="25.411000000000001"/>
    <n v="25.41"/>
    <x v="310"/>
    <s v=""/>
    <n v="14294164"/>
    <n v="59814231"/>
    <n v="20.04"/>
    <n v="4.07"/>
    <n v="0"/>
    <s v="f"/>
    <n v="0.17887423063080432"/>
    <n v="2"/>
    <n v="2"/>
  </r>
  <r>
    <s v="222-F-Jun-06-23"/>
    <m/>
    <n v="222"/>
    <x v="22"/>
    <n v="29.26"/>
    <n v="29.26"/>
    <x v="57"/>
    <s v="pentadecanal"/>
    <n v="18448356"/>
    <n v="59814231"/>
    <n v="20.04"/>
    <n v="4.07"/>
    <n v="0"/>
    <s v="f"/>
    <n v="0.2308589355700118"/>
    <n v="2"/>
    <n v="2"/>
  </r>
  <r>
    <s v="328-L-Jun-06-23"/>
    <m/>
    <n v="328"/>
    <x v="23"/>
    <n v="4.8710000000000004"/>
    <n v="4.87"/>
    <x v="68"/>
    <s v=""/>
    <n v="11823624"/>
    <n v="53173740"/>
    <n v="6.25"/>
    <n v="1.42"/>
    <n v="0"/>
    <s v="l"/>
    <n v="0.53365999081501514"/>
    <n v="2"/>
    <n v="2"/>
  </r>
  <r>
    <s v="328-L-Jun-06-23"/>
    <m/>
    <n v="328"/>
    <x v="23"/>
    <n v="5.4420000000000002"/>
    <n v="5.44"/>
    <x v="2"/>
    <s v="hydroxymethylpentanone"/>
    <n v="93440763"/>
    <n v="53173740"/>
    <n v="6.25"/>
    <n v="1.42"/>
    <n v="0"/>
    <s v="l"/>
    <n v="4.2174545405307207"/>
    <n v="2"/>
    <n v="2"/>
  </r>
  <r>
    <s v="328-L-Jun-06-23"/>
    <m/>
    <n v="328"/>
    <x v="23"/>
    <n v="5.6609999999999996"/>
    <n v="5.66"/>
    <x v="111"/>
    <s v=""/>
    <n v="42186118"/>
    <n v="53173740"/>
    <n v="6.25"/>
    <n v="1.42"/>
    <n v="0"/>
    <s v="l"/>
    <n v="1.9040730104747194"/>
    <n v="2"/>
    <n v="2"/>
  </r>
  <r>
    <s v="328-L-Jun-06-23"/>
    <m/>
    <n v="328"/>
    <x v="23"/>
    <n v="5.8179999999999996"/>
    <n v="5.82"/>
    <x v="332"/>
    <s v=""/>
    <n v="2160583870"/>
    <n v="53173740"/>
    <n v="6.25"/>
    <n v="1.42"/>
    <n v="0"/>
    <s v="l"/>
    <n v="97.518084829090455"/>
    <n v="2"/>
    <n v="2"/>
  </r>
  <r>
    <s v="328-L-Jun-06-23"/>
    <m/>
    <n v="328"/>
    <x v="23"/>
    <n v="6.12"/>
    <n v="6.12"/>
    <x v="5"/>
    <s v=""/>
    <n v="151386241"/>
    <n v="53173740"/>
    <n v="6.25"/>
    <n v="1.42"/>
    <n v="0"/>
    <s v="l"/>
    <n v="6.8328272263715144"/>
    <n v="2"/>
    <n v="2"/>
  </r>
  <r>
    <s v="328-L-Jun-06-23"/>
    <m/>
    <n v="328"/>
    <x v="23"/>
    <n v="7.5119999999999996"/>
    <n v="7.51"/>
    <x v="9"/>
    <s v="cyclopentane"/>
    <n v="8666262"/>
    <n v="53173740"/>
    <n v="6.25"/>
    <n v="1.42"/>
    <n v="0"/>
    <s v="l"/>
    <n v="0.39115226425675531"/>
    <n v="2"/>
    <n v="2"/>
  </r>
  <r>
    <s v="328-L-Jun-06-23"/>
    <m/>
    <n v="328"/>
    <x v="23"/>
    <n v="8.4719999999999995"/>
    <n v="8.4700000000000006"/>
    <x v="10"/>
    <s v=""/>
    <n v="11330856"/>
    <n v="53173740"/>
    <n v="6.25"/>
    <n v="1.42"/>
    <n v="0"/>
    <s v="l"/>
    <n v="0.5114188770622492"/>
    <n v="2"/>
    <n v="2"/>
  </r>
  <r>
    <s v="328-L-Jun-06-23"/>
    <m/>
    <n v="328"/>
    <x v="23"/>
    <n v="9.8089999999999993"/>
    <n v="9.81"/>
    <x v="12"/>
    <s v="sixmethyl"/>
    <n v="40432558"/>
    <n v="53173740"/>
    <n v="6.25"/>
    <n v="1.42"/>
    <n v="0"/>
    <s v="l"/>
    <n v="1.8249259728580314"/>
    <n v="2"/>
    <n v="2"/>
  </r>
  <r>
    <s v="328-L-Jun-06-23"/>
    <m/>
    <n v="328"/>
    <x v="23"/>
    <n v="9.9030000000000005"/>
    <n v="9.9"/>
    <x v="269"/>
    <s v=""/>
    <n v="23419780"/>
    <n v="53173740"/>
    <n v="6.25"/>
    <n v="1.42"/>
    <n v="0"/>
    <s v="l"/>
    <n v="1.0570531995680574"/>
    <n v="2"/>
    <n v="2"/>
  </r>
  <r>
    <s v="328-L-Jun-06-23"/>
    <m/>
    <n v="328"/>
    <x v="23"/>
    <n v="10.36"/>
    <n v="10.36"/>
    <x v="326"/>
    <s v=""/>
    <n v="315833677"/>
    <n v="53173740"/>
    <n v="6.25"/>
    <n v="1.42"/>
    <n v="0"/>
    <s v="l"/>
    <n v="14.255172286169829"/>
    <n v="2"/>
    <n v="2"/>
  </r>
  <r>
    <s v="328-L-Jun-06-23"/>
    <m/>
    <n v="328"/>
    <x v="23"/>
    <n v="10.465"/>
    <n v="10.47"/>
    <x v="14"/>
    <s v="zhexenolacetate"/>
    <n v="489517612"/>
    <n v="53173740"/>
    <n v="6.25"/>
    <n v="1.42"/>
    <n v="0"/>
    <s v="l"/>
    <n v="22.09440729202046"/>
    <n v="2"/>
    <n v="2"/>
  </r>
  <r>
    <s v="328-L-Jun-06-23"/>
    <m/>
    <n v="328"/>
    <x v="23"/>
    <n v="10.721"/>
    <n v="10.72"/>
    <x v="333"/>
    <s v=""/>
    <n v="51564936"/>
    <n v="53173740"/>
    <n v="6.25"/>
    <n v="1.42"/>
    <n v="0"/>
    <s v="l"/>
    <n v="2.3273865332775165"/>
    <n v="2"/>
    <n v="2"/>
  </r>
  <r>
    <s v="328-L-Jun-06-23"/>
    <m/>
    <n v="328"/>
    <x v="23"/>
    <n v="11.071999999999999"/>
    <n v="11.07"/>
    <x v="15"/>
    <s v="dlimonene"/>
    <n v="43064465"/>
    <n v="53173740"/>
    <n v="6.25"/>
    <n v="1.42"/>
    <n v="0"/>
    <s v="l"/>
    <n v="1.9437172559236948"/>
    <n v="2"/>
    <n v="2"/>
  </r>
  <r>
    <s v="328-L-Jun-06-23"/>
    <m/>
    <n v="328"/>
    <x v="23"/>
    <n v="11.747"/>
    <n v="11.75"/>
    <x v="149"/>
    <s v="bocimene"/>
    <n v="47213275"/>
    <n v="53173740"/>
    <n v="6.25"/>
    <n v="1.42"/>
    <n v="0"/>
    <s v="l"/>
    <n v="2.1309740484682855"/>
    <n v="2"/>
    <n v="2"/>
  </r>
  <r>
    <s v="328-L-Jun-06-23"/>
    <m/>
    <n v="328"/>
    <x v="23"/>
    <n v="11.932"/>
    <n v="11.93"/>
    <x v="144"/>
    <s v=""/>
    <n v="10594225"/>
    <n v="53173740"/>
    <n v="6.25"/>
    <n v="1.42"/>
    <n v="0"/>
    <s v="l"/>
    <n v="0.4781709919219525"/>
    <n v="2"/>
    <n v="2"/>
  </r>
  <r>
    <s v="328-L-Jun-06-23"/>
    <m/>
    <n v="328"/>
    <x v="23"/>
    <n v="12.289"/>
    <n v="12.29"/>
    <x v="17"/>
    <s v="acetophenone"/>
    <n v="44361884"/>
    <n v="53173740"/>
    <n v="6.25"/>
    <n v="1.42"/>
    <n v="0"/>
    <s v="l"/>
    <n v="2.0022763416678986"/>
    <n v="2"/>
    <n v="2"/>
  </r>
  <r>
    <s v="328-L-Jun-06-23"/>
    <m/>
    <n v="328"/>
    <x v="23"/>
    <n v="13.388"/>
    <n v="13.39"/>
    <x v="22"/>
    <s v=""/>
    <n v="18548609"/>
    <n v="53173740"/>
    <n v="6.25"/>
    <n v="1.42"/>
    <n v="0"/>
    <s v="l"/>
    <n v="0.83719259920404321"/>
    <n v="2"/>
    <n v="2"/>
  </r>
  <r>
    <s v="328-L-Jun-06-23"/>
    <m/>
    <n v="328"/>
    <x v="23"/>
    <n v="13.513999999999999"/>
    <n v="13.51"/>
    <x v="20"/>
    <s v="nonanal"/>
    <n v="58024964"/>
    <n v="53173740"/>
    <n v="6.25"/>
    <n v="1.42"/>
    <n v="0"/>
    <s v="l"/>
    <n v="2.6189602913016841"/>
    <n v="2"/>
    <n v="2"/>
  </r>
  <r>
    <s v="328-L-Jun-06-23"/>
    <m/>
    <n v="328"/>
    <x v="23"/>
    <n v="13.888999999999999"/>
    <n v="13.89"/>
    <x v="71"/>
    <s v="edimethylnonatriene"/>
    <n v="299890756"/>
    <n v="53173740"/>
    <n v="6.25"/>
    <n v="1.42"/>
    <n v="0"/>
    <s v="l"/>
    <n v="13.535587573866348"/>
    <n v="2"/>
    <n v="2"/>
  </r>
  <r>
    <s v="328-L-Jun-06-23"/>
    <m/>
    <n v="328"/>
    <x v="23"/>
    <n v="14.731"/>
    <n v="14.73"/>
    <x v="163"/>
    <s v=""/>
    <n v="19343106"/>
    <n v="53173740"/>
    <n v="6.25"/>
    <n v="1.42"/>
    <n v="0"/>
    <s v="l"/>
    <n v="0.87305226978580042"/>
    <n v="2"/>
    <n v="2"/>
  </r>
  <r>
    <s v="328-L-Jun-06-23"/>
    <m/>
    <n v="328"/>
    <x v="23"/>
    <n v="14.852"/>
    <n v="14.85"/>
    <x v="334"/>
    <s v=""/>
    <n v="74938394"/>
    <n v="53173740"/>
    <n v="6.25"/>
    <n v="1.42"/>
    <n v="0"/>
    <s v="l"/>
    <n v="3.3823489865486236"/>
    <n v="2"/>
    <n v="2"/>
  </r>
  <r>
    <s v="328-L-Jun-06-23"/>
    <m/>
    <n v="328"/>
    <x v="23"/>
    <n v="15.266"/>
    <n v="15.27"/>
    <x v="72"/>
    <s v=""/>
    <n v="13124558"/>
    <n v="53173740"/>
    <n v="6.25"/>
    <n v="1.42"/>
    <n v="0"/>
    <s v="l"/>
    <n v="0.5923777262987332"/>
    <n v="2"/>
    <n v="2"/>
  </r>
  <r>
    <s v="328-L-Jun-06-23"/>
    <m/>
    <n v="328"/>
    <x v="23"/>
    <n v="15.712"/>
    <n v="15.71"/>
    <x v="25"/>
    <s v=""/>
    <n v="11387870"/>
    <n v="53173740"/>
    <n v="6.25"/>
    <n v="1.42"/>
    <n v="0"/>
    <s v="l"/>
    <n v="0.51399220743171348"/>
    <n v="2"/>
    <n v="2"/>
  </r>
  <r>
    <s v="328-L-Jun-06-23"/>
    <m/>
    <n v="328"/>
    <x v="23"/>
    <n v="16.004000000000001"/>
    <n v="16"/>
    <x v="26"/>
    <s v="Butanoicacidhexenylester"/>
    <n v="475702322"/>
    <n v="53173740"/>
    <n v="6.25"/>
    <n v="1.42"/>
    <n v="0"/>
    <s v="l"/>
    <n v="21.470853334747567"/>
    <n v="2"/>
    <n v="2"/>
  </r>
  <r>
    <s v="328-L-Jun-06-23"/>
    <m/>
    <n v="328"/>
    <x v="23"/>
    <n v="16.109000000000002"/>
    <n v="16.11"/>
    <x v="204"/>
    <s v=""/>
    <n v="17402095"/>
    <n v="53173740"/>
    <n v="6.25"/>
    <n v="1.42"/>
    <n v="0"/>
    <s v="l"/>
    <n v="0.78544461984430669"/>
    <n v="2"/>
    <n v="2"/>
  </r>
  <r>
    <s v="328-L-Jun-06-23"/>
    <m/>
    <n v="328"/>
    <x v="23"/>
    <n v="16.212"/>
    <n v="16.21"/>
    <x v="27"/>
    <s v="methylsalicylate"/>
    <n v="77571081"/>
    <n v="53173740"/>
    <n v="6.25"/>
    <n v="1.42"/>
    <n v="0"/>
    <s v="l"/>
    <n v="3.5011754749618893"/>
    <n v="2"/>
    <n v="2"/>
  </r>
  <r>
    <s v="328-L-Jun-06-23"/>
    <m/>
    <n v="328"/>
    <x v="23"/>
    <n v="16.37"/>
    <n v="16.37"/>
    <x v="28"/>
    <s v="dodecane"/>
    <n v="16108305"/>
    <n v="53173740"/>
    <n v="6.25"/>
    <n v="1.42"/>
    <n v="0"/>
    <s v="l"/>
    <n v="0.72704932923657439"/>
    <n v="2"/>
    <n v="2"/>
  </r>
  <r>
    <s v="328-L-Jun-06-23"/>
    <m/>
    <n v="328"/>
    <x v="23"/>
    <n v="16.550999999999998"/>
    <n v="16.55"/>
    <x v="29"/>
    <s v="decanal"/>
    <n v="38809177"/>
    <n v="53173740"/>
    <n v="6.25"/>
    <n v="1.42"/>
    <n v="0"/>
    <s v="l"/>
    <n v="1.7516545723509387"/>
    <n v="2"/>
    <n v="2"/>
  </r>
  <r>
    <s v="328-L-Jun-06-23"/>
    <m/>
    <n v="328"/>
    <x v="23"/>
    <n v="17.326000000000001"/>
    <n v="17.329999999999998"/>
    <x v="152"/>
    <s v="z3hex"/>
    <n v="103415281"/>
    <n v="53173740"/>
    <n v="6.25"/>
    <n v="1.42"/>
    <n v="0"/>
    <s v="l"/>
    <n v="4.667655019188043"/>
    <n v="2"/>
    <n v="2"/>
  </r>
  <r>
    <s v="328-L-Jun-06-23"/>
    <m/>
    <n v="328"/>
    <x v="23"/>
    <n v="17.417000000000002"/>
    <n v="17.420000000000002"/>
    <x v="335"/>
    <s v=""/>
    <n v="50599257"/>
    <n v="53173740"/>
    <n v="6.25"/>
    <n v="1.42"/>
    <n v="0"/>
    <s v="l"/>
    <n v="2.2838005526788225"/>
    <n v="2"/>
    <n v="2"/>
  </r>
  <r>
    <s v="328-L-Jun-06-23"/>
    <m/>
    <n v="328"/>
    <x v="23"/>
    <n v="18.18"/>
    <n v="18.18"/>
    <x v="33"/>
    <s v="methylacetophenone"/>
    <n v="20851875"/>
    <n v="53173740"/>
    <n v="6.25"/>
    <n v="1.42"/>
    <n v="0"/>
    <s v="l"/>
    <n v="0.9411506506783236"/>
    <n v="2"/>
    <n v="2"/>
  </r>
  <r>
    <s v="328-L-Jun-06-23"/>
    <m/>
    <n v="328"/>
    <x v="23"/>
    <n v="18.696000000000002"/>
    <n v="18.7"/>
    <x v="35"/>
    <s v=""/>
    <n v="14994769"/>
    <n v="53173740"/>
    <n v="6.25"/>
    <n v="1.42"/>
    <n v="0"/>
    <s v="l"/>
    <n v="0.67678981391942716"/>
    <n v="2"/>
    <n v="2"/>
  </r>
  <r>
    <s v="328-L-Jun-06-23"/>
    <m/>
    <n v="328"/>
    <x v="23"/>
    <n v="19.004000000000001"/>
    <n v="19"/>
    <x v="36"/>
    <s v="methylnaphthalene"/>
    <n v="28526311"/>
    <n v="53173740"/>
    <n v="6.25"/>
    <n v="1.42"/>
    <n v="0"/>
    <s v="l"/>
    <n v="1.2875367878956794"/>
    <n v="2"/>
    <n v="2"/>
  </r>
  <r>
    <s v="328-L-Jun-06-23"/>
    <m/>
    <n v="328"/>
    <x v="23"/>
    <n v="19.504000000000001"/>
    <n v="19.5"/>
    <x v="41"/>
    <s v="standard"/>
    <n v="53173740"/>
    <n v="53173740"/>
    <n v="6.25"/>
    <n v="1.42"/>
    <n v="0"/>
    <s v="l"/>
    <n v="2.4000000000000004"/>
    <n v="2"/>
    <n v="2"/>
  </r>
  <r>
    <s v="328-L-Jun-06-23"/>
    <m/>
    <n v="328"/>
    <x v="23"/>
    <n v="19.585000000000001"/>
    <n v="19.59"/>
    <x v="336"/>
    <s v=""/>
    <n v="11767260"/>
    <n v="53173740"/>
    <n v="6.25"/>
    <n v="1.42"/>
    <n v="0"/>
    <s v="l"/>
    <n v="0.53111599823521916"/>
    <n v="2"/>
    <n v="2"/>
  </r>
  <r>
    <s v="328-L-Jun-06-23"/>
    <m/>
    <n v="328"/>
    <x v="23"/>
    <n v="19.876000000000001"/>
    <n v="19.88"/>
    <x v="164"/>
    <s v=""/>
    <n v="75724856"/>
    <n v="53173740"/>
    <n v="6.25"/>
    <n v="1.42"/>
    <n v="0"/>
    <s v="l"/>
    <n v="3.4178459969150183"/>
    <n v="2"/>
    <n v="2"/>
  </r>
  <r>
    <s v="328-L-Jun-06-23"/>
    <m/>
    <n v="328"/>
    <x v="23"/>
    <n v="20.132000000000001"/>
    <n v="20.13"/>
    <x v="73"/>
    <s v=""/>
    <n v="18587507"/>
    <n v="53173740"/>
    <n v="6.25"/>
    <n v="1.42"/>
    <n v="0"/>
    <s v="l"/>
    <n v="0.8389482628079199"/>
    <n v="2"/>
    <n v="2"/>
  </r>
  <r>
    <s v="328-L-Jun-06-23"/>
    <m/>
    <n v="328"/>
    <x v="23"/>
    <n v="20.196000000000002"/>
    <n v="20.2"/>
    <x v="209"/>
    <s v=""/>
    <n v="20456844"/>
    <n v="53173740"/>
    <n v="6.25"/>
    <n v="1.42"/>
    <n v="0"/>
    <s v="l"/>
    <n v="0.92332090238527509"/>
    <n v="2"/>
    <n v="2"/>
  </r>
  <r>
    <s v="328-L-Jun-06-23"/>
    <m/>
    <n v="328"/>
    <x v="23"/>
    <n v="21.376000000000001"/>
    <n v="21.38"/>
    <x v="337"/>
    <s v=""/>
    <n v="17769542"/>
    <n v="53173740"/>
    <n v="6.25"/>
    <n v="1.42"/>
    <n v="0"/>
    <s v="l"/>
    <n v="0.80202936261395197"/>
    <n v="2"/>
    <n v="2"/>
  </r>
  <r>
    <s v="328-L-Jun-06-23"/>
    <m/>
    <n v="328"/>
    <x v="23"/>
    <n v="21.52"/>
    <n v="21.52"/>
    <x v="338"/>
    <s v=""/>
    <n v="101615038"/>
    <n v="53173740"/>
    <n v="6.25"/>
    <n v="1.42"/>
    <n v="0"/>
    <s v="l"/>
    <n v="4.5864009415173737"/>
    <n v="2"/>
    <n v="2"/>
  </r>
  <r>
    <s v="328-L-Jun-06-23"/>
    <m/>
    <n v="328"/>
    <x v="23"/>
    <n v="21.837"/>
    <n v="21.84"/>
    <x v="44"/>
    <s v="tetradecane"/>
    <n v="28313627"/>
    <n v="53173740"/>
    <n v="6.25"/>
    <n v="1.42"/>
    <n v="0"/>
    <s v="l"/>
    <n v="1.2779372825759483"/>
    <n v="2"/>
    <n v="2"/>
  </r>
  <r>
    <s v="328-L-Jun-06-23"/>
    <m/>
    <n v="328"/>
    <x v="23"/>
    <n v="22.167999999999999"/>
    <n v="22.17"/>
    <x v="165"/>
    <s v=""/>
    <n v="22621584"/>
    <n v="53173740"/>
    <n v="6.25"/>
    <n v="1.42"/>
    <n v="0"/>
    <s v="l"/>
    <n v="1.0210265743955569"/>
    <n v="2"/>
    <n v="2"/>
  </r>
  <r>
    <s v="328-L-Jun-06-23"/>
    <m/>
    <n v="328"/>
    <x v="23"/>
    <n v="22.283999999999999"/>
    <n v="22.28"/>
    <x v="46"/>
    <s v="tetramethyldiol"/>
    <n v="66753876"/>
    <n v="53173740"/>
    <n v="6.25"/>
    <n v="1.42"/>
    <n v="0"/>
    <s v="l"/>
    <n v="3.0129402671318588"/>
    <n v="2"/>
    <n v="2"/>
  </r>
  <r>
    <s v="328-L-Jun-06-23"/>
    <m/>
    <n v="328"/>
    <x v="23"/>
    <n v="22.422000000000001"/>
    <n v="22.42"/>
    <x v="83"/>
    <s v=""/>
    <n v="244695363"/>
    <n v="53173740"/>
    <n v="6.25"/>
    <n v="1.42"/>
    <n v="0"/>
    <s v="l"/>
    <n v="11.044340142333414"/>
    <n v="2"/>
    <n v="2"/>
  </r>
  <r>
    <s v="328-L-Jun-06-23"/>
    <m/>
    <n v="328"/>
    <x v="23"/>
    <n v="22.69"/>
    <n v="22.69"/>
    <x v="75"/>
    <s v=""/>
    <n v="41067504"/>
    <n v="53173740"/>
    <n v="6.25"/>
    <n v="1.42"/>
    <n v="0"/>
    <s v="l"/>
    <n v="1.853584299317671"/>
    <n v="2"/>
    <n v="2"/>
  </r>
  <r>
    <s v="328-L-Jun-06-23"/>
    <m/>
    <n v="328"/>
    <x v="23"/>
    <n v="23.106000000000002"/>
    <n v="23.11"/>
    <x v="120"/>
    <s v=""/>
    <n v="26263668"/>
    <n v="53173740"/>
    <n v="6.25"/>
    <n v="1.42"/>
    <n v="0"/>
    <s v="l"/>
    <n v="1.1854122580055495"/>
    <n v="2"/>
    <n v="2"/>
  </r>
  <r>
    <s v="328-L-Jun-06-23"/>
    <m/>
    <n v="328"/>
    <x v="23"/>
    <n v="23.280999999999999"/>
    <n v="23.28"/>
    <x v="339"/>
    <s v=""/>
    <n v="16314789"/>
    <n v="53173740"/>
    <n v="6.25"/>
    <n v="1.42"/>
    <n v="0"/>
    <s v="l"/>
    <n v="0.73636899717793047"/>
    <n v="2"/>
    <n v="2"/>
  </r>
  <r>
    <s v="328-L-Jun-06-23"/>
    <m/>
    <n v="328"/>
    <x v="23"/>
    <n v="23.462"/>
    <n v="23.46"/>
    <x v="340"/>
    <s v=""/>
    <n v="31196334"/>
    <n v="53173740"/>
    <n v="6.25"/>
    <n v="1.42"/>
    <n v="0"/>
    <s v="l"/>
    <n v="1.4080484389474954"/>
    <n v="2"/>
    <n v="2"/>
  </r>
  <r>
    <s v="328-L-Jun-06-23"/>
    <m/>
    <n v="328"/>
    <x v="23"/>
    <n v="23.518000000000001"/>
    <n v="23.52"/>
    <x v="341"/>
    <s v=""/>
    <n v="14151907"/>
    <n v="53173740"/>
    <n v="6.25"/>
    <n v="1.42"/>
    <n v="0"/>
    <s v="l"/>
    <n v="0.63874718611103909"/>
    <n v="2"/>
    <n v="2"/>
  </r>
  <r>
    <s v="328-L-Jun-06-23"/>
    <m/>
    <n v="328"/>
    <x v="23"/>
    <n v="23.966999999999999"/>
    <n v="23.97"/>
    <x v="342"/>
    <s v=""/>
    <n v="186056277"/>
    <n v="53173740"/>
    <n v="6.25"/>
    <n v="1.42"/>
    <n v="0"/>
    <s v="l"/>
    <n v="8.3976614170829436"/>
    <n v="2"/>
    <n v="2"/>
  </r>
  <r>
    <s v="328-L-Jun-06-23"/>
    <m/>
    <n v="328"/>
    <x v="23"/>
    <n v="24.244"/>
    <n v="24.24"/>
    <x v="343"/>
    <s v=""/>
    <n v="8443617"/>
    <n v="53173740"/>
    <n v="6.25"/>
    <n v="1.42"/>
    <n v="0"/>
    <s v="l"/>
    <n v="0.38110316859412185"/>
    <n v="2"/>
    <n v="2"/>
  </r>
  <r>
    <s v="328-L-Jun-06-23"/>
    <m/>
    <n v="328"/>
    <x v="23"/>
    <n v="24.341999999999999"/>
    <n v="24.34"/>
    <x v="344"/>
    <s v=""/>
    <n v="17968783"/>
    <n v="53173740"/>
    <n v="6.25"/>
    <n v="1.42"/>
    <n v="0"/>
    <s v="l"/>
    <n v="0.81102211730828044"/>
    <n v="2"/>
    <n v="2"/>
  </r>
  <r>
    <s v="328-L-Jun-06-23"/>
    <m/>
    <n v="328"/>
    <x v="23"/>
    <n v="24.977"/>
    <n v="24.98"/>
    <x v="157"/>
    <s v=""/>
    <n v="9506367"/>
    <n v="53173740"/>
    <n v="6.25"/>
    <n v="1.42"/>
    <n v="0"/>
    <s v="l"/>
    <n v="0.42907045470188865"/>
    <n v="2"/>
    <n v="2"/>
  </r>
  <r>
    <s v="328-L-Jun-06-23"/>
    <m/>
    <n v="328"/>
    <x v="23"/>
    <n v="26.067"/>
    <n v="26.07"/>
    <x v="50"/>
    <s v=""/>
    <n v="87038376"/>
    <n v="53173740"/>
    <n v="6.25"/>
    <n v="1.42"/>
    <n v="0"/>
    <s v="l"/>
    <n v="3.9284824125592825"/>
    <n v="2"/>
    <n v="2"/>
  </r>
  <r>
    <s v="328-L-Jun-06-23"/>
    <m/>
    <n v="328"/>
    <x v="23"/>
    <n v="32.875"/>
    <n v="32.880000000000003"/>
    <x v="63"/>
    <s v="homosalate"/>
    <n v="13172632"/>
    <n v="53173740"/>
    <n v="6.25"/>
    <n v="1.42"/>
    <n v="0"/>
    <s v="l"/>
    <n v="0.59454754922260511"/>
    <n v="2"/>
    <n v="2"/>
  </r>
  <r>
    <s v="328-L-Jun-06-23"/>
    <m/>
    <n v="328"/>
    <x v="23"/>
    <n v="35.094000000000001"/>
    <n v="35.090000000000003"/>
    <x v="81"/>
    <s v=""/>
    <n v="41702649"/>
    <n v="53173740"/>
    <n v="6.25"/>
    <n v="1.42"/>
    <n v="0"/>
    <s v="l"/>
    <n v="1.8822516076544551"/>
    <n v="2"/>
    <n v="2"/>
  </r>
  <r>
    <s v="333-F-Jun-06-23"/>
    <m/>
    <n v="333"/>
    <x v="24"/>
    <n v="4.3970000000000002"/>
    <n v="4.4000000000000004"/>
    <x v="67"/>
    <s v=""/>
    <n v="32771926"/>
    <n v="85854951"/>
    <n v="13.86"/>
    <n v="2.86"/>
    <n v="0"/>
    <s v="f"/>
    <n v="0.41310899334101747"/>
    <n v="2"/>
    <n v="2"/>
  </r>
  <r>
    <s v="333-F-Jun-06-23"/>
    <m/>
    <n v="333"/>
    <x v="24"/>
    <n v="4.8760000000000003"/>
    <n v="4.88"/>
    <x v="134"/>
    <s v=""/>
    <n v="32866116"/>
    <n v="85854951"/>
    <n v="13.86"/>
    <n v="2.86"/>
    <n v="0"/>
    <s v="f"/>
    <n v="0.41429631251422655"/>
    <n v="2"/>
    <n v="2"/>
  </r>
  <r>
    <s v="333-F-Jun-06-23"/>
    <m/>
    <n v="333"/>
    <x v="24"/>
    <n v="5.423"/>
    <n v="5.42"/>
    <x v="2"/>
    <s v="hydroxymethylpentanone"/>
    <n v="100391100"/>
    <n v="85854951"/>
    <n v="13.86"/>
    <n v="2.86"/>
    <n v="0"/>
    <s v="f"/>
    <n v="1.2654876085524367"/>
    <n v="2"/>
    <n v="2"/>
  </r>
  <r>
    <s v="333-F-Jun-06-23"/>
    <m/>
    <n v="333"/>
    <x v="24"/>
    <n v="5.7590000000000003"/>
    <n v="5.76"/>
    <x v="3"/>
    <s v="zhexenol"/>
    <n v="20272684"/>
    <n v="85854951"/>
    <n v="13.86"/>
    <n v="2.86"/>
    <n v="0"/>
    <s v="f"/>
    <n v="0.25554885237933689"/>
    <n v="2"/>
    <n v="2"/>
  </r>
  <r>
    <s v="333-F-Jun-06-23"/>
    <m/>
    <n v="333"/>
    <x v="24"/>
    <n v="7.5140000000000002"/>
    <n v="7.51"/>
    <x v="9"/>
    <s v="cyclopentane"/>
    <n v="28849959"/>
    <n v="85854951"/>
    <n v="13.86"/>
    <n v="2.86"/>
    <n v="0"/>
    <s v="f"/>
    <n v="0.36367034151180577"/>
    <n v="2"/>
    <n v="2"/>
  </r>
  <r>
    <s v="333-F-Jun-06-23"/>
    <m/>
    <n v="333"/>
    <x v="24"/>
    <n v="7.8170000000000002"/>
    <n v="7.82"/>
    <x v="226"/>
    <s v=""/>
    <n v="382640376"/>
    <n v="85854951"/>
    <n v="13.86"/>
    <n v="2.86"/>
    <n v="0"/>
    <s v="f"/>
    <n v="4.8234022175257083"/>
    <n v="2"/>
    <n v="2"/>
  </r>
  <r>
    <s v="333-F-Jun-06-23"/>
    <m/>
    <n v="333"/>
    <x v="24"/>
    <n v="8.0069999999999997"/>
    <n v="8.01"/>
    <x v="169"/>
    <s v="apinene"/>
    <n v="432313550"/>
    <n v="85854951"/>
    <n v="13.86"/>
    <n v="2.86"/>
    <n v="0"/>
    <s v="f"/>
    <n v="5.4495611716010108"/>
    <n v="2"/>
    <n v="2"/>
  </r>
  <r>
    <s v="333-F-Jun-06-23"/>
    <m/>
    <n v="333"/>
    <x v="24"/>
    <n v="8.4689999999999994"/>
    <n v="8.4700000000000006"/>
    <x v="10"/>
    <s v=""/>
    <n v="46749858"/>
    <n v="85854951"/>
    <n v="13.86"/>
    <n v="2.86"/>
    <n v="0"/>
    <s v="f"/>
    <n v="0.58930887300354318"/>
    <n v="2"/>
    <n v="2"/>
  </r>
  <r>
    <s v="333-F-Jun-06-23"/>
    <m/>
    <n v="333"/>
    <x v="24"/>
    <n v="8.9179999999999993"/>
    <n v="8.92"/>
    <x v="11"/>
    <s v=""/>
    <n v="34777314"/>
    <n v="85854951"/>
    <n v="13.86"/>
    <n v="2.86"/>
    <n v="0"/>
    <s v="f"/>
    <n v="0.4383880635408634"/>
    <n v="2"/>
    <n v="2"/>
  </r>
  <r>
    <s v="333-F-Jun-06-23"/>
    <m/>
    <n v="333"/>
    <x v="24"/>
    <n v="9.0570000000000004"/>
    <n v="9.06"/>
    <x v="325"/>
    <s v=""/>
    <n v="81116984"/>
    <n v="85854951"/>
    <n v="13.86"/>
    <n v="2.86"/>
    <n v="0"/>
    <s v="f"/>
    <n v="1.0225262806677708"/>
    <n v="2"/>
    <n v="2"/>
  </r>
  <r>
    <s v="333-F-Jun-06-23"/>
    <m/>
    <n v="333"/>
    <x v="24"/>
    <n v="9.3079999999999998"/>
    <n v="9.31"/>
    <x v="207"/>
    <s v=""/>
    <n v="498705732"/>
    <n v="85854951"/>
    <n v="13.86"/>
    <n v="2.86"/>
    <n v="0"/>
    <s v="f"/>
    <n v="6.2864728462988486"/>
    <n v="2"/>
    <n v="2"/>
  </r>
  <r>
    <s v="333-F-Jun-06-23"/>
    <m/>
    <n v="333"/>
    <x v="24"/>
    <n v="9.9420000000000002"/>
    <n v="9.94"/>
    <x v="345"/>
    <s v="bmyrcene"/>
    <n v="3855648478"/>
    <n v="85854951"/>
    <n v="13.86"/>
    <n v="2.86"/>
    <n v="0"/>
    <s v="f"/>
    <n v="48.602668681218375"/>
    <n v="2"/>
    <n v="2"/>
  </r>
  <r>
    <s v="333-F-Jun-06-23"/>
    <m/>
    <n v="333"/>
    <x v="24"/>
    <n v="10.352"/>
    <n v="10.35"/>
    <x v="346"/>
    <s v=""/>
    <n v="127065850"/>
    <n v="85854951"/>
    <n v="13.86"/>
    <n v="2.86"/>
    <n v="0"/>
    <s v="f"/>
    <n v="1.6017381883970054"/>
    <n v="2"/>
    <n v="2"/>
  </r>
  <r>
    <s v="333-F-Jun-06-23"/>
    <m/>
    <n v="333"/>
    <x v="24"/>
    <n v="10.77"/>
    <n v="10.77"/>
    <x v="327"/>
    <s v=""/>
    <n v="24843506"/>
    <n v="85854951"/>
    <n v="13.86"/>
    <n v="2.86"/>
    <n v="0"/>
    <s v="f"/>
    <n v="0.31316669501577443"/>
    <n v="2"/>
    <n v="2"/>
  </r>
  <r>
    <s v="333-F-Jun-06-23"/>
    <m/>
    <n v="333"/>
    <x v="24"/>
    <n v="11.273"/>
    <n v="11.27"/>
    <x v="347"/>
    <s v=""/>
    <n v="10216989120"/>
    <n v="85854951"/>
    <n v="13.86"/>
    <n v="2.86"/>
    <n v="0"/>
    <s v="f"/>
    <n v="128.79102956412535"/>
    <n v="2"/>
    <n v="2"/>
  </r>
  <r>
    <s v="333-F-Jun-06-23"/>
    <m/>
    <n v="333"/>
    <x v="24"/>
    <n v="11.464"/>
    <n v="11.46"/>
    <x v="314"/>
    <s v=""/>
    <n v="1211795709"/>
    <n v="85854951"/>
    <n v="13.86"/>
    <n v="2.86"/>
    <n v="0"/>
    <s v="f"/>
    <n v="15.275382517339828"/>
    <n v="2"/>
    <n v="2"/>
  </r>
  <r>
    <s v="333-F-Jun-06-23"/>
    <m/>
    <n v="333"/>
    <x v="24"/>
    <n v="11.776999999999999"/>
    <n v="11.78"/>
    <x v="149"/>
    <s v="bocimene"/>
    <n v="1151173546"/>
    <n v="85854951"/>
    <n v="13.86"/>
    <n v="2.86"/>
    <n v="0"/>
    <s v="f"/>
    <n v="14.51120525381601"/>
    <n v="2"/>
    <n v="2"/>
  </r>
  <r>
    <s v="333-F-Jun-06-23"/>
    <m/>
    <n v="333"/>
    <x v="24"/>
    <n v="12.074999999999999"/>
    <n v="12.08"/>
    <x v="315"/>
    <s v=""/>
    <n v="90452736"/>
    <n v="85854951"/>
    <n v="13.86"/>
    <n v="2.86"/>
    <n v="0"/>
    <s v="f"/>
    <n v="1.1402088090245539"/>
    <n v="2"/>
    <n v="2"/>
  </r>
  <r>
    <s v="333-F-Jun-06-23"/>
    <m/>
    <n v="333"/>
    <x v="24"/>
    <n v="12.304"/>
    <n v="12.3"/>
    <x v="17"/>
    <s v="acetophenone"/>
    <n v="61218641"/>
    <n v="85854951"/>
    <n v="13.86"/>
    <n v="2.86"/>
    <n v="0"/>
    <s v="f"/>
    <n v="0.77169621209370298"/>
    <n v="2"/>
    <n v="2"/>
  </r>
  <r>
    <s v="333-F-Jun-06-23"/>
    <m/>
    <n v="333"/>
    <x v="24"/>
    <n v="12.997999999999999"/>
    <n v="13"/>
    <x v="287"/>
    <s v=""/>
    <n v="270989251"/>
    <n v="85854951"/>
    <n v="13.86"/>
    <n v="2.86"/>
    <n v="0"/>
    <s v="f"/>
    <n v="3.4159755116878485"/>
    <n v="2"/>
    <n v="2"/>
  </r>
  <r>
    <s v="333-F-Jun-06-23"/>
    <m/>
    <n v="333"/>
    <x v="24"/>
    <n v="13.173"/>
    <n v="13.17"/>
    <x v="316"/>
    <s v=""/>
    <n v="32769718"/>
    <n v="85854951"/>
    <n v="13.86"/>
    <n v="2.86"/>
    <n v="0"/>
    <s v="f"/>
    <n v="0.41308116022991814"/>
    <n v="2"/>
    <n v="2"/>
  </r>
  <r>
    <s v="333-F-Jun-06-23"/>
    <m/>
    <n v="333"/>
    <x v="24"/>
    <n v="13.260999999999999"/>
    <n v="13.26"/>
    <x v="186"/>
    <s v=""/>
    <n v="63001380"/>
    <n v="85854951"/>
    <n v="13.86"/>
    <n v="2.86"/>
    <n v="0"/>
    <s v="f"/>
    <n v="0.79416866347418558"/>
    <n v="2"/>
    <n v="2"/>
  </r>
  <r>
    <s v="333-F-Jun-06-23"/>
    <m/>
    <n v="333"/>
    <x v="24"/>
    <n v="13.441000000000001"/>
    <n v="13.44"/>
    <x v="290"/>
    <s v=""/>
    <n v="45257318"/>
    <n v="85854951"/>
    <n v="13.86"/>
    <n v="2.86"/>
    <n v="0"/>
    <s v="f"/>
    <n v="0.57049454707954339"/>
    <n v="2"/>
    <n v="2"/>
  </r>
  <r>
    <s v="333-F-Jun-06-23"/>
    <m/>
    <n v="333"/>
    <x v="24"/>
    <n v="13.516999999999999"/>
    <n v="13.52"/>
    <x v="20"/>
    <s v="nonanal"/>
    <n v="110252895"/>
    <n v="85854951"/>
    <n v="13.86"/>
    <n v="2.86"/>
    <n v="0"/>
    <s v="f"/>
    <n v="1.3898012117561507"/>
    <n v="2"/>
    <n v="2"/>
  </r>
  <r>
    <s v="333-F-Jun-06-23"/>
    <m/>
    <n v="333"/>
    <x v="24"/>
    <n v="13.775"/>
    <n v="13.78"/>
    <x v="291"/>
    <s v=""/>
    <n v="106165271"/>
    <n v="85854951"/>
    <n v="13.86"/>
    <n v="2.86"/>
    <n v="0"/>
    <s v="f"/>
    <n v="1.3382743580766756"/>
    <n v="2"/>
    <n v="2"/>
  </r>
  <r>
    <s v="333-F-Jun-06-23"/>
    <m/>
    <n v="333"/>
    <x v="24"/>
    <n v="13.894"/>
    <n v="13.89"/>
    <x v="71"/>
    <s v="edimethylnonatriene"/>
    <n v="448448571"/>
    <n v="85854951"/>
    <n v="13.86"/>
    <n v="2.86"/>
    <n v="0"/>
    <s v="f"/>
    <n v="5.6529523998994682"/>
    <n v="2"/>
    <n v="2"/>
  </r>
  <r>
    <s v="333-F-Jun-06-23"/>
    <m/>
    <n v="333"/>
    <x v="24"/>
    <n v="13.987"/>
    <n v="13.99"/>
    <x v="292"/>
    <s v=""/>
    <n v="120393550"/>
    <n v="85854951"/>
    <n v="13.86"/>
    <n v="2.86"/>
    <n v="0"/>
    <s v="f"/>
    <n v="1.5176300057937226"/>
    <n v="2"/>
    <n v="2"/>
  </r>
  <r>
    <s v="333-F-Jun-06-23"/>
    <m/>
    <n v="333"/>
    <x v="24"/>
    <n v="14.173"/>
    <n v="14.17"/>
    <x v="293"/>
    <s v=""/>
    <n v="77176191"/>
    <n v="85854951"/>
    <n v="13.86"/>
    <n v="2.86"/>
    <n v="0"/>
    <s v="f"/>
    <n v="0.97285031627082563"/>
    <n v="2"/>
    <n v="2"/>
  </r>
  <r>
    <s v="333-F-Jun-06-23"/>
    <m/>
    <n v="333"/>
    <x v="24"/>
    <n v="14.284000000000001"/>
    <n v="14.28"/>
    <x v="348"/>
    <s v=""/>
    <n v="421659712"/>
    <n v="85854951"/>
    <n v="13.86"/>
    <n v="2.86"/>
    <n v="0"/>
    <s v="f"/>
    <n v="5.3152634104197398"/>
    <n v="2"/>
    <n v="2"/>
  </r>
  <r>
    <s v="333-F-Jun-06-23"/>
    <m/>
    <n v="333"/>
    <x v="24"/>
    <n v="14.385"/>
    <n v="14.39"/>
    <x v="239"/>
    <s v=""/>
    <n v="265333804"/>
    <n v="85854951"/>
    <n v="13.86"/>
    <n v="2.86"/>
    <n v="0"/>
    <s v="f"/>
    <n v="3.3446853465305284"/>
    <n v="2"/>
    <n v="2"/>
  </r>
  <r>
    <s v="333-F-Jun-06-23"/>
    <m/>
    <n v="333"/>
    <x v="24"/>
    <n v="14.526999999999999"/>
    <n v="14.53"/>
    <x v="240"/>
    <s v=""/>
    <n v="83424141"/>
    <n v="85854951"/>
    <n v="13.86"/>
    <n v="2.86"/>
    <n v="0"/>
    <s v="f"/>
    <n v="1.0516093228347063"/>
    <n v="2"/>
    <n v="2"/>
  </r>
  <r>
    <s v="333-F-Jun-06-23"/>
    <m/>
    <n v="333"/>
    <x v="24"/>
    <n v="14.634"/>
    <n v="14.63"/>
    <x v="294"/>
    <s v=""/>
    <n v="97551479"/>
    <n v="85854951"/>
    <n v="13.86"/>
    <n v="2.86"/>
    <n v="0"/>
    <s v="f"/>
    <n v="1.2296925511371353"/>
    <n v="2"/>
    <n v="2"/>
  </r>
  <r>
    <s v="333-F-Jun-06-23"/>
    <m/>
    <n v="333"/>
    <x v="24"/>
    <n v="14.961"/>
    <n v="14.96"/>
    <x v="95"/>
    <s v="benzene"/>
    <n v="989194762"/>
    <n v="85854951"/>
    <n v="13.86"/>
    <n v="2.86"/>
    <n v="0"/>
    <s v="f"/>
    <n v="12.469369433704548"/>
    <n v="2"/>
    <n v="2"/>
  </r>
  <r>
    <s v="333-F-Jun-06-23"/>
    <m/>
    <n v="333"/>
    <x v="24"/>
    <n v="15.112"/>
    <n v="15.11"/>
    <x v="242"/>
    <s v=""/>
    <n v="76784242"/>
    <n v="85854951"/>
    <n v="13.86"/>
    <n v="2.86"/>
    <n v="0"/>
    <s v="f"/>
    <n v="0.9679095734890002"/>
    <n v="2"/>
    <n v="2"/>
  </r>
  <r>
    <s v="333-F-Jun-06-23"/>
    <m/>
    <n v="333"/>
    <x v="24"/>
    <n v="15.457000000000001"/>
    <n v="15.46"/>
    <x v="243"/>
    <s v=""/>
    <n v="71153129"/>
    <n v="85854951"/>
    <n v="13.86"/>
    <n v="2.86"/>
    <n v="0"/>
    <s v="f"/>
    <n v="0.89692615241025375"/>
    <n v="2"/>
    <n v="2"/>
  </r>
  <r>
    <s v="333-F-Jun-06-23"/>
    <m/>
    <n v="333"/>
    <x v="24"/>
    <n v="15.702"/>
    <n v="15.7"/>
    <x v="25"/>
    <s v=""/>
    <n v="130812046"/>
    <n v="85854951"/>
    <n v="13.86"/>
    <n v="2.86"/>
    <n v="0"/>
    <s v="f"/>
    <n v="1.6489611455835362"/>
    <n v="2"/>
    <n v="2"/>
  </r>
  <r>
    <s v="333-F-Jun-06-23"/>
    <m/>
    <n v="333"/>
    <x v="24"/>
    <n v="15.93"/>
    <n v="15.93"/>
    <x v="296"/>
    <s v=""/>
    <n v="44995504"/>
    <n v="85854951"/>
    <n v="13.86"/>
    <n v="2.86"/>
    <n v="0"/>
    <s v="f"/>
    <n v="0.56719423088871024"/>
    <n v="2"/>
    <n v="2"/>
  </r>
  <r>
    <s v="333-F-Jun-06-23"/>
    <m/>
    <n v="333"/>
    <x v="24"/>
    <n v="16.016999999999999"/>
    <n v="16.02"/>
    <x v="319"/>
    <s v=""/>
    <n v="60647920"/>
    <n v="85854951"/>
    <n v="13.86"/>
    <n v="2.86"/>
    <n v="0"/>
    <s v="f"/>
    <n v="0.76450194533658355"/>
    <n v="2"/>
    <n v="2"/>
  </r>
  <r>
    <s v="333-F-Jun-06-23"/>
    <m/>
    <n v="333"/>
    <x v="24"/>
    <n v="16.105"/>
    <n v="16.11"/>
    <x v="204"/>
    <s v=""/>
    <n v="56799524"/>
    <n v="85854951"/>
    <n v="13.86"/>
    <n v="2.86"/>
    <n v="0"/>
    <s v="f"/>
    <n v="0.71599069831565476"/>
    <n v="2"/>
    <n v="2"/>
  </r>
  <r>
    <s v="333-F-Jun-06-23"/>
    <m/>
    <n v="333"/>
    <x v="24"/>
    <n v="16.265000000000001"/>
    <n v="16.27"/>
    <x v="349"/>
    <s v=""/>
    <n v="96319266"/>
    <n v="85854951"/>
    <n v="13.86"/>
    <n v="2.86"/>
    <n v="0"/>
    <s v="f"/>
    <n v="1.2141597969129336"/>
    <n v="2"/>
    <n v="2"/>
  </r>
  <r>
    <s v="333-F-Jun-06-23"/>
    <m/>
    <n v="333"/>
    <x v="24"/>
    <n v="16.364000000000001"/>
    <n v="16.36"/>
    <x v="28"/>
    <s v="dodecane"/>
    <n v="380757014"/>
    <n v="85854951"/>
    <n v="13.86"/>
    <n v="2.86"/>
    <n v="0"/>
    <s v="f"/>
    <n v="4.799661355303674"/>
    <n v="2"/>
    <n v="2"/>
  </r>
  <r>
    <s v="333-F-Jun-06-23"/>
    <m/>
    <n v="333"/>
    <x v="24"/>
    <n v="16.547000000000001"/>
    <n v="16.55"/>
    <x v="29"/>
    <s v="decanal"/>
    <n v="94789012"/>
    <n v="85854951"/>
    <n v="13.86"/>
    <n v="2.86"/>
    <n v="0"/>
    <s v="f"/>
    <n v="1.1948700643077745"/>
    <n v="2"/>
    <n v="2"/>
  </r>
  <r>
    <s v="333-F-Jun-06-23"/>
    <m/>
    <n v="333"/>
    <x v="24"/>
    <n v="16.733000000000001"/>
    <n v="16.73"/>
    <x v="245"/>
    <s v=""/>
    <n v="34368046"/>
    <n v="85854951"/>
    <n v="13.86"/>
    <n v="2.86"/>
    <n v="0"/>
    <s v="f"/>
    <n v="0.43322900479385262"/>
    <n v="2"/>
    <n v="2"/>
  </r>
  <r>
    <s v="333-F-Jun-06-23"/>
    <m/>
    <n v="333"/>
    <x v="24"/>
    <n v="16.843"/>
    <n v="16.84"/>
    <x v="300"/>
    <s v=""/>
    <n v="186796860"/>
    <n v="85854951"/>
    <n v="13.86"/>
    <n v="2.86"/>
    <n v="0"/>
    <s v="f"/>
    <n v="2.3546819553377172"/>
    <n v="2"/>
    <n v="2"/>
  </r>
  <r>
    <s v="333-F-Jun-06-23"/>
    <m/>
    <n v="333"/>
    <x v="24"/>
    <n v="16.919"/>
    <n v="16.920000000000002"/>
    <x v="350"/>
    <s v=""/>
    <n v="252613209"/>
    <n v="85854951"/>
    <n v="13.86"/>
    <n v="2.86"/>
    <n v="0"/>
    <s v="f"/>
    <n v="3.1843349235755647"/>
    <n v="2"/>
    <n v="2"/>
  </r>
  <r>
    <s v="333-F-Jun-06-23"/>
    <m/>
    <n v="333"/>
    <x v="24"/>
    <n v="17.190000000000001"/>
    <n v="17.190000000000001"/>
    <x v="247"/>
    <s v=""/>
    <n v="169348772"/>
    <n v="85854951"/>
    <n v="13.86"/>
    <n v="2.86"/>
    <n v="0"/>
    <s v="f"/>
    <n v="2.1347387615991043"/>
    <n v="2"/>
    <n v="2"/>
  </r>
  <r>
    <s v="333-F-Jun-06-23"/>
    <m/>
    <n v="333"/>
    <x v="24"/>
    <n v="17.431000000000001"/>
    <n v="17.43"/>
    <x v="30"/>
    <s v="cisthreehexiso"/>
    <n v="40888850"/>
    <n v="85854951"/>
    <n v="13.86"/>
    <n v="2.86"/>
    <n v="0"/>
    <s v="f"/>
    <n v="0.51542749310406299"/>
    <n v="2"/>
    <n v="2"/>
  </r>
  <r>
    <s v="333-F-Jun-06-23"/>
    <m/>
    <n v="333"/>
    <x v="24"/>
    <n v="17.648"/>
    <n v="17.649999999999999"/>
    <x v="248"/>
    <s v=""/>
    <n v="86263913"/>
    <n v="85854951"/>
    <n v="13.86"/>
    <n v="2.86"/>
    <n v="0"/>
    <s v="f"/>
    <n v="1.0874062836919354"/>
    <n v="2"/>
    <n v="2"/>
  </r>
  <r>
    <s v="333-F-Jun-06-23"/>
    <m/>
    <n v="333"/>
    <x v="24"/>
    <n v="17.923999999999999"/>
    <n v="17.920000000000002"/>
    <x v="97"/>
    <s v=""/>
    <n v="34596480"/>
    <n v="85854951"/>
    <n v="13.86"/>
    <n v="2.86"/>
    <n v="0"/>
    <s v="f"/>
    <n v="0.4361085468685193"/>
    <n v="2"/>
    <n v="2"/>
  </r>
  <r>
    <s v="333-F-Jun-06-23"/>
    <m/>
    <n v="333"/>
    <x v="24"/>
    <n v="18.181000000000001"/>
    <n v="18.18"/>
    <x v="33"/>
    <s v="methylacetophenone"/>
    <n v="54818579"/>
    <n v="85854951"/>
    <n v="13.86"/>
    <n v="2.86"/>
    <n v="0"/>
    <s v="f"/>
    <n v="0.69101974620213158"/>
    <n v="2"/>
    <n v="2"/>
  </r>
  <r>
    <s v="333-F-Jun-06-23"/>
    <m/>
    <n v="333"/>
    <x v="24"/>
    <n v="18.428999999999998"/>
    <n v="18.43"/>
    <x v="250"/>
    <s v=""/>
    <n v="140677215"/>
    <n v="85854951"/>
    <n v="13.86"/>
    <n v="2.86"/>
    <n v="0"/>
    <s v="f"/>
    <n v="1.7733172799995911"/>
    <n v="2"/>
    <n v="2"/>
  </r>
  <r>
    <s v="333-F-Jun-06-23"/>
    <m/>
    <n v="333"/>
    <x v="24"/>
    <n v="18.681999999999999"/>
    <n v="18.68"/>
    <x v="35"/>
    <s v=""/>
    <n v="108158979"/>
    <n v="85854951"/>
    <n v="13.86"/>
    <n v="2.86"/>
    <n v="0"/>
    <s v="f"/>
    <n v="1.3634061951525904"/>
    <n v="2"/>
    <n v="2"/>
  </r>
  <r>
    <s v="333-F-Jun-06-23"/>
    <m/>
    <n v="333"/>
    <x v="24"/>
    <n v="19.001000000000001"/>
    <n v="19"/>
    <x v="36"/>
    <s v="methylnaphthalene"/>
    <n v="59472539"/>
    <n v="85854951"/>
    <n v="13.86"/>
    <n v="2.86"/>
    <n v="0"/>
    <s v="f"/>
    <n v="0.74968559118937361"/>
    <n v="2"/>
    <n v="2"/>
  </r>
  <r>
    <s v="333-F-Jun-06-23"/>
    <m/>
    <n v="333"/>
    <x v="24"/>
    <n v="19.097000000000001"/>
    <n v="19.100000000000001"/>
    <x v="37"/>
    <s v=""/>
    <n v="47007685"/>
    <n v="85854951"/>
    <n v="13.86"/>
    <n v="2.86"/>
    <n v="0"/>
    <s v="f"/>
    <n v="0.5925589307641439"/>
    <n v="2"/>
    <n v="2"/>
  </r>
  <r>
    <s v="333-F-Jun-06-23"/>
    <m/>
    <n v="333"/>
    <x v="24"/>
    <n v="19.396999999999998"/>
    <n v="19.399999999999999"/>
    <x v="39"/>
    <s v="undecanal_c"/>
    <n v="72380932"/>
    <n v="85854951"/>
    <n v="13.86"/>
    <n v="2.86"/>
    <n v="0"/>
    <s v="f"/>
    <n v="0.91240331604571057"/>
    <n v="2"/>
    <n v="2"/>
  </r>
  <r>
    <s v="333-F-Jun-06-23"/>
    <m/>
    <n v="333"/>
    <x v="24"/>
    <n v="19.504000000000001"/>
    <n v="19.5"/>
    <x v="41"/>
    <s v="standard"/>
    <n v="85854951"/>
    <n v="85854951"/>
    <n v="13.86"/>
    <n v="2.86"/>
    <n v="0"/>
    <s v="f"/>
    <n v="1.0822510822510822"/>
    <n v="2"/>
    <n v="2"/>
  </r>
  <r>
    <s v="333-F-Jun-06-23"/>
    <m/>
    <n v="333"/>
    <x v="24"/>
    <n v="20.122"/>
    <n v="20.12"/>
    <x v="252"/>
    <s v=""/>
    <n v="62461217"/>
    <n v="85854951"/>
    <n v="13.86"/>
    <n v="2.86"/>
    <n v="0"/>
    <s v="f"/>
    <n v="0.78735959789866627"/>
    <n v="2"/>
    <n v="2"/>
  </r>
  <r>
    <s v="333-F-Jun-06-23"/>
    <m/>
    <n v="333"/>
    <x v="24"/>
    <n v="20.257000000000001"/>
    <n v="20.260000000000002"/>
    <x v="303"/>
    <s v=""/>
    <n v="252284711"/>
    <n v="85854951"/>
    <n v="13.86"/>
    <n v="2.86"/>
    <n v="0"/>
    <s v="f"/>
    <n v="3.18019401717615"/>
    <n v="2"/>
    <n v="2"/>
  </r>
  <r>
    <s v="333-F-Jun-06-23"/>
    <m/>
    <n v="333"/>
    <x v="24"/>
    <n v="20.617000000000001"/>
    <n v="20.62"/>
    <x v="351"/>
    <s v=""/>
    <n v="75234790"/>
    <n v="85854951"/>
    <n v="13.86"/>
    <n v="2.86"/>
    <n v="0"/>
    <s v="f"/>
    <n v="0.94837783904195461"/>
    <n v="2"/>
    <n v="2"/>
  </r>
  <r>
    <s v="333-F-Jun-06-23"/>
    <m/>
    <n v="333"/>
    <x v="24"/>
    <n v="21.634"/>
    <n v="21.63"/>
    <x v="119"/>
    <s v=""/>
    <n v="37043268"/>
    <n v="85854951"/>
    <n v="13.86"/>
    <n v="2.86"/>
    <n v="0"/>
    <s v="f"/>
    <n v="0.46695171817309505"/>
    <n v="2"/>
    <n v="2"/>
  </r>
  <r>
    <s v="333-F-Jun-06-23"/>
    <m/>
    <n v="333"/>
    <x v="24"/>
    <n v="21.835999999999999"/>
    <n v="21.84"/>
    <x v="44"/>
    <s v="tetradecane"/>
    <n v="57114233"/>
    <n v="85854951"/>
    <n v="13.86"/>
    <n v="2.86"/>
    <n v="0"/>
    <s v="f"/>
    <n v="0.7199577864320309"/>
    <n v="2"/>
    <n v="2"/>
  </r>
  <r>
    <s v="333-F-Jun-06-23"/>
    <m/>
    <n v="333"/>
    <x v="24"/>
    <n v="22.033000000000001"/>
    <n v="22.03"/>
    <x v="304"/>
    <s v=""/>
    <n v="156974510"/>
    <n v="85854951"/>
    <n v="13.86"/>
    <n v="2.86"/>
    <n v="0"/>
    <s v="f"/>
    <n v="1.9787540654857905"/>
    <n v="2"/>
    <n v="2"/>
  </r>
  <r>
    <s v="333-F-Jun-06-23"/>
    <m/>
    <n v="333"/>
    <x v="24"/>
    <n v="22.285"/>
    <n v="22.29"/>
    <x v="46"/>
    <s v="tetramethyldiol"/>
    <n v="129528435"/>
    <n v="85854951"/>
    <n v="13.86"/>
    <n v="2.86"/>
    <n v="0"/>
    <s v="f"/>
    <n v="1.6327804899805831"/>
    <n v="2"/>
    <n v="2"/>
  </r>
  <r>
    <s v="333-F-Jun-06-23"/>
    <m/>
    <n v="333"/>
    <x v="24"/>
    <n v="22.591000000000001"/>
    <n v="22.59"/>
    <x v="258"/>
    <s v=""/>
    <n v="47956413"/>
    <n v="85854951"/>
    <n v="13.86"/>
    <n v="2.86"/>
    <n v="0"/>
    <s v="f"/>
    <n v="0.60451819336697155"/>
    <n v="2"/>
    <n v="2"/>
  </r>
  <r>
    <s v="333-F-Jun-06-23"/>
    <m/>
    <n v="333"/>
    <x v="24"/>
    <n v="22.690999999999999"/>
    <n v="22.69"/>
    <x v="75"/>
    <s v=""/>
    <n v="41134987"/>
    <n v="85854951"/>
    <n v="13.86"/>
    <n v="2.86"/>
    <n v="0"/>
    <s v="f"/>
    <n v="0.51853019168497583"/>
    <n v="2"/>
    <n v="2"/>
  </r>
  <r>
    <s v="333-F-Jun-06-23"/>
    <m/>
    <n v="333"/>
    <x v="24"/>
    <n v="22.800999999999998"/>
    <n v="22.8"/>
    <x v="305"/>
    <s v=""/>
    <n v="21227242"/>
    <n v="85854951"/>
    <n v="13.86"/>
    <n v="2.86"/>
    <n v="0"/>
    <s v="f"/>
    <n v="0.2675816054883734"/>
    <n v="2"/>
    <n v="2"/>
  </r>
  <r>
    <s v="333-F-Jun-06-23"/>
    <m/>
    <n v="333"/>
    <x v="24"/>
    <n v="22.984999999999999"/>
    <n v="22.99"/>
    <x v="306"/>
    <s v=""/>
    <n v="15824749"/>
    <n v="85854951"/>
    <n v="13.86"/>
    <n v="2.86"/>
    <n v="0"/>
    <s v="f"/>
    <n v="0.19948007112136995"/>
    <n v="2"/>
    <n v="2"/>
  </r>
  <r>
    <s v="333-F-Jun-06-23"/>
    <m/>
    <n v="333"/>
    <x v="24"/>
    <n v="23.105"/>
    <n v="23.11"/>
    <x v="120"/>
    <s v=""/>
    <n v="53361729"/>
    <n v="85854951"/>
    <n v="13.86"/>
    <n v="2.86"/>
    <n v="0"/>
    <s v="f"/>
    <n v="0.67265531327411698"/>
    <n v="2"/>
    <n v="2"/>
  </r>
  <r>
    <s v="333-F-Jun-06-23"/>
    <m/>
    <n v="333"/>
    <x v="24"/>
    <n v="23.315000000000001"/>
    <n v="23.32"/>
    <x v="307"/>
    <s v=""/>
    <n v="152243531"/>
    <n v="85854951"/>
    <n v="13.86"/>
    <n v="2.86"/>
    <n v="0"/>
    <s v="f"/>
    <n v="1.9191173516653244"/>
    <n v="2"/>
    <n v="2"/>
  </r>
  <r>
    <s v="333-F-Jun-06-23"/>
    <m/>
    <n v="333"/>
    <x v="24"/>
    <n v="23.408000000000001"/>
    <n v="23.41"/>
    <x v="308"/>
    <s v=""/>
    <n v="36075741"/>
    <n v="85854951"/>
    <n v="13.86"/>
    <n v="2.86"/>
    <n v="0"/>
    <s v="f"/>
    <n v="0.45475548335307697"/>
    <n v="2"/>
    <n v="2"/>
  </r>
  <r>
    <s v="333-F-Jun-06-23"/>
    <m/>
    <n v="333"/>
    <x v="24"/>
    <n v="23.539000000000001"/>
    <n v="23.54"/>
    <x v="77"/>
    <s v=""/>
    <n v="86136879"/>
    <n v="85854951"/>
    <n v="13.86"/>
    <n v="2.86"/>
    <n v="0"/>
    <s v="f"/>
    <n v="1.0858049469911237"/>
    <n v="2"/>
    <n v="2"/>
  </r>
  <r>
    <s v="333-F-Jun-06-23"/>
    <m/>
    <n v="333"/>
    <x v="24"/>
    <n v="23.895"/>
    <n v="23.9"/>
    <x v="309"/>
    <s v=""/>
    <n v="32275242"/>
    <n v="85854951"/>
    <n v="13.86"/>
    <n v="2.86"/>
    <n v="0"/>
    <s v="f"/>
    <n v="0.40684800559044737"/>
    <n v="2"/>
    <n v="2"/>
  </r>
  <r>
    <s v="333-F-Jun-06-23"/>
    <m/>
    <n v="333"/>
    <x v="24"/>
    <n v="24.036000000000001"/>
    <n v="24.04"/>
    <x v="352"/>
    <s v=""/>
    <n v="15206660"/>
    <n v="85854951"/>
    <n v="13.86"/>
    <n v="2.86"/>
    <n v="0"/>
    <s v="f"/>
    <n v="0.19168870345548555"/>
    <n v="2"/>
    <n v="2"/>
  </r>
  <r>
    <s v="333-F-Jun-06-23"/>
    <m/>
    <n v="333"/>
    <x v="24"/>
    <n v="24.248999999999999"/>
    <n v="24.25"/>
    <x v="353"/>
    <s v=""/>
    <n v="18907141"/>
    <n v="85854951"/>
    <n v="13.86"/>
    <n v="2.86"/>
    <n v="0"/>
    <s v="f"/>
    <n v="0.2383353967498486"/>
    <n v="2"/>
    <n v="2"/>
  </r>
  <r>
    <s v="333-F-Jun-06-23"/>
    <m/>
    <n v="333"/>
    <x v="24"/>
    <n v="24.332999999999998"/>
    <n v="24.33"/>
    <x v="48"/>
    <s v="pentadecane"/>
    <n v="14116493"/>
    <n v="85854951"/>
    <n v="13.86"/>
    <n v="2.86"/>
    <n v="0"/>
    <s v="f"/>
    <n v="0.1779465208341896"/>
    <n v="2"/>
    <n v="2"/>
  </r>
  <r>
    <s v="333-F-Jun-06-23"/>
    <m/>
    <n v="333"/>
    <x v="24"/>
    <n v="24.608000000000001"/>
    <n v="24.61"/>
    <x v="49"/>
    <s v="tridecanal"/>
    <n v="733442999"/>
    <n v="85854951"/>
    <n v="13.86"/>
    <n v="2.86"/>
    <n v="0"/>
    <s v="f"/>
    <n v="9.2454712301592199"/>
    <n v="2"/>
    <n v="2"/>
  </r>
  <r>
    <s v="333-F-Jun-06-23"/>
    <m/>
    <n v="333"/>
    <x v="24"/>
    <n v="24.972000000000001"/>
    <n v="24.97"/>
    <x v="264"/>
    <s v=""/>
    <n v="91493456"/>
    <n v="85854951"/>
    <n v="13.86"/>
    <n v="2.86"/>
    <n v="0"/>
    <s v="f"/>
    <n v="1.1533276837452482"/>
    <n v="2"/>
    <n v="2"/>
  </r>
  <r>
    <s v="333-F-Jun-06-23"/>
    <m/>
    <n v="333"/>
    <x v="24"/>
    <n v="25.408999999999999"/>
    <n v="25.41"/>
    <x v="310"/>
    <s v=""/>
    <n v="19080832"/>
    <n v="85854951"/>
    <n v="13.86"/>
    <n v="2.86"/>
    <n v="0"/>
    <s v="f"/>
    <n v="0.24052487179511736"/>
    <n v="2"/>
    <n v="2"/>
  </r>
  <r>
    <s v="333-F-Jun-06-23"/>
    <m/>
    <n v="333"/>
    <x v="24"/>
    <n v="28.51"/>
    <n v="28.51"/>
    <x v="354"/>
    <s v=""/>
    <n v="16970664"/>
    <n v="85854951"/>
    <n v="13.86"/>
    <n v="2.86"/>
    <n v="0"/>
    <s v="f"/>
    <n v="0.21392498937562121"/>
    <n v="2"/>
    <n v="2"/>
  </r>
  <r>
    <s v="335-F-Jun-06-23"/>
    <m/>
    <n v="335"/>
    <x v="25"/>
    <n v="4.3890000000000002"/>
    <n v="4.3899999999999997"/>
    <x v="101"/>
    <s v=""/>
    <n v="17781133"/>
    <n v="69279025"/>
    <n v="22.49"/>
    <n v="4.3899999999999997"/>
    <n v="1"/>
    <s v="f"/>
    <n v="0.17118254035919311"/>
    <n v="2"/>
    <n v="2"/>
  </r>
  <r>
    <s v="335-F-Jun-06-23"/>
    <m/>
    <n v="335"/>
    <x v="25"/>
    <n v="4.867"/>
    <n v="4.87"/>
    <x v="68"/>
    <s v=""/>
    <n v="43021795"/>
    <n v="69279025"/>
    <n v="22.49"/>
    <n v="4.3899999999999997"/>
    <n v="1"/>
    <s v="f"/>
    <n v="0.41417946533060812"/>
    <n v="2"/>
    <n v="2"/>
  </r>
  <r>
    <s v="335-F-Jun-06-23"/>
    <m/>
    <n v="335"/>
    <x v="25"/>
    <n v="5.4219999999999997"/>
    <n v="5.42"/>
    <x v="2"/>
    <s v="hydroxymethylpentanone"/>
    <n v="287284050"/>
    <n v="69279025"/>
    <n v="22.49"/>
    <n v="4.3899999999999997"/>
    <n v="1"/>
    <s v="f"/>
    <n v="2.7657412766485385"/>
    <n v="2"/>
    <n v="2"/>
  </r>
  <r>
    <s v="335-F-Jun-06-23"/>
    <m/>
    <n v="335"/>
    <x v="25"/>
    <n v="5.7549999999999999"/>
    <n v="5.76"/>
    <x v="3"/>
    <s v="zhexenol"/>
    <n v="111168995"/>
    <n v="69279025"/>
    <n v="22.49"/>
    <n v="4.3899999999999997"/>
    <n v="1"/>
    <s v="f"/>
    <n v="1.0702462533337127"/>
    <n v="2"/>
    <n v="2"/>
  </r>
  <r>
    <s v="335-F-Jun-06-23"/>
    <m/>
    <n v="335"/>
    <x v="25"/>
    <n v="6.1120000000000001"/>
    <n v="6.11"/>
    <x v="5"/>
    <s v=""/>
    <n v="56827955"/>
    <n v="69279025"/>
    <n v="22.49"/>
    <n v="4.3899999999999997"/>
    <n v="1"/>
    <s v="f"/>
    <n v="0.54709414188161754"/>
    <n v="2"/>
    <n v="2"/>
  </r>
  <r>
    <s v="335-F-Jun-06-23"/>
    <m/>
    <n v="335"/>
    <x v="25"/>
    <n v="7.51"/>
    <n v="7.51"/>
    <x v="9"/>
    <s v="cyclopentane"/>
    <n v="30936545"/>
    <n v="69279025"/>
    <n v="22.49"/>
    <n v="4.3899999999999997"/>
    <n v="1"/>
    <s v="f"/>
    <n v="0.29783233515189916"/>
    <n v="2"/>
    <n v="2"/>
  </r>
  <r>
    <s v="335-F-Jun-06-23"/>
    <m/>
    <n v="335"/>
    <x v="25"/>
    <n v="7.8159999999999998"/>
    <n v="7.82"/>
    <x v="226"/>
    <s v=""/>
    <n v="516276515"/>
    <n v="69279025"/>
    <n v="22.49"/>
    <n v="4.3899999999999997"/>
    <n v="1"/>
    <s v="f"/>
    <n v="4.9702977513013975"/>
    <n v="2"/>
    <n v="2"/>
  </r>
  <r>
    <s v="335-F-Jun-06-23"/>
    <m/>
    <n v="335"/>
    <x v="25"/>
    <n v="8.0069999999999997"/>
    <n v="8.01"/>
    <x v="169"/>
    <s v="apinene"/>
    <n v="1309011440"/>
    <n v="69279025"/>
    <n v="22.49"/>
    <n v="4.3899999999999997"/>
    <n v="1"/>
    <s v="f"/>
    <n v="12.602116167650594"/>
    <n v="2"/>
    <n v="2"/>
  </r>
  <r>
    <s v="335-F-Jun-06-23"/>
    <m/>
    <n v="335"/>
    <x v="25"/>
    <n v="8.9239999999999995"/>
    <n v="8.92"/>
    <x v="11"/>
    <s v=""/>
    <n v="44533319"/>
    <n v="69279025"/>
    <n v="22.49"/>
    <n v="4.3899999999999997"/>
    <n v="1"/>
    <s v="f"/>
    <n v="0.42873121060656383"/>
    <n v="2"/>
    <n v="2"/>
  </r>
  <r>
    <s v="335-F-Jun-06-23"/>
    <m/>
    <n v="335"/>
    <x v="25"/>
    <n v="9.3119999999999994"/>
    <n v="9.31"/>
    <x v="207"/>
    <s v=""/>
    <n v="721816751"/>
    <n v="69279025"/>
    <n v="22.49"/>
    <n v="4.3899999999999997"/>
    <n v="1"/>
    <s v="f"/>
    <n v="6.9490749048443163"/>
    <n v="2"/>
    <n v="2"/>
  </r>
  <r>
    <s v="335-F-Jun-06-23"/>
    <m/>
    <n v="335"/>
    <x v="25"/>
    <n v="9.9550000000000001"/>
    <n v="9.9600000000000009"/>
    <x v="311"/>
    <s v=""/>
    <n v="5187625591"/>
    <n v="69279025"/>
    <n v="22.49"/>
    <n v="4.3899999999999997"/>
    <n v="1"/>
    <s v="f"/>
    <n v="49.942313974016201"/>
    <n v="2"/>
    <n v="2"/>
  </r>
  <r>
    <s v="335-F-Jun-06-23"/>
    <m/>
    <n v="335"/>
    <x v="25"/>
    <n v="10.403"/>
    <n v="10.4"/>
    <x v="355"/>
    <s v=""/>
    <n v="788437774"/>
    <n v="69279025"/>
    <n v="22.49"/>
    <n v="4.3899999999999997"/>
    <n v="1"/>
    <s v="f"/>
    <n v="7.5904488801960701"/>
    <n v="2"/>
    <n v="2"/>
  </r>
  <r>
    <s v="335-F-Jun-06-23"/>
    <m/>
    <n v="335"/>
    <x v="25"/>
    <n v="10.772"/>
    <n v="10.77"/>
    <x v="327"/>
    <s v=""/>
    <n v="151217800"/>
    <n v="69279025"/>
    <n v="22.49"/>
    <n v="4.3899999999999997"/>
    <n v="1"/>
    <s v="f"/>
    <n v="1.455804146537141"/>
    <n v="2"/>
    <n v="2"/>
  </r>
  <r>
    <s v="335-F-Jun-06-23"/>
    <m/>
    <n v="335"/>
    <x v="25"/>
    <n v="11.276999999999999"/>
    <n v="11.28"/>
    <x v="328"/>
    <s v=""/>
    <n v="13859148543"/>
    <n v="69279025"/>
    <n v="22.49"/>
    <n v="4.3899999999999997"/>
    <n v="1"/>
    <s v="f"/>
    <n v="133.42480790206957"/>
    <n v="2"/>
    <n v="2"/>
  </r>
  <r>
    <s v="335-F-Jun-06-23"/>
    <m/>
    <n v="335"/>
    <x v="25"/>
    <n v="11.467000000000001"/>
    <n v="11.47"/>
    <x v="356"/>
    <s v=""/>
    <n v="1504702912"/>
    <n v="69279025"/>
    <n v="22.49"/>
    <n v="4.3899999999999997"/>
    <n v="1"/>
    <s v="f"/>
    <n v="14.486077291139738"/>
    <n v="2"/>
    <n v="2"/>
  </r>
  <r>
    <s v="335-F-Jun-06-23"/>
    <m/>
    <n v="335"/>
    <x v="25"/>
    <n v="11.802"/>
    <n v="11.8"/>
    <x v="357"/>
    <s v=""/>
    <n v="3352474740"/>
    <n v="69279025"/>
    <n v="22.49"/>
    <n v="4.3899999999999997"/>
    <n v="1"/>
    <s v="f"/>
    <n v="32.274947973406725"/>
    <n v="2"/>
    <n v="2"/>
  </r>
  <r>
    <s v="335-F-Jun-06-23"/>
    <m/>
    <n v="335"/>
    <x v="25"/>
    <n v="12.085000000000001"/>
    <n v="12.09"/>
    <x v="145"/>
    <s v=""/>
    <n v="148747453"/>
    <n v="69279025"/>
    <n v="22.49"/>
    <n v="4.3899999999999997"/>
    <n v="1"/>
    <s v="f"/>
    <n v="1.4320216195728181"/>
    <n v="2"/>
    <n v="2"/>
  </r>
  <r>
    <s v="335-F-Jun-06-23"/>
    <m/>
    <n v="335"/>
    <x v="25"/>
    <n v="12.324999999999999"/>
    <n v="12.33"/>
    <x v="234"/>
    <s v=""/>
    <n v="36185391"/>
    <n v="69279025"/>
    <n v="22.49"/>
    <n v="4.3899999999999997"/>
    <n v="1"/>
    <s v="f"/>
    <n v="0.3483640303050814"/>
    <n v="2"/>
    <n v="2"/>
  </r>
  <r>
    <s v="335-F-Jun-06-23"/>
    <m/>
    <n v="335"/>
    <x v="25"/>
    <n v="13.006"/>
    <n v="13.01"/>
    <x v="236"/>
    <s v=""/>
    <n v="439170949"/>
    <n v="69279025"/>
    <n v="22.49"/>
    <n v="4.3899999999999997"/>
    <n v="1"/>
    <s v="f"/>
    <n v="4.227986973708461"/>
    <n v="2"/>
    <n v="2"/>
  </r>
  <r>
    <s v="335-F-Jun-06-23"/>
    <m/>
    <n v="335"/>
    <x v="25"/>
    <n v="13.282"/>
    <n v="13.28"/>
    <x v="358"/>
    <s v=""/>
    <n v="126625642"/>
    <n v="69279025"/>
    <n v="22.49"/>
    <n v="4.3899999999999997"/>
    <n v="1"/>
    <s v="f"/>
    <n v="1.2190504998851164"/>
    <n v="2"/>
    <n v="2"/>
  </r>
  <r>
    <s v="335-F-Jun-06-23"/>
    <m/>
    <n v="335"/>
    <x v="25"/>
    <n v="13.521000000000001"/>
    <n v="13.52"/>
    <x v="20"/>
    <s v="nonanal"/>
    <n v="120440935"/>
    <n v="69279025"/>
    <n v="22.49"/>
    <n v="4.3899999999999997"/>
    <n v="1"/>
    <s v="f"/>
    <n v="1.1595090828315864"/>
    <n v="2"/>
    <n v="2"/>
  </r>
  <r>
    <s v="335-F-Jun-06-23"/>
    <m/>
    <n v="335"/>
    <x v="25"/>
    <n v="13.901"/>
    <n v="13.9"/>
    <x v="71"/>
    <s v="edimethylnonatriene"/>
    <n v="1161846846"/>
    <n v="69279025"/>
    <n v="22.49"/>
    <n v="4.3899999999999997"/>
    <n v="1"/>
    <s v="f"/>
    <n v="11.185333049732895"/>
    <n v="2"/>
    <n v="2"/>
  </r>
  <r>
    <s v="335-F-Jun-06-23"/>
    <m/>
    <n v="335"/>
    <x v="25"/>
    <n v="14.287000000000001"/>
    <n v="14.29"/>
    <x v="238"/>
    <s v=""/>
    <n v="438734296"/>
    <n v="69279025"/>
    <n v="22.49"/>
    <n v="4.3899999999999997"/>
    <n v="1"/>
    <s v="f"/>
    <n v="4.2237832275357361"/>
    <n v="2"/>
    <n v="2"/>
  </r>
  <r>
    <s v="335-F-Jun-06-23"/>
    <m/>
    <n v="335"/>
    <x v="25"/>
    <n v="14.388"/>
    <n v="14.39"/>
    <x v="239"/>
    <s v=""/>
    <n v="191119225"/>
    <n v="69279025"/>
    <n v="22.49"/>
    <n v="4.3899999999999997"/>
    <n v="1"/>
    <s v="f"/>
    <n v="1.8399431828658057"/>
    <n v="2"/>
    <n v="2"/>
  </r>
  <r>
    <s v="335-F-Jun-06-23"/>
    <m/>
    <n v="335"/>
    <x v="25"/>
    <n v="14.532"/>
    <n v="14.53"/>
    <x v="240"/>
    <s v=""/>
    <n v="35599296"/>
    <n v="69279025"/>
    <n v="22.49"/>
    <n v="4.3899999999999997"/>
    <n v="1"/>
    <s v="f"/>
    <n v="0.34272157596925135"/>
    <n v="2"/>
    <n v="2"/>
  </r>
  <r>
    <s v="335-F-Jun-06-23"/>
    <m/>
    <n v="335"/>
    <x v="25"/>
    <n v="14.641"/>
    <n v="14.64"/>
    <x v="241"/>
    <s v=""/>
    <n v="47169841"/>
    <n v="69279025"/>
    <n v="22.49"/>
    <n v="4.3899999999999997"/>
    <n v="1"/>
    <s v="f"/>
    <n v="0.45411353768734664"/>
    <n v="2"/>
    <n v="2"/>
  </r>
  <r>
    <s v="335-F-Jun-06-23"/>
    <m/>
    <n v="335"/>
    <x v="25"/>
    <n v="14.961"/>
    <n v="14.96"/>
    <x v="95"/>
    <s v="benzene"/>
    <n v="871952263"/>
    <n v="69279025"/>
    <n v="22.49"/>
    <n v="4.3899999999999997"/>
    <n v="1"/>
    <s v="f"/>
    <n v="8.3944596473288442"/>
    <n v="2"/>
    <n v="2"/>
  </r>
  <r>
    <s v="335-F-Jun-06-23"/>
    <m/>
    <n v="335"/>
    <x v="25"/>
    <n v="15.212999999999999"/>
    <n v="15.21"/>
    <x v="359"/>
    <s v=""/>
    <n v="60004093"/>
    <n v="69279025"/>
    <n v="22.49"/>
    <n v="4.3899999999999997"/>
    <n v="1"/>
    <s v="f"/>
    <n v="0.57767146062566865"/>
    <n v="2"/>
    <n v="2"/>
  </r>
  <r>
    <s v="335-F-Jun-06-23"/>
    <m/>
    <n v="335"/>
    <x v="25"/>
    <n v="15.712"/>
    <n v="15.71"/>
    <x v="25"/>
    <s v=""/>
    <n v="56238209"/>
    <n v="69279025"/>
    <n v="22.49"/>
    <n v="4.3899999999999997"/>
    <n v="1"/>
    <s v="f"/>
    <n v="0.54141653863514982"/>
    <n v="2"/>
    <n v="2"/>
  </r>
  <r>
    <s v="335-F-Jun-06-23"/>
    <m/>
    <n v="335"/>
    <x v="25"/>
    <n v="16.218"/>
    <n v="16.22"/>
    <x v="27"/>
    <s v="methylsalicylate"/>
    <n v="128636488"/>
    <n v="69279025"/>
    <n v="22.49"/>
    <n v="4.3899999999999997"/>
    <n v="1"/>
    <s v="f"/>
    <n v="1.2384093183896021"/>
    <n v="2"/>
    <n v="2"/>
  </r>
  <r>
    <s v="335-F-Jun-06-23"/>
    <m/>
    <n v="335"/>
    <x v="25"/>
    <n v="16.363"/>
    <n v="16.36"/>
    <x v="28"/>
    <s v="dodecane"/>
    <n v="189048334"/>
    <n v="69279025"/>
    <n v="22.49"/>
    <n v="4.3899999999999997"/>
    <n v="1"/>
    <s v="f"/>
    <n v="1.8200062990807853"/>
    <n v="2"/>
    <n v="2"/>
  </r>
  <r>
    <s v="335-F-Jun-06-23"/>
    <m/>
    <n v="335"/>
    <x v="25"/>
    <n v="16.550999999999998"/>
    <n v="16.55"/>
    <x v="29"/>
    <s v="decanal"/>
    <n v="90418250"/>
    <n v="69279025"/>
    <n v="22.49"/>
    <n v="4.3899999999999997"/>
    <n v="1"/>
    <s v="f"/>
    <n v="0.87047466153212016"/>
    <n v="2"/>
    <n v="2"/>
  </r>
  <r>
    <s v="335-F-Jun-06-23"/>
    <m/>
    <n v="335"/>
    <x v="25"/>
    <n v="16.934999999999999"/>
    <n v="16.940000000000001"/>
    <x v="246"/>
    <s v=""/>
    <n v="137427269"/>
    <n v="69279025"/>
    <n v="22.49"/>
    <n v="4.3899999999999997"/>
    <n v="1"/>
    <s v="f"/>
    <n v="1.323039933509647"/>
    <n v="2"/>
    <n v="2"/>
  </r>
  <r>
    <s v="335-F-Jun-06-23"/>
    <m/>
    <n v="335"/>
    <x v="25"/>
    <n v="17.193999999999999"/>
    <n v="17.190000000000001"/>
    <x v="247"/>
    <s v=""/>
    <n v="45211117"/>
    <n v="69279025"/>
    <n v="22.49"/>
    <n v="4.3899999999999997"/>
    <n v="1"/>
    <s v="f"/>
    <n v="0.43525650815033562"/>
    <n v="2"/>
    <n v="2"/>
  </r>
  <r>
    <s v="335-F-Jun-06-23"/>
    <m/>
    <n v="335"/>
    <x v="25"/>
    <n v="17.434000000000001"/>
    <n v="17.43"/>
    <x v="30"/>
    <s v="cisthreehexiso"/>
    <n v="34681234"/>
    <n v="69279025"/>
    <n v="22.49"/>
    <n v="4.3899999999999997"/>
    <n v="1"/>
    <s v="f"/>
    <n v="0.3338832086184621"/>
    <n v="2"/>
    <n v="2"/>
  </r>
  <r>
    <s v="335-F-Jun-06-23"/>
    <m/>
    <n v="335"/>
    <x v="25"/>
    <n v="17.646999999999998"/>
    <n v="17.649999999999999"/>
    <x v="248"/>
    <s v=""/>
    <n v="77940595"/>
    <n v="69279025"/>
    <n v="22.49"/>
    <n v="4.3899999999999997"/>
    <n v="1"/>
    <s v="f"/>
    <n v="0.75034976956794741"/>
    <n v="2"/>
    <n v="2"/>
  </r>
  <r>
    <s v="335-F-Jun-06-23"/>
    <m/>
    <n v="335"/>
    <x v="25"/>
    <n v="18.274000000000001"/>
    <n v="18.27"/>
    <x v="360"/>
    <s v=""/>
    <n v="136705319"/>
    <n v="69279025"/>
    <n v="22.49"/>
    <n v="4.3899999999999997"/>
    <n v="1"/>
    <s v="f"/>
    <n v="1.3160895757899045"/>
    <n v="2"/>
    <n v="2"/>
  </r>
  <r>
    <s v="335-F-Jun-06-23"/>
    <m/>
    <n v="335"/>
    <x v="25"/>
    <n v="18.690000000000001"/>
    <n v="18.690000000000001"/>
    <x v="35"/>
    <s v=""/>
    <n v="69656959"/>
    <n v="69279025"/>
    <n v="22.49"/>
    <n v="4.3899999999999997"/>
    <n v="1"/>
    <s v="f"/>
    <n v="0.6706015412693983"/>
    <n v="2"/>
    <n v="2"/>
  </r>
  <r>
    <s v="335-F-Jun-06-23"/>
    <m/>
    <n v="335"/>
    <x v="25"/>
    <n v="19.004000000000001"/>
    <n v="19"/>
    <x v="36"/>
    <s v="methylnaphthalene"/>
    <n v="138208932"/>
    <n v="69279025"/>
    <n v="22.49"/>
    <n v="4.3899999999999997"/>
    <n v="1"/>
    <s v="f"/>
    <n v="1.3305651602792115"/>
    <n v="2"/>
    <n v="2"/>
  </r>
  <r>
    <s v="335-F-Jun-06-23"/>
    <m/>
    <n v="335"/>
    <x v="25"/>
    <n v="19.504000000000001"/>
    <n v="19.5"/>
    <x v="41"/>
    <s v="standard"/>
    <n v="69279025"/>
    <n v="69279025"/>
    <n v="22.49"/>
    <n v="4.3899999999999997"/>
    <n v="1"/>
    <s v="f"/>
    <n v="0.66696309470875947"/>
    <n v="2"/>
    <n v="2"/>
  </r>
  <r>
    <s v="335-F-Jun-06-23"/>
    <m/>
    <n v="335"/>
    <x v="25"/>
    <n v="21.364999999999998"/>
    <n v="21.37"/>
    <x v="255"/>
    <s v=""/>
    <n v="24319203"/>
    <n v="69279025"/>
    <n v="22.49"/>
    <n v="4.3899999999999997"/>
    <n v="1"/>
    <s v="f"/>
    <n v="0.23412585401902739"/>
    <n v="2"/>
    <n v="2"/>
  </r>
  <r>
    <s v="335-F-Jun-06-23"/>
    <m/>
    <n v="335"/>
    <x v="25"/>
    <n v="21.635000000000002"/>
    <n v="21.64"/>
    <x v="173"/>
    <s v=""/>
    <n v="28874820"/>
    <n v="69279025"/>
    <n v="22.49"/>
    <n v="4.3899999999999997"/>
    <n v="1"/>
    <s v="f"/>
    <n v="0.27798369429070896"/>
    <n v="2"/>
    <n v="2"/>
  </r>
  <r>
    <s v="335-F-Jun-06-23"/>
    <m/>
    <n v="335"/>
    <x v="25"/>
    <n v="21.838000000000001"/>
    <n v="21.84"/>
    <x v="44"/>
    <s v="tetradecane"/>
    <n v="57878710"/>
    <n v="69279025"/>
    <n v="22.49"/>
    <n v="4.3899999999999997"/>
    <n v="1"/>
    <s v="f"/>
    <n v="0.55720997140694217"/>
    <n v="2"/>
    <n v="2"/>
  </r>
  <r>
    <s v="335-F-Jun-06-23"/>
    <m/>
    <n v="335"/>
    <x v="25"/>
    <n v="22.035"/>
    <n v="22.04"/>
    <x v="256"/>
    <s v=""/>
    <n v="130049193"/>
    <n v="69279025"/>
    <n v="22.49"/>
    <n v="4.3899999999999997"/>
    <n v="1"/>
    <s v="f"/>
    <n v="1.2520097132957162"/>
    <n v="2"/>
    <n v="2"/>
  </r>
  <r>
    <s v="335-F-Jun-06-23"/>
    <m/>
    <n v="335"/>
    <x v="25"/>
    <n v="22.306000000000001"/>
    <n v="22.31"/>
    <x v="324"/>
    <s v=""/>
    <n v="268106088"/>
    <n v="69279025"/>
    <n v="22.49"/>
    <n v="4.3899999999999997"/>
    <n v="1"/>
    <s v="f"/>
    <n v="2.5811111828253792"/>
    <n v="2"/>
    <n v="2"/>
  </r>
  <r>
    <s v="335-F-Jun-06-23"/>
    <m/>
    <n v="335"/>
    <x v="25"/>
    <n v="22.588999999999999"/>
    <n v="22.59"/>
    <x v="258"/>
    <s v=""/>
    <n v="103162847"/>
    <n v="69279025"/>
    <n v="22.49"/>
    <n v="4.3899999999999997"/>
    <n v="1"/>
    <s v="f"/>
    <n v="0.99316945777002874"/>
    <n v="2"/>
    <n v="2"/>
  </r>
  <r>
    <s v="335-F-Jun-06-23"/>
    <m/>
    <n v="335"/>
    <x v="25"/>
    <n v="22.725999999999999"/>
    <n v="22.73"/>
    <x v="361"/>
    <s v=""/>
    <n v="79926008"/>
    <n v="69279025"/>
    <n v="22.49"/>
    <n v="4.3899999999999997"/>
    <n v="1"/>
    <s v="f"/>
    <n v="0.76946373947088709"/>
    <n v="2"/>
    <n v="2"/>
  </r>
  <r>
    <s v="335-F-Jun-06-23"/>
    <m/>
    <n v="335"/>
    <x v="25"/>
    <n v="22.986000000000001"/>
    <n v="22.99"/>
    <x v="306"/>
    <s v=""/>
    <n v="46789786"/>
    <n v="69279025"/>
    <n v="22.49"/>
    <n v="4.3899999999999997"/>
    <n v="1"/>
    <s v="f"/>
    <n v="0.45045467183351084"/>
    <n v="2"/>
    <n v="2"/>
  </r>
  <r>
    <s v="335-F-Jun-06-23"/>
    <m/>
    <n v="335"/>
    <x v="25"/>
    <n v="23.315000000000001"/>
    <n v="23.32"/>
    <x v="307"/>
    <s v=""/>
    <n v="299829946"/>
    <n v="69279025"/>
    <n v="22.49"/>
    <n v="4.3899999999999997"/>
    <n v="1"/>
    <s v="f"/>
    <n v="2.8865231384321626"/>
    <n v="2"/>
    <n v="2"/>
  </r>
  <r>
    <s v="335-F-Jun-06-23"/>
    <m/>
    <n v="335"/>
    <x v="25"/>
    <n v="23.54"/>
    <n v="23.54"/>
    <x v="77"/>
    <s v=""/>
    <n v="85671850"/>
    <n v="69279025"/>
    <n v="22.49"/>
    <n v="4.3899999999999997"/>
    <n v="1"/>
    <s v="f"/>
    <n v="0.82478011498320936"/>
    <n v="2"/>
    <n v="2"/>
  </r>
  <r>
    <s v="335-F-Jun-06-23"/>
    <m/>
    <n v="335"/>
    <x v="25"/>
    <n v="23.672999999999998"/>
    <n v="23.67"/>
    <x v="261"/>
    <s v=""/>
    <n v="22622472"/>
    <n v="69279025"/>
    <n v="22.49"/>
    <n v="4.3899999999999997"/>
    <n v="1"/>
    <s v="f"/>
    <n v="0.21779108373829251"/>
    <n v="2"/>
    <n v="2"/>
  </r>
  <r>
    <s v="335-F-Jun-06-23"/>
    <m/>
    <n v="335"/>
    <x v="25"/>
    <n v="23.898"/>
    <n v="23.9"/>
    <x v="309"/>
    <s v=""/>
    <n v="64863106"/>
    <n v="69279025"/>
    <n v="22.49"/>
    <n v="4.3899999999999997"/>
    <n v="1"/>
    <s v="f"/>
    <n v="0.62445015515420876"/>
    <n v="2"/>
    <n v="2"/>
  </r>
  <r>
    <s v="335-F-Jun-06-23"/>
    <m/>
    <n v="335"/>
    <x v="25"/>
    <n v="24.434000000000001"/>
    <n v="24.43"/>
    <x v="362"/>
    <s v=""/>
    <n v="49705713"/>
    <n v="69279025"/>
    <n v="22.49"/>
    <n v="4.3899999999999997"/>
    <n v="1"/>
    <s v="f"/>
    <n v="0.47852688699336365"/>
    <n v="2"/>
    <n v="2"/>
  </r>
  <r>
    <s v="335-F-Jun-06-23"/>
    <m/>
    <n v="335"/>
    <x v="25"/>
    <n v="24.61"/>
    <n v="24.61"/>
    <x v="49"/>
    <s v="tridecanal"/>
    <n v="899929471"/>
    <n v="69279025"/>
    <n v="22.49"/>
    <n v="4.3899999999999997"/>
    <n v="1"/>
    <s v="f"/>
    <n v="8.663801850528019"/>
    <n v="2"/>
    <n v="2"/>
  </r>
  <r>
    <s v="335-F-Jun-06-23"/>
    <m/>
    <n v="335"/>
    <x v="25"/>
    <n v="24.972999999999999"/>
    <n v="24.97"/>
    <x v="264"/>
    <s v=""/>
    <n v="181390865"/>
    <n v="69279025"/>
    <n v="22.49"/>
    <n v="4.3899999999999997"/>
    <n v="1"/>
    <s v="f"/>
    <n v="1.7462863063141956"/>
    <n v="2"/>
    <n v="2"/>
  </r>
  <r>
    <s v="335-F-Jun-06-23"/>
    <m/>
    <n v="335"/>
    <x v="25"/>
    <n v="25.411999999999999"/>
    <n v="25.41"/>
    <x v="310"/>
    <s v=""/>
    <n v="17726391"/>
    <n v="69279025"/>
    <n v="22.49"/>
    <n v="4.3899999999999997"/>
    <n v="1"/>
    <s v="f"/>
    <n v="0.1706555281252515"/>
    <n v="2"/>
    <n v="2"/>
  </r>
  <r>
    <s v="335-F-Jun-06-23"/>
    <m/>
    <n v="335"/>
    <x v="25"/>
    <n v="26.242999999999999"/>
    <n v="26.24"/>
    <x v="363"/>
    <s v=""/>
    <n v="15490465"/>
    <n v="69279025"/>
    <n v="22.49"/>
    <n v="4.3899999999999997"/>
    <n v="1"/>
    <s v="f"/>
    <n v="0.14912981923284463"/>
    <n v="2"/>
    <n v="2"/>
  </r>
  <r>
    <s v="335-F-Jun-06-23"/>
    <m/>
    <n v="335"/>
    <x v="25"/>
    <n v="26.933"/>
    <n v="26.93"/>
    <x v="266"/>
    <s v=""/>
    <n v="32284770"/>
    <n v="69279025"/>
    <n v="22.49"/>
    <n v="4.3899999999999997"/>
    <n v="1"/>
    <s v="f"/>
    <n v="0.31081196814130274"/>
    <n v="2"/>
    <n v="2"/>
  </r>
  <r>
    <s v="335-F-Jun-06-23"/>
    <m/>
    <n v="335"/>
    <x v="25"/>
    <n v="27.193000000000001"/>
    <n v="27.19"/>
    <x v="78"/>
    <s v=""/>
    <n v="47648377"/>
    <n v="69279025"/>
    <n v="22.49"/>
    <n v="4.3899999999999997"/>
    <n v="1"/>
    <s v="f"/>
    <n v="0.4587204999171059"/>
    <n v="2"/>
    <n v="2"/>
  </r>
  <r>
    <s v="335-F-Jun-06-23"/>
    <m/>
    <n v="335"/>
    <x v="25"/>
    <n v="29.260999999999999"/>
    <n v="29.26"/>
    <x v="57"/>
    <s v="pentadecanal"/>
    <n v="32628975"/>
    <n v="69279025"/>
    <n v="22.49"/>
    <n v="4.3899999999999997"/>
    <n v="1"/>
    <s v="f"/>
    <n v="0.31412569884138447"/>
    <n v="2"/>
    <n v="2"/>
  </r>
  <r>
    <s v="335-F-Jun-06-23"/>
    <m/>
    <n v="335"/>
    <x v="25"/>
    <n v="32.875"/>
    <n v="32.880000000000003"/>
    <x v="63"/>
    <s v="homosalate"/>
    <n v="15488509"/>
    <n v="69279025"/>
    <n v="22.49"/>
    <n v="4.3899999999999997"/>
    <n v="1"/>
    <s v="f"/>
    <n v="0.14911098842780299"/>
    <n v="2"/>
    <n v="2"/>
  </r>
  <r>
    <s v="339-L-Jun-06-23"/>
    <m/>
    <n v="339"/>
    <x v="26"/>
    <n v="4.3920000000000003"/>
    <n v="4.3899999999999997"/>
    <x v="101"/>
    <s v=""/>
    <n v="12459491"/>
    <n v="37563255"/>
    <n v="2.57"/>
    <n v="0.61"/>
    <n v="1"/>
    <s v="l"/>
    <n v="1.9359548205138157"/>
    <n v="2"/>
    <n v="2"/>
  </r>
  <r>
    <s v="339-L-Jun-06-23"/>
    <m/>
    <n v="339"/>
    <x v="26"/>
    <n v="4.867"/>
    <n v="4.87"/>
    <x v="68"/>
    <s v=""/>
    <n v="10009956"/>
    <n v="37563255"/>
    <n v="2.57"/>
    <n v="0.61"/>
    <n v="1"/>
    <s v="l"/>
    <n v="1.5553462473973609"/>
    <n v="2"/>
    <n v="2"/>
  </r>
  <r>
    <s v="339-L-Jun-06-23"/>
    <m/>
    <n v="339"/>
    <x v="26"/>
    <n v="5.4189999999999996"/>
    <n v="5.42"/>
    <x v="2"/>
    <s v="hydroxymethylpentanone"/>
    <n v="220568043"/>
    <n v="37563255"/>
    <n v="2.57"/>
    <n v="0.61"/>
    <n v="1"/>
    <s v="l"/>
    <n v="34.2718467469617"/>
    <n v="2"/>
    <n v="2"/>
  </r>
  <r>
    <s v="339-L-Jun-06-23"/>
    <m/>
    <n v="339"/>
    <x v="26"/>
    <n v="5.75"/>
    <n v="5.75"/>
    <x v="3"/>
    <s v="zhexenol"/>
    <n v="68646677"/>
    <n v="37563255"/>
    <n v="2.57"/>
    <n v="0.61"/>
    <n v="1"/>
    <s v="l"/>
    <n v="10.666315762851378"/>
    <n v="2"/>
    <n v="2"/>
  </r>
  <r>
    <s v="339-L-Jun-06-23"/>
    <m/>
    <n v="339"/>
    <x v="26"/>
    <n v="5.8920000000000003"/>
    <n v="5.89"/>
    <x v="104"/>
    <s v=""/>
    <n v="14814598"/>
    <n v="37563255"/>
    <n v="2.57"/>
    <n v="0.61"/>
    <n v="1"/>
    <s v="l"/>
    <n v="2.3018911777434834"/>
    <n v="2"/>
    <n v="2"/>
  </r>
  <r>
    <s v="339-L-Jun-06-23"/>
    <m/>
    <n v="339"/>
    <x v="26"/>
    <n v="7.0960000000000001"/>
    <n v="7.1"/>
    <x v="8"/>
    <s v="heptanal"/>
    <n v="12416416"/>
    <n v="37563255"/>
    <n v="2.57"/>
    <n v="0.61"/>
    <n v="1"/>
    <s v="l"/>
    <n v="1.9292618300944131"/>
    <n v="2"/>
    <n v="2"/>
  </r>
  <r>
    <s v="339-L-Jun-06-23"/>
    <m/>
    <n v="339"/>
    <x v="26"/>
    <n v="7.508"/>
    <n v="7.51"/>
    <x v="9"/>
    <s v="cyclopentane"/>
    <n v="11119176"/>
    <n v="37563255"/>
    <n v="2.57"/>
    <n v="0.61"/>
    <n v="1"/>
    <s v="l"/>
    <n v="1.727696771669206"/>
    <n v="2"/>
    <n v="2"/>
  </r>
  <r>
    <s v="339-L-Jun-06-23"/>
    <m/>
    <n v="339"/>
    <x v="26"/>
    <n v="8.3870000000000005"/>
    <n v="8.39"/>
    <x v="70"/>
    <s v=""/>
    <n v="5248082"/>
    <n v="37563255"/>
    <n v="2.57"/>
    <n v="0.61"/>
    <n v="1"/>
    <s v="l"/>
    <n v="0.81544660583259687"/>
    <n v="2"/>
    <n v="2"/>
  </r>
  <r>
    <s v="339-L-Jun-06-23"/>
    <m/>
    <n v="339"/>
    <x v="26"/>
    <n v="8.468"/>
    <n v="8.4700000000000006"/>
    <x v="10"/>
    <s v=""/>
    <n v="12798830"/>
    <n v="37563255"/>
    <n v="2.57"/>
    <n v="0.61"/>
    <n v="1"/>
    <s v="l"/>
    <n v="1.9886812900652877"/>
    <n v="2"/>
    <n v="2"/>
  </r>
  <r>
    <s v="339-L-Jun-06-23"/>
    <m/>
    <n v="339"/>
    <x v="26"/>
    <n v="8.9009999999999998"/>
    <n v="8.9"/>
    <x v="11"/>
    <s v=""/>
    <n v="28834920"/>
    <n v="37563255"/>
    <n v="2.57"/>
    <n v="0.61"/>
    <n v="1"/>
    <s v="l"/>
    <n v="4.4803678074112527"/>
    <n v="2"/>
    <n v="2"/>
  </r>
  <r>
    <s v="339-L-Jun-06-23"/>
    <m/>
    <n v="339"/>
    <x v="26"/>
    <n v="9.9019999999999992"/>
    <n v="9.9"/>
    <x v="269"/>
    <s v=""/>
    <n v="14370590"/>
    <n v="37563255"/>
    <n v="2.57"/>
    <n v="0.61"/>
    <n v="1"/>
    <s v="l"/>
    <n v="2.2329012464576312"/>
    <n v="2"/>
    <n v="2"/>
  </r>
  <r>
    <s v="339-L-Jun-06-23"/>
    <m/>
    <n v="339"/>
    <x v="26"/>
    <n v="10.311999999999999"/>
    <n v="10.31"/>
    <x v="13"/>
    <s v="octanal"/>
    <n v="34970692"/>
    <n v="37563255"/>
    <n v="2.57"/>
    <n v="0.61"/>
    <n v="1"/>
    <s v="l"/>
    <n v="5.4337436219588691"/>
    <n v="2"/>
    <n v="2"/>
  </r>
  <r>
    <s v="339-L-Jun-06-23"/>
    <m/>
    <n v="339"/>
    <x v="26"/>
    <n v="10.467000000000001"/>
    <n v="10.47"/>
    <x v="14"/>
    <s v="zhexenolacetate"/>
    <n v="34262325"/>
    <n v="37563255"/>
    <n v="2.57"/>
    <n v="0.61"/>
    <n v="1"/>
    <s v="l"/>
    <n v="5.323677608159195"/>
    <n v="2"/>
    <n v="2"/>
  </r>
  <r>
    <s v="339-L-Jun-06-23"/>
    <m/>
    <n v="339"/>
    <x v="26"/>
    <n v="11.073"/>
    <n v="11.07"/>
    <x v="15"/>
    <s v="dlimonene"/>
    <n v="63482201"/>
    <n v="37563255"/>
    <n v="2.57"/>
    <n v="0.61"/>
    <n v="1"/>
    <s v="l"/>
    <n v="9.8638598513195266"/>
    <n v="2"/>
    <n v="2"/>
  </r>
  <r>
    <s v="339-L-Jun-06-23"/>
    <m/>
    <n v="339"/>
    <x v="26"/>
    <n v="12.026"/>
    <n v="12.03"/>
    <x v="184"/>
    <s v=""/>
    <n v="9862934"/>
    <n v="37563255"/>
    <n v="2.57"/>
    <n v="0.61"/>
    <n v="1"/>
    <s v="l"/>
    <n v="1.5325019795519423"/>
    <n v="2"/>
    <n v="2"/>
  </r>
  <r>
    <s v="339-L-Jun-06-23"/>
    <m/>
    <n v="339"/>
    <x v="26"/>
    <n v="12.297000000000001"/>
    <n v="12.3"/>
    <x v="17"/>
    <s v="acetophenone"/>
    <n v="16095390"/>
    <n v="37563255"/>
    <n v="2.57"/>
    <n v="0.61"/>
    <n v="1"/>
    <s v="l"/>
    <n v="2.5009005471050032"/>
    <n v="2"/>
    <n v="2"/>
  </r>
  <r>
    <s v="339-L-Jun-06-23"/>
    <m/>
    <n v="339"/>
    <x v="26"/>
    <n v="13.515000000000001"/>
    <n v="13.52"/>
    <x v="20"/>
    <s v="nonanal"/>
    <n v="74552434"/>
    <n v="37563255"/>
    <n v="2.57"/>
    <n v="0.61"/>
    <n v="1"/>
    <s v="l"/>
    <n v="11.583951863148993"/>
    <n v="2"/>
    <n v="2"/>
  </r>
  <r>
    <s v="339-L-Jun-06-23"/>
    <m/>
    <n v="339"/>
    <x v="26"/>
    <n v="13.888999999999999"/>
    <n v="13.89"/>
    <x v="71"/>
    <s v="edimethylnonatriene"/>
    <n v="6838554"/>
    <n v="37563255"/>
    <n v="2.57"/>
    <n v="0.61"/>
    <n v="1"/>
    <s v="l"/>
    <n v="1.0625740314467129"/>
    <n v="2"/>
    <n v="2"/>
  </r>
  <r>
    <s v="339-L-Jun-06-23"/>
    <m/>
    <n v="339"/>
    <x v="26"/>
    <n v="15.268000000000001"/>
    <n v="15.27"/>
    <x v="72"/>
    <s v=""/>
    <n v="26128315"/>
    <n v="37563255"/>
    <n v="2.57"/>
    <n v="0.61"/>
    <n v="1"/>
    <s v="l"/>
    <n v="4.0598157160796893"/>
    <n v="2"/>
    <n v="2"/>
  </r>
  <r>
    <s v="339-L-Jun-06-23"/>
    <m/>
    <n v="339"/>
    <x v="26"/>
    <n v="15.717000000000001"/>
    <n v="15.72"/>
    <x v="25"/>
    <s v=""/>
    <n v="12452420"/>
    <n v="37563255"/>
    <n v="2.57"/>
    <n v="0.61"/>
    <n v="1"/>
    <s v="l"/>
    <n v="1.9348561290395128"/>
    <n v="2"/>
    <n v="2"/>
  </r>
  <r>
    <s v="339-L-Jun-06-23"/>
    <m/>
    <n v="339"/>
    <x v="26"/>
    <n v="16.216000000000001"/>
    <n v="16.22"/>
    <x v="27"/>
    <s v="methylsalicylate"/>
    <n v="15301325"/>
    <n v="37563255"/>
    <n v="2.57"/>
    <n v="0.61"/>
    <n v="1"/>
    <s v="l"/>
    <n v="2.3775187841941987"/>
    <n v="2"/>
    <n v="2"/>
  </r>
  <r>
    <s v="339-L-Jun-06-23"/>
    <m/>
    <n v="339"/>
    <x v="26"/>
    <n v="16.37"/>
    <n v="16.37"/>
    <x v="28"/>
    <s v="dodecane"/>
    <n v="24867914"/>
    <n v="37563255"/>
    <n v="2.57"/>
    <n v="0.61"/>
    <n v="1"/>
    <s v="l"/>
    <n v="3.8639746988398649"/>
    <n v="2"/>
    <n v="2"/>
  </r>
  <r>
    <s v="339-L-Jun-06-23"/>
    <m/>
    <n v="339"/>
    <x v="26"/>
    <n v="16.548999999999999"/>
    <n v="16.55"/>
    <x v="29"/>
    <s v="decanal"/>
    <n v="67644973"/>
    <n v="37563255"/>
    <n v="2.57"/>
    <n v="0.61"/>
    <n v="1"/>
    <s v="l"/>
    <n v="10.510671066970305"/>
    <n v="2"/>
    <n v="2"/>
  </r>
  <r>
    <s v="339-L-Jun-06-23"/>
    <m/>
    <n v="339"/>
    <x v="26"/>
    <n v="17.433"/>
    <n v="17.43"/>
    <x v="30"/>
    <s v="cisthreehexiso"/>
    <n v="107120673"/>
    <n v="37563255"/>
    <n v="2.57"/>
    <n v="0.61"/>
    <n v="1"/>
    <s v="l"/>
    <n v="16.644402509784239"/>
    <n v="2"/>
    <n v="2"/>
  </r>
  <r>
    <s v="339-L-Jun-06-23"/>
    <m/>
    <n v="339"/>
    <x v="26"/>
    <n v="17.923999999999999"/>
    <n v="17.920000000000002"/>
    <x v="97"/>
    <s v=""/>
    <n v="9896405"/>
    <n v="37563255"/>
    <n v="2.57"/>
    <n v="0.61"/>
    <n v="1"/>
    <s v="l"/>
    <n v="1.5377027011381947"/>
    <n v="2"/>
    <n v="2"/>
  </r>
  <r>
    <s v="339-L-Jun-06-23"/>
    <m/>
    <n v="339"/>
    <x v="26"/>
    <n v="18.178000000000001"/>
    <n v="18.18"/>
    <x v="33"/>
    <s v="methylacetophenone"/>
    <n v="131306617"/>
    <n v="37563255"/>
    <n v="2.57"/>
    <n v="0.61"/>
    <n v="1"/>
    <s v="l"/>
    <n v="20.402412758796597"/>
    <n v="2"/>
    <n v="2"/>
  </r>
  <r>
    <s v="339-L-Jun-06-23"/>
    <m/>
    <n v="339"/>
    <x v="26"/>
    <n v="18.695"/>
    <n v="18.7"/>
    <x v="35"/>
    <s v=""/>
    <n v="64256649"/>
    <n v="37563255"/>
    <n v="2.57"/>
    <n v="0.61"/>
    <n v="1"/>
    <s v="l"/>
    <n v="9.9841935261732822"/>
    <n v="2"/>
    <n v="2"/>
  </r>
  <r>
    <s v="339-L-Jun-06-23"/>
    <m/>
    <n v="339"/>
    <x v="26"/>
    <n v="19.001999999999999"/>
    <n v="19"/>
    <x v="36"/>
    <s v="methylnaphthalene"/>
    <n v="45503346"/>
    <n v="37563255"/>
    <n v="2.57"/>
    <n v="0.61"/>
    <n v="1"/>
    <s v="l"/>
    <n v="7.0703066472144052"/>
    <n v="2"/>
    <n v="2"/>
  </r>
  <r>
    <s v="339-L-Jun-06-23"/>
    <m/>
    <n v="339"/>
    <x v="26"/>
    <n v="19.399999999999999"/>
    <n v="19.399999999999999"/>
    <x v="39"/>
    <s v="undecanal_c"/>
    <n v="7176312"/>
    <n v="37563255"/>
    <n v="2.57"/>
    <n v="0.61"/>
    <n v="1"/>
    <s v="l"/>
    <n v="1.1150548453312532"/>
    <n v="2"/>
    <n v="2"/>
  </r>
  <r>
    <s v="339-L-Jun-06-23"/>
    <m/>
    <n v="339"/>
    <x v="26"/>
    <n v="19.452000000000002"/>
    <n v="19.45"/>
    <x v="40"/>
    <s v=""/>
    <n v="19105331"/>
    <n v="37563255"/>
    <n v="2.57"/>
    <n v="0.61"/>
    <n v="1"/>
    <s v="l"/>
    <n v="2.9685849644228677"/>
    <n v="2"/>
    <n v="2"/>
  </r>
  <r>
    <s v="339-L-Jun-06-23"/>
    <m/>
    <n v="339"/>
    <x v="26"/>
    <n v="19.503"/>
    <n v="19.5"/>
    <x v="41"/>
    <s v="standard"/>
    <n v="37563255"/>
    <n v="37563255"/>
    <n v="2.57"/>
    <n v="0.61"/>
    <n v="1"/>
    <s v="l"/>
    <n v="5.8365758754863819"/>
    <n v="2"/>
    <n v="2"/>
  </r>
  <r>
    <s v="339-L-Jun-06-23"/>
    <m/>
    <n v="339"/>
    <x v="26"/>
    <n v="20.135999999999999"/>
    <n v="20.14"/>
    <x v="172"/>
    <s v=""/>
    <n v="13165241"/>
    <n v="37563255"/>
    <n v="2.57"/>
    <n v="0.61"/>
    <n v="1"/>
    <s v="l"/>
    <n v="2.0456142050406494"/>
    <n v="2"/>
    <n v="2"/>
  </r>
  <r>
    <s v="339-L-Jun-06-23"/>
    <m/>
    <n v="339"/>
    <x v="26"/>
    <n v="20.199000000000002"/>
    <n v="20.2"/>
    <x v="209"/>
    <s v=""/>
    <n v="10029621"/>
    <n v="37563255"/>
    <n v="2.57"/>
    <n v="0.61"/>
    <n v="1"/>
    <s v="l"/>
    <n v="1.558401793690978"/>
    <n v="2"/>
    <n v="2"/>
  </r>
  <r>
    <s v="339-L-Jun-06-23"/>
    <m/>
    <n v="339"/>
    <x v="26"/>
    <n v="21.838000000000001"/>
    <n v="21.84"/>
    <x v="44"/>
    <s v="tetradecane"/>
    <n v="21389682"/>
    <n v="37563255"/>
    <n v="2.57"/>
    <n v="0.61"/>
    <n v="1"/>
    <s v="l"/>
    <n v="3.3235272594327965"/>
    <n v="2"/>
    <n v="2"/>
  </r>
  <r>
    <s v="339-L-Jun-06-23"/>
    <m/>
    <n v="339"/>
    <x v="26"/>
    <n v="22.077999999999999"/>
    <n v="22.08"/>
    <x v="45"/>
    <s v="dodecanal_b"/>
    <n v="13242395"/>
    <n v="37563255"/>
    <n v="2.57"/>
    <n v="0.61"/>
    <n v="1"/>
    <s v="l"/>
    <n v="2.057602388042822"/>
    <n v="2"/>
    <n v="2"/>
  </r>
  <r>
    <s v="339-L-Jun-06-23"/>
    <m/>
    <n v="339"/>
    <x v="26"/>
    <n v="22.283000000000001"/>
    <n v="22.28"/>
    <x v="46"/>
    <s v="tetramethyldiol"/>
    <n v="42389350"/>
    <n v="37563255"/>
    <n v="2.57"/>
    <n v="0.61"/>
    <n v="1"/>
    <s v="l"/>
    <n v="6.5864541714382492"/>
    <n v="2"/>
    <n v="2"/>
  </r>
  <r>
    <s v="339-L-Jun-06-23"/>
    <m/>
    <n v="339"/>
    <x v="26"/>
    <n v="22.422999999999998"/>
    <n v="22.42"/>
    <x v="83"/>
    <s v=""/>
    <n v="8037332"/>
    <n v="37563255"/>
    <n v="2.57"/>
    <n v="0.61"/>
    <n v="1"/>
    <s v="l"/>
    <n v="1.248840071353633"/>
    <n v="2"/>
    <n v="2"/>
  </r>
  <r>
    <s v="339-L-Jun-06-23"/>
    <m/>
    <n v="339"/>
    <x v="26"/>
    <n v="22.693999999999999"/>
    <n v="22.69"/>
    <x v="75"/>
    <s v=""/>
    <n v="20896054"/>
    <n v="37563255"/>
    <n v="2.57"/>
    <n v="0.61"/>
    <n v="1"/>
    <s v="l"/>
    <n v="3.2468273760956206"/>
    <n v="2"/>
    <n v="2"/>
  </r>
  <r>
    <s v="339-L-Jun-06-23"/>
    <m/>
    <n v="339"/>
    <x v="26"/>
    <n v="23.109000000000002"/>
    <n v="23.11"/>
    <x v="120"/>
    <s v=""/>
    <n v="7118587"/>
    <n v="37563255"/>
    <n v="2.57"/>
    <n v="0.61"/>
    <n v="1"/>
    <s v="l"/>
    <n v="1.1060855389595756"/>
    <n v="2"/>
    <n v="2"/>
  </r>
  <r>
    <s v="339-L-Jun-06-23"/>
    <m/>
    <n v="339"/>
    <x v="26"/>
    <n v="23.914000000000001"/>
    <n v="23.91"/>
    <x v="364"/>
    <s v=""/>
    <n v="13594572"/>
    <n v="37563255"/>
    <n v="2.57"/>
    <n v="0.61"/>
    <n v="1"/>
    <s v="l"/>
    <n v="2.1123236251161579"/>
    <n v="2"/>
    <n v="2"/>
  </r>
  <r>
    <s v="339-L-Jun-06-23"/>
    <m/>
    <n v="339"/>
    <x v="26"/>
    <n v="24.602"/>
    <n v="24.6"/>
    <x v="49"/>
    <s v="tridecanal"/>
    <n v="9421000"/>
    <n v="37563255"/>
    <n v="2.57"/>
    <n v="0.61"/>
    <n v="1"/>
    <s v="l"/>
    <n v="1.4638343062377634"/>
    <n v="2"/>
    <n v="2"/>
  </r>
  <r>
    <s v="339-L-Jun-06-23"/>
    <m/>
    <n v="339"/>
    <x v="26"/>
    <n v="26.992000000000001"/>
    <n v="26.99"/>
    <x v="53"/>
    <s v="tetradecanal"/>
    <n v="15434949"/>
    <n v="37563255"/>
    <n v="2.57"/>
    <n v="0.61"/>
    <n v="1"/>
    <s v="l"/>
    <n v="2.3982812717578028"/>
    <n v="2"/>
    <n v="2"/>
  </r>
  <r>
    <s v="339-L-Jun-06-23"/>
    <m/>
    <n v="339"/>
    <x v="26"/>
    <n v="27.539000000000001"/>
    <n v="27.54"/>
    <x v="146"/>
    <s v=""/>
    <n v="9553656"/>
    <n v="37563255"/>
    <n v="2.57"/>
    <n v="0.61"/>
    <n v="1"/>
    <s v="l"/>
    <n v="1.4844463860305963"/>
    <n v="2"/>
    <n v="2"/>
  </r>
  <r>
    <s v="339-L-Jun-06-23"/>
    <m/>
    <n v="339"/>
    <x v="26"/>
    <n v="35.093000000000004"/>
    <n v="35.090000000000003"/>
    <x v="81"/>
    <s v=""/>
    <n v="8426920"/>
    <n v="37563255"/>
    <n v="2.57"/>
    <n v="0.61"/>
    <n v="1"/>
    <s v="l"/>
    <n v="1.3093742269314439"/>
    <n v="2"/>
    <n v="2"/>
  </r>
  <r>
    <s v="390-F-Jun-06-23"/>
    <m/>
    <n v="390"/>
    <x v="27"/>
    <n v="4.3600000000000003"/>
    <n v="4.3600000000000003"/>
    <x v="1"/>
    <s v=""/>
    <n v="104502423"/>
    <n v="67567048"/>
    <n v="15.92"/>
    <n v="3.32"/>
    <n v="1"/>
    <s v="f"/>
    <n v="1.4572686119684974"/>
    <n v="2"/>
    <n v="2"/>
  </r>
  <r>
    <s v="390-F-Jun-06-23"/>
    <m/>
    <n v="390"/>
    <x v="27"/>
    <n v="4.5190000000000001"/>
    <n v="4.5199999999999996"/>
    <x v="365"/>
    <s v=""/>
    <n v="10503359"/>
    <n v="67567048"/>
    <n v="15.92"/>
    <n v="3.32"/>
    <n v="1"/>
    <s v="f"/>
    <n v="0.14646756459356761"/>
    <n v="2"/>
    <n v="2"/>
  </r>
  <r>
    <s v="390-F-Jun-06-23"/>
    <m/>
    <n v="390"/>
    <x v="27"/>
    <n v="4.867"/>
    <n v="4.87"/>
    <x v="68"/>
    <s v=""/>
    <n v="15872865"/>
    <n v="67567048"/>
    <n v="15.92"/>
    <n v="3.32"/>
    <n v="1"/>
    <s v="f"/>
    <n v="0.22134441750229414"/>
    <n v="2"/>
    <n v="2"/>
  </r>
  <r>
    <s v="390-F-Jun-06-23"/>
    <m/>
    <n v="390"/>
    <x v="27"/>
    <n v="5.4219999999999997"/>
    <n v="5.42"/>
    <x v="2"/>
    <s v="hydroxymethylpentanone"/>
    <n v="105401055"/>
    <n v="67567048"/>
    <n v="15.92"/>
    <n v="3.32"/>
    <n v="1"/>
    <s v="f"/>
    <n v="1.4697998832033328"/>
    <n v="2"/>
    <n v="2"/>
  </r>
  <r>
    <s v="390-F-Jun-06-23"/>
    <m/>
    <n v="390"/>
    <x v="27"/>
    <n v="5.7569999999999997"/>
    <n v="5.76"/>
    <x v="3"/>
    <s v="zhexenol"/>
    <n v="512677175"/>
    <n v="67567048"/>
    <n v="15.92"/>
    <n v="3.32"/>
    <n v="1"/>
    <s v="f"/>
    <n v="7.1491964851396848"/>
    <n v="2"/>
    <n v="2"/>
  </r>
  <r>
    <s v="390-F-Jun-06-23"/>
    <m/>
    <n v="390"/>
    <x v="27"/>
    <n v="6.1109999999999998"/>
    <n v="6.11"/>
    <x v="5"/>
    <s v=""/>
    <n v="77699690"/>
    <n v="67567048"/>
    <n v="15.92"/>
    <n v="3.32"/>
    <n v="1"/>
    <s v="f"/>
    <n v="1.0835090340123743"/>
    <n v="2"/>
    <n v="2"/>
  </r>
  <r>
    <s v="390-F-Jun-06-23"/>
    <m/>
    <n v="390"/>
    <x v="27"/>
    <n v="6.8739999999999997"/>
    <n v="6.87"/>
    <x v="268"/>
    <s v=""/>
    <n v="112172836"/>
    <n v="67567048"/>
    <n v="15.92"/>
    <n v="3.32"/>
    <n v="1"/>
    <s v="f"/>
    <n v="1.5642312237898053"/>
    <n v="2"/>
    <n v="2"/>
  </r>
  <r>
    <s v="390-F-Jun-06-23"/>
    <m/>
    <n v="390"/>
    <x v="27"/>
    <n v="7.093"/>
    <n v="7.09"/>
    <x v="8"/>
    <s v="heptanal"/>
    <n v="24640997"/>
    <n v="67567048"/>
    <n v="15.92"/>
    <n v="3.32"/>
    <n v="1"/>
    <s v="f"/>
    <n v="0.3436145350975251"/>
    <n v="2"/>
    <n v="2"/>
  </r>
  <r>
    <s v="390-F-Jun-06-23"/>
    <m/>
    <n v="390"/>
    <x v="27"/>
    <n v="7.508"/>
    <n v="7.51"/>
    <x v="9"/>
    <s v="cyclopentane"/>
    <n v="26324845"/>
    <n v="67567048"/>
    <n v="15.92"/>
    <n v="3.32"/>
    <n v="1"/>
    <s v="f"/>
    <n v="0.36709551063170892"/>
    <n v="2"/>
    <n v="2"/>
  </r>
  <r>
    <s v="390-F-Jun-06-23"/>
    <m/>
    <n v="390"/>
    <x v="27"/>
    <n v="7.8140000000000001"/>
    <n v="7.81"/>
    <x v="279"/>
    <s v=""/>
    <n v="230966643"/>
    <n v="67567048"/>
    <n v="15.92"/>
    <n v="3.32"/>
    <n v="1"/>
    <s v="f"/>
    <n v="3.2207907682258572"/>
    <n v="2"/>
    <n v="2"/>
  </r>
  <r>
    <s v="390-F-Jun-06-23"/>
    <m/>
    <n v="390"/>
    <x v="27"/>
    <n v="8.0039999999999996"/>
    <n v="8"/>
    <x v="169"/>
    <s v="apinene"/>
    <n v="771488826"/>
    <n v="67567048"/>
    <n v="15.92"/>
    <n v="3.32"/>
    <n v="1"/>
    <s v="f"/>
    <n v="10.758281179894038"/>
    <n v="2"/>
    <n v="2"/>
  </r>
  <r>
    <s v="390-F-Jun-06-23"/>
    <m/>
    <n v="390"/>
    <x v="27"/>
    <n v="8.4670000000000005"/>
    <n v="8.4700000000000006"/>
    <x v="10"/>
    <s v=""/>
    <n v="44985024"/>
    <n v="67567048"/>
    <n v="15.92"/>
    <n v="3.32"/>
    <n v="1"/>
    <s v="f"/>
    <n v="0.62730855038499489"/>
    <n v="2"/>
    <n v="2"/>
  </r>
  <r>
    <s v="390-F-Jun-06-23"/>
    <m/>
    <n v="390"/>
    <x v="27"/>
    <n v="8.9600000000000009"/>
    <n v="8.9600000000000009"/>
    <x v="170"/>
    <s v=""/>
    <n v="66117166"/>
    <n v="67567048"/>
    <n v="15.92"/>
    <n v="3.32"/>
    <n v="1"/>
    <s v="f"/>
    <n v="0.92199269603644252"/>
    <n v="2"/>
    <n v="2"/>
  </r>
  <r>
    <s v="390-F-Jun-06-23"/>
    <m/>
    <n v="390"/>
    <x v="27"/>
    <n v="9.0510000000000002"/>
    <n v="9.0500000000000007"/>
    <x v="280"/>
    <s v=""/>
    <n v="42381458"/>
    <n v="67567048"/>
    <n v="15.92"/>
    <n v="3.32"/>
    <n v="1"/>
    <s v="f"/>
    <n v="0.59100226291270941"/>
    <n v="2"/>
    <n v="2"/>
  </r>
  <r>
    <s v="390-F-Jun-06-23"/>
    <m/>
    <n v="390"/>
    <x v="27"/>
    <n v="9.3040000000000003"/>
    <n v="9.3000000000000007"/>
    <x v="202"/>
    <s v=""/>
    <n v="123045814"/>
    <n v="67567048"/>
    <n v="15.92"/>
    <n v="3.32"/>
    <n v="1"/>
    <s v="f"/>
    <n v="1.7158530628166768"/>
    <n v="2"/>
    <n v="2"/>
  </r>
  <r>
    <s v="390-F-Jun-06-23"/>
    <m/>
    <n v="390"/>
    <x v="27"/>
    <n v="9.3699999999999992"/>
    <n v="9.3699999999999992"/>
    <x v="227"/>
    <s v=""/>
    <n v="234568266"/>
    <n v="67567048"/>
    <n v="15.92"/>
    <n v="3.32"/>
    <n v="1"/>
    <s v="f"/>
    <n v="3.2710147917400665"/>
    <n v="2"/>
    <n v="2"/>
  </r>
  <r>
    <s v="390-F-Jun-06-23"/>
    <m/>
    <n v="390"/>
    <x v="27"/>
    <n v="9.9190000000000005"/>
    <n v="9.92"/>
    <x v="114"/>
    <s v=""/>
    <n v="2136986265"/>
    <n v="67567048"/>
    <n v="15.92"/>
    <n v="3.32"/>
    <n v="1"/>
    <s v="f"/>
    <n v="29.799911990483647"/>
    <n v="2"/>
    <n v="2"/>
  </r>
  <r>
    <s v="390-F-Jun-06-23"/>
    <m/>
    <n v="390"/>
    <x v="27"/>
    <n v="10.385"/>
    <n v="10.39"/>
    <x v="312"/>
    <s v=""/>
    <n v="731865256"/>
    <n v="67567048"/>
    <n v="15.92"/>
    <n v="3.32"/>
    <n v="1"/>
    <s v="f"/>
    <n v="10.205737198639778"/>
    <n v="2"/>
    <n v="2"/>
  </r>
  <r>
    <s v="390-F-Jun-06-23"/>
    <m/>
    <n v="390"/>
    <x v="27"/>
    <n v="10.738"/>
    <n v="10.74"/>
    <x v="283"/>
    <s v=""/>
    <n v="104074580"/>
    <n v="67567048"/>
    <n v="15.92"/>
    <n v="3.32"/>
    <n v="1"/>
    <s v="f"/>
    <n v="1.4513024137038848"/>
    <n v="2"/>
    <n v="2"/>
  </r>
  <r>
    <s v="390-F-Jun-06-23"/>
    <m/>
    <n v="390"/>
    <x v="27"/>
    <n v="11.179"/>
    <n v="11.18"/>
    <x v="366"/>
    <s v=""/>
    <n v="7391391535"/>
    <n v="67567048"/>
    <n v="15.92"/>
    <n v="3.32"/>
    <n v="1"/>
    <s v="f"/>
    <n v="103.07170468884873"/>
    <n v="2"/>
    <n v="2"/>
  </r>
  <r>
    <s v="390-F-Jun-06-23"/>
    <m/>
    <n v="390"/>
    <x v="27"/>
    <n v="11.438000000000001"/>
    <n v="11.44"/>
    <x v="285"/>
    <s v=""/>
    <n v="1055470364"/>
    <n v="67567048"/>
    <n v="15.92"/>
    <n v="3.32"/>
    <n v="1"/>
    <s v="f"/>
    <n v="14.718355691333251"/>
    <n v="2"/>
    <n v="2"/>
  </r>
  <r>
    <s v="390-F-Jun-06-23"/>
    <m/>
    <n v="390"/>
    <x v="27"/>
    <n v="11.759"/>
    <n v="11.76"/>
    <x v="149"/>
    <s v="bocimene"/>
    <n v="1071493983"/>
    <n v="67567048"/>
    <n v="15.92"/>
    <n v="3.32"/>
    <n v="1"/>
    <s v="f"/>
    <n v="14.941802347865245"/>
    <n v="2"/>
    <n v="2"/>
  </r>
  <r>
    <s v="390-F-Jun-06-23"/>
    <m/>
    <n v="390"/>
    <x v="27"/>
    <n v="12.1"/>
    <n v="12.1"/>
    <x v="367"/>
    <s v=""/>
    <n v="40225890"/>
    <n v="67567048"/>
    <n v="15.92"/>
    <n v="3.32"/>
    <n v="1"/>
    <s v="f"/>
    <n v="0.56094323177078353"/>
    <n v="2"/>
    <n v="2"/>
  </r>
  <r>
    <s v="390-F-Jun-06-23"/>
    <m/>
    <n v="390"/>
    <x v="27"/>
    <n v="12.999000000000001"/>
    <n v="13"/>
    <x v="287"/>
    <s v=""/>
    <n v="54487737"/>
    <n v="67567048"/>
    <n v="15.92"/>
    <n v="3.32"/>
    <n v="1"/>
    <s v="f"/>
    <n v="0.75982227576957284"/>
    <n v="2"/>
    <n v="2"/>
  </r>
  <r>
    <s v="390-F-Jun-06-23"/>
    <m/>
    <n v="390"/>
    <x v="27"/>
    <n v="13.289"/>
    <n v="13.29"/>
    <x v="289"/>
    <s v=""/>
    <n v="67531194"/>
    <n v="67567048"/>
    <n v="15.92"/>
    <n v="3.32"/>
    <n v="1"/>
    <s v="f"/>
    <n v="0.94171107731114845"/>
    <n v="2"/>
    <n v="2"/>
  </r>
  <r>
    <s v="390-F-Jun-06-23"/>
    <m/>
    <n v="390"/>
    <x v="27"/>
    <n v="13.442"/>
    <n v="13.44"/>
    <x v="290"/>
    <s v=""/>
    <n v="21043216"/>
    <n v="67567048"/>
    <n v="15.92"/>
    <n v="3.32"/>
    <n v="1"/>
    <s v="f"/>
    <n v="0.2934440876234351"/>
    <n v="2"/>
    <n v="2"/>
  </r>
  <r>
    <s v="390-F-Jun-06-23"/>
    <m/>
    <n v="390"/>
    <x v="27"/>
    <n v="13.516"/>
    <n v="13.52"/>
    <x v="20"/>
    <s v="nonanal"/>
    <n v="104067674"/>
    <n v="67567048"/>
    <n v="15.92"/>
    <n v="3.32"/>
    <n v="1"/>
    <s v="f"/>
    <n v="1.4512061107020466"/>
    <n v="2"/>
    <n v="2"/>
  </r>
  <r>
    <s v="390-F-Jun-06-23"/>
    <m/>
    <n v="390"/>
    <x v="27"/>
    <n v="13.776"/>
    <n v="13.78"/>
    <x v="291"/>
    <s v=""/>
    <n v="52066428"/>
    <n v="67567048"/>
    <n v="15.92"/>
    <n v="3.32"/>
    <n v="1"/>
    <s v="f"/>
    <n v="0.72605753133319895"/>
    <n v="2"/>
    <n v="2"/>
  </r>
  <r>
    <s v="390-F-Jun-06-23"/>
    <m/>
    <n v="390"/>
    <x v="27"/>
    <n v="13.891999999999999"/>
    <n v="13.89"/>
    <x v="71"/>
    <s v="edimethylnonatriene"/>
    <n v="274821026"/>
    <n v="67567048"/>
    <n v="15.92"/>
    <n v="3.32"/>
    <n v="1"/>
    <s v="f"/>
    <n v="3.8323327211157427"/>
    <n v="2"/>
    <n v="2"/>
  </r>
  <r>
    <s v="390-F-Jun-06-23"/>
    <m/>
    <n v="390"/>
    <x v="27"/>
    <n v="13.99"/>
    <n v="13.99"/>
    <x v="292"/>
    <s v=""/>
    <n v="57891256"/>
    <n v="67567048"/>
    <n v="15.92"/>
    <n v="3.32"/>
    <n v="1"/>
    <s v="f"/>
    <n v="0.80728377251341776"/>
    <n v="2"/>
    <n v="2"/>
  </r>
  <r>
    <s v="390-F-Jun-06-23"/>
    <m/>
    <n v="390"/>
    <x v="27"/>
    <n v="14.177"/>
    <n v="14.18"/>
    <x v="330"/>
    <s v=""/>
    <n v="35238505"/>
    <n v="67567048"/>
    <n v="15.92"/>
    <n v="3.32"/>
    <n v="1"/>
    <s v="f"/>
    <n v="0.49139499157062572"/>
    <n v="2"/>
    <n v="2"/>
  </r>
  <r>
    <s v="390-F-Jun-06-23"/>
    <m/>
    <n v="390"/>
    <x v="27"/>
    <n v="14.288"/>
    <n v="14.29"/>
    <x v="238"/>
    <s v=""/>
    <n v="314992822"/>
    <n v="67567048"/>
    <n v="15.92"/>
    <n v="3.32"/>
    <n v="1"/>
    <s v="f"/>
    <n v="4.3925216212066207"/>
    <n v="2"/>
    <n v="2"/>
  </r>
  <r>
    <s v="390-F-Jun-06-23"/>
    <m/>
    <n v="390"/>
    <x v="27"/>
    <n v="14.385"/>
    <n v="14.39"/>
    <x v="239"/>
    <s v=""/>
    <n v="218614399"/>
    <n v="67567048"/>
    <n v="15.92"/>
    <n v="3.32"/>
    <n v="1"/>
    <s v="f"/>
    <n v="3.0485408150494013"/>
    <n v="2"/>
    <n v="2"/>
  </r>
  <r>
    <s v="390-F-Jun-06-23"/>
    <m/>
    <n v="390"/>
    <x v="27"/>
    <n v="14.525"/>
    <n v="14.53"/>
    <x v="240"/>
    <s v=""/>
    <n v="49732220"/>
    <n v="67567048"/>
    <n v="15.92"/>
    <n v="3.32"/>
    <n v="1"/>
    <s v="f"/>
    <n v="0.69350739560853969"/>
    <n v="2"/>
    <n v="2"/>
  </r>
  <r>
    <s v="390-F-Jun-06-23"/>
    <m/>
    <n v="390"/>
    <x v="27"/>
    <n v="14.635"/>
    <n v="14.64"/>
    <x v="241"/>
    <s v=""/>
    <n v="32455015"/>
    <n v="67567048"/>
    <n v="15.92"/>
    <n v="3.32"/>
    <n v="1"/>
    <s v="f"/>
    <n v="0.4525796943527976"/>
    <n v="2"/>
    <n v="2"/>
  </r>
  <r>
    <s v="390-F-Jun-06-23"/>
    <m/>
    <n v="390"/>
    <x v="27"/>
    <n v="14.856999999999999"/>
    <n v="14.86"/>
    <x v="295"/>
    <s v=""/>
    <n v="31832072"/>
    <n v="67567048"/>
    <n v="15.92"/>
    <n v="3.32"/>
    <n v="1"/>
    <s v="f"/>
    <n v="0.44389285958968888"/>
    <n v="2"/>
    <n v="2"/>
  </r>
  <r>
    <s v="390-F-Jun-06-23"/>
    <m/>
    <n v="390"/>
    <x v="27"/>
    <n v="14.954000000000001"/>
    <n v="14.95"/>
    <x v="95"/>
    <s v="benzene"/>
    <n v="48744452"/>
    <n v="67567048"/>
    <n v="15.92"/>
    <n v="3.32"/>
    <n v="1"/>
    <s v="f"/>
    <n v="0.67973313793121382"/>
    <n v="2"/>
    <n v="2"/>
  </r>
  <r>
    <s v="390-F-Jun-06-23"/>
    <m/>
    <n v="390"/>
    <x v="27"/>
    <n v="15.122999999999999"/>
    <n v="15.12"/>
    <x v="368"/>
    <s v=""/>
    <n v="57617989"/>
    <n v="67567048"/>
    <n v="15.92"/>
    <n v="3.32"/>
    <n v="1"/>
    <s v="f"/>
    <n v="0.80347311042200587"/>
    <n v="2"/>
    <n v="2"/>
  </r>
  <r>
    <s v="390-F-Jun-06-23"/>
    <m/>
    <n v="390"/>
    <x v="27"/>
    <n v="15.266999999999999"/>
    <n v="15.27"/>
    <x v="72"/>
    <s v=""/>
    <n v="23621899"/>
    <n v="67567048"/>
    <n v="15.92"/>
    <n v="3.32"/>
    <n v="1"/>
    <s v="f"/>
    <n v="0.32940338586972323"/>
    <n v="2"/>
    <n v="2"/>
  </r>
  <r>
    <s v="390-F-Jun-06-23"/>
    <m/>
    <n v="390"/>
    <x v="27"/>
    <n v="15.458"/>
    <n v="15.46"/>
    <x v="243"/>
    <s v=""/>
    <n v="39258759"/>
    <n v="67567048"/>
    <n v="15.92"/>
    <n v="3.32"/>
    <n v="1"/>
    <s v="f"/>
    <n v="0.54745675356767332"/>
    <n v="2"/>
    <n v="2"/>
  </r>
  <r>
    <s v="390-F-Jun-06-23"/>
    <m/>
    <n v="390"/>
    <x v="27"/>
    <n v="15.71"/>
    <n v="15.71"/>
    <x v="25"/>
    <s v=""/>
    <n v="22954241"/>
    <n v="67567048"/>
    <n v="15.92"/>
    <n v="3.32"/>
    <n v="1"/>
    <s v="f"/>
    <n v="0.32009300799523449"/>
    <n v="2"/>
    <n v="2"/>
  </r>
  <r>
    <s v="390-F-Jun-06-23"/>
    <m/>
    <n v="390"/>
    <x v="27"/>
    <n v="16.114999999999998"/>
    <n v="16.12"/>
    <x v="369"/>
    <s v=""/>
    <n v="49891446"/>
    <n v="67567048"/>
    <n v="15.92"/>
    <n v="3.32"/>
    <n v="1"/>
    <s v="f"/>
    <n v="0.69572777524518492"/>
    <n v="2"/>
    <n v="2"/>
  </r>
  <r>
    <s v="390-F-Jun-06-23"/>
    <m/>
    <n v="390"/>
    <x v="27"/>
    <n v="16.215"/>
    <n v="16.22"/>
    <x v="27"/>
    <s v="methylsalicylate"/>
    <n v="25071590"/>
    <n v="67567048"/>
    <n v="15.92"/>
    <n v="3.32"/>
    <n v="1"/>
    <s v="f"/>
    <n v="0.34961908164697064"/>
    <n v="2"/>
    <n v="2"/>
  </r>
  <r>
    <s v="390-F-Jun-06-23"/>
    <m/>
    <n v="390"/>
    <x v="27"/>
    <n v="16.364000000000001"/>
    <n v="16.36"/>
    <x v="28"/>
    <s v="dodecane"/>
    <n v="87477586"/>
    <n v="67567048"/>
    <n v="15.92"/>
    <n v="3.32"/>
    <n v="1"/>
    <s v="f"/>
    <n v="1.2198601397842697"/>
    <n v="2"/>
    <n v="2"/>
  </r>
  <r>
    <s v="390-F-Jun-06-23"/>
    <m/>
    <n v="390"/>
    <x v="27"/>
    <n v="16.55"/>
    <n v="16.55"/>
    <x v="29"/>
    <s v="decanal"/>
    <n v="135381451"/>
    <n v="67567048"/>
    <n v="15.92"/>
    <n v="3.32"/>
    <n v="1"/>
    <s v="f"/>
    <n v="1.8878714341872356"/>
    <n v="2"/>
    <n v="2"/>
  </r>
  <r>
    <s v="390-F-Jun-06-23"/>
    <m/>
    <n v="390"/>
    <x v="27"/>
    <n v="16.84"/>
    <n v="16.84"/>
    <x v="300"/>
    <s v=""/>
    <n v="29148701"/>
    <n v="67567048"/>
    <n v="15.92"/>
    <n v="3.32"/>
    <n v="1"/>
    <s v="f"/>
    <n v="0.40647370489155799"/>
    <n v="2"/>
    <n v="2"/>
  </r>
  <r>
    <s v="390-F-Jun-06-23"/>
    <m/>
    <n v="390"/>
    <x v="27"/>
    <n v="16.937000000000001"/>
    <n v="16.940000000000001"/>
    <x v="246"/>
    <s v=""/>
    <n v="94076944"/>
    <n v="67567048"/>
    <n v="15.92"/>
    <n v="3.32"/>
    <n v="1"/>
    <s v="f"/>
    <n v="1.3118870708013926"/>
    <n v="2"/>
    <n v="2"/>
  </r>
  <r>
    <s v="390-F-Jun-06-23"/>
    <m/>
    <n v="390"/>
    <x v="27"/>
    <n v="17.190999999999999"/>
    <n v="17.190000000000001"/>
    <x v="247"/>
    <s v=""/>
    <n v="55503225"/>
    <n v="67567048"/>
    <n v="15.92"/>
    <n v="3.32"/>
    <n v="1"/>
    <s v="f"/>
    <n v="0.77398308415801242"/>
    <n v="2"/>
    <n v="2"/>
  </r>
  <r>
    <s v="390-F-Jun-06-23"/>
    <m/>
    <n v="390"/>
    <x v="27"/>
    <n v="17.274000000000001"/>
    <n v="17.27"/>
    <x v="274"/>
    <s v=""/>
    <n v="60183086"/>
    <n v="67567048"/>
    <n v="15.92"/>
    <n v="3.32"/>
    <n v="1"/>
    <s v="f"/>
    <n v="0.8392429541963895"/>
    <n v="2"/>
    <n v="2"/>
  </r>
  <r>
    <s v="390-F-Jun-06-23"/>
    <m/>
    <n v="390"/>
    <x v="27"/>
    <n v="17.431000000000001"/>
    <n v="17.43"/>
    <x v="30"/>
    <s v="cisthreehexiso"/>
    <n v="50021669"/>
    <n v="67567048"/>
    <n v="15.92"/>
    <n v="3.32"/>
    <n v="1"/>
    <s v="f"/>
    <n v="0.6975437129527382"/>
    <n v="2"/>
    <n v="2"/>
  </r>
  <r>
    <s v="390-F-Jun-06-23"/>
    <m/>
    <n v="390"/>
    <x v="27"/>
    <n v="17.649999999999999"/>
    <n v="17.649999999999999"/>
    <x v="248"/>
    <s v=""/>
    <n v="40276631"/>
    <n v="67567048"/>
    <n v="15.92"/>
    <n v="3.32"/>
    <n v="1"/>
    <s v="f"/>
    <n v="0.56165080643285514"/>
    <n v="2"/>
    <n v="2"/>
  </r>
  <r>
    <s v="390-F-Jun-06-23"/>
    <m/>
    <n v="390"/>
    <x v="27"/>
    <n v="18.181999999999999"/>
    <n v="18.18"/>
    <x v="33"/>
    <s v="methylacetophenone"/>
    <n v="27148305"/>
    <n v="67567048"/>
    <n v="15.92"/>
    <n v="3.32"/>
    <n v="1"/>
    <s v="f"/>
    <n v="0.3785785210420185"/>
    <n v="2"/>
    <n v="2"/>
  </r>
  <r>
    <s v="390-F-Jun-06-23"/>
    <m/>
    <n v="390"/>
    <x v="27"/>
    <n v="18.411000000000001"/>
    <n v="18.41"/>
    <x v="370"/>
    <s v=""/>
    <n v="24672400"/>
    <n v="67567048"/>
    <n v="15.92"/>
    <n v="3.32"/>
    <n v="1"/>
    <s v="f"/>
    <n v="0.34405244462065304"/>
    <n v="2"/>
    <n v="2"/>
  </r>
  <r>
    <s v="390-F-Jun-06-23"/>
    <m/>
    <n v="390"/>
    <x v="27"/>
    <n v="18.515000000000001"/>
    <n v="18.52"/>
    <x v="276"/>
    <s v=""/>
    <n v="17753145"/>
    <n v="67567048"/>
    <n v="15.92"/>
    <n v="3.32"/>
    <n v="1"/>
    <s v="f"/>
    <n v="0.24756460404966374"/>
    <n v="2"/>
    <n v="2"/>
  </r>
  <r>
    <s v="390-F-Jun-06-23"/>
    <m/>
    <n v="390"/>
    <x v="27"/>
    <n v="18.690999999999999"/>
    <n v="18.690000000000001"/>
    <x v="35"/>
    <s v=""/>
    <n v="34389060"/>
    <n v="67567048"/>
    <n v="15.92"/>
    <n v="3.32"/>
    <n v="1"/>
    <s v="f"/>
    <n v="0.47954962473072399"/>
    <n v="2"/>
    <n v="2"/>
  </r>
  <r>
    <s v="390-F-Jun-06-23"/>
    <m/>
    <n v="390"/>
    <x v="27"/>
    <n v="19.114000000000001"/>
    <n v="19.11"/>
    <x v="371"/>
    <s v=""/>
    <n v="519904199"/>
    <n v="67567048"/>
    <n v="15.92"/>
    <n v="3.32"/>
    <n v="1"/>
    <s v="f"/>
    <n v="7.2499761123560118"/>
    <n v="2"/>
    <n v="2"/>
  </r>
  <r>
    <s v="390-F-Jun-06-23"/>
    <m/>
    <n v="390"/>
    <x v="27"/>
    <n v="19.401"/>
    <n v="19.399999999999999"/>
    <x v="39"/>
    <s v="undecanal_c"/>
    <n v="21709360"/>
    <n v="67567048"/>
    <n v="15.92"/>
    <n v="3.32"/>
    <n v="1"/>
    <s v="f"/>
    <n v="0.30273335302401955"/>
    <n v="2"/>
    <n v="2"/>
  </r>
  <r>
    <s v="390-F-Jun-06-23"/>
    <m/>
    <n v="390"/>
    <x v="27"/>
    <n v="19.504000000000001"/>
    <n v="19.5"/>
    <x v="41"/>
    <s v="standard"/>
    <n v="67567048"/>
    <n v="67567048"/>
    <n v="15.92"/>
    <n v="3.32"/>
    <n v="1"/>
    <s v="f"/>
    <n v="0.94221105527638194"/>
    <n v="2"/>
    <n v="2"/>
  </r>
  <r>
    <s v="390-F-Jun-06-23"/>
    <m/>
    <n v="390"/>
    <x v="27"/>
    <n v="19.876999999999999"/>
    <n v="19.88"/>
    <x v="164"/>
    <s v=""/>
    <n v="20552616"/>
    <n v="67567048"/>
    <n v="15.92"/>
    <n v="3.32"/>
    <n v="1"/>
    <s v="f"/>
    <n v="0.28660275360927789"/>
    <n v="2"/>
    <n v="2"/>
  </r>
  <r>
    <s v="390-F-Jun-06-23"/>
    <m/>
    <n v="390"/>
    <x v="27"/>
    <n v="20.131"/>
    <n v="20.13"/>
    <x v="73"/>
    <s v=""/>
    <n v="19912024"/>
    <n v="67567048"/>
    <n v="15.92"/>
    <n v="3.32"/>
    <n v="1"/>
    <s v="f"/>
    <n v="0.27766980652652817"/>
    <n v="2"/>
    <n v="2"/>
  </r>
  <r>
    <s v="390-F-Jun-06-23"/>
    <m/>
    <n v="390"/>
    <x v="27"/>
    <n v="20.192"/>
    <n v="20.190000000000001"/>
    <x v="74"/>
    <s v=""/>
    <n v="14473641"/>
    <n v="67567048"/>
    <n v="15.92"/>
    <n v="3.32"/>
    <n v="1"/>
    <s v="f"/>
    <n v="0.20183247550346595"/>
    <n v="2"/>
    <n v="2"/>
  </r>
  <r>
    <s v="390-F-Jun-06-23"/>
    <m/>
    <n v="390"/>
    <x v="27"/>
    <n v="21.181000000000001"/>
    <n v="21.18"/>
    <x v="372"/>
    <s v=""/>
    <n v="17335341"/>
    <n v="67567048"/>
    <n v="15.92"/>
    <n v="3.32"/>
    <n v="1"/>
    <s v="f"/>
    <n v="0.24173839794193658"/>
    <n v="2"/>
    <n v="2"/>
  </r>
  <r>
    <s v="390-F-Jun-06-23"/>
    <m/>
    <n v="390"/>
    <x v="27"/>
    <n v="22.076000000000001"/>
    <n v="22.08"/>
    <x v="45"/>
    <s v="dodecanal_b"/>
    <n v="22183860"/>
    <n v="67567048"/>
    <n v="15.92"/>
    <n v="3.32"/>
    <n v="1"/>
    <s v="f"/>
    <n v="0.30935017526151981"/>
    <n v="2"/>
    <n v="2"/>
  </r>
  <r>
    <s v="390-F-Jun-06-23"/>
    <m/>
    <n v="390"/>
    <x v="27"/>
    <n v="22.286999999999999"/>
    <n v="22.29"/>
    <x v="46"/>
    <s v="tetramethyldiol"/>
    <n v="89214600"/>
    <n v="67567048"/>
    <n v="15.92"/>
    <n v="3.32"/>
    <n v="1"/>
    <s v="f"/>
    <n v="1.244082506195332"/>
    <n v="2"/>
    <n v="2"/>
  </r>
  <r>
    <s v="390-F-Jun-06-23"/>
    <m/>
    <n v="390"/>
    <x v="27"/>
    <n v="22.658000000000001"/>
    <n v="22.66"/>
    <x v="373"/>
    <s v=""/>
    <n v="59717287"/>
    <n v="67567048"/>
    <n v="15.92"/>
    <n v="3.32"/>
    <n v="1"/>
    <s v="f"/>
    <n v="0.83274746593209992"/>
    <n v="2"/>
    <n v="2"/>
  </r>
  <r>
    <s v="390-F-Jun-06-23"/>
    <m/>
    <n v="390"/>
    <x v="27"/>
    <n v="23.105"/>
    <n v="23.11"/>
    <x v="120"/>
    <s v=""/>
    <n v="36241067"/>
    <n v="67567048"/>
    <n v="15.92"/>
    <n v="3.32"/>
    <n v="1"/>
    <s v="f"/>
    <n v="0.50537554907552074"/>
    <n v="2"/>
    <n v="2"/>
  </r>
  <r>
    <s v="390-F-Jun-06-23"/>
    <m/>
    <n v="390"/>
    <x v="27"/>
    <n v="23.315000000000001"/>
    <n v="23.32"/>
    <x v="307"/>
    <s v=""/>
    <n v="16507442"/>
    <n v="67567048"/>
    <n v="15.92"/>
    <n v="3.32"/>
    <n v="1"/>
    <s v="f"/>
    <n v="0.23019348642749154"/>
    <n v="2"/>
    <n v="2"/>
  </r>
  <r>
    <s v="390-F-Jun-06-23"/>
    <m/>
    <n v="390"/>
    <x v="27"/>
    <n v="23.408999999999999"/>
    <n v="23.41"/>
    <x v="308"/>
    <s v=""/>
    <n v="17867893"/>
    <n v="67567048"/>
    <n v="15.92"/>
    <n v="3.32"/>
    <n v="1"/>
    <s v="f"/>
    <n v="0.24916474549984008"/>
    <n v="2"/>
    <n v="2"/>
  </r>
  <r>
    <s v="390-F-Jun-06-23"/>
    <m/>
    <n v="390"/>
    <x v="27"/>
    <n v="23.54"/>
    <n v="23.54"/>
    <x v="77"/>
    <s v=""/>
    <n v="15985138"/>
    <n v="67567048"/>
    <n v="15.92"/>
    <n v="3.32"/>
    <n v="1"/>
    <s v="f"/>
    <n v="0.22291004549612103"/>
    <n v="2"/>
    <n v="2"/>
  </r>
  <r>
    <s v="390-F-Jun-06-23"/>
    <m/>
    <n v="390"/>
    <x v="27"/>
    <n v="23.846"/>
    <n v="23.85"/>
    <x v="191"/>
    <s v=""/>
    <n v="23177560"/>
    <n v="67567048"/>
    <n v="15.92"/>
    <n v="3.32"/>
    <n v="1"/>
    <s v="f"/>
    <n v="0.32320715367543751"/>
    <n v="2"/>
    <n v="2"/>
  </r>
  <r>
    <s v="390-F-Jun-06-23"/>
    <m/>
    <n v="390"/>
    <x v="27"/>
    <n v="24.600999999999999"/>
    <n v="24.6"/>
    <x v="49"/>
    <s v="tridecanal"/>
    <n v="120863566"/>
    <n v="67567048"/>
    <n v="15.92"/>
    <n v="3.32"/>
    <n v="1"/>
    <s v="f"/>
    <n v="1.6854219835877193"/>
    <n v="2"/>
    <n v="2"/>
  </r>
  <r>
    <s v="390-F-Jun-06-23"/>
    <m/>
    <n v="390"/>
    <x v="27"/>
    <n v="24.972999999999999"/>
    <n v="24.97"/>
    <x v="264"/>
    <s v=""/>
    <n v="11741723"/>
    <n v="67567048"/>
    <n v="15.92"/>
    <n v="3.32"/>
    <n v="1"/>
    <s v="f"/>
    <n v="0.16373634110214441"/>
    <n v="2"/>
    <n v="2"/>
  </r>
  <r>
    <s v="390-F-Jun-06-23"/>
    <m/>
    <n v="390"/>
    <x v="27"/>
    <n v="26.991"/>
    <n v="26.99"/>
    <x v="53"/>
    <s v="tetradecanal"/>
    <n v="12929323"/>
    <n v="67567048"/>
    <n v="15.92"/>
    <n v="3.32"/>
    <n v="1"/>
    <s v="f"/>
    <n v="0.18029722221754008"/>
    <n v="2"/>
    <n v="2"/>
  </r>
  <r>
    <s v="390-F-Jun-06-23"/>
    <m/>
    <n v="390"/>
    <x v="27"/>
    <n v="28.82"/>
    <n v="28.82"/>
    <x v="158"/>
    <s v=""/>
    <n v="24730938"/>
    <n v="67567048"/>
    <n v="15.92"/>
    <n v="3.32"/>
    <n v="1"/>
    <s v="f"/>
    <n v="0.34486874712884857"/>
    <n v="2"/>
    <n v="2"/>
  </r>
  <r>
    <s v="390-F-Jun-06-23"/>
    <m/>
    <n v="390"/>
    <x v="27"/>
    <n v="29.259"/>
    <n v="29.26"/>
    <x v="57"/>
    <s v="pentadecanal"/>
    <n v="14434493"/>
    <n v="67567048"/>
    <n v="15.92"/>
    <n v="3.32"/>
    <n v="1"/>
    <s v="f"/>
    <n v="0.20128656326541819"/>
    <n v="2"/>
    <n v="2"/>
  </r>
  <r>
    <s v="390-F-Jun-06-23"/>
    <m/>
    <n v="390"/>
    <x v="27"/>
    <n v="31.239000000000001"/>
    <n v="31.24"/>
    <x v="58"/>
    <s v=""/>
    <n v="17442417"/>
    <n v="67567048"/>
    <n v="15.92"/>
    <n v="3.32"/>
    <n v="1"/>
    <s v="f"/>
    <n v="0.24323155464984508"/>
    <n v="2"/>
    <n v="2"/>
  </r>
  <r>
    <s v="390-F-Jun-06-23"/>
    <m/>
    <n v="390"/>
    <x v="27"/>
    <n v="32.003999999999998"/>
    <n v="32"/>
    <x v="374"/>
    <s v=""/>
    <n v="13245591"/>
    <n v="67567048"/>
    <n v="15.92"/>
    <n v="3.32"/>
    <n v="1"/>
    <s v="f"/>
    <n v="0.18470752598025814"/>
    <n v="2"/>
    <n v="2"/>
  </r>
  <r>
    <s v="390-F-Jun-06-23"/>
    <m/>
    <n v="390"/>
    <x v="27"/>
    <n v="32.872999999999998"/>
    <n v="32.869999999999997"/>
    <x v="267"/>
    <s v=""/>
    <n v="29336618"/>
    <n v="67567048"/>
    <n v="15.92"/>
    <n v="3.32"/>
    <n v="1"/>
    <s v="f"/>
    <n v="0.40909417567007073"/>
    <n v="2"/>
    <n v="2"/>
  </r>
  <r>
    <s v="399-F-Jun-06-23"/>
    <m/>
    <n v="399"/>
    <x v="28"/>
    <n v="4.3710000000000004"/>
    <n v="4.37"/>
    <x v="161"/>
    <s v=""/>
    <n v="25202779"/>
    <n v="62262596"/>
    <n v="17.38"/>
    <n v="3.61"/>
    <n v="1"/>
    <s v="f"/>
    <n v="0.34935156551295388"/>
    <n v="2"/>
    <n v="2"/>
  </r>
  <r>
    <s v="399-F-Jun-06-23"/>
    <m/>
    <n v="399"/>
    <x v="28"/>
    <n v="4.8730000000000002"/>
    <n v="4.87"/>
    <x v="68"/>
    <s v=""/>
    <n v="18359761"/>
    <n v="62262596"/>
    <n v="17.38"/>
    <n v="3.61"/>
    <n v="1"/>
    <s v="f"/>
    <n v="0.25449619059047712"/>
    <n v="2"/>
    <n v="2"/>
  </r>
  <r>
    <s v="399-F-Jun-06-23"/>
    <m/>
    <n v="399"/>
    <x v="28"/>
    <n v="5.4240000000000004"/>
    <n v="5.42"/>
    <x v="2"/>
    <s v="hydroxymethylpentanone"/>
    <n v="105115073"/>
    <n v="62262596"/>
    <n v="17.38"/>
    <n v="3.61"/>
    <n v="1"/>
    <s v="f"/>
    <n v="1.4570661160643605"/>
    <n v="2"/>
    <n v="2"/>
  </r>
  <r>
    <s v="399-F-Jun-06-23"/>
    <m/>
    <n v="399"/>
    <x v="28"/>
    <n v="5.7590000000000003"/>
    <n v="5.76"/>
    <x v="3"/>
    <s v="zhexenol"/>
    <n v="412107109"/>
    <n v="62262596"/>
    <n v="17.38"/>
    <n v="3.61"/>
    <n v="1"/>
    <s v="f"/>
    <n v="5.7124757427808861"/>
    <n v="2"/>
    <n v="2"/>
  </r>
  <r>
    <s v="399-F-Jun-06-23"/>
    <m/>
    <n v="399"/>
    <x v="28"/>
    <n v="6.1180000000000003"/>
    <n v="6.12"/>
    <x v="5"/>
    <s v=""/>
    <n v="40956523"/>
    <n v="62262596"/>
    <n v="17.38"/>
    <n v="3.61"/>
    <n v="1"/>
    <s v="f"/>
    <n v="0.56772411598011874"/>
    <n v="2"/>
    <n v="2"/>
  </r>
  <r>
    <s v="399-F-Jun-06-23"/>
    <m/>
    <n v="399"/>
    <x v="28"/>
    <n v="7.5140000000000002"/>
    <n v="7.51"/>
    <x v="9"/>
    <s v="cyclopentane"/>
    <n v="27312484"/>
    <n v="62262596"/>
    <n v="17.38"/>
    <n v="3.61"/>
    <n v="1"/>
    <s v="f"/>
    <n v="0.37859551295702371"/>
    <n v="2"/>
    <n v="2"/>
  </r>
  <r>
    <s v="399-F-Jun-06-23"/>
    <m/>
    <n v="399"/>
    <x v="28"/>
    <n v="7.8179999999999996"/>
    <n v="7.82"/>
    <x v="226"/>
    <s v=""/>
    <n v="362103328"/>
    <n v="62262596"/>
    <n v="17.38"/>
    <n v="3.61"/>
    <n v="1"/>
    <s v="f"/>
    <n v="5.0193418953620403"/>
    <n v="2"/>
    <n v="2"/>
  </r>
  <r>
    <s v="399-F-Jun-06-23"/>
    <m/>
    <n v="399"/>
    <x v="28"/>
    <n v="8.0090000000000003"/>
    <n v="8.01"/>
    <x v="169"/>
    <s v="apinene"/>
    <n v="475171479"/>
    <n v="62262596"/>
    <n v="17.38"/>
    <n v="3.61"/>
    <n v="1"/>
    <s v="f"/>
    <n v="6.5866506259391349"/>
    <n v="2"/>
    <n v="2"/>
  </r>
  <r>
    <s v="399-F-Jun-06-23"/>
    <m/>
    <n v="399"/>
    <x v="28"/>
    <n v="8.4710000000000001"/>
    <n v="8.4700000000000006"/>
    <x v="10"/>
    <s v=""/>
    <n v="41058410"/>
    <n v="62262596"/>
    <n v="17.38"/>
    <n v="3.61"/>
    <n v="1"/>
    <s v="f"/>
    <n v="0.56913643574673733"/>
    <n v="2"/>
    <n v="2"/>
  </r>
  <r>
    <s v="399-F-Jun-06-23"/>
    <m/>
    <n v="399"/>
    <x v="28"/>
    <n v="9.0570000000000004"/>
    <n v="9.06"/>
    <x v="325"/>
    <s v=""/>
    <n v="91778399"/>
    <n v="62262596"/>
    <n v="17.38"/>
    <n v="3.61"/>
    <n v="1"/>
    <s v="f"/>
    <n v="1.2721980925564804"/>
    <n v="2"/>
    <n v="2"/>
  </r>
  <r>
    <s v="399-F-Jun-06-23"/>
    <m/>
    <n v="399"/>
    <x v="28"/>
    <n v="9.3079999999999998"/>
    <n v="9.31"/>
    <x v="207"/>
    <s v=""/>
    <n v="556339357"/>
    <n v="62262596"/>
    <n v="17.38"/>
    <n v="3.61"/>
    <n v="1"/>
    <s v="f"/>
    <n v="7.7117696157403959"/>
    <n v="2"/>
    <n v="2"/>
  </r>
  <r>
    <s v="399-F-Jun-06-23"/>
    <m/>
    <n v="399"/>
    <x v="28"/>
    <n v="9.5459999999999994"/>
    <n v="9.5500000000000007"/>
    <x v="375"/>
    <s v=""/>
    <n v="52005045"/>
    <n v="62262596"/>
    <n v="17.38"/>
    <n v="3.61"/>
    <n v="1"/>
    <s v="f"/>
    <n v="0.72087462598158769"/>
    <n v="2"/>
    <n v="2"/>
  </r>
  <r>
    <s v="399-F-Jun-06-23"/>
    <m/>
    <n v="399"/>
    <x v="28"/>
    <n v="9.9550000000000001"/>
    <n v="9.9600000000000009"/>
    <x v="311"/>
    <s v=""/>
    <n v="4126460023"/>
    <n v="62262596"/>
    <n v="17.38"/>
    <n v="3.61"/>
    <n v="1"/>
    <s v="f"/>
    <n v="57.199456816316555"/>
    <n v="2"/>
    <n v="2"/>
  </r>
  <r>
    <s v="399-F-Jun-06-23"/>
    <m/>
    <n v="399"/>
    <x v="28"/>
    <n v="10.388"/>
    <n v="10.39"/>
    <x v="312"/>
    <s v=""/>
    <n v="394718864"/>
    <n v="62262596"/>
    <n v="17.38"/>
    <n v="3.61"/>
    <n v="1"/>
    <s v="f"/>
    <n v="5.4714463462896186"/>
    <n v="2"/>
    <n v="2"/>
  </r>
  <r>
    <s v="399-F-Jun-06-23"/>
    <m/>
    <n v="399"/>
    <x v="28"/>
    <n v="10.494"/>
    <n v="10.49"/>
    <x v="14"/>
    <s v="zhexenolacetate"/>
    <n v="225182937"/>
    <n v="62262596"/>
    <n v="17.38"/>
    <n v="3.61"/>
    <n v="1"/>
    <s v="f"/>
    <n v="3.1214022694780947"/>
    <n v="2"/>
    <n v="2"/>
  </r>
  <r>
    <s v="399-F-Jun-06-23"/>
    <m/>
    <n v="399"/>
    <x v="28"/>
    <n v="10.768000000000001"/>
    <n v="10.77"/>
    <x v="327"/>
    <s v=""/>
    <n v="70627851"/>
    <n v="62262596"/>
    <n v="17.38"/>
    <n v="3.61"/>
    <n v="1"/>
    <s v="f"/>
    <n v="0.979017048701877"/>
    <n v="2"/>
    <n v="2"/>
  </r>
  <r>
    <s v="399-F-Jun-06-23"/>
    <m/>
    <n v="399"/>
    <x v="28"/>
    <n v="11.284000000000001"/>
    <n v="11.28"/>
    <x v="328"/>
    <s v=""/>
    <n v="11561513597"/>
    <n v="62262596"/>
    <n v="17.38"/>
    <n v="3.61"/>
    <n v="1"/>
    <s v="f"/>
    <n v="160.26140906172498"/>
    <n v="2"/>
    <n v="2"/>
  </r>
  <r>
    <s v="399-F-Jun-06-23"/>
    <m/>
    <n v="399"/>
    <x v="28"/>
    <n v="11.45"/>
    <n v="11.45"/>
    <x v="329"/>
    <s v=""/>
    <n v="159721116"/>
    <n v="62262596"/>
    <n v="17.38"/>
    <n v="3.61"/>
    <n v="1"/>
    <s v="f"/>
    <n v="2.2139948106546545"/>
    <n v="2"/>
    <n v="2"/>
  </r>
  <r>
    <s v="399-F-Jun-06-23"/>
    <m/>
    <n v="399"/>
    <x v="28"/>
    <n v="11.773"/>
    <n v="11.77"/>
    <x v="149"/>
    <s v="bocimene"/>
    <n v="780255613"/>
    <n v="62262596"/>
    <n v="17.38"/>
    <n v="3.61"/>
    <n v="1"/>
    <s v="f"/>
    <n v="10.815613623474597"/>
    <n v="2"/>
    <n v="2"/>
  </r>
  <r>
    <s v="399-F-Jun-06-23"/>
    <m/>
    <n v="399"/>
    <x v="28"/>
    <n v="12.077"/>
    <n v="12.08"/>
    <x v="315"/>
    <s v=""/>
    <n v="107692493"/>
    <n v="62262596"/>
    <n v="17.38"/>
    <n v="3.61"/>
    <n v="1"/>
    <s v="f"/>
    <n v="1.4927933551908235"/>
    <n v="2"/>
    <n v="2"/>
  </r>
  <r>
    <s v="399-F-Jun-06-23"/>
    <m/>
    <n v="399"/>
    <x v="28"/>
    <n v="13.000999999999999"/>
    <n v="13"/>
    <x v="287"/>
    <s v=""/>
    <n v="336715086"/>
    <n v="62262596"/>
    <n v="17.38"/>
    <n v="3.61"/>
    <n v="1"/>
    <s v="f"/>
    <n v="4.6674195105995606"/>
    <n v="2"/>
    <n v="2"/>
  </r>
  <r>
    <s v="399-F-Jun-06-23"/>
    <m/>
    <n v="399"/>
    <x v="28"/>
    <n v="13.176"/>
    <n v="13.18"/>
    <x v="288"/>
    <s v=""/>
    <n v="19310580"/>
    <n v="62262596"/>
    <n v="17.38"/>
    <n v="3.61"/>
    <n v="1"/>
    <s v="f"/>
    <n v="0.26767609055982028"/>
    <n v="2"/>
    <n v="2"/>
  </r>
  <r>
    <s v="399-F-Jun-06-23"/>
    <m/>
    <n v="399"/>
    <x v="28"/>
    <n v="13.28"/>
    <n v="13.28"/>
    <x v="358"/>
    <s v=""/>
    <n v="87981516"/>
    <n v="62262596"/>
    <n v="17.38"/>
    <n v="3.61"/>
    <n v="1"/>
    <s v="f"/>
    <n v="1.2195671100715915"/>
    <n v="2"/>
    <n v="2"/>
  </r>
  <r>
    <s v="399-F-Jun-06-23"/>
    <m/>
    <n v="399"/>
    <x v="28"/>
    <n v="13.372999999999999"/>
    <n v="13.37"/>
    <x v="107"/>
    <s v=""/>
    <n v="21677633"/>
    <n v="62262596"/>
    <n v="17.38"/>
    <n v="3.61"/>
    <n v="1"/>
    <s v="f"/>
    <n v="0.30048730043481597"/>
    <n v="2"/>
    <n v="2"/>
  </r>
  <r>
    <s v="399-F-Jun-06-23"/>
    <m/>
    <n v="399"/>
    <x v="28"/>
    <n v="13.444000000000001"/>
    <n v="13.44"/>
    <x v="290"/>
    <s v=""/>
    <n v="57750320"/>
    <n v="62262596"/>
    <n v="17.38"/>
    <n v="3.61"/>
    <n v="1"/>
    <s v="f"/>
    <n v="0.8005134949948991"/>
    <n v="2"/>
    <n v="2"/>
  </r>
  <r>
    <s v="399-F-Jun-06-23"/>
    <m/>
    <n v="399"/>
    <x v="28"/>
    <n v="13.518000000000001"/>
    <n v="13.52"/>
    <x v="20"/>
    <s v="nonanal"/>
    <n v="86537647"/>
    <n v="62262596"/>
    <n v="17.38"/>
    <n v="3.61"/>
    <n v="1"/>
    <s v="f"/>
    <n v="1.19955273405593"/>
    <n v="2"/>
    <n v="2"/>
  </r>
  <r>
    <s v="399-F-Jun-06-23"/>
    <m/>
    <n v="399"/>
    <x v="28"/>
    <n v="13.776"/>
    <n v="13.78"/>
    <x v="291"/>
    <s v=""/>
    <n v="107342860"/>
    <n v="62262596"/>
    <n v="17.38"/>
    <n v="3.61"/>
    <n v="1"/>
    <s v="f"/>
    <n v="1.4879468723523639"/>
    <n v="2"/>
    <n v="2"/>
  </r>
  <r>
    <s v="399-F-Jun-06-23"/>
    <m/>
    <n v="399"/>
    <x v="28"/>
    <n v="13.898"/>
    <n v="13.9"/>
    <x v="71"/>
    <s v="edimethylnonatriene"/>
    <n v="793175936"/>
    <n v="62262596"/>
    <n v="17.38"/>
    <n v="3.61"/>
    <n v="1"/>
    <s v="f"/>
    <n v="10.994710343998275"/>
    <n v="2"/>
    <n v="2"/>
  </r>
  <r>
    <s v="399-F-Jun-06-23"/>
    <m/>
    <n v="399"/>
    <x v="28"/>
    <n v="14.176"/>
    <n v="14.18"/>
    <x v="330"/>
    <s v=""/>
    <n v="106300421"/>
    <n v="62262596"/>
    <n v="17.38"/>
    <n v="3.61"/>
    <n v="1"/>
    <s v="f"/>
    <n v="1.4734969699585936"/>
    <n v="2"/>
    <n v="2"/>
  </r>
  <r>
    <s v="399-F-Jun-06-23"/>
    <m/>
    <n v="399"/>
    <x v="28"/>
    <n v="14.292999999999999"/>
    <n v="14.29"/>
    <x v="238"/>
    <s v=""/>
    <n v="58246849"/>
    <n v="62262596"/>
    <n v="17.38"/>
    <n v="3.61"/>
    <n v="1"/>
    <s v="f"/>
    <n v="0.80739619564757648"/>
    <n v="2"/>
    <n v="2"/>
  </r>
  <r>
    <s v="399-F-Jun-06-23"/>
    <m/>
    <n v="399"/>
    <x v="28"/>
    <n v="14.387"/>
    <n v="14.39"/>
    <x v="239"/>
    <s v=""/>
    <n v="317543076"/>
    <n v="62262596"/>
    <n v="17.38"/>
    <n v="3.61"/>
    <n v="1"/>
    <s v="f"/>
    <n v="4.4016642259331356"/>
    <n v="2"/>
    <n v="2"/>
  </r>
  <r>
    <s v="399-F-Jun-06-23"/>
    <m/>
    <n v="399"/>
    <x v="28"/>
    <n v="14.531000000000001"/>
    <n v="14.53"/>
    <x v="240"/>
    <s v=""/>
    <n v="62532891"/>
    <n v="62262596"/>
    <n v="17.38"/>
    <n v="3.61"/>
    <n v="1"/>
    <s v="f"/>
    <n v="0.8668077185813875"/>
    <n v="2"/>
    <n v="2"/>
  </r>
  <r>
    <s v="399-F-Jun-06-23"/>
    <m/>
    <n v="399"/>
    <x v="28"/>
    <n v="14.632999999999999"/>
    <n v="14.63"/>
    <x v="294"/>
    <s v=""/>
    <n v="89513374"/>
    <n v="62262596"/>
    <n v="17.38"/>
    <n v="3.61"/>
    <n v="1"/>
    <s v="f"/>
    <n v="1.2408011569377544"/>
    <n v="2"/>
    <n v="2"/>
  </r>
  <r>
    <s v="399-F-Jun-06-23"/>
    <m/>
    <n v="399"/>
    <x v="28"/>
    <n v="14.859"/>
    <n v="14.86"/>
    <x v="295"/>
    <s v=""/>
    <n v="43310872"/>
    <n v="62262596"/>
    <n v="17.38"/>
    <n v="3.61"/>
    <n v="1"/>
    <s v="f"/>
    <n v="0.60035922772370298"/>
    <n v="2"/>
    <n v="2"/>
  </r>
  <r>
    <s v="399-F-Jun-06-23"/>
    <m/>
    <n v="399"/>
    <x v="28"/>
    <n v="15.114000000000001"/>
    <n v="15.11"/>
    <x v="242"/>
    <s v=""/>
    <n v="117285392"/>
    <n v="62262596"/>
    <n v="17.38"/>
    <n v="3.61"/>
    <n v="1"/>
    <s v="f"/>
    <n v="1.6257665595925146"/>
    <n v="2"/>
    <n v="2"/>
  </r>
  <r>
    <s v="399-F-Jun-06-23"/>
    <m/>
    <n v="399"/>
    <x v="28"/>
    <n v="15.271000000000001"/>
    <n v="15.27"/>
    <x v="72"/>
    <s v=""/>
    <n v="24538477"/>
    <n v="62262596"/>
    <n v="17.38"/>
    <n v="3.61"/>
    <n v="1"/>
    <s v="f"/>
    <n v="0.34014325782302068"/>
    <n v="2"/>
    <n v="2"/>
  </r>
  <r>
    <s v="399-F-Jun-06-23"/>
    <m/>
    <n v="399"/>
    <x v="28"/>
    <n v="15.458"/>
    <n v="15.46"/>
    <x v="243"/>
    <s v=""/>
    <n v="77246891"/>
    <n v="62262596"/>
    <n v="17.38"/>
    <n v="3.61"/>
    <n v="1"/>
    <s v="f"/>
    <n v="1.0707677237442152"/>
    <n v="2"/>
    <n v="2"/>
  </r>
  <r>
    <s v="399-F-Jun-06-23"/>
    <m/>
    <n v="399"/>
    <x v="28"/>
    <n v="15.706"/>
    <n v="15.71"/>
    <x v="25"/>
    <s v=""/>
    <n v="79387267"/>
    <n v="62262596"/>
    <n v="17.38"/>
    <n v="3.61"/>
    <n v="1"/>
    <s v="f"/>
    <n v="1.1004368212031244"/>
    <n v="2"/>
    <n v="2"/>
  </r>
  <r>
    <s v="399-F-Jun-06-23"/>
    <m/>
    <n v="399"/>
    <x v="28"/>
    <n v="15.935"/>
    <n v="15.94"/>
    <x v="376"/>
    <s v=""/>
    <n v="40128345"/>
    <n v="62262596"/>
    <n v="17.38"/>
    <n v="3.61"/>
    <n v="1"/>
    <s v="f"/>
    <n v="0.55624422002009832"/>
    <n v="2"/>
    <n v="2"/>
  </r>
  <r>
    <s v="399-F-Jun-06-23"/>
    <m/>
    <n v="399"/>
    <x v="28"/>
    <n v="16.018000000000001"/>
    <n v="16.02"/>
    <x v="319"/>
    <s v=""/>
    <n v="74854099"/>
    <n v="62262596"/>
    <n v="17.38"/>
    <n v="3.61"/>
    <n v="1"/>
    <s v="f"/>
    <n v="1.0375997294072863"/>
    <n v="2"/>
    <n v="2"/>
  </r>
  <r>
    <s v="399-F-Jun-06-23"/>
    <m/>
    <n v="399"/>
    <x v="28"/>
    <n v="16.106000000000002"/>
    <n v="16.11"/>
    <x v="204"/>
    <s v=""/>
    <n v="59424576"/>
    <n v="62262596"/>
    <n v="17.38"/>
    <n v="3.61"/>
    <n v="1"/>
    <s v="f"/>
    <n v="0.82372141006924304"/>
    <n v="2"/>
    <n v="2"/>
  </r>
  <r>
    <s v="399-F-Jun-06-23"/>
    <m/>
    <n v="399"/>
    <x v="28"/>
    <n v="16.364000000000001"/>
    <n v="16.36"/>
    <x v="28"/>
    <s v="dodecane"/>
    <n v="312760089"/>
    <n v="62262596"/>
    <n v="17.38"/>
    <n v="3.61"/>
    <n v="1"/>
    <s v="f"/>
    <n v="4.3353642359090951"/>
    <n v="2"/>
    <n v="2"/>
  </r>
  <r>
    <s v="399-F-Jun-06-23"/>
    <m/>
    <n v="399"/>
    <x v="28"/>
    <n v="16.475999999999999"/>
    <n v="16.48"/>
    <x v="377"/>
    <s v=""/>
    <n v="19582077"/>
    <n v="62262596"/>
    <n v="17.38"/>
    <n v="3.61"/>
    <n v="1"/>
    <s v="f"/>
    <n v="0.2714394811756754"/>
    <n v="2"/>
    <n v="2"/>
  </r>
  <r>
    <s v="399-F-Jun-06-23"/>
    <m/>
    <n v="399"/>
    <x v="28"/>
    <n v="16.55"/>
    <n v="16.55"/>
    <x v="29"/>
    <s v="decanal"/>
    <n v="76181538"/>
    <n v="62262596"/>
    <n v="17.38"/>
    <n v="3.61"/>
    <n v="1"/>
    <s v="f"/>
    <n v="1.0560001959896799"/>
    <n v="2"/>
    <n v="2"/>
  </r>
  <r>
    <s v="399-F-Jun-06-23"/>
    <m/>
    <n v="399"/>
    <x v="28"/>
    <n v="16.728999999999999"/>
    <n v="16.73"/>
    <x v="245"/>
    <s v=""/>
    <n v="30011343"/>
    <n v="62262596"/>
    <n v="17.38"/>
    <n v="3.61"/>
    <n v="1"/>
    <s v="f"/>
    <n v="0.41600609441507336"/>
    <n v="2"/>
    <n v="2"/>
  </r>
  <r>
    <s v="399-F-Jun-06-23"/>
    <m/>
    <n v="399"/>
    <x v="28"/>
    <n v="16.844000000000001"/>
    <n v="16.84"/>
    <x v="300"/>
    <s v=""/>
    <n v="116698416"/>
    <n v="62262596"/>
    <n v="17.38"/>
    <n v="3.61"/>
    <n v="1"/>
    <s v="f"/>
    <n v="1.617630116205913"/>
    <n v="2"/>
    <n v="2"/>
  </r>
  <r>
    <s v="399-F-Jun-06-23"/>
    <m/>
    <n v="399"/>
    <x v="28"/>
    <n v="16.928999999999998"/>
    <n v="16.93"/>
    <x v="273"/>
    <s v=""/>
    <n v="245019388"/>
    <n v="62262596"/>
    <n v="17.38"/>
    <n v="3.61"/>
    <n v="1"/>
    <s v="f"/>
    <n v="3.396367788600847"/>
    <n v="2"/>
    <n v="2"/>
  </r>
  <r>
    <s v="399-F-Jun-06-23"/>
    <m/>
    <n v="399"/>
    <x v="28"/>
    <n v="17.190999999999999"/>
    <n v="17.190000000000001"/>
    <x v="247"/>
    <s v=""/>
    <n v="197753696"/>
    <n v="62262596"/>
    <n v="17.38"/>
    <n v="3.61"/>
    <n v="1"/>
    <s v="f"/>
    <n v="2.7411883143352074"/>
    <n v="2"/>
    <n v="2"/>
  </r>
  <r>
    <s v="399-F-Jun-06-23"/>
    <m/>
    <n v="399"/>
    <x v="28"/>
    <n v="17.434999999999999"/>
    <n v="17.440000000000001"/>
    <x v="30"/>
    <s v="cisthreehexiso"/>
    <n v="121173116"/>
    <n v="62262596"/>
    <n v="17.38"/>
    <n v="3.61"/>
    <n v="1"/>
    <s v="f"/>
    <n v="1.6796567462930478"/>
    <n v="2"/>
    <n v="2"/>
  </r>
  <r>
    <s v="399-F-Jun-06-23"/>
    <m/>
    <n v="399"/>
    <x v="28"/>
    <n v="17.649999999999999"/>
    <n v="17.649999999999999"/>
    <x v="248"/>
    <s v=""/>
    <n v="89119746"/>
    <n v="62262596"/>
    <n v="17.38"/>
    <n v="3.61"/>
    <n v="1"/>
    <s v="f"/>
    <n v="1.2353448317432301"/>
    <n v="2"/>
    <n v="2"/>
  </r>
  <r>
    <s v="399-F-Jun-06-23"/>
    <m/>
    <n v="399"/>
    <x v="28"/>
    <n v="18.181999999999999"/>
    <n v="18.18"/>
    <x v="33"/>
    <s v="methylacetophenone"/>
    <n v="37104402"/>
    <n v="62262596"/>
    <n v="17.38"/>
    <n v="3.61"/>
    <n v="1"/>
    <s v="f"/>
    <n v="0.51432744484733117"/>
    <n v="2"/>
    <n v="2"/>
  </r>
  <r>
    <s v="399-F-Jun-06-23"/>
    <m/>
    <n v="399"/>
    <x v="28"/>
    <n v="18.423999999999999"/>
    <n v="18.420000000000002"/>
    <x v="321"/>
    <s v=""/>
    <n v="48572486"/>
    <n v="62262596"/>
    <n v="17.38"/>
    <n v="3.61"/>
    <n v="1"/>
    <s v="f"/>
    <n v="0.67329376752286063"/>
    <n v="2"/>
    <n v="2"/>
  </r>
  <r>
    <s v="399-F-Jun-06-23"/>
    <m/>
    <n v="399"/>
    <x v="28"/>
    <n v="18.504999999999999"/>
    <n v="18.510000000000002"/>
    <x v="322"/>
    <s v=""/>
    <n v="33928263"/>
    <n v="62262596"/>
    <n v="17.38"/>
    <n v="3.61"/>
    <n v="1"/>
    <s v="f"/>
    <n v="0.47030098522806663"/>
    <n v="2"/>
    <n v="2"/>
  </r>
  <r>
    <s v="399-F-Jun-06-23"/>
    <m/>
    <n v="399"/>
    <x v="28"/>
    <n v="18.687999999999999"/>
    <n v="18.690000000000001"/>
    <x v="35"/>
    <s v=""/>
    <n v="72111597"/>
    <n v="62262596"/>
    <n v="17.38"/>
    <n v="3.61"/>
    <n v="1"/>
    <s v="f"/>
    <n v="0.99958418488648515"/>
    <n v="2"/>
    <n v="2"/>
  </r>
  <r>
    <s v="399-F-Jun-06-23"/>
    <m/>
    <n v="399"/>
    <x v="28"/>
    <n v="19.007000000000001"/>
    <n v="19.010000000000002"/>
    <x v="36"/>
    <s v="methylnaphthalene"/>
    <n v="38030106"/>
    <n v="62262596"/>
    <n v="17.38"/>
    <n v="3.61"/>
    <n v="1"/>
    <s v="f"/>
    <n v="0.5271592100110698"/>
    <n v="2"/>
    <n v="2"/>
  </r>
  <r>
    <s v="399-F-Jun-06-23"/>
    <m/>
    <n v="399"/>
    <x v="28"/>
    <n v="19.097999999999999"/>
    <n v="19.100000000000001"/>
    <x v="37"/>
    <s v=""/>
    <n v="73420769"/>
    <n v="62262596"/>
    <n v="17.38"/>
    <n v="3.61"/>
    <n v="1"/>
    <s v="f"/>
    <n v="1.0177314410968312"/>
    <n v="2"/>
    <n v="2"/>
  </r>
  <r>
    <s v="399-F-Jun-06-23"/>
    <m/>
    <n v="399"/>
    <x v="28"/>
    <n v="19.398"/>
    <n v="19.399999999999999"/>
    <x v="39"/>
    <s v="undecanal_c"/>
    <n v="55026804"/>
    <n v="62262596"/>
    <n v="17.38"/>
    <n v="3.61"/>
    <n v="1"/>
    <s v="f"/>
    <n v="0.76276112735720414"/>
    <n v="2"/>
    <n v="2"/>
  </r>
  <r>
    <s v="399-F-Jun-06-23"/>
    <m/>
    <n v="399"/>
    <x v="28"/>
    <n v="19.504999999999999"/>
    <n v="19.510000000000002"/>
    <x v="41"/>
    <s v="standard"/>
    <n v="62262596"/>
    <n v="62262596"/>
    <n v="17.38"/>
    <n v="3.61"/>
    <n v="1"/>
    <s v="f"/>
    <n v="0.86306098964326827"/>
    <n v="2"/>
    <n v="2"/>
  </r>
  <r>
    <s v="399-F-Jun-06-23"/>
    <m/>
    <n v="399"/>
    <x v="28"/>
    <n v="20.123000000000001"/>
    <n v="20.12"/>
    <x v="252"/>
    <s v=""/>
    <n v="44574782"/>
    <n v="62262596"/>
    <n v="17.38"/>
    <n v="3.61"/>
    <n v="1"/>
    <s v="f"/>
    <n v="0.61787907889438054"/>
    <n v="2"/>
    <n v="2"/>
  </r>
  <r>
    <s v="399-F-Jun-06-23"/>
    <m/>
    <n v="399"/>
    <x v="28"/>
    <n v="20.257999999999999"/>
    <n v="20.260000000000002"/>
    <x v="303"/>
    <s v=""/>
    <n v="113860176"/>
    <n v="62262596"/>
    <n v="17.38"/>
    <n v="3.61"/>
    <n v="1"/>
    <s v="f"/>
    <n v="1.5782874870735666"/>
    <n v="2"/>
    <n v="2"/>
  </r>
  <r>
    <s v="399-F-Jun-06-23"/>
    <m/>
    <n v="399"/>
    <x v="28"/>
    <n v="21.838000000000001"/>
    <n v="21.84"/>
    <x v="44"/>
    <s v="tetradecane"/>
    <n v="24773434"/>
    <n v="62262596"/>
    <n v="17.38"/>
    <n v="3.61"/>
    <n v="1"/>
    <s v="f"/>
    <n v="0.34340014452500806"/>
    <n v="2"/>
    <n v="2"/>
  </r>
  <r>
    <s v="399-F-Jun-06-23"/>
    <m/>
    <n v="399"/>
    <x v="28"/>
    <n v="22.036000000000001"/>
    <n v="22.04"/>
    <x v="256"/>
    <s v=""/>
    <n v="44641193"/>
    <n v="62262596"/>
    <n v="17.38"/>
    <n v="3.61"/>
    <n v="1"/>
    <s v="f"/>
    <n v="0.61879964352010219"/>
    <n v="2"/>
    <n v="2"/>
  </r>
  <r>
    <s v="399-F-Jun-06-23"/>
    <m/>
    <n v="399"/>
    <x v="28"/>
    <n v="22.283999999999999"/>
    <n v="22.28"/>
    <x v="46"/>
    <s v="tetramethyldiol"/>
    <n v="51191781"/>
    <n v="62262596"/>
    <n v="17.38"/>
    <n v="3.61"/>
    <n v="1"/>
    <s v="f"/>
    <n v="0.70960146235247656"/>
    <n v="2"/>
    <n v="2"/>
  </r>
  <r>
    <s v="399-F-Jun-06-23"/>
    <m/>
    <n v="399"/>
    <x v="28"/>
    <n v="22.422000000000001"/>
    <n v="22.42"/>
    <x v="83"/>
    <s v=""/>
    <n v="26361793"/>
    <n v="62262596"/>
    <n v="17.38"/>
    <n v="3.61"/>
    <n v="1"/>
    <s v="f"/>
    <n v="0.36541738727615825"/>
    <n v="2"/>
    <n v="2"/>
  </r>
  <r>
    <s v="399-F-Jun-06-23"/>
    <m/>
    <n v="399"/>
    <x v="28"/>
    <n v="22.591999999999999"/>
    <n v="22.59"/>
    <x v="258"/>
    <s v=""/>
    <n v="14850463"/>
    <n v="62262596"/>
    <n v="17.38"/>
    <n v="3.61"/>
    <n v="1"/>
    <s v="f"/>
    <n v="0.20585160460448421"/>
    <n v="2"/>
    <n v="2"/>
  </r>
  <r>
    <s v="399-F-Jun-06-23"/>
    <m/>
    <n v="399"/>
    <x v="28"/>
    <n v="22.690999999999999"/>
    <n v="22.69"/>
    <x v="75"/>
    <s v=""/>
    <n v="36732139"/>
    <n v="62262596"/>
    <n v="17.38"/>
    <n v="3.61"/>
    <n v="1"/>
    <s v="f"/>
    <n v="0.50916727335066614"/>
    <n v="2"/>
    <n v="2"/>
  </r>
  <r>
    <s v="399-F-Jun-06-23"/>
    <m/>
    <n v="399"/>
    <x v="28"/>
    <n v="23.106000000000002"/>
    <n v="23.11"/>
    <x v="120"/>
    <s v=""/>
    <n v="46397197"/>
    <n v="62262596"/>
    <n v="17.38"/>
    <n v="3.61"/>
    <n v="1"/>
    <s v="f"/>
    <n v="0.64314071902003045"/>
    <n v="2"/>
    <n v="2"/>
  </r>
  <r>
    <s v="399-F-Jun-06-23"/>
    <m/>
    <n v="399"/>
    <x v="28"/>
    <n v="23.315000000000001"/>
    <n v="23.32"/>
    <x v="307"/>
    <s v=""/>
    <n v="52691785"/>
    <n v="62262596"/>
    <n v="17.38"/>
    <n v="3.61"/>
    <n v="1"/>
    <s v="f"/>
    <n v="0.73039396089700981"/>
    <n v="2"/>
    <n v="2"/>
  </r>
  <r>
    <s v="399-F-Jun-06-23"/>
    <m/>
    <n v="399"/>
    <x v="28"/>
    <n v="23.407"/>
    <n v="23.41"/>
    <x v="308"/>
    <s v=""/>
    <n v="26109438"/>
    <n v="62262596"/>
    <n v="17.38"/>
    <n v="3.61"/>
    <n v="1"/>
    <s v="f"/>
    <n v="0.36191933595749132"/>
    <n v="2"/>
    <n v="2"/>
  </r>
  <r>
    <s v="399-F-Jun-06-23"/>
    <m/>
    <n v="399"/>
    <x v="28"/>
    <n v="23.54"/>
    <n v="23.54"/>
    <x v="77"/>
    <s v=""/>
    <n v="27517491"/>
    <n v="62262596"/>
    <n v="17.38"/>
    <n v="3.61"/>
    <n v="1"/>
    <s v="f"/>
    <n v="0.38143724387848732"/>
    <n v="2"/>
    <n v="2"/>
  </r>
  <r>
    <s v="399-F-Jun-06-23"/>
    <m/>
    <n v="399"/>
    <x v="28"/>
    <n v="24.603000000000002"/>
    <n v="24.6"/>
    <x v="49"/>
    <s v="tridecanal"/>
    <n v="273308659"/>
    <n v="62262596"/>
    <n v="17.38"/>
    <n v="3.61"/>
    <n v="1"/>
    <s v="f"/>
    <n v="3.7885031603021266"/>
    <n v="2"/>
    <n v="2"/>
  </r>
  <r>
    <s v="399-F-Jun-06-23"/>
    <m/>
    <n v="399"/>
    <x v="28"/>
    <n v="24.972000000000001"/>
    <n v="24.97"/>
    <x v="264"/>
    <s v=""/>
    <n v="28928250"/>
    <n v="62262596"/>
    <n v="17.38"/>
    <n v="3.61"/>
    <n v="1"/>
    <s v="f"/>
    <n v="0.40099266136683209"/>
    <n v="2"/>
    <n v="2"/>
  </r>
  <r>
    <s v="399-F-Jun-06-23"/>
    <m/>
    <n v="399"/>
    <x v="28"/>
    <n v="26.992000000000001"/>
    <n v="26.99"/>
    <x v="53"/>
    <s v="tetradecanal"/>
    <n v="12763844"/>
    <n v="62262596"/>
    <n v="17.38"/>
    <n v="3.61"/>
    <n v="1"/>
    <s v="f"/>
    <n v="0.1769276667213216"/>
    <n v="2"/>
    <n v="2"/>
  </r>
  <r>
    <s v="399-F-Jun-06-23"/>
    <m/>
    <n v="399"/>
    <x v="28"/>
    <n v="28.207999999999998"/>
    <n v="28.21"/>
    <x v="79"/>
    <s v=""/>
    <n v="29531897"/>
    <n v="62262596"/>
    <n v="17.38"/>
    <n v="3.61"/>
    <n v="1"/>
    <s v="f"/>
    <n v="0.40936019196602508"/>
    <n v="2"/>
    <n v="2"/>
  </r>
  <r>
    <s v="399-F-Jun-06-23"/>
    <m/>
    <n v="399"/>
    <x v="28"/>
    <n v="28.818999999999999"/>
    <n v="28.82"/>
    <x v="158"/>
    <s v=""/>
    <n v="14243173"/>
    <n v="62262596"/>
    <n v="17.38"/>
    <n v="3.61"/>
    <n v="1"/>
    <s v="f"/>
    <n v="0.1974335760918205"/>
    <n v="2"/>
    <n v="2"/>
  </r>
  <r>
    <s v="399-F-Jun-06-23"/>
    <m/>
    <n v="399"/>
    <x v="28"/>
    <n v="29.259"/>
    <n v="29.26"/>
    <x v="57"/>
    <s v="pentadecanal"/>
    <n v="32465289"/>
    <n v="62262596"/>
    <n v="17.38"/>
    <n v="3.61"/>
    <n v="1"/>
    <s v="f"/>
    <n v="0.45002178279547983"/>
    <n v="2"/>
    <n v="2"/>
  </r>
  <r>
    <s v="399-F-Jun-06-23"/>
    <m/>
    <n v="399"/>
    <x v="28"/>
    <n v="35.094000000000001"/>
    <n v="35.090000000000003"/>
    <x v="81"/>
    <s v=""/>
    <n v="13132111"/>
    <n v="62262596"/>
    <n v="17.38"/>
    <n v="3.61"/>
    <n v="1"/>
    <s v="f"/>
    <n v="0.18203244714957356"/>
    <n v="2"/>
    <n v="2"/>
  </r>
  <r>
    <s v="400-F-Jun-06-23"/>
    <m/>
    <n v="400"/>
    <x v="29"/>
    <n v="5.4210000000000003"/>
    <n v="5.42"/>
    <x v="2"/>
    <s v="hydroxymethylpentanone"/>
    <n v="103118440"/>
    <n v="60506439"/>
    <n v="22.5"/>
    <n v="4.28"/>
    <n v="0"/>
    <s v="f"/>
    <n v="1.1361704275253526"/>
    <n v="2"/>
    <n v="2"/>
  </r>
  <r>
    <s v="400-F-Jun-06-23"/>
    <m/>
    <n v="400"/>
    <x v="29"/>
    <n v="5.7590000000000003"/>
    <n v="5.76"/>
    <x v="3"/>
    <s v="zhexenol"/>
    <n v="384640593"/>
    <n v="60506439"/>
    <n v="22.5"/>
    <n v="4.28"/>
    <n v="0"/>
    <s v="f"/>
    <n v="4.2380127840608832"/>
    <n v="2"/>
    <n v="2"/>
  </r>
  <r>
    <s v="400-F-Jun-06-23"/>
    <m/>
    <n v="400"/>
    <x v="29"/>
    <n v="7.5110000000000001"/>
    <n v="7.51"/>
    <x v="9"/>
    <s v="cyclopentane"/>
    <n v="36434831"/>
    <n v="60506439"/>
    <n v="22.5"/>
    <n v="4.28"/>
    <n v="0"/>
    <s v="f"/>
    <n v="0.40144301556621659"/>
    <n v="2"/>
    <n v="2"/>
  </r>
  <r>
    <s v="400-F-Jun-06-23"/>
    <m/>
    <n v="400"/>
    <x v="29"/>
    <n v="7.8170000000000002"/>
    <n v="7.82"/>
    <x v="226"/>
    <s v=""/>
    <n v="544541465"/>
    <n v="60506439"/>
    <n v="22.5"/>
    <n v="4.28"/>
    <n v="0"/>
    <s v="f"/>
    <n v="5.9998183554205422"/>
    <n v="2"/>
    <n v="2"/>
  </r>
  <r>
    <s v="400-F-Jun-06-23"/>
    <m/>
    <n v="400"/>
    <x v="29"/>
    <n v="8.0129999999999999"/>
    <n v="8.01"/>
    <x v="169"/>
    <s v="apinene"/>
    <n v="2098259047"/>
    <n v="60506439"/>
    <n v="22.5"/>
    <n v="4.28"/>
    <n v="0"/>
    <s v="f"/>
    <n v="23.118851279062493"/>
    <n v="2"/>
    <n v="2"/>
  </r>
  <r>
    <s v="400-F-Jun-06-23"/>
    <m/>
    <n v="400"/>
    <x v="29"/>
    <n v="8.4670000000000005"/>
    <n v="8.4700000000000006"/>
    <x v="10"/>
    <s v=""/>
    <n v="54893289"/>
    <n v="60506439"/>
    <n v="22.5"/>
    <n v="4.28"/>
    <n v="0"/>
    <s v="f"/>
    <n v="0.60482035639215193"/>
    <n v="2"/>
    <n v="2"/>
  </r>
  <r>
    <s v="400-F-Jun-06-23"/>
    <m/>
    <n v="400"/>
    <x v="29"/>
    <n v="9.3130000000000006"/>
    <n v="9.31"/>
    <x v="207"/>
    <s v=""/>
    <n v="899837739"/>
    <n v="60506439"/>
    <n v="22.5"/>
    <n v="4.28"/>
    <n v="0"/>
    <s v="f"/>
    <n v="9.9145121728284167"/>
    <n v="2"/>
    <n v="2"/>
  </r>
  <r>
    <s v="400-F-Jun-06-23"/>
    <m/>
    <n v="400"/>
    <x v="29"/>
    <n v="9.9640000000000004"/>
    <n v="9.9600000000000009"/>
    <x v="311"/>
    <s v=""/>
    <n v="4207085972"/>
    <n v="60506439"/>
    <n v="22.5"/>
    <n v="4.28"/>
    <n v="0"/>
    <s v="f"/>
    <n v="46.354140611932777"/>
    <n v="2"/>
    <n v="2"/>
  </r>
  <r>
    <s v="400-F-Jun-06-23"/>
    <m/>
    <n v="400"/>
    <x v="29"/>
    <n v="10.526"/>
    <n v="10.53"/>
    <x v="378"/>
    <s v=""/>
    <n v="1222655754"/>
    <n v="60506439"/>
    <n v="22.5"/>
    <n v="4.28"/>
    <n v="0"/>
    <s v="f"/>
    <n v="13.471356924508481"/>
    <n v="2"/>
    <n v="2"/>
  </r>
  <r>
    <s v="400-F-Jun-06-23"/>
    <m/>
    <n v="400"/>
    <x v="29"/>
    <n v="10.792999999999999"/>
    <n v="10.79"/>
    <x v="379"/>
    <s v=""/>
    <n v="54857901"/>
    <n v="60506439"/>
    <n v="22.5"/>
    <n v="4.28"/>
    <n v="0"/>
    <s v="f"/>
    <n v="0.60443044747683794"/>
    <n v="2"/>
    <n v="2"/>
  </r>
  <r>
    <s v="400-F-Jun-06-23"/>
    <m/>
    <n v="400"/>
    <x v="29"/>
    <n v="11.317"/>
    <n v="11.32"/>
    <x v="380"/>
    <s v=""/>
    <n v="15128421345"/>
    <n v="60506439"/>
    <n v="22.5"/>
    <n v="4.28"/>
    <n v="0"/>
    <s v="f"/>
    <n v="166.6866270216299"/>
    <n v="2"/>
    <n v="2"/>
  </r>
  <r>
    <s v="400-F-Jun-06-23"/>
    <m/>
    <n v="400"/>
    <x v="29"/>
    <n v="11.47"/>
    <n v="11.47"/>
    <x v="356"/>
    <s v=""/>
    <n v="416239077"/>
    <n v="60506439"/>
    <n v="22.5"/>
    <n v="4.28"/>
    <n v="0"/>
    <s v="f"/>
    <n v="4.5861683911029703"/>
    <n v="2"/>
    <n v="2"/>
  </r>
  <r>
    <s v="400-F-Jun-06-23"/>
    <m/>
    <n v="400"/>
    <x v="29"/>
    <n v="11.823"/>
    <n v="11.82"/>
    <x v="233"/>
    <s v=""/>
    <n v="3615680423"/>
    <n v="60506439"/>
    <n v="22.5"/>
    <n v="4.28"/>
    <n v="0"/>
    <s v="f"/>
    <n v="39.83796857278832"/>
    <n v="2"/>
    <n v="2"/>
  </r>
  <r>
    <s v="400-F-Jun-06-23"/>
    <m/>
    <n v="400"/>
    <x v="29"/>
    <n v="12.093999999999999"/>
    <n v="12.09"/>
    <x v="145"/>
    <s v=""/>
    <n v="126862167"/>
    <n v="60506439"/>
    <n v="22.5"/>
    <n v="4.28"/>
    <n v="0"/>
    <s v="f"/>
    <n v="1.397781449342937"/>
    <n v="2"/>
    <n v="2"/>
  </r>
  <r>
    <s v="400-F-Jun-06-23"/>
    <m/>
    <n v="400"/>
    <x v="29"/>
    <n v="13.007"/>
    <n v="13.01"/>
    <x v="236"/>
    <s v=""/>
    <n v="245797270"/>
    <n v="60506439"/>
    <n v="22.5"/>
    <n v="4.28"/>
    <n v="0"/>
    <s v="f"/>
    <n v="2.7082216269026622"/>
    <n v="2"/>
    <n v="2"/>
  </r>
  <r>
    <s v="400-F-Jun-06-23"/>
    <m/>
    <n v="400"/>
    <x v="29"/>
    <n v="13.519"/>
    <n v="13.52"/>
    <x v="20"/>
    <s v="nonanal"/>
    <n v="125210118"/>
    <n v="60506439"/>
    <n v="22.5"/>
    <n v="4.28"/>
    <n v="0"/>
    <s v="f"/>
    <n v="1.3795789899319642"/>
    <n v="2"/>
    <n v="2"/>
  </r>
  <r>
    <s v="400-F-Jun-06-23"/>
    <m/>
    <n v="400"/>
    <x v="29"/>
    <n v="13.898999999999999"/>
    <n v="13.9"/>
    <x v="71"/>
    <s v="edimethylnonatriene"/>
    <n v="631005776"/>
    <n v="60506439"/>
    <n v="22.5"/>
    <n v="4.28"/>
    <n v="0"/>
    <s v="f"/>
    <n v="6.9524917394879795"/>
    <n v="2"/>
    <n v="2"/>
  </r>
  <r>
    <s v="400-F-Jun-06-23"/>
    <m/>
    <n v="400"/>
    <x v="29"/>
    <n v="14.176"/>
    <n v="14.18"/>
    <x v="330"/>
    <s v=""/>
    <n v="74402695"/>
    <n v="60506439"/>
    <n v="22.5"/>
    <n v="4.28"/>
    <n v="0"/>
    <s v="f"/>
    <n v="0.81977715903371329"/>
    <n v="2"/>
    <n v="2"/>
  </r>
  <r>
    <s v="400-F-Jun-06-23"/>
    <m/>
    <n v="400"/>
    <x v="29"/>
    <n v="14.292"/>
    <n v="14.29"/>
    <x v="238"/>
    <s v=""/>
    <n v="170298834"/>
    <n v="60506439"/>
    <n v="22.5"/>
    <n v="4.28"/>
    <n v="0"/>
    <s v="f"/>
    <n v="1.8763714718031912"/>
    <n v="2"/>
    <n v="2"/>
  </r>
  <r>
    <s v="400-F-Jun-06-23"/>
    <m/>
    <n v="400"/>
    <x v="29"/>
    <n v="14.388"/>
    <n v="14.39"/>
    <x v="239"/>
    <s v=""/>
    <n v="127878668"/>
    <n v="60506439"/>
    <n v="22.5"/>
    <n v="4.28"/>
    <n v="0"/>
    <s v="f"/>
    <n v="1.4089813702857863"/>
    <n v="2"/>
    <n v="2"/>
  </r>
  <r>
    <s v="400-F-Jun-06-23"/>
    <m/>
    <n v="400"/>
    <x v="29"/>
    <n v="14.531000000000001"/>
    <n v="14.53"/>
    <x v="240"/>
    <s v=""/>
    <n v="66092371"/>
    <n v="60506439"/>
    <n v="22.5"/>
    <n v="4.28"/>
    <n v="0"/>
    <s v="f"/>
    <n v="0.72821308599348689"/>
    <n v="2"/>
    <n v="2"/>
  </r>
  <r>
    <s v="400-F-Jun-06-23"/>
    <m/>
    <n v="400"/>
    <x v="29"/>
    <n v="14.635999999999999"/>
    <n v="14.64"/>
    <x v="241"/>
    <s v=""/>
    <n v="112149057"/>
    <n v="60506439"/>
    <n v="22.5"/>
    <n v="4.28"/>
    <n v="0"/>
    <s v="f"/>
    <n v="1.2356707688581707"/>
    <n v="2"/>
    <n v="2"/>
  </r>
  <r>
    <s v="400-F-Jun-06-23"/>
    <m/>
    <n v="400"/>
    <x v="29"/>
    <n v="14.957000000000001"/>
    <n v="14.96"/>
    <x v="95"/>
    <s v="benzene"/>
    <n v="252841936"/>
    <n v="60506439"/>
    <n v="22.5"/>
    <n v="4.28"/>
    <n v="0"/>
    <s v="f"/>
    <n v="2.7858405394947581"/>
    <n v="2"/>
    <n v="2"/>
  </r>
  <r>
    <s v="400-F-Jun-06-23"/>
    <m/>
    <n v="400"/>
    <x v="29"/>
    <n v="15.113"/>
    <n v="15.11"/>
    <x v="242"/>
    <s v=""/>
    <n v="176358162"/>
    <n v="60506439"/>
    <n v="22.5"/>
    <n v="4.28"/>
    <n v="0"/>
    <s v="f"/>
    <n v="1.9431338208483895"/>
    <n v="2"/>
    <n v="2"/>
  </r>
  <r>
    <s v="400-F-Jun-06-23"/>
    <m/>
    <n v="400"/>
    <x v="29"/>
    <n v="15.459"/>
    <n v="15.46"/>
    <x v="243"/>
    <s v=""/>
    <n v="84253924"/>
    <n v="60506439"/>
    <n v="22.5"/>
    <n v="4.28"/>
    <n v="0"/>
    <s v="f"/>
    <n v="0.92831909454573369"/>
    <n v="2"/>
    <n v="2"/>
  </r>
  <r>
    <s v="400-F-Jun-06-23"/>
    <m/>
    <n v="400"/>
    <x v="29"/>
    <n v="15.71"/>
    <n v="15.71"/>
    <x v="25"/>
    <s v=""/>
    <n v="61751238"/>
    <n v="60506439"/>
    <n v="22.5"/>
    <n v="4.28"/>
    <n v="0"/>
    <s v="f"/>
    <n v="0.68038200033553453"/>
    <n v="2"/>
    <n v="2"/>
  </r>
  <r>
    <s v="400-F-Jun-06-23"/>
    <m/>
    <n v="400"/>
    <x v="29"/>
    <n v="15.898"/>
    <n v="15.9"/>
    <x v="381"/>
    <s v=""/>
    <n v="55727654"/>
    <n v="60506439"/>
    <n v="22.5"/>
    <n v="4.28"/>
    <n v="0"/>
    <s v="f"/>
    <n v="0.61401348265319888"/>
    <n v="2"/>
    <n v="2"/>
  </r>
  <r>
    <s v="400-F-Jun-06-23"/>
    <m/>
    <n v="400"/>
    <x v="29"/>
    <n v="16.016999999999999"/>
    <n v="16.02"/>
    <x v="319"/>
    <s v=""/>
    <n v="100847615"/>
    <n v="60506439"/>
    <n v="22.5"/>
    <n v="4.28"/>
    <n v="0"/>
    <s v="f"/>
    <n v="1.1111502254054868"/>
    <n v="2"/>
    <n v="2"/>
  </r>
  <r>
    <s v="400-F-Jun-06-23"/>
    <m/>
    <n v="400"/>
    <x v="29"/>
    <n v="16.216999999999999"/>
    <n v="16.22"/>
    <x v="27"/>
    <s v="methylsalicylate"/>
    <n v="158777378"/>
    <n v="60506439"/>
    <n v="22.5"/>
    <n v="4.28"/>
    <n v="0"/>
    <s v="f"/>
    <n v="1.7494267896567726"/>
    <n v="2"/>
    <n v="2"/>
  </r>
  <r>
    <s v="400-F-Jun-06-23"/>
    <m/>
    <n v="400"/>
    <x v="29"/>
    <n v="16.364999999999998"/>
    <n v="16.37"/>
    <x v="28"/>
    <s v="dodecane"/>
    <n v="143907642"/>
    <n v="60506439"/>
    <n v="22.5"/>
    <n v="4.28"/>
    <n v="0"/>
    <s v="f"/>
    <n v="1.5855903865041536"/>
    <n v="2"/>
    <n v="2"/>
  </r>
  <r>
    <s v="400-F-Jun-06-23"/>
    <m/>
    <n v="400"/>
    <x v="29"/>
    <n v="16.548999999999999"/>
    <n v="16.55"/>
    <x v="29"/>
    <s v="decanal"/>
    <n v="72927132"/>
    <n v="60506439"/>
    <n v="22.5"/>
    <n v="4.28"/>
    <n v="0"/>
    <s v="f"/>
    <n v="0.80351924197687463"/>
    <n v="2"/>
    <n v="2"/>
  </r>
  <r>
    <s v="400-F-Jun-06-23"/>
    <m/>
    <n v="400"/>
    <x v="29"/>
    <n v="16.931999999999999"/>
    <n v="16.93"/>
    <x v="273"/>
    <s v=""/>
    <n v="154205106"/>
    <n v="60506439"/>
    <n v="22.5"/>
    <n v="4.28"/>
    <n v="0"/>
    <s v="f"/>
    <n v="1.69904898881919"/>
    <n v="2"/>
    <n v="2"/>
  </r>
  <r>
    <s v="400-F-Jun-06-23"/>
    <m/>
    <n v="400"/>
    <x v="29"/>
    <n v="17.190999999999999"/>
    <n v="17.190000000000001"/>
    <x v="247"/>
    <s v=""/>
    <n v="219128746"/>
    <n v="60506439"/>
    <n v="22.5"/>
    <n v="4.28"/>
    <n v="0"/>
    <s v="f"/>
    <n v="2.4143848668183341"/>
    <n v="2"/>
    <n v="2"/>
  </r>
  <r>
    <s v="400-F-Jun-06-23"/>
    <m/>
    <n v="400"/>
    <x v="29"/>
    <n v="17.433"/>
    <n v="17.43"/>
    <x v="30"/>
    <s v="cisthreehexiso"/>
    <n v="38099667"/>
    <n v="60506439"/>
    <n v="22.5"/>
    <n v="4.28"/>
    <n v="0"/>
    <s v="f"/>
    <n v="0.41978636356371923"/>
    <n v="2"/>
    <n v="2"/>
  </r>
  <r>
    <s v="400-F-Jun-06-23"/>
    <m/>
    <n v="400"/>
    <x v="29"/>
    <n v="17.649999999999999"/>
    <n v="17.649999999999999"/>
    <x v="248"/>
    <s v=""/>
    <n v="95081867"/>
    <n v="60506439"/>
    <n v="22.5"/>
    <n v="4.28"/>
    <n v="0"/>
    <s v="f"/>
    <n v="1.047622573414597"/>
    <n v="2"/>
    <n v="2"/>
  </r>
  <r>
    <s v="400-F-Jun-06-23"/>
    <m/>
    <n v="400"/>
    <x v="29"/>
    <n v="18.184000000000001"/>
    <n v="18.18"/>
    <x v="33"/>
    <s v="methylacetophenone"/>
    <n v="41032835"/>
    <n v="60506439"/>
    <n v="22.5"/>
    <n v="4.28"/>
    <n v="0"/>
    <s v="f"/>
    <n v="0.45210433443841136"/>
    <n v="2"/>
    <n v="2"/>
  </r>
  <r>
    <s v="400-F-Jun-06-23"/>
    <m/>
    <n v="400"/>
    <x v="29"/>
    <n v="18.428000000000001"/>
    <n v="18.43"/>
    <x v="250"/>
    <s v=""/>
    <n v="96354605"/>
    <n v="60506439"/>
    <n v="22.5"/>
    <n v="4.28"/>
    <n v="0"/>
    <s v="f"/>
    <n v="1.0616457420892567"/>
    <n v="2"/>
    <n v="2"/>
  </r>
  <r>
    <s v="400-F-Jun-06-23"/>
    <m/>
    <n v="400"/>
    <x v="29"/>
    <n v="18.684999999999999"/>
    <n v="18.690000000000001"/>
    <x v="35"/>
    <s v=""/>
    <n v="91780955"/>
    <n v="60506439"/>
    <n v="22.5"/>
    <n v="4.28"/>
    <n v="0"/>
    <s v="f"/>
    <n v="1.0112527582945896"/>
    <n v="2"/>
    <n v="2"/>
  </r>
  <r>
    <s v="400-F-Jun-06-23"/>
    <m/>
    <n v="400"/>
    <x v="29"/>
    <n v="19.007999999999999"/>
    <n v="19.010000000000002"/>
    <x v="36"/>
    <s v="methylnaphthalene"/>
    <n v="91591735"/>
    <n v="60506439"/>
    <n v="22.5"/>
    <n v="4.28"/>
    <n v="0"/>
    <s v="f"/>
    <n v="1.0091679113138134"/>
    <n v="2"/>
    <n v="2"/>
  </r>
  <r>
    <s v="400-F-Jun-06-23"/>
    <m/>
    <n v="400"/>
    <x v="29"/>
    <n v="19.399000000000001"/>
    <n v="19.399999999999999"/>
    <x v="39"/>
    <s v="undecanal_c"/>
    <n v="57970238"/>
    <n v="60506439"/>
    <n v="22.5"/>
    <n v="4.28"/>
    <n v="0"/>
    <s v="f"/>
    <n v="0.63872252229772331"/>
    <n v="2"/>
    <n v="2"/>
  </r>
  <r>
    <s v="400-F-Jun-06-23"/>
    <m/>
    <n v="400"/>
    <x v="29"/>
    <n v="19.504000000000001"/>
    <n v="19.5"/>
    <x v="41"/>
    <s v="standard"/>
    <n v="60506439"/>
    <n v="60506439"/>
    <n v="22.5"/>
    <n v="4.28"/>
    <n v="0"/>
    <s v="f"/>
    <n v="0.66666666666666663"/>
    <n v="2"/>
    <n v="2"/>
  </r>
  <r>
    <s v="400-F-Jun-06-23"/>
    <m/>
    <n v="400"/>
    <x v="29"/>
    <n v="20.122"/>
    <n v="20.12"/>
    <x v="252"/>
    <s v=""/>
    <n v="87610902"/>
    <n v="60506439"/>
    <n v="22.5"/>
    <n v="4.28"/>
    <n v="0"/>
    <s v="f"/>
    <n v="0.9653066510822097"/>
    <n v="2"/>
    <n v="2"/>
  </r>
  <r>
    <s v="400-F-Jun-06-23"/>
    <m/>
    <n v="400"/>
    <x v="29"/>
    <n v="21.838000000000001"/>
    <n v="21.84"/>
    <x v="44"/>
    <s v="tetradecane"/>
    <n v="39162657"/>
    <n v="60506439"/>
    <n v="22.5"/>
    <n v="4.28"/>
    <n v="0"/>
    <s v="f"/>
    <n v="0.43149850547311175"/>
    <n v="2"/>
    <n v="2"/>
  </r>
  <r>
    <s v="400-F-Jun-06-23"/>
    <m/>
    <n v="400"/>
    <x v="29"/>
    <n v="22.036999999999999"/>
    <n v="22.04"/>
    <x v="256"/>
    <s v=""/>
    <n v="30107822"/>
    <n v="60506439"/>
    <n v="22.5"/>
    <n v="4.28"/>
    <n v="0"/>
    <s v="f"/>
    <n v="0.33173132752587431"/>
    <n v="2"/>
    <n v="2"/>
  </r>
  <r>
    <s v="400-F-Jun-06-23"/>
    <m/>
    <n v="400"/>
    <x v="29"/>
    <n v="22.285"/>
    <n v="22.29"/>
    <x v="46"/>
    <s v="tetramethyldiol"/>
    <n v="76361874"/>
    <n v="60506439"/>
    <n v="22.5"/>
    <n v="4.28"/>
    <n v="0"/>
    <s v="f"/>
    <n v="0.84136361090428735"/>
    <n v="2"/>
    <n v="2"/>
  </r>
  <r>
    <s v="400-F-Jun-06-23"/>
    <m/>
    <n v="400"/>
    <x v="29"/>
    <n v="22.420999999999999"/>
    <n v="22.42"/>
    <x v="83"/>
    <s v=""/>
    <n v="29131116"/>
    <n v="60506439"/>
    <n v="22.5"/>
    <n v="4.28"/>
    <n v="0"/>
    <s v="f"/>
    <n v="0.32096987231392016"/>
    <n v="2"/>
    <n v="2"/>
  </r>
  <r>
    <s v="400-F-Jun-06-23"/>
    <m/>
    <n v="400"/>
    <x v="29"/>
    <n v="22.693000000000001"/>
    <n v="22.69"/>
    <x v="75"/>
    <s v=""/>
    <n v="50527960"/>
    <n v="60506439"/>
    <n v="22.5"/>
    <n v="4.28"/>
    <n v="0"/>
    <s v="f"/>
    <n v="0.55672267651822427"/>
    <n v="2"/>
    <n v="2"/>
  </r>
  <r>
    <s v="400-F-Jun-06-23"/>
    <m/>
    <n v="400"/>
    <x v="29"/>
    <n v="23.108000000000001"/>
    <n v="23.11"/>
    <x v="120"/>
    <s v=""/>
    <n v="45438016"/>
    <n v="60506439"/>
    <n v="22.5"/>
    <n v="4.28"/>
    <n v="0"/>
    <s v="f"/>
    <n v="0.50064110807556639"/>
    <n v="2"/>
    <n v="2"/>
  </r>
  <r>
    <s v="400-F-Jun-06-23"/>
    <m/>
    <n v="400"/>
    <x v="29"/>
    <n v="23.315999999999999"/>
    <n v="23.32"/>
    <x v="307"/>
    <s v=""/>
    <n v="51104428"/>
    <n v="60506439"/>
    <n v="22.5"/>
    <n v="4.28"/>
    <n v="0"/>
    <s v="f"/>
    <n v="0.56307426498304858"/>
    <n v="2"/>
    <n v="2"/>
  </r>
  <r>
    <s v="400-F-Jun-06-23"/>
    <m/>
    <n v="400"/>
    <x v="29"/>
    <n v="23.541"/>
    <n v="23.54"/>
    <x v="77"/>
    <s v=""/>
    <n v="34940819"/>
    <n v="60506439"/>
    <n v="22.5"/>
    <n v="4.28"/>
    <n v="0"/>
    <s v="f"/>
    <n v="0.38498182537784675"/>
    <n v="2"/>
    <n v="2"/>
  </r>
  <r>
    <s v="400-F-Jun-06-23"/>
    <m/>
    <n v="400"/>
    <x v="29"/>
    <n v="24.602"/>
    <n v="24.6"/>
    <x v="49"/>
    <s v="tridecanal"/>
    <n v="182455702"/>
    <n v="60506439"/>
    <n v="22.5"/>
    <n v="4.28"/>
    <n v="0"/>
    <s v="f"/>
    <n v="2.0103171939546249"/>
    <n v="2"/>
    <n v="2"/>
  </r>
  <r>
    <s v="400-F-Jun-06-23"/>
    <m/>
    <n v="400"/>
    <x v="29"/>
    <n v="24.972000000000001"/>
    <n v="24.97"/>
    <x v="264"/>
    <s v=""/>
    <n v="26713449"/>
    <n v="60506439"/>
    <n v="22.5"/>
    <n v="4.28"/>
    <n v="0"/>
    <s v="f"/>
    <n v="0.2943317487251233"/>
    <n v="2"/>
    <n v="2"/>
  </r>
  <r>
    <s v="400-F-Jun-06-23"/>
    <m/>
    <n v="400"/>
    <x v="29"/>
    <n v="28.210999999999999"/>
    <n v="28.21"/>
    <x v="79"/>
    <s v=""/>
    <n v="43048847"/>
    <n v="60506439"/>
    <n v="22.5"/>
    <n v="4.28"/>
    <n v="0"/>
    <s v="f"/>
    <n v="0.4743169786166615"/>
    <n v="2"/>
    <n v="2"/>
  </r>
  <r>
    <s v="460-F-Jun-06-23"/>
    <m/>
    <n v="460"/>
    <x v="30"/>
    <n v="4.8710000000000004"/>
    <n v="4.87"/>
    <x v="68"/>
    <s v=""/>
    <n v="30648365"/>
    <n v="68949926"/>
    <n v="19.100000000000001"/>
    <n v="3.98"/>
    <n v="0"/>
    <s v="f"/>
    <n v="0.3490851693859488"/>
    <n v="2"/>
    <n v="2"/>
  </r>
  <r>
    <s v="460-F-Jun-06-23"/>
    <m/>
    <n v="460"/>
    <x v="30"/>
    <n v="5.4210000000000003"/>
    <n v="5.42"/>
    <x v="2"/>
    <s v="hydroxymethylpentanone"/>
    <n v="124807714"/>
    <n v="68949926"/>
    <n v="19.100000000000001"/>
    <n v="3.98"/>
    <n v="0"/>
    <s v="f"/>
    <n v="1.4215610517025314"/>
    <n v="2"/>
    <n v="2"/>
  </r>
  <r>
    <s v="460-F-Jun-06-23"/>
    <m/>
    <n v="460"/>
    <x v="30"/>
    <n v="5.7539999999999996"/>
    <n v="5.75"/>
    <x v="3"/>
    <s v="zhexenol"/>
    <n v="125091867"/>
    <n v="68949926"/>
    <n v="19.100000000000001"/>
    <n v="3.98"/>
    <n v="0"/>
    <s v="f"/>
    <n v="1.4247975570801112"/>
    <n v="2"/>
    <n v="2"/>
  </r>
  <r>
    <s v="460-F-Jun-06-23"/>
    <m/>
    <n v="460"/>
    <x v="30"/>
    <n v="6.7939999999999996"/>
    <n v="6.79"/>
    <x v="180"/>
    <s v=""/>
    <n v="4220505"/>
    <n v="68949926"/>
    <n v="19.100000000000001"/>
    <n v="3.98"/>
    <n v="0"/>
    <s v="f"/>
    <n v="4.8071592165495412E-2"/>
    <n v="2"/>
    <n v="2"/>
  </r>
  <r>
    <s v="460-F-Jun-06-23"/>
    <m/>
    <n v="460"/>
    <x v="30"/>
    <n v="7.51"/>
    <n v="7.51"/>
    <x v="9"/>
    <s v="cyclopentane"/>
    <n v="18371740"/>
    <n v="68949926"/>
    <n v="19.100000000000001"/>
    <n v="3.98"/>
    <n v="0"/>
    <s v="f"/>
    <n v="0.20925429365692463"/>
    <n v="2"/>
    <n v="2"/>
  </r>
  <r>
    <s v="460-F-Jun-06-23"/>
    <m/>
    <n v="460"/>
    <x v="30"/>
    <n v="7.8159999999999998"/>
    <n v="7.82"/>
    <x v="226"/>
    <s v=""/>
    <n v="118021342"/>
    <n v="68949926"/>
    <n v="19.100000000000001"/>
    <n v="3.98"/>
    <n v="0"/>
    <s v="f"/>
    <n v="1.344264209957921"/>
    <n v="2"/>
    <n v="2"/>
  </r>
  <r>
    <s v="460-F-Jun-06-23"/>
    <m/>
    <n v="460"/>
    <x v="30"/>
    <n v="8.0060000000000002"/>
    <n v="8.01"/>
    <x v="169"/>
    <s v="apinene"/>
    <n v="159539350"/>
    <n v="68949926"/>
    <n v="19.100000000000001"/>
    <n v="3.98"/>
    <n v="0"/>
    <s v="f"/>
    <n v="1.817154716686328"/>
    <n v="2"/>
    <n v="2"/>
  </r>
  <r>
    <s v="460-F-Jun-06-23"/>
    <m/>
    <n v="460"/>
    <x v="30"/>
    <n v="9.0540000000000003"/>
    <n v="9.0500000000000007"/>
    <x v="280"/>
    <s v=""/>
    <n v="24231802"/>
    <n v="68949926"/>
    <n v="19.100000000000001"/>
    <n v="3.98"/>
    <n v="0"/>
    <s v="f"/>
    <n v="0.27600045567509957"/>
    <n v="2"/>
    <n v="2"/>
  </r>
  <r>
    <s v="460-F-Jun-06-23"/>
    <m/>
    <n v="460"/>
    <x v="30"/>
    <n v="9.3049999999999997"/>
    <n v="9.31"/>
    <x v="207"/>
    <s v=""/>
    <n v="87986115"/>
    <n v="68949926"/>
    <n v="19.100000000000001"/>
    <n v="3.98"/>
    <n v="0"/>
    <s v="f"/>
    <n v="1.0021626882343175"/>
    <n v="2"/>
    <n v="2"/>
  </r>
  <r>
    <s v="460-F-Jun-06-23"/>
    <m/>
    <n v="460"/>
    <x v="30"/>
    <n v="9.3670000000000009"/>
    <n v="9.3699999999999992"/>
    <x v="227"/>
    <s v=""/>
    <n v="69501088"/>
    <n v="68949926"/>
    <n v="19.100000000000001"/>
    <n v="3.98"/>
    <n v="0"/>
    <s v="f"/>
    <n v="0.79161805456792667"/>
    <n v="2"/>
    <n v="2"/>
  </r>
  <r>
    <s v="460-F-Jun-06-23"/>
    <m/>
    <n v="460"/>
    <x v="30"/>
    <n v="9.9290000000000003"/>
    <n v="9.93"/>
    <x v="183"/>
    <s v=""/>
    <n v="2956972197"/>
    <n v="68949926"/>
    <n v="19.100000000000001"/>
    <n v="3.98"/>
    <n v="0"/>
    <s v="f"/>
    <n v="33.679941499629301"/>
    <n v="2"/>
    <n v="2"/>
  </r>
  <r>
    <s v="460-F-Jun-06-23"/>
    <m/>
    <n v="460"/>
    <x v="30"/>
    <n v="10.327999999999999"/>
    <n v="10.33"/>
    <x v="382"/>
    <s v=""/>
    <n v="50421364"/>
    <n v="68949926"/>
    <n v="19.100000000000001"/>
    <n v="3.98"/>
    <n v="0"/>
    <s v="f"/>
    <n v="0.57429981640490713"/>
    <n v="2"/>
    <n v="2"/>
  </r>
  <r>
    <s v="460-F-Jun-06-23"/>
    <m/>
    <n v="460"/>
    <x v="30"/>
    <n v="11.194000000000001"/>
    <n v="11.19"/>
    <x v="383"/>
    <s v=""/>
    <n v="8006320291"/>
    <n v="68949926"/>
    <n v="19.100000000000001"/>
    <n v="3.98"/>
    <n v="0"/>
    <s v="f"/>
    <n v="91.192064403497355"/>
    <n v="2"/>
    <n v="2"/>
  </r>
  <r>
    <s v="460-F-Jun-06-23"/>
    <m/>
    <n v="460"/>
    <x v="30"/>
    <n v="11.442"/>
    <n v="11.44"/>
    <x v="285"/>
    <s v=""/>
    <n v="1401224435"/>
    <n v="68949926"/>
    <n v="19.100000000000001"/>
    <n v="3.98"/>
    <n v="0"/>
    <s v="f"/>
    <n v="15.959959666354321"/>
    <n v="2"/>
    <n v="2"/>
  </r>
  <r>
    <s v="460-F-Jun-06-23"/>
    <m/>
    <n v="460"/>
    <x v="30"/>
    <n v="11.757999999999999"/>
    <n v="11.76"/>
    <x v="149"/>
    <s v="bocimene"/>
    <n v="695016336"/>
    <n v="68949926"/>
    <n v="19.100000000000001"/>
    <n v="3.98"/>
    <n v="0"/>
    <s v="f"/>
    <n v="7.9162426895712557"/>
    <n v="2"/>
    <n v="2"/>
  </r>
  <r>
    <s v="460-F-Jun-06-23"/>
    <m/>
    <n v="460"/>
    <x v="30"/>
    <n v="12.064"/>
    <n v="12.06"/>
    <x v="384"/>
    <s v=""/>
    <n v="63935377"/>
    <n v="68949926"/>
    <n v="19.100000000000001"/>
    <n v="3.98"/>
    <n v="0"/>
    <s v="f"/>
    <n v="0.72822455324450408"/>
    <n v="2"/>
    <n v="2"/>
  </r>
  <r>
    <s v="460-F-Jun-06-23"/>
    <m/>
    <n v="460"/>
    <x v="30"/>
    <n v="12.319000000000001"/>
    <n v="12.32"/>
    <x v="385"/>
    <s v=""/>
    <n v="23147312"/>
    <n v="68949926"/>
    <n v="19.100000000000001"/>
    <n v="3.98"/>
    <n v="0"/>
    <s v="f"/>
    <n v="0.26364810424143037"/>
    <n v="2"/>
    <n v="2"/>
  </r>
  <r>
    <s v="460-F-Jun-06-23"/>
    <m/>
    <n v="460"/>
    <x v="30"/>
    <n v="12.993"/>
    <n v="12.99"/>
    <x v="386"/>
    <s v=""/>
    <n v="198450263"/>
    <n v="68949926"/>
    <n v="19.100000000000001"/>
    <n v="3.98"/>
    <n v="0"/>
    <s v="f"/>
    <n v="2.260350386522775"/>
    <n v="2"/>
    <n v="2"/>
  </r>
  <r>
    <s v="460-F-Jun-06-23"/>
    <m/>
    <n v="460"/>
    <x v="30"/>
    <n v="13.175000000000001"/>
    <n v="13.18"/>
    <x v="288"/>
    <s v=""/>
    <n v="18211707"/>
    <n v="68949926"/>
    <n v="19.100000000000001"/>
    <n v="3.98"/>
    <n v="0"/>
    <s v="f"/>
    <n v="0.20743151626203452"/>
    <n v="2"/>
    <n v="2"/>
  </r>
  <r>
    <s v="460-F-Jun-06-23"/>
    <m/>
    <n v="460"/>
    <x v="30"/>
    <n v="13.259"/>
    <n v="13.26"/>
    <x v="186"/>
    <s v=""/>
    <n v="77864271"/>
    <n v="68949926"/>
    <n v="19.100000000000001"/>
    <n v="3.98"/>
    <n v="0"/>
    <s v="f"/>
    <n v="0.88687478862733526"/>
    <n v="2"/>
    <n v="2"/>
  </r>
  <r>
    <s v="460-F-Jun-06-23"/>
    <m/>
    <n v="460"/>
    <x v="30"/>
    <n v="13.363"/>
    <n v="13.36"/>
    <x v="94"/>
    <s v=""/>
    <n v="631766992"/>
    <n v="68949926"/>
    <n v="19.100000000000001"/>
    <n v="3.98"/>
    <n v="0"/>
    <s v="f"/>
    <n v="7.195832058733683"/>
    <n v="2"/>
    <n v="2"/>
  </r>
  <r>
    <s v="460-F-Jun-06-23"/>
    <m/>
    <n v="460"/>
    <x v="30"/>
    <n v="13.516999999999999"/>
    <n v="13.52"/>
    <x v="20"/>
    <s v="nonanal"/>
    <n v="65955389"/>
    <n v="68949926"/>
    <n v="19.100000000000001"/>
    <n v="3.98"/>
    <n v="0"/>
    <s v="f"/>
    <n v="0.75123250917238638"/>
    <n v="2"/>
    <n v="2"/>
  </r>
  <r>
    <s v="460-F-Jun-06-23"/>
    <m/>
    <n v="460"/>
    <x v="30"/>
    <n v="13.776"/>
    <n v="13.78"/>
    <x v="291"/>
    <s v=""/>
    <n v="33548393"/>
    <n v="68949926"/>
    <n v="19.100000000000001"/>
    <n v="3.98"/>
    <n v="0"/>
    <s v="f"/>
    <n v="0.38211651593914975"/>
    <n v="2"/>
    <n v="2"/>
  </r>
  <r>
    <s v="460-F-Jun-06-23"/>
    <m/>
    <n v="460"/>
    <x v="30"/>
    <n v="13.898"/>
    <n v="13.9"/>
    <x v="71"/>
    <s v="edimethylnonatriene"/>
    <n v="1156392544"/>
    <n v="68949926"/>
    <n v="19.100000000000001"/>
    <n v="3.98"/>
    <n v="0"/>
    <s v="f"/>
    <n v="13.171322094959658"/>
    <n v="2"/>
    <n v="2"/>
  </r>
  <r>
    <s v="460-F-Jun-06-23"/>
    <m/>
    <n v="460"/>
    <x v="30"/>
    <n v="14.176"/>
    <n v="14.18"/>
    <x v="330"/>
    <s v=""/>
    <n v="24252211"/>
    <n v="68949926"/>
    <n v="19.100000000000001"/>
    <n v="3.98"/>
    <n v="0"/>
    <s v="f"/>
    <n v="0.27623291437956871"/>
    <n v="2"/>
    <n v="2"/>
  </r>
  <r>
    <s v="460-F-Jun-06-23"/>
    <m/>
    <n v="460"/>
    <x v="30"/>
    <n v="14.282"/>
    <n v="14.28"/>
    <x v="348"/>
    <s v=""/>
    <n v="316850565"/>
    <n v="68949926"/>
    <n v="19.100000000000001"/>
    <n v="3.98"/>
    <n v="0"/>
    <s v="f"/>
    <n v="3.6089309544916532"/>
    <n v="2"/>
    <n v="2"/>
  </r>
  <r>
    <s v="460-F-Jun-06-23"/>
    <m/>
    <n v="460"/>
    <x v="30"/>
    <n v="14.385"/>
    <n v="14.39"/>
    <x v="239"/>
    <s v=""/>
    <n v="126027509"/>
    <n v="68949926"/>
    <n v="19.100000000000001"/>
    <n v="3.98"/>
    <n v="0"/>
    <s v="f"/>
    <n v="1.4354545283754676"/>
    <n v="2"/>
    <n v="2"/>
  </r>
  <r>
    <s v="460-F-Jun-06-23"/>
    <m/>
    <n v="460"/>
    <x v="30"/>
    <n v="14.526999999999999"/>
    <n v="14.53"/>
    <x v="240"/>
    <s v=""/>
    <n v="44242078"/>
    <n v="68949926"/>
    <n v="19.100000000000001"/>
    <n v="3.98"/>
    <n v="0"/>
    <s v="f"/>
    <n v="0.50391768998497499"/>
    <n v="2"/>
    <n v="2"/>
  </r>
  <r>
    <s v="460-F-Jun-06-23"/>
    <m/>
    <n v="460"/>
    <x v="30"/>
    <n v="14.635999999999999"/>
    <n v="14.64"/>
    <x v="241"/>
    <s v=""/>
    <n v="22779211"/>
    <n v="68949926"/>
    <n v="19.100000000000001"/>
    <n v="3.98"/>
    <n v="0"/>
    <s v="f"/>
    <n v="0.25945543034394392"/>
    <n v="2"/>
    <n v="2"/>
  </r>
  <r>
    <s v="460-F-Jun-06-23"/>
    <m/>
    <n v="460"/>
    <x v="30"/>
    <n v="14.954000000000001"/>
    <n v="14.95"/>
    <x v="95"/>
    <s v="benzene"/>
    <n v="55230876"/>
    <n v="68949926"/>
    <n v="19.100000000000001"/>
    <n v="3.98"/>
    <n v="0"/>
    <s v="f"/>
    <n v="0.62908020391281338"/>
    <n v="2"/>
    <n v="2"/>
  </r>
  <r>
    <s v="460-F-Jun-06-23"/>
    <m/>
    <n v="460"/>
    <x v="30"/>
    <n v="15.063000000000001"/>
    <n v="15.06"/>
    <x v="387"/>
    <s v=""/>
    <n v="31869131"/>
    <n v="68949926"/>
    <n v="19.100000000000001"/>
    <n v="3.98"/>
    <n v="0"/>
    <s v="f"/>
    <n v="0.36298970575813727"/>
    <n v="2"/>
    <n v="2"/>
  </r>
  <r>
    <s v="460-F-Jun-06-23"/>
    <m/>
    <n v="460"/>
    <x v="30"/>
    <n v="15.497"/>
    <n v="15.5"/>
    <x v="24"/>
    <s v="dodecanal_a"/>
    <n v="42439744"/>
    <n v="68949926"/>
    <n v="19.100000000000001"/>
    <n v="3.98"/>
    <n v="0"/>
    <s v="f"/>
    <n v="0.48338908855125889"/>
    <n v="2"/>
    <n v="2"/>
  </r>
  <r>
    <s v="460-F-Jun-06-23"/>
    <m/>
    <n v="460"/>
    <x v="30"/>
    <n v="15.702999999999999"/>
    <n v="15.7"/>
    <x v="25"/>
    <s v=""/>
    <n v="63040073"/>
    <n v="68949926"/>
    <n v="19.100000000000001"/>
    <n v="3.98"/>
    <n v="0"/>
    <s v="f"/>
    <n v="0.71802703215351216"/>
    <n v="2"/>
    <n v="2"/>
  </r>
  <r>
    <s v="460-F-Jun-06-23"/>
    <m/>
    <n v="460"/>
    <x v="30"/>
    <n v="16.106000000000002"/>
    <n v="16.11"/>
    <x v="204"/>
    <s v=""/>
    <n v="30482006"/>
    <n v="68949926"/>
    <n v="19.100000000000001"/>
    <n v="3.98"/>
    <n v="0"/>
    <s v="f"/>
    <n v="0.34719033879078076"/>
    <n v="2"/>
    <n v="2"/>
  </r>
  <r>
    <s v="460-F-Jun-06-23"/>
    <m/>
    <n v="460"/>
    <x v="30"/>
    <n v="16.263000000000002"/>
    <n v="16.260000000000002"/>
    <x v="298"/>
    <s v=""/>
    <n v="41740665"/>
    <n v="68949926"/>
    <n v="19.100000000000001"/>
    <n v="3.98"/>
    <n v="0"/>
    <s v="f"/>
    <n v="0.47542657208001621"/>
    <n v="2"/>
    <n v="2"/>
  </r>
  <r>
    <s v="460-F-Jun-06-23"/>
    <m/>
    <n v="460"/>
    <x v="30"/>
    <n v="16.361999999999998"/>
    <n v="16.36"/>
    <x v="28"/>
    <s v="dodecane"/>
    <n v="174068420"/>
    <n v="68949926"/>
    <n v="19.100000000000001"/>
    <n v="3.98"/>
    <n v="0"/>
    <s v="f"/>
    <n v="1.982640962427995"/>
    <n v="2"/>
    <n v="2"/>
  </r>
  <r>
    <s v="460-F-Jun-06-23"/>
    <m/>
    <n v="460"/>
    <x v="30"/>
    <n v="16.547999999999998"/>
    <n v="16.55"/>
    <x v="29"/>
    <s v="decanal"/>
    <n v="80506557"/>
    <n v="68949926"/>
    <n v="19.100000000000001"/>
    <n v="3.98"/>
    <n v="0"/>
    <s v="f"/>
    <n v="0.91697045134461641"/>
    <n v="2"/>
    <n v="2"/>
  </r>
  <r>
    <s v="460-F-Jun-06-23"/>
    <m/>
    <n v="460"/>
    <x v="30"/>
    <n v="16.841999999999999"/>
    <n v="16.84"/>
    <x v="300"/>
    <s v=""/>
    <n v="92376376"/>
    <n v="68949926"/>
    <n v="19.100000000000001"/>
    <n v="3.98"/>
    <n v="0"/>
    <s v="f"/>
    <n v="1.0521678028573496"/>
    <n v="2"/>
    <n v="2"/>
  </r>
  <r>
    <s v="460-F-Jun-06-23"/>
    <m/>
    <n v="460"/>
    <x v="30"/>
    <n v="16.911999999999999"/>
    <n v="16.91"/>
    <x v="388"/>
    <s v=""/>
    <n v="112980395"/>
    <n v="68949926"/>
    <n v="19.100000000000001"/>
    <n v="3.98"/>
    <n v="0"/>
    <s v="f"/>
    <n v="1.2868477755947634"/>
    <n v="2"/>
    <n v="2"/>
  </r>
  <r>
    <s v="460-F-Jun-06-23"/>
    <m/>
    <n v="460"/>
    <x v="30"/>
    <n v="17.190999999999999"/>
    <n v="17.190000000000001"/>
    <x v="247"/>
    <s v=""/>
    <n v="25562382"/>
    <n v="68949926"/>
    <n v="19.100000000000001"/>
    <n v="3.98"/>
    <n v="0"/>
    <s v="f"/>
    <n v="0.29115577455366148"/>
    <n v="2"/>
    <n v="2"/>
  </r>
  <r>
    <s v="460-F-Jun-06-23"/>
    <m/>
    <n v="460"/>
    <x v="30"/>
    <n v="17.273"/>
    <n v="17.27"/>
    <x v="274"/>
    <s v=""/>
    <n v="24314442"/>
    <n v="68949926"/>
    <n v="19.100000000000001"/>
    <n v="3.98"/>
    <n v="0"/>
    <s v="f"/>
    <n v="0.27694172606254291"/>
    <n v="2"/>
    <n v="2"/>
  </r>
  <r>
    <s v="460-F-Jun-06-23"/>
    <m/>
    <n v="460"/>
    <x v="30"/>
    <n v="17.433"/>
    <n v="17.43"/>
    <x v="30"/>
    <s v="cisthreehexiso"/>
    <n v="99473019"/>
    <n v="68949926"/>
    <n v="19.100000000000001"/>
    <n v="3.98"/>
    <n v="0"/>
    <s v="f"/>
    <n v="1.1329986342484077"/>
    <n v="2"/>
    <n v="2"/>
  </r>
  <r>
    <s v="460-F-Jun-06-23"/>
    <m/>
    <n v="460"/>
    <x v="30"/>
    <n v="17.59"/>
    <n v="17.59"/>
    <x v="301"/>
    <s v=""/>
    <n v="24673776"/>
    <n v="68949926"/>
    <n v="19.100000000000001"/>
    <n v="3.98"/>
    <n v="0"/>
    <s v="f"/>
    <n v="0.28103454374649217"/>
    <n v="2"/>
    <n v="2"/>
  </r>
  <r>
    <s v="460-F-Jun-06-23"/>
    <m/>
    <n v="460"/>
    <x v="30"/>
    <n v="17.648"/>
    <n v="17.649999999999999"/>
    <x v="248"/>
    <s v=""/>
    <n v="20194372"/>
    <n v="68949926"/>
    <n v="19.100000000000001"/>
    <n v="3.98"/>
    <n v="0"/>
    <s v="f"/>
    <n v="0.23001408950405222"/>
    <n v="2"/>
    <n v="2"/>
  </r>
  <r>
    <s v="460-F-Jun-06-23"/>
    <m/>
    <n v="460"/>
    <x v="30"/>
    <n v="18.404"/>
    <n v="18.399999999999999"/>
    <x v="389"/>
    <s v=""/>
    <n v="18202759"/>
    <n v="68949926"/>
    <n v="19.100000000000001"/>
    <n v="3.98"/>
    <n v="0"/>
    <s v="f"/>
    <n v="0.20732959845677262"/>
    <n v="2"/>
    <n v="2"/>
  </r>
  <r>
    <s v="460-F-Jun-06-23"/>
    <m/>
    <n v="460"/>
    <x v="30"/>
    <n v="19.006"/>
    <n v="19.010000000000002"/>
    <x v="36"/>
    <s v="methylnaphthalene"/>
    <n v="58474256"/>
    <n v="68949926"/>
    <n v="19.100000000000001"/>
    <n v="3.98"/>
    <n v="0"/>
    <s v="f"/>
    <n v="0.66602233301767755"/>
    <n v="2"/>
    <n v="2"/>
  </r>
  <r>
    <s v="460-F-Jun-06-23"/>
    <m/>
    <n v="460"/>
    <x v="30"/>
    <n v="19.097000000000001"/>
    <n v="19.100000000000001"/>
    <x v="37"/>
    <s v=""/>
    <n v="109841859"/>
    <n v="68949926"/>
    <n v="19.100000000000001"/>
    <n v="3.98"/>
    <n v="0"/>
    <s v="f"/>
    <n v="1.2510998206489157"/>
    <n v="2"/>
    <n v="2"/>
  </r>
  <r>
    <s v="460-F-Jun-06-23"/>
    <m/>
    <n v="460"/>
    <x v="30"/>
    <n v="19.189"/>
    <n v="19.190000000000001"/>
    <x v="38"/>
    <s v=""/>
    <n v="130296902"/>
    <n v="68949926"/>
    <n v="19.100000000000001"/>
    <n v="3.98"/>
    <n v="0"/>
    <s v="f"/>
    <n v="1.4840829553267971"/>
    <n v="2"/>
    <n v="2"/>
  </r>
  <r>
    <s v="460-F-Jun-06-23"/>
    <m/>
    <n v="460"/>
    <x v="30"/>
    <n v="19.503"/>
    <n v="19.5"/>
    <x v="41"/>
    <s v="standard"/>
    <n v="68949926"/>
    <n v="68949926"/>
    <n v="19.100000000000001"/>
    <n v="3.98"/>
    <n v="0"/>
    <s v="f"/>
    <n v="0.78534031413612559"/>
    <n v="2"/>
    <n v="2"/>
  </r>
  <r>
    <s v="460-F-Jun-06-23"/>
    <m/>
    <n v="460"/>
    <x v="30"/>
    <n v="20.257000000000001"/>
    <n v="20.260000000000002"/>
    <x v="303"/>
    <s v=""/>
    <n v="88070956"/>
    <n v="68949926"/>
    <n v="19.100000000000001"/>
    <n v="3.98"/>
    <n v="0"/>
    <s v="f"/>
    <n v="1.0031290280327334"/>
    <n v="2"/>
    <n v="2"/>
  </r>
  <r>
    <s v="460-F-Jun-06-23"/>
    <m/>
    <n v="460"/>
    <x v="30"/>
    <n v="20.623999999999999"/>
    <n v="20.62"/>
    <x v="351"/>
    <s v=""/>
    <n v="16670693"/>
    <n v="68949926"/>
    <n v="19.100000000000001"/>
    <n v="3.98"/>
    <n v="0"/>
    <s v="f"/>
    <n v="0.18987935211833165"/>
    <n v="2"/>
    <n v="2"/>
  </r>
  <r>
    <s v="460-F-Jun-06-23"/>
    <m/>
    <n v="460"/>
    <x v="30"/>
    <n v="21.837"/>
    <n v="21.84"/>
    <x v="44"/>
    <s v="tetradecane"/>
    <n v="12933088"/>
    <n v="68949926"/>
    <n v="19.100000000000001"/>
    <n v="3.98"/>
    <n v="0"/>
    <s v="f"/>
    <n v="0.14730799555419619"/>
    <n v="2"/>
    <n v="2"/>
  </r>
  <r>
    <s v="460-F-Jun-06-23"/>
    <m/>
    <n v="460"/>
    <x v="30"/>
    <n v="22.283000000000001"/>
    <n v="22.28"/>
    <x v="46"/>
    <s v="tetramethyldiol"/>
    <n v="48125604"/>
    <n v="68949926"/>
    <n v="19.100000000000001"/>
    <n v="3.98"/>
    <n v="0"/>
    <s v="f"/>
    <n v="0.54815108812953306"/>
    <n v="2"/>
    <n v="2"/>
  </r>
  <r>
    <s v="460-F-Jun-06-23"/>
    <m/>
    <n v="460"/>
    <x v="30"/>
    <n v="23.407"/>
    <n v="23.41"/>
    <x v="308"/>
    <s v=""/>
    <n v="19873189"/>
    <n v="68949926"/>
    <n v="19.100000000000001"/>
    <n v="3.98"/>
    <n v="0"/>
    <s v="f"/>
    <n v="0.22635581207362857"/>
    <n v="2"/>
    <n v="2"/>
  </r>
  <r>
    <s v="460-F-Jun-06-23"/>
    <m/>
    <n v="460"/>
    <x v="30"/>
    <n v="24.331"/>
    <n v="24.33"/>
    <x v="48"/>
    <s v="pentadecane"/>
    <n v="29602326"/>
    <n v="68949926"/>
    <n v="19.100000000000001"/>
    <n v="3.98"/>
    <n v="0"/>
    <s v="f"/>
    <n v="0.33717077520866368"/>
    <n v="2"/>
    <n v="2"/>
  </r>
  <r>
    <s v="460-F-Jun-06-23"/>
    <m/>
    <n v="460"/>
    <x v="30"/>
    <n v="28.439"/>
    <n v="28.44"/>
    <x v="80"/>
    <s v=""/>
    <n v="26424663"/>
    <n v="68949926"/>
    <n v="19.100000000000001"/>
    <n v="3.98"/>
    <n v="0"/>
    <s v="f"/>
    <n v="0.30097716335999047"/>
    <n v="2"/>
    <n v="2"/>
  </r>
  <r>
    <s v="460-F-Jun-06-23"/>
    <m/>
    <n v="460"/>
    <x v="30"/>
    <n v="28.818999999999999"/>
    <n v="28.82"/>
    <x v="158"/>
    <s v=""/>
    <n v="20021632"/>
    <n v="68949926"/>
    <n v="19.100000000000001"/>
    <n v="3.98"/>
    <n v="0"/>
    <s v="f"/>
    <n v="0.22804657925808222"/>
    <n v="2"/>
    <n v="2"/>
  </r>
  <r>
    <s v="460-F-Jun-06-23"/>
    <m/>
    <n v="460"/>
    <x v="30"/>
    <n v="28.931000000000001"/>
    <n v="28.93"/>
    <x v="56"/>
    <s v="heptadecane"/>
    <n v="37210224"/>
    <n v="68949926"/>
    <n v="19.100000000000001"/>
    <n v="3.98"/>
    <n v="0"/>
    <s v="f"/>
    <n v="0.42382480592126526"/>
    <n v="2"/>
    <n v="2"/>
  </r>
  <r>
    <s v="460-F-Jun-06-23"/>
    <m/>
    <n v="460"/>
    <x v="30"/>
    <n v="29.26"/>
    <n v="29.26"/>
    <x v="57"/>
    <s v="pentadecanal"/>
    <n v="14090335"/>
    <n v="68949926"/>
    <n v="19.100000000000001"/>
    <n v="3.98"/>
    <n v="0"/>
    <s v="f"/>
    <n v="0.1604890499111376"/>
    <n v="2"/>
    <n v="2"/>
  </r>
  <r>
    <s v="460-F-Jun-06-23"/>
    <m/>
    <n v="460"/>
    <x v="30"/>
    <n v="32.875"/>
    <n v="32.880000000000003"/>
    <x v="63"/>
    <s v="homosalate"/>
    <n v="21191172"/>
    <n v="68949926"/>
    <n v="19.100000000000001"/>
    <n v="3.98"/>
    <n v="0"/>
    <s v="f"/>
    <n v="0.24136765100215873"/>
    <n v="2"/>
    <n v="2"/>
  </r>
  <r>
    <s v="511-F-Jun-06-23"/>
    <m/>
    <n v="511"/>
    <x v="31"/>
    <n v="4.3940000000000001"/>
    <n v="4.3899999999999997"/>
    <x v="101"/>
    <s v=""/>
    <n v="12860860"/>
    <n v="55271009"/>
    <n v="23.51"/>
    <n v="5.35"/>
    <n v="1"/>
    <s v="f"/>
    <n v="0.14846061238851027"/>
    <n v="2"/>
    <n v="2"/>
  </r>
  <r>
    <s v="511-F-Jun-06-23"/>
    <m/>
    <n v="511"/>
    <x v="31"/>
    <n v="4.8710000000000004"/>
    <n v="4.87"/>
    <x v="68"/>
    <s v=""/>
    <n v="14705408"/>
    <n v="55271009"/>
    <n v="23.51"/>
    <n v="5.35"/>
    <n v="1"/>
    <s v="f"/>
    <n v="0.16975333508823659"/>
    <n v="2"/>
    <n v="2"/>
  </r>
  <r>
    <s v="511-F-Jun-06-23"/>
    <m/>
    <n v="511"/>
    <x v="31"/>
    <n v="5.4210000000000003"/>
    <n v="5.42"/>
    <x v="2"/>
    <s v="hydroxymethylpentanone"/>
    <n v="111973991"/>
    <n v="55271009"/>
    <n v="23.51"/>
    <n v="5.35"/>
    <n v="1"/>
    <s v="f"/>
    <n v="1.292582865799452"/>
    <n v="2"/>
    <n v="2"/>
  </r>
  <r>
    <s v="511-F-Jun-06-23"/>
    <m/>
    <n v="511"/>
    <x v="31"/>
    <n v="5.7569999999999997"/>
    <n v="5.76"/>
    <x v="3"/>
    <s v="zhexenol"/>
    <n v="48315078"/>
    <n v="55271009"/>
    <n v="23.51"/>
    <n v="5.35"/>
    <n v="1"/>
    <s v="f"/>
    <n v="0.55772989267270157"/>
    <n v="2"/>
    <n v="2"/>
  </r>
  <r>
    <s v="511-F-Jun-06-23"/>
    <m/>
    <n v="511"/>
    <x v="31"/>
    <n v="6.1150000000000002"/>
    <n v="6.12"/>
    <x v="5"/>
    <s v=""/>
    <n v="29573802"/>
    <n v="55271009"/>
    <n v="23.51"/>
    <n v="5.35"/>
    <n v="1"/>
    <s v="f"/>
    <n v="0.34138811522530765"/>
    <n v="2"/>
    <n v="2"/>
  </r>
  <r>
    <s v="511-F-Jun-06-23"/>
    <m/>
    <n v="511"/>
    <x v="31"/>
    <n v="6.875"/>
    <n v="6.88"/>
    <x v="390"/>
    <s v=""/>
    <n v="100512408"/>
    <n v="55271009"/>
    <n v="23.51"/>
    <n v="5.35"/>
    <n v="1"/>
    <s v="f"/>
    <n v="1.1602749461796333"/>
    <n v="2"/>
    <n v="2"/>
  </r>
  <r>
    <s v="511-F-Jun-06-23"/>
    <m/>
    <n v="511"/>
    <x v="31"/>
    <n v="7.51"/>
    <n v="7.51"/>
    <x v="9"/>
    <s v="cyclopentane"/>
    <n v="29545310"/>
    <n v="55271009"/>
    <n v="23.51"/>
    <n v="5.35"/>
    <n v="1"/>
    <s v="f"/>
    <n v="0.34105921499871522"/>
    <n v="2"/>
    <n v="2"/>
  </r>
  <r>
    <s v="511-F-Jun-06-23"/>
    <m/>
    <n v="511"/>
    <x v="31"/>
    <n v="7.8150000000000004"/>
    <n v="7.82"/>
    <x v="226"/>
    <s v=""/>
    <n v="243716552"/>
    <n v="55271009"/>
    <n v="23.51"/>
    <n v="5.35"/>
    <n v="1"/>
    <s v="f"/>
    <n v="2.8133661791774589"/>
    <n v="2"/>
    <n v="2"/>
  </r>
  <r>
    <s v="511-F-Jun-06-23"/>
    <m/>
    <n v="511"/>
    <x v="31"/>
    <n v="8.0050000000000008"/>
    <n v="8.01"/>
    <x v="169"/>
    <s v="apinene"/>
    <n v="366492420"/>
    <n v="55271009"/>
    <n v="23.51"/>
    <n v="5.35"/>
    <n v="1"/>
    <s v="f"/>
    <n v="4.2306415829848953"/>
    <n v="2"/>
    <n v="2"/>
  </r>
  <r>
    <s v="511-F-Jun-06-23"/>
    <m/>
    <n v="511"/>
    <x v="31"/>
    <n v="8.4689999999999994"/>
    <n v="8.4700000000000006"/>
    <x v="10"/>
    <s v=""/>
    <n v="35871094"/>
    <n v="55271009"/>
    <n v="23.51"/>
    <n v="5.35"/>
    <n v="1"/>
    <s v="f"/>
    <n v="0.41408152971774959"/>
    <n v="2"/>
    <n v="2"/>
  </r>
  <r>
    <s v="511-F-Jun-06-23"/>
    <m/>
    <n v="511"/>
    <x v="31"/>
    <n v="8.9149999999999991"/>
    <n v="8.92"/>
    <x v="11"/>
    <s v=""/>
    <n v="31765393"/>
    <n v="55271009"/>
    <n v="23.51"/>
    <n v="5.35"/>
    <n v="1"/>
    <s v="f"/>
    <n v="0.36668696320010463"/>
    <n v="2"/>
    <n v="2"/>
  </r>
  <r>
    <s v="511-F-Jun-06-23"/>
    <m/>
    <n v="511"/>
    <x v="31"/>
    <n v="9.0549999999999997"/>
    <n v="9.06"/>
    <x v="325"/>
    <s v=""/>
    <n v="73504108"/>
    <n v="55271009"/>
    <n v="23.51"/>
    <n v="5.35"/>
    <n v="1"/>
    <s v="f"/>
    <n v="0.84850195762578839"/>
    <n v="2"/>
    <n v="2"/>
  </r>
  <r>
    <s v="511-F-Jun-06-23"/>
    <m/>
    <n v="511"/>
    <x v="31"/>
    <n v="9.3059999999999992"/>
    <n v="9.31"/>
    <x v="207"/>
    <s v=""/>
    <n v="200664694"/>
    <n v="55271009"/>
    <n v="23.51"/>
    <n v="5.35"/>
    <n v="1"/>
    <s v="f"/>
    <n v="2.316392788351092"/>
    <n v="2"/>
    <n v="2"/>
  </r>
  <r>
    <s v="511-F-Jun-06-23"/>
    <m/>
    <n v="511"/>
    <x v="31"/>
    <n v="9.3689999999999998"/>
    <n v="9.3699999999999992"/>
    <x v="227"/>
    <s v=""/>
    <n v="226257909"/>
    <n v="55271009"/>
    <n v="23.51"/>
    <n v="5.35"/>
    <n v="1"/>
    <s v="f"/>
    <n v="2.6118306029210978"/>
    <n v="2"/>
    <n v="2"/>
  </r>
  <r>
    <s v="511-F-Jun-06-23"/>
    <m/>
    <n v="511"/>
    <x v="31"/>
    <n v="9.9469999999999992"/>
    <n v="9.9499999999999993"/>
    <x v="281"/>
    <s v=""/>
    <n v="4289523000"/>
    <n v="55271009"/>
    <n v="23.51"/>
    <n v="5.35"/>
    <n v="1"/>
    <s v="f"/>
    <n v="49.516533998084093"/>
    <n v="2"/>
    <n v="2"/>
  </r>
  <r>
    <s v="511-F-Jun-06-23"/>
    <m/>
    <n v="511"/>
    <x v="31"/>
    <n v="10.388999999999999"/>
    <n v="10.39"/>
    <x v="312"/>
    <s v=""/>
    <n v="607166549"/>
    <n v="55271009"/>
    <n v="23.51"/>
    <n v="5.35"/>
    <n v="1"/>
    <s v="f"/>
    <n v="7.0088872506471915"/>
    <n v="2"/>
    <n v="2"/>
  </r>
  <r>
    <s v="511-F-Jun-06-23"/>
    <m/>
    <n v="511"/>
    <x v="31"/>
    <n v="10.76"/>
    <n v="10.76"/>
    <x v="391"/>
    <s v=""/>
    <n v="101579101"/>
    <n v="55271009"/>
    <n v="23.51"/>
    <n v="5.35"/>
    <n v="1"/>
    <s v="f"/>
    <n v="1.1725884225731669"/>
    <n v="2"/>
    <n v="2"/>
  </r>
  <r>
    <s v="511-F-Jun-06-23"/>
    <m/>
    <n v="511"/>
    <x v="31"/>
    <n v="11.259"/>
    <n v="11.26"/>
    <x v="392"/>
    <s v=""/>
    <n v="11645859548"/>
    <n v="55271009"/>
    <n v="23.51"/>
    <n v="5.35"/>
    <n v="1"/>
    <s v="f"/>
    <n v="134.43513422015786"/>
    <n v="2"/>
    <n v="2"/>
  </r>
  <r>
    <s v="511-F-Jun-06-23"/>
    <m/>
    <n v="511"/>
    <x v="31"/>
    <n v="11.446"/>
    <n v="11.45"/>
    <x v="329"/>
    <s v=""/>
    <n v="403328166"/>
    <n v="55271009"/>
    <n v="23.51"/>
    <n v="5.35"/>
    <n v="1"/>
    <s v="f"/>
    <n v="4.6558586686967072"/>
    <n v="2"/>
    <n v="2"/>
  </r>
  <r>
    <s v="511-F-Jun-06-23"/>
    <m/>
    <n v="511"/>
    <x v="31"/>
    <n v="11.786"/>
    <n v="11.79"/>
    <x v="149"/>
    <s v="bocimene"/>
    <n v="2624872246"/>
    <n v="55271009"/>
    <n v="23.51"/>
    <n v="5.35"/>
    <n v="1"/>
    <s v="f"/>
    <n v="30.300472991912237"/>
    <n v="2"/>
    <n v="2"/>
  </r>
  <r>
    <s v="511-F-Jun-06-23"/>
    <m/>
    <n v="511"/>
    <x v="31"/>
    <n v="12.073"/>
    <n v="12.07"/>
    <x v="286"/>
    <s v=""/>
    <n v="91866346"/>
    <n v="55271009"/>
    <n v="23.51"/>
    <n v="5.35"/>
    <n v="1"/>
    <s v="f"/>
    <n v="1.0604682723437446"/>
    <n v="2"/>
    <n v="2"/>
  </r>
  <r>
    <s v="511-F-Jun-06-23"/>
    <m/>
    <n v="511"/>
    <x v="31"/>
    <n v="12.297000000000001"/>
    <n v="12.3"/>
    <x v="17"/>
    <s v="acetophenone"/>
    <n v="71634167"/>
    <n v="55271009"/>
    <n v="23.51"/>
    <n v="5.35"/>
    <n v="1"/>
    <s v="f"/>
    <n v="0.82691610831319318"/>
    <n v="2"/>
    <n v="2"/>
  </r>
  <r>
    <s v="511-F-Jun-06-23"/>
    <m/>
    <n v="511"/>
    <x v="31"/>
    <n v="12.618"/>
    <n v="12.62"/>
    <x v="393"/>
    <s v=""/>
    <n v="22607754"/>
    <n v="55271009"/>
    <n v="23.51"/>
    <n v="5.35"/>
    <n v="1"/>
    <s v="f"/>
    <n v="0.26097484954884764"/>
    <n v="2"/>
    <n v="2"/>
  </r>
  <r>
    <s v="511-F-Jun-06-23"/>
    <m/>
    <n v="511"/>
    <x v="31"/>
    <n v="12.997"/>
    <n v="13"/>
    <x v="287"/>
    <s v=""/>
    <n v="279717715"/>
    <n v="55271009"/>
    <n v="23.51"/>
    <n v="5.35"/>
    <n v="1"/>
    <s v="f"/>
    <n v="3.2289491732912716"/>
    <n v="2"/>
    <n v="2"/>
  </r>
  <r>
    <s v="511-F-Jun-06-23"/>
    <m/>
    <n v="511"/>
    <x v="31"/>
    <n v="13.260999999999999"/>
    <n v="13.26"/>
    <x v="186"/>
    <s v=""/>
    <n v="90946799"/>
    <n v="55271009"/>
    <n v="23.51"/>
    <n v="5.35"/>
    <n v="1"/>
    <s v="f"/>
    <n v="1.0498533903887264"/>
    <n v="2"/>
    <n v="2"/>
  </r>
  <r>
    <s v="511-F-Jun-06-23"/>
    <m/>
    <n v="511"/>
    <x v="31"/>
    <n v="13.516"/>
    <n v="13.52"/>
    <x v="20"/>
    <s v="nonanal"/>
    <n v="169826436"/>
    <n v="55271009"/>
    <n v="23.51"/>
    <n v="5.35"/>
    <n v="1"/>
    <s v="f"/>
    <n v="1.960408299936252"/>
    <n v="2"/>
    <n v="2"/>
  </r>
  <r>
    <s v="511-F-Jun-06-23"/>
    <m/>
    <n v="511"/>
    <x v="31"/>
    <n v="13.776"/>
    <n v="13.78"/>
    <x v="291"/>
    <s v=""/>
    <n v="64595812"/>
    <n v="55271009"/>
    <n v="23.51"/>
    <n v="5.35"/>
    <n v="1"/>
    <s v="f"/>
    <n v="0.74566815961398247"/>
    <n v="2"/>
    <n v="2"/>
  </r>
  <r>
    <s v="511-F-Jun-06-23"/>
    <m/>
    <n v="511"/>
    <x v="31"/>
    <n v="13.894"/>
    <n v="13.89"/>
    <x v="71"/>
    <s v="edimethylnonatriene"/>
    <n v="440556227"/>
    <n v="55271009"/>
    <n v="23.51"/>
    <n v="5.35"/>
    <n v="1"/>
    <s v="f"/>
    <n v="5.0856044815036903"/>
    <n v="2"/>
    <n v="2"/>
  </r>
  <r>
    <s v="511-F-Jun-06-23"/>
    <m/>
    <n v="511"/>
    <x v="31"/>
    <n v="13.988"/>
    <n v="13.99"/>
    <x v="292"/>
    <s v=""/>
    <n v="118258713"/>
    <n v="55271009"/>
    <n v="23.51"/>
    <n v="5.35"/>
    <n v="1"/>
    <s v="f"/>
    <n v="1.3651311772507502"/>
    <n v="2"/>
    <n v="2"/>
  </r>
  <r>
    <s v="511-F-Jun-06-23"/>
    <m/>
    <n v="511"/>
    <x v="31"/>
    <n v="14.175000000000001"/>
    <n v="14.18"/>
    <x v="330"/>
    <s v=""/>
    <n v="60706210"/>
    <n v="55271009"/>
    <n v="23.51"/>
    <n v="5.35"/>
    <n v="1"/>
    <s v="f"/>
    <n v="0.70076815332609999"/>
    <n v="2"/>
    <n v="2"/>
  </r>
  <r>
    <s v="511-F-Jun-06-23"/>
    <m/>
    <n v="511"/>
    <x v="31"/>
    <n v="14.311999999999999"/>
    <n v="14.31"/>
    <x v="394"/>
    <s v=""/>
    <n v="171336363"/>
    <n v="55271009"/>
    <n v="23.51"/>
    <n v="5.35"/>
    <n v="1"/>
    <s v="f"/>
    <n v="1.9778382919493793"/>
    <n v="2"/>
    <n v="2"/>
  </r>
  <r>
    <s v="511-F-Jun-06-23"/>
    <m/>
    <n v="511"/>
    <x v="31"/>
    <n v="14.385"/>
    <n v="14.39"/>
    <x v="239"/>
    <s v=""/>
    <n v="232505905"/>
    <n v="55271009"/>
    <n v="23.51"/>
    <n v="5.35"/>
    <n v="1"/>
    <s v="f"/>
    <n v="2.6839549641505154"/>
    <n v="2"/>
    <n v="2"/>
  </r>
  <r>
    <s v="511-F-Jun-06-23"/>
    <m/>
    <n v="511"/>
    <x v="31"/>
    <n v="14.523"/>
    <n v="14.52"/>
    <x v="272"/>
    <s v=""/>
    <n v="63207073"/>
    <n v="55271009"/>
    <n v="23.51"/>
    <n v="5.35"/>
    <n v="1"/>
    <s v="f"/>
    <n v="0.7296371132929893"/>
    <n v="2"/>
    <n v="2"/>
  </r>
  <r>
    <s v="511-F-Jun-06-23"/>
    <m/>
    <n v="511"/>
    <x v="31"/>
    <n v="14.632999999999999"/>
    <n v="14.63"/>
    <x v="294"/>
    <s v=""/>
    <n v="59457129"/>
    <n v="55271009"/>
    <n v="23.51"/>
    <n v="5.35"/>
    <n v="1"/>
    <s v="f"/>
    <n v="0.68634926297328891"/>
    <n v="2"/>
    <n v="2"/>
  </r>
  <r>
    <s v="511-F-Jun-06-23"/>
    <m/>
    <n v="511"/>
    <x v="31"/>
    <n v="14.86"/>
    <n v="14.86"/>
    <x v="295"/>
    <s v=""/>
    <n v="20737592"/>
    <n v="55271009"/>
    <n v="23.51"/>
    <n v="5.35"/>
    <n v="1"/>
    <s v="f"/>
    <n v="0.23938644910084328"/>
    <n v="2"/>
    <n v="2"/>
  </r>
  <r>
    <s v="511-F-Jun-06-23"/>
    <m/>
    <n v="511"/>
    <x v="31"/>
    <n v="14.954000000000001"/>
    <n v="14.95"/>
    <x v="95"/>
    <s v="benzene"/>
    <n v="306437487"/>
    <n v="55271009"/>
    <n v="23.51"/>
    <n v="5.35"/>
    <n v="1"/>
    <s v="f"/>
    <n v="3.5373915102735083"/>
    <n v="2"/>
    <n v="2"/>
  </r>
  <r>
    <s v="511-F-Jun-06-23"/>
    <m/>
    <n v="511"/>
    <x v="31"/>
    <n v="15.114000000000001"/>
    <n v="15.11"/>
    <x v="242"/>
    <s v=""/>
    <n v="106478458"/>
    <n v="55271009"/>
    <n v="23.51"/>
    <n v="5.35"/>
    <n v="1"/>
    <s v="f"/>
    <n v="1.2291446358069578"/>
    <n v="2"/>
    <n v="2"/>
  </r>
  <r>
    <s v="511-F-Jun-06-23"/>
    <m/>
    <n v="511"/>
    <x v="31"/>
    <n v="15.266"/>
    <n v="15.27"/>
    <x v="72"/>
    <s v=""/>
    <n v="26183753"/>
    <n v="55271009"/>
    <n v="23.51"/>
    <n v="5.35"/>
    <n v="1"/>
    <s v="f"/>
    <n v="0.3022547485167783"/>
    <n v="2"/>
    <n v="2"/>
  </r>
  <r>
    <s v="511-F-Jun-06-23"/>
    <m/>
    <n v="511"/>
    <x v="31"/>
    <n v="15.459"/>
    <n v="15.46"/>
    <x v="243"/>
    <s v=""/>
    <n v="56734560"/>
    <n v="55271009"/>
    <n v="23.51"/>
    <n v="5.35"/>
    <n v="1"/>
    <s v="f"/>
    <n v="0.65492101781627976"/>
    <n v="2"/>
    <n v="2"/>
  </r>
  <r>
    <s v="511-F-Jun-06-23"/>
    <m/>
    <n v="511"/>
    <x v="31"/>
    <n v="15.706"/>
    <n v="15.71"/>
    <x v="25"/>
    <s v=""/>
    <n v="44988009"/>
    <n v="55271009"/>
    <n v="23.51"/>
    <n v="5.35"/>
    <n v="1"/>
    <s v="f"/>
    <n v="0.51932354183777851"/>
    <n v="2"/>
    <n v="2"/>
  </r>
  <r>
    <s v="511-F-Jun-06-23"/>
    <m/>
    <n v="511"/>
    <x v="31"/>
    <n v="15.935"/>
    <n v="15.94"/>
    <x v="376"/>
    <s v=""/>
    <n v="33853241"/>
    <n v="55271009"/>
    <n v="23.51"/>
    <n v="5.35"/>
    <n v="1"/>
    <s v="f"/>
    <n v="0.39078824356970099"/>
    <n v="2"/>
    <n v="2"/>
  </r>
  <r>
    <s v="511-F-Jun-06-23"/>
    <m/>
    <n v="511"/>
    <x v="31"/>
    <n v="16.038"/>
    <n v="16.04"/>
    <x v="395"/>
    <s v=""/>
    <n v="69577681"/>
    <n v="55271009"/>
    <n v="23.51"/>
    <n v="5.35"/>
    <n v="1"/>
    <s v="f"/>
    <n v="0.80317685829971064"/>
    <n v="2"/>
    <n v="2"/>
  </r>
  <r>
    <s v="511-F-Jun-06-23"/>
    <m/>
    <n v="511"/>
    <x v="31"/>
    <n v="16.213999999999999"/>
    <n v="16.21"/>
    <x v="27"/>
    <s v="methylsalicylate"/>
    <n v="78244028"/>
    <n v="55271009"/>
    <n v="23.51"/>
    <n v="5.35"/>
    <n v="1"/>
    <s v="f"/>
    <n v="0.90321769404407992"/>
    <n v="2"/>
    <n v="2"/>
  </r>
  <r>
    <s v="511-F-Jun-06-23"/>
    <m/>
    <n v="511"/>
    <x v="31"/>
    <n v="16.356000000000002"/>
    <n v="16.36"/>
    <x v="28"/>
    <s v="dodecane"/>
    <n v="248212335"/>
    <n v="55271009"/>
    <n v="23.51"/>
    <n v="5.35"/>
    <n v="1"/>
    <s v="f"/>
    <n v="2.865263695933403"/>
    <n v="2"/>
    <n v="2"/>
  </r>
  <r>
    <s v="511-F-Jun-06-23"/>
    <m/>
    <n v="511"/>
    <x v="31"/>
    <n v="16.548999999999999"/>
    <n v="16.55"/>
    <x v="29"/>
    <s v="decanal"/>
    <n v="143640866"/>
    <n v="55271009"/>
    <n v="23.51"/>
    <n v="5.35"/>
    <n v="1"/>
    <s v="f"/>
    <n v="1.6581325766998434"/>
    <n v="2"/>
    <n v="2"/>
  </r>
  <r>
    <s v="511-F-Jun-06-23"/>
    <m/>
    <n v="511"/>
    <x v="31"/>
    <n v="16.841999999999999"/>
    <n v="16.84"/>
    <x v="300"/>
    <s v=""/>
    <n v="75539064"/>
    <n v="55271009"/>
    <n v="23.51"/>
    <n v="5.35"/>
    <n v="1"/>
    <s v="f"/>
    <n v="0.87199267394986579"/>
    <n v="2"/>
    <n v="2"/>
  </r>
  <r>
    <s v="511-F-Jun-06-23"/>
    <m/>
    <n v="511"/>
    <x v="31"/>
    <n v="16.933"/>
    <n v="16.93"/>
    <x v="273"/>
    <s v=""/>
    <n v="144521799"/>
    <n v="55271009"/>
    <n v="23.51"/>
    <n v="5.35"/>
    <n v="1"/>
    <s v="f"/>
    <n v="1.6683017141178114"/>
    <n v="2"/>
    <n v="2"/>
  </r>
  <r>
    <s v="511-F-Jun-06-23"/>
    <m/>
    <n v="511"/>
    <x v="31"/>
    <n v="17.190000000000001"/>
    <n v="17.190000000000001"/>
    <x v="247"/>
    <s v=""/>
    <n v="108532826"/>
    <n v="55271009"/>
    <n v="23.51"/>
    <n v="5.35"/>
    <n v="1"/>
    <s v="f"/>
    <n v="1.2528594364774697"/>
    <n v="2"/>
    <n v="2"/>
  </r>
  <r>
    <s v="511-F-Jun-06-23"/>
    <m/>
    <n v="511"/>
    <x v="31"/>
    <n v="17.273"/>
    <n v="17.27"/>
    <x v="274"/>
    <s v=""/>
    <n v="56535721"/>
    <n v="55271009"/>
    <n v="23.51"/>
    <n v="5.35"/>
    <n v="1"/>
    <s v="f"/>
    <n v="0.65262570010761034"/>
    <n v="2"/>
    <n v="2"/>
  </r>
  <r>
    <s v="511-F-Jun-06-23"/>
    <m/>
    <n v="511"/>
    <x v="31"/>
    <n v="17.404"/>
    <n v="17.399999999999999"/>
    <x v="275"/>
    <s v=""/>
    <n v="41570076"/>
    <n v="55271009"/>
    <n v="23.51"/>
    <n v="5.35"/>
    <n v="1"/>
    <s v="f"/>
    <n v="0.47986829341093162"/>
    <n v="2"/>
    <n v="2"/>
  </r>
  <r>
    <s v="511-F-Jun-06-23"/>
    <m/>
    <n v="511"/>
    <x v="31"/>
    <n v="17.649000000000001"/>
    <n v="17.649999999999999"/>
    <x v="248"/>
    <s v=""/>
    <n v="53878488"/>
    <n v="55271009"/>
    <n v="23.51"/>
    <n v="5.35"/>
    <n v="1"/>
    <s v="f"/>
    <n v="0.62195166754377251"/>
    <n v="2"/>
    <n v="2"/>
  </r>
  <r>
    <s v="511-F-Jun-06-23"/>
    <m/>
    <n v="511"/>
    <x v="31"/>
    <n v="17.922000000000001"/>
    <n v="17.920000000000002"/>
    <x v="97"/>
    <s v=""/>
    <n v="36359559"/>
    <n v="55271009"/>
    <n v="23.51"/>
    <n v="5.35"/>
    <n v="1"/>
    <s v="f"/>
    <n v="0.41972017386987887"/>
    <n v="2"/>
    <n v="2"/>
  </r>
  <r>
    <s v="511-F-Jun-06-23"/>
    <m/>
    <n v="511"/>
    <x v="31"/>
    <n v="18.186"/>
    <n v="18.190000000000001"/>
    <x v="33"/>
    <s v="methylacetophenone"/>
    <n v="14468447"/>
    <n v="55271009"/>
    <n v="23.51"/>
    <n v="5.35"/>
    <n v="1"/>
    <s v="f"/>
    <n v="0.16701795229329178"/>
    <n v="2"/>
    <n v="2"/>
  </r>
  <r>
    <s v="511-F-Jun-06-23"/>
    <m/>
    <n v="511"/>
    <x v="31"/>
    <n v="18.274000000000001"/>
    <n v="18.27"/>
    <x v="360"/>
    <s v=""/>
    <n v="35389734"/>
    <n v="55271009"/>
    <n v="23.51"/>
    <n v="5.35"/>
    <n v="1"/>
    <s v="f"/>
    <n v="0.40852490283748394"/>
    <n v="2"/>
    <n v="2"/>
  </r>
  <r>
    <s v="511-F-Jun-06-23"/>
    <m/>
    <n v="511"/>
    <x v="31"/>
    <n v="18.419"/>
    <n v="18.420000000000002"/>
    <x v="321"/>
    <s v=""/>
    <n v="44048439"/>
    <n v="55271009"/>
    <n v="23.51"/>
    <n v="5.35"/>
    <n v="1"/>
    <s v="f"/>
    <n v="0.5084775223972533"/>
    <n v="2"/>
    <n v="2"/>
  </r>
  <r>
    <s v="511-F-Jun-06-23"/>
    <m/>
    <n v="511"/>
    <x v="31"/>
    <n v="18.510000000000002"/>
    <n v="18.510000000000002"/>
    <x v="322"/>
    <s v=""/>
    <n v="20610110"/>
    <n v="55271009"/>
    <n v="23.51"/>
    <n v="5.35"/>
    <n v="1"/>
    <s v="f"/>
    <n v="0.23791484799574522"/>
    <n v="2"/>
    <n v="2"/>
  </r>
  <r>
    <s v="511-F-Jun-06-23"/>
    <m/>
    <n v="511"/>
    <x v="31"/>
    <n v="18.681999999999999"/>
    <n v="18.68"/>
    <x v="35"/>
    <s v=""/>
    <n v="50355833"/>
    <n v="55271009"/>
    <n v="23.51"/>
    <n v="5.35"/>
    <n v="1"/>
    <s v="f"/>
    <n v="0.58128755032817048"/>
    <n v="2"/>
    <n v="2"/>
  </r>
  <r>
    <s v="511-F-Jun-06-23"/>
    <m/>
    <n v="511"/>
    <x v="31"/>
    <n v="19.114999999999998"/>
    <n v="19.12"/>
    <x v="396"/>
    <s v=""/>
    <n v="581225632"/>
    <n v="55271009"/>
    <n v="23.51"/>
    <n v="5.35"/>
    <n v="1"/>
    <s v="f"/>
    <n v="6.709435703570283"/>
    <n v="2"/>
    <n v="2"/>
  </r>
  <r>
    <s v="511-F-Jun-06-23"/>
    <m/>
    <n v="511"/>
    <x v="31"/>
    <n v="19.282"/>
    <n v="19.28"/>
    <x v="397"/>
    <s v=""/>
    <n v="17827358"/>
    <n v="55271009"/>
    <n v="23.51"/>
    <n v="5.35"/>
    <n v="1"/>
    <s v="f"/>
    <n v="0.20579187441191396"/>
    <n v="2"/>
    <n v="2"/>
  </r>
  <r>
    <s v="511-F-Jun-06-23"/>
    <m/>
    <n v="511"/>
    <x v="31"/>
    <n v="19.399999999999999"/>
    <n v="19.399999999999999"/>
    <x v="39"/>
    <s v="undecanal_c"/>
    <n v="41419544"/>
    <n v="55271009"/>
    <n v="23.51"/>
    <n v="5.35"/>
    <n v="1"/>
    <s v="f"/>
    <n v="0.47813061234574095"/>
    <n v="2"/>
    <n v="2"/>
  </r>
  <r>
    <s v="511-F-Jun-06-23"/>
    <m/>
    <n v="511"/>
    <x v="31"/>
    <n v="19.504000000000001"/>
    <n v="19.5"/>
    <x v="41"/>
    <s v="standard"/>
    <n v="55271009"/>
    <n v="55271009"/>
    <n v="23.51"/>
    <n v="5.35"/>
    <n v="1"/>
    <s v="f"/>
    <n v="0.63802637175669918"/>
    <n v="2"/>
    <n v="2"/>
  </r>
  <r>
    <s v="511-F-Jun-06-23"/>
    <m/>
    <n v="511"/>
    <x v="31"/>
    <n v="20.126999999999999"/>
    <n v="20.13"/>
    <x v="73"/>
    <s v=""/>
    <n v="30015499"/>
    <n v="55271009"/>
    <n v="23.51"/>
    <n v="5.35"/>
    <n v="1"/>
    <s v="f"/>
    <n v="0.34648688833302893"/>
    <n v="2"/>
    <n v="2"/>
  </r>
  <r>
    <s v="511-F-Jun-06-23"/>
    <m/>
    <n v="511"/>
    <x v="31"/>
    <n v="20.27"/>
    <n v="20.27"/>
    <x v="253"/>
    <s v=""/>
    <n v="68912629"/>
    <n v="55271009"/>
    <n v="23.51"/>
    <n v="5.35"/>
    <n v="1"/>
    <s v="f"/>
    <n v="0.79549976460689364"/>
    <n v="2"/>
    <n v="2"/>
  </r>
  <r>
    <s v="511-F-Jun-06-23"/>
    <m/>
    <n v="511"/>
    <x v="31"/>
    <n v="21.835999999999999"/>
    <n v="21.84"/>
    <x v="44"/>
    <s v="tetradecane"/>
    <n v="41746045"/>
    <n v="55271009"/>
    <n v="23.51"/>
    <n v="5.35"/>
    <n v="1"/>
    <s v="f"/>
    <n v="0.48189960900735318"/>
    <n v="2"/>
    <n v="2"/>
  </r>
  <r>
    <s v="511-F-Jun-06-23"/>
    <m/>
    <n v="511"/>
    <x v="31"/>
    <n v="22.076000000000001"/>
    <n v="22.08"/>
    <x v="45"/>
    <s v="dodecanal_b"/>
    <n v="11989770"/>
    <n v="55271009"/>
    <n v="23.51"/>
    <n v="5.35"/>
    <n v="1"/>
    <s v="f"/>
    <n v="0.13840509861684125"/>
    <n v="2"/>
    <n v="2"/>
  </r>
  <r>
    <s v="511-F-Jun-06-23"/>
    <m/>
    <n v="511"/>
    <x v="31"/>
    <n v="22.283999999999999"/>
    <n v="22.28"/>
    <x v="46"/>
    <s v="tetramethyldiol"/>
    <n v="70803658"/>
    <n v="55271009"/>
    <n v="23.51"/>
    <n v="5.35"/>
    <n v="1"/>
    <s v="f"/>
    <n v="0.81732904533807571"/>
    <n v="2"/>
    <n v="2"/>
  </r>
  <r>
    <s v="511-F-Jun-06-23"/>
    <m/>
    <n v="511"/>
    <x v="31"/>
    <n v="22.695"/>
    <n v="22.7"/>
    <x v="166"/>
    <s v=""/>
    <n v="15707349"/>
    <n v="55271009"/>
    <n v="23.51"/>
    <n v="5.35"/>
    <n v="1"/>
    <s v="f"/>
    <n v="0.18131934035049405"/>
    <n v="2"/>
    <n v="2"/>
  </r>
  <r>
    <s v="511-F-Jun-06-23"/>
    <m/>
    <n v="511"/>
    <x v="31"/>
    <n v="23.106999999999999"/>
    <n v="23.11"/>
    <x v="120"/>
    <s v=""/>
    <n v="15541080"/>
    <n v="55271009"/>
    <n v="23.51"/>
    <n v="5.35"/>
    <n v="1"/>
    <s v="f"/>
    <n v="0.17939999766569495"/>
    <n v="2"/>
    <n v="2"/>
  </r>
  <r>
    <s v="511-F-Jun-06-23"/>
    <m/>
    <n v="511"/>
    <x v="31"/>
    <n v="32.872999999999998"/>
    <n v="32.869999999999997"/>
    <x v="267"/>
    <s v=""/>
    <n v="19631532"/>
    <n v="55271009"/>
    <n v="23.51"/>
    <n v="5.35"/>
    <n v="1"/>
    <s v="f"/>
    <n v="0.22661853584010991"/>
    <n v="2"/>
    <n v="2"/>
  </r>
  <r>
    <s v="511-F-Jun-06-23"/>
    <m/>
    <n v="511"/>
    <x v="31"/>
    <n v="37.404000000000003"/>
    <n v="37.4"/>
    <x v="176"/>
    <s v=""/>
    <n v="14662484"/>
    <n v="55271009"/>
    <n v="23.51"/>
    <n v="5.35"/>
    <n v="1"/>
    <s v="f"/>
    <n v="0.16925783763890859"/>
    <n v="2"/>
    <n v="2"/>
  </r>
  <r>
    <s v="569-F-Jun-06-23"/>
    <m/>
    <n v="569"/>
    <x v="32"/>
    <n v="4.8710000000000004"/>
    <n v="4.87"/>
    <x v="68"/>
    <s v=""/>
    <n v="54380581"/>
    <n v="53388948"/>
    <n v="28.85"/>
    <n v="5.26"/>
    <n v="1"/>
    <s v="f"/>
    <n v="0.52958773856532826"/>
    <n v="2"/>
    <n v="2"/>
  </r>
  <r>
    <s v="569-F-Jun-06-23"/>
    <m/>
    <n v="569"/>
    <x v="32"/>
    <n v="5.431"/>
    <n v="5.43"/>
    <x v="2"/>
    <s v="hydroxymethylpentanone"/>
    <n v="39974966"/>
    <n v="53388948"/>
    <n v="28.85"/>
    <n v="5.26"/>
    <n v="1"/>
    <s v="f"/>
    <n v="0.38929800774224688"/>
    <n v="2"/>
    <n v="2"/>
  </r>
  <r>
    <s v="569-F-Jun-06-23"/>
    <m/>
    <n v="569"/>
    <x v="32"/>
    <n v="5.7549999999999999"/>
    <n v="5.76"/>
    <x v="3"/>
    <s v="zhexenol"/>
    <n v="43343658"/>
    <n v="53388948"/>
    <n v="28.85"/>
    <n v="5.26"/>
    <n v="1"/>
    <s v="f"/>
    <n v="0.4221041665841892"/>
    <n v="2"/>
    <n v="2"/>
  </r>
  <r>
    <s v="569-F-Jun-06-23"/>
    <m/>
    <n v="569"/>
    <x v="32"/>
    <n v="6.1139999999999999"/>
    <n v="6.11"/>
    <x v="5"/>
    <s v=""/>
    <n v="46933012"/>
    <n v="53388948"/>
    <n v="28.85"/>
    <n v="5.26"/>
    <n v="1"/>
    <s v="f"/>
    <n v="0.45705925225659894"/>
    <n v="2"/>
    <n v="2"/>
  </r>
  <r>
    <s v="569-F-Jun-06-23"/>
    <m/>
    <n v="569"/>
    <x v="32"/>
    <n v="6.8010000000000002"/>
    <n v="6.8"/>
    <x v="200"/>
    <s v=""/>
    <n v="157317367"/>
    <n v="53388948"/>
    <n v="28.85"/>
    <n v="5.26"/>
    <n v="1"/>
    <s v="f"/>
    <n v="1.5320422675620511"/>
    <n v="2"/>
    <n v="2"/>
  </r>
  <r>
    <s v="569-F-Jun-06-23"/>
    <m/>
    <n v="569"/>
    <x v="32"/>
    <n v="7.52"/>
    <n v="7.52"/>
    <x v="9"/>
    <s v="cyclopentane"/>
    <n v="53922539"/>
    <n v="53388948"/>
    <n v="28.85"/>
    <n v="5.26"/>
    <n v="1"/>
    <s v="f"/>
    <n v="0.5251270759080473"/>
    <n v="2"/>
    <n v="2"/>
  </r>
  <r>
    <s v="569-F-Jun-06-23"/>
    <m/>
    <n v="569"/>
    <x v="32"/>
    <n v="7.8239999999999998"/>
    <n v="7.82"/>
    <x v="226"/>
    <s v=""/>
    <n v="1568411566"/>
    <n v="53388948"/>
    <n v="28.85"/>
    <n v="5.26"/>
    <n v="1"/>
    <s v="f"/>
    <n v="15.27404671122666"/>
    <n v="2"/>
    <n v="2"/>
  </r>
  <r>
    <s v="569-F-Jun-06-23"/>
    <m/>
    <n v="569"/>
    <x v="32"/>
    <n v="8.02"/>
    <n v="8.02"/>
    <x v="169"/>
    <s v="apinene"/>
    <n v="3253527441"/>
    <n v="53388948"/>
    <n v="28.85"/>
    <n v="5.26"/>
    <n v="1"/>
    <s v="f"/>
    <n v="31.684623594577435"/>
    <n v="2"/>
    <n v="2"/>
  </r>
  <r>
    <s v="569-F-Jun-06-23"/>
    <m/>
    <n v="569"/>
    <x v="32"/>
    <n v="8.4689999999999994"/>
    <n v="8.4700000000000006"/>
    <x v="10"/>
    <s v=""/>
    <n v="93621684"/>
    <n v="53388948"/>
    <n v="28.85"/>
    <n v="5.26"/>
    <n v="1"/>
    <s v="f"/>
    <n v="0.91173898841275292"/>
    <n v="2"/>
    <n v="2"/>
  </r>
  <r>
    <s v="569-F-Jun-06-23"/>
    <m/>
    <n v="569"/>
    <x v="32"/>
    <n v="9.0619999999999994"/>
    <n v="9.06"/>
    <x v="325"/>
    <s v=""/>
    <n v="294324832"/>
    <n v="53388948"/>
    <n v="28.85"/>
    <n v="5.26"/>
    <n v="1"/>
    <s v="f"/>
    <n v="2.8662956392926389"/>
    <n v="2"/>
    <n v="2"/>
  </r>
  <r>
    <s v="569-F-Jun-06-23"/>
    <m/>
    <n v="569"/>
    <x v="32"/>
    <n v="9.3179999999999996"/>
    <n v="9.32"/>
    <x v="398"/>
    <s v=""/>
    <n v="1894030013"/>
    <n v="53388948"/>
    <n v="28.85"/>
    <n v="5.26"/>
    <n v="1"/>
    <s v="f"/>
    <n v="18.445096630349152"/>
    <n v="2"/>
    <n v="2"/>
  </r>
  <r>
    <s v="569-F-Jun-06-23"/>
    <m/>
    <n v="569"/>
    <x v="32"/>
    <n v="9.98"/>
    <n v="9.98"/>
    <x v="228"/>
    <s v=""/>
    <n v="6981469387"/>
    <n v="53388948"/>
    <n v="28.85"/>
    <n v="5.26"/>
    <n v="1"/>
    <s v="f"/>
    <n v="67.989354224155832"/>
    <n v="2"/>
    <n v="2"/>
  </r>
  <r>
    <s v="569-F-Jun-06-23"/>
    <m/>
    <n v="569"/>
    <x v="32"/>
    <n v="10.397"/>
    <n v="10.4"/>
    <x v="355"/>
    <s v=""/>
    <n v="173722108"/>
    <n v="53388948"/>
    <n v="28.85"/>
    <n v="5.26"/>
    <n v="1"/>
    <s v="f"/>
    <n v="1.6918005770207145"/>
    <n v="2"/>
    <n v="2"/>
  </r>
  <r>
    <s v="569-F-Jun-06-23"/>
    <m/>
    <n v="569"/>
    <x v="32"/>
    <n v="10.824999999999999"/>
    <n v="10.83"/>
    <x v="399"/>
    <s v=""/>
    <n v="90713385"/>
    <n v="53388948"/>
    <n v="28.85"/>
    <n v="5.26"/>
    <n v="1"/>
    <s v="f"/>
    <n v="0.88341638754753216"/>
    <n v="2"/>
    <n v="2"/>
  </r>
  <r>
    <s v="569-F-Jun-06-23"/>
    <m/>
    <n v="569"/>
    <x v="32"/>
    <n v="11.378"/>
    <n v="11.38"/>
    <x v="400"/>
    <s v=""/>
    <n v="18541469079"/>
    <n v="53388948"/>
    <n v="28.85"/>
    <n v="5.26"/>
    <n v="1"/>
    <s v="f"/>
    <n v="180.56693214120989"/>
    <n v="2"/>
    <n v="2"/>
  </r>
  <r>
    <s v="569-F-Jun-06-23"/>
    <m/>
    <n v="569"/>
    <x v="32"/>
    <n v="11.801"/>
    <n v="11.8"/>
    <x v="357"/>
    <s v=""/>
    <n v="1260607429"/>
    <n v="53388948"/>
    <n v="28.85"/>
    <n v="5.26"/>
    <n v="1"/>
    <s v="f"/>
    <n v="12.276482252787305"/>
    <n v="2"/>
    <n v="2"/>
  </r>
  <r>
    <s v="569-F-Jun-06-23"/>
    <m/>
    <n v="569"/>
    <x v="32"/>
    <n v="12.097"/>
    <n v="12.1"/>
    <x v="367"/>
    <s v=""/>
    <n v="167392578"/>
    <n v="53388948"/>
    <n v="28.85"/>
    <n v="5.26"/>
    <n v="1"/>
    <s v="f"/>
    <n v="1.63016016389454"/>
    <n v="2"/>
    <n v="2"/>
  </r>
  <r>
    <s v="569-F-Jun-06-23"/>
    <m/>
    <n v="569"/>
    <x v="32"/>
    <n v="13.012"/>
    <n v="13.01"/>
    <x v="236"/>
    <s v=""/>
    <n v="399754139"/>
    <n v="53388948"/>
    <n v="28.85"/>
    <n v="5.26"/>
    <n v="1"/>
    <s v="f"/>
    <n v="3.8930236963658014"/>
    <n v="2"/>
    <n v="2"/>
  </r>
  <r>
    <s v="569-F-Jun-06-23"/>
    <m/>
    <n v="569"/>
    <x v="32"/>
    <n v="13.377000000000001"/>
    <n v="13.38"/>
    <x v="162"/>
    <s v=""/>
    <n v="313589987"/>
    <n v="53388948"/>
    <n v="28.85"/>
    <n v="5.26"/>
    <n v="1"/>
    <s v="f"/>
    <n v="3.0539102193862302"/>
    <n v="2"/>
    <n v="2"/>
  </r>
  <r>
    <s v="569-F-Jun-06-23"/>
    <m/>
    <n v="569"/>
    <x v="32"/>
    <n v="13.911"/>
    <n v="13.91"/>
    <x v="71"/>
    <s v="edimethylnonatriene"/>
    <n v="1072779916"/>
    <n v="53388948"/>
    <n v="28.85"/>
    <n v="5.26"/>
    <n v="1"/>
    <s v="f"/>
    <n v="10.447315553556567"/>
    <n v="2"/>
    <n v="2"/>
  </r>
  <r>
    <s v="569-F-Jun-06-23"/>
    <m/>
    <n v="569"/>
    <x v="32"/>
    <n v="14.393000000000001"/>
    <n v="14.39"/>
    <x v="239"/>
    <s v=""/>
    <n v="568170141"/>
    <n v="53388948"/>
    <n v="28.85"/>
    <n v="5.26"/>
    <n v="1"/>
    <s v="f"/>
    <n v="5.5331505210018568"/>
    <n v="2"/>
    <n v="2"/>
  </r>
  <r>
    <s v="569-F-Jun-06-23"/>
    <m/>
    <n v="569"/>
    <x v="32"/>
    <n v="14.553000000000001"/>
    <n v="14.55"/>
    <x v="401"/>
    <s v=""/>
    <n v="238402446"/>
    <n v="53388948"/>
    <n v="28.85"/>
    <n v="5.26"/>
    <n v="1"/>
    <s v="f"/>
    <n v="2.3216929632580201"/>
    <n v="2"/>
    <n v="2"/>
  </r>
  <r>
    <s v="569-F-Jun-06-23"/>
    <m/>
    <n v="569"/>
    <x v="32"/>
    <n v="14.958"/>
    <n v="14.96"/>
    <x v="95"/>
    <s v="benzene"/>
    <n v="185119605"/>
    <n v="53388948"/>
    <n v="28.85"/>
    <n v="5.26"/>
    <n v="1"/>
    <s v="f"/>
    <n v="1.8027956151490332"/>
    <n v="2"/>
    <n v="2"/>
  </r>
  <r>
    <s v="569-F-Jun-06-23"/>
    <m/>
    <n v="569"/>
    <x v="32"/>
    <n v="15.221"/>
    <n v="15.22"/>
    <x v="402"/>
    <s v=""/>
    <n v="163609628"/>
    <n v="53388948"/>
    <n v="28.85"/>
    <n v="5.26"/>
    <n v="1"/>
    <s v="f"/>
    <n v="1.5933197348523105"/>
    <n v="2"/>
    <n v="2"/>
  </r>
  <r>
    <s v="569-F-Jun-06-23"/>
    <m/>
    <n v="569"/>
    <x v="32"/>
    <n v="15.461"/>
    <n v="15.46"/>
    <x v="243"/>
    <s v=""/>
    <n v="49252628"/>
    <n v="53388948"/>
    <n v="28.85"/>
    <n v="5.26"/>
    <n v="1"/>
    <s v="f"/>
    <n v="0.47964893719909624"/>
    <n v="2"/>
    <n v="2"/>
  </r>
  <r>
    <s v="569-F-Jun-06-23"/>
    <m/>
    <n v="569"/>
    <x v="32"/>
    <n v="15.707000000000001"/>
    <n v="15.71"/>
    <x v="25"/>
    <s v=""/>
    <n v="136217860"/>
    <n v="53388948"/>
    <n v="28.85"/>
    <n v="5.26"/>
    <n v="1"/>
    <s v="f"/>
    <n v="1.3265637678569209"/>
    <n v="2"/>
    <n v="2"/>
  </r>
  <r>
    <s v="569-F-Jun-06-23"/>
    <m/>
    <n v="569"/>
    <x v="32"/>
    <n v="16.219000000000001"/>
    <n v="16.22"/>
    <x v="27"/>
    <s v="methylsalicylate"/>
    <n v="338637288"/>
    <n v="53388948"/>
    <n v="28.85"/>
    <n v="5.26"/>
    <n v="1"/>
    <s v="f"/>
    <n v="3.2978344888557878"/>
    <n v="2"/>
    <n v="2"/>
  </r>
  <r>
    <s v="569-F-Jun-06-23"/>
    <m/>
    <n v="569"/>
    <x v="32"/>
    <n v="16.363"/>
    <n v="16.36"/>
    <x v="28"/>
    <s v="dodecane"/>
    <n v="224011799"/>
    <n v="53388948"/>
    <n v="28.85"/>
    <n v="5.26"/>
    <n v="1"/>
    <s v="f"/>
    <n v="2.1815489989774264"/>
    <n v="2"/>
    <n v="2"/>
  </r>
  <r>
    <s v="569-F-Jun-06-23"/>
    <m/>
    <n v="569"/>
    <x v="32"/>
    <n v="16.550999999999998"/>
    <n v="16.55"/>
    <x v="29"/>
    <s v="decanal"/>
    <n v="77115320"/>
    <n v="53388948"/>
    <n v="28.85"/>
    <n v="5.26"/>
    <n v="1"/>
    <s v="f"/>
    <n v="0.75099101878925545"/>
    <n v="2"/>
    <n v="2"/>
  </r>
  <r>
    <s v="569-F-Jun-06-23"/>
    <m/>
    <n v="569"/>
    <x v="32"/>
    <n v="16.922999999999998"/>
    <n v="16.920000000000002"/>
    <x v="350"/>
    <s v=""/>
    <n v="382486337"/>
    <n v="53388948"/>
    <n v="28.85"/>
    <n v="5.26"/>
    <n v="1"/>
    <s v="f"/>
    <n v="3.7248604284673976"/>
    <n v="2"/>
    <n v="2"/>
  </r>
  <r>
    <s v="569-F-Jun-06-23"/>
    <m/>
    <n v="569"/>
    <x v="32"/>
    <n v="17.192"/>
    <n v="17.190000000000001"/>
    <x v="247"/>
    <s v=""/>
    <n v="102197188"/>
    <n v="53388948"/>
    <n v="28.85"/>
    <n v="5.26"/>
    <n v="1"/>
    <s v="f"/>
    <n v="0.99525192054597023"/>
    <n v="2"/>
    <n v="2"/>
  </r>
  <r>
    <s v="569-F-Jun-06-23"/>
    <m/>
    <n v="569"/>
    <x v="32"/>
    <n v="17.437000000000001"/>
    <n v="17.440000000000001"/>
    <x v="30"/>
    <s v="cisthreehexiso"/>
    <n v="52385436"/>
    <n v="53388948"/>
    <n v="28.85"/>
    <n v="5.26"/>
    <n v="1"/>
    <s v="f"/>
    <n v="0.51015792907763768"/>
    <n v="2"/>
    <n v="2"/>
  </r>
  <r>
    <s v="569-F-Jun-06-23"/>
    <m/>
    <n v="569"/>
    <x v="32"/>
    <n v="17.646999999999998"/>
    <n v="17.649999999999999"/>
    <x v="248"/>
    <s v=""/>
    <n v="111988916"/>
    <n v="53388948"/>
    <n v="28.85"/>
    <n v="5.26"/>
    <n v="1"/>
    <s v="f"/>
    <n v="1.090609104908653"/>
    <n v="2"/>
    <n v="2"/>
  </r>
  <r>
    <s v="569-F-Jun-06-23"/>
    <m/>
    <n v="569"/>
    <x v="32"/>
    <n v="18.183"/>
    <n v="18.18"/>
    <x v="33"/>
    <s v="methylacetophenone"/>
    <n v="57502537"/>
    <n v="53388948"/>
    <n v="28.85"/>
    <n v="5.26"/>
    <n v="1"/>
    <s v="f"/>
    <n v="0.55999104775285702"/>
    <n v="2"/>
    <n v="2"/>
  </r>
  <r>
    <s v="569-F-Jun-06-23"/>
    <m/>
    <n v="569"/>
    <x v="32"/>
    <n v="18.428999999999998"/>
    <n v="18.43"/>
    <x v="250"/>
    <s v=""/>
    <n v="71854026"/>
    <n v="53388948"/>
    <n v="28.85"/>
    <n v="5.26"/>
    <n v="1"/>
    <s v="f"/>
    <n v="0.69975367008591349"/>
    <n v="2"/>
    <n v="2"/>
  </r>
  <r>
    <s v="569-F-Jun-06-23"/>
    <m/>
    <n v="569"/>
    <x v="32"/>
    <n v="18.690999999999999"/>
    <n v="18.690000000000001"/>
    <x v="35"/>
    <s v=""/>
    <n v="56812514"/>
    <n v="53388948"/>
    <n v="28.85"/>
    <n v="5.26"/>
    <n v="1"/>
    <s v="f"/>
    <n v="0.55327122767355219"/>
    <n v="2"/>
    <n v="2"/>
  </r>
  <r>
    <s v="569-F-Jun-06-23"/>
    <m/>
    <n v="569"/>
    <x v="32"/>
    <n v="19.097000000000001"/>
    <n v="19.100000000000001"/>
    <x v="37"/>
    <s v=""/>
    <n v="80168668"/>
    <n v="53388948"/>
    <n v="28.85"/>
    <n v="5.26"/>
    <n v="1"/>
    <s v="f"/>
    <n v="0.7807261858771718"/>
    <n v="2"/>
    <n v="2"/>
  </r>
  <r>
    <s v="569-F-Jun-06-23"/>
    <m/>
    <n v="569"/>
    <x v="32"/>
    <n v="19.399000000000001"/>
    <n v="19.399999999999999"/>
    <x v="39"/>
    <s v="undecanal_c"/>
    <n v="27183373"/>
    <n v="53388948"/>
    <n v="28.85"/>
    <n v="5.26"/>
    <n v="1"/>
    <s v="f"/>
    <n v="0.26472650289719785"/>
    <n v="2"/>
    <n v="2"/>
  </r>
  <r>
    <s v="569-F-Jun-06-23"/>
    <m/>
    <n v="569"/>
    <x v="32"/>
    <n v="19.503"/>
    <n v="19.5"/>
    <x v="41"/>
    <s v="standard"/>
    <n v="53388948"/>
    <n v="53388948"/>
    <n v="28.85"/>
    <n v="5.26"/>
    <n v="1"/>
    <s v="f"/>
    <n v="0.51993067590987863"/>
    <n v="2"/>
    <n v="2"/>
  </r>
  <r>
    <s v="569-F-Jun-06-23"/>
    <m/>
    <n v="569"/>
    <x v="32"/>
    <n v="20.056000000000001"/>
    <n v="20.059999999999999"/>
    <x v="403"/>
    <s v=""/>
    <n v="36033128"/>
    <n v="53388948"/>
    <n v="28.85"/>
    <n v="5.26"/>
    <n v="1"/>
    <s v="f"/>
    <n v="0.35091024075220911"/>
    <n v="2"/>
    <n v="2"/>
  </r>
  <r>
    <s v="569-F-Jun-06-23"/>
    <m/>
    <n v="569"/>
    <x v="32"/>
    <n v="21.527000000000001"/>
    <n v="21.53"/>
    <x v="404"/>
    <s v=""/>
    <n v="16202192"/>
    <n v="53388948"/>
    <n v="28.85"/>
    <n v="5.26"/>
    <n v="1"/>
    <s v="f"/>
    <n v="0.15778577689490392"/>
    <n v="2"/>
    <n v="2"/>
  </r>
  <r>
    <s v="569-F-Jun-06-23"/>
    <m/>
    <n v="569"/>
    <x v="32"/>
    <n v="21.838999999999999"/>
    <n v="21.84"/>
    <x v="44"/>
    <s v="tetradecane"/>
    <n v="16222414"/>
    <n v="53388948"/>
    <n v="28.85"/>
    <n v="5.26"/>
    <n v="1"/>
    <s v="f"/>
    <n v="0.15798270975314738"/>
    <n v="2"/>
    <n v="2"/>
  </r>
  <r>
    <s v="569-F-Jun-06-23"/>
    <m/>
    <n v="569"/>
    <x v="32"/>
    <n v="22.035"/>
    <n v="22.04"/>
    <x v="256"/>
    <s v=""/>
    <n v="214454737"/>
    <n v="53388948"/>
    <n v="28.85"/>
    <n v="5.26"/>
    <n v="1"/>
    <s v="f"/>
    <n v="2.0884771200302588"/>
    <n v="2"/>
    <n v="2"/>
  </r>
  <r>
    <s v="569-F-Jun-06-23"/>
    <m/>
    <n v="569"/>
    <x v="32"/>
    <n v="22.286000000000001"/>
    <n v="22.29"/>
    <x v="46"/>
    <s v="tetramethyldiol"/>
    <n v="105824308"/>
    <n v="53388948"/>
    <n v="28.85"/>
    <n v="5.26"/>
    <n v="1"/>
    <s v="f"/>
    <n v="1.0305747921111907"/>
    <n v="2"/>
    <n v="2"/>
  </r>
  <r>
    <s v="569-F-Jun-06-23"/>
    <m/>
    <n v="569"/>
    <x v="32"/>
    <n v="22.422999999999998"/>
    <n v="22.42"/>
    <x v="83"/>
    <s v=""/>
    <n v="91495861"/>
    <n v="53388948"/>
    <n v="28.85"/>
    <n v="5.26"/>
    <n v="1"/>
    <s v="f"/>
    <n v="0.89103656533345266"/>
    <n v="2"/>
    <n v="2"/>
  </r>
  <r>
    <s v="569-F-Jun-06-23"/>
    <m/>
    <n v="569"/>
    <x v="32"/>
    <n v="22.593"/>
    <n v="22.59"/>
    <x v="258"/>
    <s v=""/>
    <n v="128758068"/>
    <n v="53388948"/>
    <n v="28.85"/>
    <n v="5.26"/>
    <n v="1"/>
    <s v="f"/>
    <n v="1.253916247311899"/>
    <n v="2"/>
    <n v="2"/>
  </r>
  <r>
    <s v="569-F-Jun-06-23"/>
    <m/>
    <n v="569"/>
    <x v="32"/>
    <n v="22.803999999999998"/>
    <n v="22.8"/>
    <x v="305"/>
    <s v=""/>
    <n v="42201536"/>
    <n v="53388948"/>
    <n v="28.85"/>
    <n v="5.26"/>
    <n v="1"/>
    <s v="f"/>
    <n v="0.41098156002090686"/>
    <n v="2"/>
    <n v="2"/>
  </r>
  <r>
    <s v="569-F-Jun-06-23"/>
    <m/>
    <n v="569"/>
    <x v="32"/>
    <n v="22.986999999999998"/>
    <n v="22.99"/>
    <x v="306"/>
    <s v=""/>
    <n v="49183912"/>
    <n v="53388948"/>
    <n v="28.85"/>
    <n v="5.26"/>
    <n v="1"/>
    <s v="f"/>
    <n v="0.47897974333661697"/>
    <n v="2"/>
    <n v="2"/>
  </r>
  <r>
    <s v="569-F-Jun-06-23"/>
    <m/>
    <n v="569"/>
    <x v="32"/>
    <n v="23.315999999999999"/>
    <n v="23.32"/>
    <x v="307"/>
    <s v=""/>
    <n v="393371033"/>
    <n v="53388948"/>
    <n v="28.85"/>
    <n v="5.26"/>
    <n v="1"/>
    <s v="f"/>
    <n v="3.8308615309493859"/>
    <n v="2"/>
    <n v="2"/>
  </r>
  <r>
    <s v="569-F-Jun-06-23"/>
    <m/>
    <n v="569"/>
    <x v="32"/>
    <n v="23.542000000000002"/>
    <n v="23.54"/>
    <x v="77"/>
    <s v=""/>
    <n v="182135100"/>
    <n v="53388948"/>
    <n v="28.85"/>
    <n v="5.26"/>
    <n v="1"/>
    <s v="f"/>
    <n v="1.7737308787188188"/>
    <n v="2"/>
    <n v="2"/>
  </r>
  <r>
    <s v="569-F-Jun-06-23"/>
    <m/>
    <n v="569"/>
    <x v="32"/>
    <n v="23.884"/>
    <n v="23.88"/>
    <x v="405"/>
    <s v=""/>
    <n v="119009836"/>
    <n v="53388948"/>
    <n v="28.85"/>
    <n v="5.26"/>
    <n v="1"/>
    <s v="f"/>
    <n v="1.1589826507052321"/>
    <n v="2"/>
    <n v="2"/>
  </r>
  <r>
    <s v="569-F-Jun-06-23"/>
    <m/>
    <n v="569"/>
    <x v="32"/>
    <n v="24.254000000000001"/>
    <n v="24.25"/>
    <x v="353"/>
    <s v=""/>
    <n v="96885385"/>
    <n v="53388948"/>
    <n v="28.85"/>
    <n v="5.26"/>
    <n v="1"/>
    <s v="f"/>
    <n v="0.94352268767009251"/>
    <n v="2"/>
    <n v="2"/>
  </r>
  <r>
    <s v="569-F-Jun-06-23"/>
    <m/>
    <n v="569"/>
    <x v="32"/>
    <n v="24.614999999999998"/>
    <n v="24.62"/>
    <x v="406"/>
    <s v=""/>
    <n v="1613988662"/>
    <n v="53388948"/>
    <n v="28.85"/>
    <n v="5.26"/>
    <n v="1"/>
    <s v="f"/>
    <n v="15.717901314416997"/>
    <n v="2"/>
    <n v="2"/>
  </r>
  <r>
    <s v="569-F-Jun-06-23"/>
    <m/>
    <n v="569"/>
    <x v="32"/>
    <n v="24.975999999999999"/>
    <n v="24.98"/>
    <x v="157"/>
    <s v=""/>
    <n v="231785551"/>
    <n v="53388948"/>
    <n v="28.85"/>
    <n v="5.26"/>
    <n v="1"/>
    <s v="f"/>
    <n v="2.2572540331301081"/>
    <n v="2"/>
    <n v="2"/>
  </r>
  <r>
    <s v="569-F-Jun-06-23"/>
    <m/>
    <n v="569"/>
    <x v="32"/>
    <n v="25.413"/>
    <n v="25.41"/>
    <x v="310"/>
    <s v=""/>
    <n v="65120701"/>
    <n v="53388948"/>
    <n v="28.85"/>
    <n v="5.26"/>
    <n v="1"/>
    <s v="f"/>
    <n v="0.63418088115643534"/>
    <n v="2"/>
    <n v="2"/>
  </r>
  <r>
    <s v="569-F-Jun-06-23"/>
    <m/>
    <n v="569"/>
    <x v="32"/>
    <n v="25.89"/>
    <n v="25.89"/>
    <x v="407"/>
    <s v=""/>
    <n v="23087431"/>
    <n v="53388948"/>
    <n v="28.85"/>
    <n v="5.26"/>
    <n v="1"/>
    <s v="f"/>
    <n v="0.22483798715892819"/>
    <n v="2"/>
    <n v="2"/>
  </r>
  <r>
    <s v="569-F-Jun-06-23"/>
    <m/>
    <n v="569"/>
    <x v="32"/>
    <n v="26.236999999999998"/>
    <n v="26.24"/>
    <x v="363"/>
    <s v=""/>
    <n v="25017026"/>
    <n v="53388948"/>
    <n v="28.85"/>
    <n v="5.26"/>
    <n v="1"/>
    <s v="f"/>
    <n v="0.24362943501780571"/>
    <n v="2"/>
    <n v="2"/>
  </r>
  <r>
    <s v="569-F-Jun-06-23"/>
    <m/>
    <n v="569"/>
    <x v="32"/>
    <n v="26.696000000000002"/>
    <n v="26.7"/>
    <x v="408"/>
    <s v=""/>
    <n v="17679414"/>
    <n v="53388948"/>
    <n v="28.85"/>
    <n v="5.26"/>
    <n v="1"/>
    <s v="f"/>
    <n v="0.17217176990845692"/>
    <n v="2"/>
    <n v="2"/>
  </r>
  <r>
    <s v="659-F-Jun-06-23"/>
    <m/>
    <n v="659"/>
    <x v="33"/>
    <n v="4.3600000000000003"/>
    <n v="4.3600000000000003"/>
    <x v="1"/>
    <s v=""/>
    <n v="68443127"/>
    <n v="89940085"/>
    <n v="25.03"/>
    <n v="4.87"/>
    <n v="1"/>
    <s v="f"/>
    <n v="0.45604422335763795"/>
    <n v="2"/>
    <n v="2"/>
  </r>
  <r>
    <s v="659-F-Jun-06-23"/>
    <m/>
    <n v="659"/>
    <x v="33"/>
    <n v="4.8680000000000003"/>
    <n v="4.87"/>
    <x v="68"/>
    <s v=""/>
    <n v="15104176"/>
    <n v="89940085"/>
    <n v="25.03"/>
    <n v="4.87"/>
    <n v="1"/>
    <s v="f"/>
    <n v="0.10064081691324646"/>
    <n v="2"/>
    <n v="2"/>
  </r>
  <r>
    <s v="659-F-Jun-06-23"/>
    <m/>
    <n v="659"/>
    <x v="33"/>
    <n v="5.4279999999999999"/>
    <n v="5.43"/>
    <x v="2"/>
    <s v="hydroxymethylpentanone"/>
    <n v="84861190"/>
    <n v="89940085"/>
    <n v="25.03"/>
    <n v="4.87"/>
    <n v="1"/>
    <s v="f"/>
    <n v="0.5654396165557275"/>
    <n v="2"/>
    <n v="2"/>
  </r>
  <r>
    <s v="659-F-Jun-06-23"/>
    <m/>
    <n v="659"/>
    <x v="33"/>
    <n v="5.657"/>
    <n v="5.66"/>
    <x v="111"/>
    <s v=""/>
    <n v="12961942"/>
    <n v="89940085"/>
    <n v="25.03"/>
    <n v="4.87"/>
    <n v="1"/>
    <s v="f"/>
    <n v="8.6366871761963018E-2"/>
    <n v="2"/>
    <n v="2"/>
  </r>
  <r>
    <s v="659-F-Jun-06-23"/>
    <m/>
    <n v="659"/>
    <x v="33"/>
    <n v="5.7779999999999996"/>
    <n v="5.78"/>
    <x v="3"/>
    <s v="zhexenol"/>
    <n v="1197115432"/>
    <n v="89940085"/>
    <n v="25.03"/>
    <n v="4.87"/>
    <n v="1"/>
    <s v="f"/>
    <n v="7.976514244533031"/>
    <n v="2"/>
    <n v="2"/>
  </r>
  <r>
    <s v="659-F-Jun-06-23"/>
    <m/>
    <n v="659"/>
    <x v="33"/>
    <n v="6.1159999999999997"/>
    <n v="6.12"/>
    <x v="5"/>
    <s v=""/>
    <n v="122531969"/>
    <n v="89940085"/>
    <n v="25.03"/>
    <n v="4.87"/>
    <n v="1"/>
    <s v="f"/>
    <n v="0.81644423755050188"/>
    <n v="2"/>
    <n v="2"/>
  </r>
  <r>
    <s v="659-F-Jun-06-23"/>
    <m/>
    <n v="659"/>
    <x v="33"/>
    <n v="7.0890000000000004"/>
    <n v="7.09"/>
    <x v="8"/>
    <s v="heptanal"/>
    <n v="18137723"/>
    <n v="89940085"/>
    <n v="25.03"/>
    <n v="4.87"/>
    <n v="1"/>
    <s v="f"/>
    <n v="0.12085368044348657"/>
    <n v="2"/>
    <n v="2"/>
  </r>
  <r>
    <s v="659-F-Jun-06-23"/>
    <m/>
    <n v="659"/>
    <x v="33"/>
    <n v="7.8150000000000004"/>
    <n v="7.82"/>
    <x v="226"/>
    <s v=""/>
    <n v="131840985"/>
    <n v="89940085"/>
    <n v="25.03"/>
    <n v="4.87"/>
    <n v="1"/>
    <s v="f"/>
    <n v="0.87847125411191396"/>
    <n v="2"/>
    <n v="2"/>
  </r>
  <r>
    <s v="659-F-Jun-06-23"/>
    <m/>
    <n v="659"/>
    <x v="33"/>
    <n v="8.0050000000000008"/>
    <n v="8.01"/>
    <x v="169"/>
    <s v="apinene"/>
    <n v="143818321"/>
    <n v="89940085"/>
    <n v="25.03"/>
    <n v="4.87"/>
    <n v="1"/>
    <s v="f"/>
    <n v="0.95827758578366073"/>
    <n v="2"/>
    <n v="2"/>
  </r>
  <r>
    <s v="659-F-Jun-06-23"/>
    <m/>
    <n v="659"/>
    <x v="33"/>
    <n v="8.9160000000000004"/>
    <n v="8.92"/>
    <x v="11"/>
    <s v=""/>
    <n v="47817479"/>
    <n v="89940085"/>
    <n v="25.03"/>
    <n v="4.87"/>
    <n v="1"/>
    <s v="f"/>
    <n v="0.31861321989971564"/>
    <n v="2"/>
    <n v="2"/>
  </r>
  <r>
    <s v="659-F-Jun-06-23"/>
    <m/>
    <n v="659"/>
    <x v="33"/>
    <n v="9.0540000000000003"/>
    <n v="9.0500000000000007"/>
    <x v="280"/>
    <s v=""/>
    <n v="92824527"/>
    <n v="89940085"/>
    <n v="25.03"/>
    <n v="4.87"/>
    <n v="1"/>
    <s v="f"/>
    <n v="0.61850022317441888"/>
    <n v="2"/>
    <n v="2"/>
  </r>
  <r>
    <s v="659-F-Jun-06-23"/>
    <m/>
    <n v="659"/>
    <x v="33"/>
    <n v="9.3049999999999997"/>
    <n v="9.31"/>
    <x v="207"/>
    <s v=""/>
    <n v="139207181"/>
    <n v="89940085"/>
    <n v="25.03"/>
    <n v="4.87"/>
    <n v="1"/>
    <s v="f"/>
    <n v="0.92755304334577149"/>
    <n v="2"/>
    <n v="2"/>
  </r>
  <r>
    <s v="659-F-Jun-06-23"/>
    <m/>
    <n v="659"/>
    <x v="33"/>
    <n v="9.3680000000000003"/>
    <n v="9.3699999999999992"/>
    <x v="227"/>
    <s v=""/>
    <n v="125731653"/>
    <n v="89940085"/>
    <n v="25.03"/>
    <n v="4.87"/>
    <n v="1"/>
    <s v="f"/>
    <n v="0.83776409052521861"/>
    <n v="2"/>
    <n v="2"/>
  </r>
  <r>
    <s v="659-F-Jun-06-23"/>
    <m/>
    <n v="659"/>
    <x v="33"/>
    <n v="9.5519999999999996"/>
    <n v="9.5500000000000007"/>
    <x v="375"/>
    <s v=""/>
    <n v="97157109"/>
    <n v="89940085"/>
    <n v="25.03"/>
    <n v="4.87"/>
    <n v="1"/>
    <s v="f"/>
    <n v="0.64736870244952982"/>
    <n v="2"/>
    <n v="2"/>
  </r>
  <r>
    <s v="659-F-Jun-06-23"/>
    <m/>
    <n v="659"/>
    <x v="33"/>
    <n v="9.9440000000000008"/>
    <n v="9.94"/>
    <x v="345"/>
    <s v="bmyrcene"/>
    <n v="4041392407"/>
    <n v="89940085"/>
    <n v="25.03"/>
    <n v="4.87"/>
    <n v="1"/>
    <s v="f"/>
    <n v="26.928250392968899"/>
    <n v="2"/>
    <n v="2"/>
  </r>
  <r>
    <s v="659-F-Jun-06-23"/>
    <m/>
    <n v="659"/>
    <x v="33"/>
    <n v="10.339"/>
    <n v="10.34"/>
    <x v="409"/>
    <s v=""/>
    <n v="94673563"/>
    <n v="89940085"/>
    <n v="25.03"/>
    <n v="4.87"/>
    <n v="1"/>
    <s v="f"/>
    <n v="0.63082055720270369"/>
    <n v="2"/>
    <n v="2"/>
  </r>
  <r>
    <s v="659-F-Jun-06-23"/>
    <m/>
    <n v="659"/>
    <x v="33"/>
    <n v="10.491"/>
    <n v="10.49"/>
    <x v="14"/>
    <s v="zhexenolacetate"/>
    <n v="740350781"/>
    <n v="89940085"/>
    <n v="25.03"/>
    <n v="4.87"/>
    <n v="1"/>
    <s v="f"/>
    <n v="4.9330402004187466"/>
    <n v="2"/>
    <n v="2"/>
  </r>
  <r>
    <s v="659-F-Jun-06-23"/>
    <m/>
    <n v="659"/>
    <x v="33"/>
    <n v="10.722"/>
    <n v="10.72"/>
    <x v="333"/>
    <s v=""/>
    <n v="50952776"/>
    <n v="89940085"/>
    <n v="25.03"/>
    <n v="4.87"/>
    <n v="1"/>
    <s v="f"/>
    <n v="0.3395040550797116"/>
    <n v="2"/>
    <n v="2"/>
  </r>
  <r>
    <s v="659-F-Jun-06-23"/>
    <m/>
    <n v="659"/>
    <x v="33"/>
    <n v="11.242000000000001"/>
    <n v="11.24"/>
    <x v="284"/>
    <s v=""/>
    <n v="10315538766"/>
    <n v="89940085"/>
    <n v="25.03"/>
    <n v="4.87"/>
    <n v="1"/>
    <s v="f"/>
    <n v="68.733590518973173"/>
    <n v="2"/>
    <n v="2"/>
  </r>
  <r>
    <s v="659-F-Jun-06-23"/>
    <m/>
    <n v="659"/>
    <x v="33"/>
    <n v="11.441000000000001"/>
    <n v="11.44"/>
    <x v="285"/>
    <s v=""/>
    <n v="181862393"/>
    <n v="89940085"/>
    <n v="25.03"/>
    <n v="4.87"/>
    <n v="1"/>
    <s v="f"/>
    <n v="1.2117694998600304"/>
    <n v="2"/>
    <n v="2"/>
  </r>
  <r>
    <s v="659-F-Jun-06-23"/>
    <m/>
    <n v="659"/>
    <x v="33"/>
    <n v="11.766"/>
    <n v="11.77"/>
    <x v="149"/>
    <s v="bocimene"/>
    <n v="1190521427"/>
    <n v="89940085"/>
    <n v="25.03"/>
    <n v="4.87"/>
    <n v="1"/>
    <s v="f"/>
    <n v="7.9325776504460697"/>
    <n v="2"/>
    <n v="2"/>
  </r>
  <r>
    <s v="659-F-Jun-06-23"/>
    <m/>
    <n v="659"/>
    <x v="33"/>
    <n v="12.069000000000001"/>
    <n v="12.07"/>
    <x v="286"/>
    <s v=""/>
    <n v="87053078"/>
    <n v="89940085"/>
    <n v="25.03"/>
    <n v="4.87"/>
    <n v="1"/>
    <s v="f"/>
    <n v="0.58004441187209177"/>
    <n v="2"/>
    <n v="2"/>
  </r>
  <r>
    <s v="659-F-Jun-06-23"/>
    <m/>
    <n v="659"/>
    <x v="33"/>
    <n v="12.3"/>
    <n v="12.3"/>
    <x v="17"/>
    <s v="acetophenone"/>
    <n v="66212211"/>
    <n v="89940085"/>
    <n v="25.03"/>
    <n v="4.87"/>
    <n v="1"/>
    <s v="f"/>
    <n v="0.44117938010469709"/>
    <n v="2"/>
    <n v="2"/>
  </r>
  <r>
    <s v="659-F-Jun-06-23"/>
    <m/>
    <n v="659"/>
    <x v="33"/>
    <n v="12.881"/>
    <n v="12.88"/>
    <x v="410"/>
    <s v=""/>
    <n v="12749783"/>
    <n v="89940085"/>
    <n v="25.03"/>
    <n v="4.87"/>
    <n v="1"/>
    <s v="f"/>
    <n v="8.4953232575323695E-2"/>
    <n v="2"/>
    <n v="2"/>
  </r>
  <r>
    <s v="659-F-Jun-06-23"/>
    <m/>
    <n v="659"/>
    <x v="33"/>
    <n v="12.996"/>
    <n v="13"/>
    <x v="287"/>
    <s v=""/>
    <n v="305359400"/>
    <n v="89940085"/>
    <n v="25.03"/>
    <n v="4.87"/>
    <n v="1"/>
    <s v="f"/>
    <n v="2.0346438937244105"/>
    <n v="2"/>
    <n v="2"/>
  </r>
  <r>
    <s v="659-F-Jun-06-23"/>
    <m/>
    <n v="659"/>
    <x v="33"/>
    <n v="13.262"/>
    <n v="13.26"/>
    <x v="186"/>
    <s v=""/>
    <n v="126975132"/>
    <n v="89940085"/>
    <n v="25.03"/>
    <n v="4.87"/>
    <n v="1"/>
    <s v="f"/>
    <n v="0.84604953041776665"/>
    <n v="2"/>
    <n v="2"/>
  </r>
  <r>
    <s v="659-F-Jun-06-23"/>
    <m/>
    <n v="659"/>
    <x v="33"/>
    <n v="13.44"/>
    <n v="13.44"/>
    <x v="290"/>
    <s v=""/>
    <n v="23522140"/>
    <n v="89940085"/>
    <n v="25.03"/>
    <n v="4.87"/>
    <n v="1"/>
    <s v="f"/>
    <n v="0.15673065416794343"/>
    <n v="2"/>
    <n v="2"/>
  </r>
  <r>
    <s v="659-F-Jun-06-23"/>
    <m/>
    <n v="659"/>
    <x v="33"/>
    <n v="13.519"/>
    <n v="13.52"/>
    <x v="20"/>
    <s v="nonanal"/>
    <n v="137257830"/>
    <n v="89940085"/>
    <n v="25.03"/>
    <n v="4.87"/>
    <n v="1"/>
    <s v="f"/>
    <n v="0.91456429923350391"/>
    <n v="2"/>
    <n v="2"/>
  </r>
  <r>
    <s v="659-F-Jun-06-23"/>
    <m/>
    <n v="659"/>
    <x v="33"/>
    <n v="13.776999999999999"/>
    <n v="13.78"/>
    <x v="291"/>
    <s v=""/>
    <n v="146096446"/>
    <n v="89940085"/>
    <n v="25.03"/>
    <n v="4.87"/>
    <n v="1"/>
    <s v="f"/>
    <n v="0.97345698789275215"/>
    <n v="2"/>
    <n v="2"/>
  </r>
  <r>
    <s v="659-F-Jun-06-23"/>
    <m/>
    <n v="659"/>
    <x v="33"/>
    <n v="13.906000000000001"/>
    <n v="13.91"/>
    <x v="71"/>
    <s v="edimethylnonatriene"/>
    <n v="1508670312"/>
    <n v="89940085"/>
    <n v="25.03"/>
    <n v="4.87"/>
    <n v="1"/>
    <s v="f"/>
    <n v="10.052439315619893"/>
    <n v="2"/>
    <n v="2"/>
  </r>
  <r>
    <s v="659-F-Jun-06-23"/>
    <m/>
    <n v="659"/>
    <x v="33"/>
    <n v="14.177"/>
    <n v="14.18"/>
    <x v="330"/>
    <s v=""/>
    <n v="29361300"/>
    <n v="89940085"/>
    <n v="25.03"/>
    <n v="4.87"/>
    <n v="1"/>
    <s v="f"/>
    <n v="0.19563763144940202"/>
    <n v="2"/>
    <n v="2"/>
  </r>
  <r>
    <s v="659-F-Jun-06-23"/>
    <m/>
    <n v="659"/>
    <x v="33"/>
    <n v="14.292"/>
    <n v="14.29"/>
    <x v="238"/>
    <s v=""/>
    <n v="47214524"/>
    <n v="89940085"/>
    <n v="25.03"/>
    <n v="4.87"/>
    <n v="1"/>
    <s v="f"/>
    <n v="0.31459566318149901"/>
    <n v="2"/>
    <n v="2"/>
  </r>
  <r>
    <s v="659-F-Jun-06-23"/>
    <m/>
    <n v="659"/>
    <x v="33"/>
    <n v="14.387"/>
    <n v="14.39"/>
    <x v="239"/>
    <s v=""/>
    <n v="394054126"/>
    <n v="89940085"/>
    <n v="25.03"/>
    <n v="4.87"/>
    <n v="1"/>
    <s v="f"/>
    <n v="2.6256267901456756"/>
    <n v="2"/>
    <n v="2"/>
  </r>
  <r>
    <s v="659-F-Jun-06-23"/>
    <m/>
    <n v="659"/>
    <x v="33"/>
    <n v="14.535"/>
    <n v="14.54"/>
    <x v="411"/>
    <s v=""/>
    <n v="54084495"/>
    <n v="89940085"/>
    <n v="25.03"/>
    <n v="4.87"/>
    <n v="1"/>
    <s v="f"/>
    <n v="0.36037104964483951"/>
    <n v="2"/>
    <n v="2"/>
  </r>
  <r>
    <s v="659-F-Jun-06-23"/>
    <m/>
    <n v="659"/>
    <x v="33"/>
    <n v="14.632"/>
    <n v="14.63"/>
    <x v="294"/>
    <s v=""/>
    <n v="39116617"/>
    <n v="89940085"/>
    <n v="25.03"/>
    <n v="4.87"/>
    <n v="1"/>
    <s v="f"/>
    <n v="0.26063840157600016"/>
    <n v="2"/>
    <n v="2"/>
  </r>
  <r>
    <s v="659-F-Jun-06-23"/>
    <m/>
    <n v="659"/>
    <x v="33"/>
    <n v="14.957000000000001"/>
    <n v="14.96"/>
    <x v="95"/>
    <s v="benzene"/>
    <n v="598090881"/>
    <n v="89940085"/>
    <n v="25.03"/>
    <n v="4.87"/>
    <n v="1"/>
    <s v="f"/>
    <n v="3.9851465483587636"/>
    <n v="2"/>
    <n v="2"/>
  </r>
  <r>
    <s v="659-F-Jun-06-23"/>
    <m/>
    <n v="659"/>
    <x v="33"/>
    <n v="15.164"/>
    <n v="15.16"/>
    <x v="23"/>
    <s v=""/>
    <n v="39839791"/>
    <n v="89940085"/>
    <n v="25.03"/>
    <n v="4.87"/>
    <n v="1"/>
    <s v="f"/>
    <n v="0.26545699096018238"/>
    <n v="2"/>
    <n v="2"/>
  </r>
  <r>
    <s v="659-F-Jun-06-23"/>
    <m/>
    <n v="659"/>
    <x v="33"/>
    <n v="15.462"/>
    <n v="15.46"/>
    <x v="243"/>
    <s v=""/>
    <n v="26430834"/>
    <n v="89940085"/>
    <n v="25.03"/>
    <n v="4.87"/>
    <n v="1"/>
    <s v="f"/>
    <n v="0.17611160817103888"/>
    <n v="2"/>
    <n v="2"/>
  </r>
  <r>
    <s v="659-F-Jun-06-23"/>
    <m/>
    <n v="659"/>
    <x v="33"/>
    <n v="15.702"/>
    <n v="15.7"/>
    <x v="25"/>
    <s v=""/>
    <n v="117356726"/>
    <n v="89940085"/>
    <n v="25.03"/>
    <n v="4.87"/>
    <n v="1"/>
    <s v="f"/>
    <n v="0.78196101362325432"/>
    <n v="2"/>
    <n v="2"/>
  </r>
  <r>
    <s v="659-F-Jun-06-23"/>
    <m/>
    <n v="659"/>
    <x v="33"/>
    <n v="16.015999999999998"/>
    <n v="16.02"/>
    <x v="319"/>
    <s v=""/>
    <n v="104418935"/>
    <n v="89940085"/>
    <n v="25.03"/>
    <n v="4.87"/>
    <n v="1"/>
    <s v="f"/>
    <n v="0.69575506268009468"/>
    <n v="2"/>
    <n v="2"/>
  </r>
  <r>
    <s v="659-F-Jun-06-23"/>
    <m/>
    <n v="659"/>
    <x v="33"/>
    <n v="16.108000000000001"/>
    <n v="16.11"/>
    <x v="204"/>
    <s v=""/>
    <n v="37228415"/>
    <n v="89940085"/>
    <n v="25.03"/>
    <n v="4.87"/>
    <n v="1"/>
    <s v="f"/>
    <n v="0.24805710010167772"/>
    <n v="2"/>
    <n v="2"/>
  </r>
  <r>
    <s v="659-F-Jun-06-23"/>
    <m/>
    <n v="659"/>
    <x v="33"/>
    <n v="16.263000000000002"/>
    <n v="16.260000000000002"/>
    <x v="298"/>
    <s v=""/>
    <n v="156074718"/>
    <n v="89940085"/>
    <n v="25.03"/>
    <n v="4.87"/>
    <n v="1"/>
    <s v="f"/>
    <n v="1.0399433321635401"/>
    <n v="2"/>
    <n v="2"/>
  </r>
  <r>
    <s v="659-F-Jun-06-23"/>
    <m/>
    <n v="659"/>
    <x v="33"/>
    <n v="16.364999999999998"/>
    <n v="16.37"/>
    <x v="28"/>
    <s v="dodecane"/>
    <n v="660014550"/>
    <n v="89940085"/>
    <n v="25.03"/>
    <n v="4.87"/>
    <n v="1"/>
    <s v="f"/>
    <n v="4.3977508926424553"/>
    <n v="2"/>
    <n v="2"/>
  </r>
  <r>
    <s v="659-F-Jun-06-23"/>
    <m/>
    <n v="659"/>
    <x v="33"/>
    <n v="16.553000000000001"/>
    <n v="16.55"/>
    <x v="29"/>
    <s v="decanal"/>
    <n v="113478869"/>
    <n v="89940085"/>
    <n v="25.03"/>
    <n v="4.87"/>
    <n v="1"/>
    <s v="f"/>
    <n v="0.75612241796912849"/>
    <n v="2"/>
    <n v="2"/>
  </r>
  <r>
    <s v="659-F-Jun-06-23"/>
    <m/>
    <n v="659"/>
    <x v="33"/>
    <n v="16.847000000000001"/>
    <n v="16.850000000000001"/>
    <x v="320"/>
    <s v=""/>
    <n v="433035875"/>
    <n v="89940085"/>
    <n v="25.03"/>
    <n v="4.87"/>
    <n v="1"/>
    <s v="f"/>
    <n v="2.8853665511274813"/>
    <n v="2"/>
    <n v="2"/>
  </r>
  <r>
    <s v="659-F-Jun-06-23"/>
    <m/>
    <n v="659"/>
    <x v="33"/>
    <n v="16.914999999999999"/>
    <n v="16.920000000000002"/>
    <x v="350"/>
    <s v=""/>
    <n v="365400032"/>
    <n v="89940085"/>
    <n v="25.03"/>
    <n v="4.87"/>
    <n v="1"/>
    <s v="f"/>
    <n v="2.4347013515074503"/>
    <n v="2"/>
    <n v="2"/>
  </r>
  <r>
    <s v="659-F-Jun-06-23"/>
    <m/>
    <n v="659"/>
    <x v="33"/>
    <n v="17.193000000000001"/>
    <n v="17.190000000000001"/>
    <x v="247"/>
    <s v=""/>
    <n v="53144000"/>
    <n v="89940085"/>
    <n v="25.03"/>
    <n v="4.87"/>
    <n v="1"/>
    <s v="f"/>
    <n v="0.35410442608968334"/>
    <n v="2"/>
    <n v="2"/>
  </r>
  <r>
    <s v="659-F-Jun-06-23"/>
    <m/>
    <n v="659"/>
    <x v="33"/>
    <n v="17.327999999999999"/>
    <n v="17.329999999999998"/>
    <x v="152"/>
    <s v="z3hex"/>
    <n v="92152165"/>
    <n v="89940085"/>
    <n v="25.03"/>
    <n v="4.87"/>
    <n v="1"/>
    <s v="f"/>
    <n v="0.61402019983905631"/>
    <n v="2"/>
    <n v="2"/>
  </r>
  <r>
    <s v="659-F-Jun-06-23"/>
    <m/>
    <n v="659"/>
    <x v="33"/>
    <n v="17.436"/>
    <n v="17.440000000000001"/>
    <x v="30"/>
    <s v="cisthreehexiso"/>
    <n v="252912858"/>
    <n v="89940085"/>
    <n v="25.03"/>
    <n v="4.87"/>
    <n v="1"/>
    <s v="f"/>
    <n v="1.685186708429768"/>
    <n v="2"/>
    <n v="2"/>
  </r>
  <r>
    <s v="659-F-Jun-06-23"/>
    <m/>
    <n v="659"/>
    <x v="33"/>
    <n v="17.593"/>
    <n v="17.59"/>
    <x v="301"/>
    <s v=""/>
    <n v="75997682"/>
    <n v="89940085"/>
    <n v="25.03"/>
    <n v="4.87"/>
    <n v="1"/>
    <s v="f"/>
    <n v="0.50638106971165631"/>
    <n v="2"/>
    <n v="2"/>
  </r>
  <r>
    <s v="659-F-Jun-06-23"/>
    <m/>
    <n v="659"/>
    <x v="33"/>
    <n v="17.648"/>
    <n v="17.649999999999999"/>
    <x v="248"/>
    <s v=""/>
    <n v="25963652"/>
    <n v="89940085"/>
    <n v="25.03"/>
    <n v="4.87"/>
    <n v="1"/>
    <s v="f"/>
    <n v="0.17299872216341"/>
    <n v="2"/>
    <n v="2"/>
  </r>
  <r>
    <s v="659-F-Jun-06-23"/>
    <m/>
    <n v="659"/>
    <x v="33"/>
    <n v="18.423999999999999"/>
    <n v="18.420000000000002"/>
    <x v="321"/>
    <s v=""/>
    <n v="47816071"/>
    <n v="89940085"/>
    <n v="25.03"/>
    <n v="4.87"/>
    <n v="1"/>
    <s v="f"/>
    <n v="0.31860383823796767"/>
    <n v="2"/>
    <n v="2"/>
  </r>
  <r>
    <s v="659-F-Jun-06-23"/>
    <m/>
    <n v="659"/>
    <x v="33"/>
    <n v="18.673999999999999"/>
    <n v="18.670000000000002"/>
    <x v="412"/>
    <s v=""/>
    <n v="31038978"/>
    <n v="89940085"/>
    <n v="25.03"/>
    <n v="4.87"/>
    <n v="1"/>
    <s v="f"/>
    <n v="0.20681618792526549"/>
    <n v="2"/>
    <n v="2"/>
  </r>
  <r>
    <s v="659-F-Jun-06-23"/>
    <m/>
    <n v="659"/>
    <x v="33"/>
    <n v="18.949000000000002"/>
    <n v="18.95"/>
    <x v="413"/>
    <s v=""/>
    <n v="140065389"/>
    <n v="89940085"/>
    <n v="25.03"/>
    <n v="4.87"/>
    <n v="1"/>
    <s v="f"/>
    <n v="0.93327137940074611"/>
    <n v="2"/>
    <n v="2"/>
  </r>
  <r>
    <s v="659-F-Jun-06-23"/>
    <m/>
    <n v="659"/>
    <x v="33"/>
    <n v="19.097999999999999"/>
    <n v="19.100000000000001"/>
    <x v="37"/>
    <s v=""/>
    <n v="84956988"/>
    <n v="89940085"/>
    <n v="25.03"/>
    <n v="4.87"/>
    <n v="1"/>
    <s v="f"/>
    <n v="0.56607792936263956"/>
    <n v="2"/>
    <n v="2"/>
  </r>
  <r>
    <s v="659-F-Jun-06-23"/>
    <m/>
    <n v="659"/>
    <x v="33"/>
    <n v="19.399999999999999"/>
    <n v="19.399999999999999"/>
    <x v="39"/>
    <s v="undecanal_c"/>
    <n v="29709050"/>
    <n v="89940085"/>
    <n v="25.03"/>
    <n v="4.87"/>
    <n v="1"/>
    <s v="f"/>
    <n v="0.19795472866023836"/>
    <n v="2"/>
    <n v="2"/>
  </r>
  <r>
    <s v="659-F-Jun-06-23"/>
    <m/>
    <n v="659"/>
    <x v="33"/>
    <n v="19.504999999999999"/>
    <n v="19.510000000000002"/>
    <x v="41"/>
    <s v="standard"/>
    <n v="89940085"/>
    <n v="89940085"/>
    <n v="25.03"/>
    <n v="4.87"/>
    <n v="1"/>
    <s v="f"/>
    <n v="0.59928086296444261"/>
    <n v="2"/>
    <n v="2"/>
  </r>
  <r>
    <s v="659-F-Jun-06-23"/>
    <m/>
    <n v="659"/>
    <x v="33"/>
    <n v="19.878"/>
    <n v="19.88"/>
    <x v="164"/>
    <s v=""/>
    <n v="55227496"/>
    <n v="89940085"/>
    <n v="25.03"/>
    <n v="4.87"/>
    <n v="1"/>
    <s v="f"/>
    <n v="0.36798699336614266"/>
    <n v="2"/>
    <n v="2"/>
  </r>
  <r>
    <s v="659-F-Jun-06-23"/>
    <m/>
    <n v="659"/>
    <x v="33"/>
    <n v="20.256"/>
    <n v="20.260000000000002"/>
    <x v="303"/>
    <s v=""/>
    <n v="271120033"/>
    <n v="89940085"/>
    <n v="25.03"/>
    <n v="4.87"/>
    <n v="1"/>
    <s v="f"/>
    <n v="1.8065031553304423"/>
    <n v="2"/>
    <n v="2"/>
  </r>
  <r>
    <s v="659-F-Jun-06-23"/>
    <m/>
    <n v="659"/>
    <x v="33"/>
    <n v="20.62"/>
    <n v="20.62"/>
    <x v="351"/>
    <s v=""/>
    <n v="34399641"/>
    <n v="89940085"/>
    <n v="25.03"/>
    <n v="4.87"/>
    <n v="1"/>
    <s v="f"/>
    <n v="0.22920866201257231"/>
    <n v="2"/>
    <n v="2"/>
  </r>
  <r>
    <s v="659-F-Jun-06-23"/>
    <m/>
    <n v="659"/>
    <x v="33"/>
    <n v="21.289000000000001"/>
    <n v="21.29"/>
    <x v="414"/>
    <s v=""/>
    <n v="25540987"/>
    <n v="89940085"/>
    <n v="25.03"/>
    <n v="4.87"/>
    <n v="1"/>
    <s v="f"/>
    <n v="0.17018245791432832"/>
    <n v="2"/>
    <n v="2"/>
  </r>
  <r>
    <s v="659-F-Jun-06-23"/>
    <m/>
    <n v="659"/>
    <x v="33"/>
    <n v="21.632000000000001"/>
    <n v="21.63"/>
    <x v="119"/>
    <s v=""/>
    <n v="42143069"/>
    <n v="89940085"/>
    <n v="25.03"/>
    <n v="4.87"/>
    <n v="1"/>
    <s v="f"/>
    <n v="0.2808039903263384"/>
    <n v="2"/>
    <n v="2"/>
  </r>
  <r>
    <s v="659-F-Jun-06-23"/>
    <m/>
    <n v="659"/>
    <x v="33"/>
    <n v="21.837"/>
    <n v="21.84"/>
    <x v="44"/>
    <s v="tetradecane"/>
    <n v="42356310"/>
    <n v="89940085"/>
    <n v="25.03"/>
    <n v="4.87"/>
    <n v="1"/>
    <s v="f"/>
    <n v="0.28222483900020168"/>
    <n v="2"/>
    <n v="2"/>
  </r>
  <r>
    <s v="659-F-Jun-06-23"/>
    <m/>
    <n v="659"/>
    <x v="33"/>
    <n v="22.285"/>
    <n v="22.29"/>
    <x v="46"/>
    <s v="tetramethyldiol"/>
    <n v="86095894"/>
    <n v="89940085"/>
    <n v="25.03"/>
    <n v="4.87"/>
    <n v="1"/>
    <s v="f"/>
    <n v="0.57366658764015155"/>
    <n v="2"/>
    <n v="2"/>
  </r>
  <r>
    <s v="659-F-Jun-06-23"/>
    <m/>
    <n v="659"/>
    <x v="33"/>
    <n v="22.422000000000001"/>
    <n v="22.42"/>
    <x v="83"/>
    <s v=""/>
    <n v="18969810"/>
    <n v="89940085"/>
    <n v="25.03"/>
    <n v="4.87"/>
    <n v="1"/>
    <s v="f"/>
    <n v="0.12639796934894507"/>
    <n v="2"/>
    <n v="2"/>
  </r>
  <r>
    <s v="659-F-Jun-06-23"/>
    <m/>
    <n v="659"/>
    <x v="33"/>
    <n v="23.408000000000001"/>
    <n v="23.41"/>
    <x v="308"/>
    <s v=""/>
    <n v="19989758"/>
    <n v="89940085"/>
    <n v="25.03"/>
    <n v="4.87"/>
    <n v="1"/>
    <s v="f"/>
    <n v="0.13319399714477001"/>
    <n v="2"/>
    <n v="2"/>
  </r>
  <r>
    <s v="659-F-Jun-06-23"/>
    <m/>
    <n v="659"/>
    <x v="33"/>
    <n v="23.847000000000001"/>
    <n v="23.85"/>
    <x v="191"/>
    <s v=""/>
    <n v="30236427"/>
    <n v="89940085"/>
    <n v="25.03"/>
    <n v="4.87"/>
    <n v="1"/>
    <s v="f"/>
    <n v="0.20146870069692924"/>
    <n v="2"/>
    <n v="2"/>
  </r>
  <r>
    <s v="659-F-Jun-06-23"/>
    <m/>
    <n v="659"/>
    <x v="33"/>
    <n v="24.248999999999999"/>
    <n v="24.25"/>
    <x v="353"/>
    <s v=""/>
    <n v="46492242"/>
    <n v="89940085"/>
    <n v="25.03"/>
    <n v="4.87"/>
    <n v="1"/>
    <s v="f"/>
    <n v="0.30978301729325369"/>
    <n v="2"/>
    <n v="2"/>
  </r>
  <r>
    <s v="659-F-Jun-06-23"/>
    <m/>
    <n v="659"/>
    <x v="33"/>
    <n v="24.332000000000001"/>
    <n v="24.33"/>
    <x v="48"/>
    <s v="pentadecane"/>
    <n v="26534497"/>
    <n v="89940085"/>
    <n v="25.03"/>
    <n v="4.87"/>
    <n v="1"/>
    <s v="f"/>
    <n v="0.17680232635412135"/>
    <n v="2"/>
    <n v="2"/>
  </r>
  <r>
    <s v="659-F-Jun-06-23"/>
    <m/>
    <n v="659"/>
    <x v="33"/>
    <n v="24.599"/>
    <n v="24.6"/>
    <x v="49"/>
    <s v="tridecanal"/>
    <n v="63815871"/>
    <n v="89940085"/>
    <n v="25.03"/>
    <n v="4.87"/>
    <n v="1"/>
    <s v="f"/>
    <n v="0.42521229820616191"/>
    <n v="2"/>
    <n v="2"/>
  </r>
  <r>
    <s v="659-F-Jun-06-23"/>
    <m/>
    <n v="659"/>
    <x v="33"/>
    <n v="26.068000000000001"/>
    <n v="26.07"/>
    <x v="50"/>
    <s v=""/>
    <n v="21703714"/>
    <n v="89940085"/>
    <n v="25.03"/>
    <n v="4.87"/>
    <n v="1"/>
    <s v="f"/>
    <n v="0.14461427799910859"/>
    <n v="2"/>
    <n v="2"/>
  </r>
  <r>
    <s v="659-F-Jun-06-23"/>
    <m/>
    <n v="659"/>
    <x v="33"/>
    <n v="26.242999999999999"/>
    <n v="26.24"/>
    <x v="363"/>
    <s v=""/>
    <n v="19939134"/>
    <n v="89940085"/>
    <n v="25.03"/>
    <n v="4.87"/>
    <n v="1"/>
    <s v="f"/>
    <n v="0.13285668376101334"/>
    <n v="2"/>
    <n v="2"/>
  </r>
  <r>
    <s v="659-F-Jun-06-23"/>
    <m/>
    <n v="659"/>
    <x v="33"/>
    <n v="28.923999999999999"/>
    <n v="28.92"/>
    <x v="415"/>
    <s v=""/>
    <n v="19032480"/>
    <n v="89940085"/>
    <n v="25.03"/>
    <n v="4.87"/>
    <n v="1"/>
    <s v="f"/>
    <n v="0.12681554658029837"/>
    <n v="2"/>
    <n v="2"/>
  </r>
  <r>
    <s v="659-F-Jun-06-23"/>
    <m/>
    <n v="659"/>
    <x v="33"/>
    <n v="29.26"/>
    <n v="29.26"/>
    <x v="57"/>
    <s v="pentadecanal"/>
    <n v="30391914"/>
    <n v="89940085"/>
    <n v="25.03"/>
    <n v="4.87"/>
    <n v="1"/>
    <s v="f"/>
    <n v="0.20250472799821265"/>
    <n v="2"/>
    <n v="2"/>
  </r>
  <r>
    <s v="659-F-Jun-06-23"/>
    <m/>
    <n v="659"/>
    <x v="33"/>
    <n v="32.006"/>
    <n v="32.01"/>
    <x v="124"/>
    <s v=""/>
    <n v="16474743"/>
    <n v="89940085"/>
    <n v="25.03"/>
    <n v="4.87"/>
    <n v="1"/>
    <s v="f"/>
    <n v="0.10977305838834166"/>
    <n v="2"/>
    <n v="2"/>
  </r>
  <r>
    <s v="659-F-Jun-06-23"/>
    <m/>
    <n v="659"/>
    <x v="33"/>
    <n v="37.402999999999999"/>
    <n v="37.4"/>
    <x v="176"/>
    <s v=""/>
    <n v="24708287"/>
    <n v="89940085"/>
    <n v="25.03"/>
    <n v="4.87"/>
    <n v="1"/>
    <s v="f"/>
    <n v="0.16463408452119119"/>
    <n v="2"/>
    <n v="2"/>
  </r>
  <r>
    <s v="70-F-Jun-06-23"/>
    <m/>
    <n v="70"/>
    <x v="34"/>
    <n v="4.3940000000000001"/>
    <n v="4.3899999999999997"/>
    <x v="101"/>
    <s v=""/>
    <n v="20137539"/>
    <n v="62836508"/>
    <n v="22.26"/>
    <n v="4.71"/>
    <n v="1"/>
    <s v="f"/>
    <n v="0.21595360161696797"/>
    <n v="2"/>
    <n v="2"/>
  </r>
  <r>
    <s v="70-F-Jun-06-23"/>
    <m/>
    <n v="70"/>
    <x v="34"/>
    <n v="4.8719999999999999"/>
    <n v="4.87"/>
    <x v="68"/>
    <s v=""/>
    <n v="31040578"/>
    <n v="62836508"/>
    <n v="22.26"/>
    <n v="4.71"/>
    <n v="1"/>
    <s v="f"/>
    <n v="0.33287705192637596"/>
    <n v="2"/>
    <n v="2"/>
  </r>
  <r>
    <s v="70-F-Jun-06-23"/>
    <m/>
    <n v="70"/>
    <x v="34"/>
    <n v="5.4219999999999997"/>
    <n v="5.42"/>
    <x v="2"/>
    <s v="hydroxymethylpentanone"/>
    <n v="119201599"/>
    <n v="62836508"/>
    <n v="22.26"/>
    <n v="4.71"/>
    <n v="1"/>
    <s v="f"/>
    <n v="1.2783098581485837"/>
    <n v="2"/>
    <n v="2"/>
  </r>
  <r>
    <s v="70-F-Jun-06-23"/>
    <m/>
    <n v="70"/>
    <x v="34"/>
    <n v="5.758"/>
    <n v="5.76"/>
    <x v="3"/>
    <s v="zhexenol"/>
    <n v="80966509"/>
    <n v="62836508"/>
    <n v="22.26"/>
    <n v="4.71"/>
    <n v="1"/>
    <s v="f"/>
    <n v="0.86827934778438698"/>
    <n v="2"/>
    <n v="2"/>
  </r>
  <r>
    <s v="70-F-Jun-06-23"/>
    <m/>
    <n v="70"/>
    <x v="34"/>
    <n v="6.1159999999999997"/>
    <n v="6.12"/>
    <x v="5"/>
    <s v=""/>
    <n v="31563315"/>
    <n v="62836508"/>
    <n v="22.26"/>
    <n v="4.71"/>
    <n v="1"/>
    <s v="f"/>
    <n v="0.33848284803922019"/>
    <n v="2"/>
    <n v="2"/>
  </r>
  <r>
    <s v="70-F-Jun-06-23"/>
    <m/>
    <n v="70"/>
    <x v="34"/>
    <n v="7.0960000000000001"/>
    <n v="7.1"/>
    <x v="8"/>
    <s v="heptanal"/>
    <n v="24251900"/>
    <n v="62836508"/>
    <n v="22.26"/>
    <n v="4.71"/>
    <n v="1"/>
    <s v="f"/>
    <n v="0.26007572976293408"/>
    <n v="2"/>
    <n v="2"/>
  </r>
  <r>
    <s v="70-F-Jun-06-23"/>
    <m/>
    <n v="70"/>
    <x v="34"/>
    <n v="7.5119999999999996"/>
    <n v="7.51"/>
    <x v="9"/>
    <s v="cyclopentane"/>
    <n v="25205017"/>
    <n v="62836508"/>
    <n v="22.26"/>
    <n v="4.71"/>
    <n v="1"/>
    <s v="f"/>
    <n v="0.2702968917883613"/>
    <n v="2"/>
    <n v="2"/>
  </r>
  <r>
    <s v="70-F-Jun-06-23"/>
    <m/>
    <n v="70"/>
    <x v="34"/>
    <n v="7.8159999999999998"/>
    <n v="7.82"/>
    <x v="226"/>
    <s v=""/>
    <n v="138399970"/>
    <n v="62836508"/>
    <n v="22.26"/>
    <n v="4.71"/>
    <n v="1"/>
    <s v="f"/>
    <n v="1.484191885869486"/>
    <n v="2"/>
    <n v="2"/>
  </r>
  <r>
    <s v="70-F-Jun-06-23"/>
    <m/>
    <n v="70"/>
    <x v="34"/>
    <n v="8.0069999999999997"/>
    <n v="8.01"/>
    <x v="169"/>
    <s v="apinene"/>
    <n v="179269494"/>
    <n v="62836508"/>
    <n v="22.26"/>
    <n v="4.71"/>
    <n v="1"/>
    <s v="f"/>
    <n v="1.9224738876657885"/>
    <n v="2"/>
    <n v="2"/>
  </r>
  <r>
    <s v="70-F-Jun-06-23"/>
    <m/>
    <n v="70"/>
    <x v="34"/>
    <n v="8.4670000000000005"/>
    <n v="8.4700000000000006"/>
    <x v="10"/>
    <s v=""/>
    <n v="45710864"/>
    <n v="62836508"/>
    <n v="22.26"/>
    <n v="4.71"/>
    <n v="1"/>
    <s v="f"/>
    <n v="0.49020020340238218"/>
    <n v="2"/>
    <n v="2"/>
  </r>
  <r>
    <s v="70-F-Jun-06-23"/>
    <m/>
    <n v="70"/>
    <x v="34"/>
    <n v="8.9160000000000004"/>
    <n v="8.92"/>
    <x v="11"/>
    <s v=""/>
    <n v="31736421"/>
    <n v="62836508"/>
    <n v="22.26"/>
    <n v="4.71"/>
    <n v="1"/>
    <s v="f"/>
    <n v="0.3403392250355109"/>
    <n v="2"/>
    <n v="2"/>
  </r>
  <r>
    <s v="70-F-Jun-06-23"/>
    <m/>
    <n v="70"/>
    <x v="34"/>
    <n v="9.0549999999999997"/>
    <n v="9.06"/>
    <x v="325"/>
    <s v=""/>
    <n v="64533993"/>
    <n v="62836508"/>
    <n v="22.26"/>
    <n v="4.71"/>
    <n v="1"/>
    <s v="f"/>
    <n v="0.69205816138080234"/>
    <n v="2"/>
    <n v="2"/>
  </r>
  <r>
    <s v="70-F-Jun-06-23"/>
    <m/>
    <n v="70"/>
    <x v="34"/>
    <n v="9.3070000000000004"/>
    <n v="9.31"/>
    <x v="207"/>
    <s v=""/>
    <n v="232951823"/>
    <n v="62836508"/>
    <n v="22.26"/>
    <n v="4.71"/>
    <n v="1"/>
    <s v="f"/>
    <n v="2.4981595407506569"/>
    <n v="2"/>
    <n v="2"/>
  </r>
  <r>
    <s v="70-F-Jun-06-23"/>
    <m/>
    <n v="70"/>
    <x v="34"/>
    <n v="9.9410000000000007"/>
    <n v="9.94"/>
    <x v="345"/>
    <s v="bmyrcene"/>
    <n v="3800666216"/>
    <n v="62836508"/>
    <n v="22.26"/>
    <n v="4.71"/>
    <n v="1"/>
    <s v="f"/>
    <n v="40.758086571012143"/>
    <n v="2"/>
    <n v="2"/>
  </r>
  <r>
    <s v="70-F-Jun-06-23"/>
    <m/>
    <n v="70"/>
    <x v="34"/>
    <n v="10.340999999999999"/>
    <n v="10.34"/>
    <x v="409"/>
    <s v=""/>
    <n v="133188313"/>
    <n v="62836508"/>
    <n v="22.26"/>
    <n v="4.71"/>
    <n v="1"/>
    <s v="f"/>
    <n v="1.4283024298866926"/>
    <n v="2"/>
    <n v="2"/>
  </r>
  <r>
    <s v="70-F-Jun-06-23"/>
    <m/>
    <n v="70"/>
    <x v="34"/>
    <n v="10.488"/>
    <n v="10.49"/>
    <x v="14"/>
    <s v="zhexenolacetate"/>
    <n v="59324389"/>
    <n v="62836508"/>
    <n v="22.26"/>
    <n v="4.71"/>
    <n v="1"/>
    <s v="f"/>
    <n v="0.6361907216306838"/>
    <n v="2"/>
    <n v="2"/>
  </r>
  <r>
    <s v="70-F-Jun-06-23"/>
    <m/>
    <n v="70"/>
    <x v="34"/>
    <n v="10.757999999999999"/>
    <n v="10.76"/>
    <x v="391"/>
    <s v=""/>
    <n v="96080436"/>
    <n v="62836508"/>
    <n v="22.26"/>
    <n v="4.71"/>
    <n v="1"/>
    <s v="f"/>
    <n v="1.0303600752370281"/>
    <n v="2"/>
    <n v="2"/>
  </r>
  <r>
    <s v="70-F-Jun-06-23"/>
    <m/>
    <n v="70"/>
    <x v="34"/>
    <n v="11.244"/>
    <n v="11.24"/>
    <x v="284"/>
    <s v=""/>
    <n v="10681811973"/>
    <n v="62836508"/>
    <n v="22.26"/>
    <n v="4.71"/>
    <n v="1"/>
    <s v="f"/>
    <n v="114.55102668526679"/>
    <n v="2"/>
    <n v="2"/>
  </r>
  <r>
    <s v="70-F-Jun-06-23"/>
    <m/>
    <n v="70"/>
    <x v="34"/>
    <n v="11.439"/>
    <n v="11.44"/>
    <x v="285"/>
    <s v=""/>
    <n v="167688932"/>
    <n v="62836508"/>
    <n v="22.26"/>
    <n v="4.71"/>
    <n v="1"/>
    <s v="f"/>
    <n v="1.7982847266839723"/>
    <n v="2"/>
    <n v="2"/>
  </r>
  <r>
    <s v="70-F-Jun-06-23"/>
    <m/>
    <n v="70"/>
    <x v="34"/>
    <n v="11.760999999999999"/>
    <n v="11.76"/>
    <x v="149"/>
    <s v="bocimene"/>
    <n v="388775889"/>
    <n v="62836508"/>
    <n v="22.26"/>
    <n v="4.71"/>
    <n v="1"/>
    <s v="f"/>
    <n v="4.1692062496508919"/>
    <n v="2"/>
    <n v="2"/>
  </r>
  <r>
    <s v="70-F-Jun-06-23"/>
    <m/>
    <n v="70"/>
    <x v="34"/>
    <n v="12.067"/>
    <n v="12.07"/>
    <x v="286"/>
    <s v=""/>
    <n v="78085042"/>
    <n v="62836508"/>
    <n v="22.26"/>
    <n v="4.71"/>
    <n v="1"/>
    <s v="f"/>
    <n v="0.83737869122499098"/>
    <n v="2"/>
    <n v="2"/>
  </r>
  <r>
    <s v="70-F-Jun-06-23"/>
    <m/>
    <n v="70"/>
    <x v="34"/>
    <n v="12.3"/>
    <n v="12.3"/>
    <x v="17"/>
    <s v="acetophenone"/>
    <n v="35856158"/>
    <n v="62836508"/>
    <n v="22.26"/>
    <n v="4.71"/>
    <n v="1"/>
    <s v="f"/>
    <n v="0.38451900504063874"/>
    <n v="2"/>
    <n v="2"/>
  </r>
  <r>
    <s v="70-F-Jun-06-23"/>
    <m/>
    <n v="70"/>
    <x v="34"/>
    <n v="12.667999999999999"/>
    <n v="12.67"/>
    <x v="416"/>
    <s v=""/>
    <n v="26069968"/>
    <n v="62836508"/>
    <n v="22.26"/>
    <n v="4.71"/>
    <n v="1"/>
    <s v="f"/>
    <n v="0.27957256761310822"/>
    <n v="2"/>
    <n v="2"/>
  </r>
  <r>
    <s v="70-F-Jun-06-23"/>
    <m/>
    <n v="70"/>
    <x v="34"/>
    <n v="12.747999999999999"/>
    <n v="12.75"/>
    <x v="417"/>
    <s v=""/>
    <n v="25030277"/>
    <n v="62836508"/>
    <n v="22.26"/>
    <n v="4.71"/>
    <n v="1"/>
    <s v="f"/>
    <n v="0.26842299188696084"/>
    <n v="2"/>
    <n v="2"/>
  </r>
  <r>
    <s v="70-F-Jun-06-23"/>
    <m/>
    <n v="70"/>
    <x v="34"/>
    <n v="13.004"/>
    <n v="13"/>
    <x v="287"/>
    <s v=""/>
    <n v="194737942"/>
    <n v="62836508"/>
    <n v="22.26"/>
    <n v="4.71"/>
    <n v="1"/>
    <s v="f"/>
    <n v="2.0883564742631271"/>
    <n v="2"/>
    <n v="2"/>
  </r>
  <r>
    <s v="70-F-Jun-06-23"/>
    <m/>
    <n v="70"/>
    <x v="34"/>
    <n v="13.177"/>
    <n v="13.18"/>
    <x v="288"/>
    <s v=""/>
    <n v="38055867"/>
    <n v="62836508"/>
    <n v="22.26"/>
    <n v="4.71"/>
    <n v="1"/>
    <s v="f"/>
    <n v="0.4081085350750317"/>
    <n v="2"/>
    <n v="2"/>
  </r>
  <r>
    <s v="70-F-Jun-06-23"/>
    <m/>
    <n v="70"/>
    <x v="34"/>
    <n v="13.361000000000001"/>
    <n v="13.36"/>
    <x v="94"/>
    <s v=""/>
    <n v="198664662"/>
    <n v="62836508"/>
    <n v="22.26"/>
    <n v="4.71"/>
    <n v="1"/>
    <s v="f"/>
    <n v="2.1304663530592096"/>
    <n v="2"/>
    <n v="2"/>
  </r>
  <r>
    <s v="70-F-Jun-06-23"/>
    <m/>
    <n v="70"/>
    <x v="34"/>
    <n v="13.442"/>
    <n v="13.44"/>
    <x v="290"/>
    <s v=""/>
    <n v="63182200"/>
    <n v="62836508"/>
    <n v="22.26"/>
    <n v="4.71"/>
    <n v="1"/>
    <s v="f"/>
    <n v="0.67756162498722394"/>
    <n v="2"/>
    <n v="2"/>
  </r>
  <r>
    <s v="70-F-Jun-06-23"/>
    <m/>
    <n v="70"/>
    <x v="34"/>
    <n v="13.516999999999999"/>
    <n v="13.52"/>
    <x v="20"/>
    <s v="nonanal"/>
    <n v="194014798"/>
    <n v="62836508"/>
    <n v="22.26"/>
    <n v="4.71"/>
    <n v="1"/>
    <s v="f"/>
    <n v="2.080601527082754"/>
    <n v="2"/>
    <n v="2"/>
  </r>
  <r>
    <s v="70-F-Jun-06-23"/>
    <m/>
    <n v="70"/>
    <x v="34"/>
    <n v="13.776999999999999"/>
    <n v="13.78"/>
    <x v="291"/>
    <s v=""/>
    <n v="101033844"/>
    <n v="62836508"/>
    <n v="22.26"/>
    <n v="4.71"/>
    <n v="1"/>
    <s v="f"/>
    <n v="1.0834800864696967"/>
    <n v="2"/>
    <n v="2"/>
  </r>
  <r>
    <s v="70-F-Jun-06-23"/>
    <m/>
    <n v="70"/>
    <x v="34"/>
    <n v="13.895"/>
    <n v="13.9"/>
    <x v="71"/>
    <s v="edimethylnonatriene"/>
    <n v="521183989"/>
    <n v="62836508"/>
    <n v="22.26"/>
    <n v="4.71"/>
    <n v="1"/>
    <s v="f"/>
    <n v="5.5891417282741571"/>
    <n v="2"/>
    <n v="2"/>
  </r>
  <r>
    <s v="70-F-Jun-06-23"/>
    <m/>
    <n v="70"/>
    <x v="34"/>
    <n v="13.994"/>
    <n v="13.99"/>
    <x v="292"/>
    <s v=""/>
    <n v="200551172"/>
    <n v="62836508"/>
    <n v="22.26"/>
    <n v="4.71"/>
    <n v="1"/>
    <s v="f"/>
    <n v="2.1506971582726186"/>
    <n v="2"/>
    <n v="2"/>
  </r>
  <r>
    <s v="70-F-Jun-06-23"/>
    <m/>
    <n v="70"/>
    <x v="34"/>
    <n v="14.16"/>
    <n v="14.16"/>
    <x v="418"/>
    <s v=""/>
    <n v="65259161"/>
    <n v="62836508"/>
    <n v="22.26"/>
    <n v="4.71"/>
    <n v="1"/>
    <s v="f"/>
    <n v="0.69983481379981805"/>
    <n v="2"/>
    <n v="2"/>
  </r>
  <r>
    <s v="70-F-Jun-06-23"/>
    <m/>
    <n v="70"/>
    <x v="34"/>
    <n v="14.295999999999999"/>
    <n v="14.3"/>
    <x v="419"/>
    <s v=""/>
    <n v="46867143"/>
    <n v="62836508"/>
    <n v="22.26"/>
    <n v="4.71"/>
    <n v="1"/>
    <s v="f"/>
    <n v="0.50260006092837217"/>
    <n v="2"/>
    <n v="2"/>
  </r>
  <r>
    <s v="70-F-Jun-06-23"/>
    <m/>
    <n v="70"/>
    <x v="34"/>
    <n v="14.388999999999999"/>
    <n v="14.39"/>
    <x v="239"/>
    <s v=""/>
    <n v="477199122"/>
    <n v="62836508"/>
    <n v="22.26"/>
    <n v="4.71"/>
    <n v="1"/>
    <s v="f"/>
    <n v="5.1174509995662785"/>
    <n v="2"/>
    <n v="2"/>
  </r>
  <r>
    <s v="70-F-Jun-06-23"/>
    <m/>
    <n v="70"/>
    <x v="34"/>
    <n v="14.532"/>
    <n v="14.53"/>
    <x v="240"/>
    <s v=""/>
    <n v="116359859"/>
    <n v="62836508"/>
    <n v="22.26"/>
    <n v="4.71"/>
    <n v="1"/>
    <s v="f"/>
    <n v="1.2478352312411445"/>
    <n v="2"/>
    <n v="2"/>
  </r>
  <r>
    <s v="70-F-Jun-06-23"/>
    <m/>
    <n v="70"/>
    <x v="34"/>
    <n v="14.632999999999999"/>
    <n v="14.63"/>
    <x v="294"/>
    <s v=""/>
    <n v="120384326"/>
    <n v="62836508"/>
    <n v="22.26"/>
    <n v="4.71"/>
    <n v="1"/>
    <s v="f"/>
    <n v="1.2909933422316999"/>
    <n v="2"/>
    <n v="2"/>
  </r>
  <r>
    <s v="70-F-Jun-06-23"/>
    <m/>
    <n v="70"/>
    <x v="34"/>
    <n v="14.914"/>
    <n v="14.91"/>
    <x v="420"/>
    <s v=""/>
    <n v="371351245"/>
    <n v="62836508"/>
    <n v="22.26"/>
    <n v="4.71"/>
    <n v="1"/>
    <s v="f"/>
    <n v="3.9823455499053324"/>
    <n v="2"/>
    <n v="2"/>
  </r>
  <r>
    <s v="70-F-Jun-06-23"/>
    <m/>
    <n v="70"/>
    <x v="34"/>
    <n v="15.129"/>
    <n v="15.13"/>
    <x v="421"/>
    <s v=""/>
    <n v="161845306"/>
    <n v="62836508"/>
    <n v="22.26"/>
    <n v="4.71"/>
    <n v="1"/>
    <s v="f"/>
    <n v="1.7356180780332828"/>
    <n v="2"/>
    <n v="2"/>
  </r>
  <r>
    <s v="70-F-Jun-06-23"/>
    <m/>
    <n v="70"/>
    <x v="34"/>
    <n v="15.266"/>
    <n v="15.27"/>
    <x v="72"/>
    <s v=""/>
    <n v="40887625"/>
    <n v="62836508"/>
    <n v="22.26"/>
    <n v="4.71"/>
    <n v="1"/>
    <s v="f"/>
    <n v="0.43847611569189171"/>
    <n v="2"/>
    <n v="2"/>
  </r>
  <r>
    <s v="70-F-Jun-06-23"/>
    <m/>
    <n v="70"/>
    <x v="34"/>
    <n v="15.467000000000001"/>
    <n v="15.47"/>
    <x v="422"/>
    <s v=""/>
    <n v="135049245"/>
    <n v="62836508"/>
    <n v="22.26"/>
    <n v="4.71"/>
    <n v="1"/>
    <s v="f"/>
    <n v="1.4482589383639335"/>
    <n v="2"/>
    <n v="2"/>
  </r>
  <r>
    <s v="70-F-Jun-06-23"/>
    <m/>
    <n v="70"/>
    <x v="34"/>
    <n v="15.712"/>
    <n v="15.71"/>
    <x v="25"/>
    <s v=""/>
    <n v="92804190"/>
    <n v="62836508"/>
    <n v="22.26"/>
    <n v="4.71"/>
    <n v="1"/>
    <s v="f"/>
    <n v="0.99522583547301413"/>
    <n v="2"/>
    <n v="2"/>
  </r>
  <r>
    <s v="70-F-Jun-06-23"/>
    <m/>
    <n v="70"/>
    <x v="34"/>
    <n v="15.935"/>
    <n v="15.94"/>
    <x v="376"/>
    <s v=""/>
    <n v="56305660"/>
    <n v="62836508"/>
    <n v="22.26"/>
    <n v="4.71"/>
    <n v="1"/>
    <s v="f"/>
    <n v="0.60381807669847098"/>
    <n v="2"/>
    <n v="2"/>
  </r>
  <r>
    <s v="70-F-Jun-06-23"/>
    <m/>
    <n v="70"/>
    <x v="34"/>
    <n v="16.100000000000001"/>
    <n v="16.100000000000001"/>
    <x v="297"/>
    <s v=""/>
    <n v="74137474"/>
    <n v="62836508"/>
    <n v="22.26"/>
    <n v="4.71"/>
    <n v="1"/>
    <s v="f"/>
    <n v="0.79504523989174258"/>
    <n v="2"/>
    <n v="2"/>
  </r>
  <r>
    <s v="70-F-Jun-06-23"/>
    <m/>
    <n v="70"/>
    <x v="34"/>
    <n v="16.271000000000001"/>
    <n v="16.27"/>
    <x v="349"/>
    <s v=""/>
    <n v="135055087"/>
    <n v="62836508"/>
    <n v="22.26"/>
    <n v="4.71"/>
    <n v="1"/>
    <s v="f"/>
    <n v="1.4483215875754705"/>
    <n v="2"/>
    <n v="2"/>
  </r>
  <r>
    <s v="70-F-Jun-06-23"/>
    <m/>
    <n v="70"/>
    <x v="34"/>
    <n v="16.367000000000001"/>
    <n v="16.37"/>
    <x v="28"/>
    <s v="dodecane"/>
    <n v="338092129"/>
    <n v="62836508"/>
    <n v="22.26"/>
    <n v="4.71"/>
    <n v="1"/>
    <s v="f"/>
    <n v="3.6256770470263797"/>
    <n v="2"/>
    <n v="2"/>
  </r>
  <r>
    <s v="70-F-Jun-06-23"/>
    <m/>
    <n v="70"/>
    <x v="34"/>
    <n v="16.552"/>
    <n v="16.55"/>
    <x v="29"/>
    <s v="decanal"/>
    <n v="206263686"/>
    <n v="62836508"/>
    <n v="22.26"/>
    <n v="4.71"/>
    <n v="1"/>
    <s v="f"/>
    <n v="2.2119577707331257"/>
    <n v="2"/>
    <n v="2"/>
  </r>
  <r>
    <s v="70-F-Jun-06-23"/>
    <m/>
    <n v="70"/>
    <x v="34"/>
    <n v="16.73"/>
    <n v="16.73"/>
    <x v="245"/>
    <s v=""/>
    <n v="42296628"/>
    <n v="62836508"/>
    <n v="22.26"/>
    <n v="4.71"/>
    <n v="1"/>
    <s v="f"/>
    <n v="0.45358616824295628"/>
    <n v="2"/>
    <n v="2"/>
  </r>
  <r>
    <s v="70-F-Jun-06-23"/>
    <m/>
    <n v="70"/>
    <x v="34"/>
    <n v="16.846"/>
    <n v="16.850000000000001"/>
    <x v="320"/>
    <s v=""/>
    <n v="149532795"/>
    <n v="62836508"/>
    <n v="22.26"/>
    <n v="4.71"/>
    <n v="1"/>
    <s v="f"/>
    <n v="1.6035795456486388"/>
    <n v="2"/>
    <n v="2"/>
  </r>
  <r>
    <s v="70-F-Jun-06-23"/>
    <m/>
    <n v="70"/>
    <x v="34"/>
    <n v="16.940999999999999"/>
    <n v="16.940000000000001"/>
    <x v="246"/>
    <s v=""/>
    <n v="243438684"/>
    <n v="62836508"/>
    <n v="22.26"/>
    <n v="4.71"/>
    <n v="1"/>
    <s v="f"/>
    <n v="2.6106199264316738"/>
    <n v="2"/>
    <n v="2"/>
  </r>
  <r>
    <s v="70-F-Jun-06-23"/>
    <m/>
    <n v="70"/>
    <x v="34"/>
    <n v="17.196000000000002"/>
    <n v="17.2"/>
    <x v="423"/>
    <s v=""/>
    <n v="235767998"/>
    <n v="62836508"/>
    <n v="22.26"/>
    <n v="4.71"/>
    <n v="1"/>
    <s v="f"/>
    <n v="2.5283600103330452"/>
    <n v="2"/>
    <n v="2"/>
  </r>
  <r>
    <s v="70-F-Jun-06-23"/>
    <m/>
    <n v="70"/>
    <x v="34"/>
    <n v="17.431000000000001"/>
    <n v="17.43"/>
    <x v="30"/>
    <s v="cisthreehexiso"/>
    <n v="63966322"/>
    <n v="62836508"/>
    <n v="22.26"/>
    <n v="4.71"/>
    <n v="1"/>
    <s v="f"/>
    <n v="0.68597049610137051"/>
    <n v="2"/>
    <n v="2"/>
  </r>
  <r>
    <s v="70-F-Jun-06-23"/>
    <m/>
    <n v="70"/>
    <x v="34"/>
    <n v="17.652000000000001"/>
    <n v="17.649999999999999"/>
    <x v="248"/>
    <s v=""/>
    <n v="127573886"/>
    <n v="62836508"/>
    <n v="22.26"/>
    <n v="4.71"/>
    <n v="1"/>
    <s v="f"/>
    <n v="1.3680936957575844"/>
    <n v="2"/>
    <n v="2"/>
  </r>
  <r>
    <s v="70-F-Jun-06-23"/>
    <m/>
    <n v="70"/>
    <x v="34"/>
    <n v="18.181999999999999"/>
    <n v="18.18"/>
    <x v="33"/>
    <s v="methylacetophenone"/>
    <n v="74850999"/>
    <n v="62836508"/>
    <n v="22.26"/>
    <n v="4.71"/>
    <n v="1"/>
    <s v="f"/>
    <n v="0.80269703356890187"/>
    <n v="2"/>
    <n v="2"/>
  </r>
  <r>
    <s v="70-F-Jun-06-23"/>
    <m/>
    <n v="70"/>
    <x v="34"/>
    <n v="18.428999999999998"/>
    <n v="18.43"/>
    <x v="250"/>
    <s v=""/>
    <n v="71192814"/>
    <n v="62836508"/>
    <n v="22.26"/>
    <n v="4.71"/>
    <n v="1"/>
    <s v="f"/>
    <n v="0.76346690588889243"/>
    <n v="2"/>
    <n v="2"/>
  </r>
  <r>
    <s v="70-F-Jun-06-23"/>
    <m/>
    <n v="70"/>
    <x v="34"/>
    <n v="18.504000000000001"/>
    <n v="18.5"/>
    <x v="424"/>
    <s v=""/>
    <n v="31735989"/>
    <n v="62836508"/>
    <n v="22.26"/>
    <n v="4.71"/>
    <n v="1"/>
    <s v="f"/>
    <n v="0.34033459229682828"/>
    <n v="2"/>
    <n v="2"/>
  </r>
  <r>
    <s v="70-F-Jun-06-23"/>
    <m/>
    <n v="70"/>
    <x v="34"/>
    <n v="18.686"/>
    <n v="18.690000000000001"/>
    <x v="35"/>
    <s v=""/>
    <n v="95683209"/>
    <n v="62836508"/>
    <n v="22.26"/>
    <n v="4.71"/>
    <n v="1"/>
    <s v="f"/>
    <n v="1.0261002398465415"/>
    <n v="2"/>
    <n v="2"/>
  </r>
  <r>
    <s v="70-F-Jun-06-23"/>
    <m/>
    <n v="70"/>
    <x v="34"/>
    <n v="19.013999999999999"/>
    <n v="19.010000000000002"/>
    <x v="36"/>
    <s v="methylnaphthalene"/>
    <n v="42667752"/>
    <n v="62836508"/>
    <n v="22.26"/>
    <n v="4.71"/>
    <n v="1"/>
    <s v="f"/>
    <n v="0.45756607683290346"/>
    <n v="2"/>
    <n v="2"/>
  </r>
  <r>
    <s v="70-F-Jun-06-23"/>
    <m/>
    <n v="70"/>
    <x v="34"/>
    <n v="19.100999999999999"/>
    <n v="19.100000000000001"/>
    <x v="37"/>
    <s v=""/>
    <n v="108136807"/>
    <n v="62836508"/>
    <n v="22.26"/>
    <n v="4.71"/>
    <n v="1"/>
    <s v="f"/>
    <n v="1.1596517796444221"/>
    <n v="2"/>
    <n v="2"/>
  </r>
  <r>
    <s v="70-F-Jun-06-23"/>
    <m/>
    <n v="70"/>
    <x v="34"/>
    <n v="19.189"/>
    <n v="19.190000000000001"/>
    <x v="38"/>
    <s v=""/>
    <n v="19164969"/>
    <n v="62836508"/>
    <n v="22.26"/>
    <n v="4.71"/>
    <n v="1"/>
    <s v="f"/>
    <n v="0.20552382693970409"/>
    <n v="2"/>
    <n v="2"/>
  </r>
  <r>
    <s v="70-F-Jun-06-23"/>
    <m/>
    <n v="70"/>
    <x v="34"/>
    <n v="19.401"/>
    <n v="19.399999999999999"/>
    <x v="39"/>
    <s v="undecanal_c"/>
    <n v="82609913"/>
    <n v="62836508"/>
    <n v="22.26"/>
    <n v="4.71"/>
    <n v="1"/>
    <s v="f"/>
    <n v="0.88590310075200274"/>
    <n v="2"/>
    <n v="2"/>
  </r>
  <r>
    <s v="70-F-Jun-06-23"/>
    <m/>
    <n v="70"/>
    <x v="34"/>
    <n v="19.504000000000001"/>
    <n v="19.5"/>
    <x v="41"/>
    <s v="standard"/>
    <n v="62836508"/>
    <n v="62836508"/>
    <n v="22.26"/>
    <n v="4.71"/>
    <n v="1"/>
    <s v="f"/>
    <n v="0.67385444743935308"/>
    <n v="2"/>
    <n v="2"/>
  </r>
  <r>
    <s v="70-F-Jun-06-23"/>
    <m/>
    <n v="70"/>
    <x v="34"/>
    <n v="19.760000000000002"/>
    <n v="19.760000000000002"/>
    <x v="251"/>
    <s v=""/>
    <n v="17189273"/>
    <n v="62836508"/>
    <n v="22.26"/>
    <n v="4.71"/>
    <n v="1"/>
    <s v="f"/>
    <n v="0.18433659711483633"/>
    <n v="2"/>
    <n v="2"/>
  </r>
  <r>
    <s v="70-F-Jun-06-23"/>
    <m/>
    <n v="70"/>
    <x v="34"/>
    <n v="20.123000000000001"/>
    <n v="20.12"/>
    <x v="252"/>
    <s v=""/>
    <n v="73660335"/>
    <n v="62836508"/>
    <n v="22.26"/>
    <n v="4.71"/>
    <n v="1"/>
    <s v="f"/>
    <n v="0.78992843363642418"/>
    <n v="2"/>
    <n v="2"/>
  </r>
  <r>
    <s v="70-F-Jun-06-23"/>
    <m/>
    <n v="70"/>
    <x v="34"/>
    <n v="20.283999999999999"/>
    <n v="20.28"/>
    <x v="425"/>
    <s v=""/>
    <n v="721877433"/>
    <n v="62836508"/>
    <n v="22.26"/>
    <n v="4.71"/>
    <n v="1"/>
    <s v="f"/>
    <n v="7.7413646018195923"/>
    <n v="2"/>
    <n v="2"/>
  </r>
  <r>
    <s v="70-F-Jun-06-23"/>
    <m/>
    <n v="70"/>
    <x v="34"/>
    <n v="20.654"/>
    <n v="20.65"/>
    <x v="426"/>
    <s v=""/>
    <n v="20073285"/>
    <n v="62836508"/>
    <n v="22.26"/>
    <n v="4.71"/>
    <n v="1"/>
    <s v="f"/>
    <n v="0.21526454608151765"/>
    <n v="2"/>
    <n v="2"/>
  </r>
  <r>
    <s v="70-F-Jun-06-23"/>
    <m/>
    <n v="70"/>
    <x v="34"/>
    <n v="20.795000000000002"/>
    <n v="20.8"/>
    <x v="427"/>
    <s v=""/>
    <n v="21148468"/>
    <n v="62836508"/>
    <n v="22.26"/>
    <n v="4.71"/>
    <n v="1"/>
    <s v="f"/>
    <n v="0.22679473560702706"/>
    <n v="2"/>
    <n v="2"/>
  </r>
  <r>
    <s v="70-F-Jun-06-23"/>
    <m/>
    <n v="70"/>
    <x v="34"/>
    <n v="21.257000000000001"/>
    <n v="21.26"/>
    <x v="428"/>
    <s v=""/>
    <n v="32178116"/>
    <n v="62836508"/>
    <n v="22.26"/>
    <n v="4.71"/>
    <n v="1"/>
    <s v="f"/>
    <n v="0.34507593224020988"/>
    <n v="2"/>
    <n v="2"/>
  </r>
  <r>
    <s v="70-F-Jun-06-23"/>
    <m/>
    <n v="70"/>
    <x v="34"/>
    <n v="21.84"/>
    <n v="21.84"/>
    <x v="44"/>
    <s v="tetradecane"/>
    <n v="41415636"/>
    <n v="62836508"/>
    <n v="22.26"/>
    <n v="4.71"/>
    <n v="1"/>
    <s v="f"/>
    <n v="0.44413846982281985"/>
    <n v="2"/>
    <n v="2"/>
  </r>
  <r>
    <s v="70-F-Jun-06-23"/>
    <m/>
    <n v="70"/>
    <x v="34"/>
    <n v="22.036000000000001"/>
    <n v="22.04"/>
    <x v="256"/>
    <s v=""/>
    <n v="44609210"/>
    <n v="62836508"/>
    <n v="22.26"/>
    <n v="4.71"/>
    <n v="1"/>
    <s v="f"/>
    <n v="0.47838614066930746"/>
    <n v="2"/>
    <n v="2"/>
  </r>
  <r>
    <s v="70-F-Jun-06-23"/>
    <m/>
    <n v="70"/>
    <x v="34"/>
    <n v="22.292000000000002"/>
    <n v="22.29"/>
    <x v="46"/>
    <s v="tetramethyldiol"/>
    <n v="105064911"/>
    <n v="62836508"/>
    <n v="22.26"/>
    <n v="4.71"/>
    <n v="1"/>
    <s v="f"/>
    <n v="1.126708975412348"/>
    <n v="2"/>
    <n v="2"/>
  </r>
  <r>
    <s v="70-F-Jun-06-23"/>
    <m/>
    <n v="70"/>
    <x v="34"/>
    <n v="22.422000000000001"/>
    <n v="22.42"/>
    <x v="83"/>
    <s v=""/>
    <n v="15869254"/>
    <n v="62836508"/>
    <n v="22.26"/>
    <n v="4.71"/>
    <n v="1"/>
    <s v="f"/>
    <n v="0.1701808029409391"/>
    <n v="2"/>
    <n v="2"/>
  </r>
  <r>
    <s v="70-F-Jun-06-23"/>
    <m/>
    <n v="70"/>
    <x v="34"/>
    <n v="22.591999999999999"/>
    <n v="22.59"/>
    <x v="258"/>
    <s v=""/>
    <n v="19072500"/>
    <n v="62836508"/>
    <n v="22.26"/>
    <n v="4.71"/>
    <n v="1"/>
    <s v="f"/>
    <n v="0.20453219565904363"/>
    <n v="2"/>
    <n v="2"/>
  </r>
  <r>
    <s v="70-F-Jun-06-23"/>
    <m/>
    <n v="70"/>
    <x v="34"/>
    <n v="22.693000000000001"/>
    <n v="22.69"/>
    <x v="75"/>
    <s v=""/>
    <n v="85969142"/>
    <n v="62836508"/>
    <n v="22.26"/>
    <n v="4.71"/>
    <n v="1"/>
    <s v="f"/>
    <n v="0.9219272445764376"/>
    <n v="2"/>
    <n v="2"/>
  </r>
  <r>
    <s v="70-F-Jun-06-23"/>
    <m/>
    <n v="70"/>
    <x v="34"/>
    <n v="23.106000000000002"/>
    <n v="23.11"/>
    <x v="120"/>
    <s v=""/>
    <n v="62183535"/>
    <n v="62836508"/>
    <n v="22.26"/>
    <n v="4.71"/>
    <n v="1"/>
    <s v="f"/>
    <n v="0.66685200930087762"/>
    <n v="2"/>
    <n v="2"/>
  </r>
  <r>
    <s v="70-F-Jun-06-23"/>
    <m/>
    <n v="70"/>
    <x v="34"/>
    <n v="23.315999999999999"/>
    <n v="23.32"/>
    <x v="307"/>
    <s v=""/>
    <n v="70418386"/>
    <n v="62836508"/>
    <n v="22.26"/>
    <n v="4.71"/>
    <n v="1"/>
    <s v="f"/>
    <n v="0.75516199257286976"/>
    <n v="2"/>
    <n v="2"/>
  </r>
  <r>
    <s v="70-F-Jun-06-23"/>
    <m/>
    <n v="70"/>
    <x v="34"/>
    <n v="23.44"/>
    <n v="23.44"/>
    <x v="429"/>
    <s v=""/>
    <n v="95843738"/>
    <n v="62836508"/>
    <n v="22.26"/>
    <n v="4.71"/>
    <n v="1"/>
    <s v="f"/>
    <n v="1.0278217419483611"/>
    <n v="2"/>
    <n v="2"/>
  </r>
  <r>
    <s v="70-F-Jun-06-23"/>
    <m/>
    <n v="70"/>
    <x v="34"/>
    <n v="23.541"/>
    <n v="23.54"/>
    <x v="77"/>
    <s v=""/>
    <n v="58681503"/>
    <n v="62836508"/>
    <n v="22.26"/>
    <n v="4.71"/>
    <n v="1"/>
    <s v="f"/>
    <n v="0.62929645579566162"/>
    <n v="2"/>
    <n v="2"/>
  </r>
  <r>
    <s v="70-F-Jun-06-23"/>
    <m/>
    <n v="70"/>
    <x v="34"/>
    <n v="24.331"/>
    <n v="24.33"/>
    <x v="48"/>
    <s v="pentadecane"/>
    <n v="25424904"/>
    <n v="62836508"/>
    <n v="22.26"/>
    <n v="4.71"/>
    <n v="1"/>
    <s v="f"/>
    <n v="0.27265494505389443"/>
    <n v="2"/>
    <n v="2"/>
  </r>
  <r>
    <s v="70-F-Jun-06-23"/>
    <m/>
    <n v="70"/>
    <x v="34"/>
    <n v="24.603000000000002"/>
    <n v="24.6"/>
    <x v="49"/>
    <s v="tridecanal"/>
    <n v="284161846"/>
    <n v="62836508"/>
    <n v="22.26"/>
    <n v="4.71"/>
    <n v="1"/>
    <s v="f"/>
    <n v="3.0473323520727242"/>
    <n v="2"/>
    <n v="2"/>
  </r>
  <r>
    <s v="70-F-Jun-06-23"/>
    <m/>
    <n v="70"/>
    <x v="34"/>
    <n v="24.971"/>
    <n v="24.97"/>
    <x v="264"/>
    <s v=""/>
    <n v="47030570"/>
    <n v="62836508"/>
    <n v="22.26"/>
    <n v="4.71"/>
    <n v="1"/>
    <s v="f"/>
    <n v="0.50435264098552091"/>
    <n v="2"/>
    <n v="2"/>
  </r>
  <r>
    <s v="70-F-Jun-06-23"/>
    <m/>
    <n v="70"/>
    <x v="34"/>
    <n v="26.989000000000001"/>
    <n v="26.99"/>
    <x v="53"/>
    <s v="tetradecanal"/>
    <n v="18385712"/>
    <n v="62836508"/>
    <n v="22.26"/>
    <n v="4.71"/>
    <n v="1"/>
    <s v="f"/>
    <n v="0.19716712775539791"/>
    <n v="2"/>
    <n v="2"/>
  </r>
  <r>
    <s v="70-F-Jun-06-23"/>
    <m/>
    <n v="70"/>
    <x v="34"/>
    <n v="28.818000000000001"/>
    <n v="28.82"/>
    <x v="158"/>
    <s v=""/>
    <n v="22315002"/>
    <n v="62836508"/>
    <n v="22.26"/>
    <n v="4.71"/>
    <n v="1"/>
    <s v="f"/>
    <n v="0.23930456705706912"/>
    <n v="2"/>
    <n v="2"/>
  </r>
  <r>
    <s v="70-F-Jun-06-23"/>
    <m/>
    <n v="70"/>
    <x v="34"/>
    <n v="29.257999999999999"/>
    <n v="29.26"/>
    <x v="57"/>
    <s v="pentadecanal"/>
    <n v="28403030"/>
    <n v="62836508"/>
    <n v="22.26"/>
    <n v="4.71"/>
    <n v="1"/>
    <s v="f"/>
    <n v="0.3045921661695995"/>
    <n v="2"/>
    <n v="2"/>
  </r>
  <r>
    <s v="70-F-Jun-06-23"/>
    <m/>
    <n v="70"/>
    <x v="34"/>
    <n v="32.872"/>
    <n v="32.869999999999997"/>
    <x v="267"/>
    <s v=""/>
    <n v="11579828"/>
    <n v="62836508"/>
    <n v="22.26"/>
    <n v="4.71"/>
    <n v="1"/>
    <s v="f"/>
    <n v="0.12418128961562837"/>
    <n v="2"/>
    <n v="2"/>
  </r>
  <r>
    <s v="738-F-Jun-06-23"/>
    <m/>
    <n v="738"/>
    <x v="35"/>
    <n v="4.3940000000000001"/>
    <n v="4.3899999999999997"/>
    <x v="101"/>
    <s v=""/>
    <n v="14099176"/>
    <n v="68751857"/>
    <n v="31.14"/>
    <n v="5.45"/>
    <n v="0"/>
    <s v="f"/>
    <n v="9.8782940471011646E-2"/>
    <n v="2"/>
    <n v="2"/>
  </r>
  <r>
    <s v="738-F-Jun-06-23"/>
    <m/>
    <n v="738"/>
    <x v="35"/>
    <n v="4.87"/>
    <n v="4.87"/>
    <x v="68"/>
    <s v=""/>
    <n v="14490153"/>
    <n v="68751857"/>
    <n v="31.14"/>
    <n v="5.45"/>
    <n v="0"/>
    <s v="f"/>
    <n v="0.10152223940000825"/>
    <n v="2"/>
    <n v="2"/>
  </r>
  <r>
    <s v="738-F-Jun-06-23"/>
    <m/>
    <n v="738"/>
    <x v="35"/>
    <n v="5.4210000000000003"/>
    <n v="5.42"/>
    <x v="2"/>
    <s v="hydroxymethylpentanone"/>
    <n v="188090218"/>
    <n v="68751857"/>
    <n v="31.14"/>
    <n v="5.45"/>
    <n v="0"/>
    <s v="f"/>
    <n v="1.3178149423678094"/>
    <n v="2"/>
    <n v="2"/>
  </r>
  <r>
    <s v="738-F-Jun-06-23"/>
    <m/>
    <n v="738"/>
    <x v="35"/>
    <n v="5.7549999999999999"/>
    <n v="5.76"/>
    <x v="3"/>
    <s v="zhexenol"/>
    <n v="163441554"/>
    <n v="68751857"/>
    <n v="31.14"/>
    <n v="5.45"/>
    <n v="0"/>
    <s v="f"/>
    <n v="1.145119211170329"/>
    <n v="2"/>
    <n v="2"/>
  </r>
  <r>
    <s v="738-F-Jun-06-23"/>
    <m/>
    <n v="738"/>
    <x v="35"/>
    <n v="6.1139999999999999"/>
    <n v="6.11"/>
    <x v="5"/>
    <s v=""/>
    <n v="61009084"/>
    <n v="68751857"/>
    <n v="31.14"/>
    <n v="5.45"/>
    <n v="0"/>
    <s v="f"/>
    <n v="0.42744744181950411"/>
    <n v="2"/>
    <n v="2"/>
  </r>
  <r>
    <s v="738-F-Jun-06-23"/>
    <m/>
    <n v="738"/>
    <x v="35"/>
    <n v="6.7960000000000003"/>
    <n v="6.8"/>
    <x v="200"/>
    <s v=""/>
    <n v="33373021"/>
    <n v="68751857"/>
    <n v="31.14"/>
    <n v="5.45"/>
    <n v="0"/>
    <s v="f"/>
    <n v="0.23382112165851546"/>
    <n v="2"/>
    <n v="2"/>
  </r>
  <r>
    <s v="738-F-Jun-06-23"/>
    <m/>
    <n v="738"/>
    <x v="35"/>
    <n v="7.51"/>
    <n v="7.51"/>
    <x v="9"/>
    <s v="cyclopentane"/>
    <n v="32207509"/>
    <n v="68751857"/>
    <n v="31.14"/>
    <n v="5.45"/>
    <n v="0"/>
    <s v="f"/>
    <n v="0.22565520455000859"/>
    <n v="2"/>
    <n v="2"/>
  </r>
  <r>
    <s v="738-F-Jun-06-23"/>
    <m/>
    <n v="738"/>
    <x v="35"/>
    <n v="7.8150000000000004"/>
    <n v="7.82"/>
    <x v="226"/>
    <s v=""/>
    <n v="277327463"/>
    <n v="68751857"/>
    <n v="31.14"/>
    <n v="5.45"/>
    <n v="0"/>
    <s v="f"/>
    <n v="1.9430371156800712"/>
    <n v="2"/>
    <n v="2"/>
  </r>
  <r>
    <s v="738-F-Jun-06-23"/>
    <m/>
    <n v="738"/>
    <x v="35"/>
    <n v="8.0050000000000008"/>
    <n v="8.01"/>
    <x v="169"/>
    <s v="apinene"/>
    <n v="438102836"/>
    <n v="68751857"/>
    <n v="31.14"/>
    <n v="5.45"/>
    <n v="0"/>
    <s v="f"/>
    <n v="3.0694762849097974"/>
    <n v="2"/>
    <n v="2"/>
  </r>
  <r>
    <s v="738-F-Jun-06-23"/>
    <m/>
    <n v="738"/>
    <x v="35"/>
    <n v="8.468"/>
    <n v="8.4700000000000006"/>
    <x v="10"/>
    <s v=""/>
    <n v="42587598"/>
    <n v="68751857"/>
    <n v="31.14"/>
    <n v="5.45"/>
    <n v="0"/>
    <s v="f"/>
    <n v="0.29838113646055447"/>
    <n v="2"/>
    <n v="2"/>
  </r>
  <r>
    <s v="738-F-Jun-06-23"/>
    <m/>
    <n v="738"/>
    <x v="35"/>
    <n v="8.9139999999999997"/>
    <n v="8.91"/>
    <x v="11"/>
    <s v=""/>
    <n v="50782376"/>
    <n v="68751857"/>
    <n v="31.14"/>
    <n v="5.45"/>
    <n v="0"/>
    <s v="f"/>
    <n v="0.35579614194365194"/>
    <n v="2"/>
    <n v="2"/>
  </r>
  <r>
    <s v="738-F-Jun-06-23"/>
    <m/>
    <n v="738"/>
    <x v="35"/>
    <n v="9.0540000000000003"/>
    <n v="9.0500000000000007"/>
    <x v="280"/>
    <s v=""/>
    <n v="61764715"/>
    <n v="68751857"/>
    <n v="31.14"/>
    <n v="5.45"/>
    <n v="0"/>
    <s v="f"/>
    <n v="0.43274161305979864"/>
    <n v="2"/>
    <n v="2"/>
  </r>
  <r>
    <s v="738-F-Jun-06-23"/>
    <m/>
    <n v="738"/>
    <x v="35"/>
    <n v="9.3070000000000004"/>
    <n v="9.31"/>
    <x v="207"/>
    <s v=""/>
    <n v="246592232"/>
    <n v="68751857"/>
    <n v="31.14"/>
    <n v="5.45"/>
    <n v="0"/>
    <s v="f"/>
    <n v="1.7276971203331237"/>
    <n v="2"/>
    <n v="2"/>
  </r>
  <r>
    <s v="738-F-Jun-06-23"/>
    <m/>
    <n v="738"/>
    <x v="35"/>
    <n v="9.3670000000000009"/>
    <n v="9.3699999999999992"/>
    <x v="227"/>
    <s v=""/>
    <n v="278122427"/>
    <n v="68751857"/>
    <n v="31.14"/>
    <n v="5.45"/>
    <n v="0"/>
    <s v="f"/>
    <n v="1.9486068653937139"/>
    <n v="2"/>
    <n v="2"/>
  </r>
  <r>
    <s v="738-F-Jun-06-23"/>
    <m/>
    <n v="738"/>
    <x v="35"/>
    <n v="9.9480000000000004"/>
    <n v="9.9499999999999993"/>
    <x v="281"/>
    <s v=""/>
    <n v="4468319784"/>
    <n v="68751857"/>
    <n v="31.14"/>
    <n v="5.45"/>
    <n v="0"/>
    <s v="f"/>
    <n v="31.306352032793662"/>
    <n v="2"/>
    <n v="2"/>
  </r>
  <r>
    <s v="738-F-Jun-06-23"/>
    <m/>
    <n v="738"/>
    <x v="35"/>
    <n v="10.406000000000001"/>
    <n v="10.41"/>
    <x v="229"/>
    <s v=""/>
    <n v="761993780"/>
    <n v="68751857"/>
    <n v="31.14"/>
    <n v="5.45"/>
    <n v="0"/>
    <s v="f"/>
    <n v="5.3387507333067648"/>
    <n v="2"/>
    <n v="2"/>
  </r>
  <r>
    <s v="738-F-Jun-06-23"/>
    <m/>
    <n v="738"/>
    <x v="35"/>
    <n v="10.494999999999999"/>
    <n v="10.5"/>
    <x v="14"/>
    <s v="zhexenolacetate"/>
    <n v="220224930"/>
    <n v="68751857"/>
    <n v="31.14"/>
    <n v="5.45"/>
    <n v="0"/>
    <s v="f"/>
    <n v="1.5429601098973944"/>
    <n v="2"/>
    <n v="2"/>
  </r>
  <r>
    <s v="738-F-Jun-06-23"/>
    <m/>
    <n v="738"/>
    <x v="35"/>
    <n v="10.765000000000001"/>
    <n v="10.77"/>
    <x v="327"/>
    <s v=""/>
    <n v="129059732"/>
    <n v="68751857"/>
    <n v="31.14"/>
    <n v="5.45"/>
    <n v="0"/>
    <s v="f"/>
    <n v="0.90423013538952324"/>
    <n v="2"/>
    <n v="2"/>
  </r>
  <r>
    <s v="738-F-Jun-06-23"/>
    <m/>
    <n v="738"/>
    <x v="35"/>
    <n v="11.273999999999999"/>
    <n v="11.27"/>
    <x v="347"/>
    <s v=""/>
    <n v="12653272998"/>
    <n v="68751857"/>
    <n v="31.14"/>
    <n v="5.45"/>
    <n v="0"/>
    <s v="f"/>
    <n v="88.652522198807432"/>
    <n v="2"/>
    <n v="2"/>
  </r>
  <r>
    <s v="738-F-Jun-06-23"/>
    <m/>
    <n v="738"/>
    <x v="35"/>
    <n v="11.448"/>
    <n v="11.45"/>
    <x v="329"/>
    <s v=""/>
    <n v="256975675"/>
    <n v="68751857"/>
    <n v="31.14"/>
    <n v="5.45"/>
    <n v="0"/>
    <s v="f"/>
    <n v="1.8004465513461947"/>
    <n v="2"/>
    <n v="2"/>
  </r>
  <r>
    <s v="738-F-Jun-06-23"/>
    <m/>
    <n v="738"/>
    <x v="35"/>
    <n v="11.772"/>
    <n v="11.77"/>
    <x v="149"/>
    <s v="bocimene"/>
    <n v="1315126141"/>
    <n v="68751857"/>
    <n v="31.14"/>
    <n v="5.45"/>
    <n v="0"/>
    <s v="f"/>
    <n v="9.214157430070685"/>
    <n v="2"/>
    <n v="2"/>
  </r>
  <r>
    <s v="738-F-Jun-06-23"/>
    <m/>
    <n v="738"/>
    <x v="35"/>
    <n v="12.074"/>
    <n v="12.07"/>
    <x v="286"/>
    <s v=""/>
    <n v="110602428"/>
    <n v="68751857"/>
    <n v="31.14"/>
    <n v="5.45"/>
    <n v="0"/>
    <s v="f"/>
    <n v="0.77491287867272185"/>
    <n v="2"/>
    <n v="2"/>
  </r>
  <r>
    <s v="738-F-Jun-06-23"/>
    <m/>
    <n v="738"/>
    <x v="35"/>
    <n v="12.305999999999999"/>
    <n v="12.31"/>
    <x v="430"/>
    <s v=""/>
    <n v="55157867"/>
    <n v="68751857"/>
    <n v="31.14"/>
    <n v="5.45"/>
    <n v="0"/>
    <s v="f"/>
    <n v="0.38645210843307282"/>
    <n v="2"/>
    <n v="2"/>
  </r>
  <r>
    <s v="738-F-Jun-06-23"/>
    <m/>
    <n v="738"/>
    <x v="35"/>
    <n v="12.753"/>
    <n v="12.75"/>
    <x v="417"/>
    <s v=""/>
    <n v="32882786"/>
    <n v="68751857"/>
    <n v="31.14"/>
    <n v="5.45"/>
    <n v="0"/>
    <s v="f"/>
    <n v="0.23038639222313523"/>
    <n v="2"/>
    <n v="2"/>
  </r>
  <r>
    <s v="738-F-Jun-06-23"/>
    <m/>
    <n v="738"/>
    <x v="35"/>
    <n v="12.999000000000001"/>
    <n v="13"/>
    <x v="287"/>
    <s v=""/>
    <n v="289940614"/>
    <n v="68751857"/>
    <n v="31.14"/>
    <n v="5.45"/>
    <n v="0"/>
    <s v="f"/>
    <n v="2.0314085314553534"/>
    <n v="2"/>
    <n v="2"/>
  </r>
  <r>
    <s v="738-F-Jun-06-23"/>
    <m/>
    <n v="738"/>
    <x v="35"/>
    <n v="13.179"/>
    <n v="13.18"/>
    <x v="288"/>
    <s v=""/>
    <n v="29502081"/>
    <n v="68751857"/>
    <n v="31.14"/>
    <n v="5.45"/>
    <n v="0"/>
    <s v="f"/>
    <n v="0.2067001866771479"/>
    <n v="2"/>
    <n v="2"/>
  </r>
  <r>
    <s v="738-F-Jun-06-23"/>
    <m/>
    <n v="738"/>
    <x v="35"/>
    <n v="13.297000000000001"/>
    <n v="13.3"/>
    <x v="317"/>
    <s v=""/>
    <n v="100520724"/>
    <n v="68751857"/>
    <n v="31.14"/>
    <n v="5.45"/>
    <n v="0"/>
    <s v="f"/>
    <n v="0.70427751912558523"/>
    <n v="2"/>
    <n v="2"/>
  </r>
  <r>
    <s v="738-F-Jun-06-23"/>
    <m/>
    <n v="738"/>
    <x v="35"/>
    <n v="13.444000000000001"/>
    <n v="13.44"/>
    <x v="290"/>
    <s v=""/>
    <n v="73676678"/>
    <n v="68751857"/>
    <n v="31.14"/>
    <n v="5.45"/>
    <n v="0"/>
    <s v="f"/>
    <n v="0.51620030113645599"/>
    <n v="2"/>
    <n v="2"/>
  </r>
  <r>
    <s v="738-F-Jun-06-23"/>
    <m/>
    <n v="738"/>
    <x v="35"/>
    <n v="13.516999999999999"/>
    <n v="13.52"/>
    <x v="20"/>
    <s v="nonanal"/>
    <n v="163336119"/>
    <n v="68751857"/>
    <n v="31.14"/>
    <n v="5.45"/>
    <n v="0"/>
    <s v="f"/>
    <n v="1.1443805027998144"/>
    <n v="2"/>
    <n v="2"/>
  </r>
  <r>
    <s v="738-F-Jun-06-23"/>
    <m/>
    <n v="738"/>
    <x v="35"/>
    <n v="13.776999999999999"/>
    <n v="13.78"/>
    <x v="291"/>
    <s v=""/>
    <n v="83530666"/>
    <n v="68751857"/>
    <n v="31.14"/>
    <n v="5.45"/>
    <n v="0"/>
    <s v="f"/>
    <n v="0.58524021595176601"/>
    <n v="2"/>
    <n v="2"/>
  </r>
  <r>
    <s v="738-F-Jun-06-23"/>
    <m/>
    <n v="738"/>
    <x v="35"/>
    <n v="13.894"/>
    <n v="13.89"/>
    <x v="71"/>
    <s v="edimethylnonatriene"/>
    <n v="234883541"/>
    <n v="68751857"/>
    <n v="31.14"/>
    <n v="5.45"/>
    <n v="0"/>
    <s v="f"/>
    <n v="1.6456626151927902"/>
    <n v="2"/>
    <n v="2"/>
  </r>
  <r>
    <s v="738-F-Jun-06-23"/>
    <m/>
    <n v="738"/>
    <x v="35"/>
    <n v="13.99"/>
    <n v="13.99"/>
    <x v="292"/>
    <s v=""/>
    <n v="228106873"/>
    <n v="68751857"/>
    <n v="31.14"/>
    <n v="5.45"/>
    <n v="0"/>
    <s v="f"/>
    <n v="1.598183302101315"/>
    <n v="2"/>
    <n v="2"/>
  </r>
  <r>
    <s v="738-F-Jun-06-23"/>
    <m/>
    <n v="738"/>
    <x v="35"/>
    <n v="14.173999999999999"/>
    <n v="14.17"/>
    <x v="293"/>
    <s v=""/>
    <n v="129060881"/>
    <n v="68751857"/>
    <n v="31.14"/>
    <n v="5.45"/>
    <n v="0"/>
    <s v="f"/>
    <n v="0.90423818561874236"/>
    <n v="2"/>
    <n v="2"/>
  </r>
  <r>
    <s v="738-F-Jun-06-23"/>
    <m/>
    <n v="738"/>
    <x v="35"/>
    <n v="14.292"/>
    <n v="14.29"/>
    <x v="238"/>
    <s v=""/>
    <n v="77666185"/>
    <n v="68751857"/>
    <n v="31.14"/>
    <n v="5.45"/>
    <n v="0"/>
    <s v="f"/>
    <n v="0.5441519511115811"/>
    <n v="2"/>
    <n v="2"/>
  </r>
  <r>
    <s v="738-F-Jun-06-23"/>
    <m/>
    <n v="738"/>
    <x v="35"/>
    <n v="14.387"/>
    <n v="14.39"/>
    <x v="239"/>
    <s v=""/>
    <n v="248913454"/>
    <n v="68751857"/>
    <n v="31.14"/>
    <n v="5.45"/>
    <n v="0"/>
    <s v="f"/>
    <n v="1.7439602788784179"/>
    <n v="2"/>
    <n v="2"/>
  </r>
  <r>
    <s v="738-F-Jun-06-23"/>
    <m/>
    <n v="738"/>
    <x v="35"/>
    <n v="14.531000000000001"/>
    <n v="14.53"/>
    <x v="240"/>
    <s v=""/>
    <n v="79340423"/>
    <n v="68751857"/>
    <n v="31.14"/>
    <n v="5.45"/>
    <n v="0"/>
    <s v="f"/>
    <n v="0.55588215099619176"/>
    <n v="2"/>
    <n v="2"/>
  </r>
  <r>
    <s v="738-F-Jun-06-23"/>
    <m/>
    <n v="738"/>
    <x v="35"/>
    <n v="14.634"/>
    <n v="14.63"/>
    <x v="294"/>
    <s v=""/>
    <n v="123036817"/>
    <n v="68751857"/>
    <n v="31.14"/>
    <n v="5.45"/>
    <n v="0"/>
    <s v="f"/>
    <n v="0.86203183572243891"/>
    <n v="2"/>
    <n v="2"/>
  </r>
  <r>
    <s v="738-F-Jun-06-23"/>
    <m/>
    <n v="738"/>
    <x v="35"/>
    <n v="14.863"/>
    <n v="14.86"/>
    <x v="295"/>
    <s v=""/>
    <n v="20891463"/>
    <n v="68751857"/>
    <n v="31.14"/>
    <n v="5.45"/>
    <n v="0"/>
    <s v="f"/>
    <n v="0.14637168483330815"/>
    <n v="2"/>
    <n v="2"/>
  </r>
  <r>
    <s v="738-F-Jun-06-23"/>
    <m/>
    <n v="738"/>
    <x v="35"/>
    <n v="14.958"/>
    <n v="14.96"/>
    <x v="95"/>
    <s v="benzene"/>
    <n v="625436210"/>
    <n v="68751857"/>
    <n v="31.14"/>
    <n v="5.45"/>
    <n v="0"/>
    <s v="f"/>
    <n v="4.381988557405422"/>
    <n v="2"/>
    <n v="2"/>
  </r>
  <r>
    <s v="738-F-Jun-06-23"/>
    <m/>
    <n v="738"/>
    <x v="35"/>
    <n v="15.114000000000001"/>
    <n v="15.11"/>
    <x v="242"/>
    <s v=""/>
    <n v="191570888"/>
    <n v="68751857"/>
    <n v="31.14"/>
    <n v="5.45"/>
    <n v="0"/>
    <s v="f"/>
    <n v="1.3422015318684466"/>
    <n v="2"/>
    <n v="2"/>
  </r>
  <r>
    <s v="738-F-Jun-06-23"/>
    <m/>
    <n v="738"/>
    <x v="35"/>
    <n v="15.458"/>
    <n v="15.46"/>
    <x v="243"/>
    <s v=""/>
    <n v="129793361"/>
    <n v="68751857"/>
    <n v="31.14"/>
    <n v="5.45"/>
    <n v="0"/>
    <s v="f"/>
    <n v="0.90937015419876477"/>
    <n v="2"/>
    <n v="2"/>
  </r>
  <r>
    <s v="738-F-Jun-06-23"/>
    <m/>
    <n v="738"/>
    <x v="35"/>
    <n v="15.709"/>
    <n v="15.71"/>
    <x v="25"/>
    <s v=""/>
    <n v="79812340"/>
    <n v="68751857"/>
    <n v="31.14"/>
    <n v="5.45"/>
    <n v="0"/>
    <s v="f"/>
    <n v="0.55918853917932099"/>
    <n v="2"/>
    <n v="2"/>
  </r>
  <r>
    <s v="738-F-Jun-06-23"/>
    <m/>
    <n v="738"/>
    <x v="35"/>
    <n v="15.933"/>
    <n v="15.93"/>
    <x v="296"/>
    <s v=""/>
    <n v="70808889"/>
    <n v="68751857"/>
    <n v="31.14"/>
    <n v="5.45"/>
    <n v="0"/>
    <s v="f"/>
    <n v="0.49610773472899916"/>
    <n v="2"/>
    <n v="2"/>
  </r>
  <r>
    <s v="738-F-Jun-06-23"/>
    <m/>
    <n v="738"/>
    <x v="35"/>
    <n v="16.024999999999999"/>
    <n v="16.03"/>
    <x v="244"/>
    <s v=""/>
    <n v="74723083"/>
    <n v="68751857"/>
    <n v="31.14"/>
    <n v="5.45"/>
    <n v="0"/>
    <s v="f"/>
    <n v="0.52353171985366109"/>
    <n v="2"/>
    <n v="2"/>
  </r>
  <r>
    <s v="738-F-Jun-06-23"/>
    <m/>
    <n v="738"/>
    <x v="35"/>
    <n v="16.103000000000002"/>
    <n v="16.100000000000001"/>
    <x v="297"/>
    <s v=""/>
    <n v="49984156"/>
    <n v="68751857"/>
    <n v="31.14"/>
    <n v="5.45"/>
    <n v="0"/>
    <s v="f"/>
    <n v="0.35020357974407573"/>
    <n v="2"/>
    <n v="2"/>
  </r>
  <r>
    <s v="738-F-Jun-06-23"/>
    <m/>
    <n v="738"/>
    <x v="35"/>
    <n v="16.215"/>
    <n v="16.22"/>
    <x v="27"/>
    <s v="methylsalicylate"/>
    <n v="135652669"/>
    <n v="68751857"/>
    <n v="31.14"/>
    <n v="5.45"/>
    <n v="0"/>
    <s v="f"/>
    <n v="0.95042217549173413"/>
    <n v="2"/>
    <n v="2"/>
  </r>
  <r>
    <s v="738-F-Jun-06-23"/>
    <m/>
    <n v="738"/>
    <x v="35"/>
    <n v="16.364000000000001"/>
    <n v="16.36"/>
    <x v="28"/>
    <s v="dodecane"/>
    <n v="175133813"/>
    <n v="68751857"/>
    <n v="31.14"/>
    <n v="5.45"/>
    <n v="0"/>
    <s v="f"/>
    <n v="1.2270385889246496"/>
    <n v="2"/>
    <n v="2"/>
  </r>
  <r>
    <s v="738-F-Jun-06-23"/>
    <m/>
    <n v="738"/>
    <x v="35"/>
    <n v="16.475000000000001"/>
    <n v="16.48"/>
    <x v="377"/>
    <s v=""/>
    <n v="28239431"/>
    <n v="68751857"/>
    <n v="31.14"/>
    <n v="5.45"/>
    <n v="0"/>
    <s v="f"/>
    <n v="0.19785369240076447"/>
    <n v="2"/>
    <n v="2"/>
  </r>
  <r>
    <s v="738-F-Jun-06-23"/>
    <m/>
    <n v="738"/>
    <x v="35"/>
    <n v="16.550999999999998"/>
    <n v="16.55"/>
    <x v="29"/>
    <s v="decanal"/>
    <n v="179504848"/>
    <n v="68751857"/>
    <n v="31.14"/>
    <n v="5.45"/>
    <n v="0"/>
    <s v="f"/>
    <n v="1.2576633353780386"/>
    <n v="2"/>
    <n v="2"/>
  </r>
  <r>
    <s v="738-F-Jun-06-23"/>
    <m/>
    <n v="738"/>
    <x v="35"/>
    <n v="16.727"/>
    <n v="16.73"/>
    <x v="245"/>
    <s v=""/>
    <n v="43696712"/>
    <n v="68751857"/>
    <n v="31.14"/>
    <n v="5.45"/>
    <n v="0"/>
    <s v="f"/>
    <n v="0.30615191272702319"/>
    <n v="2"/>
    <n v="2"/>
  </r>
  <r>
    <s v="738-F-Jun-06-23"/>
    <m/>
    <n v="738"/>
    <x v="35"/>
    <n v="16.843"/>
    <n v="16.84"/>
    <x v="300"/>
    <s v=""/>
    <n v="66833203"/>
    <n v="68751857"/>
    <n v="31.14"/>
    <n v="5.45"/>
    <n v="0"/>
    <s v="f"/>
    <n v="0.46825291871213159"/>
    <n v="2"/>
    <n v="2"/>
  </r>
  <r>
    <s v="738-F-Jun-06-23"/>
    <m/>
    <n v="738"/>
    <x v="35"/>
    <n v="16.934000000000001"/>
    <n v="16.93"/>
    <x v="273"/>
    <s v=""/>
    <n v="205369689"/>
    <n v="68751857"/>
    <n v="31.14"/>
    <n v="5.45"/>
    <n v="0"/>
    <s v="f"/>
    <n v="1.4388799574554694"/>
    <n v="2"/>
    <n v="2"/>
  </r>
  <r>
    <s v="738-F-Jun-06-23"/>
    <m/>
    <n v="738"/>
    <x v="35"/>
    <n v="17.192"/>
    <n v="17.190000000000001"/>
    <x v="247"/>
    <s v=""/>
    <n v="295423157"/>
    <n v="68751857"/>
    <n v="31.14"/>
    <n v="5.45"/>
    <n v="0"/>
    <s v="f"/>
    <n v="2.0698208272376575"/>
    <n v="2"/>
    <n v="2"/>
  </r>
  <r>
    <s v="738-F-Jun-06-23"/>
    <m/>
    <n v="738"/>
    <x v="35"/>
    <n v="17.434000000000001"/>
    <n v="17.43"/>
    <x v="30"/>
    <s v="cisthreehexiso"/>
    <n v="73803611"/>
    <n v="68751857"/>
    <n v="31.14"/>
    <n v="5.45"/>
    <n v="0"/>
    <s v="f"/>
    <n v="0.51708963076698244"/>
    <n v="2"/>
    <n v="2"/>
  </r>
  <r>
    <s v="738-F-Jun-06-23"/>
    <m/>
    <n v="738"/>
    <x v="35"/>
    <n v="17.649999999999999"/>
    <n v="17.649999999999999"/>
    <x v="248"/>
    <s v=""/>
    <n v="144188806"/>
    <n v="68751857"/>
    <n v="31.14"/>
    <n v="5.45"/>
    <n v="0"/>
    <s v="f"/>
    <n v="1.0102288417198455"/>
    <n v="2"/>
    <n v="2"/>
  </r>
  <r>
    <s v="738-F-Jun-06-23"/>
    <m/>
    <n v="738"/>
    <x v="35"/>
    <n v="17.925000000000001"/>
    <n v="17.93"/>
    <x v="249"/>
    <s v=""/>
    <n v="44029308"/>
    <n v="68751857"/>
    <n v="31.14"/>
    <n v="5.45"/>
    <n v="0"/>
    <s v="f"/>
    <n v="0.30848217733744415"/>
    <n v="2"/>
    <n v="2"/>
  </r>
  <r>
    <s v="738-F-Jun-06-23"/>
    <m/>
    <n v="738"/>
    <x v="35"/>
    <n v="18.184000000000001"/>
    <n v="18.18"/>
    <x v="33"/>
    <s v="methylacetophenone"/>
    <n v="49868099"/>
    <n v="68751857"/>
    <n v="31.14"/>
    <n v="5.45"/>
    <n v="0"/>
    <s v="f"/>
    <n v="0.34939045054260726"/>
    <n v="2"/>
    <n v="2"/>
  </r>
  <r>
    <s v="738-F-Jun-06-23"/>
    <m/>
    <n v="738"/>
    <x v="35"/>
    <n v="18.43"/>
    <n v="18.43"/>
    <x v="250"/>
    <s v=""/>
    <n v="111415216"/>
    <n v="68751857"/>
    <n v="31.14"/>
    <n v="5.45"/>
    <n v="0"/>
    <s v="f"/>
    <n v="0.78060750853049177"/>
    <n v="2"/>
    <n v="2"/>
  </r>
  <r>
    <s v="738-F-Jun-06-23"/>
    <m/>
    <n v="738"/>
    <x v="35"/>
    <n v="18.504000000000001"/>
    <n v="18.5"/>
    <x v="424"/>
    <s v=""/>
    <n v="47788059"/>
    <n v="68751857"/>
    <n v="31.14"/>
    <n v="5.45"/>
    <n v="0"/>
    <s v="f"/>
    <n v="0.33481708345382677"/>
    <n v="2"/>
    <n v="2"/>
  </r>
  <r>
    <s v="738-F-Jun-06-23"/>
    <m/>
    <n v="738"/>
    <x v="35"/>
    <n v="18.681000000000001"/>
    <n v="18.68"/>
    <x v="35"/>
    <s v=""/>
    <n v="103973606"/>
    <n v="68751857"/>
    <n v="31.14"/>
    <n v="5.45"/>
    <n v="0"/>
    <s v="f"/>
    <n v="0.72846941779111196"/>
    <n v="2"/>
    <n v="2"/>
  </r>
  <r>
    <s v="738-F-Jun-06-23"/>
    <m/>
    <n v="738"/>
    <x v="35"/>
    <n v="19.004999999999999"/>
    <n v="19.010000000000002"/>
    <x v="36"/>
    <s v="methylnaphthalene"/>
    <n v="281979057"/>
    <n v="68751857"/>
    <n v="31.14"/>
    <n v="5.45"/>
    <n v="0"/>
    <s v="f"/>
    <n v="1.9756275403401589"/>
    <n v="2"/>
    <n v="2"/>
  </r>
  <r>
    <s v="738-F-Jun-06-23"/>
    <m/>
    <n v="738"/>
    <x v="35"/>
    <n v="19.100000000000001"/>
    <n v="19.100000000000001"/>
    <x v="37"/>
    <s v=""/>
    <n v="90106189"/>
    <n v="68751857"/>
    <n v="31.14"/>
    <n v="5.45"/>
    <n v="0"/>
    <s v="f"/>
    <n v="0.6313102484894666"/>
    <n v="2"/>
    <n v="2"/>
  </r>
  <r>
    <s v="738-F-Jun-06-23"/>
    <m/>
    <n v="738"/>
    <x v="35"/>
    <n v="19.398"/>
    <n v="19.399999999999999"/>
    <x v="39"/>
    <s v="undecanal_c"/>
    <n v="116733948"/>
    <n v="68751857"/>
    <n v="31.14"/>
    <n v="5.45"/>
    <n v="0"/>
    <s v="f"/>
    <n v="0.81787209665516392"/>
    <n v="2"/>
    <n v="2"/>
  </r>
  <r>
    <s v="738-F-Jun-06-23"/>
    <m/>
    <n v="738"/>
    <x v="35"/>
    <n v="19.504000000000001"/>
    <n v="19.5"/>
    <x v="41"/>
    <s v="standard"/>
    <n v="68751857"/>
    <n v="68751857"/>
    <n v="31.14"/>
    <n v="5.45"/>
    <n v="0"/>
    <s v="f"/>
    <n v="0.48169556840077071"/>
    <n v="2"/>
    <n v="2"/>
  </r>
  <r>
    <s v="738-F-Jun-06-23"/>
    <m/>
    <n v="738"/>
    <x v="35"/>
    <n v="19.757999999999999"/>
    <n v="19.760000000000002"/>
    <x v="251"/>
    <s v=""/>
    <n v="32687523"/>
    <n v="68751857"/>
    <n v="31.14"/>
    <n v="5.45"/>
    <n v="0"/>
    <s v="f"/>
    <n v="0.22901832267742625"/>
    <n v="2"/>
    <n v="2"/>
  </r>
  <r>
    <s v="738-F-Jun-06-23"/>
    <m/>
    <n v="738"/>
    <x v="35"/>
    <n v="20.117999999999999"/>
    <n v="20.12"/>
    <x v="252"/>
    <s v=""/>
    <n v="79089221"/>
    <n v="68751857"/>
    <n v="31.14"/>
    <n v="5.45"/>
    <n v="0"/>
    <s v="f"/>
    <n v="0.55412215649635721"/>
    <n v="2"/>
    <n v="2"/>
  </r>
  <r>
    <s v="738-F-Jun-06-23"/>
    <m/>
    <n v="738"/>
    <x v="35"/>
    <n v="20.196000000000002"/>
    <n v="20.2"/>
    <x v="209"/>
    <s v=""/>
    <n v="23572554"/>
    <n v="68751857"/>
    <n v="31.14"/>
    <n v="5.45"/>
    <n v="0"/>
    <s v="f"/>
    <n v="0.16515619058388289"/>
    <n v="2"/>
    <n v="2"/>
  </r>
  <r>
    <s v="738-F-Jun-06-23"/>
    <m/>
    <n v="738"/>
    <x v="35"/>
    <n v="20.271000000000001"/>
    <n v="20.27"/>
    <x v="253"/>
    <s v=""/>
    <n v="67907268"/>
    <n v="68751857"/>
    <n v="31.14"/>
    <n v="5.45"/>
    <n v="0"/>
    <s v="f"/>
    <n v="0.4757781314591033"/>
    <n v="2"/>
    <n v="2"/>
  </r>
  <r>
    <s v="738-F-Jun-06-23"/>
    <m/>
    <n v="738"/>
    <x v="35"/>
    <n v="20.620999999999999"/>
    <n v="20.62"/>
    <x v="351"/>
    <s v=""/>
    <n v="24663757"/>
    <n v="68751857"/>
    <n v="31.14"/>
    <n v="5.45"/>
    <n v="0"/>
    <s v="f"/>
    <n v="0.17280147715884223"/>
    <n v="2"/>
    <n v="2"/>
  </r>
  <r>
    <s v="738-F-Jun-06-23"/>
    <m/>
    <n v="738"/>
    <x v="35"/>
    <n v="21.244"/>
    <n v="21.24"/>
    <x v="323"/>
    <s v=""/>
    <n v="66196338"/>
    <n v="68751857"/>
    <n v="31.14"/>
    <n v="5.45"/>
    <n v="0"/>
    <s v="f"/>
    <n v="0.46379085671765258"/>
    <n v="2"/>
    <n v="2"/>
  </r>
  <r>
    <s v="738-F-Jun-06-23"/>
    <m/>
    <n v="738"/>
    <x v="35"/>
    <n v="21.837"/>
    <n v="21.84"/>
    <x v="44"/>
    <s v="tetradecane"/>
    <n v="49147661"/>
    <n v="68751857"/>
    <n v="31.14"/>
    <n v="5.45"/>
    <n v="0"/>
    <s v="f"/>
    <n v="0.34434285172782153"/>
    <n v="2"/>
    <n v="2"/>
  </r>
  <r>
    <s v="738-F-Jun-06-23"/>
    <m/>
    <n v="738"/>
    <x v="35"/>
    <n v="21.981000000000002"/>
    <n v="21.98"/>
    <x v="190"/>
    <s v=""/>
    <n v="38408856"/>
    <n v="68751857"/>
    <n v="31.14"/>
    <n v="5.45"/>
    <n v="0"/>
    <s v="f"/>
    <n v="0.26910365086638099"/>
    <n v="2"/>
    <n v="2"/>
  </r>
  <r>
    <s v="738-F-Jun-06-23"/>
    <m/>
    <n v="738"/>
    <x v="35"/>
    <n v="22.074000000000002"/>
    <n v="22.07"/>
    <x v="45"/>
    <s v="dodecanal_b"/>
    <n v="25324809"/>
    <n v="68751857"/>
    <n v="31.14"/>
    <n v="5.45"/>
    <n v="0"/>
    <s v="f"/>
    <n v="0.17743300033184492"/>
    <n v="2"/>
    <n v="2"/>
  </r>
  <r>
    <s v="738-F-Jun-06-23"/>
    <m/>
    <n v="738"/>
    <x v="35"/>
    <n v="22.286000000000001"/>
    <n v="22.29"/>
    <x v="46"/>
    <s v="tetramethyldiol"/>
    <n v="92604476"/>
    <n v="68751857"/>
    <n v="31.14"/>
    <n v="5.45"/>
    <n v="0"/>
    <s v="f"/>
    <n v="0.64881397608322822"/>
    <n v="2"/>
    <n v="2"/>
  </r>
  <r>
    <s v="738-F-Jun-06-23"/>
    <m/>
    <n v="738"/>
    <x v="35"/>
    <n v="22.693000000000001"/>
    <n v="22.69"/>
    <x v="75"/>
    <s v=""/>
    <n v="34882498"/>
    <n v="68751857"/>
    <n v="31.14"/>
    <n v="5.45"/>
    <n v="0"/>
    <s v="f"/>
    <n v="0.24439695790833327"/>
    <n v="2"/>
    <n v="2"/>
  </r>
  <r>
    <s v="738-F-Jun-06-23"/>
    <m/>
    <n v="738"/>
    <x v="35"/>
    <n v="23.105"/>
    <n v="23.11"/>
    <x v="120"/>
    <s v=""/>
    <n v="53004644"/>
    <n v="68751857"/>
    <n v="31.14"/>
    <n v="5.45"/>
    <n v="0"/>
    <s v="f"/>
    <n v="0.37136599989525376"/>
    <n v="2"/>
    <n v="2"/>
  </r>
  <r>
    <s v="738-F-Jun-06-23"/>
    <m/>
    <n v="738"/>
    <x v="35"/>
    <n v="23.315000000000001"/>
    <n v="23.32"/>
    <x v="307"/>
    <s v=""/>
    <n v="13526503"/>
    <n v="68751857"/>
    <n v="31.14"/>
    <n v="5.45"/>
    <n v="0"/>
    <s v="f"/>
    <n v="9.4770626356459442E-2"/>
    <n v="2"/>
    <n v="2"/>
  </r>
  <r>
    <s v="738-F-Jun-06-23"/>
    <m/>
    <n v="738"/>
    <x v="35"/>
    <n v="23.408000000000001"/>
    <n v="23.41"/>
    <x v="308"/>
    <s v=""/>
    <n v="31456386"/>
    <n v="68751857"/>
    <n v="31.14"/>
    <n v="5.45"/>
    <n v="0"/>
    <s v="f"/>
    <n v="0.22039261767291676"/>
    <n v="2"/>
    <n v="2"/>
  </r>
  <r>
    <s v="738-F-Jun-06-23"/>
    <m/>
    <n v="738"/>
    <x v="35"/>
    <n v="23.914000000000001"/>
    <n v="23.91"/>
    <x v="364"/>
    <s v=""/>
    <n v="14221469"/>
    <n v="68751857"/>
    <n v="31.14"/>
    <n v="5.45"/>
    <n v="0"/>
    <s v="f"/>
    <n v="9.9639760907824504E-2"/>
    <n v="2"/>
    <n v="2"/>
  </r>
  <r>
    <s v="738-F-Jun-06-23"/>
    <m/>
    <n v="738"/>
    <x v="35"/>
    <n v="24.331"/>
    <n v="24.33"/>
    <x v="48"/>
    <s v="pentadecane"/>
    <n v="20654824"/>
    <n v="68751857"/>
    <n v="31.14"/>
    <n v="5.45"/>
    <n v="0"/>
    <s v="f"/>
    <n v="0.14471372296020862"/>
    <n v="2"/>
    <n v="2"/>
  </r>
  <r>
    <s v="738-F-Jun-06-23"/>
    <m/>
    <n v="738"/>
    <x v="35"/>
    <n v="24.600999999999999"/>
    <n v="24.6"/>
    <x v="49"/>
    <s v="tridecanal"/>
    <n v="77604842"/>
    <n v="68751857"/>
    <n v="31.14"/>
    <n v="5.45"/>
    <n v="0"/>
    <s v="f"/>
    <n v="0.54372216415684604"/>
    <n v="2"/>
    <n v="2"/>
  </r>
  <r>
    <s v="738-F-Jun-06-23"/>
    <m/>
    <n v="738"/>
    <x v="35"/>
    <n v="26.992000000000001"/>
    <n v="26.99"/>
    <x v="53"/>
    <s v="tetradecanal"/>
    <n v="14628625"/>
    <n v="68751857"/>
    <n v="31.14"/>
    <n v="5.45"/>
    <n v="0"/>
    <s v="f"/>
    <n v="0.10249241463102189"/>
    <n v="2"/>
    <n v="2"/>
  </r>
  <r>
    <s v="738-F-Jun-06-23"/>
    <m/>
    <n v="738"/>
    <x v="35"/>
    <n v="29.257999999999999"/>
    <n v="29.26"/>
    <x v="57"/>
    <s v="pentadecanal"/>
    <n v="27251413"/>
    <n v="68751857"/>
    <n v="31.14"/>
    <n v="5.45"/>
    <n v="0"/>
    <s v="f"/>
    <n v="0.19093135003988551"/>
    <n v="2"/>
    <n v="2"/>
  </r>
  <r>
    <s v="738-F-Jun-06-23"/>
    <m/>
    <n v="738"/>
    <x v="35"/>
    <n v="31.238"/>
    <n v="31.24"/>
    <x v="58"/>
    <s v=""/>
    <n v="21634784"/>
    <n v="68751857"/>
    <n v="31.14"/>
    <n v="5.45"/>
    <n v="0"/>
    <s v="f"/>
    <n v="0.15157960862217731"/>
    <n v="2"/>
    <n v="2"/>
  </r>
  <r>
    <s v="738-F-Jun-06-23"/>
    <m/>
    <n v="738"/>
    <x v="35"/>
    <n v="32.003999999999998"/>
    <n v="32"/>
    <x v="374"/>
    <s v=""/>
    <n v="43452771"/>
    <n v="68751857"/>
    <n v="31.14"/>
    <n v="5.45"/>
    <n v="0"/>
    <s v="f"/>
    <n v="0.30444279091157533"/>
    <n v="2"/>
    <n v="2"/>
  </r>
  <r>
    <s v="738-F-Jun-06-23"/>
    <m/>
    <n v="738"/>
    <x v="35"/>
    <n v="32.872"/>
    <n v="32.869999999999997"/>
    <x v="267"/>
    <s v=""/>
    <n v="22539890"/>
    <n v="68751857"/>
    <n v="31.14"/>
    <n v="5.45"/>
    <n v="0"/>
    <s v="f"/>
    <n v="0.15792104532159545"/>
    <n v="2"/>
    <n v="2"/>
  </r>
  <r>
    <s v="768-F-Jun-06-23"/>
    <m/>
    <n v="768"/>
    <x v="36"/>
    <n v="4.3719999999999999"/>
    <n v="4.37"/>
    <x v="161"/>
    <s v=""/>
    <n v="40242859"/>
    <n v="90758815"/>
    <n v="23.6"/>
    <n v="4.37"/>
    <n v="1"/>
    <s v="f"/>
    <n v="0.28182483814335418"/>
    <n v="2"/>
    <n v="2"/>
  </r>
  <r>
    <s v="768-F-Jun-06-23"/>
    <m/>
    <n v="768"/>
    <x v="36"/>
    <n v="4.8650000000000002"/>
    <n v="4.87"/>
    <x v="68"/>
    <s v=""/>
    <n v="41986066"/>
    <n v="90758815"/>
    <n v="23.6"/>
    <n v="4.37"/>
    <n v="1"/>
    <s v="f"/>
    <n v="0.29403269421603934"/>
    <n v="2"/>
    <n v="2"/>
  </r>
  <r>
    <s v="768-F-Jun-06-23"/>
    <m/>
    <n v="768"/>
    <x v="36"/>
    <n v="5.423"/>
    <n v="5.42"/>
    <x v="2"/>
    <s v="hydroxymethylpentanone"/>
    <n v="130821248"/>
    <n v="90758815"/>
    <n v="23.6"/>
    <n v="4.37"/>
    <n v="1"/>
    <s v="f"/>
    <n v="0.91615451683767302"/>
    <n v="2"/>
    <n v="2"/>
  </r>
  <r>
    <s v="768-F-Jun-06-23"/>
    <m/>
    <n v="768"/>
    <x v="36"/>
    <n v="5.7530000000000001"/>
    <n v="5.75"/>
    <x v="3"/>
    <s v="zhexenol"/>
    <n v="264071830"/>
    <n v="90758815"/>
    <n v="23.6"/>
    <n v="4.37"/>
    <n v="1"/>
    <s v="f"/>
    <n v="1.8493219069740883"/>
    <n v="2"/>
    <n v="2"/>
  </r>
  <r>
    <s v="768-F-Jun-06-23"/>
    <m/>
    <n v="768"/>
    <x v="36"/>
    <n v="6.1109999999999998"/>
    <n v="6.11"/>
    <x v="5"/>
    <s v=""/>
    <n v="45538820"/>
    <n v="90758815"/>
    <n v="23.6"/>
    <n v="4.37"/>
    <n v="1"/>
    <s v="f"/>
    <n v="0.31891299213456337"/>
    <n v="2"/>
    <n v="2"/>
  </r>
  <r>
    <s v="768-F-Jun-06-23"/>
    <m/>
    <n v="768"/>
    <x v="36"/>
    <n v="7.5129999999999999"/>
    <n v="7.51"/>
    <x v="9"/>
    <s v="cyclopentane"/>
    <n v="32710807"/>
    <n v="90758815"/>
    <n v="23.6"/>
    <n v="4.37"/>
    <n v="1"/>
    <s v="f"/>
    <n v="0.22907711125378785"/>
    <n v="2"/>
    <n v="2"/>
  </r>
  <r>
    <s v="768-F-Jun-06-23"/>
    <m/>
    <n v="768"/>
    <x v="36"/>
    <n v="7.8179999999999996"/>
    <n v="7.82"/>
    <x v="226"/>
    <s v=""/>
    <n v="600328881"/>
    <n v="90758815"/>
    <n v="23.6"/>
    <n v="4.37"/>
    <n v="1"/>
    <s v="f"/>
    <n v="4.204164264785609"/>
    <n v="2"/>
    <n v="2"/>
  </r>
  <r>
    <s v="768-F-Jun-06-23"/>
    <m/>
    <n v="768"/>
    <x v="36"/>
    <n v="8.0120000000000005"/>
    <n v="8.01"/>
    <x v="169"/>
    <s v="apinene"/>
    <n v="2068334774"/>
    <n v="90758815"/>
    <n v="23.6"/>
    <n v="4.37"/>
    <n v="1"/>
    <s v="f"/>
    <n v="14.484758970748601"/>
    <n v="2"/>
    <n v="2"/>
  </r>
  <r>
    <s v="768-F-Jun-06-23"/>
    <m/>
    <n v="768"/>
    <x v="36"/>
    <n v="8.4649999999999999"/>
    <n v="8.4700000000000006"/>
    <x v="10"/>
    <s v=""/>
    <n v="60707113"/>
    <n v="90758815"/>
    <n v="23.6"/>
    <n v="4.37"/>
    <n v="1"/>
    <s v="f"/>
    <n v="0.42513809208673053"/>
    <n v="2"/>
    <n v="2"/>
  </r>
  <r>
    <s v="768-F-Jun-06-23"/>
    <m/>
    <n v="768"/>
    <x v="36"/>
    <n v="8.9290000000000003"/>
    <n v="8.93"/>
    <x v="11"/>
    <s v=""/>
    <n v="33840073"/>
    <n v="90758815"/>
    <n v="23.6"/>
    <n v="4.37"/>
    <n v="1"/>
    <s v="f"/>
    <n v="0.23698547600666969"/>
    <n v="2"/>
    <n v="2"/>
  </r>
  <r>
    <s v="768-F-Jun-06-23"/>
    <m/>
    <n v="768"/>
    <x v="36"/>
    <n v="9.0579999999999998"/>
    <n v="9.06"/>
    <x v="325"/>
    <s v=""/>
    <n v="42682032"/>
    <n v="90758815"/>
    <n v="23.6"/>
    <n v="4.37"/>
    <n v="1"/>
    <s v="f"/>
    <n v="0.29890661496066828"/>
    <n v="2"/>
    <n v="2"/>
  </r>
  <r>
    <s v="768-F-Jun-06-23"/>
    <m/>
    <n v="768"/>
    <x v="36"/>
    <n v="9.3729999999999993"/>
    <n v="9.3699999999999992"/>
    <x v="227"/>
    <s v=""/>
    <n v="1226053742"/>
    <n v="90758815"/>
    <n v="23.6"/>
    <n v="4.37"/>
    <n v="1"/>
    <s v="f"/>
    <n v="8.5861791627231003"/>
    <n v="2"/>
    <n v="2"/>
  </r>
  <r>
    <s v="768-F-Jun-06-23"/>
    <m/>
    <n v="768"/>
    <x v="36"/>
    <n v="9.9670000000000005"/>
    <n v="9.9700000000000006"/>
    <x v="431"/>
    <s v=""/>
    <n v="5764114472"/>
    <n v="90758815"/>
    <n v="23.6"/>
    <n v="4.37"/>
    <n v="1"/>
    <s v="f"/>
    <n v="40.366680411825747"/>
    <n v="2"/>
    <n v="2"/>
  </r>
  <r>
    <s v="768-F-Jun-06-23"/>
    <m/>
    <n v="768"/>
    <x v="36"/>
    <n v="10.375999999999999"/>
    <n v="10.38"/>
    <x v="282"/>
    <s v=""/>
    <n v="173507356"/>
    <n v="90758815"/>
    <n v="23.6"/>
    <n v="4.37"/>
    <n v="1"/>
    <s v="f"/>
    <n v="1.2150896764412622"/>
    <n v="2"/>
    <n v="2"/>
  </r>
  <r>
    <s v="768-F-Jun-06-23"/>
    <m/>
    <n v="768"/>
    <x v="36"/>
    <n v="10.811"/>
    <n v="10.81"/>
    <x v="432"/>
    <s v=""/>
    <n v="72819902"/>
    <n v="90758815"/>
    <n v="23.6"/>
    <n v="4.37"/>
    <n v="1"/>
    <s v="f"/>
    <n v="0.50996518648848765"/>
    <n v="2"/>
    <n v="2"/>
  </r>
  <r>
    <s v="768-F-Jun-06-23"/>
    <m/>
    <n v="768"/>
    <x v="36"/>
    <n v="11.34"/>
    <n v="11.34"/>
    <x v="433"/>
    <s v=""/>
    <n v="16910749052"/>
    <n v="90758815"/>
    <n v="23.6"/>
    <n v="4.37"/>
    <n v="1"/>
    <s v="f"/>
    <n v="118.42769705956479"/>
    <n v="2"/>
    <n v="2"/>
  </r>
  <r>
    <s v="768-F-Jun-06-23"/>
    <m/>
    <n v="768"/>
    <x v="36"/>
    <n v="11.798999999999999"/>
    <n v="11.8"/>
    <x v="357"/>
    <s v=""/>
    <n v="1977418933"/>
    <n v="90758815"/>
    <n v="23.6"/>
    <n v="4.37"/>
    <n v="1"/>
    <s v="f"/>
    <n v="13.848066081346982"/>
    <n v="2"/>
    <n v="2"/>
  </r>
  <r>
    <s v="768-F-Jun-06-23"/>
    <m/>
    <n v="768"/>
    <x v="36"/>
    <n v="12.09"/>
    <n v="12.09"/>
    <x v="145"/>
    <s v=""/>
    <n v="77415581"/>
    <n v="90758815"/>
    <n v="23.6"/>
    <n v="4.37"/>
    <n v="1"/>
    <s v="f"/>
    <n v="0.54214919434771591"/>
    <n v="2"/>
    <n v="2"/>
  </r>
  <r>
    <s v="768-F-Jun-06-23"/>
    <m/>
    <n v="768"/>
    <x v="36"/>
    <n v="12.324"/>
    <n v="12.32"/>
    <x v="385"/>
    <s v=""/>
    <n v="32173623"/>
    <n v="90758815"/>
    <n v="23.6"/>
    <n v="4.37"/>
    <n v="1"/>
    <s v="f"/>
    <n v="0.22531515701854826"/>
    <n v="2"/>
    <n v="2"/>
  </r>
  <r>
    <s v="768-F-Jun-06-23"/>
    <m/>
    <n v="768"/>
    <x v="36"/>
    <n v="13.009"/>
    <n v="13.01"/>
    <x v="236"/>
    <s v=""/>
    <n v="523086345"/>
    <n v="90758815"/>
    <n v="23.6"/>
    <n v="4.37"/>
    <n v="1"/>
    <s v="f"/>
    <n v="3.6632269221882003"/>
    <n v="2"/>
    <n v="2"/>
  </r>
  <r>
    <s v="768-F-Jun-06-23"/>
    <m/>
    <n v="768"/>
    <x v="36"/>
    <n v="13.377000000000001"/>
    <n v="13.38"/>
    <x v="162"/>
    <s v=""/>
    <n v="392667157"/>
    <n v="90758815"/>
    <n v="23.6"/>
    <n v="4.37"/>
    <n v="1"/>
    <s v="f"/>
    <n v="2.7498880724586701"/>
    <n v="2"/>
    <n v="2"/>
  </r>
  <r>
    <s v="768-F-Jun-06-23"/>
    <m/>
    <n v="768"/>
    <x v="36"/>
    <n v="13.521000000000001"/>
    <n v="13.52"/>
    <x v="20"/>
    <s v="nonanal"/>
    <n v="153964783"/>
    <n v="90758815"/>
    <n v="23.6"/>
    <n v="4.37"/>
    <n v="1"/>
    <s v="f"/>
    <n v="1.0782310483644229"/>
    <n v="2"/>
    <n v="2"/>
  </r>
  <r>
    <s v="768-F-Jun-06-23"/>
    <m/>
    <n v="768"/>
    <x v="36"/>
    <n v="13.773999999999999"/>
    <n v="13.77"/>
    <x v="434"/>
    <s v=""/>
    <n v="121143903"/>
    <n v="90758815"/>
    <n v="23.6"/>
    <n v="4.37"/>
    <n v="1"/>
    <s v="f"/>
    <n v="0.84838308468663226"/>
    <n v="2"/>
    <n v="2"/>
  </r>
  <r>
    <s v="768-F-Jun-06-23"/>
    <m/>
    <n v="768"/>
    <x v="36"/>
    <n v="13.898999999999999"/>
    <n v="13.9"/>
    <x v="71"/>
    <s v="edimethylnonatriene"/>
    <n v="692778781"/>
    <n v="90758815"/>
    <n v="23.6"/>
    <n v="4.37"/>
    <n v="1"/>
    <s v="f"/>
    <n v="4.8516003255254612"/>
    <n v="2"/>
    <n v="2"/>
  </r>
  <r>
    <s v="768-F-Jun-06-23"/>
    <m/>
    <n v="768"/>
    <x v="36"/>
    <n v="14.175000000000001"/>
    <n v="14.18"/>
    <x v="330"/>
    <s v=""/>
    <n v="120444498"/>
    <n v="90758815"/>
    <n v="23.6"/>
    <n v="4.37"/>
    <n v="1"/>
    <s v="f"/>
    <n v="0.84348508027492652"/>
    <n v="2"/>
    <n v="2"/>
  </r>
  <r>
    <s v="768-F-Jun-06-23"/>
    <m/>
    <n v="768"/>
    <x v="36"/>
    <n v="14.292"/>
    <n v="14.29"/>
    <x v="238"/>
    <s v=""/>
    <n v="121156335"/>
    <n v="90758815"/>
    <n v="23.6"/>
    <n v="4.37"/>
    <n v="1"/>
    <s v="f"/>
    <n v="0.8484701472481615"/>
    <n v="2"/>
    <n v="2"/>
  </r>
  <r>
    <s v="768-F-Jun-06-23"/>
    <m/>
    <n v="768"/>
    <x v="36"/>
    <n v="14.391"/>
    <n v="14.39"/>
    <x v="239"/>
    <s v=""/>
    <n v="275387167"/>
    <n v="90758815"/>
    <n v="23.6"/>
    <n v="4.37"/>
    <n v="1"/>
    <s v="f"/>
    <n v="1.9285643638423369"/>
    <n v="2"/>
    <n v="2"/>
  </r>
  <r>
    <s v="768-F-Jun-06-23"/>
    <m/>
    <n v="768"/>
    <x v="36"/>
    <n v="14.532999999999999"/>
    <n v="14.53"/>
    <x v="240"/>
    <s v=""/>
    <n v="130768551"/>
    <n v="90758815"/>
    <n v="23.6"/>
    <n v="4.37"/>
    <n v="1"/>
    <s v="f"/>
    <n v="0.91578547438232361"/>
    <n v="2"/>
    <n v="2"/>
  </r>
  <r>
    <s v="768-F-Jun-06-23"/>
    <m/>
    <n v="768"/>
    <x v="36"/>
    <n v="14.638999999999999"/>
    <n v="14.64"/>
    <x v="241"/>
    <s v=""/>
    <n v="164023734"/>
    <n v="90758815"/>
    <n v="23.6"/>
    <n v="4.37"/>
    <n v="1"/>
    <s v="f"/>
    <n v="1.1486749061794685"/>
    <n v="2"/>
    <n v="2"/>
  </r>
  <r>
    <s v="768-F-Jun-06-23"/>
    <m/>
    <n v="768"/>
    <x v="36"/>
    <n v="14.971"/>
    <n v="14.97"/>
    <x v="435"/>
    <s v=""/>
    <n v="1696488392"/>
    <n v="90758815"/>
    <n v="23.6"/>
    <n v="4.37"/>
    <n v="1"/>
    <s v="f"/>
    <n v="11.880680905088758"/>
    <n v="2"/>
    <n v="2"/>
  </r>
  <r>
    <s v="768-F-Jun-06-23"/>
    <m/>
    <n v="768"/>
    <x v="36"/>
    <n v="15.46"/>
    <n v="15.46"/>
    <x v="243"/>
    <s v=""/>
    <n v="137215539"/>
    <n v="90758815"/>
    <n v="23.6"/>
    <n v="4.37"/>
    <n v="1"/>
    <s v="f"/>
    <n v="0.9609343876245996"/>
    <n v="2"/>
    <n v="2"/>
  </r>
  <r>
    <s v="768-F-Jun-06-23"/>
    <m/>
    <n v="768"/>
    <x v="36"/>
    <n v="15.711"/>
    <n v="15.71"/>
    <x v="25"/>
    <s v=""/>
    <n v="115740741"/>
    <n v="90758815"/>
    <n v="23.6"/>
    <n v="4.37"/>
    <n v="1"/>
    <s v="f"/>
    <n v="0.81054419117977872"/>
    <n v="2"/>
    <n v="2"/>
  </r>
  <r>
    <s v="768-F-Jun-06-23"/>
    <m/>
    <n v="768"/>
    <x v="36"/>
    <n v="16.024000000000001"/>
    <n v="16.02"/>
    <x v="319"/>
    <s v=""/>
    <n v="222685924"/>
    <n v="90758815"/>
    <n v="23.6"/>
    <n v="4.37"/>
    <n v="1"/>
    <s v="f"/>
    <n v="1.5594921943320001"/>
    <n v="2"/>
    <n v="2"/>
  </r>
  <r>
    <s v="768-F-Jun-06-23"/>
    <m/>
    <n v="768"/>
    <x v="36"/>
    <n v="16.36"/>
    <n v="16.36"/>
    <x v="28"/>
    <s v="dodecane"/>
    <n v="428014430"/>
    <n v="90758815"/>
    <n v="23.6"/>
    <n v="4.37"/>
    <n v="1"/>
    <s v="f"/>
    <n v="2.9974286234924317"/>
    <n v="2"/>
    <n v="2"/>
  </r>
  <r>
    <s v="768-F-Jun-06-23"/>
    <m/>
    <n v="768"/>
    <x v="36"/>
    <n v="16.550999999999998"/>
    <n v="16.55"/>
    <x v="29"/>
    <s v="decanal"/>
    <n v="169215238"/>
    <n v="90758815"/>
    <n v="23.6"/>
    <n v="4.37"/>
    <n v="1"/>
    <s v="f"/>
    <n v="1.185031537166362"/>
    <n v="2"/>
    <n v="2"/>
  </r>
  <r>
    <s v="768-F-Jun-06-23"/>
    <m/>
    <n v="768"/>
    <x v="36"/>
    <n v="16.733000000000001"/>
    <n v="16.73"/>
    <x v="245"/>
    <s v=""/>
    <n v="50942220"/>
    <n v="90758815"/>
    <n v="23.6"/>
    <n v="4.37"/>
    <n v="1"/>
    <s v="f"/>
    <n v="0.35675355237964435"/>
    <n v="2"/>
    <n v="2"/>
  </r>
  <r>
    <s v="768-F-Jun-06-23"/>
    <m/>
    <n v="768"/>
    <x v="36"/>
    <n v="16.931999999999999"/>
    <n v="16.93"/>
    <x v="273"/>
    <s v=""/>
    <n v="312470395"/>
    <n v="90758815"/>
    <n v="23.6"/>
    <n v="4.37"/>
    <n v="1"/>
    <s v="f"/>
    <n v="2.1882619844545577"/>
    <n v="2"/>
    <n v="2"/>
  </r>
  <r>
    <s v="768-F-Jun-06-23"/>
    <m/>
    <n v="768"/>
    <x v="36"/>
    <n v="17.193000000000001"/>
    <n v="17.190000000000001"/>
    <x v="247"/>
    <s v=""/>
    <n v="309565080"/>
    <n v="90758815"/>
    <n v="23.6"/>
    <n v="4.37"/>
    <n v="1"/>
    <s v="f"/>
    <n v="2.1679157677598031"/>
    <n v="2"/>
    <n v="2"/>
  </r>
  <r>
    <s v="768-F-Jun-06-23"/>
    <m/>
    <n v="768"/>
    <x v="36"/>
    <n v="17.436"/>
    <n v="17.440000000000001"/>
    <x v="30"/>
    <s v="cisthreehexiso"/>
    <n v="94907397"/>
    <n v="90758815"/>
    <n v="23.6"/>
    <n v="4.37"/>
    <n v="1"/>
    <s v="f"/>
    <n v="0.66464616239447749"/>
    <n v="2"/>
    <n v="2"/>
  </r>
  <r>
    <s v="768-F-Jun-06-23"/>
    <m/>
    <n v="768"/>
    <x v="36"/>
    <n v="17.643999999999998"/>
    <n v="17.64"/>
    <x v="31"/>
    <s v=""/>
    <n v="224617780"/>
    <n v="90758815"/>
    <n v="23.6"/>
    <n v="4.37"/>
    <n v="1"/>
    <s v="f"/>
    <n v="1.5730211785554187"/>
    <n v="2"/>
    <n v="2"/>
  </r>
  <r>
    <s v="768-F-Jun-06-23"/>
    <m/>
    <n v="768"/>
    <x v="36"/>
    <n v="17.927"/>
    <n v="17.93"/>
    <x v="249"/>
    <s v=""/>
    <n v="51727279"/>
    <n v="90758815"/>
    <n v="23.6"/>
    <n v="4.37"/>
    <n v="1"/>
    <s v="f"/>
    <n v="0.3622514004725938"/>
    <n v="2"/>
    <n v="2"/>
  </r>
  <r>
    <s v="768-F-Jun-06-23"/>
    <m/>
    <n v="768"/>
    <x v="36"/>
    <n v="18.28"/>
    <n v="18.28"/>
    <x v="436"/>
    <s v=""/>
    <n v="616639132"/>
    <n v="90758815"/>
    <n v="23.6"/>
    <n v="4.37"/>
    <n v="1"/>
    <s v="f"/>
    <n v="4.3183866128586548"/>
    <n v="2"/>
    <n v="2"/>
  </r>
  <r>
    <s v="768-F-Jun-06-23"/>
    <m/>
    <n v="768"/>
    <x v="36"/>
    <n v="18.428000000000001"/>
    <n v="18.43"/>
    <x v="250"/>
    <s v=""/>
    <n v="146326321"/>
    <n v="90758815"/>
    <n v="23.6"/>
    <n v="4.37"/>
    <n v="1"/>
    <s v="f"/>
    <n v="1.0247381214127329"/>
    <n v="2"/>
    <n v="2"/>
  </r>
  <r>
    <s v="768-F-Jun-06-23"/>
    <m/>
    <n v="768"/>
    <x v="36"/>
    <n v="18.686"/>
    <n v="18.690000000000001"/>
    <x v="35"/>
    <s v=""/>
    <n v="165017536"/>
    <n v="90758815"/>
    <n v="23.6"/>
    <n v="4.37"/>
    <n v="1"/>
    <s v="f"/>
    <n v="1.1556346027506428"/>
    <n v="2"/>
    <n v="2"/>
  </r>
  <r>
    <s v="768-F-Jun-06-23"/>
    <m/>
    <n v="768"/>
    <x v="36"/>
    <n v="19.099"/>
    <n v="19.100000000000001"/>
    <x v="37"/>
    <s v=""/>
    <n v="119417528"/>
    <n v="90758815"/>
    <n v="23.6"/>
    <n v="4.37"/>
    <n v="1"/>
    <s v="f"/>
    <n v="0.83629310482337926"/>
    <n v="2"/>
    <n v="2"/>
  </r>
  <r>
    <s v="768-F-Jun-06-23"/>
    <m/>
    <n v="768"/>
    <x v="36"/>
    <n v="19.399000000000001"/>
    <n v="19.399999999999999"/>
    <x v="39"/>
    <s v="undecanal_c"/>
    <n v="101053260"/>
    <n v="90758815"/>
    <n v="23.6"/>
    <n v="4.37"/>
    <n v="1"/>
    <s v="f"/>
    <n v="0.70768626660840095"/>
    <n v="2"/>
    <n v="2"/>
  </r>
  <r>
    <s v="768-F-Jun-06-23"/>
    <m/>
    <n v="768"/>
    <x v="36"/>
    <n v="19.504000000000001"/>
    <n v="19.5"/>
    <x v="41"/>
    <s v="standard"/>
    <n v="90758815"/>
    <n v="90758815"/>
    <n v="23.6"/>
    <n v="4.37"/>
    <n v="1"/>
    <s v="f"/>
    <n v="0.63559322033898313"/>
    <n v="2"/>
    <n v="2"/>
  </r>
  <r>
    <s v="768-F-Jun-06-23"/>
    <m/>
    <n v="768"/>
    <x v="36"/>
    <n v="19.757000000000001"/>
    <n v="19.760000000000002"/>
    <x v="251"/>
    <s v=""/>
    <n v="26149506"/>
    <n v="90758815"/>
    <n v="23.6"/>
    <n v="4.37"/>
    <n v="1"/>
    <s v="f"/>
    <n v="0.18312765243589355"/>
    <n v="2"/>
    <n v="2"/>
  </r>
  <r>
    <s v="768-F-Jun-06-23"/>
    <m/>
    <n v="768"/>
    <x v="36"/>
    <n v="20.119"/>
    <n v="20.12"/>
    <x v="252"/>
    <s v=""/>
    <n v="81646173"/>
    <n v="90758815"/>
    <n v="23.6"/>
    <n v="4.37"/>
    <n v="1"/>
    <s v="f"/>
    <n v="0.57177646078150901"/>
    <n v="2"/>
    <n v="2"/>
  </r>
  <r>
    <s v="768-F-Jun-06-23"/>
    <m/>
    <n v="768"/>
    <x v="36"/>
    <n v="20.259"/>
    <n v="20.260000000000002"/>
    <x v="303"/>
    <s v=""/>
    <n v="199084080"/>
    <n v="90758815"/>
    <n v="23.6"/>
    <n v="4.37"/>
    <n v="1"/>
    <s v="f"/>
    <n v="1.3942060782241783"/>
    <n v="2"/>
    <n v="2"/>
  </r>
  <r>
    <s v="768-F-Jun-06-23"/>
    <m/>
    <n v="768"/>
    <x v="36"/>
    <n v="20.623000000000001"/>
    <n v="20.62"/>
    <x v="351"/>
    <s v=""/>
    <n v="24943950"/>
    <n v="90758815"/>
    <n v="23.6"/>
    <n v="4.37"/>
    <n v="1"/>
    <s v="f"/>
    <n v="0.17468502104698674"/>
    <n v="2"/>
    <n v="2"/>
  </r>
  <r>
    <s v="768-F-Jun-06-23"/>
    <m/>
    <n v="768"/>
    <x v="36"/>
    <n v="21.242000000000001"/>
    <n v="21.24"/>
    <x v="323"/>
    <s v=""/>
    <n v="43687312"/>
    <n v="90758815"/>
    <n v="23.6"/>
    <n v="4.37"/>
    <n v="1"/>
    <s v="f"/>
    <n v="0.30594669313425804"/>
    <n v="2"/>
    <n v="2"/>
  </r>
  <r>
    <s v="768-F-Jun-06-23"/>
    <m/>
    <n v="768"/>
    <x v="36"/>
    <n v="21.366"/>
    <n v="21.37"/>
    <x v="255"/>
    <s v=""/>
    <n v="32118861"/>
    <n v="90758815"/>
    <n v="23.6"/>
    <n v="4.37"/>
    <n v="1"/>
    <s v="f"/>
    <n v="0.22493165315798988"/>
    <n v="2"/>
    <n v="2"/>
  </r>
  <r>
    <s v="768-F-Jun-06-23"/>
    <m/>
    <n v="768"/>
    <x v="36"/>
    <n v="21.634"/>
    <n v="21.63"/>
    <x v="119"/>
    <s v=""/>
    <n v="42765058"/>
    <n v="90758815"/>
    <n v="23.6"/>
    <n v="4.37"/>
    <n v="1"/>
    <s v="f"/>
    <n v="0.29948805449039179"/>
    <n v="2"/>
    <n v="2"/>
  </r>
  <r>
    <s v="768-F-Jun-06-23"/>
    <m/>
    <n v="768"/>
    <x v="36"/>
    <n v="21.838999999999999"/>
    <n v="21.84"/>
    <x v="44"/>
    <s v="tetradecane"/>
    <n v="42427809"/>
    <n v="90758815"/>
    <n v="23.6"/>
    <n v="4.37"/>
    <n v="1"/>
    <s v="f"/>
    <n v="0.29712626541275677"/>
    <n v="2"/>
    <n v="2"/>
  </r>
  <r>
    <s v="768-F-Jun-06-23"/>
    <m/>
    <n v="768"/>
    <x v="36"/>
    <n v="22.036999999999999"/>
    <n v="22.04"/>
    <x v="256"/>
    <s v=""/>
    <n v="82857230"/>
    <n v="90758815"/>
    <n v="23.6"/>
    <n v="4.37"/>
    <n v="1"/>
    <s v="f"/>
    <n v="0.58025761623339611"/>
    <n v="2"/>
    <n v="2"/>
  </r>
  <r>
    <s v="768-F-Jun-06-23"/>
    <m/>
    <n v="768"/>
    <x v="36"/>
    <n v="22.312999999999999"/>
    <n v="22.31"/>
    <x v="324"/>
    <s v=""/>
    <n v="364852240"/>
    <n v="90758815"/>
    <n v="23.6"/>
    <n v="4.37"/>
    <n v="1"/>
    <s v="f"/>
    <n v="2.5550973772574217"/>
    <n v="2"/>
    <n v="2"/>
  </r>
  <r>
    <s v="768-F-Jun-06-23"/>
    <m/>
    <n v="768"/>
    <x v="36"/>
    <n v="22.588000000000001"/>
    <n v="22.59"/>
    <x v="258"/>
    <s v=""/>
    <n v="50154097"/>
    <n v="90758815"/>
    <n v="23.6"/>
    <n v="4.37"/>
    <n v="1"/>
    <s v="f"/>
    <n v="0.35123424678279164"/>
    <n v="2"/>
    <n v="2"/>
  </r>
  <r>
    <s v="768-F-Jun-06-23"/>
    <m/>
    <n v="768"/>
    <x v="36"/>
    <n v="22.702999999999999"/>
    <n v="22.7"/>
    <x v="166"/>
    <s v=""/>
    <n v="94333032"/>
    <n v="90758815"/>
    <n v="23.6"/>
    <n v="4.37"/>
    <n v="1"/>
    <s v="f"/>
    <n v="0.66062382583135693"/>
    <n v="2"/>
    <n v="2"/>
  </r>
  <r>
    <s v="768-F-Jun-06-23"/>
    <m/>
    <n v="768"/>
    <x v="36"/>
    <n v="23.106999999999999"/>
    <n v="23.11"/>
    <x v="120"/>
    <s v=""/>
    <n v="103814326"/>
    <n v="90758815"/>
    <n v="23.6"/>
    <n v="4.37"/>
    <n v="1"/>
    <s v="f"/>
    <n v="0.72702229287216924"/>
    <n v="2"/>
    <n v="2"/>
  </r>
  <r>
    <s v="768-F-Jun-06-23"/>
    <m/>
    <n v="768"/>
    <x v="36"/>
    <n v="23.315000000000001"/>
    <n v="23.32"/>
    <x v="307"/>
    <s v=""/>
    <n v="149385323"/>
    <n v="90758815"/>
    <n v="23.6"/>
    <n v="4.37"/>
    <n v="1"/>
    <s v="f"/>
    <n v="1.0461606238132257"/>
    <n v="2"/>
    <n v="2"/>
  </r>
  <r>
    <s v="768-F-Jun-06-23"/>
    <m/>
    <n v="768"/>
    <x v="36"/>
    <n v="23.539000000000001"/>
    <n v="23.54"/>
    <x v="77"/>
    <s v=""/>
    <n v="55356661"/>
    <n v="90758815"/>
    <n v="23.6"/>
    <n v="4.37"/>
    <n v="1"/>
    <s v="f"/>
    <n v="0.38766833207554979"/>
    <n v="2"/>
    <n v="2"/>
  </r>
  <r>
    <s v="768-F-Jun-06-23"/>
    <m/>
    <n v="768"/>
    <x v="36"/>
    <n v="23.669"/>
    <n v="23.67"/>
    <x v="261"/>
    <s v=""/>
    <n v="25238148"/>
    <n v="90758815"/>
    <n v="23.6"/>
    <n v="4.37"/>
    <n v="1"/>
    <s v="f"/>
    <n v="0.17674531958919765"/>
    <n v="2"/>
    <n v="2"/>
  </r>
  <r>
    <s v="768-F-Jun-06-23"/>
    <m/>
    <n v="768"/>
    <x v="36"/>
    <n v="23.800999999999998"/>
    <n v="23.8"/>
    <x v="262"/>
    <s v=""/>
    <n v="69701581"/>
    <n v="90758815"/>
    <n v="23.6"/>
    <n v="4.37"/>
    <n v="1"/>
    <s v="f"/>
    <n v="0.48812726709255155"/>
    <n v="2"/>
    <n v="2"/>
  </r>
  <r>
    <s v="768-F-Jun-06-23"/>
    <m/>
    <n v="768"/>
    <x v="36"/>
    <n v="24.405999999999999"/>
    <n v="24.41"/>
    <x v="263"/>
    <s v=""/>
    <n v="36077658"/>
    <n v="90758815"/>
    <n v="23.6"/>
    <n v="4.37"/>
    <n v="1"/>
    <s v="f"/>
    <n v="0.25265551153911026"/>
    <n v="2"/>
    <n v="2"/>
  </r>
  <r>
    <s v="768-F-Jun-06-23"/>
    <m/>
    <n v="768"/>
    <x v="36"/>
    <n v="24.603999999999999"/>
    <n v="24.6"/>
    <x v="49"/>
    <s v="tridecanal"/>
    <n v="428266347"/>
    <n v="90758815"/>
    <n v="23.6"/>
    <n v="4.37"/>
    <n v="1"/>
    <s v="f"/>
    <n v="2.9991928238876011"/>
    <n v="2"/>
    <n v="2"/>
  </r>
  <r>
    <s v="768-F-Jun-06-23"/>
    <m/>
    <n v="768"/>
    <x v="36"/>
    <n v="24.972000000000001"/>
    <n v="24.97"/>
    <x v="264"/>
    <s v=""/>
    <n v="86451149"/>
    <n v="90758815"/>
    <n v="23.6"/>
    <n v="4.37"/>
    <n v="1"/>
    <s v="f"/>
    <n v="0.60542619683735688"/>
    <n v="2"/>
    <n v="2"/>
  </r>
  <r>
    <s v="768-F-Jun-06-23"/>
    <m/>
    <n v="768"/>
    <x v="36"/>
    <n v="25.411000000000001"/>
    <n v="25.41"/>
    <x v="310"/>
    <s v=""/>
    <n v="15932192"/>
    <n v="90758815"/>
    <n v="23.6"/>
    <n v="4.37"/>
    <n v="1"/>
    <s v="f"/>
    <n v="0.11157476241111107"/>
    <n v="2"/>
    <n v="2"/>
  </r>
  <r>
    <s v="768-F-Jun-06-23"/>
    <m/>
    <n v="768"/>
    <x v="36"/>
    <n v="26.245999999999999"/>
    <n v="26.25"/>
    <x v="265"/>
    <s v=""/>
    <n v="32861200"/>
    <n v="90758815"/>
    <n v="23.6"/>
    <n v="4.37"/>
    <n v="1"/>
    <s v="f"/>
    <n v="0.23013032874220968"/>
    <n v="2"/>
    <n v="2"/>
  </r>
  <r>
    <s v="768-F-Jun-06-23"/>
    <m/>
    <n v="768"/>
    <x v="36"/>
    <n v="26.933"/>
    <n v="26.93"/>
    <x v="266"/>
    <s v=""/>
    <n v="61926759"/>
    <n v="90758815"/>
    <n v="23.6"/>
    <n v="4.37"/>
    <n v="1"/>
    <s v="f"/>
    <n v="0.43367939717994447"/>
    <n v="2"/>
    <n v="2"/>
  </r>
  <r>
    <s v="768-F-Jun-06-23"/>
    <m/>
    <n v="768"/>
    <x v="36"/>
    <n v="29.259"/>
    <n v="29.26"/>
    <x v="57"/>
    <s v="pentadecanal"/>
    <n v="20148136"/>
    <n v="90758815"/>
    <n v="23.6"/>
    <n v="4.37"/>
    <n v="1"/>
    <s v="f"/>
    <n v="0.1410994474097948"/>
    <n v="2"/>
    <n v="2"/>
  </r>
  <r>
    <s v="768-F-Jun-06-23"/>
    <m/>
    <n v="768"/>
    <x v="36"/>
    <n v="31.24"/>
    <n v="31.24"/>
    <x v="58"/>
    <s v=""/>
    <n v="26214982"/>
    <n v="90758815"/>
    <n v="23.6"/>
    <n v="4.37"/>
    <n v="1"/>
    <s v="f"/>
    <n v="0.18358618752909539"/>
    <n v="2"/>
    <n v="2"/>
  </r>
  <r>
    <s v="768-F-Jun-06-23"/>
    <m/>
    <n v="768"/>
    <x v="36"/>
    <n v="32.874000000000002"/>
    <n v="32.869999999999997"/>
    <x v="267"/>
    <s v=""/>
    <n v="16976459"/>
    <n v="90758815"/>
    <n v="23.6"/>
    <n v="4.37"/>
    <n v="1"/>
    <s v="f"/>
    <n v="0.11888787051442565"/>
    <n v="2"/>
    <n v="2"/>
  </r>
  <r>
    <s v="812-F-Jun-06-23"/>
    <m/>
    <n v="812"/>
    <x v="37"/>
    <n v="4.3559999999999999"/>
    <n v="4.3600000000000003"/>
    <x v="1"/>
    <s v=""/>
    <n v="205441990"/>
    <n v="50041612"/>
    <n v="13.84"/>
    <n v="2.86"/>
    <n v="0"/>
    <s v="f"/>
    <n v="4.4495192586817502"/>
    <n v="2"/>
    <n v="2"/>
  </r>
  <r>
    <s v="812-F-Jun-06-23"/>
    <m/>
    <n v="812"/>
    <x v="37"/>
    <n v="5.423"/>
    <n v="5.42"/>
    <x v="2"/>
    <s v="hydroxymethylpentanone"/>
    <n v="67724666"/>
    <n v="50041612"/>
    <n v="13.84"/>
    <n v="2.86"/>
    <n v="0"/>
    <s v="f"/>
    <n v="1.4667994875574808"/>
    <n v="2"/>
    <n v="2"/>
  </r>
  <r>
    <s v="812-F-Jun-06-23"/>
    <m/>
    <n v="812"/>
    <x v="37"/>
    <n v="5.766"/>
    <n v="5.77"/>
    <x v="3"/>
    <s v="zhexenol"/>
    <n v="683435553"/>
    <n v="50041612"/>
    <n v="13.84"/>
    <n v="2.86"/>
    <n v="0"/>
    <s v="f"/>
    <n v="14.802035626413627"/>
    <n v="2"/>
    <n v="2"/>
  </r>
  <r>
    <s v="812-F-Jun-06-23"/>
    <m/>
    <n v="812"/>
    <x v="37"/>
    <n v="6.1120000000000001"/>
    <n v="6.11"/>
    <x v="5"/>
    <s v=""/>
    <n v="50344023"/>
    <n v="50041612"/>
    <n v="13.84"/>
    <n v="2.86"/>
    <n v="0"/>
    <s v="f"/>
    <n v="1.0903647297128352"/>
    <n v="2"/>
    <n v="2"/>
  </r>
  <r>
    <s v="812-F-Jun-06-23"/>
    <m/>
    <n v="812"/>
    <x v="37"/>
    <n v="7.8150000000000004"/>
    <n v="7.82"/>
    <x v="226"/>
    <s v=""/>
    <n v="419275862"/>
    <n v="50041612"/>
    <n v="13.84"/>
    <n v="2.86"/>
    <n v="0"/>
    <s v="f"/>
    <n v="9.080792211316643"/>
    <n v="2"/>
    <n v="2"/>
  </r>
  <r>
    <s v="812-F-Jun-06-23"/>
    <m/>
    <n v="812"/>
    <x v="37"/>
    <n v="8.0050000000000008"/>
    <n v="8.01"/>
    <x v="169"/>
    <s v="apinene"/>
    <n v="836838643"/>
    <n v="50041612"/>
    <n v="13.84"/>
    <n v="2.86"/>
    <n v="0"/>
    <s v="f"/>
    <n v="18.124482042047987"/>
    <n v="2"/>
    <n v="2"/>
  </r>
  <r>
    <s v="812-F-Jun-06-23"/>
    <m/>
    <n v="812"/>
    <x v="37"/>
    <n v="8.9090000000000007"/>
    <n v="8.91"/>
    <x v="11"/>
    <s v=""/>
    <n v="64548844"/>
    <n v="50041612"/>
    <n v="13.84"/>
    <n v="2.86"/>
    <n v="0"/>
    <s v="f"/>
    <n v="1.3980166591242809"/>
    <n v="2"/>
    <n v="2"/>
  </r>
  <r>
    <s v="812-F-Jun-06-23"/>
    <m/>
    <n v="812"/>
    <x v="37"/>
    <n v="9.0530000000000008"/>
    <n v="9.0500000000000007"/>
    <x v="280"/>
    <s v=""/>
    <n v="53761960"/>
    <n v="50041612"/>
    <n v="13.84"/>
    <n v="2.86"/>
    <n v="0"/>
    <s v="f"/>
    <n v="1.1643913515658504"/>
    <n v="2"/>
    <n v="2"/>
  </r>
  <r>
    <s v="812-F-Jun-06-23"/>
    <m/>
    <n v="812"/>
    <x v="37"/>
    <n v="9.3049999999999997"/>
    <n v="9.31"/>
    <x v="207"/>
    <s v=""/>
    <n v="165426248"/>
    <n v="50041612"/>
    <n v="13.84"/>
    <n v="2.86"/>
    <n v="0"/>
    <s v="f"/>
    <n v="3.5828472863189424"/>
    <n v="2"/>
    <n v="2"/>
  </r>
  <r>
    <s v="812-F-Jun-06-23"/>
    <m/>
    <n v="812"/>
    <x v="37"/>
    <n v="9.3710000000000004"/>
    <n v="9.3699999999999992"/>
    <x v="227"/>
    <s v=""/>
    <n v="257854329"/>
    <n v="50041612"/>
    <n v="13.84"/>
    <n v="2.86"/>
    <n v="0"/>
    <s v="f"/>
    <n v="5.5846801465462832"/>
    <n v="2"/>
    <n v="2"/>
  </r>
  <r>
    <s v="812-F-Jun-06-23"/>
    <m/>
    <n v="812"/>
    <x v="37"/>
    <n v="9.9359999999999999"/>
    <n v="9.94"/>
    <x v="345"/>
    <s v="bmyrcene"/>
    <n v="3629925508"/>
    <n v="50041612"/>
    <n v="13.84"/>
    <n v="2.86"/>
    <n v="0"/>
    <s v="f"/>
    <n v="78.617927403381046"/>
    <n v="2"/>
    <n v="2"/>
  </r>
  <r>
    <s v="812-F-Jun-06-23"/>
    <m/>
    <n v="812"/>
    <x v="37"/>
    <n v="10.334"/>
    <n v="10.33"/>
    <x v="382"/>
    <s v=""/>
    <n v="96196788"/>
    <n v="50041612"/>
    <n v="13.84"/>
    <n v="2.86"/>
    <n v="0"/>
    <s v="f"/>
    <n v="2.0834565554457756"/>
    <n v="2"/>
    <n v="2"/>
  </r>
  <r>
    <s v="812-F-Jun-06-23"/>
    <m/>
    <n v="812"/>
    <x v="37"/>
    <n v="10.488"/>
    <n v="10.49"/>
    <x v="14"/>
    <s v="zhexenolacetate"/>
    <n v="293587523"/>
    <n v="50041612"/>
    <n v="13.84"/>
    <n v="2.86"/>
    <n v="0"/>
    <s v="f"/>
    <n v="6.3585995136494313"/>
    <n v="2"/>
    <n v="2"/>
  </r>
  <r>
    <s v="812-F-Jun-06-23"/>
    <m/>
    <n v="812"/>
    <x v="37"/>
    <n v="11.144"/>
    <n v="11.14"/>
    <x v="16"/>
    <s v="ethylhexanol"/>
    <n v="4340534006"/>
    <n v="50041612"/>
    <n v="13.84"/>
    <n v="2.86"/>
    <n v="0"/>
    <s v="f"/>
    <n v="94.008482164040785"/>
    <n v="2"/>
    <n v="2"/>
  </r>
  <r>
    <s v="812-F-Jun-06-23"/>
    <m/>
    <n v="812"/>
    <x v="37"/>
    <n v="11.243"/>
    <n v="11.24"/>
    <x v="284"/>
    <s v=""/>
    <n v="5259459924"/>
    <n v="50041612"/>
    <n v="13.84"/>
    <n v="2.86"/>
    <n v="0"/>
    <s v="f"/>
    <n v="113.91083303906301"/>
    <n v="2"/>
    <n v="2"/>
  </r>
  <r>
    <s v="812-F-Jun-06-23"/>
    <m/>
    <n v="812"/>
    <x v="37"/>
    <n v="11.467000000000001"/>
    <n v="11.47"/>
    <x v="356"/>
    <s v=""/>
    <n v="1899524013"/>
    <n v="50041612"/>
    <n v="13.84"/>
    <n v="2.86"/>
    <n v="0"/>
    <s v="f"/>
    <n v="41.140414762200962"/>
    <n v="2"/>
    <n v="2"/>
  </r>
  <r>
    <s v="812-F-Jun-06-23"/>
    <m/>
    <n v="812"/>
    <x v="37"/>
    <n v="11.765000000000001"/>
    <n v="11.77"/>
    <x v="149"/>
    <s v="bocimene"/>
    <n v="529855063"/>
    <n v="50041612"/>
    <n v="13.84"/>
    <n v="2.86"/>
    <n v="0"/>
    <s v="f"/>
    <n v="11.475747032671032"/>
    <n v="2"/>
    <n v="2"/>
  </r>
  <r>
    <s v="812-F-Jun-06-23"/>
    <m/>
    <n v="812"/>
    <x v="37"/>
    <n v="12.058"/>
    <n v="12.06"/>
    <x v="384"/>
    <s v=""/>
    <n v="42415848"/>
    <n v="50041612"/>
    <n v="13.84"/>
    <n v="2.86"/>
    <n v="0"/>
    <s v="f"/>
    <n v="0.91865412980724037"/>
    <n v="2"/>
    <n v="2"/>
  </r>
  <r>
    <s v="812-F-Jun-06-23"/>
    <m/>
    <n v="812"/>
    <x v="37"/>
    <n v="12.994"/>
    <n v="12.99"/>
    <x v="386"/>
    <s v=""/>
    <n v="152453697"/>
    <n v="50041612"/>
    <n v="13.84"/>
    <n v="2.86"/>
    <n v="0"/>
    <s v="f"/>
    <n v="3.3018842002977684"/>
    <n v="2"/>
    <n v="2"/>
  </r>
  <r>
    <s v="812-F-Jun-06-23"/>
    <m/>
    <n v="812"/>
    <x v="37"/>
    <n v="13.295"/>
    <n v="13.3"/>
    <x v="317"/>
    <s v=""/>
    <n v="29583088"/>
    <n v="50041612"/>
    <n v="13.84"/>
    <n v="2.86"/>
    <n v="0"/>
    <s v="f"/>
    <n v="0.6407186758036999"/>
    <n v="2"/>
    <n v="2"/>
  </r>
  <r>
    <s v="812-F-Jun-06-23"/>
    <m/>
    <n v="812"/>
    <x v="37"/>
    <n v="13.516999999999999"/>
    <n v="13.52"/>
    <x v="20"/>
    <s v="nonanal"/>
    <n v="103950448"/>
    <n v="50041612"/>
    <n v="13.84"/>
    <n v="2.86"/>
    <n v="0"/>
    <s v="f"/>
    <n v="2.2513874613685148"/>
    <n v="2"/>
    <n v="2"/>
  </r>
  <r>
    <s v="812-F-Jun-06-23"/>
    <m/>
    <n v="812"/>
    <x v="37"/>
    <n v="13.775"/>
    <n v="13.78"/>
    <x v="291"/>
    <s v=""/>
    <n v="42262120"/>
    <n v="50041612"/>
    <n v="13.84"/>
    <n v="2.86"/>
    <n v="0"/>
    <s v="f"/>
    <n v="0.91532464640125011"/>
    <n v="2"/>
    <n v="2"/>
  </r>
  <r>
    <s v="812-F-Jun-06-23"/>
    <m/>
    <n v="812"/>
    <x v="37"/>
    <n v="14.180999999999999"/>
    <n v="14.18"/>
    <x v="330"/>
    <s v=""/>
    <n v="25867090"/>
    <n v="50041612"/>
    <n v="13.84"/>
    <n v="2.86"/>
    <n v="0"/>
    <s v="f"/>
    <n v="0.56023656663885568"/>
    <n v="2"/>
    <n v="2"/>
  </r>
  <r>
    <s v="812-F-Jun-06-23"/>
    <m/>
    <n v="812"/>
    <x v="37"/>
    <n v="14.284000000000001"/>
    <n v="14.28"/>
    <x v="348"/>
    <s v=""/>
    <n v="408233625"/>
    <n v="50041612"/>
    <n v="13.84"/>
    <n v="2.86"/>
    <n v="0"/>
    <s v="f"/>
    <n v="8.8416363980847521"/>
    <n v="2"/>
    <n v="2"/>
  </r>
  <r>
    <s v="812-F-Jun-06-23"/>
    <m/>
    <n v="812"/>
    <x v="37"/>
    <n v="14.385999999999999"/>
    <n v="14.39"/>
    <x v="239"/>
    <s v=""/>
    <n v="135114348"/>
    <n v="50041612"/>
    <n v="13.84"/>
    <n v="2.86"/>
    <n v="0"/>
    <s v="f"/>
    <n v="2.9263437992896586"/>
    <n v="2"/>
    <n v="2"/>
  </r>
  <r>
    <s v="812-F-Jun-06-23"/>
    <m/>
    <n v="812"/>
    <x v="37"/>
    <n v="14.954000000000001"/>
    <n v="14.95"/>
    <x v="95"/>
    <s v="benzene"/>
    <n v="117120581"/>
    <n v="50041612"/>
    <n v="13.84"/>
    <n v="2.86"/>
    <n v="0"/>
    <s v="f"/>
    <n v="2.5366298328179933"/>
    <n v="2"/>
    <n v="2"/>
  </r>
  <r>
    <s v="812-F-Jun-06-23"/>
    <m/>
    <n v="812"/>
    <x v="37"/>
    <n v="15.163"/>
    <n v="15.16"/>
    <x v="23"/>
    <s v=""/>
    <n v="58137894"/>
    <n v="50041612"/>
    <n v="13.84"/>
    <n v="2.86"/>
    <n v="0"/>
    <s v="f"/>
    <n v="1.2591665365595328"/>
    <n v="2"/>
    <n v="2"/>
  </r>
  <r>
    <s v="812-F-Jun-06-23"/>
    <m/>
    <n v="812"/>
    <x v="37"/>
    <n v="15.702999999999999"/>
    <n v="15.7"/>
    <x v="25"/>
    <s v=""/>
    <n v="37739250"/>
    <n v="50041612"/>
    <n v="13.84"/>
    <n v="2.86"/>
    <n v="0"/>
    <s v="f"/>
    <n v="0.81736708101009559"/>
    <n v="2"/>
    <n v="2"/>
  </r>
  <r>
    <s v="812-F-Jun-06-23"/>
    <m/>
    <n v="812"/>
    <x v="37"/>
    <n v="16.263000000000002"/>
    <n v="16.260000000000002"/>
    <x v="298"/>
    <s v=""/>
    <n v="58716332"/>
    <n v="50041612"/>
    <n v="13.84"/>
    <n v="2.86"/>
    <n v="0"/>
    <s v="f"/>
    <n v="1.2716945062358067"/>
    <n v="2"/>
    <n v="2"/>
  </r>
  <r>
    <s v="812-F-Jun-06-23"/>
    <m/>
    <n v="812"/>
    <x v="37"/>
    <n v="16.363"/>
    <n v="16.36"/>
    <x v="28"/>
    <s v="dodecane"/>
    <n v="102142871"/>
    <n v="50041612"/>
    <n v="13.84"/>
    <n v="2.86"/>
    <n v="0"/>
    <s v="f"/>
    <n v="2.2122384603631691"/>
    <n v="2"/>
    <n v="2"/>
  </r>
  <r>
    <s v="812-F-Jun-06-23"/>
    <m/>
    <n v="812"/>
    <x v="37"/>
    <n v="16.550999999999998"/>
    <n v="16.55"/>
    <x v="29"/>
    <s v="decanal"/>
    <n v="108072625"/>
    <n v="50041612"/>
    <n v="13.84"/>
    <n v="2.86"/>
    <n v="0"/>
    <s v="f"/>
    <n v="2.3406667072967449"/>
    <n v="2"/>
    <n v="2"/>
  </r>
  <r>
    <s v="812-F-Jun-06-23"/>
    <m/>
    <n v="812"/>
    <x v="37"/>
    <n v="16.844000000000001"/>
    <n v="16.84"/>
    <x v="300"/>
    <s v=""/>
    <n v="84260309"/>
    <n v="50041612"/>
    <n v="13.84"/>
    <n v="2.86"/>
    <n v="0"/>
    <s v="f"/>
    <n v="1.82493300244013"/>
    <n v="2"/>
    <n v="2"/>
  </r>
  <r>
    <s v="812-F-Jun-06-23"/>
    <m/>
    <n v="812"/>
    <x v="37"/>
    <n v="16.920000000000002"/>
    <n v="16.920000000000002"/>
    <x v="350"/>
    <s v=""/>
    <n v="139139599"/>
    <n v="50041612"/>
    <n v="13.84"/>
    <n v="2.86"/>
    <n v="0"/>
    <s v="f"/>
    <n v="3.0135237951879068"/>
    <n v="2"/>
    <n v="2"/>
  </r>
  <r>
    <s v="812-F-Jun-06-23"/>
    <m/>
    <n v="812"/>
    <x v="37"/>
    <n v="17.649999999999999"/>
    <n v="17.649999999999999"/>
    <x v="248"/>
    <s v=""/>
    <n v="26020561"/>
    <n v="50041612"/>
    <n v="13.84"/>
    <n v="2.86"/>
    <n v="0"/>
    <s v="f"/>
    <n v="0.5635604838679924"/>
    <n v="2"/>
    <n v="2"/>
  </r>
  <r>
    <s v="812-F-Jun-06-23"/>
    <m/>
    <n v="812"/>
    <x v="37"/>
    <n v="18.181999999999999"/>
    <n v="18.18"/>
    <x v="33"/>
    <s v="methylacetophenone"/>
    <n v="32124014"/>
    <n v="50041612"/>
    <n v="13.84"/>
    <n v="2.86"/>
    <n v="0"/>
    <s v="f"/>
    <n v="0.6957507516314565"/>
    <n v="2"/>
    <n v="2"/>
  </r>
  <r>
    <s v="812-F-Jun-06-23"/>
    <m/>
    <n v="812"/>
    <x v="37"/>
    <n v="18.437000000000001"/>
    <n v="18.440000000000001"/>
    <x v="302"/>
    <s v=""/>
    <n v="52914665"/>
    <n v="50041612"/>
    <n v="13.84"/>
    <n v="2.86"/>
    <n v="0"/>
    <s v="f"/>
    <n v="1.1460404028611344"/>
    <n v="2"/>
    <n v="2"/>
  </r>
  <r>
    <s v="812-F-Jun-06-23"/>
    <m/>
    <n v="812"/>
    <x v="37"/>
    <n v="19.006"/>
    <n v="19.010000000000002"/>
    <x v="36"/>
    <s v="methylnaphthalene"/>
    <n v="28466330"/>
    <n v="50041612"/>
    <n v="13.84"/>
    <n v="2.86"/>
    <n v="0"/>
    <s v="f"/>
    <n v="0.61653162315547105"/>
    <n v="2"/>
    <n v="2"/>
  </r>
  <r>
    <s v="812-F-Jun-06-23"/>
    <m/>
    <n v="812"/>
    <x v="37"/>
    <n v="19.097000000000001"/>
    <n v="19.100000000000001"/>
    <x v="37"/>
    <s v=""/>
    <n v="59234943"/>
    <n v="50041612"/>
    <n v="13.84"/>
    <n v="2.86"/>
    <n v="0"/>
    <s v="f"/>
    <n v="1.2829267262520954"/>
    <n v="2"/>
    <n v="2"/>
  </r>
  <r>
    <s v="812-F-Jun-06-23"/>
    <m/>
    <n v="812"/>
    <x v="37"/>
    <n v="19.504999999999999"/>
    <n v="19.510000000000002"/>
    <x v="41"/>
    <s v="standard"/>
    <n v="50041612"/>
    <n v="50041612"/>
    <n v="13.84"/>
    <n v="2.86"/>
    <n v="0"/>
    <s v="f"/>
    <n v="1.0838150289017341"/>
    <n v="2"/>
    <n v="2"/>
  </r>
  <r>
    <s v="812-F-Jun-06-23"/>
    <m/>
    <n v="812"/>
    <x v="37"/>
    <n v="21.838000000000001"/>
    <n v="21.84"/>
    <x v="44"/>
    <s v="tetradecane"/>
    <n v="20848967"/>
    <n v="50041612"/>
    <n v="13.84"/>
    <n v="2.86"/>
    <n v="0"/>
    <s v="f"/>
    <n v="0.45155267523508835"/>
    <n v="2"/>
    <n v="2"/>
  </r>
  <r>
    <s v="812-F-Jun-06-23"/>
    <m/>
    <n v="812"/>
    <x v="37"/>
    <n v="22.035"/>
    <n v="22.04"/>
    <x v="256"/>
    <s v=""/>
    <n v="90623197"/>
    <n v="50041612"/>
    <n v="13.84"/>
    <n v="2.86"/>
    <n v="0"/>
    <s v="f"/>
    <n v="1.9627421849584412"/>
    <n v="2"/>
    <n v="2"/>
  </r>
  <r>
    <s v="812-F-Jun-06-23"/>
    <m/>
    <n v="812"/>
    <x v="37"/>
    <n v="22.285"/>
    <n v="22.29"/>
    <x v="46"/>
    <s v="tetramethyldiol"/>
    <n v="69813914"/>
    <n v="50041612"/>
    <n v="13.84"/>
    <n v="2.86"/>
    <n v="0"/>
    <s v="f"/>
    <n v="1.51204899673602"/>
    <n v="2"/>
    <n v="2"/>
  </r>
  <r>
    <s v="812-F-Jun-06-23"/>
    <m/>
    <n v="812"/>
    <x v="37"/>
    <n v="22.593"/>
    <n v="22.59"/>
    <x v="258"/>
    <s v=""/>
    <n v="34356007"/>
    <n v="50041612"/>
    <n v="13.84"/>
    <n v="2.86"/>
    <n v="0"/>
    <s v="f"/>
    <n v="0.74409187137403132"/>
    <n v="2"/>
    <n v="2"/>
  </r>
  <r>
    <s v="812-F-Jun-06-23"/>
    <m/>
    <n v="812"/>
    <x v="37"/>
    <n v="22.655000000000001"/>
    <n v="22.66"/>
    <x v="373"/>
    <s v=""/>
    <n v="49003140"/>
    <n v="50041612"/>
    <n v="13.84"/>
    <n v="2.86"/>
    <n v="0"/>
    <s v="f"/>
    <n v="1.0613235160245382"/>
    <n v="2"/>
    <n v="2"/>
  </r>
  <r>
    <s v="812-F-Jun-06-23"/>
    <m/>
    <n v="812"/>
    <x v="37"/>
    <n v="23.317"/>
    <n v="23.32"/>
    <x v="307"/>
    <s v=""/>
    <n v="131263785"/>
    <n v="50041612"/>
    <n v="13.84"/>
    <n v="2.86"/>
    <n v="0"/>
    <s v="f"/>
    <n v="2.8429472442559605"/>
    <n v="2"/>
    <n v="2"/>
  </r>
  <r>
    <s v="812-F-Jun-06-23"/>
    <m/>
    <n v="812"/>
    <x v="37"/>
    <n v="23.408999999999999"/>
    <n v="23.41"/>
    <x v="308"/>
    <s v=""/>
    <n v="19016758"/>
    <n v="50041612"/>
    <n v="13.84"/>
    <n v="2.86"/>
    <n v="0"/>
    <s v="f"/>
    <n v="0.41187018758283173"/>
    <n v="2"/>
    <n v="2"/>
  </r>
  <r>
    <s v="812-F-Jun-06-23"/>
    <m/>
    <n v="812"/>
    <x v="37"/>
    <n v="23.541"/>
    <n v="23.54"/>
    <x v="77"/>
    <s v=""/>
    <n v="56445822"/>
    <n v="50041612"/>
    <n v="13.84"/>
    <n v="2.86"/>
    <n v="0"/>
    <s v="f"/>
    <n v="1.2225191746883002"/>
    <n v="2"/>
    <n v="2"/>
  </r>
  <r>
    <s v="812-F-Jun-06-23"/>
    <m/>
    <n v="812"/>
    <x v="37"/>
    <n v="24.61"/>
    <n v="24.61"/>
    <x v="49"/>
    <s v="tridecanal"/>
    <n v="695408440"/>
    <n v="50041612"/>
    <n v="13.84"/>
    <n v="2.86"/>
    <n v="0"/>
    <s v="f"/>
    <n v="15.061347713920764"/>
    <n v="2"/>
    <n v="2"/>
  </r>
  <r>
    <s v="812-F-Jun-06-23"/>
    <m/>
    <n v="812"/>
    <x v="37"/>
    <n v="24.681999999999999"/>
    <n v="24.68"/>
    <x v="437"/>
    <s v=""/>
    <n v="16530439"/>
    <n v="50041612"/>
    <n v="13.84"/>
    <n v="2.86"/>
    <n v="0"/>
    <s v="f"/>
    <n v="0.35802080521593416"/>
    <n v="2"/>
    <n v="2"/>
  </r>
  <r>
    <s v="812-F-Jun-06-23"/>
    <m/>
    <n v="812"/>
    <x v="37"/>
    <n v="24.972000000000001"/>
    <n v="24.97"/>
    <x v="264"/>
    <s v=""/>
    <n v="94064283"/>
    <n v="50041612"/>
    <n v="13.84"/>
    <n v="2.86"/>
    <n v="0"/>
    <s v="f"/>
    <n v="2.0372701742355122"/>
    <n v="2"/>
    <n v="2"/>
  </r>
  <r>
    <s v="812-F-Jun-06-23"/>
    <m/>
    <n v="812"/>
    <x v="37"/>
    <n v="25.411999999999999"/>
    <n v="25.41"/>
    <x v="310"/>
    <s v=""/>
    <n v="24117480"/>
    <n v="50041612"/>
    <n v="13.84"/>
    <n v="2.86"/>
    <n v="0"/>
    <s v="f"/>
    <n v="0.52234303090070311"/>
    <n v="2"/>
    <n v="2"/>
  </r>
  <r>
    <s v="922-F-Jun-06-23"/>
    <m/>
    <n v="922"/>
    <x v="38"/>
    <n v="4.3659999999999997"/>
    <n v="4.37"/>
    <x v="161"/>
    <s v=""/>
    <n v="23185077"/>
    <n v="72469286"/>
    <n v="23.48"/>
    <n v="4.74"/>
    <n v="0"/>
    <s v="f"/>
    <n v="0.20438439159521657"/>
    <n v="2"/>
    <n v="2"/>
  </r>
  <r>
    <s v="922-F-Jun-06-23"/>
    <m/>
    <n v="922"/>
    <x v="38"/>
    <n v="4.8689999999999998"/>
    <n v="4.87"/>
    <x v="68"/>
    <s v=""/>
    <n v="14646730"/>
    <n v="72469286"/>
    <n v="23.48"/>
    <n v="4.74"/>
    <n v="0"/>
    <s v="f"/>
    <n v="0.12911593952909478"/>
    <n v="2"/>
    <n v="2"/>
  </r>
  <r>
    <s v="922-F-Jun-06-23"/>
    <m/>
    <n v="922"/>
    <x v="38"/>
    <n v="5.4210000000000003"/>
    <n v="5.42"/>
    <x v="2"/>
    <s v="hydroxymethylpentanone"/>
    <n v="249345490"/>
    <n v="72469286"/>
    <n v="23.48"/>
    <n v="4.74"/>
    <n v="0"/>
    <s v="f"/>
    <n v="2.1980658623933467"/>
    <n v="2"/>
    <n v="2"/>
  </r>
  <r>
    <s v="922-F-Jun-06-23"/>
    <m/>
    <n v="922"/>
    <x v="38"/>
    <n v="5.76"/>
    <n v="5.76"/>
    <x v="3"/>
    <s v="zhexenol"/>
    <n v="575977611"/>
    <n v="72469286"/>
    <n v="23.48"/>
    <n v="4.74"/>
    <n v="0"/>
    <s v="f"/>
    <n v="5.0774398375602248"/>
    <n v="2"/>
    <n v="2"/>
  </r>
  <r>
    <s v="922-F-Jun-06-23"/>
    <m/>
    <n v="922"/>
    <x v="38"/>
    <n v="6.1150000000000002"/>
    <n v="6.12"/>
    <x v="5"/>
    <s v=""/>
    <n v="47303201"/>
    <n v="72469286"/>
    <n v="23.48"/>
    <n v="4.74"/>
    <n v="0"/>
    <s v="f"/>
    <n v="0.41699391194134222"/>
    <n v="2"/>
    <n v="2"/>
  </r>
  <r>
    <s v="922-F-Jun-06-23"/>
    <m/>
    <n v="922"/>
    <x v="38"/>
    <n v="7.5090000000000003"/>
    <n v="7.51"/>
    <x v="9"/>
    <s v="cyclopentane"/>
    <n v="25057959"/>
    <n v="72469286"/>
    <n v="23.48"/>
    <n v="4.74"/>
    <n v="0"/>
    <s v="f"/>
    <n v="0.22089448764103223"/>
    <n v="2"/>
    <n v="2"/>
  </r>
  <r>
    <s v="922-F-Jun-06-23"/>
    <m/>
    <n v="922"/>
    <x v="38"/>
    <n v="7.8159999999999998"/>
    <n v="7.82"/>
    <x v="226"/>
    <s v=""/>
    <n v="898423982"/>
    <n v="72469286"/>
    <n v="23.48"/>
    <n v="4.74"/>
    <n v="0"/>
    <s v="f"/>
    <n v="7.9199149934081206"/>
    <n v="2"/>
    <n v="2"/>
  </r>
  <r>
    <s v="922-F-Jun-06-23"/>
    <m/>
    <n v="922"/>
    <x v="38"/>
    <n v="8.0050000000000008"/>
    <n v="8.01"/>
    <x v="169"/>
    <s v="apinene"/>
    <n v="499328672"/>
    <n v="72469286"/>
    <n v="23.48"/>
    <n v="4.74"/>
    <n v="0"/>
    <s v="f"/>
    <n v="4.4017531980923525"/>
    <n v="2"/>
    <n v="2"/>
  </r>
  <r>
    <s v="922-F-Jun-06-23"/>
    <m/>
    <n v="922"/>
    <x v="38"/>
    <n v="8.4649999999999999"/>
    <n v="8.4700000000000006"/>
    <x v="10"/>
    <s v=""/>
    <n v="53298798"/>
    <n v="72469286"/>
    <n v="23.48"/>
    <n v="4.74"/>
    <n v="0"/>
    <s v="f"/>
    <n v="0.46984715219994072"/>
    <n v="2"/>
    <n v="2"/>
  </r>
  <r>
    <s v="922-F-Jun-06-23"/>
    <m/>
    <n v="922"/>
    <x v="38"/>
    <n v="8.9060000000000006"/>
    <n v="8.91"/>
    <x v="11"/>
    <s v=""/>
    <n v="111993516"/>
    <n v="72469286"/>
    <n v="23.48"/>
    <n v="4.74"/>
    <n v="0"/>
    <s v="f"/>
    <n v="0.98726118659296014"/>
    <n v="2"/>
    <n v="2"/>
  </r>
  <r>
    <s v="922-F-Jun-06-23"/>
    <m/>
    <n v="922"/>
    <x v="38"/>
    <n v="9.0540000000000003"/>
    <n v="9.0500000000000007"/>
    <x v="280"/>
    <s v=""/>
    <n v="77216288"/>
    <n v="72469286"/>
    <n v="23.48"/>
    <n v="4.74"/>
    <n v="0"/>
    <s v="f"/>
    <n v="0.68068801514530319"/>
    <n v="2"/>
    <n v="2"/>
  </r>
  <r>
    <s v="922-F-Jun-06-23"/>
    <m/>
    <n v="922"/>
    <x v="38"/>
    <n v="9.3089999999999993"/>
    <n v="9.31"/>
    <x v="207"/>
    <s v=""/>
    <n v="1500164044"/>
    <n v="72469286"/>
    <n v="23.48"/>
    <n v="4.74"/>
    <n v="0"/>
    <s v="f"/>
    <n v="13.224459656785253"/>
    <n v="2"/>
    <n v="2"/>
  </r>
  <r>
    <s v="922-F-Jun-06-23"/>
    <m/>
    <n v="922"/>
    <x v="38"/>
    <n v="9.9390000000000001"/>
    <n v="9.94"/>
    <x v="345"/>
    <s v="bmyrcene"/>
    <n v="3737196757"/>
    <n v="72469286"/>
    <n v="23.48"/>
    <n v="4.74"/>
    <n v="0"/>
    <s v="f"/>
    <n v="32.944668911432181"/>
    <n v="2"/>
    <n v="2"/>
  </r>
  <r>
    <s v="922-F-Jun-06-23"/>
    <m/>
    <n v="922"/>
    <x v="38"/>
    <n v="10.391999999999999"/>
    <n v="10.39"/>
    <x v="312"/>
    <s v=""/>
    <n v="802062610"/>
    <n v="72469286"/>
    <n v="23.48"/>
    <n v="4.74"/>
    <n v="0"/>
    <s v="f"/>
    <n v="7.0704565081289763"/>
    <n v="2"/>
    <n v="2"/>
  </r>
  <r>
    <s v="922-F-Jun-06-23"/>
    <m/>
    <n v="922"/>
    <x v="38"/>
    <n v="10.75"/>
    <n v="10.75"/>
    <x v="438"/>
    <s v=""/>
    <n v="200828819"/>
    <n v="72469286"/>
    <n v="23.48"/>
    <n v="4.74"/>
    <n v="0"/>
    <s v="f"/>
    <n v="1.7703747969480916"/>
    <n v="2"/>
    <n v="2"/>
  </r>
  <r>
    <s v="922-F-Jun-06-23"/>
    <m/>
    <n v="922"/>
    <x v="38"/>
    <n v="11.222"/>
    <n v="11.22"/>
    <x v="439"/>
    <s v=""/>
    <n v="9902068946"/>
    <n v="72469286"/>
    <n v="23.48"/>
    <n v="4.74"/>
    <n v="0"/>
    <s v="f"/>
    <n v="87.290127915559523"/>
    <n v="2"/>
    <n v="2"/>
  </r>
  <r>
    <s v="922-F-Jun-06-23"/>
    <m/>
    <n v="922"/>
    <x v="38"/>
    <n v="11.438000000000001"/>
    <n v="11.44"/>
    <x v="285"/>
    <s v=""/>
    <n v="255294389"/>
    <n v="72469286"/>
    <n v="23.48"/>
    <n v="4.74"/>
    <n v="0"/>
    <s v="f"/>
    <n v="2.2505074437940209"/>
    <n v="2"/>
    <n v="2"/>
  </r>
  <r>
    <s v="922-F-Jun-06-23"/>
    <m/>
    <n v="922"/>
    <x v="38"/>
    <n v="11.775"/>
    <n v="11.78"/>
    <x v="149"/>
    <s v="bocimene"/>
    <n v="2162144131"/>
    <n v="72469286"/>
    <n v="23.48"/>
    <n v="4.74"/>
    <n v="0"/>
    <s v="f"/>
    <n v="19.060040764824858"/>
    <n v="2"/>
    <n v="2"/>
  </r>
  <r>
    <s v="922-F-Jun-06-23"/>
    <m/>
    <n v="922"/>
    <x v="38"/>
    <n v="12.073"/>
    <n v="12.07"/>
    <x v="286"/>
    <s v=""/>
    <n v="468844457"/>
    <n v="72469286"/>
    <n v="23.48"/>
    <n v="4.74"/>
    <n v="0"/>
    <s v="f"/>
    <n v="4.1330244060321508"/>
    <n v="2"/>
    <n v="2"/>
  </r>
  <r>
    <s v="922-F-Jun-06-23"/>
    <m/>
    <n v="922"/>
    <x v="38"/>
    <n v="12.326000000000001"/>
    <n v="12.33"/>
    <x v="234"/>
    <s v=""/>
    <n v="139872557"/>
    <n v="72469286"/>
    <n v="23.48"/>
    <n v="4.74"/>
    <n v="0"/>
    <s v="f"/>
    <n v="1.2330244779136272"/>
    <n v="2"/>
    <n v="2"/>
  </r>
  <r>
    <s v="922-F-Jun-06-23"/>
    <m/>
    <n v="922"/>
    <x v="38"/>
    <n v="12.997"/>
    <n v="13"/>
    <x v="287"/>
    <s v=""/>
    <n v="443393571"/>
    <n v="72469286"/>
    <n v="23.48"/>
    <n v="4.74"/>
    <n v="0"/>
    <s v="f"/>
    <n v="3.9086661323602874"/>
    <n v="2"/>
    <n v="2"/>
  </r>
  <r>
    <s v="922-F-Jun-06-23"/>
    <m/>
    <n v="922"/>
    <x v="38"/>
    <n v="13.297000000000001"/>
    <n v="13.3"/>
    <x v="317"/>
    <s v=""/>
    <n v="181776375"/>
    <n v="72469286"/>
    <n v="23.48"/>
    <n v="4.74"/>
    <n v="0"/>
    <s v="f"/>
    <n v="1.6024209801312688"/>
    <n v="2"/>
    <n v="2"/>
  </r>
  <r>
    <s v="922-F-Jun-06-23"/>
    <m/>
    <n v="922"/>
    <x v="38"/>
    <n v="13.37"/>
    <n v="13.37"/>
    <x v="107"/>
    <s v=""/>
    <n v="163181616"/>
    <n v="72469286"/>
    <n v="23.48"/>
    <n v="4.74"/>
    <n v="0"/>
    <s v="f"/>
    <n v="1.4385018132863763"/>
    <n v="2"/>
    <n v="2"/>
  </r>
  <r>
    <s v="922-F-Jun-06-23"/>
    <m/>
    <n v="922"/>
    <x v="38"/>
    <n v="13.516"/>
    <n v="13.52"/>
    <x v="20"/>
    <s v="nonanal"/>
    <n v="145289887"/>
    <n v="72469286"/>
    <n v="23.48"/>
    <n v="4.74"/>
    <n v="0"/>
    <s v="f"/>
    <n v="1.2807800965868159"/>
    <n v="2"/>
    <n v="2"/>
  </r>
  <r>
    <s v="922-F-Jun-06-23"/>
    <m/>
    <n v="922"/>
    <x v="38"/>
    <n v="13.773999999999999"/>
    <n v="13.77"/>
    <x v="434"/>
    <s v=""/>
    <n v="40238929"/>
    <n v="72469286"/>
    <n v="23.48"/>
    <n v="4.74"/>
    <n v="0"/>
    <s v="f"/>
    <n v="0.35471993567707866"/>
    <n v="2"/>
    <n v="2"/>
  </r>
  <r>
    <s v="922-F-Jun-06-23"/>
    <m/>
    <n v="922"/>
    <x v="38"/>
    <n v="13.891999999999999"/>
    <n v="13.89"/>
    <x v="71"/>
    <s v="edimethylnonatriene"/>
    <n v="270305076"/>
    <n v="72469286"/>
    <n v="23.48"/>
    <n v="4.74"/>
    <n v="0"/>
    <s v="f"/>
    <n v="2.3828317888855306"/>
    <n v="2"/>
    <n v="2"/>
  </r>
  <r>
    <s v="922-F-Jun-06-23"/>
    <m/>
    <n v="922"/>
    <x v="38"/>
    <n v="13.993"/>
    <n v="13.99"/>
    <x v="292"/>
    <s v=""/>
    <n v="93421733"/>
    <n v="72469286"/>
    <n v="23.48"/>
    <n v="4.74"/>
    <n v="0"/>
    <s v="f"/>
    <n v="0.82354456105432661"/>
    <n v="2"/>
    <n v="2"/>
  </r>
  <r>
    <s v="922-F-Jun-06-23"/>
    <m/>
    <n v="922"/>
    <x v="38"/>
    <n v="14.173999999999999"/>
    <n v="14.17"/>
    <x v="293"/>
    <s v=""/>
    <n v="78733488"/>
    <n v="72469286"/>
    <n v="23.48"/>
    <n v="4.74"/>
    <n v="0"/>
    <s v="f"/>
    <n v="0.69406265258680322"/>
    <n v="2"/>
    <n v="2"/>
  </r>
  <r>
    <s v="922-F-Jun-06-23"/>
    <m/>
    <n v="922"/>
    <x v="38"/>
    <n v="14.292"/>
    <n v="14.29"/>
    <x v="238"/>
    <s v=""/>
    <n v="83742503"/>
    <n v="72469286"/>
    <n v="23.48"/>
    <n v="4.74"/>
    <n v="0"/>
    <s v="f"/>
    <n v="0.73821883474079453"/>
    <n v="2"/>
    <n v="2"/>
  </r>
  <r>
    <s v="922-F-Jun-06-23"/>
    <m/>
    <n v="922"/>
    <x v="38"/>
    <n v="14.385"/>
    <n v="14.39"/>
    <x v="239"/>
    <s v=""/>
    <n v="77880818"/>
    <n v="72469286"/>
    <n v="23.48"/>
    <n v="4.74"/>
    <n v="0"/>
    <s v="f"/>
    <n v="0.68654607460944772"/>
    <n v="2"/>
    <n v="2"/>
  </r>
  <r>
    <s v="922-F-Jun-06-23"/>
    <m/>
    <n v="922"/>
    <x v="38"/>
    <n v="14.531000000000001"/>
    <n v="14.53"/>
    <x v="240"/>
    <s v=""/>
    <n v="46757686"/>
    <n v="72469286"/>
    <n v="23.48"/>
    <n v="4.74"/>
    <n v="0"/>
    <s v="f"/>
    <n v="0.41218501044918565"/>
    <n v="2"/>
    <n v="2"/>
  </r>
  <r>
    <s v="922-F-Jun-06-23"/>
    <m/>
    <n v="922"/>
    <x v="38"/>
    <n v="14.634"/>
    <n v="14.63"/>
    <x v="294"/>
    <s v=""/>
    <n v="55101495"/>
    <n v="72469286"/>
    <n v="23.48"/>
    <n v="4.74"/>
    <n v="0"/>
    <s v="f"/>
    <n v="0.48573854344162265"/>
    <n v="2"/>
    <n v="2"/>
  </r>
  <r>
    <s v="922-F-Jun-06-23"/>
    <m/>
    <n v="922"/>
    <x v="38"/>
    <n v="14.868"/>
    <n v="14.87"/>
    <x v="440"/>
    <s v=""/>
    <n v="29927646"/>
    <n v="72469286"/>
    <n v="23.48"/>
    <n v="4.74"/>
    <n v="0"/>
    <s v="f"/>
    <n v="0.26382244577350406"/>
    <n v="2"/>
    <n v="2"/>
  </r>
  <r>
    <s v="922-F-Jun-06-23"/>
    <m/>
    <n v="922"/>
    <x v="38"/>
    <n v="14.954000000000001"/>
    <n v="14.95"/>
    <x v="95"/>
    <s v="benzene"/>
    <n v="40334469"/>
    <n v="72469286"/>
    <n v="23.48"/>
    <n v="4.74"/>
    <n v="0"/>
    <s v="f"/>
    <n v="0.35556215348696585"/>
    <n v="2"/>
    <n v="2"/>
  </r>
  <r>
    <s v="922-F-Jun-06-23"/>
    <m/>
    <n v="922"/>
    <x v="38"/>
    <n v="15.161"/>
    <n v="15.16"/>
    <x v="23"/>
    <s v=""/>
    <n v="79580853"/>
    <n v="72469286"/>
    <n v="23.48"/>
    <n v="4.74"/>
    <n v="0"/>
    <s v="f"/>
    <n v="0.70153246517289392"/>
    <n v="2"/>
    <n v="2"/>
  </r>
  <r>
    <s v="922-F-Jun-06-23"/>
    <m/>
    <n v="922"/>
    <x v="38"/>
    <n v="15.46"/>
    <n v="15.46"/>
    <x v="243"/>
    <s v=""/>
    <n v="51039874"/>
    <n v="72469286"/>
    <n v="23.48"/>
    <n v="4.74"/>
    <n v="0"/>
    <s v="f"/>
    <n v="0.44993396375550149"/>
    <n v="2"/>
    <n v="2"/>
  </r>
  <r>
    <s v="922-F-Jun-06-23"/>
    <m/>
    <n v="922"/>
    <x v="38"/>
    <n v="15.711"/>
    <n v="15.71"/>
    <x v="25"/>
    <s v=""/>
    <n v="234325933"/>
    <n v="72469286"/>
    <n v="23.48"/>
    <n v="4.74"/>
    <n v="0"/>
    <s v="f"/>
    <n v="2.0656633252150285"/>
    <n v="2"/>
    <n v="2"/>
  </r>
  <r>
    <s v="922-F-Jun-06-23"/>
    <m/>
    <n v="922"/>
    <x v="38"/>
    <n v="15.935"/>
    <n v="15.94"/>
    <x v="376"/>
    <s v=""/>
    <n v="43575210"/>
    <n v="72469286"/>
    <n v="23.48"/>
    <n v="4.74"/>
    <n v="0"/>
    <s v="f"/>
    <n v="0.38413039492962631"/>
    <n v="2"/>
    <n v="2"/>
  </r>
  <r>
    <s v="922-F-Jun-06-23"/>
    <m/>
    <n v="922"/>
    <x v="38"/>
    <n v="16.003"/>
    <n v="16"/>
    <x v="26"/>
    <s v="Butanoicacidhexenylester"/>
    <n v="52070883"/>
    <n v="72469286"/>
    <n v="23.48"/>
    <n v="4.74"/>
    <n v="0"/>
    <s v="f"/>
    <n v="0.45902266107551443"/>
    <n v="2"/>
    <n v="2"/>
  </r>
  <r>
    <s v="922-F-Jun-06-23"/>
    <m/>
    <n v="922"/>
    <x v="38"/>
    <n v="16.109000000000002"/>
    <n v="16.11"/>
    <x v="204"/>
    <s v=""/>
    <n v="36411130"/>
    <n v="72469286"/>
    <n v="23.48"/>
    <n v="4.74"/>
    <n v="0"/>
    <s v="f"/>
    <n v="0.3209765769742467"/>
    <n v="2"/>
    <n v="2"/>
  </r>
  <r>
    <s v="922-F-Jun-06-23"/>
    <m/>
    <n v="922"/>
    <x v="38"/>
    <n v="16.213000000000001"/>
    <n v="16.21"/>
    <x v="27"/>
    <s v="methylsalicylate"/>
    <n v="60254933"/>
    <n v="72469286"/>
    <n v="23.48"/>
    <n v="4.74"/>
    <n v="0"/>
    <s v="f"/>
    <n v="0.53116786378650094"/>
    <n v="2"/>
    <n v="2"/>
  </r>
  <r>
    <s v="922-F-Jun-06-23"/>
    <m/>
    <n v="922"/>
    <x v="38"/>
    <n v="16.366"/>
    <n v="16.37"/>
    <x v="28"/>
    <s v="dodecane"/>
    <n v="107057480"/>
    <n v="72469286"/>
    <n v="23.48"/>
    <n v="4.74"/>
    <n v="0"/>
    <s v="f"/>
    <n v="0.94374833930968027"/>
    <n v="2"/>
    <n v="2"/>
  </r>
  <r>
    <s v="922-F-Jun-06-23"/>
    <m/>
    <n v="922"/>
    <x v="38"/>
    <n v="16.55"/>
    <n v="16.55"/>
    <x v="29"/>
    <s v="decanal"/>
    <n v="154499671"/>
    <n v="72469286"/>
    <n v="23.48"/>
    <n v="4.74"/>
    <n v="0"/>
    <s v="f"/>
    <n v="1.3619674956868213"/>
    <n v="2"/>
    <n v="2"/>
  </r>
  <r>
    <s v="922-F-Jun-06-23"/>
    <m/>
    <n v="922"/>
    <x v="38"/>
    <n v="16.736999999999998"/>
    <n v="16.739999999999998"/>
    <x v="299"/>
    <s v=""/>
    <n v="25024620"/>
    <n v="72469286"/>
    <n v="23.48"/>
    <n v="4.74"/>
    <n v="0"/>
    <s v="f"/>
    <n v="0.22060059294180856"/>
    <n v="2"/>
    <n v="2"/>
  </r>
  <r>
    <s v="922-F-Jun-06-23"/>
    <m/>
    <n v="922"/>
    <x v="38"/>
    <n v="16.843"/>
    <n v="16.84"/>
    <x v="300"/>
    <s v=""/>
    <n v="26781970"/>
    <n v="72469286"/>
    <n v="23.48"/>
    <n v="4.74"/>
    <n v="0"/>
    <s v="f"/>
    <n v="0.23609223485310582"/>
    <n v="2"/>
    <n v="2"/>
  </r>
  <r>
    <s v="922-F-Jun-06-23"/>
    <m/>
    <n v="922"/>
    <x v="38"/>
    <n v="16.934000000000001"/>
    <n v="16.93"/>
    <x v="273"/>
    <s v=""/>
    <n v="59819420"/>
    <n v="72469286"/>
    <n v="23.48"/>
    <n v="4.74"/>
    <n v="0"/>
    <s v="f"/>
    <n v="0.52732866758556507"/>
    <n v="2"/>
    <n v="2"/>
  </r>
  <r>
    <s v="922-F-Jun-06-23"/>
    <m/>
    <n v="922"/>
    <x v="38"/>
    <n v="17.193000000000001"/>
    <n v="17.190000000000001"/>
    <x v="247"/>
    <s v=""/>
    <n v="65756793"/>
    <n v="72469286"/>
    <n v="23.48"/>
    <n v="4.74"/>
    <n v="0"/>
    <s v="f"/>
    <n v="0.57966864335009949"/>
    <n v="2"/>
    <n v="2"/>
  </r>
  <r>
    <s v="922-F-Jun-06-23"/>
    <m/>
    <n v="922"/>
    <x v="38"/>
    <n v="17.433"/>
    <n v="17.43"/>
    <x v="30"/>
    <s v="cisthreehexiso"/>
    <n v="73372656"/>
    <n v="72469286"/>
    <n v="23.48"/>
    <n v="4.74"/>
    <n v="0"/>
    <s v="f"/>
    <n v="0.64680508312675067"/>
    <n v="2"/>
    <n v="2"/>
  </r>
  <r>
    <s v="922-F-Jun-06-23"/>
    <m/>
    <n v="922"/>
    <x v="38"/>
    <n v="17.649000000000001"/>
    <n v="17.649999999999999"/>
    <x v="248"/>
    <s v=""/>
    <n v="51894868"/>
    <n v="72469286"/>
    <n v="23.48"/>
    <n v="4.74"/>
    <n v="0"/>
    <s v="f"/>
    <n v="0.45747102858852151"/>
    <n v="2"/>
    <n v="2"/>
  </r>
  <r>
    <s v="922-F-Jun-06-23"/>
    <m/>
    <n v="922"/>
    <x v="38"/>
    <n v="18.048999999999999"/>
    <n v="18.05"/>
    <x v="441"/>
    <s v=""/>
    <n v="15846147"/>
    <n v="72469286"/>
    <n v="23.48"/>
    <n v="4.74"/>
    <n v="0"/>
    <s v="f"/>
    <n v="0.13968921102670331"/>
    <n v="2"/>
    <n v="2"/>
  </r>
  <r>
    <s v="922-F-Jun-06-23"/>
    <m/>
    <n v="922"/>
    <x v="38"/>
    <n v="18.422999999999998"/>
    <n v="18.420000000000002"/>
    <x v="321"/>
    <s v=""/>
    <n v="26577944"/>
    <n v="72469286"/>
    <n v="23.48"/>
    <n v="4.74"/>
    <n v="0"/>
    <s v="f"/>
    <n v="0.23429367581102861"/>
    <n v="2"/>
    <n v="2"/>
  </r>
  <r>
    <s v="922-F-Jun-06-23"/>
    <m/>
    <n v="922"/>
    <x v="38"/>
    <n v="18.678999999999998"/>
    <n v="18.68"/>
    <x v="35"/>
    <s v=""/>
    <n v="31350331"/>
    <n v="72469286"/>
    <n v="23.48"/>
    <n v="4.74"/>
    <n v="0"/>
    <s v="f"/>
    <n v="0.27636390113104459"/>
    <n v="2"/>
    <n v="2"/>
  </r>
  <r>
    <s v="922-F-Jun-06-23"/>
    <m/>
    <n v="922"/>
    <x v="38"/>
    <n v="19.004000000000001"/>
    <n v="19"/>
    <x v="36"/>
    <s v="methylnaphthalene"/>
    <n v="75364858"/>
    <n v="72469286"/>
    <n v="23.48"/>
    <n v="4.74"/>
    <n v="0"/>
    <s v="f"/>
    <n v="0.66436702582397666"/>
    <n v="2"/>
    <n v="2"/>
  </r>
  <r>
    <s v="922-F-Jun-06-23"/>
    <m/>
    <n v="922"/>
    <x v="38"/>
    <n v="19.097000000000001"/>
    <n v="19.100000000000001"/>
    <x v="37"/>
    <s v=""/>
    <n v="61769717"/>
    <n v="72469286"/>
    <n v="23.48"/>
    <n v="4.74"/>
    <n v="0"/>
    <s v="f"/>
    <n v="0.54452120336083876"/>
    <n v="2"/>
    <n v="2"/>
  </r>
  <r>
    <s v="922-F-Jun-06-23"/>
    <m/>
    <n v="922"/>
    <x v="38"/>
    <n v="19.396000000000001"/>
    <n v="19.399999999999999"/>
    <x v="39"/>
    <s v="undecanal_c"/>
    <n v="37096248"/>
    <n v="72469286"/>
    <n v="23.48"/>
    <n v="4.74"/>
    <n v="0"/>
    <s v="f"/>
    <n v="0.32701612670707403"/>
    <n v="2"/>
    <n v="2"/>
  </r>
  <r>
    <s v="922-F-Jun-06-23"/>
    <m/>
    <n v="922"/>
    <x v="38"/>
    <n v="19.504000000000001"/>
    <n v="19.5"/>
    <x v="41"/>
    <s v="standard"/>
    <n v="72469286"/>
    <n v="72469286"/>
    <n v="23.48"/>
    <n v="4.74"/>
    <n v="0"/>
    <s v="f"/>
    <n v="0.6388415672913117"/>
    <n v="2"/>
    <n v="2"/>
  </r>
  <r>
    <s v="922-F-Jun-06-23"/>
    <m/>
    <n v="922"/>
    <x v="38"/>
    <n v="19.88"/>
    <n v="19.88"/>
    <x v="164"/>
    <s v=""/>
    <n v="16548601"/>
    <n v="72469286"/>
    <n v="23.48"/>
    <n v="4.74"/>
    <n v="0"/>
    <s v="f"/>
    <n v="0.14588158353483113"/>
    <n v="2"/>
    <n v="2"/>
  </r>
  <r>
    <s v="922-F-Jun-06-23"/>
    <m/>
    <n v="922"/>
    <x v="38"/>
    <n v="20.056000000000001"/>
    <n v="20.059999999999999"/>
    <x v="403"/>
    <s v=""/>
    <n v="16203306"/>
    <n v="72469286"/>
    <n v="23.48"/>
    <n v="4.74"/>
    <n v="0"/>
    <s v="f"/>
    <n v="0.14283768989169723"/>
    <n v="2"/>
    <n v="2"/>
  </r>
  <r>
    <s v="922-F-Jun-06-23"/>
    <m/>
    <n v="922"/>
    <x v="38"/>
    <n v="21.635999999999999"/>
    <n v="21.64"/>
    <x v="173"/>
    <s v=""/>
    <n v="19519033"/>
    <n v="72469286"/>
    <n v="23.48"/>
    <n v="4.74"/>
    <n v="0"/>
    <s v="f"/>
    <n v="0.17206695859720261"/>
    <n v="2"/>
    <n v="2"/>
  </r>
  <r>
    <s v="922-F-Jun-06-23"/>
    <m/>
    <n v="922"/>
    <x v="38"/>
    <n v="21.837"/>
    <n v="21.84"/>
    <x v="44"/>
    <s v="tetradecane"/>
    <n v="32567258"/>
    <n v="72469286"/>
    <n v="23.48"/>
    <n v="4.74"/>
    <n v="0"/>
    <s v="f"/>
    <n v="0.28709152927352577"/>
    <n v="2"/>
    <n v="2"/>
  </r>
  <r>
    <s v="922-F-Jun-06-23"/>
    <m/>
    <n v="922"/>
    <x v="38"/>
    <n v="22.077000000000002"/>
    <n v="22.08"/>
    <x v="45"/>
    <s v="dodecanal_b"/>
    <n v="22502154"/>
    <n v="72469286"/>
    <n v="23.48"/>
    <n v="4.74"/>
    <n v="0"/>
    <s v="f"/>
    <n v="0.19836419153888807"/>
    <n v="2"/>
    <n v="2"/>
  </r>
  <r>
    <s v="922-F-Jun-06-23"/>
    <m/>
    <n v="922"/>
    <x v="38"/>
    <n v="22.169"/>
    <n v="22.17"/>
    <x v="165"/>
    <s v=""/>
    <n v="16767881"/>
    <n v="72469286"/>
    <n v="23.48"/>
    <n v="4.74"/>
    <n v="0"/>
    <s v="f"/>
    <n v="0.14781461180939753"/>
    <n v="2"/>
    <n v="2"/>
  </r>
  <r>
    <s v="922-F-Jun-06-23"/>
    <m/>
    <n v="922"/>
    <x v="38"/>
    <n v="22.298999999999999"/>
    <n v="22.3"/>
    <x v="442"/>
    <s v=""/>
    <n v="142848166"/>
    <n v="72469286"/>
    <n v="23.48"/>
    <n v="4.74"/>
    <n v="0"/>
    <s v="f"/>
    <n v="1.2592554900034405"/>
    <n v="2"/>
    <n v="2"/>
  </r>
  <r>
    <s v="922-F-Jun-06-23"/>
    <m/>
    <n v="922"/>
    <x v="38"/>
    <n v="22.422000000000001"/>
    <n v="22.42"/>
    <x v="83"/>
    <s v=""/>
    <n v="41609429"/>
    <n v="72469286"/>
    <n v="23.48"/>
    <n v="4.74"/>
    <n v="0"/>
    <s v="f"/>
    <n v="0.36680136239311861"/>
    <n v="2"/>
    <n v="2"/>
  </r>
  <r>
    <s v="922-F-Jun-06-23"/>
    <m/>
    <n v="922"/>
    <x v="38"/>
    <n v="22.719000000000001"/>
    <n v="22.72"/>
    <x v="259"/>
    <s v=""/>
    <n v="18900426"/>
    <n v="72469286"/>
    <n v="23.48"/>
    <n v="4.74"/>
    <n v="0"/>
    <s v="f"/>
    <n v="0.16661372610064706"/>
    <n v="2"/>
    <n v="2"/>
  </r>
  <r>
    <s v="922-F-Jun-06-23"/>
    <m/>
    <n v="922"/>
    <x v="38"/>
    <n v="23.311"/>
    <n v="23.31"/>
    <x v="260"/>
    <s v=""/>
    <n v="26230796"/>
    <n v="72469286"/>
    <n v="23.48"/>
    <n v="4.74"/>
    <n v="0"/>
    <s v="f"/>
    <n v="0.23123344733848586"/>
    <n v="2"/>
    <n v="2"/>
  </r>
  <r>
    <s v="922-F-Jun-06-23"/>
    <m/>
    <n v="922"/>
    <x v="38"/>
    <n v="23.408999999999999"/>
    <n v="23.41"/>
    <x v="308"/>
    <s v=""/>
    <n v="34167334"/>
    <n v="72469286"/>
    <n v="23.48"/>
    <n v="4.74"/>
    <n v="0"/>
    <s v="f"/>
    <n v="0.30119674702915827"/>
    <n v="2"/>
    <n v="2"/>
  </r>
  <r>
    <s v="922-F-Jun-06-23"/>
    <m/>
    <n v="922"/>
    <x v="38"/>
    <n v="23.539000000000001"/>
    <n v="23.54"/>
    <x v="77"/>
    <s v=""/>
    <n v="19507526"/>
    <n v="72469286"/>
    <n v="23.48"/>
    <n v="4.74"/>
    <n v="0"/>
    <s v="f"/>
    <n v="0.17196552045256819"/>
    <n v="2"/>
    <n v="2"/>
  </r>
  <r>
    <s v="922-F-Jun-06-23"/>
    <m/>
    <n v="922"/>
    <x v="38"/>
    <n v="23.914000000000001"/>
    <n v="23.91"/>
    <x v="364"/>
    <s v=""/>
    <n v="13577530"/>
    <n v="72469286"/>
    <n v="23.48"/>
    <n v="4.74"/>
    <n v="0"/>
    <s v="f"/>
    <n v="0.11969057546868618"/>
    <n v="2"/>
    <n v="2"/>
  </r>
  <r>
    <s v="922-F-Jun-06-23"/>
    <m/>
    <n v="922"/>
    <x v="38"/>
    <n v="24.33"/>
    <n v="24.33"/>
    <x v="48"/>
    <s v="pentadecane"/>
    <n v="12658877"/>
    <n v="72469286"/>
    <n v="23.48"/>
    <n v="4.74"/>
    <n v="0"/>
    <s v="f"/>
    <n v="0.11159233475582937"/>
    <n v="2"/>
    <n v="2"/>
  </r>
  <r>
    <s v="922-F-Jun-06-23"/>
    <m/>
    <n v="922"/>
    <x v="38"/>
    <n v="24.597000000000001"/>
    <n v="24.6"/>
    <x v="49"/>
    <s v="tridecanal"/>
    <n v="105919054"/>
    <n v="72469286"/>
    <n v="23.48"/>
    <n v="4.74"/>
    <n v="0"/>
    <s v="f"/>
    <n v="0.9337127243584693"/>
    <n v="2"/>
    <n v="2"/>
  </r>
  <r>
    <s v="922-F-Jun-06-23"/>
    <m/>
    <n v="922"/>
    <x v="38"/>
    <n v="24.972999999999999"/>
    <n v="24.97"/>
    <x v="264"/>
    <s v=""/>
    <n v="14288095"/>
    <n v="72469286"/>
    <n v="23.48"/>
    <n v="4.74"/>
    <n v="0"/>
    <s v="f"/>
    <n v="0.12595444921876495"/>
    <n v="2"/>
    <n v="2"/>
  </r>
  <r>
    <s v="922-F-Jun-06-23"/>
    <m/>
    <n v="922"/>
    <x v="38"/>
    <n v="26.062000000000001"/>
    <n v="26.06"/>
    <x v="443"/>
    <s v=""/>
    <n v="18615063"/>
    <n v="72469286"/>
    <n v="23.48"/>
    <n v="4.74"/>
    <n v="0"/>
    <s v="f"/>
    <n v="0.16409815355634258"/>
    <n v="2"/>
    <n v="2"/>
  </r>
  <r>
    <s v="922-F-Jun-06-23"/>
    <m/>
    <n v="922"/>
    <x v="38"/>
    <n v="28.82"/>
    <n v="28.82"/>
    <x v="158"/>
    <s v=""/>
    <n v="35528537"/>
    <n v="72469286"/>
    <n v="23.48"/>
    <n v="4.74"/>
    <n v="0"/>
    <s v="f"/>
    <n v="0.31319621750719828"/>
    <n v="2"/>
    <n v="2"/>
  </r>
  <r>
    <s v="922-F-Jun-06-23"/>
    <m/>
    <n v="922"/>
    <x v="38"/>
    <n v="29.259"/>
    <n v="29.26"/>
    <x v="57"/>
    <s v="pentadecanal"/>
    <n v="16124198"/>
    <n v="72469286"/>
    <n v="23.48"/>
    <n v="4.74"/>
    <n v="0"/>
    <s v="f"/>
    <n v="0.14214032578760932"/>
    <n v="2"/>
    <n v="2"/>
  </r>
  <r>
    <s v="922-F-Jun-06-23"/>
    <m/>
    <n v="922"/>
    <x v="38"/>
    <n v="31.238"/>
    <n v="31.24"/>
    <x v="58"/>
    <s v=""/>
    <n v="60440078"/>
    <n v="72469286"/>
    <n v="23.48"/>
    <n v="4.74"/>
    <n v="0"/>
    <s v="f"/>
    <n v="0.5327999803493183"/>
    <n v="2"/>
    <n v="2"/>
  </r>
  <r>
    <s v="922-F-Jun-06-23"/>
    <m/>
    <n v="922"/>
    <x v="38"/>
    <n v="32.005000000000003"/>
    <n v="32.01"/>
    <x v="124"/>
    <s v=""/>
    <n v="13781037"/>
    <n v="72469286"/>
    <n v="23.48"/>
    <n v="4.74"/>
    <n v="0"/>
    <s v="f"/>
    <n v="0.12148455934807412"/>
    <n v="2"/>
    <n v="2"/>
  </r>
  <r>
    <s v="922-F-Jun-06-23"/>
    <m/>
    <n v="922"/>
    <x v="38"/>
    <n v="32.386000000000003"/>
    <n v="32.39"/>
    <x v="61"/>
    <s v=""/>
    <n v="12206326"/>
    <n v="72469286"/>
    <n v="23.48"/>
    <n v="4.74"/>
    <n v="0"/>
    <s v="f"/>
    <n v="0.10760294275161877"/>
    <n v="2"/>
    <n v="2"/>
  </r>
  <r>
    <s v="922-F-Jun-06-23"/>
    <m/>
    <n v="922"/>
    <x v="38"/>
    <n v="32.872999999999998"/>
    <n v="32.869999999999997"/>
    <x v="267"/>
    <s v=""/>
    <n v="127411286"/>
    <n v="72469286"/>
    <n v="23.48"/>
    <n v="4.74"/>
    <n v="0"/>
    <s v="f"/>
    <n v="1.1231741077018693"/>
    <n v="2"/>
    <n v="2"/>
  </r>
  <r>
    <s v="strleaves-1107-x-Aug-04-23"/>
    <m/>
    <n v="1107"/>
    <x v="39"/>
    <n v="4.383"/>
    <n v="4.38"/>
    <x v="444"/>
    <s v=""/>
    <n v="6943880"/>
    <n v="34500202"/>
    <n v="11.52"/>
    <n v="3.31"/>
    <n v="1"/>
    <s v="s"/>
    <n v="0.1747141541696223"/>
    <n v="3"/>
    <n v="3"/>
  </r>
  <r>
    <s v="strleaves-1107-x-Aug-04-23"/>
    <m/>
    <n v="1107"/>
    <x v="39"/>
    <n v="4.8529999999999998"/>
    <n v="4.8499999999999996"/>
    <x v="445"/>
    <s v=""/>
    <n v="9831980"/>
    <n v="34500202"/>
    <n v="11.52"/>
    <n v="3.31"/>
    <n v="1"/>
    <s v="s"/>
    <n v="0.18553597587148427"/>
    <n v="3"/>
    <n v="4"/>
  </r>
  <r>
    <s v="strleaves-1107-x-Aug-04-23"/>
    <m/>
    <n v="1107"/>
    <x v="39"/>
    <n v="5.4249999999999998"/>
    <n v="5.43"/>
    <x v="2"/>
    <s v="hydroxymethylpentanone"/>
    <n v="63051647"/>
    <n v="34500202"/>
    <n v="11.52"/>
    <n v="3.31"/>
    <n v="1"/>
    <s v="s"/>
    <n v="0.95186107835445921"/>
    <n v="3"/>
    <n v="5"/>
  </r>
  <r>
    <s v="strleaves-1107-x-Aug-04-23"/>
    <m/>
    <n v="1107"/>
    <x v="39"/>
    <n v="5.6509999999999998"/>
    <n v="5.65"/>
    <x v="446"/>
    <s v=""/>
    <n v="9239216"/>
    <n v="34500202"/>
    <n v="11.52"/>
    <n v="3.31"/>
    <n v="1"/>
    <s v="s"/>
    <n v="0.11623341767358027"/>
    <n v="3"/>
    <n v="6"/>
  </r>
  <r>
    <s v="strleaves-1107-x-Aug-04-23"/>
    <m/>
    <n v="1107"/>
    <x v="39"/>
    <n v="5.7759999999999998"/>
    <n v="5.78"/>
    <x v="3"/>
    <s v="zhexenol"/>
    <n v="820051548"/>
    <n v="34500202"/>
    <n v="11.52"/>
    <n v="3.31"/>
    <n v="1"/>
    <s v="s"/>
    <n v="8.8428091201569536"/>
    <n v="3"/>
    <n v="7"/>
  </r>
  <r>
    <s v="strleaves-1107-x-Aug-04-23"/>
    <m/>
    <n v="1107"/>
    <x v="39"/>
    <n v="6.1059999999999999"/>
    <n v="6.11"/>
    <x v="5"/>
    <s v=""/>
    <n v="46127469"/>
    <n v="34500202"/>
    <n v="11.52"/>
    <n v="3.31"/>
    <n v="1"/>
    <s v="s"/>
    <n v="0.43522794876498117"/>
    <n v="3"/>
    <n v="8"/>
  </r>
  <r>
    <s v="strleaves-1107-x-Aug-04-23"/>
    <m/>
    <n v="1107"/>
    <x v="39"/>
    <n v="7.5030000000000001"/>
    <n v="7.5"/>
    <x v="9"/>
    <s v="cyclopentane"/>
    <n v="8210483"/>
    <n v="34500202"/>
    <n v="11.52"/>
    <n v="3.31"/>
    <n v="1"/>
    <s v="s"/>
    <n v="6.8861001470314528E-2"/>
    <n v="3"/>
    <n v="9"/>
  </r>
  <r>
    <s v="strleaves-1107-x-Aug-04-23"/>
    <m/>
    <n v="1107"/>
    <x v="39"/>
    <n v="8.3819999999999997"/>
    <n v="8.3800000000000008"/>
    <x v="182"/>
    <s v=""/>
    <n v="6119672"/>
    <n v="34500202"/>
    <n v="11.52"/>
    <n v="3.31"/>
    <n v="1"/>
    <s v="s"/>
    <n v="4.6192905865691261E-2"/>
    <n v="3"/>
    <n v="10"/>
  </r>
  <r>
    <s v="strleaves-1107-x-Aug-04-23"/>
    <m/>
    <n v="1107"/>
    <x v="39"/>
    <n v="8.4649999999999999"/>
    <n v="8.4700000000000006"/>
    <x v="10"/>
    <s v=""/>
    <n v="10988380"/>
    <n v="34500202"/>
    <n v="11.52"/>
    <n v="3.31"/>
    <n v="1"/>
    <s v="s"/>
    <n v="7.5402912704597203E-2"/>
    <n v="3"/>
    <n v="11"/>
  </r>
  <r>
    <s v="strleaves-1107-x-Aug-04-23"/>
    <m/>
    <n v="1107"/>
    <x v="39"/>
    <n v="8.9079999999999995"/>
    <n v="8.91"/>
    <x v="11"/>
    <s v=""/>
    <n v="21750883"/>
    <n v="34500202"/>
    <n v="11.52"/>
    <n v="3.31"/>
    <n v="1"/>
    <s v="s"/>
    <n v="0.13681785708377076"/>
    <n v="3"/>
    <n v="12"/>
  </r>
  <r>
    <s v="strleaves-1107-x-Aug-04-23"/>
    <m/>
    <n v="1107"/>
    <x v="39"/>
    <n v="9.5380000000000003"/>
    <n v="9.5399999999999991"/>
    <x v="142"/>
    <s v=""/>
    <n v="13476196"/>
    <n v="34500202"/>
    <n v="11.52"/>
    <n v="3.31"/>
    <n v="1"/>
    <s v="s"/>
    <n v="7.8247614132512716E-2"/>
    <n v="3"/>
    <n v="13"/>
  </r>
  <r>
    <s v="strleaves-1107-x-Aug-04-23"/>
    <m/>
    <n v="1107"/>
    <x v="39"/>
    <n v="9.8170000000000002"/>
    <n v="9.82"/>
    <x v="12"/>
    <s v="sixmethyl"/>
    <n v="12788445"/>
    <n v="34500202"/>
    <n v="11.52"/>
    <n v="3.31"/>
    <n v="1"/>
    <s v="s"/>
    <n v="6.8950408272764815E-2"/>
    <n v="3"/>
    <n v="14"/>
  </r>
  <r>
    <s v="strleaves-1107-x-Aug-04-23"/>
    <m/>
    <n v="1107"/>
    <x v="39"/>
    <n v="9.9120000000000008"/>
    <n v="9.91"/>
    <x v="147"/>
    <s v=""/>
    <n v="13943313"/>
    <n v="34500202"/>
    <n v="11.52"/>
    <n v="3.31"/>
    <n v="1"/>
    <s v="s"/>
    <n v="7.016521417758656E-2"/>
    <n v="3"/>
    <n v="15"/>
  </r>
  <r>
    <s v="strleaves-1107-x-Aug-04-23"/>
    <m/>
    <n v="1107"/>
    <x v="39"/>
    <n v="10.154999999999999"/>
    <n v="10.16"/>
    <x v="115"/>
    <s v="decane"/>
    <n v="10779076"/>
    <n v="34500202"/>
    <n v="11.52"/>
    <n v="3.31"/>
    <n v="1"/>
    <s v="s"/>
    <n v="5.0852076200645628E-2"/>
    <n v="3"/>
    <n v="16"/>
  </r>
  <r>
    <s v="strleaves-1107-x-Aug-04-23"/>
    <m/>
    <n v="1107"/>
    <x v="39"/>
    <n v="10.345000000000001"/>
    <n v="10.35"/>
    <x v="346"/>
    <s v=""/>
    <n v="72456147"/>
    <n v="34500202"/>
    <n v="11.52"/>
    <n v="3.31"/>
    <n v="1"/>
    <s v="s"/>
    <n v="0.32171658659461488"/>
    <n v="3"/>
    <n v="17"/>
  </r>
  <r>
    <s v="strleaves-1107-x-Aug-04-23"/>
    <m/>
    <n v="1107"/>
    <x v="39"/>
    <n v="10.462999999999999"/>
    <n v="10.46"/>
    <x v="14"/>
    <s v="zhexenolacetate"/>
    <n v="198385434"/>
    <n v="34500202"/>
    <n v="11.52"/>
    <n v="3.31"/>
    <n v="1"/>
    <s v="s"/>
    <n v="0.83192545812243857"/>
    <n v="3"/>
    <n v="18"/>
  </r>
  <r>
    <s v="strleaves-1107-x-Aug-04-23"/>
    <m/>
    <n v="1107"/>
    <x v="39"/>
    <n v="10.72"/>
    <n v="10.72"/>
    <x v="333"/>
    <s v=""/>
    <n v="9126748"/>
    <n v="34500202"/>
    <n v="11.52"/>
    <n v="3.31"/>
    <n v="1"/>
    <s v="s"/>
    <n v="3.6258480177909606E-2"/>
    <n v="3"/>
    <n v="19"/>
  </r>
  <r>
    <s v="strleaves-1107-x-Aug-04-23"/>
    <m/>
    <n v="1107"/>
    <x v="39"/>
    <n v="10.944000000000001"/>
    <n v="10.94"/>
    <x v="214"/>
    <s v=""/>
    <n v="10904369"/>
    <n v="34500202"/>
    <n v="11.52"/>
    <n v="3.31"/>
    <n v="1"/>
    <s v="s"/>
    <n v="4.1154533342780623E-2"/>
    <n v="3"/>
    <n v="20"/>
  </r>
  <r>
    <s v="strleaves-1107-x-Aug-04-23"/>
    <m/>
    <n v="1107"/>
    <x v="39"/>
    <n v="11.071"/>
    <n v="11.07"/>
    <x v="15"/>
    <s v="dlimonene"/>
    <n v="4966584"/>
    <n v="34500202"/>
    <n v="11.52"/>
    <n v="3.31"/>
    <n v="1"/>
    <s v="s"/>
    <n v="1.7851948615643858E-2"/>
    <n v="3"/>
    <n v="21"/>
  </r>
  <r>
    <s v="strleaves-1107-x-Aug-04-23"/>
    <m/>
    <n v="1107"/>
    <x v="39"/>
    <n v="11.135"/>
    <n v="11.14"/>
    <x v="16"/>
    <s v="ethylhexanol"/>
    <n v="8993258"/>
    <n v="34500202"/>
    <n v="11.52"/>
    <n v="3.31"/>
    <n v="1"/>
    <s v="s"/>
    <n v="3.0856133838833403E-2"/>
    <n v="3"/>
    <n v="22"/>
  </r>
  <r>
    <s v="strleaves-1107-x-Aug-04-23"/>
    <m/>
    <n v="1107"/>
    <x v="39"/>
    <n v="11.932"/>
    <n v="11.93"/>
    <x v="144"/>
    <s v=""/>
    <n v="5548324"/>
    <n v="34500202"/>
    <n v="11.52"/>
    <n v="3.31"/>
    <n v="1"/>
    <s v="s"/>
    <n v="1.8208791201792997E-2"/>
    <n v="3"/>
    <n v="23"/>
  </r>
  <r>
    <s v="strleaves-1107-x-Aug-04-23"/>
    <m/>
    <n v="1107"/>
    <x v="39"/>
    <n v="12.023999999999999"/>
    <n v="12.02"/>
    <x v="447"/>
    <s v=""/>
    <n v="8093316"/>
    <n v="34500202"/>
    <n v="11.52"/>
    <n v="3.31"/>
    <n v="1"/>
    <s v="s"/>
    <n v="2.5454372400003148E-2"/>
    <n v="3"/>
    <n v="24"/>
  </r>
  <r>
    <s v="strleaves-1107-x-Aug-04-23"/>
    <m/>
    <n v="1107"/>
    <x v="39"/>
    <n v="12.29"/>
    <n v="12.29"/>
    <x v="17"/>
    <s v="acetophenone"/>
    <n v="10773837"/>
    <n v="34500202"/>
    <n v="11.52"/>
    <n v="3.31"/>
    <n v="1"/>
    <s v="s"/>
    <n v="3.2529510624314611E-2"/>
    <n v="3"/>
    <n v="25"/>
  </r>
  <r>
    <s v="strleaves-1107-x-Aug-04-23"/>
    <m/>
    <n v="1107"/>
    <x v="39"/>
    <n v="13.2"/>
    <n v="13.2"/>
    <x v="19"/>
    <s v=""/>
    <n v="20691805"/>
    <n v="34500202"/>
    <n v="11.52"/>
    <n v="3.31"/>
    <n v="1"/>
    <s v="s"/>
    <n v="6.0072010430287495E-2"/>
    <n v="3"/>
    <n v="26"/>
  </r>
  <r>
    <s v="strleaves-1107-x-Aug-04-23"/>
    <m/>
    <n v="1107"/>
    <x v="39"/>
    <n v="13.353"/>
    <n v="13.35"/>
    <x v="117"/>
    <s v=""/>
    <n v="14351728"/>
    <n v="34500202"/>
    <n v="11.52"/>
    <n v="3.31"/>
    <n v="1"/>
    <s v="s"/>
    <n v="4.0122461447946248E-2"/>
    <n v="3"/>
    <n v="27"/>
  </r>
  <r>
    <s v="strleaves-1107-x-Aug-04-23"/>
    <m/>
    <n v="1107"/>
    <x v="39"/>
    <n v="13.51"/>
    <n v="13.51"/>
    <x v="20"/>
    <s v="nonanal"/>
    <n v="45709792"/>
    <n v="34500202"/>
    <n v="11.52"/>
    <n v="3.31"/>
    <n v="1"/>
    <s v="s"/>
    <n v="0.12322486512094155"/>
    <n v="3"/>
    <n v="28"/>
  </r>
  <r>
    <s v="strleaves-1107-x-Aug-04-23"/>
    <m/>
    <n v="1107"/>
    <x v="39"/>
    <n v="13.885"/>
    <n v="13.89"/>
    <x v="71"/>
    <s v="edimethylnonatriene"/>
    <n v="141169136"/>
    <n v="34500202"/>
    <n v="11.52"/>
    <n v="3.31"/>
    <n v="1"/>
    <s v="s"/>
    <n v="0.36744208481519292"/>
    <n v="3"/>
    <n v="29"/>
  </r>
  <r>
    <s v="strleaves-1107-x-Aug-04-23"/>
    <m/>
    <n v="1107"/>
    <x v="39"/>
    <n v="14.946"/>
    <n v="14.95"/>
    <x v="95"/>
    <s v="benzene"/>
    <n v="5804494"/>
    <n v="34500202"/>
    <n v="11.52"/>
    <n v="3.31"/>
    <n v="1"/>
    <s v="s"/>
    <n v="1.4604619601615345E-2"/>
    <n v="3"/>
    <n v="30"/>
  </r>
  <r>
    <s v="strleaves-1107-x-Aug-04-23"/>
    <m/>
    <n v="1107"/>
    <x v="39"/>
    <n v="15.157"/>
    <n v="15.16"/>
    <x v="23"/>
    <s v=""/>
    <n v="11210798"/>
    <n v="34500202"/>
    <n v="11.52"/>
    <n v="3.31"/>
    <n v="1"/>
    <s v="s"/>
    <n v="2.7297443218086869E-2"/>
    <n v="3"/>
    <n v="31"/>
  </r>
  <r>
    <s v="strleaves-1107-x-Aug-04-23"/>
    <m/>
    <n v="1107"/>
    <x v="39"/>
    <n v="15.999000000000001"/>
    <n v="16"/>
    <x v="26"/>
    <s v="Butanoicacidhexenylester"/>
    <n v="55866165"/>
    <n v="34500202"/>
    <n v="11.52"/>
    <n v="3.31"/>
    <n v="1"/>
    <s v="s"/>
    <n v="0.13177894281559208"/>
    <n v="3"/>
    <n v="32"/>
  </r>
  <r>
    <s v="strleaves-1107-x-Aug-04-23"/>
    <m/>
    <n v="1107"/>
    <x v="39"/>
    <n v="16.209"/>
    <n v="16.21"/>
    <x v="27"/>
    <s v="methylsalicylate"/>
    <n v="54998228"/>
    <n v="34500202"/>
    <n v="11.52"/>
    <n v="3.31"/>
    <n v="1"/>
    <s v="s"/>
    <n v="0.1258003631955312"/>
    <n v="3"/>
    <n v="33"/>
  </r>
  <r>
    <s v="strleaves-1107-x-Aug-04-23"/>
    <m/>
    <n v="1107"/>
    <x v="39"/>
    <n v="16.366"/>
    <n v="16.37"/>
    <x v="28"/>
    <s v="dodecane"/>
    <n v="54876280"/>
    <n v="34500202"/>
    <n v="11.52"/>
    <n v="3.31"/>
    <n v="1"/>
    <s v="s"/>
    <n v="0.12182961844914507"/>
    <n v="3"/>
    <n v="34"/>
  </r>
  <r>
    <s v="strleaves-1107-x-Aug-04-23"/>
    <m/>
    <n v="1107"/>
    <x v="39"/>
    <n v="16.545000000000002"/>
    <n v="16.55"/>
    <x v="29"/>
    <s v="decanal"/>
    <n v="49296916"/>
    <n v="34500202"/>
    <n v="11.52"/>
    <n v="3.31"/>
    <n v="1"/>
    <s v="s"/>
    <n v="0.1063160528051125"/>
    <n v="3"/>
    <n v="35"/>
  </r>
  <r>
    <s v="strleaves-1107-x-Aug-04-23"/>
    <m/>
    <n v="1107"/>
    <x v="39"/>
    <n v="17.323"/>
    <n v="17.32"/>
    <x v="152"/>
    <s v="z3hex"/>
    <n v="19519312"/>
    <n v="34500202"/>
    <n v="11.52"/>
    <n v="3.31"/>
    <n v="1"/>
    <s v="s"/>
    <n v="4.0926927573308652E-2"/>
    <n v="3"/>
    <n v="36"/>
  </r>
  <r>
    <s v="strleaves-1107-x-Aug-04-23"/>
    <m/>
    <n v="1107"/>
    <x v="39"/>
    <n v="17.428999999999998"/>
    <n v="17.43"/>
    <x v="30"/>
    <s v="cisthreehexiso"/>
    <n v="52088963"/>
    <n v="34500202"/>
    <n v="11.52"/>
    <n v="3.31"/>
    <n v="1"/>
    <s v="s"/>
    <n v="0.10626521497815636"/>
    <n v="3"/>
    <n v="37"/>
  </r>
  <r>
    <s v="strleaves-1107-x-Aug-04-23"/>
    <m/>
    <n v="1107"/>
    <x v="39"/>
    <n v="18.178000000000001"/>
    <n v="18.18"/>
    <x v="33"/>
    <s v="methylacetophenone"/>
    <n v="18048064"/>
    <n v="34500202"/>
    <n v="11.52"/>
    <n v="3.31"/>
    <n v="1"/>
    <s v="s"/>
    <n v="3.5850413027380831E-2"/>
    <n v="3"/>
    <n v="38"/>
  </r>
  <r>
    <s v="strleaves-1107-x-Aug-04-23"/>
    <m/>
    <n v="1107"/>
    <x v="39"/>
    <n v="18.692"/>
    <n v="18.690000000000001"/>
    <x v="35"/>
    <s v=""/>
    <n v="13860118"/>
    <n v="34500202"/>
    <n v="11.52"/>
    <n v="3.31"/>
    <n v="1"/>
    <s v="s"/>
    <n v="2.682560086182317E-2"/>
    <n v="3"/>
    <n v="39"/>
  </r>
  <r>
    <s v="strleaves-1107-x-Aug-04-23"/>
    <m/>
    <n v="1107"/>
    <x v="39"/>
    <n v="19.001000000000001"/>
    <n v="19"/>
    <x v="36"/>
    <s v="methylnaphthalene"/>
    <n v="19327459"/>
    <n v="34500202"/>
    <n v="11.52"/>
    <n v="3.31"/>
    <n v="1"/>
    <s v="s"/>
    <n v="3.6472195495526862E-2"/>
    <n v="3"/>
    <n v="40"/>
  </r>
  <r>
    <s v="strleaves-1107-x-Aug-04-23"/>
    <m/>
    <n v="1107"/>
    <x v="39"/>
    <n v="19.501000000000001"/>
    <n v="19.5"/>
    <x v="41"/>
    <s v="standard"/>
    <n v="34500202"/>
    <n v="34500202"/>
    <n v="11.52"/>
    <n v="3.31"/>
    <n v="1"/>
    <s v="s"/>
    <n v="6.3516260162601632E-2"/>
    <n v="3"/>
    <n v="41"/>
  </r>
  <r>
    <s v="strleaves-1107-x-Aug-04-23"/>
    <m/>
    <n v="1107"/>
    <x v="39"/>
    <n v="19.876000000000001"/>
    <n v="19.88"/>
    <x v="164"/>
    <s v=""/>
    <n v="18981866"/>
    <n v="34500202"/>
    <n v="11.52"/>
    <n v="3.31"/>
    <n v="1"/>
    <s v="s"/>
    <n v="3.4114322486143114E-2"/>
    <n v="3"/>
    <n v="42"/>
  </r>
  <r>
    <s v="strleaves-1107-x-Aug-04-23"/>
    <m/>
    <n v="1107"/>
    <x v="39"/>
    <n v="21.504999999999999"/>
    <n v="21.51"/>
    <x v="217"/>
    <s v=""/>
    <n v="9266296"/>
    <n v="34500202"/>
    <n v="11.52"/>
    <n v="3.31"/>
    <n v="1"/>
    <s v="s"/>
    <n v="1.626615293485829E-2"/>
    <n v="3"/>
    <n v="43"/>
  </r>
  <r>
    <s v="strleaves-1107-x-Aug-04-23"/>
    <m/>
    <n v="1107"/>
    <x v="39"/>
    <n v="21.832999999999998"/>
    <n v="21.83"/>
    <x v="44"/>
    <s v="tetradecane"/>
    <n v="35171067"/>
    <n v="34500202"/>
    <n v="11.52"/>
    <n v="3.31"/>
    <n v="1"/>
    <s v="s"/>
    <n v="6.0336484876035851E-2"/>
    <n v="3"/>
    <n v="44"/>
  </r>
  <r>
    <s v="strleaves-1107-x-Aug-04-23"/>
    <m/>
    <n v="1107"/>
    <x v="39"/>
    <n v="22.074999999999999"/>
    <n v="22.08"/>
    <x v="45"/>
    <s v="dodecanal_b"/>
    <n v="5555616"/>
    <n v="34500202"/>
    <n v="11.52"/>
    <n v="3.31"/>
    <n v="1"/>
    <s v="s"/>
    <n v="9.3189470471957119E-3"/>
    <n v="3"/>
    <n v="45"/>
  </r>
  <r>
    <s v="strleaves-1107-x-Aug-04-23"/>
    <m/>
    <n v="1107"/>
    <x v="39"/>
    <n v="22.277999999999999"/>
    <n v="22.28"/>
    <x v="46"/>
    <s v="tetramethyldiol"/>
    <n v="14831068"/>
    <n v="34500202"/>
    <n v="11.52"/>
    <n v="3.31"/>
    <n v="1"/>
    <s v="s"/>
    <n v="2.4336702444881887E-2"/>
    <n v="3"/>
    <n v="46"/>
  </r>
  <r>
    <s v="strleaves-1107-x-Aug-04-23"/>
    <m/>
    <n v="1107"/>
    <x v="39"/>
    <n v="22.417000000000002"/>
    <n v="22.42"/>
    <x v="83"/>
    <s v=""/>
    <n v="12056564"/>
    <n v="34500202"/>
    <n v="11.52"/>
    <n v="3.31"/>
    <n v="1"/>
    <s v="s"/>
    <n v="1.9363008480376701E-2"/>
    <n v="3"/>
    <n v="47"/>
  </r>
  <r>
    <s v="strleaves-1107-x-Aug-04-23"/>
    <m/>
    <n v="1107"/>
    <x v="39"/>
    <n v="24.327000000000002"/>
    <n v="24.33"/>
    <x v="48"/>
    <s v="pentadecane"/>
    <n v="5053837"/>
    <n v="34500202"/>
    <n v="11.52"/>
    <n v="3.31"/>
    <n v="1"/>
    <s v="s"/>
    <n v="7.9474376786297929E-3"/>
    <n v="3"/>
    <n v="48"/>
  </r>
  <r>
    <s v="strleaves-1107-x-Aug-04-23"/>
    <m/>
    <n v="1107"/>
    <x v="39"/>
    <n v="26.064"/>
    <n v="26.06"/>
    <x v="443"/>
    <s v=""/>
    <n v="36871233"/>
    <n v="34500202"/>
    <n v="11.52"/>
    <n v="3.31"/>
    <n v="1"/>
    <s v="s"/>
    <n v="5.6798742232209043E-2"/>
    <n v="3"/>
    <n v="49"/>
  </r>
  <r>
    <s v="strleaves-1107-x-Aug-04-23"/>
    <m/>
    <n v="1107"/>
    <x v="39"/>
    <n v="32.002000000000002"/>
    <n v="32"/>
    <x v="374"/>
    <s v=""/>
    <n v="14090153"/>
    <n v="34500202"/>
    <n v="11.52"/>
    <n v="3.31"/>
    <n v="1"/>
    <s v="s"/>
    <n v="2.1271241699299809E-2"/>
    <n v="3"/>
    <n v="50"/>
  </r>
  <r>
    <s v="strleaves-1223-x-Aug-04-23"/>
    <m/>
    <n v="1223"/>
    <x v="40"/>
    <n v="4.3849999999999998"/>
    <n v="4.3899999999999997"/>
    <x v="101"/>
    <s v=""/>
    <n v="10731317"/>
    <n v="28108287"/>
    <n v="9.34"/>
    <n v="2.42"/>
    <n v="1"/>
    <s v="s"/>
    <n v="2.4044892907357628E-2"/>
    <n v="3"/>
    <n v="51"/>
  </r>
  <r>
    <s v="strleaves-1223-x-Aug-04-23"/>
    <m/>
    <n v="1223"/>
    <x v="40"/>
    <n v="4.8559999999999999"/>
    <n v="4.8600000000000003"/>
    <x v="103"/>
    <s v=""/>
    <n v="9582539"/>
    <n v="28108287"/>
    <n v="9.34"/>
    <n v="2.42"/>
    <n v="1"/>
    <s v="s"/>
    <n v="2.105800628954E-2"/>
    <n v="3"/>
    <n v="52"/>
  </r>
  <r>
    <s v="strleaves-1223-x-Aug-04-23"/>
    <m/>
    <n v="1223"/>
    <x v="40"/>
    <n v="5.4340000000000002"/>
    <n v="5.43"/>
    <x v="2"/>
    <s v="hydroxymethylpentanone"/>
    <n v="9525220"/>
    <n v="28108287"/>
    <n v="9.34"/>
    <n v="2.42"/>
    <n v="1"/>
    <s v="s"/>
    <n v="2.0537101277609583E-2"/>
    <n v="3"/>
    <n v="53"/>
  </r>
  <r>
    <s v="strleaves-1223-x-Aug-04-23"/>
    <m/>
    <n v="1223"/>
    <x v="40"/>
    <n v="5.7480000000000002"/>
    <n v="5.75"/>
    <x v="3"/>
    <s v="zhexenol"/>
    <n v="78232039"/>
    <n v="28108287"/>
    <n v="9.34"/>
    <n v="2.42"/>
    <n v="1"/>
    <s v="s"/>
    <n v="0.16555064953323495"/>
    <n v="3"/>
    <n v="54"/>
  </r>
  <r>
    <s v="strleaves-1223-x-Aug-04-23"/>
    <m/>
    <n v="1223"/>
    <x v="40"/>
    <n v="5.8849999999999998"/>
    <n v="5.89"/>
    <x v="104"/>
    <s v=""/>
    <n v="19524092"/>
    <n v="28108287"/>
    <n v="9.34"/>
    <n v="2.42"/>
    <n v="1"/>
    <s v="s"/>
    <n v="4.056468941903791E-2"/>
    <n v="3"/>
    <n v="55"/>
  </r>
  <r>
    <s v="strleaves-1223-x-Aug-04-23"/>
    <m/>
    <n v="1223"/>
    <x v="40"/>
    <n v="6.1059999999999999"/>
    <n v="6.11"/>
    <x v="5"/>
    <s v=""/>
    <n v="9635056"/>
    <n v="28108287"/>
    <n v="9.34"/>
    <n v="2.42"/>
    <n v="1"/>
    <s v="s"/>
    <n v="1.9661027714984746E-2"/>
    <n v="3"/>
    <n v="56"/>
  </r>
  <r>
    <s v="strleaves-1223-x-Aug-04-23"/>
    <m/>
    <n v="1223"/>
    <x v="40"/>
    <n v="6.4450000000000003"/>
    <n v="6.45"/>
    <x v="179"/>
    <s v=""/>
    <n v="4549074"/>
    <n v="28108287"/>
    <n v="9.34"/>
    <n v="2.42"/>
    <n v="1"/>
    <s v="s"/>
    <n v="9.1198594468878472E-3"/>
    <n v="3"/>
    <n v="57"/>
  </r>
  <r>
    <s v="strleaves-1223-x-Aug-04-23"/>
    <m/>
    <n v="1223"/>
    <x v="40"/>
    <n v="7.5039999999999996"/>
    <n v="7.5"/>
    <x v="9"/>
    <s v="cyclopentane"/>
    <n v="17120241"/>
    <n v="28108287"/>
    <n v="9.34"/>
    <n v="2.42"/>
    <n v="1"/>
    <s v="s"/>
    <n v="3.3730430148172251E-2"/>
    <n v="3"/>
    <n v="58"/>
  </r>
  <r>
    <s v="strleaves-1223-x-Aug-04-23"/>
    <m/>
    <n v="1223"/>
    <x v="40"/>
    <n v="8.3840000000000003"/>
    <n v="8.3800000000000008"/>
    <x v="182"/>
    <s v=""/>
    <n v="4213270"/>
    <n v="28108287"/>
    <n v="9.34"/>
    <n v="2.42"/>
    <n v="1"/>
    <s v="s"/>
    <n v="8.1603216728860437E-3"/>
    <n v="3"/>
    <n v="59"/>
  </r>
  <r>
    <s v="strleaves-1223-x-Aug-04-23"/>
    <m/>
    <n v="1223"/>
    <x v="40"/>
    <n v="8.4659999999999993"/>
    <n v="8.4700000000000006"/>
    <x v="10"/>
    <s v=""/>
    <n v="11395764"/>
    <n v="28108287"/>
    <n v="9.34"/>
    <n v="2.42"/>
    <n v="1"/>
    <s v="s"/>
    <n v="2.1703620928437133E-2"/>
    <n v="3"/>
    <n v="60"/>
  </r>
  <r>
    <s v="strleaves-1223-x-Aug-04-23"/>
    <m/>
    <n v="1223"/>
    <x v="40"/>
    <n v="8.91"/>
    <n v="8.91"/>
    <x v="11"/>
    <s v=""/>
    <n v="21360737"/>
    <n v="28108287"/>
    <n v="9.34"/>
    <n v="2.42"/>
    <n v="1"/>
    <s v="s"/>
    <n v="4.0015329475233778E-2"/>
    <n v="3"/>
    <n v="61"/>
  </r>
  <r>
    <s v="strleaves-1223-x-Aug-04-23"/>
    <m/>
    <n v="1223"/>
    <x v="40"/>
    <n v="9.8279999999999994"/>
    <n v="9.83"/>
    <x v="12"/>
    <s v="sixmethyl"/>
    <n v="8742932"/>
    <n v="28108287"/>
    <n v="9.34"/>
    <n v="2.42"/>
    <n v="1"/>
    <s v="s"/>
    <n v="1.6114076100595096E-2"/>
    <n v="3"/>
    <n v="62"/>
  </r>
  <r>
    <s v="strleaves-1223-x-Aug-04-23"/>
    <m/>
    <n v="1223"/>
    <x v="40"/>
    <n v="9.9169999999999998"/>
    <n v="9.92"/>
    <x v="114"/>
    <s v=""/>
    <n v="16374722"/>
    <n v="28108287"/>
    <n v="9.34"/>
    <n v="2.42"/>
    <n v="1"/>
    <s v="s"/>
    <n v="2.9701158221226091E-2"/>
    <n v="3"/>
    <n v="63"/>
  </r>
  <r>
    <s v="strleaves-1223-x-Aug-04-23"/>
    <m/>
    <n v="1223"/>
    <x v="40"/>
    <n v="10.157999999999999"/>
    <n v="10.16"/>
    <x v="115"/>
    <s v="decane"/>
    <n v="6184489"/>
    <n v="28108287"/>
    <n v="9.34"/>
    <n v="2.42"/>
    <n v="1"/>
    <s v="s"/>
    <n v="1.1042409450242534E-2"/>
    <n v="3"/>
    <n v="64"/>
  </r>
  <r>
    <s v="strleaves-1223-x-Aug-04-23"/>
    <m/>
    <n v="1223"/>
    <x v="40"/>
    <n v="10.259"/>
    <n v="10.26"/>
    <x v="448"/>
    <s v=""/>
    <n v="7755440"/>
    <n v="28108287"/>
    <n v="9.34"/>
    <n v="2.42"/>
    <n v="1"/>
    <s v="s"/>
    <n v="1.363430750853402E-2"/>
    <n v="3"/>
    <n v="65"/>
  </r>
  <r>
    <s v="strleaves-1223-x-Aug-04-23"/>
    <m/>
    <n v="1223"/>
    <x v="40"/>
    <n v="10.353"/>
    <n v="10.35"/>
    <x v="346"/>
    <s v=""/>
    <n v="24929839"/>
    <n v="28108287"/>
    <n v="9.34"/>
    <n v="2.42"/>
    <n v="1"/>
    <s v="s"/>
    <n v="4.3163389122083055E-2"/>
    <n v="3"/>
    <n v="66"/>
  </r>
  <r>
    <s v="strleaves-1223-x-Aug-04-23"/>
    <m/>
    <n v="1223"/>
    <x v="40"/>
    <n v="10.465"/>
    <n v="10.47"/>
    <x v="14"/>
    <s v="zhexenolacetate"/>
    <n v="111615131"/>
    <n v="28108287"/>
    <n v="9.34"/>
    <n v="2.42"/>
    <n v="1"/>
    <s v="s"/>
    <n v="0.19036551139386076"/>
    <n v="3"/>
    <n v="67"/>
  </r>
  <r>
    <s v="strleaves-1223-x-Aug-04-23"/>
    <m/>
    <n v="1223"/>
    <x v="40"/>
    <n v="11.071"/>
    <n v="11.07"/>
    <x v="15"/>
    <s v="dlimonene"/>
    <n v="3823392"/>
    <n v="28108287"/>
    <n v="9.34"/>
    <n v="2.42"/>
    <n v="1"/>
    <s v="s"/>
    <n v="6.4251003289844035E-3"/>
    <n v="3"/>
    <n v="68"/>
  </r>
  <r>
    <s v="strleaves-1223-x-Aug-04-23"/>
    <m/>
    <n v="1223"/>
    <x v="40"/>
    <n v="12.029"/>
    <n v="12.03"/>
    <x v="184"/>
    <s v=""/>
    <n v="5475314"/>
    <n v="28108287"/>
    <n v="9.34"/>
    <n v="2.42"/>
    <n v="1"/>
    <s v="s"/>
    <n v="9.0677583675268045E-3"/>
    <n v="3"/>
    <n v="69"/>
  </r>
  <r>
    <s v="strleaves-1223-x-Aug-04-23"/>
    <m/>
    <n v="1223"/>
    <x v="40"/>
    <n v="13.204000000000001"/>
    <n v="13.2"/>
    <x v="19"/>
    <s v=""/>
    <n v="8808438"/>
    <n v="28108287"/>
    <n v="9.34"/>
    <n v="2.42"/>
    <n v="1"/>
    <s v="s"/>
    <n v="1.4379403183020407E-2"/>
    <n v="3"/>
    <n v="70"/>
  </r>
  <r>
    <s v="strleaves-1223-x-Aug-04-23"/>
    <m/>
    <n v="1223"/>
    <x v="40"/>
    <n v="13.254"/>
    <n v="13.25"/>
    <x v="216"/>
    <s v=""/>
    <n v="19187464"/>
    <n v="28108287"/>
    <n v="9.34"/>
    <n v="2.42"/>
    <n v="1"/>
    <s v="s"/>
    <n v="3.088155983253155E-2"/>
    <n v="3"/>
    <n v="71"/>
  </r>
  <r>
    <s v="strleaves-1223-x-Aug-04-23"/>
    <m/>
    <n v="1223"/>
    <x v="40"/>
    <n v="13.513999999999999"/>
    <n v="13.51"/>
    <x v="20"/>
    <s v="nonanal"/>
    <n v="22754274"/>
    <n v="28108287"/>
    <n v="9.34"/>
    <n v="2.42"/>
    <n v="1"/>
    <s v="s"/>
    <n v="3.6113575286819508E-2"/>
    <n v="3"/>
    <n v="72"/>
  </r>
  <r>
    <s v="strleaves-1223-x-Aug-04-23"/>
    <m/>
    <n v="1223"/>
    <x v="40"/>
    <n v="13.887"/>
    <n v="13.89"/>
    <x v="71"/>
    <s v="edimethylnonatriene"/>
    <n v="250551863"/>
    <n v="28108287"/>
    <n v="9.34"/>
    <n v="2.42"/>
    <n v="1"/>
    <s v="s"/>
    <n v="0.3922064896374915"/>
    <n v="3"/>
    <n v="73"/>
  </r>
  <r>
    <s v="strleaves-1223-x-Aug-04-23"/>
    <m/>
    <n v="1223"/>
    <x v="40"/>
    <n v="14.73"/>
    <n v="14.73"/>
    <x v="163"/>
    <s v=""/>
    <n v="18820781"/>
    <n v="28108287"/>
    <n v="9.34"/>
    <n v="2.42"/>
    <n v="1"/>
    <s v="s"/>
    <n v="2.9063366646788158E-2"/>
    <n v="3"/>
    <n v="74"/>
  </r>
  <r>
    <s v="strleaves-1223-x-Aug-04-23"/>
    <m/>
    <n v="1223"/>
    <x v="40"/>
    <n v="15.159000000000001"/>
    <n v="15.16"/>
    <x v="23"/>
    <s v=""/>
    <n v="10680491"/>
    <n v="28108287"/>
    <n v="9.34"/>
    <n v="2.42"/>
    <n v="1"/>
    <s v="s"/>
    <n v="1.6273087297601772E-2"/>
    <n v="3"/>
    <n v="75"/>
  </r>
  <r>
    <s v="strleaves-1223-x-Aug-04-23"/>
    <m/>
    <n v="1223"/>
    <x v="40"/>
    <n v="16"/>
    <n v="16"/>
    <x v="26"/>
    <s v="Butanoicacidhexenylester"/>
    <n v="23426189"/>
    <n v="28108287"/>
    <n v="9.34"/>
    <n v="2.42"/>
    <n v="1"/>
    <s v="s"/>
    <n v="3.5223138443598111E-2"/>
    <n v="3"/>
    <n v="76"/>
  </r>
  <r>
    <s v="strleaves-1223-x-Aug-04-23"/>
    <m/>
    <n v="1223"/>
    <x v="40"/>
    <n v="16.11"/>
    <n v="16.11"/>
    <x v="204"/>
    <s v=""/>
    <n v="7273349"/>
    <n v="28108287"/>
    <n v="9.34"/>
    <n v="2.42"/>
    <n v="1"/>
    <s v="s"/>
    <n v="1.079403199541769E-2"/>
    <n v="3"/>
    <n v="77"/>
  </r>
  <r>
    <s v="strleaves-1223-x-Aug-04-23"/>
    <m/>
    <n v="1223"/>
    <x v="40"/>
    <n v="16.210999999999999"/>
    <n v="16.21"/>
    <x v="27"/>
    <s v="methylsalicylate"/>
    <n v="27996503"/>
    <n v="28108287"/>
    <n v="9.34"/>
    <n v="2.42"/>
    <n v="1"/>
    <s v="s"/>
    <n v="4.1015610877181606E-2"/>
    <n v="3"/>
    <n v="78"/>
  </r>
  <r>
    <s v="strleaves-1223-x-Aug-04-23"/>
    <m/>
    <n v="1223"/>
    <x v="40"/>
    <n v="16.366"/>
    <n v="16.37"/>
    <x v="28"/>
    <s v="dodecane"/>
    <n v="33128436"/>
    <n v="28108287"/>
    <n v="9.34"/>
    <n v="2.42"/>
    <n v="1"/>
    <s v="s"/>
    <n v="4.7919672490162345E-2"/>
    <n v="3"/>
    <n v="79"/>
  </r>
  <r>
    <s v="strleaves-1223-x-Aug-04-23"/>
    <m/>
    <n v="1223"/>
    <x v="40"/>
    <n v="16.547000000000001"/>
    <n v="16.55"/>
    <x v="29"/>
    <s v="decanal"/>
    <n v="21408844"/>
    <n v="28108287"/>
    <n v="9.34"/>
    <n v="2.42"/>
    <n v="1"/>
    <s v="s"/>
    <n v="3.0580404790677862E-2"/>
    <n v="3"/>
    <n v="80"/>
  </r>
  <r>
    <s v="strleaves-1223-x-Aug-04-23"/>
    <m/>
    <n v="1223"/>
    <x v="40"/>
    <n v="17.324999999999999"/>
    <n v="17.329999999999998"/>
    <x v="152"/>
    <s v="z3hex"/>
    <n v="95311371"/>
    <n v="28108287"/>
    <n v="9.34"/>
    <n v="2.42"/>
    <n v="1"/>
    <s v="s"/>
    <n v="0.1344620403494203"/>
    <n v="3"/>
    <n v="81"/>
  </r>
  <r>
    <s v="strleaves-1223-x-Aug-04-23"/>
    <m/>
    <n v="1223"/>
    <x v="40"/>
    <n v="17.431000000000001"/>
    <n v="17.43"/>
    <x v="30"/>
    <s v="cisthreehexiso"/>
    <n v="34790087"/>
    <n v="28108287"/>
    <n v="9.34"/>
    <n v="2.42"/>
    <n v="1"/>
    <s v="s"/>
    <n v="4.8482126639466612E-2"/>
    <n v="3"/>
    <n v="82"/>
  </r>
  <r>
    <s v="strleaves-1223-x-Aug-04-23"/>
    <m/>
    <n v="1223"/>
    <x v="40"/>
    <n v="18.178000000000001"/>
    <n v="18.18"/>
    <x v="33"/>
    <s v="methylacetophenone"/>
    <n v="11376030"/>
    <n v="28108287"/>
    <n v="9.34"/>
    <n v="2.42"/>
    <n v="1"/>
    <s v="s"/>
    <n v="1.5662195315322598E-2"/>
    <n v="3"/>
    <n v="83"/>
  </r>
  <r>
    <s v="strleaves-1223-x-Aug-04-23"/>
    <m/>
    <n v="1223"/>
    <x v="40"/>
    <n v="18.652999999999999"/>
    <n v="18.649999999999999"/>
    <x v="449"/>
    <s v=""/>
    <n v="-1978943"/>
    <n v="28108287"/>
    <n v="9.34"/>
    <n v="2.42"/>
    <n v="1"/>
    <s v="s"/>
    <n v="-2.6921174213119991E-3"/>
    <n v="3"/>
    <n v="84"/>
  </r>
  <r>
    <s v="strleaves-1223-x-Aug-04-23"/>
    <m/>
    <n v="1223"/>
    <x v="40"/>
    <n v="18.969000000000001"/>
    <n v="18.97"/>
    <x v="450"/>
    <s v=""/>
    <n v="8868908"/>
    <n v="28108287"/>
    <n v="9.34"/>
    <n v="2.42"/>
    <n v="1"/>
    <s v="s"/>
    <n v="1.1923155921973455E-2"/>
    <n v="3"/>
    <n v="85"/>
  </r>
  <r>
    <s v="strleaves-1223-x-Aug-04-23"/>
    <m/>
    <n v="1223"/>
    <x v="40"/>
    <n v="19.501999999999999"/>
    <n v="19.5"/>
    <x v="41"/>
    <s v="standard"/>
    <n v="28108287"/>
    <n v="28108287"/>
    <n v="9.34"/>
    <n v="2.42"/>
    <n v="1"/>
    <s v="s"/>
    <n v="3.7348737612668693E-2"/>
    <n v="3"/>
    <n v="86"/>
  </r>
  <r>
    <s v="strleaves-1223-x-Aug-04-23"/>
    <m/>
    <n v="1223"/>
    <x v="40"/>
    <n v="19.876999999999999"/>
    <n v="19.88"/>
    <x v="164"/>
    <s v=""/>
    <n v="10646541"/>
    <n v="28108287"/>
    <n v="9.34"/>
    <n v="2.42"/>
    <n v="1"/>
    <s v="s"/>
    <n v="1.3983931165460888E-2"/>
    <n v="3"/>
    <n v="87"/>
  </r>
  <r>
    <s v="strleaves-1223-x-Aug-04-23"/>
    <m/>
    <n v="1223"/>
    <x v="40"/>
    <n v="20.600999999999999"/>
    <n v="20.6"/>
    <x v="451"/>
    <s v=""/>
    <n v="5135394"/>
    <n v="28108287"/>
    <n v="9.34"/>
    <n v="2.42"/>
    <n v="1"/>
    <s v="s"/>
    <n v="6.6685451573878169E-3"/>
    <n v="3"/>
    <n v="88"/>
  </r>
  <r>
    <s v="strleaves-1223-x-Aug-04-23"/>
    <m/>
    <n v="1223"/>
    <x v="40"/>
    <n v="21.835000000000001"/>
    <n v="21.84"/>
    <x v="44"/>
    <s v="tetradecane"/>
    <n v="19300005"/>
    <n v="28108287"/>
    <n v="9.34"/>
    <n v="2.42"/>
    <n v="1"/>
    <s v="s"/>
    <n v="2.4780348745135808E-2"/>
    <n v="3"/>
    <n v="89"/>
  </r>
  <r>
    <s v="strleaves-1223-x-Aug-04-23"/>
    <m/>
    <n v="1223"/>
    <x v="40"/>
    <n v="22.084"/>
    <n v="22.08"/>
    <x v="45"/>
    <s v="dodecanal_b"/>
    <n v="5893217"/>
    <n v="28108287"/>
    <n v="9.34"/>
    <n v="2.42"/>
    <n v="1"/>
    <s v="s"/>
    <n v="7.4825550860841208E-3"/>
    <n v="3"/>
    <n v="90"/>
  </r>
  <r>
    <s v="strleaves-1223-x-Aug-04-23"/>
    <m/>
    <n v="1223"/>
    <x v="40"/>
    <n v="22.166"/>
    <n v="22.17"/>
    <x v="165"/>
    <s v=""/>
    <n v="5888418"/>
    <n v="28108287"/>
    <n v="9.34"/>
    <n v="2.42"/>
    <n v="1"/>
    <s v="s"/>
    <n v="7.3943029253186777E-3"/>
    <n v="3"/>
    <n v="91"/>
  </r>
  <r>
    <s v="strleaves-1223-x-Aug-04-23"/>
    <m/>
    <n v="1223"/>
    <x v="40"/>
    <n v="22.28"/>
    <n v="22.28"/>
    <x v="46"/>
    <s v="tetramethyldiol"/>
    <n v="5507720"/>
    <n v="28108287"/>
    <n v="9.34"/>
    <n v="2.42"/>
    <n v="1"/>
    <s v="s"/>
    <n v="6.8410698613807436E-3"/>
    <n v="3"/>
    <n v="92"/>
  </r>
  <r>
    <s v="strleaves-1223-x-Aug-04-23"/>
    <m/>
    <n v="1223"/>
    <x v="40"/>
    <n v="22.42"/>
    <n v="22.42"/>
    <x v="83"/>
    <s v=""/>
    <n v="131210765"/>
    <n v="28108287"/>
    <n v="9.34"/>
    <n v="2.42"/>
    <n v="1"/>
    <s v="s"/>
    <n v="0.16122282185025189"/>
    <n v="3"/>
    <n v="93"/>
  </r>
  <r>
    <s v="strleaves-1223-x-Aug-04-23"/>
    <m/>
    <n v="1223"/>
    <x v="40"/>
    <n v="23.277000000000001"/>
    <n v="23.28"/>
    <x v="339"/>
    <s v=""/>
    <n v="5184952"/>
    <n v="28108287"/>
    <n v="9.34"/>
    <n v="2.42"/>
    <n v="1"/>
    <s v="s"/>
    <n v="6.303139019705058E-3"/>
    <n v="3"/>
    <n v="94"/>
  </r>
  <r>
    <s v="strleaves-1223-x-Aug-04-23"/>
    <m/>
    <n v="1223"/>
    <x v="40"/>
    <n v="24.327000000000002"/>
    <n v="24.33"/>
    <x v="48"/>
    <s v="pentadecane"/>
    <n v="4099144"/>
    <n v="28108287"/>
    <n v="9.34"/>
    <n v="2.42"/>
    <n v="1"/>
    <s v="s"/>
    <n v="4.9307112347550695E-3"/>
    <n v="3"/>
    <n v="95"/>
  </r>
  <r>
    <s v="strleaves-1223-x-Aug-04-23"/>
    <m/>
    <n v="1223"/>
    <x v="40"/>
    <n v="24.76"/>
    <n v="24.76"/>
    <x v="156"/>
    <s v=""/>
    <n v="7890822"/>
    <n v="28108287"/>
    <n v="9.34"/>
    <n v="2.42"/>
    <n v="1"/>
    <s v="s"/>
    <n v="9.3927121462508006E-3"/>
    <n v="3"/>
    <n v="96"/>
  </r>
  <r>
    <s v="strleaves-1223-x-Aug-04-23"/>
    <m/>
    <n v="1223"/>
    <x v="40"/>
    <n v="24.977"/>
    <n v="24.98"/>
    <x v="157"/>
    <s v=""/>
    <n v="11290004"/>
    <n v="28108287"/>
    <n v="9.34"/>
    <n v="2.42"/>
    <n v="1"/>
    <s v="s"/>
    <n v="1.3300328291087465E-2"/>
    <n v="3"/>
    <n v="97"/>
  </r>
  <r>
    <s v="strleaves-1223-x-Aug-04-23"/>
    <m/>
    <n v="1223"/>
    <x v="40"/>
    <n v="26.062999999999999"/>
    <n v="26.06"/>
    <x v="443"/>
    <s v=""/>
    <n v="23903534"/>
    <n v="28108287"/>
    <n v="9.34"/>
    <n v="2.42"/>
    <n v="1"/>
    <s v="s"/>
    <n v="2.7872507255059336E-2"/>
    <n v="3"/>
    <n v="98"/>
  </r>
  <r>
    <s v="strleaves-1223-x-Aug-04-23"/>
    <m/>
    <n v="1223"/>
    <x v="40"/>
    <n v="26.358000000000001"/>
    <n v="26.36"/>
    <x v="219"/>
    <s v=""/>
    <n v="5493391"/>
    <n v="28108287"/>
    <n v="9.34"/>
    <n v="2.42"/>
    <n v="1"/>
    <s v="s"/>
    <n v="6.3408184153067593E-3"/>
    <n v="3"/>
    <n v="99"/>
  </r>
  <r>
    <s v="strleaves-1223-x-Aug-04-23"/>
    <m/>
    <n v="1223"/>
    <x v="40"/>
    <n v="26.414000000000001"/>
    <n v="26.41"/>
    <x v="452"/>
    <s v=""/>
    <n v="4346130"/>
    <n v="28108287"/>
    <n v="9.34"/>
    <n v="2.42"/>
    <n v="1"/>
    <s v="s"/>
    <n v="4.9664116258835373E-3"/>
    <n v="3"/>
    <n v="100"/>
  </r>
  <r>
    <s v="strleaves-1223-x-Aug-04-23"/>
    <m/>
    <n v="1223"/>
    <x v="40"/>
    <n v="31.238"/>
    <n v="31.24"/>
    <x v="58"/>
    <s v=""/>
    <n v="5417973"/>
    <n v="28108287"/>
    <n v="9.34"/>
    <n v="2.42"/>
    <n v="1"/>
    <s v="s"/>
    <n v="6.1299292478375162E-3"/>
    <n v="3"/>
    <n v="101"/>
  </r>
  <r>
    <s v="strleaves-1223-x-Aug-04-23"/>
    <m/>
    <n v="1223"/>
    <x v="40"/>
    <n v="32.003"/>
    <n v="32"/>
    <x v="374"/>
    <s v=""/>
    <n v="6529986"/>
    <n v="28108287"/>
    <n v="9.34"/>
    <n v="2.42"/>
    <n v="1"/>
    <s v="s"/>
    <n v="7.3156358188163021E-3"/>
    <n v="3"/>
    <n v="102"/>
  </r>
  <r>
    <s v="strleaves-1223-x-Aug-04-23"/>
    <m/>
    <n v="1223"/>
    <x v="40"/>
    <n v="35.091999999999999"/>
    <n v="35.090000000000003"/>
    <x v="81"/>
    <s v=""/>
    <n v="11061789"/>
    <n v="28108287"/>
    <n v="9.34"/>
    <n v="2.42"/>
    <n v="1"/>
    <s v="s"/>
    <n v="1.2272361645670447E-2"/>
    <n v="3"/>
    <n v="103"/>
  </r>
  <r>
    <s v="strleaves-13-x-Aug-04-23"/>
    <m/>
    <n v="13"/>
    <x v="41"/>
    <n v="4.2149999999999999"/>
    <n v="4.22"/>
    <x v="453"/>
    <s v=""/>
    <n v="2880155"/>
    <n v="26724218"/>
    <n v="6.63"/>
    <n v="1.88"/>
    <n v="1"/>
    <s v="s"/>
    <n v="4.6890540825362615E-3"/>
    <n v="3"/>
    <n v="104"/>
  </r>
  <r>
    <s v="strleaves-13-x-Aug-04-23"/>
    <m/>
    <n v="13"/>
    <x v="41"/>
    <n v="4.3840000000000003"/>
    <n v="4.38"/>
    <x v="444"/>
    <s v=""/>
    <n v="4716741"/>
    <n v="26724218"/>
    <n v="6.63"/>
    <n v="1.88"/>
    <n v="1"/>
    <s v="s"/>
    <n v="7.605984759917043E-3"/>
    <n v="3"/>
    <n v="105"/>
  </r>
  <r>
    <s v="strleaves-13-x-Aug-04-23"/>
    <m/>
    <n v="13"/>
    <x v="41"/>
    <n v="4.5940000000000003"/>
    <n v="4.59"/>
    <x v="454"/>
    <s v=""/>
    <n v="5870122"/>
    <n v="26724218"/>
    <n v="6.63"/>
    <n v="1.88"/>
    <n v="1"/>
    <s v="s"/>
    <n v="9.3765696212855677E-3"/>
    <n v="3"/>
    <n v="106"/>
  </r>
  <r>
    <s v="strleaves-13-x-Aug-04-23"/>
    <m/>
    <n v="13"/>
    <x v="41"/>
    <n v="4.75"/>
    <n v="4.75"/>
    <x v="197"/>
    <s v=""/>
    <n v="4526880"/>
    <n v="26724218"/>
    <n v="6.63"/>
    <n v="1.88"/>
    <n v="1"/>
    <s v="s"/>
    <n v="7.1633789280122692E-3"/>
    <n v="3"/>
    <n v="107"/>
  </r>
  <r>
    <s v="strleaves-13-x-Aug-04-23"/>
    <m/>
    <n v="13"/>
    <x v="41"/>
    <n v="4.8460000000000001"/>
    <n v="4.8499999999999996"/>
    <x v="445"/>
    <s v=""/>
    <n v="12823625"/>
    <n v="26724218"/>
    <n v="6.63"/>
    <n v="1.88"/>
    <n v="1"/>
    <s v="s"/>
    <n v="2.0104337879169768E-2"/>
    <n v="3"/>
    <n v="108"/>
  </r>
  <r>
    <s v="strleaves-13-x-Aug-04-23"/>
    <m/>
    <n v="13"/>
    <x v="41"/>
    <n v="5.444"/>
    <n v="5.44"/>
    <x v="2"/>
    <s v="hydroxymethylpentanone"/>
    <n v="6585236"/>
    <n v="26724218"/>
    <n v="6.63"/>
    <n v="1.88"/>
    <n v="1"/>
    <s v="s"/>
    <n v="1.0229338880438168E-2"/>
    <n v="3"/>
    <n v="109"/>
  </r>
  <r>
    <s v="strleaves-13-x-Aug-04-23"/>
    <m/>
    <n v="13"/>
    <x v="41"/>
    <n v="5.7539999999999996"/>
    <n v="5.75"/>
    <x v="3"/>
    <s v="zhexenol"/>
    <n v="16418875"/>
    <n v="26724218"/>
    <n v="6.63"/>
    <n v="1.88"/>
    <n v="1"/>
    <s v="s"/>
    <n v="2.5272804150969358E-2"/>
    <n v="3"/>
    <n v="110"/>
  </r>
  <r>
    <s v="strleaves-13-x-Aug-04-23"/>
    <m/>
    <n v="13"/>
    <x v="41"/>
    <n v="5.8970000000000002"/>
    <n v="5.9"/>
    <x v="455"/>
    <s v=""/>
    <n v="11707671"/>
    <n v="26724218"/>
    <n v="6.63"/>
    <n v="1.88"/>
    <n v="1"/>
    <s v="s"/>
    <n v="1.7858716844122255E-2"/>
    <n v="3"/>
    <n v="111"/>
  </r>
  <r>
    <s v="strleaves-13-x-Aug-04-23"/>
    <m/>
    <n v="13"/>
    <x v="41"/>
    <n v="6.1"/>
    <n v="6.1"/>
    <x v="5"/>
    <s v=""/>
    <n v="5970790"/>
    <n v="26724218"/>
    <n v="6.63"/>
    <n v="1.88"/>
    <n v="1"/>
    <s v="s"/>
    <n v="9.0264398947543477E-3"/>
    <n v="3"/>
    <n v="112"/>
  </r>
  <r>
    <s v="strleaves-13-x-Aug-04-23"/>
    <m/>
    <n v="13"/>
    <x v="41"/>
    <n v="6.4349999999999996"/>
    <n v="6.44"/>
    <x v="456"/>
    <s v=""/>
    <n v="3386216"/>
    <n v="26724218"/>
    <n v="6.63"/>
    <n v="1.88"/>
    <n v="1"/>
    <s v="s"/>
    <n v="5.0738653115800971E-3"/>
    <n v="3"/>
    <n v="113"/>
  </r>
  <r>
    <s v="strleaves-13-x-Aug-04-23"/>
    <m/>
    <n v="13"/>
    <x v="41"/>
    <n v="7.1040000000000001"/>
    <n v="7.1"/>
    <x v="8"/>
    <s v="heptanal"/>
    <n v="8073640"/>
    <n v="26724218"/>
    <n v="6.63"/>
    <n v="1.88"/>
    <n v="1"/>
    <s v="s"/>
    <n v="1.1991327095378725E-2"/>
    <n v="3"/>
    <n v="114"/>
  </r>
  <r>
    <s v="strleaves-13-x-Aug-04-23"/>
    <m/>
    <n v="13"/>
    <x v="41"/>
    <n v="7.4989999999999997"/>
    <n v="7.5"/>
    <x v="9"/>
    <s v="cyclopentane"/>
    <n v="21847318"/>
    <n v="26724218"/>
    <n v="6.63"/>
    <n v="1.88"/>
    <n v="1"/>
    <s v="s"/>
    <n v="3.2166440887286984E-2"/>
    <n v="3"/>
    <n v="115"/>
  </r>
  <r>
    <s v="strleaves-13-x-Aug-04-23"/>
    <m/>
    <n v="13"/>
    <x v="41"/>
    <n v="7.8390000000000004"/>
    <n v="7.84"/>
    <x v="457"/>
    <s v=""/>
    <n v="1193614"/>
    <n v="26724218"/>
    <n v="6.63"/>
    <n v="1.88"/>
    <n v="1"/>
    <s v="s"/>
    <n v="1.7422426270459147E-3"/>
    <n v="3"/>
    <n v="116"/>
  </r>
  <r>
    <s v="strleaves-13-x-Aug-04-23"/>
    <m/>
    <n v="13"/>
    <x v="41"/>
    <n v="8.2249999999999996"/>
    <n v="8.23"/>
    <x v="458"/>
    <s v=""/>
    <n v="3084152"/>
    <n v="26724218"/>
    <n v="6.63"/>
    <n v="1.88"/>
    <n v="1"/>
    <s v="s"/>
    <n v="4.463264581790409E-3"/>
    <n v="3"/>
    <n v="117"/>
  </r>
  <r>
    <s v="strleaves-13-x-Aug-04-23"/>
    <m/>
    <n v="13"/>
    <x v="41"/>
    <n v="8.3819999999999997"/>
    <n v="8.3800000000000008"/>
    <x v="182"/>
    <s v=""/>
    <n v="4205673"/>
    <n v="26724218"/>
    <n v="6.63"/>
    <n v="1.88"/>
    <n v="1"/>
    <s v="s"/>
    <n v="6.034707370675298E-3"/>
    <n v="3"/>
    <n v="118"/>
  </r>
  <r>
    <s v="strleaves-13-x-Aug-04-23"/>
    <m/>
    <n v="13"/>
    <x v="41"/>
    <n v="8.4640000000000004"/>
    <n v="8.4600000000000009"/>
    <x v="459"/>
    <s v=""/>
    <n v="11105132"/>
    <n v="26724218"/>
    <n v="6.63"/>
    <n v="1.88"/>
    <n v="1"/>
    <s v="s"/>
    <n v="1.5800814852670597E-2"/>
    <n v="3"/>
    <n v="119"/>
  </r>
  <r>
    <s v="strleaves-13-x-Aug-04-23"/>
    <m/>
    <n v="13"/>
    <x v="41"/>
    <n v="8.9250000000000007"/>
    <n v="8.93"/>
    <x v="11"/>
    <s v=""/>
    <n v="8036580"/>
    <n v="26724218"/>
    <n v="6.63"/>
    <n v="1.88"/>
    <n v="1"/>
    <s v="s"/>
    <n v="1.1339469747569848E-2"/>
    <n v="3"/>
    <n v="120"/>
  </r>
  <r>
    <s v="strleaves-13-x-Aug-04-23"/>
    <m/>
    <n v="13"/>
    <x v="41"/>
    <n v="9.8330000000000002"/>
    <n v="9.83"/>
    <x v="12"/>
    <s v="sixmethyl"/>
    <n v="13749148"/>
    <n v="26724218"/>
    <n v="6.63"/>
    <n v="1.88"/>
    <n v="1"/>
    <s v="s"/>
    <n v="1.9239471459009113E-2"/>
    <n v="3"/>
    <n v="121"/>
  </r>
  <r>
    <s v="strleaves-13-x-Aug-04-23"/>
    <m/>
    <n v="13"/>
    <x v="41"/>
    <n v="9.9440000000000008"/>
    <n v="9.94"/>
    <x v="345"/>
    <s v="bmyrcene"/>
    <n v="12323921"/>
    <n v="26724218"/>
    <n v="6.63"/>
    <n v="1.88"/>
    <n v="1"/>
    <s v="s"/>
    <n v="1.71037679412861E-2"/>
    <n v="3"/>
    <n v="122"/>
  </r>
  <r>
    <s v="strleaves-13-x-Aug-04-23"/>
    <m/>
    <n v="13"/>
    <x v="41"/>
    <n v="10.16"/>
    <n v="10.16"/>
    <x v="115"/>
    <s v="decane"/>
    <n v="3027074"/>
    <n v="26724218"/>
    <n v="6.63"/>
    <n v="1.88"/>
    <n v="1"/>
    <s v="s"/>
    <n v="4.1669726209413857E-3"/>
    <n v="3"/>
    <n v="123"/>
  </r>
  <r>
    <s v="strleaves-13-x-Aug-04-23"/>
    <m/>
    <n v="13"/>
    <x v="41"/>
    <n v="10.363"/>
    <n v="10.36"/>
    <x v="326"/>
    <s v=""/>
    <n v="27958986"/>
    <n v="26724218"/>
    <n v="6.63"/>
    <n v="1.88"/>
    <n v="1"/>
    <s v="s"/>
    <n v="3.8177057491683257E-2"/>
    <n v="3"/>
    <n v="124"/>
  </r>
  <r>
    <s v="strleaves-13-x-Aug-04-23"/>
    <m/>
    <n v="13"/>
    <x v="41"/>
    <n v="10.474"/>
    <n v="10.47"/>
    <x v="14"/>
    <s v="zhexenolacetate"/>
    <n v="29865084"/>
    <n v="26724218"/>
    <n v="6.63"/>
    <n v="1.88"/>
    <n v="1"/>
    <s v="s"/>
    <n v="4.0453532207178546E-2"/>
    <n v="3"/>
    <n v="125"/>
  </r>
  <r>
    <s v="strleaves-13-x-Aug-04-23"/>
    <m/>
    <n v="13"/>
    <x v="41"/>
    <n v="10.956"/>
    <n v="10.96"/>
    <x v="460"/>
    <s v=""/>
    <n v="4724628"/>
    <n v="26724218"/>
    <n v="6.63"/>
    <n v="1.88"/>
    <n v="1"/>
    <s v="s"/>
    <n v="6.3489191237970843E-3"/>
    <n v="3"/>
    <n v="126"/>
  </r>
  <r>
    <s v="strleaves-13-x-Aug-04-23"/>
    <m/>
    <n v="13"/>
    <x v="41"/>
    <n v="11.176"/>
    <n v="11.18"/>
    <x v="366"/>
    <s v=""/>
    <n v="10755832"/>
    <n v="26724218"/>
    <n v="6.63"/>
    <n v="1.88"/>
    <n v="1"/>
    <s v="s"/>
    <n v="1.4339797211182224E-2"/>
    <n v="3"/>
    <n v="127"/>
  </r>
  <r>
    <s v="strleaves-13-x-Aug-04-23"/>
    <m/>
    <n v="13"/>
    <x v="41"/>
    <n v="11.819000000000001"/>
    <n v="11.82"/>
    <x v="233"/>
    <s v=""/>
    <n v="3384757"/>
    <n v="26724218"/>
    <n v="6.63"/>
    <n v="1.88"/>
    <n v="1"/>
    <s v="s"/>
    <n v="4.4773417615580034E-3"/>
    <n v="3"/>
    <n v="128"/>
  </r>
  <r>
    <s v="strleaves-13-x-Aug-04-23"/>
    <m/>
    <n v="13"/>
    <x v="41"/>
    <n v="12.035"/>
    <n v="12.04"/>
    <x v="171"/>
    <s v=""/>
    <n v="6960362"/>
    <n v="26724218"/>
    <n v="6.63"/>
    <n v="1.88"/>
    <n v="1"/>
    <s v="s"/>
    <n v="9.1357632725681294E-3"/>
    <n v="3"/>
    <n v="129"/>
  </r>
  <r>
    <s v="strleaves-13-x-Aug-04-23"/>
    <m/>
    <n v="13"/>
    <x v="41"/>
    <n v="12.297000000000001"/>
    <n v="12.3"/>
    <x v="17"/>
    <s v="acetophenone"/>
    <n v="9085939"/>
    <n v="26724218"/>
    <n v="6.63"/>
    <n v="1.88"/>
    <n v="1"/>
    <s v="s"/>
    <n v="1.1833935149080639E-2"/>
    <n v="3"/>
    <n v="130"/>
  </r>
  <r>
    <s v="strleaves-13-x-Aug-04-23"/>
    <m/>
    <n v="13"/>
    <x v="41"/>
    <n v="13.363"/>
    <n v="13.36"/>
    <x v="94"/>
    <s v=""/>
    <n v="3840066"/>
    <n v="26724218"/>
    <n v="6.63"/>
    <n v="1.88"/>
    <n v="1"/>
    <s v="s"/>
    <n v="4.9632952829680426E-3"/>
    <n v="3"/>
    <n v="131"/>
  </r>
  <r>
    <s v="strleaves-13-x-Aug-04-23"/>
    <m/>
    <n v="13"/>
    <x v="41"/>
    <n v="13.513999999999999"/>
    <n v="13.51"/>
    <x v="20"/>
    <s v="nonanal"/>
    <n v="56161819"/>
    <n v="26724218"/>
    <n v="6.63"/>
    <n v="1.88"/>
    <n v="1"/>
    <s v="s"/>
    <n v="7.2039378070929028E-2"/>
    <n v="3"/>
    <n v="132"/>
  </r>
  <r>
    <s v="strleaves-13-x-Aug-04-23"/>
    <m/>
    <n v="13"/>
    <x v="41"/>
    <n v="13.89"/>
    <n v="13.89"/>
    <x v="71"/>
    <s v="edimethylnonatriene"/>
    <n v="17084406"/>
    <n v="26724218"/>
    <n v="6.63"/>
    <n v="1.88"/>
    <n v="1"/>
    <s v="s"/>
    <n v="2.1749584422843179E-2"/>
    <n v="3"/>
    <n v="133"/>
  </r>
  <r>
    <s v="strleaves-13-x-Aug-04-23"/>
    <m/>
    <n v="13"/>
    <x v="41"/>
    <n v="14.512"/>
    <n v="14.51"/>
    <x v="461"/>
    <s v=""/>
    <n v="2792965"/>
    <n v="26724218"/>
    <n v="6.63"/>
    <n v="1.88"/>
    <n v="1"/>
    <s v="s"/>
    <n v="3.5290955379127542E-3"/>
    <n v="3"/>
    <n v="134"/>
  </r>
  <r>
    <s v="strleaves-13-x-Aug-04-23"/>
    <m/>
    <n v="13"/>
    <x v="41"/>
    <n v="14.731"/>
    <n v="14.73"/>
    <x v="163"/>
    <s v=""/>
    <n v="3805671"/>
    <n v="26724218"/>
    <n v="6.63"/>
    <n v="1.88"/>
    <n v="1"/>
    <s v="s"/>
    <n v="4.7730962588789306E-3"/>
    <n v="3"/>
    <n v="135"/>
  </r>
  <r>
    <s v="strleaves-13-x-Aug-04-23"/>
    <m/>
    <n v="13"/>
    <x v="41"/>
    <n v="14.949"/>
    <n v="14.95"/>
    <x v="95"/>
    <s v="benzene"/>
    <n v="6416684"/>
    <n v="26724218"/>
    <n v="6.63"/>
    <n v="1.88"/>
    <n v="1"/>
    <s v="s"/>
    <n v="7.9886696862839657E-3"/>
    <n v="3"/>
    <n v="136"/>
  </r>
  <r>
    <s v="strleaves-13-x-Aug-04-23"/>
    <m/>
    <n v="13"/>
    <x v="41"/>
    <n v="15.159000000000001"/>
    <n v="15.16"/>
    <x v="23"/>
    <s v=""/>
    <n v="5212600"/>
    <n v="26724218"/>
    <n v="6.63"/>
    <n v="1.88"/>
    <n v="1"/>
    <s v="s"/>
    <n v="6.4422348526162578E-3"/>
    <n v="3"/>
    <n v="137"/>
  </r>
  <r>
    <s v="strleaves-13-x-Aug-04-23"/>
    <m/>
    <n v="13"/>
    <x v="41"/>
    <n v="15.268000000000001"/>
    <n v="15.27"/>
    <x v="72"/>
    <s v=""/>
    <n v="4898250"/>
    <n v="26724218"/>
    <n v="6.63"/>
    <n v="1.88"/>
    <n v="1"/>
    <s v="s"/>
    <n v="6.0098631281329164E-3"/>
    <n v="3"/>
    <n v="138"/>
  </r>
  <r>
    <s v="strleaves-13-x-Aug-04-23"/>
    <m/>
    <n v="13"/>
    <x v="41"/>
    <n v="15.494"/>
    <n v="15.49"/>
    <x v="24"/>
    <s v="dodecanal_a"/>
    <n v="2899225"/>
    <n v="26724218"/>
    <n v="6.63"/>
    <n v="1.88"/>
    <n v="1"/>
    <s v="s"/>
    <n v="3.5315864446041545E-3"/>
    <n v="3"/>
    <n v="139"/>
  </r>
  <r>
    <s v="strleaves-13-x-Aug-04-23"/>
    <m/>
    <n v="13"/>
    <x v="41"/>
    <n v="15.715999999999999"/>
    <n v="15.72"/>
    <x v="25"/>
    <s v=""/>
    <n v="2660276"/>
    <n v="26724218"/>
    <n v="6.63"/>
    <n v="1.88"/>
    <n v="1"/>
    <s v="s"/>
    <n v="3.2173727654072593E-3"/>
    <n v="3"/>
    <n v="140"/>
  </r>
  <r>
    <s v="strleaves-13-x-Aug-04-23"/>
    <m/>
    <n v="13"/>
    <x v="41"/>
    <n v="16.001000000000001"/>
    <n v="16"/>
    <x v="26"/>
    <s v="Butanoicacidhexenylester"/>
    <n v="8047672"/>
    <n v="26724218"/>
    <n v="6.63"/>
    <n v="1.88"/>
    <n v="1"/>
    <s v="s"/>
    <n v="9.6639322212338247E-3"/>
    <n v="3"/>
    <n v="141"/>
  </r>
  <r>
    <s v="strleaves-13-x-Aug-04-23"/>
    <m/>
    <n v="13"/>
    <x v="41"/>
    <n v="16.116"/>
    <n v="16.12"/>
    <x v="369"/>
    <s v=""/>
    <n v="2760843"/>
    <n v="26724218"/>
    <n v="6.63"/>
    <n v="1.88"/>
    <n v="1"/>
    <s v="s"/>
    <n v="3.2919716507841812E-3"/>
    <n v="3"/>
    <n v="142"/>
  </r>
  <r>
    <s v="strleaves-13-x-Aug-04-23"/>
    <m/>
    <n v="13"/>
    <x v="41"/>
    <n v="16.215"/>
    <n v="16.22"/>
    <x v="27"/>
    <s v="methylsalicylate"/>
    <n v="7216310"/>
    <n v="26724218"/>
    <n v="6.63"/>
    <n v="1.88"/>
    <n v="1"/>
    <s v="s"/>
    <n v="8.5444057676434398E-3"/>
    <n v="3"/>
    <n v="143"/>
  </r>
  <r>
    <s v="strleaves-13-x-Aug-04-23"/>
    <m/>
    <n v="13"/>
    <x v="41"/>
    <n v="16.364999999999998"/>
    <n v="16.37"/>
    <x v="28"/>
    <s v="dodecane"/>
    <n v="19149951"/>
    <n v="26724218"/>
    <n v="6.63"/>
    <n v="1.88"/>
    <n v="1"/>
    <s v="s"/>
    <n v="2.251686351988293E-2"/>
    <n v="3"/>
    <n v="144"/>
  </r>
  <r>
    <s v="strleaves-13-x-Aug-04-23"/>
    <m/>
    <n v="13"/>
    <x v="41"/>
    <n v="16.547999999999998"/>
    <n v="16.55"/>
    <x v="29"/>
    <s v="decanal"/>
    <n v="50154660"/>
    <n v="26724218"/>
    <n v="6.63"/>
    <n v="1.88"/>
    <n v="1"/>
    <s v="s"/>
    <n v="5.8566060114572827E-2"/>
    <n v="3"/>
    <n v="145"/>
  </r>
  <r>
    <s v="strleaves-13-x-Aug-04-23"/>
    <m/>
    <n v="13"/>
    <x v="41"/>
    <n v="17.324999999999999"/>
    <n v="17.329999999999998"/>
    <x v="152"/>
    <s v="z3hex"/>
    <n v="12428321"/>
    <n v="26724218"/>
    <n v="6.63"/>
    <n v="1.88"/>
    <n v="1"/>
    <s v="s"/>
    <n v="1.441326350255788E-2"/>
    <n v="3"/>
    <n v="146"/>
  </r>
  <r>
    <s v="strleaves-13-x-Aug-04-23"/>
    <m/>
    <n v="13"/>
    <x v="41"/>
    <n v="17.431000000000001"/>
    <n v="17.43"/>
    <x v="30"/>
    <s v="cisthreehexiso"/>
    <n v="15237714"/>
    <n v="26724218"/>
    <n v="6.63"/>
    <n v="1.88"/>
    <n v="1"/>
    <s v="s"/>
    <n v="1.7551134877113329E-2"/>
    <n v="3"/>
    <n v="147"/>
  </r>
  <r>
    <s v="strleaves-13-x-Aug-04-23"/>
    <m/>
    <n v="13"/>
    <x v="41"/>
    <n v="17.928000000000001"/>
    <n v="17.93"/>
    <x v="249"/>
    <s v=""/>
    <n v="2647463"/>
    <n v="26724218"/>
    <n v="6.63"/>
    <n v="1.88"/>
    <n v="1"/>
    <s v="s"/>
    <n v="3.0288021464062172E-3"/>
    <n v="3"/>
    <n v="148"/>
  </r>
  <r>
    <s v="strleaves-13-x-Aug-04-23"/>
    <m/>
    <n v="13"/>
    <x v="41"/>
    <n v="18.178999999999998"/>
    <n v="18.18"/>
    <x v="33"/>
    <s v="methylacetophenone"/>
    <n v="10236242"/>
    <n v="26724218"/>
    <n v="6.63"/>
    <n v="1.88"/>
    <n v="1"/>
    <s v="s"/>
    <n v="1.1632069725723143E-2"/>
    <n v="3"/>
    <n v="149"/>
  </r>
  <r>
    <s v="strleaves-13-x-Aug-04-23"/>
    <m/>
    <n v="13"/>
    <x v="41"/>
    <n v="18.518000000000001"/>
    <n v="18.52"/>
    <x v="276"/>
    <s v=""/>
    <n v="2916879"/>
    <n v="26724218"/>
    <n v="6.63"/>
    <n v="1.88"/>
    <n v="1"/>
    <s v="s"/>
    <n v="3.2925310196946249E-3"/>
    <n v="3"/>
    <n v="150"/>
  </r>
  <r>
    <s v="strleaves-13-x-Aug-04-23"/>
    <m/>
    <n v="13"/>
    <x v="41"/>
    <n v="18.591999999999999"/>
    <n v="18.59"/>
    <x v="34"/>
    <s v=""/>
    <n v="2002119"/>
    <n v="26724218"/>
    <n v="6.63"/>
    <n v="1.88"/>
    <n v="1"/>
    <s v="s"/>
    <n v="2.244996458811435E-3"/>
    <n v="3"/>
    <n v="151"/>
  </r>
  <r>
    <s v="strleaves-13-x-Aug-04-23"/>
    <m/>
    <n v="13"/>
    <x v="41"/>
    <n v="18.651"/>
    <n v="18.649999999999999"/>
    <x v="449"/>
    <s v=""/>
    <n v="3033237"/>
    <n v="26724218"/>
    <n v="6.63"/>
    <n v="1.88"/>
    <n v="1"/>
    <s v="s"/>
    <n v="3.3788232778033146E-3"/>
    <n v="3"/>
    <n v="152"/>
  </r>
  <r>
    <s v="strleaves-13-x-Aug-04-23"/>
    <m/>
    <n v="13"/>
    <x v="41"/>
    <n v="18.695"/>
    <n v="18.7"/>
    <x v="35"/>
    <s v=""/>
    <n v="2767273"/>
    <n v="26724218"/>
    <n v="6.63"/>
    <n v="1.88"/>
    <n v="1"/>
    <s v="s"/>
    <n v="3.0624097263075227E-3"/>
    <n v="3"/>
    <n v="153"/>
  </r>
  <r>
    <s v="strleaves-13-x-Aug-04-23"/>
    <m/>
    <n v="13"/>
    <x v="41"/>
    <n v="18.765999999999998"/>
    <n v="18.77"/>
    <x v="462"/>
    <s v=""/>
    <n v="2313987"/>
    <n v="26724218"/>
    <n v="6.63"/>
    <n v="1.88"/>
    <n v="1"/>
    <s v="s"/>
    <n v="2.5441511787452431E-3"/>
    <n v="3"/>
    <n v="154"/>
  </r>
  <r>
    <s v="strleaves-13-x-Aug-04-23"/>
    <m/>
    <n v="13"/>
    <x v="41"/>
    <n v="18.975999999999999"/>
    <n v="18.98"/>
    <x v="36"/>
    <s v="methylnaphthalene"/>
    <n v="4933543"/>
    <n v="26724218"/>
    <n v="6.63"/>
    <n v="1.88"/>
    <n v="1"/>
    <s v="s"/>
    <n v="5.3892699756333505E-3"/>
    <n v="3"/>
    <n v="155"/>
  </r>
  <r>
    <s v="strleaves-13-x-Aug-04-23"/>
    <m/>
    <n v="13"/>
    <x v="41"/>
    <n v="19.186"/>
    <n v="19.190000000000001"/>
    <x v="38"/>
    <s v=""/>
    <n v="3088846"/>
    <n v="26724218"/>
    <n v="6.63"/>
    <n v="1.88"/>
    <n v="1"/>
    <s v="s"/>
    <n v="3.3525431667452621E-3"/>
    <n v="3"/>
    <n v="156"/>
  </r>
  <r>
    <s v="strleaves-13-x-Aug-04-23"/>
    <m/>
    <n v="13"/>
    <x v="41"/>
    <n v="19.398"/>
    <n v="19.399999999999999"/>
    <x v="39"/>
    <s v="undecanal_c"/>
    <n v="5007190"/>
    <n v="26724218"/>
    <n v="6.63"/>
    <n v="1.88"/>
    <n v="1"/>
    <s v="s"/>
    <n v="5.4000420204729409E-3"/>
    <n v="3"/>
    <n v="157"/>
  </r>
  <r>
    <s v="strleaves-13-x-Aug-04-23"/>
    <m/>
    <n v="13"/>
    <x v="41"/>
    <n v="19.501999999999999"/>
    <n v="19.5"/>
    <x v="41"/>
    <s v="standard"/>
    <n v="26724218"/>
    <n v="26724218"/>
    <n v="6.63"/>
    <n v="1.88"/>
    <n v="1"/>
    <s v="s"/>
    <n v="2.8638524543215534E-2"/>
    <n v="3"/>
    <n v="158"/>
  </r>
  <r>
    <s v="strleaves-13-x-Aug-04-23"/>
    <m/>
    <n v="13"/>
    <x v="41"/>
    <n v="19.879000000000001"/>
    <n v="19.88"/>
    <x v="164"/>
    <s v=""/>
    <n v="5294596"/>
    <n v="26724218"/>
    <n v="6.63"/>
    <n v="1.88"/>
    <n v="1"/>
    <s v="s"/>
    <n v="5.6381733361566804E-3"/>
    <n v="3"/>
    <n v="159"/>
  </r>
  <r>
    <s v="strleaves-13-x-Aug-04-23"/>
    <m/>
    <n v="13"/>
    <x v="41"/>
    <n v="20.138999999999999"/>
    <n v="20.14"/>
    <x v="172"/>
    <s v=""/>
    <n v="1690207"/>
    <n v="26724218"/>
    <n v="6.63"/>
    <n v="1.88"/>
    <n v="1"/>
    <s v="s"/>
    <n v="1.7886387440581805E-3"/>
    <n v="3"/>
    <n v="160"/>
  </r>
  <r>
    <s v="strleaves-13-x-Aug-04-23"/>
    <m/>
    <n v="13"/>
    <x v="41"/>
    <n v="20.605"/>
    <n v="20.61"/>
    <x v="463"/>
    <s v=""/>
    <n v="3793314"/>
    <n v="26724218"/>
    <n v="6.63"/>
    <n v="1.88"/>
    <n v="1"/>
    <s v="s"/>
    <n v="3.9892902757451953E-3"/>
    <n v="3"/>
    <n v="161"/>
  </r>
  <r>
    <s v="strleaves-13-x-Aug-04-23"/>
    <m/>
    <n v="13"/>
    <x v="41"/>
    <n v="21.285"/>
    <n v="21.29"/>
    <x v="414"/>
    <s v=""/>
    <n v="9414864"/>
    <n v="26724218"/>
    <n v="6.63"/>
    <n v="1.88"/>
    <n v="1"/>
    <s v="s"/>
    <n v="9.8401508643841257E-3"/>
    <n v="3"/>
    <n v="162"/>
  </r>
  <r>
    <s v="strleaves-13-x-Aug-04-23"/>
    <m/>
    <n v="13"/>
    <x v="41"/>
    <n v="21.631"/>
    <n v="21.63"/>
    <x v="119"/>
    <s v=""/>
    <n v="2727386"/>
    <n v="26724218"/>
    <n v="6.63"/>
    <n v="1.88"/>
    <n v="1"/>
    <s v="s"/>
    <n v="2.8330988185612267E-3"/>
    <n v="3"/>
    <n v="163"/>
  </r>
  <r>
    <s v="strleaves-13-x-Aug-04-23"/>
    <m/>
    <n v="13"/>
    <x v="41"/>
    <n v="21.832999999999998"/>
    <n v="21.83"/>
    <x v="44"/>
    <s v="tetradecane"/>
    <n v="22484005"/>
    <n v="26724218"/>
    <n v="6.63"/>
    <n v="1.88"/>
    <n v="1"/>
    <s v="s"/>
    <n v="2.3213068109032651E-2"/>
    <n v="3"/>
    <n v="164"/>
  </r>
  <r>
    <s v="strleaves-13-x-Aug-04-23"/>
    <m/>
    <n v="13"/>
    <x v="41"/>
    <n v="22.074999999999999"/>
    <n v="22.08"/>
    <x v="45"/>
    <s v="dodecanal_b"/>
    <n v="5298650"/>
    <n v="26724218"/>
    <n v="6.63"/>
    <n v="1.88"/>
    <n v="1"/>
    <s v="s"/>
    <n v="5.4373089392354334E-3"/>
    <n v="3"/>
    <n v="165"/>
  </r>
  <r>
    <s v="strleaves-13-x-Aug-04-23"/>
    <m/>
    <n v="13"/>
    <x v="41"/>
    <n v="22.277999999999999"/>
    <n v="22.28"/>
    <x v="46"/>
    <s v="tetramethyldiol"/>
    <n v="16161676"/>
    <n v="26724218"/>
    <n v="6.63"/>
    <n v="1.88"/>
    <n v="1"/>
    <s v="s"/>
    <n v="1.6484699261304702E-2"/>
    <n v="3"/>
    <n v="166"/>
  </r>
  <r>
    <s v="strleaves-13-x-Aug-04-23"/>
    <m/>
    <n v="13"/>
    <x v="41"/>
    <n v="22.417000000000002"/>
    <n v="22.42"/>
    <x v="83"/>
    <s v=""/>
    <n v="3052187"/>
    <n v="26724218"/>
    <n v="6.63"/>
    <n v="1.88"/>
    <n v="1"/>
    <s v="s"/>
    <n v="3.0945491694698416E-3"/>
    <n v="3"/>
    <n v="167"/>
  </r>
  <r>
    <s v="strleaves-13-x-Aug-04-23"/>
    <m/>
    <n v="13"/>
    <x v="41"/>
    <n v="22.696000000000002"/>
    <n v="22.7"/>
    <x v="166"/>
    <s v=""/>
    <n v="3202431"/>
    <n v="26724218"/>
    <n v="6.63"/>
    <n v="1.88"/>
    <n v="1"/>
    <s v="s"/>
    <n v="3.2275517911474648E-3"/>
    <n v="3"/>
    <n v="168"/>
  </r>
  <r>
    <s v="strleaves-13-x-Aug-04-23"/>
    <m/>
    <n v="13"/>
    <x v="41"/>
    <n v="22.818000000000001"/>
    <n v="22.82"/>
    <x v="464"/>
    <s v=""/>
    <n v="2459751"/>
    <n v="26724218"/>
    <n v="6.63"/>
    <n v="1.88"/>
    <n v="1"/>
    <s v="s"/>
    <n v="2.4643770841014092E-3"/>
    <n v="3"/>
    <n v="169"/>
  </r>
  <r>
    <s v="strleaves-13-x-Aug-04-23"/>
    <m/>
    <n v="13"/>
    <x v="41"/>
    <n v="23.111000000000001"/>
    <n v="23.11"/>
    <x v="120"/>
    <s v=""/>
    <n v="3533156"/>
    <n v="26724218"/>
    <n v="6.63"/>
    <n v="1.88"/>
    <n v="1"/>
    <s v="s"/>
    <n v="3.5189784922071672E-3"/>
    <n v="3"/>
    <n v="170"/>
  </r>
  <r>
    <s v="strleaves-13-x-Aug-04-23"/>
    <m/>
    <n v="13"/>
    <x v="41"/>
    <n v="23.193999999999999"/>
    <n v="23.19"/>
    <x v="47"/>
    <s v=""/>
    <n v="4714989"/>
    <n v="26724218"/>
    <n v="6.63"/>
    <n v="1.88"/>
    <n v="1"/>
    <s v="s"/>
    <n v="4.6686067540054332E-3"/>
    <n v="3"/>
    <n v="171"/>
  </r>
  <r>
    <s v="strleaves-13-x-Aug-04-23"/>
    <m/>
    <n v="13"/>
    <x v="41"/>
    <n v="23.841999999999999"/>
    <n v="23.84"/>
    <x v="465"/>
    <s v=""/>
    <n v="1943863"/>
    <n v="26724218"/>
    <n v="6.63"/>
    <n v="1.88"/>
    <n v="1"/>
    <s v="s"/>
    <n v="1.9135504951794285E-3"/>
    <n v="3"/>
    <n v="172"/>
  </r>
  <r>
    <s v="strleaves-13-x-Aug-04-23"/>
    <m/>
    <n v="13"/>
    <x v="41"/>
    <n v="24.097000000000001"/>
    <n v="24.1"/>
    <x v="466"/>
    <s v=""/>
    <n v="1689866"/>
    <n v="26724218"/>
    <n v="6.63"/>
    <n v="1.88"/>
    <n v="1"/>
    <s v="s"/>
    <n v="1.6538986223452973E-3"/>
    <n v="3"/>
    <n v="173"/>
  </r>
  <r>
    <s v="strleaves-13-x-Aug-04-23"/>
    <m/>
    <n v="13"/>
    <x v="41"/>
    <n v="24.247"/>
    <n v="24.25"/>
    <x v="353"/>
    <s v=""/>
    <n v="2492936"/>
    <n v="26724218"/>
    <n v="6.63"/>
    <n v="1.88"/>
    <n v="1"/>
    <s v="s"/>
    <n v="2.4258536767035989E-3"/>
    <n v="3"/>
    <n v="174"/>
  </r>
  <r>
    <s v="strleaves-13-x-Aug-04-23"/>
    <m/>
    <n v="13"/>
    <x v="41"/>
    <n v="24.329000000000001"/>
    <n v="24.33"/>
    <x v="48"/>
    <s v="pentadecane"/>
    <n v="5033215"/>
    <n v="26724218"/>
    <n v="6.63"/>
    <n v="1.88"/>
    <n v="1"/>
    <s v="s"/>
    <n v="4.869789108630623E-3"/>
    <n v="3"/>
    <n v="175"/>
  </r>
  <r>
    <s v="strleaves-13-x-Aug-04-23"/>
    <m/>
    <n v="13"/>
    <x v="41"/>
    <n v="24.600999999999999"/>
    <n v="24.6"/>
    <x v="49"/>
    <s v="tridecanal"/>
    <n v="3192829"/>
    <n v="26724218"/>
    <n v="6.63"/>
    <n v="1.88"/>
    <n v="1"/>
    <s v="s"/>
    <n v="3.0716074489168465E-3"/>
    <n v="3"/>
    <n v="176"/>
  </r>
  <r>
    <s v="strleaves-13-x-Aug-04-23"/>
    <m/>
    <n v="13"/>
    <x v="41"/>
    <n v="25.119"/>
    <n v="25.12"/>
    <x v="467"/>
    <s v=""/>
    <n v="2324344"/>
    <n v="26724218"/>
    <n v="6.63"/>
    <n v="1.88"/>
    <n v="1"/>
    <s v="s"/>
    <n v="2.2234627480207337E-3"/>
    <n v="3"/>
    <n v="177"/>
  </r>
  <r>
    <s v="strleaves-13-x-Aug-04-23"/>
    <m/>
    <n v="13"/>
    <x v="41"/>
    <n v="26.067"/>
    <n v="26.07"/>
    <x v="50"/>
    <s v=""/>
    <n v="5036651"/>
    <n v="26724218"/>
    <n v="6.63"/>
    <n v="1.88"/>
    <n v="1"/>
    <s v="s"/>
    <n v="4.7909824163479406E-3"/>
    <n v="3"/>
    <n v="178"/>
  </r>
  <r>
    <s v="strleaves-13-x-Aug-04-23"/>
    <m/>
    <n v="13"/>
    <x v="41"/>
    <n v="26.69"/>
    <n v="26.69"/>
    <x v="52"/>
    <s v=""/>
    <n v="6555883"/>
    <n v="26724218"/>
    <n v="6.63"/>
    <n v="1.88"/>
    <n v="1"/>
    <s v="s"/>
    <n v="6.201273471501902E-3"/>
    <n v="3"/>
    <n v="179"/>
  </r>
  <r>
    <s v="strleaves-13-x-Aug-04-23"/>
    <m/>
    <n v="13"/>
    <x v="41"/>
    <n v="26.991"/>
    <n v="26.99"/>
    <x v="53"/>
    <s v="tetradecanal"/>
    <n v="2581885"/>
    <n v="26724218"/>
    <n v="6.63"/>
    <n v="1.88"/>
    <n v="1"/>
    <s v="s"/>
    <n v="2.4286621796173976E-3"/>
    <n v="3"/>
    <n v="180"/>
  </r>
  <r>
    <s v="strleaves-13-x-Aug-04-23"/>
    <m/>
    <n v="13"/>
    <x v="41"/>
    <n v="28.202999999999999"/>
    <n v="28.2"/>
    <x v="468"/>
    <s v=""/>
    <n v="4542348"/>
    <n v="26724218"/>
    <n v="6.63"/>
    <n v="1.88"/>
    <n v="1"/>
    <s v="s"/>
    <n v="4.2491743295714922E-3"/>
    <n v="3"/>
    <n v="181"/>
  </r>
  <r>
    <s v="strleaves-13-x-Aug-04-23"/>
    <m/>
    <n v="13"/>
    <x v="41"/>
    <n v="28.927"/>
    <n v="28.93"/>
    <x v="56"/>
    <s v="heptadecane"/>
    <n v="2790390"/>
    <n v="26724218"/>
    <n v="6.63"/>
    <n v="1.88"/>
    <n v="1"/>
    <s v="s"/>
    <n v="2.5959494980291702E-3"/>
    <n v="3"/>
    <n v="182"/>
  </r>
  <r>
    <s v="strleaves-13-x-Aug-04-23"/>
    <m/>
    <n v="13"/>
    <x v="41"/>
    <n v="31.239000000000001"/>
    <n v="31.24"/>
    <x v="58"/>
    <s v=""/>
    <n v="5614234"/>
    <n v="26724218"/>
    <n v="6.63"/>
    <n v="1.88"/>
    <n v="1"/>
    <s v="s"/>
    <n v="5.1944807448905499E-3"/>
    <n v="3"/>
    <n v="183"/>
  </r>
  <r>
    <s v="strleaves-13-x-Aug-04-23"/>
    <m/>
    <n v="13"/>
    <x v="41"/>
    <n v="32.002000000000002"/>
    <n v="32"/>
    <x v="374"/>
    <s v=""/>
    <n v="24006801"/>
    <n v="26724218"/>
    <n v="6.63"/>
    <n v="1.88"/>
    <n v="1"/>
    <s v="s"/>
    <n v="2.2091194021485901E-2"/>
    <n v="3"/>
    <n v="184"/>
  </r>
  <r>
    <s v="strleaves-169-x-Aug-04-23"/>
    <m/>
    <n v="169"/>
    <x v="42"/>
    <n v="4.3890000000000002"/>
    <n v="4.3899999999999997"/>
    <x v="101"/>
    <s v=""/>
    <n v="4825258"/>
    <n v="32928597"/>
    <n v="9.0500000000000007"/>
    <n v="2.5299999999999998"/>
    <n v="0"/>
    <s v="s"/>
    <n v="2.6257190773640161E-3"/>
    <n v="3"/>
    <n v="185"/>
  </r>
  <r>
    <s v="strleaves-169-x-Aug-04-23"/>
    <m/>
    <n v="169"/>
    <x v="42"/>
    <n v="4.7809999999999997"/>
    <n v="4.78"/>
    <x v="178"/>
    <s v=""/>
    <n v="8866946"/>
    <n v="32928597"/>
    <n v="9.0500000000000007"/>
    <n v="2.5299999999999998"/>
    <n v="0"/>
    <s v="s"/>
    <n v="4.7991084911256227E-3"/>
    <n v="3"/>
    <n v="186"/>
  </r>
  <r>
    <s v="strleaves-169-x-Aug-04-23"/>
    <m/>
    <n v="169"/>
    <x v="42"/>
    <n v="4.8600000000000003"/>
    <n v="4.8600000000000003"/>
    <x v="103"/>
    <s v=""/>
    <n v="9394071"/>
    <n v="32928597"/>
    <n v="9.0500000000000007"/>
    <n v="2.5299999999999998"/>
    <n v="0"/>
    <s v="s"/>
    <n v="5.057218060610877E-3"/>
    <n v="3"/>
    <n v="187"/>
  </r>
  <r>
    <s v="strleaves-169-x-Aug-04-23"/>
    <m/>
    <n v="169"/>
    <x v="42"/>
    <n v="5.4249999999999998"/>
    <n v="5.43"/>
    <x v="2"/>
    <s v="hydroxymethylpentanone"/>
    <n v="60466784"/>
    <n v="32928597"/>
    <n v="9.0500000000000007"/>
    <n v="2.5299999999999998"/>
    <n v="0"/>
    <s v="s"/>
    <n v="3.2378630075649791E-2"/>
    <n v="3"/>
    <n v="188"/>
  </r>
  <r>
    <s v="strleaves-169-x-Aug-04-23"/>
    <m/>
    <n v="169"/>
    <x v="42"/>
    <n v="5.75"/>
    <n v="5.75"/>
    <x v="3"/>
    <s v="zhexenol"/>
    <n v="91801559"/>
    <n v="32928597"/>
    <n v="9.0500000000000007"/>
    <n v="2.5299999999999998"/>
    <n v="0"/>
    <s v="s"/>
    <n v="4.8897617722954603E-2"/>
    <n v="3"/>
    <n v="189"/>
  </r>
  <r>
    <s v="strleaves-169-x-Aug-04-23"/>
    <m/>
    <n v="169"/>
    <x v="42"/>
    <n v="5.8860000000000001"/>
    <n v="5.89"/>
    <x v="104"/>
    <s v=""/>
    <n v="19602951"/>
    <n v="32928597"/>
    <n v="9.0500000000000007"/>
    <n v="2.5299999999999998"/>
    <n v="0"/>
    <s v="s"/>
    <n v="1.0386453997809054E-2"/>
    <n v="3"/>
    <n v="190"/>
  </r>
  <r>
    <s v="strleaves-169-x-Aug-04-23"/>
    <m/>
    <n v="169"/>
    <x v="42"/>
    <n v="6.11"/>
    <n v="6.11"/>
    <x v="5"/>
    <s v=""/>
    <n v="6621669"/>
    <n v="32928597"/>
    <n v="9.0500000000000007"/>
    <n v="2.5299999999999998"/>
    <n v="0"/>
    <s v="s"/>
    <n v="3.4900652695247607E-3"/>
    <n v="3"/>
    <n v="191"/>
  </r>
  <r>
    <s v="strleaves-169-x-Aug-04-23"/>
    <m/>
    <n v="169"/>
    <x v="42"/>
    <n v="6.4480000000000004"/>
    <n v="6.45"/>
    <x v="179"/>
    <s v=""/>
    <n v="3872020"/>
    <n v="32928597"/>
    <n v="9.0500000000000007"/>
    <n v="2.5299999999999998"/>
    <n v="0"/>
    <s v="s"/>
    <n v="2.0301859211660053E-3"/>
    <n v="3"/>
    <n v="192"/>
  </r>
  <r>
    <s v="strleaves-169-x-Aug-04-23"/>
    <m/>
    <n v="169"/>
    <x v="42"/>
    <n v="7.5039999999999996"/>
    <n v="7.5"/>
    <x v="9"/>
    <s v="cyclopentane"/>
    <n v="11314166"/>
    <n v="32928597"/>
    <n v="9.0500000000000007"/>
    <n v="2.5299999999999998"/>
    <n v="0"/>
    <s v="s"/>
    <n v="5.9015309067548044E-3"/>
    <n v="3"/>
    <n v="193"/>
  </r>
  <r>
    <s v="strleaves-169-x-Aug-04-23"/>
    <m/>
    <n v="169"/>
    <x v="42"/>
    <n v="7.5679999999999996"/>
    <n v="7.57"/>
    <x v="469"/>
    <s v=""/>
    <n v="3225954"/>
    <n v="32928597"/>
    <n v="9.0500000000000007"/>
    <n v="2.5299999999999998"/>
    <n v="0"/>
    <s v="s"/>
    <n v="1.6740016778593987E-3"/>
    <n v="3"/>
    <n v="194"/>
  </r>
  <r>
    <s v="strleaves-169-x-Aug-04-23"/>
    <m/>
    <n v="169"/>
    <x v="42"/>
    <n v="8.3840000000000003"/>
    <n v="8.3800000000000008"/>
    <x v="182"/>
    <s v=""/>
    <n v="3878126"/>
    <n v="32928597"/>
    <n v="9.0500000000000007"/>
    <n v="2.5299999999999998"/>
    <n v="0"/>
    <s v="s"/>
    <n v="2.0021045487499528E-3"/>
    <n v="3"/>
    <n v="195"/>
  </r>
  <r>
    <s v="strleaves-169-x-Aug-04-23"/>
    <m/>
    <n v="169"/>
    <x v="42"/>
    <n v="8.4659999999999993"/>
    <n v="8.4700000000000006"/>
    <x v="10"/>
    <s v=""/>
    <n v="8234460"/>
    <n v="32928597"/>
    <n v="9.0500000000000007"/>
    <n v="2.5299999999999998"/>
    <n v="0"/>
    <s v="s"/>
    <n v="4.2293974726445166E-3"/>
    <n v="3"/>
    <n v="196"/>
  </r>
  <r>
    <s v="strleaves-169-x-Aug-04-23"/>
    <m/>
    <n v="169"/>
    <x v="42"/>
    <n v="8.9169999999999998"/>
    <n v="8.92"/>
    <x v="11"/>
    <s v=""/>
    <n v="8710880"/>
    <n v="32928597"/>
    <n v="9.0500000000000007"/>
    <n v="2.5299999999999998"/>
    <n v="0"/>
    <s v="s"/>
    <n v="4.4513859774678328E-3"/>
    <n v="3"/>
    <n v="197"/>
  </r>
  <r>
    <s v="strleaves-169-x-Aug-04-23"/>
    <m/>
    <n v="169"/>
    <x v="42"/>
    <n v="9.8249999999999993"/>
    <n v="9.83"/>
    <x v="12"/>
    <s v="sixmethyl"/>
    <n v="7903469"/>
    <n v="32928597"/>
    <n v="9.0500000000000007"/>
    <n v="2.5299999999999998"/>
    <n v="0"/>
    <s v="s"/>
    <n v="4.0183893345584623E-3"/>
    <n v="3"/>
    <n v="198"/>
  </r>
  <r>
    <s v="strleaves-169-x-Aug-04-23"/>
    <m/>
    <n v="169"/>
    <x v="42"/>
    <n v="9.93"/>
    <n v="9.93"/>
    <x v="183"/>
    <s v=""/>
    <n v="8804785"/>
    <n v="32928597"/>
    <n v="9.0500000000000007"/>
    <n v="2.5299999999999998"/>
    <n v="0"/>
    <s v="s"/>
    <n v="4.4541529669042115E-3"/>
    <n v="3"/>
    <n v="199"/>
  </r>
  <r>
    <s v="strleaves-169-x-Aug-04-23"/>
    <m/>
    <n v="169"/>
    <x v="42"/>
    <n v="10.157999999999999"/>
    <n v="10.16"/>
    <x v="115"/>
    <s v="decane"/>
    <n v="3906199"/>
    <n v="32928597"/>
    <n v="9.0500000000000007"/>
    <n v="2.5299999999999998"/>
    <n v="0"/>
    <s v="s"/>
    <n v="1.966182459406155E-3"/>
    <n v="3"/>
    <n v="200"/>
  </r>
  <r>
    <s v="strleaves-169-x-Aug-04-23"/>
    <m/>
    <n v="169"/>
    <x v="42"/>
    <n v="10.31"/>
    <n v="10.31"/>
    <x v="13"/>
    <s v="octanal"/>
    <n v="13851629"/>
    <n v="32928597"/>
    <n v="9.0500000000000007"/>
    <n v="2.5299999999999998"/>
    <n v="0"/>
    <s v="s"/>
    <n v="6.9375199029707135E-3"/>
    <n v="3"/>
    <n v="201"/>
  </r>
  <r>
    <s v="strleaves-169-x-Aug-04-23"/>
    <m/>
    <n v="169"/>
    <x v="42"/>
    <n v="10.353"/>
    <n v="10.35"/>
    <x v="346"/>
    <s v=""/>
    <n v="11189913"/>
    <n v="32928597"/>
    <n v="9.0500000000000007"/>
    <n v="2.5299999999999998"/>
    <n v="0"/>
    <s v="s"/>
    <n v="5.5766679868955648E-3"/>
    <n v="3"/>
    <n v="202"/>
  </r>
  <r>
    <s v="strleaves-169-x-Aug-04-23"/>
    <m/>
    <n v="169"/>
    <x v="42"/>
    <n v="10.465"/>
    <n v="10.47"/>
    <x v="14"/>
    <s v="zhexenolacetate"/>
    <n v="189179336"/>
    <n v="32928597"/>
    <n v="9.0500000000000007"/>
    <n v="2.5299999999999998"/>
    <n v="0"/>
    <s v="s"/>
    <n v="9.3816042186461224E-2"/>
    <n v="3"/>
    <n v="203"/>
  </r>
  <r>
    <s v="strleaves-169-x-Aug-04-23"/>
    <m/>
    <n v="169"/>
    <x v="42"/>
    <n v="10.956"/>
    <n v="10.96"/>
    <x v="460"/>
    <s v=""/>
    <n v="3882360"/>
    <n v="32928597"/>
    <n v="9.0500000000000007"/>
    <n v="2.5299999999999998"/>
    <n v="0"/>
    <s v="s"/>
    <n v="1.9158657998905699E-3"/>
    <n v="3"/>
    <n v="204"/>
  </r>
  <r>
    <s v="strleaves-169-x-Aug-04-23"/>
    <m/>
    <n v="169"/>
    <x v="42"/>
    <n v="11.814"/>
    <n v="11.81"/>
    <x v="470"/>
    <s v=""/>
    <n v="7950823"/>
    <n v="32928597"/>
    <n v="9.0500000000000007"/>
    <n v="2.5299999999999998"/>
    <n v="0"/>
    <s v="s"/>
    <n v="3.9044302859329487E-3"/>
    <n v="3"/>
    <n v="205"/>
  </r>
  <r>
    <s v="strleaves-169-x-Aug-04-23"/>
    <m/>
    <n v="169"/>
    <x v="42"/>
    <n v="12.025"/>
    <n v="12.03"/>
    <x v="184"/>
    <s v=""/>
    <n v="6002475"/>
    <n v="32928597"/>
    <n v="9.0500000000000007"/>
    <n v="2.5299999999999998"/>
    <n v="0"/>
    <s v="s"/>
    <n v="2.9333412402800622E-3"/>
    <n v="3"/>
    <n v="206"/>
  </r>
  <r>
    <s v="strleaves-169-x-Aug-04-23"/>
    <m/>
    <n v="169"/>
    <x v="42"/>
    <n v="13.356"/>
    <n v="13.36"/>
    <x v="94"/>
    <s v=""/>
    <n v="5177285"/>
    <n v="32928597"/>
    <n v="9.0500000000000007"/>
    <n v="2.5299999999999998"/>
    <n v="0"/>
    <s v="s"/>
    <n v="2.5178576657223679E-3"/>
    <n v="3"/>
    <n v="207"/>
  </r>
  <r>
    <s v="strleaves-169-x-Aug-04-23"/>
    <m/>
    <n v="169"/>
    <x v="42"/>
    <n v="13.512"/>
    <n v="13.51"/>
    <x v="20"/>
    <s v="nonanal"/>
    <n v="34008822"/>
    <n v="32928597"/>
    <n v="9.0500000000000007"/>
    <n v="2.5299999999999998"/>
    <n v="0"/>
    <s v="s"/>
    <n v="1.6459919339221637E-2"/>
    <n v="3"/>
    <n v="208"/>
  </r>
  <r>
    <s v="strleaves-169-x-Aug-04-23"/>
    <m/>
    <n v="169"/>
    <x v="42"/>
    <n v="13.885999999999999"/>
    <n v="13.89"/>
    <x v="71"/>
    <s v="edimethylnonatriene"/>
    <n v="20876474"/>
    <n v="32928597"/>
    <n v="9.0500000000000007"/>
    <n v="2.5299999999999998"/>
    <n v="0"/>
    <s v="s"/>
    <n v="1.005565376529542E-2"/>
    <n v="3"/>
    <n v="209"/>
  </r>
  <r>
    <s v="strleaves-169-x-Aug-04-23"/>
    <m/>
    <n v="169"/>
    <x v="42"/>
    <n v="14.686"/>
    <n v="14.69"/>
    <x v="471"/>
    <s v=""/>
    <n v="4798018"/>
    <n v="32928597"/>
    <n v="9.0500000000000007"/>
    <n v="2.5299999999999998"/>
    <n v="0"/>
    <s v="s"/>
    <n v="2.3000751544172541E-3"/>
    <n v="3"/>
    <n v="210"/>
  </r>
  <r>
    <s v="strleaves-169-x-Aug-04-23"/>
    <m/>
    <n v="169"/>
    <x v="42"/>
    <n v="14.853"/>
    <n v="14.85"/>
    <x v="334"/>
    <s v=""/>
    <n v="5109386"/>
    <n v="32928597"/>
    <n v="9.0500000000000007"/>
    <n v="2.5299999999999998"/>
    <n v="0"/>
    <s v="s"/>
    <n v="2.4377305887859756E-3"/>
    <n v="3"/>
    <n v="211"/>
  </r>
  <r>
    <s v="strleaves-169-x-Aug-04-23"/>
    <m/>
    <n v="169"/>
    <x v="42"/>
    <n v="15.156000000000001"/>
    <n v="15.16"/>
    <x v="23"/>
    <s v=""/>
    <n v="15422940"/>
    <n v="32928597"/>
    <n v="9.0500000000000007"/>
    <n v="2.5299999999999998"/>
    <n v="0"/>
    <s v="s"/>
    <n v="7.3237035519728502E-3"/>
    <n v="3"/>
    <n v="212"/>
  </r>
  <r>
    <s v="strleaves-169-x-Aug-04-23"/>
    <m/>
    <n v="169"/>
    <x v="42"/>
    <n v="15.438000000000001"/>
    <n v="15.44"/>
    <x v="472"/>
    <s v=""/>
    <n v="8177827"/>
    <n v="32928597"/>
    <n v="9.0500000000000007"/>
    <n v="2.5299999999999998"/>
    <n v="0"/>
    <s v="s"/>
    <n v="3.8650735618232053E-3"/>
    <n v="3"/>
    <n v="213"/>
  </r>
  <r>
    <s v="strleaves-169-x-Aug-04-23"/>
    <m/>
    <n v="169"/>
    <x v="42"/>
    <n v="15.997"/>
    <n v="16"/>
    <x v="26"/>
    <s v="Butanoicacidhexenylester"/>
    <n v="4036333"/>
    <n v="32928597"/>
    <n v="9.0500000000000007"/>
    <n v="2.5299999999999998"/>
    <n v="0"/>
    <s v="s"/>
    <n v="1.8987713222276253E-3"/>
    <n v="3"/>
    <n v="214"/>
  </r>
  <r>
    <s v="strleaves-169-x-Aug-04-23"/>
    <m/>
    <n v="169"/>
    <x v="42"/>
    <n v="16.210999999999999"/>
    <n v="16.21"/>
    <x v="27"/>
    <s v="methylsalicylate"/>
    <n v="8321487"/>
    <n v="32928597"/>
    <n v="9.0500000000000007"/>
    <n v="2.5299999999999998"/>
    <n v="0"/>
    <s v="s"/>
    <n v="3.8963855824171822E-3"/>
    <n v="3"/>
    <n v="215"/>
  </r>
  <r>
    <s v="strleaves-169-x-Aug-04-23"/>
    <m/>
    <n v="169"/>
    <x v="42"/>
    <n v="16.356999999999999"/>
    <n v="16.36"/>
    <x v="28"/>
    <s v="dodecane"/>
    <n v="35115450"/>
    <n v="32928597"/>
    <n v="9.0500000000000007"/>
    <n v="2.5299999999999998"/>
    <n v="0"/>
    <s v="s"/>
    <n v="1.6366052334534271E-2"/>
    <n v="3"/>
    <n v="216"/>
  </r>
  <r>
    <s v="strleaves-169-x-Aug-04-23"/>
    <m/>
    <n v="169"/>
    <x v="42"/>
    <n v="16.545999999999999"/>
    <n v="16.55"/>
    <x v="29"/>
    <s v="decanal"/>
    <n v="35059368"/>
    <n v="32928597"/>
    <n v="9.0500000000000007"/>
    <n v="2.5299999999999998"/>
    <n v="0"/>
    <s v="s"/>
    <n v="1.6264615379632363E-2"/>
    <n v="3"/>
    <n v="217"/>
  </r>
  <r>
    <s v="strleaves-169-x-Aug-04-23"/>
    <m/>
    <n v="169"/>
    <x v="42"/>
    <n v="17.43"/>
    <n v="17.43"/>
    <x v="30"/>
    <s v="cisthreehexiso"/>
    <n v="17741466"/>
    <n v="32928597"/>
    <n v="9.0500000000000007"/>
    <n v="2.5299999999999998"/>
    <n v="0"/>
    <s v="s"/>
    <n v="8.1928019825233938E-3"/>
    <n v="3"/>
    <n v="218"/>
  </r>
  <r>
    <s v="strleaves-169-x-Aug-04-23"/>
    <m/>
    <n v="169"/>
    <x v="42"/>
    <n v="18.178999999999998"/>
    <n v="18.18"/>
    <x v="33"/>
    <s v="methylacetophenone"/>
    <n v="5040663"/>
    <n v="32928597"/>
    <n v="9.0500000000000007"/>
    <n v="2.5299999999999998"/>
    <n v="0"/>
    <s v="s"/>
    <n v="2.3170905009204912E-3"/>
    <n v="3"/>
    <n v="219"/>
  </r>
  <r>
    <s v="strleaves-169-x-Aug-04-23"/>
    <m/>
    <n v="169"/>
    <x v="42"/>
    <n v="18.651"/>
    <n v="18.649999999999999"/>
    <x v="449"/>
    <s v=""/>
    <n v="8058620"/>
    <n v="32928597"/>
    <n v="9.0500000000000007"/>
    <n v="2.5299999999999998"/>
    <n v="0"/>
    <s v="s"/>
    <n v="3.6875459868740633E-3"/>
    <n v="3"/>
    <n v="220"/>
  </r>
  <r>
    <s v="strleaves-169-x-Aug-04-23"/>
    <m/>
    <n v="169"/>
    <x v="42"/>
    <n v="18.984999999999999"/>
    <n v="18.989999999999998"/>
    <x v="36"/>
    <s v="methylnaphthalene"/>
    <n v="14139689"/>
    <n v="32928597"/>
    <n v="9.0500000000000007"/>
    <n v="2.5299999999999998"/>
    <n v="0"/>
    <s v="s"/>
    <n v="6.4409070556264887E-3"/>
    <n v="3"/>
    <n v="221"/>
  </r>
  <r>
    <s v="strleaves-169-x-Aug-04-23"/>
    <m/>
    <n v="169"/>
    <x v="42"/>
    <n v="19.186"/>
    <n v="19.190000000000001"/>
    <x v="38"/>
    <s v=""/>
    <n v="2916112"/>
    <n v="32928597"/>
    <n v="9.0500000000000007"/>
    <n v="2.5299999999999998"/>
    <n v="0"/>
    <s v="s"/>
    <n v="1.3223629545007639E-3"/>
    <n v="3"/>
    <n v="222"/>
  </r>
  <r>
    <s v="strleaves-169-x-Aug-04-23"/>
    <m/>
    <n v="169"/>
    <x v="42"/>
    <n v="19.274000000000001"/>
    <n v="19.27"/>
    <x v="473"/>
    <s v=""/>
    <n v="4289930"/>
    <n v="32928597"/>
    <n v="9.0500000000000007"/>
    <n v="2.5299999999999998"/>
    <n v="0"/>
    <s v="s"/>
    <n v="1.936621688325178E-3"/>
    <n v="3"/>
    <n v="223"/>
  </r>
  <r>
    <s v="strleaves-169-x-Aug-04-23"/>
    <m/>
    <n v="169"/>
    <x v="42"/>
    <n v="19.395"/>
    <n v="19.399999999999999"/>
    <x v="39"/>
    <s v="undecanal_c"/>
    <n v="3157947"/>
    <n v="32928597"/>
    <n v="9.0500000000000007"/>
    <n v="2.5299999999999998"/>
    <n v="0"/>
    <s v="s"/>
    <n v="1.4192413865605233E-3"/>
    <n v="3"/>
    <n v="224"/>
  </r>
  <r>
    <s v="strleaves-169-x-Aug-04-23"/>
    <m/>
    <n v="169"/>
    <x v="42"/>
    <n v="19.501000000000001"/>
    <n v="19.5"/>
    <x v="41"/>
    <s v="standard"/>
    <n v="32928597"/>
    <n v="32928597"/>
    <n v="9.0500000000000007"/>
    <n v="2.5299999999999998"/>
    <n v="0"/>
    <s v="s"/>
    <n v="1.47329650092081E-2"/>
    <n v="3"/>
    <n v="225"/>
  </r>
  <r>
    <s v="strleaves-169-x-Aug-04-23"/>
    <m/>
    <n v="169"/>
    <x v="42"/>
    <n v="19.902000000000001"/>
    <n v="19.899999999999999"/>
    <x v="474"/>
    <s v=""/>
    <n v="4029353"/>
    <n v="32928597"/>
    <n v="9.0500000000000007"/>
    <n v="2.5299999999999998"/>
    <n v="0"/>
    <s v="s"/>
    <n v="1.7948424219467543E-3"/>
    <n v="3"/>
    <n v="226"/>
  </r>
  <r>
    <s v="strleaves-169-x-Aug-04-23"/>
    <m/>
    <n v="169"/>
    <x v="42"/>
    <n v="20.14"/>
    <n v="20.14"/>
    <x v="172"/>
    <s v=""/>
    <n v="4186134"/>
    <n v="32928597"/>
    <n v="9.0500000000000007"/>
    <n v="2.5299999999999998"/>
    <n v="0"/>
    <s v="s"/>
    <n v="1.8564647933718079E-3"/>
    <n v="3"/>
    <n v="227"/>
  </r>
  <r>
    <s v="strleaves-169-x-Aug-04-23"/>
    <m/>
    <n v="169"/>
    <x v="42"/>
    <n v="20.195"/>
    <n v="20.2"/>
    <x v="209"/>
    <s v=""/>
    <n v="4554485"/>
    <n v="32928597"/>
    <n v="9.0500000000000007"/>
    <n v="2.5299999999999998"/>
    <n v="0"/>
    <s v="s"/>
    <n v="2.0109620628126932E-3"/>
    <n v="3"/>
    <n v="228"/>
  </r>
  <r>
    <s v="strleaves-169-x-Aug-04-23"/>
    <m/>
    <n v="169"/>
    <x v="42"/>
    <n v="20.600999999999999"/>
    <n v="20.6"/>
    <x v="451"/>
    <s v=""/>
    <n v="11277211"/>
    <n v="32928597"/>
    <n v="9.0500000000000007"/>
    <n v="2.5299999999999998"/>
    <n v="0"/>
    <s v="s"/>
    <n v="4.9575336701542421E-3"/>
    <n v="3"/>
    <n v="229"/>
  </r>
  <r>
    <s v="strleaves-169-x-Aug-04-23"/>
    <m/>
    <n v="169"/>
    <x v="42"/>
    <n v="21.835000000000001"/>
    <n v="21.84"/>
    <x v="44"/>
    <s v="tetradecane"/>
    <n v="20945184"/>
    <n v="32928597"/>
    <n v="9.0500000000000007"/>
    <n v="2.5299999999999998"/>
    <n v="0"/>
    <s v="s"/>
    <n v="9.1676028816124553E-3"/>
    <n v="3"/>
    <n v="230"/>
  </r>
  <r>
    <s v="strleaves-169-x-Aug-04-23"/>
    <m/>
    <n v="169"/>
    <x v="42"/>
    <n v="22.074999999999999"/>
    <n v="22.08"/>
    <x v="45"/>
    <s v="dodecanal_b"/>
    <n v="4786884"/>
    <n v="32928597"/>
    <n v="9.0500000000000007"/>
    <n v="2.5299999999999998"/>
    <n v="0"/>
    <s v="s"/>
    <n v="2.0861252131945626E-3"/>
    <n v="3"/>
    <n v="231"/>
  </r>
  <r>
    <s v="strleaves-169-x-Aug-04-23"/>
    <m/>
    <n v="169"/>
    <x v="42"/>
    <n v="22.280999999999999"/>
    <n v="22.28"/>
    <x v="46"/>
    <s v="tetramethyldiol"/>
    <n v="9272362"/>
    <n v="32928597"/>
    <n v="9.0500000000000007"/>
    <n v="2.5299999999999998"/>
    <n v="0"/>
    <s v="s"/>
    <n v="4.0234799560250204E-3"/>
    <n v="3"/>
    <n v="232"/>
  </r>
  <r>
    <s v="strleaves-169-x-Aug-04-23"/>
    <m/>
    <n v="169"/>
    <x v="42"/>
    <n v="22.515000000000001"/>
    <n v="22.52"/>
    <x v="475"/>
    <s v=""/>
    <n v="3215017"/>
    <n v="32928597"/>
    <n v="9.0500000000000007"/>
    <n v="2.5299999999999998"/>
    <n v="0"/>
    <s v="s"/>
    <n v="1.3890785377112811E-3"/>
    <n v="3"/>
    <n v="233"/>
  </r>
  <r>
    <s v="strleaves-169-x-Aug-04-23"/>
    <m/>
    <n v="169"/>
    <x v="42"/>
    <n v="22.693999999999999"/>
    <n v="22.69"/>
    <x v="75"/>
    <s v=""/>
    <n v="4073639"/>
    <n v="32928597"/>
    <n v="9.0500000000000007"/>
    <n v="2.5299999999999998"/>
    <n v="0"/>
    <s v="s"/>
    <n v="1.7525327034812711E-3"/>
    <n v="3"/>
    <n v="234"/>
  </r>
  <r>
    <s v="strleaves-169-x-Aug-04-23"/>
    <m/>
    <n v="169"/>
    <x v="42"/>
    <n v="22.818000000000001"/>
    <n v="22.82"/>
    <x v="464"/>
    <s v=""/>
    <n v="7262979"/>
    <n v="32928597"/>
    <n v="9.0500000000000007"/>
    <n v="2.5299999999999998"/>
    <n v="0"/>
    <s v="s"/>
    <n v="3.1113321361786045E-3"/>
    <n v="3"/>
    <n v="235"/>
  </r>
  <r>
    <s v="strleaves-169-x-Aug-04-23"/>
    <m/>
    <n v="169"/>
    <x v="42"/>
    <n v="22.896999999999998"/>
    <n v="22.9"/>
    <x v="476"/>
    <s v=""/>
    <n v="3554983"/>
    <n v="32928597"/>
    <n v="9.0500000000000007"/>
    <n v="2.5299999999999998"/>
    <n v="0"/>
    <s v="s"/>
    <n v="1.5164391001799855E-3"/>
    <n v="3"/>
    <n v="236"/>
  </r>
  <r>
    <s v="strleaves-169-x-Aug-04-23"/>
    <m/>
    <n v="169"/>
    <x v="42"/>
    <n v="23.108000000000001"/>
    <n v="23.11"/>
    <x v="120"/>
    <s v=""/>
    <n v="5841447"/>
    <n v="32928597"/>
    <n v="9.0500000000000007"/>
    <n v="2.5299999999999998"/>
    <n v="0"/>
    <s v="s"/>
    <n v="2.4812558222898394E-3"/>
    <n v="3"/>
    <n v="237"/>
  </r>
  <r>
    <s v="strleaves-169-x-Aug-04-23"/>
    <m/>
    <n v="169"/>
    <x v="42"/>
    <n v="23.193000000000001"/>
    <n v="23.19"/>
    <x v="47"/>
    <s v=""/>
    <n v="6878343"/>
    <n v="32928597"/>
    <n v="9.0500000000000007"/>
    <n v="2.5299999999999998"/>
    <n v="0"/>
    <s v="s"/>
    <n v="2.9094193326334723E-3"/>
    <n v="3"/>
    <n v="238"/>
  </r>
  <r>
    <s v="strleaves-169-x-Aug-04-23"/>
    <m/>
    <n v="169"/>
    <x v="42"/>
    <n v="24.094000000000001"/>
    <n v="24.09"/>
    <x v="477"/>
    <s v=""/>
    <n v="9585103"/>
    <n v="32928597"/>
    <n v="9.0500000000000007"/>
    <n v="2.5299999999999998"/>
    <n v="0"/>
    <s v="s"/>
    <n v="4.0373679552999043E-3"/>
    <n v="3"/>
    <n v="239"/>
  </r>
  <r>
    <s v="strleaves-169-x-Aug-04-23"/>
    <m/>
    <n v="169"/>
    <x v="42"/>
    <n v="24.245000000000001"/>
    <n v="24.25"/>
    <x v="353"/>
    <s v=""/>
    <n v="3731907"/>
    <n v="32928597"/>
    <n v="9.0500000000000007"/>
    <n v="2.5299999999999998"/>
    <n v="0"/>
    <s v="s"/>
    <n v="1.5653772553862562E-3"/>
    <n v="3"/>
    <n v="240"/>
  </r>
  <r>
    <s v="strleaves-169-x-Aug-04-23"/>
    <m/>
    <n v="169"/>
    <x v="42"/>
    <n v="24.329000000000001"/>
    <n v="24.33"/>
    <x v="48"/>
    <s v="pentadecane"/>
    <n v="2963760"/>
    <n v="32928597"/>
    <n v="9.0500000000000007"/>
    <n v="2.5299999999999998"/>
    <n v="0"/>
    <s v="s"/>
    <n v="1.2380136647742364E-3"/>
    <n v="3"/>
    <n v="241"/>
  </r>
  <r>
    <s v="strleaves-169-x-Aug-04-23"/>
    <m/>
    <n v="169"/>
    <x v="42"/>
    <n v="24.981999999999999"/>
    <n v="24.98"/>
    <x v="157"/>
    <s v=""/>
    <n v="4435599"/>
    <n v="32928597"/>
    <n v="9.0500000000000007"/>
    <n v="2.5299999999999998"/>
    <n v="0"/>
    <s v="s"/>
    <n v="1.8451698916905253E-3"/>
    <n v="3"/>
    <n v="242"/>
  </r>
  <r>
    <s v="strleaves-169-x-Aug-04-23"/>
    <m/>
    <n v="169"/>
    <x v="42"/>
    <n v="25.323"/>
    <n v="25.32"/>
    <x v="478"/>
    <s v=""/>
    <n v="3140636"/>
    <n v="32928597"/>
    <n v="9.0500000000000007"/>
    <n v="2.5299999999999998"/>
    <n v="0"/>
    <s v="s"/>
    <n v="1.3011003074391563E-3"/>
    <n v="3"/>
    <n v="243"/>
  </r>
  <r>
    <s v="strleaves-169-x-Aug-04-23"/>
    <m/>
    <n v="169"/>
    <x v="42"/>
    <n v="26.068000000000001"/>
    <n v="26.07"/>
    <x v="50"/>
    <s v=""/>
    <n v="3659441"/>
    <n v="32928597"/>
    <n v="9.0500000000000007"/>
    <n v="2.5299999999999998"/>
    <n v="0"/>
    <s v="s"/>
    <n v="1.5098172110181956E-3"/>
    <n v="3"/>
    <n v="244"/>
  </r>
  <r>
    <s v="strleaves-169-x-Aug-04-23"/>
    <m/>
    <n v="169"/>
    <x v="42"/>
    <n v="26.989000000000001"/>
    <n v="26.99"/>
    <x v="53"/>
    <s v="tetradecanal"/>
    <n v="2930255"/>
    <n v="32928597"/>
    <n v="9.0500000000000007"/>
    <n v="2.5299999999999998"/>
    <n v="0"/>
    <s v="s"/>
    <n v="1.2040340803116617E-3"/>
    <n v="3"/>
    <n v="245"/>
  </r>
  <r>
    <s v="strleaves-169-x-Aug-04-23"/>
    <m/>
    <n v="169"/>
    <x v="42"/>
    <n v="31.238"/>
    <n v="31.24"/>
    <x v="58"/>
    <s v=""/>
    <n v="10631377"/>
    <n v="32928597"/>
    <n v="9.0500000000000007"/>
    <n v="2.5299999999999998"/>
    <n v="0"/>
    <s v="s"/>
    <n v="4.3506471321659588E-3"/>
    <n v="3"/>
    <n v="246"/>
  </r>
  <r>
    <s v="strleaves-169-x-Aug-04-23"/>
    <m/>
    <n v="169"/>
    <x v="42"/>
    <n v="32.000999999999998"/>
    <n v="32"/>
    <x v="374"/>
    <s v=""/>
    <n v="5115267"/>
    <n v="32928597"/>
    <n v="9.0500000000000007"/>
    <n v="2.5299999999999998"/>
    <n v="0"/>
    <s v="s"/>
    <n v="2.0848307435568764E-3"/>
    <n v="3"/>
    <n v="247"/>
  </r>
  <r>
    <s v="strleaves-169-x-Aug-04-23"/>
    <m/>
    <n v="169"/>
    <x v="42"/>
    <n v="32.866999999999997"/>
    <n v="32.869999999999997"/>
    <x v="267"/>
    <s v=""/>
    <n v="2987013"/>
    <n v="32928597"/>
    <n v="9.0500000000000007"/>
    <n v="2.5299999999999998"/>
    <n v="0"/>
    <s v="s"/>
    <n v="1.2125087474934399E-3"/>
    <n v="3"/>
    <n v="248"/>
  </r>
  <r>
    <s v="strleaves-169-x-Aug-04-23"/>
    <m/>
    <n v="169"/>
    <x v="42"/>
    <n v="35.091000000000001"/>
    <n v="35.090000000000003"/>
    <x v="81"/>
    <s v=""/>
    <n v="15989396"/>
    <n v="32928597"/>
    <n v="9.0500000000000007"/>
    <n v="2.5299999999999998"/>
    <n v="0"/>
    <s v="s"/>
    <n v="6.464458622971723E-3"/>
    <n v="3"/>
    <n v="249"/>
  </r>
  <r>
    <s v="strleaves-16-x-Aug-04-23"/>
    <m/>
    <n v="16"/>
    <x v="43"/>
    <n v="4.8609999999999998"/>
    <n v="4.8600000000000003"/>
    <x v="103"/>
    <s v=""/>
    <n v="5030527"/>
    <n v="29702423"/>
    <n v="10.029999999999999"/>
    <n v="3.01"/>
    <n v="0"/>
    <s v="s"/>
    <n v="2.0262914813347147E-3"/>
    <n v="3"/>
    <n v="250"/>
  </r>
  <r>
    <s v="strleaves-16-x-Aug-04-23"/>
    <m/>
    <n v="16"/>
    <x v="43"/>
    <n v="5.43"/>
    <n v="5.43"/>
    <x v="2"/>
    <s v="hydroxymethylpentanone"/>
    <n v="30379210"/>
    <n v="29702423"/>
    <n v="10.029999999999999"/>
    <n v="3.01"/>
    <n v="0"/>
    <s v="s"/>
    <n v="1.218796497566514E-2"/>
    <n v="3"/>
    <n v="251"/>
  </r>
  <r>
    <s v="strleaves-16-x-Aug-04-23"/>
    <m/>
    <n v="16"/>
    <x v="43"/>
    <n v="5.7530000000000001"/>
    <n v="5.75"/>
    <x v="3"/>
    <s v="zhexenol"/>
    <n v="40570921"/>
    <n v="29702423"/>
    <n v="10.029999999999999"/>
    <n v="3.01"/>
    <n v="0"/>
    <s v="s"/>
    <n v="1.6212230469560135E-2"/>
    <n v="3"/>
    <n v="252"/>
  </r>
  <r>
    <s v="strleaves-16-x-Aug-04-23"/>
    <m/>
    <n v="16"/>
    <x v="43"/>
    <n v="5.89"/>
    <n v="5.89"/>
    <x v="104"/>
    <s v=""/>
    <n v="10362467"/>
    <n v="29702423"/>
    <n v="10.029999999999999"/>
    <n v="3.01"/>
    <n v="0"/>
    <s v="s"/>
    <n v="4.1244978575222047E-3"/>
    <n v="3"/>
    <n v="253"/>
  </r>
  <r>
    <s v="strleaves-16-x-Aug-04-23"/>
    <m/>
    <n v="16"/>
    <x v="43"/>
    <n v="7.5039999999999996"/>
    <n v="7.5"/>
    <x v="9"/>
    <s v="cyclopentane"/>
    <n v="15271059"/>
    <n v="29702423"/>
    <n v="10.029999999999999"/>
    <n v="3.01"/>
    <n v="0"/>
    <s v="s"/>
    <n v="6.0542992237750349E-3"/>
    <n v="3"/>
    <n v="254"/>
  </r>
  <r>
    <s v="strleaves-16-x-Aug-04-23"/>
    <m/>
    <n v="16"/>
    <x v="43"/>
    <n v="8.3829999999999991"/>
    <n v="8.3800000000000008"/>
    <x v="182"/>
    <s v=""/>
    <n v="4508240"/>
    <n v="29702423"/>
    <n v="10.029999999999999"/>
    <n v="3.01"/>
    <n v="0"/>
    <s v="s"/>
    <n v="1.7803086034237185E-3"/>
    <n v="3"/>
    <n v="255"/>
  </r>
  <r>
    <s v="strleaves-16-x-Aug-04-23"/>
    <m/>
    <n v="16"/>
    <x v="43"/>
    <n v="8.4659999999999993"/>
    <n v="8.4700000000000006"/>
    <x v="10"/>
    <s v=""/>
    <n v="9060520"/>
    <n v="29702423"/>
    <n v="10.029999999999999"/>
    <n v="3.01"/>
    <n v="0"/>
    <s v="s"/>
    <n v="3.5640320517702638E-3"/>
    <n v="3"/>
    <n v="256"/>
  </r>
  <r>
    <s v="strleaves-16-x-Aug-04-23"/>
    <m/>
    <n v="16"/>
    <x v="43"/>
    <n v="8.9149999999999991"/>
    <n v="8.92"/>
    <x v="11"/>
    <s v=""/>
    <n v="10764086"/>
    <n v="29702423"/>
    <n v="10.029999999999999"/>
    <n v="3.01"/>
    <n v="0"/>
    <s v="s"/>
    <n v="4.2176688543343862E-3"/>
    <n v="3"/>
    <n v="257"/>
  </r>
  <r>
    <s v="strleaves-16-x-Aug-04-23"/>
    <m/>
    <n v="16"/>
    <x v="43"/>
    <n v="9.8230000000000004"/>
    <n v="9.82"/>
    <x v="12"/>
    <s v="sixmethyl"/>
    <n v="16145318"/>
    <n v="29702423"/>
    <n v="10.029999999999999"/>
    <n v="3.01"/>
    <n v="0"/>
    <s v="s"/>
    <n v="6.3016654102291993E-3"/>
    <n v="3"/>
    <n v="258"/>
  </r>
  <r>
    <s v="strleaves-16-x-Aug-04-23"/>
    <m/>
    <n v="16"/>
    <x v="43"/>
    <n v="9.9090000000000007"/>
    <n v="9.91"/>
    <x v="147"/>
    <s v=""/>
    <n v="20559267"/>
    <n v="29702423"/>
    <n v="10.029999999999999"/>
    <n v="3.01"/>
    <n v="0"/>
    <s v="s"/>
    <n v="7.9934876003004765E-3"/>
    <n v="3"/>
    <n v="259"/>
  </r>
  <r>
    <s v="strleaves-16-x-Aug-04-23"/>
    <m/>
    <n v="16"/>
    <x v="43"/>
    <n v="10.311"/>
    <n v="10.31"/>
    <x v="13"/>
    <s v="octanal"/>
    <n v="12372271"/>
    <n v="29702423"/>
    <n v="10.029999999999999"/>
    <n v="3.01"/>
    <n v="0"/>
    <s v="s"/>
    <n v="4.7918643919231925E-3"/>
    <n v="3"/>
    <n v="260"/>
  </r>
  <r>
    <s v="strleaves-16-x-Aug-04-23"/>
    <m/>
    <n v="16"/>
    <x v="43"/>
    <n v="11.071999999999999"/>
    <n v="11.07"/>
    <x v="15"/>
    <s v="dlimonene"/>
    <n v="2925488"/>
    <n v="29702423"/>
    <n v="10.029999999999999"/>
    <n v="3.01"/>
    <n v="0"/>
    <s v="s"/>
    <n v="1.1287200941659931E-3"/>
    <n v="3"/>
    <n v="261"/>
  </r>
  <r>
    <s v="strleaves-16-x-Aug-04-23"/>
    <m/>
    <n v="16"/>
    <x v="43"/>
    <n v="11.747"/>
    <n v="11.75"/>
    <x v="149"/>
    <s v="bocimene"/>
    <n v="14349702"/>
    <n v="29702423"/>
    <n v="10.029999999999999"/>
    <n v="3.01"/>
    <n v="0"/>
    <s v="s"/>
    <n v="5.5153113452675118E-3"/>
    <n v="3"/>
    <n v="262"/>
  </r>
  <r>
    <s v="strleaves-16-x-Aug-04-23"/>
    <m/>
    <n v="16"/>
    <x v="43"/>
    <n v="12.026"/>
    <n v="12.03"/>
    <x v="184"/>
    <s v=""/>
    <n v="6106575"/>
    <n v="29702423"/>
    <n v="10.029999999999999"/>
    <n v="3.01"/>
    <n v="0"/>
    <s v="s"/>
    <n v="2.3381393443193477E-3"/>
    <n v="3"/>
    <n v="263"/>
  </r>
  <r>
    <s v="strleaves-16-x-Aug-04-23"/>
    <m/>
    <n v="16"/>
    <x v="43"/>
    <n v="12.292999999999999"/>
    <n v="12.29"/>
    <x v="17"/>
    <s v="acetophenone"/>
    <n v="4590413"/>
    <n v="29702423"/>
    <n v="10.029999999999999"/>
    <n v="3.01"/>
    <n v="0"/>
    <s v="s"/>
    <n v="1.7509602098281221E-3"/>
    <n v="3"/>
    <n v="264"/>
  </r>
  <r>
    <s v="strleaves-16-x-Aug-04-23"/>
    <m/>
    <n v="16"/>
    <x v="43"/>
    <n v="13.255000000000001"/>
    <n v="13.26"/>
    <x v="186"/>
    <s v=""/>
    <n v="11087866"/>
    <n v="29702423"/>
    <n v="10.029999999999999"/>
    <n v="3.01"/>
    <n v="0"/>
    <s v="s"/>
    <n v="4.213379111021009E-3"/>
    <n v="3"/>
    <n v="265"/>
  </r>
  <r>
    <s v="strleaves-16-x-Aug-04-23"/>
    <m/>
    <n v="16"/>
    <x v="43"/>
    <n v="13.356"/>
    <n v="13.36"/>
    <x v="94"/>
    <s v=""/>
    <n v="7455023"/>
    <n v="29702423"/>
    <n v="10.029999999999999"/>
    <n v="3.01"/>
    <n v="0"/>
    <s v="s"/>
    <n v="2.8222520296114868E-3"/>
    <n v="3"/>
    <n v="266"/>
  </r>
  <r>
    <s v="strleaves-16-x-Aug-04-23"/>
    <m/>
    <n v="16"/>
    <x v="43"/>
    <n v="13.51"/>
    <n v="13.51"/>
    <x v="20"/>
    <s v="nonanal"/>
    <n v="46578642"/>
    <n v="29702423"/>
    <n v="10.029999999999999"/>
    <n v="3.01"/>
    <n v="0"/>
    <s v="s"/>
    <n v="1.7567258994898718E-2"/>
    <n v="3"/>
    <n v="267"/>
  </r>
  <r>
    <s v="strleaves-16-x-Aug-04-23"/>
    <m/>
    <n v="16"/>
    <x v="43"/>
    <n v="13.885"/>
    <n v="13.89"/>
    <x v="71"/>
    <s v="edimethylnonatriene"/>
    <n v="264822220"/>
    <n v="29702423"/>
    <n v="10.029999999999999"/>
    <n v="3.01"/>
    <n v="0"/>
    <s v="s"/>
    <n v="9.9505725588912533E-2"/>
    <n v="3"/>
    <n v="268"/>
  </r>
  <r>
    <s v="strleaves-16-x-Aug-04-23"/>
    <m/>
    <n v="16"/>
    <x v="43"/>
    <n v="14.848000000000001"/>
    <n v="14.85"/>
    <x v="334"/>
    <s v=""/>
    <n v="9864349"/>
    <n v="29702423"/>
    <n v="10.029999999999999"/>
    <n v="3.01"/>
    <n v="0"/>
    <s v="s"/>
    <n v="3.692704810535373E-3"/>
    <n v="3"/>
    <n v="269"/>
  </r>
  <r>
    <s v="strleaves-16-x-Aug-04-23"/>
    <m/>
    <n v="16"/>
    <x v="43"/>
    <n v="14.943"/>
    <n v="14.94"/>
    <x v="95"/>
    <s v="benzene"/>
    <n v="6679970"/>
    <n v="29702423"/>
    <n v="10.029999999999999"/>
    <n v="3.01"/>
    <n v="0"/>
    <s v="s"/>
    <n v="2.4913755090359199E-3"/>
    <n v="3"/>
    <n v="270"/>
  </r>
  <r>
    <s v="strleaves-16-x-Aug-04-23"/>
    <m/>
    <n v="16"/>
    <x v="43"/>
    <n v="15.151999999999999"/>
    <n v="15.15"/>
    <x v="23"/>
    <s v=""/>
    <n v="8826822"/>
    <n v="29702423"/>
    <n v="10.029999999999999"/>
    <n v="3.01"/>
    <n v="0"/>
    <s v="s"/>
    <n v="3.2799220381319041E-3"/>
    <n v="3"/>
    <n v="271"/>
  </r>
  <r>
    <s v="strleaves-16-x-Aug-04-23"/>
    <m/>
    <n v="16"/>
    <x v="43"/>
    <n v="15.996"/>
    <n v="16"/>
    <x v="26"/>
    <s v="Butanoicacidhexenylester"/>
    <n v="9890474"/>
    <n v="29702423"/>
    <n v="10.029999999999999"/>
    <n v="3.01"/>
    <n v="0"/>
    <s v="s"/>
    <n v="3.661648438637902E-3"/>
    <n v="3"/>
    <n v="272"/>
  </r>
  <r>
    <s v="strleaves-16-x-Aug-04-23"/>
    <m/>
    <n v="16"/>
    <x v="43"/>
    <n v="16.105"/>
    <n v="16.11"/>
    <x v="204"/>
    <s v=""/>
    <n v="9823636"/>
    <n v="29702423"/>
    <n v="10.029999999999999"/>
    <n v="3.01"/>
    <n v="0"/>
    <s v="s"/>
    <n v="3.6235817019569143E-3"/>
    <n v="3"/>
    <n v="273"/>
  </r>
  <r>
    <s v="strleaves-16-x-Aug-04-23"/>
    <m/>
    <n v="16"/>
    <x v="43"/>
    <n v="16.207000000000001"/>
    <n v="16.21"/>
    <x v="27"/>
    <s v="methylsalicylate"/>
    <n v="22536456"/>
    <n v="29702423"/>
    <n v="10.029999999999999"/>
    <n v="3.01"/>
    <n v="0"/>
    <s v="s"/>
    <n v="8.2825392324654742E-3"/>
    <n v="3"/>
    <n v="274"/>
  </r>
  <r>
    <s v="strleaves-16-x-Aug-04-23"/>
    <m/>
    <n v="16"/>
    <x v="43"/>
    <n v="16.364000000000001"/>
    <n v="16.36"/>
    <x v="28"/>
    <s v="dodecane"/>
    <n v="33897019"/>
    <n v="29702423"/>
    <n v="10.029999999999999"/>
    <n v="3.01"/>
    <n v="0"/>
    <s v="s"/>
    <n v="1.2412442680158916E-2"/>
    <n v="3"/>
    <n v="275"/>
  </r>
  <r>
    <s v="strleaves-16-x-Aug-04-23"/>
    <m/>
    <n v="16"/>
    <x v="43"/>
    <n v="16.542999999999999"/>
    <n v="16.54"/>
    <x v="29"/>
    <s v="decanal"/>
    <n v="41100911"/>
    <n v="29702423"/>
    <n v="10.029999999999999"/>
    <n v="3.01"/>
    <n v="0"/>
    <s v="s"/>
    <n v="1.4995840380632166E-2"/>
    <n v="3"/>
    <n v="276"/>
  </r>
  <r>
    <s v="strleaves-16-x-Aug-04-23"/>
    <m/>
    <n v="16"/>
    <x v="43"/>
    <n v="17.428000000000001"/>
    <n v="17.43"/>
    <x v="30"/>
    <s v="cisthreehexiso"/>
    <n v="74870865"/>
    <n v="29702423"/>
    <n v="10.029999999999999"/>
    <n v="3.01"/>
    <n v="0"/>
    <s v="s"/>
    <n v="2.7218333093402561E-2"/>
    <n v="3"/>
    <n v="277"/>
  </r>
  <r>
    <s v="strleaves-16-x-Aug-04-23"/>
    <m/>
    <n v="16"/>
    <x v="43"/>
    <n v="18.175999999999998"/>
    <n v="18.18"/>
    <x v="33"/>
    <s v="methylacetophenone"/>
    <n v="5853329"/>
    <n v="29702423"/>
    <n v="10.029999999999999"/>
    <n v="3.01"/>
    <n v="0"/>
    <s v="s"/>
    <n v="2.1202476104101647E-3"/>
    <n v="3"/>
    <n v="278"/>
  </r>
  <r>
    <s v="strleaves-16-x-Aug-04-23"/>
    <m/>
    <n v="16"/>
    <x v="43"/>
    <n v="18.513000000000002"/>
    <n v="18.510000000000002"/>
    <x v="322"/>
    <s v=""/>
    <n v="3555975"/>
    <n v="29702423"/>
    <n v="10.029999999999999"/>
    <n v="3.01"/>
    <n v="0"/>
    <s v="s"/>
    <n v="1.2834617751196205E-3"/>
    <n v="3"/>
    <n v="279"/>
  </r>
  <r>
    <s v="strleaves-16-x-Aug-04-23"/>
    <m/>
    <n v="16"/>
    <x v="43"/>
    <n v="18.969000000000001"/>
    <n v="18.97"/>
    <x v="450"/>
    <s v=""/>
    <n v="9590856"/>
    <n v="29702423"/>
    <n v="10.029999999999999"/>
    <n v="3.01"/>
    <n v="0"/>
    <s v="s"/>
    <n v="3.4492746932002663E-3"/>
    <n v="3"/>
    <n v="280"/>
  </r>
  <r>
    <s v="strleaves-16-x-Aug-04-23"/>
    <m/>
    <n v="16"/>
    <x v="43"/>
    <n v="19.184000000000001"/>
    <n v="19.18"/>
    <x v="479"/>
    <s v=""/>
    <n v="3904017"/>
    <n v="29702423"/>
    <n v="10.029999999999999"/>
    <n v="3.01"/>
    <n v="0"/>
    <s v="s"/>
    <n v="1.3990518922931473E-3"/>
    <n v="3"/>
    <n v="281"/>
  </r>
  <r>
    <s v="strleaves-16-x-Aug-04-23"/>
    <m/>
    <n v="16"/>
    <x v="43"/>
    <n v="19.498000000000001"/>
    <n v="19.5"/>
    <x v="41"/>
    <s v="standard"/>
    <n v="29702423"/>
    <n v="29702423"/>
    <n v="10.029999999999999"/>
    <n v="3.01"/>
    <n v="0"/>
    <s v="s"/>
    <n v="1.0606478437029337E-2"/>
    <n v="3"/>
    <n v="282"/>
  </r>
  <r>
    <s v="strleaves-16-x-Aug-04-23"/>
    <m/>
    <n v="16"/>
    <x v="43"/>
    <n v="20.61"/>
    <n v="20.61"/>
    <x v="463"/>
    <s v=""/>
    <n v="5758230"/>
    <n v="29702423"/>
    <n v="10.029999999999999"/>
    <n v="3.01"/>
    <n v="0"/>
    <s v="s"/>
    <n v="2.0489483712091182E-3"/>
    <n v="3"/>
    <n v="283"/>
  </r>
  <r>
    <s v="strleaves-16-x-Aug-04-23"/>
    <m/>
    <n v="16"/>
    <x v="43"/>
    <n v="21.626999999999999"/>
    <n v="21.63"/>
    <x v="119"/>
    <s v=""/>
    <n v="4667993"/>
    <n v="29702423"/>
    <n v="10.029999999999999"/>
    <n v="3.01"/>
    <n v="0"/>
    <s v="s"/>
    <n v="1.6551612074314156E-3"/>
    <n v="3"/>
    <n v="284"/>
  </r>
  <r>
    <s v="strleaves-16-x-Aug-04-23"/>
    <m/>
    <n v="16"/>
    <x v="43"/>
    <n v="21.831"/>
    <n v="21.83"/>
    <x v="44"/>
    <s v="tetradecane"/>
    <n v="35162775"/>
    <n v="29702423"/>
    <n v="10.029999999999999"/>
    <n v="3.01"/>
    <n v="0"/>
    <s v="s"/>
    <n v="1.2424151104092803E-2"/>
    <n v="3"/>
    <n v="285"/>
  </r>
  <r>
    <s v="strleaves-16-x-Aug-04-23"/>
    <m/>
    <n v="16"/>
    <x v="43"/>
    <n v="22.074000000000002"/>
    <n v="22.07"/>
    <x v="45"/>
    <s v="dodecanal_b"/>
    <n v="5018022"/>
    <n v="29702423"/>
    <n v="10.029999999999999"/>
    <n v="3.01"/>
    <n v="0"/>
    <s v="s"/>
    <n v="1.7668308385073515E-3"/>
    <n v="3"/>
    <n v="286"/>
  </r>
  <r>
    <s v="strleaves-16-x-Aug-04-23"/>
    <m/>
    <n v="16"/>
    <x v="43"/>
    <n v="22.279"/>
    <n v="22.28"/>
    <x v="46"/>
    <s v="tetramethyldiol"/>
    <n v="25389672"/>
    <n v="29702423"/>
    <n v="10.029999999999999"/>
    <n v="3.01"/>
    <n v="0"/>
    <s v="s"/>
    <n v="8.9084805612971753E-3"/>
    <n v="3"/>
    <n v="287"/>
  </r>
  <r>
    <s v="strleaves-16-x-Aug-04-23"/>
    <m/>
    <n v="16"/>
    <x v="43"/>
    <n v="22.414999999999999"/>
    <n v="22.42"/>
    <x v="83"/>
    <s v=""/>
    <n v="81282614"/>
    <n v="29702423"/>
    <n v="10.029999999999999"/>
    <n v="3.01"/>
    <n v="0"/>
    <s v="s"/>
    <n v="2.8420624526104745E-2"/>
    <n v="3"/>
    <n v="288"/>
  </r>
  <r>
    <s v="strleaves-16-x-Aug-04-23"/>
    <m/>
    <n v="16"/>
    <x v="43"/>
    <n v="23.192"/>
    <n v="23.19"/>
    <x v="47"/>
    <s v=""/>
    <n v="4413621"/>
    <n v="29702423"/>
    <n v="10.029999999999999"/>
    <n v="3.01"/>
    <n v="0"/>
    <s v="s"/>
    <n v="1.5378912910617257E-3"/>
    <n v="3"/>
    <n v="289"/>
  </r>
  <r>
    <s v="strleaves-16-x-Aug-04-23"/>
    <m/>
    <n v="16"/>
    <x v="43"/>
    <n v="24.244"/>
    <n v="24.24"/>
    <x v="343"/>
    <s v=""/>
    <n v="3940090"/>
    <n v="29702423"/>
    <n v="10.029999999999999"/>
    <n v="3.01"/>
    <n v="0"/>
    <s v="s"/>
    <n v="1.3681590491023169E-3"/>
    <n v="3"/>
    <n v="290"/>
  </r>
  <r>
    <s v="strleaves-16-x-Aug-04-23"/>
    <m/>
    <n v="16"/>
    <x v="43"/>
    <n v="24.324999999999999"/>
    <n v="24.33"/>
    <x v="48"/>
    <s v="pentadecane"/>
    <n v="7023519"/>
    <n v="29702423"/>
    <n v="10.029999999999999"/>
    <n v="3.01"/>
    <n v="0"/>
    <s v="s"/>
    <n v="2.4304697246948265E-3"/>
    <n v="3"/>
    <n v="291"/>
  </r>
  <r>
    <s v="strleaves-16-x-Aug-04-23"/>
    <m/>
    <n v="16"/>
    <x v="43"/>
    <n v="24.757999999999999"/>
    <n v="24.76"/>
    <x v="156"/>
    <s v=""/>
    <n v="17654362"/>
    <n v="29702423"/>
    <n v="10.029999999999999"/>
    <n v="3.01"/>
    <n v="0"/>
    <s v="s"/>
    <n v="6.0883220790973365E-3"/>
    <n v="3"/>
    <n v="292"/>
  </r>
  <r>
    <s v="strleaves-16-x-Aug-04-23"/>
    <m/>
    <n v="16"/>
    <x v="43"/>
    <n v="24.972000000000001"/>
    <n v="24.97"/>
    <x v="264"/>
    <s v=""/>
    <n v="16870115"/>
    <n v="29702423"/>
    <n v="10.029999999999999"/>
    <n v="3.01"/>
    <n v="0"/>
    <s v="s"/>
    <n v="5.7980087407850335E-3"/>
    <n v="3"/>
    <n v="293"/>
  </r>
  <r>
    <s v="strleaves-16-x-Aug-04-23"/>
    <m/>
    <n v="16"/>
    <x v="43"/>
    <n v="26.687999999999999"/>
    <n v="26.69"/>
    <x v="52"/>
    <s v=""/>
    <n v="7794089"/>
    <n v="29702423"/>
    <n v="10.029999999999999"/>
    <n v="3.01"/>
    <n v="0"/>
    <s v="s"/>
    <n v="2.669601718677772E-3"/>
    <n v="3"/>
    <n v="294"/>
  </r>
  <r>
    <s v="strleaves-16-x-Aug-04-23"/>
    <m/>
    <n v="16"/>
    <x v="43"/>
    <n v="26.989000000000001"/>
    <n v="26.99"/>
    <x v="53"/>
    <s v="tetradecanal"/>
    <n v="3679089"/>
    <n v="29702423"/>
    <n v="10.029999999999999"/>
    <n v="3.01"/>
    <n v="0"/>
    <s v="s"/>
    <n v="1.2558758838149314E-3"/>
    <n v="3"/>
    <n v="295"/>
  </r>
  <r>
    <s v="strleaves-16-x-Aug-04-23"/>
    <m/>
    <n v="16"/>
    <x v="43"/>
    <n v="28.923999999999999"/>
    <n v="28.92"/>
    <x v="415"/>
    <s v=""/>
    <n v="4112829"/>
    <n v="29702423"/>
    <n v="10.029999999999999"/>
    <n v="3.01"/>
    <n v="0"/>
    <s v="s"/>
    <n v="1.3991922310240526E-3"/>
    <n v="3"/>
    <n v="296"/>
  </r>
  <r>
    <s v="strleaves-16-x-Aug-04-23"/>
    <m/>
    <n v="16"/>
    <x v="43"/>
    <n v="31.236000000000001"/>
    <n v="31.24"/>
    <x v="58"/>
    <s v=""/>
    <n v="16993017"/>
    <n v="29702423"/>
    <n v="10.029999999999999"/>
    <n v="3.01"/>
    <n v="0"/>
    <s v="s"/>
    <n v="5.7615917951769581E-3"/>
    <n v="3"/>
    <n v="297"/>
  </r>
  <r>
    <s v="strleaves-16-x-Aug-04-23"/>
    <m/>
    <n v="16"/>
    <x v="43"/>
    <n v="31.611999999999998"/>
    <n v="31.61"/>
    <x v="480"/>
    <s v=""/>
    <n v="6653395"/>
    <n v="29702423"/>
    <n v="10.029999999999999"/>
    <n v="3.01"/>
    <n v="0"/>
    <s v="s"/>
    <n v="2.2483063465483914E-3"/>
    <n v="3"/>
    <n v="298"/>
  </r>
  <r>
    <s v="strleaves-16-x-Aug-04-23"/>
    <m/>
    <n v="16"/>
    <x v="43"/>
    <n v="32"/>
    <n v="32"/>
    <x v="374"/>
    <s v=""/>
    <n v="46978800"/>
    <n v="29702423"/>
    <n v="10.029999999999999"/>
    <n v="3.01"/>
    <n v="0"/>
    <s v="s"/>
    <n v="1.5821919621728672E-2"/>
    <n v="3"/>
    <n v="299"/>
  </r>
  <r>
    <s v="strleaves-16-x-Aug-04-23"/>
    <m/>
    <n v="16"/>
    <x v="43"/>
    <n v="36.002000000000002"/>
    <n v="36"/>
    <x v="481"/>
    <s v=""/>
    <n v="2503610"/>
    <n v="29702423"/>
    <n v="10.029999999999999"/>
    <n v="3.01"/>
    <n v="0"/>
    <s v="s"/>
    <n v="8.4037643497795295E-4"/>
    <n v="3"/>
    <n v="300"/>
  </r>
  <r>
    <s v="strleaves-25-x-Aug-04-23"/>
    <m/>
    <n v="25"/>
    <x v="44"/>
    <n v="4.391"/>
    <n v="4.3899999999999997"/>
    <x v="101"/>
    <s v=""/>
    <n v="3221513"/>
    <n v="30635289"/>
    <n v="10.15"/>
    <n v="3.16"/>
    <n v="1"/>
    <s v="s"/>
    <n v="1.0325869295686697E-3"/>
    <n v="3"/>
    <n v="301"/>
  </r>
  <r>
    <s v="strleaves-25-x-Aug-04-23"/>
    <m/>
    <n v="25"/>
    <x v="44"/>
    <n v="4.6210000000000004"/>
    <n v="4.62"/>
    <x v="102"/>
    <s v=""/>
    <n v="1092089"/>
    <n v="30635289"/>
    <n v="10.15"/>
    <n v="3.16"/>
    <n v="1"/>
    <s v="s"/>
    <n v="3.4888662504114164E-4"/>
    <n v="3"/>
    <n v="302"/>
  </r>
  <r>
    <s v="strleaves-25-x-Aug-04-23"/>
    <m/>
    <n v="25"/>
    <x v="44"/>
    <n v="4.8600000000000003"/>
    <n v="4.8600000000000003"/>
    <x v="103"/>
    <s v=""/>
    <n v="6398430"/>
    <n v="30635289"/>
    <n v="10.15"/>
    <n v="3.16"/>
    <n v="1"/>
    <s v="s"/>
    <n v="2.037342408522803E-3"/>
    <n v="3"/>
    <n v="303"/>
  </r>
  <r>
    <s v="strleaves-25-x-Aug-04-23"/>
    <m/>
    <n v="25"/>
    <x v="44"/>
    <n v="5.4249999999999998"/>
    <n v="5.43"/>
    <x v="2"/>
    <s v="hydroxymethylpentanone"/>
    <n v="53581516"/>
    <n v="30635289"/>
    <n v="10.15"/>
    <n v="3.16"/>
    <n v="1"/>
    <s v="s"/>
    <n v="1.7004922004356705E-2"/>
    <n v="3"/>
    <n v="304"/>
  </r>
  <r>
    <s v="strleaves-25-x-Aug-04-23"/>
    <m/>
    <n v="25"/>
    <x v="44"/>
    <n v="5.7830000000000004"/>
    <n v="5.78"/>
    <x v="3"/>
    <s v="zhexenol"/>
    <n v="24184505"/>
    <n v="30635289"/>
    <n v="10.15"/>
    <n v="3.16"/>
    <n v="1"/>
    <s v="s"/>
    <n v="7.6501613383418501E-3"/>
    <n v="3"/>
    <n v="305"/>
  </r>
  <r>
    <s v="strleaves-25-x-Aug-04-23"/>
    <m/>
    <n v="25"/>
    <x v="44"/>
    <n v="5.891"/>
    <n v="5.89"/>
    <x v="104"/>
    <s v=""/>
    <n v="5326514"/>
    <n v="30635289"/>
    <n v="10.15"/>
    <n v="3.16"/>
    <n v="1"/>
    <s v="s"/>
    <n v="1.679402816494894E-3"/>
    <n v="3"/>
    <n v="306"/>
  </r>
  <r>
    <s v="strleaves-25-x-Aug-04-23"/>
    <m/>
    <n v="25"/>
    <x v="44"/>
    <n v="5.9640000000000004"/>
    <n v="5.96"/>
    <x v="482"/>
    <s v=""/>
    <n v="4547738"/>
    <n v="30635289"/>
    <n v="10.15"/>
    <n v="3.16"/>
    <n v="1"/>
    <s v="s"/>
    <n v="1.4291910633889443E-3"/>
    <n v="3"/>
    <n v="307"/>
  </r>
  <r>
    <s v="strleaves-25-x-Aug-04-23"/>
    <m/>
    <n v="25"/>
    <x v="44"/>
    <n v="6.4489999999999998"/>
    <n v="6.45"/>
    <x v="179"/>
    <s v=""/>
    <n v="1077794"/>
    <n v="30635289"/>
    <n v="10.15"/>
    <n v="3.16"/>
    <n v="1"/>
    <s v="s"/>
    <n v="3.3761231190976521E-4"/>
    <n v="3"/>
    <n v="308"/>
  </r>
  <r>
    <s v="strleaves-25-x-Aug-04-23"/>
    <m/>
    <n v="25"/>
    <x v="44"/>
    <n v="7.024"/>
    <n v="7.02"/>
    <x v="483"/>
    <s v=""/>
    <n v="2475373"/>
    <n v="30635289"/>
    <n v="10.15"/>
    <n v="3.16"/>
    <n v="1"/>
    <s v="s"/>
    <n v="7.7288592954294648E-4"/>
    <n v="3"/>
    <n v="309"/>
  </r>
  <r>
    <s v="strleaves-25-x-Aug-04-23"/>
    <m/>
    <n v="25"/>
    <x v="44"/>
    <n v="7.0990000000000002"/>
    <n v="7.1"/>
    <x v="8"/>
    <s v="heptanal"/>
    <n v="4236266"/>
    <n v="30635289"/>
    <n v="10.15"/>
    <n v="3.16"/>
    <n v="1"/>
    <s v="s"/>
    <n v="1.3184229648481448E-3"/>
    <n v="3"/>
    <n v="310"/>
  </r>
  <r>
    <s v="strleaves-25-x-Aug-04-23"/>
    <m/>
    <n v="25"/>
    <x v="44"/>
    <n v="7.5060000000000002"/>
    <n v="7.51"/>
    <x v="9"/>
    <s v="cyclopentane"/>
    <n v="11660114"/>
    <n v="30635289"/>
    <n v="10.15"/>
    <n v="3.16"/>
    <n v="1"/>
    <s v="s"/>
    <n v="3.6172259542107264E-3"/>
    <n v="3"/>
    <n v="311"/>
  </r>
  <r>
    <s v="strleaves-25-x-Aug-04-23"/>
    <m/>
    <n v="25"/>
    <x v="44"/>
    <n v="7.5640000000000001"/>
    <n v="7.56"/>
    <x v="484"/>
    <s v=""/>
    <n v="3573912"/>
    <n v="30635289"/>
    <n v="10.15"/>
    <n v="3.16"/>
    <n v="1"/>
    <s v="s"/>
    <n v="1.1051532152821133E-3"/>
    <n v="3"/>
    <n v="312"/>
  </r>
  <r>
    <s v="strleaves-25-x-Aug-04-23"/>
    <m/>
    <n v="25"/>
    <x v="44"/>
    <n v="8.3819999999999997"/>
    <n v="8.3800000000000008"/>
    <x v="182"/>
    <s v=""/>
    <n v="3842764"/>
    <n v="30635289"/>
    <n v="10.15"/>
    <n v="3.16"/>
    <n v="1"/>
    <s v="s"/>
    <n v="1.1844932952191761E-3"/>
    <n v="3"/>
    <n v="313"/>
  </r>
  <r>
    <s v="strleaves-25-x-Aug-04-23"/>
    <m/>
    <n v="25"/>
    <x v="44"/>
    <n v="8.4670000000000005"/>
    <n v="8.4700000000000006"/>
    <x v="10"/>
    <s v=""/>
    <n v="8465577"/>
    <n v="30635289"/>
    <n v="10.15"/>
    <n v="3.16"/>
    <n v="1"/>
    <s v="s"/>
    <n v="2.6011185544106653E-3"/>
    <n v="3"/>
    <n v="314"/>
  </r>
  <r>
    <s v="strleaves-25-x-Aug-04-23"/>
    <m/>
    <n v="25"/>
    <x v="44"/>
    <n v="8.9139999999999997"/>
    <n v="8.91"/>
    <x v="11"/>
    <s v=""/>
    <n v="8802623"/>
    <n v="30635289"/>
    <n v="10.15"/>
    <n v="3.16"/>
    <n v="1"/>
    <s v="s"/>
    <n v="2.6960924440436918E-3"/>
    <n v="3"/>
    <n v="315"/>
  </r>
  <r>
    <s v="strleaves-25-x-Aug-04-23"/>
    <m/>
    <n v="25"/>
    <x v="44"/>
    <n v="9.83"/>
    <n v="9.83"/>
    <x v="12"/>
    <s v="sixmethyl"/>
    <n v="8112129"/>
    <n v="30635289"/>
    <n v="10.15"/>
    <n v="3.16"/>
    <n v="1"/>
    <s v="s"/>
    <n v="2.4767432979245414E-3"/>
    <n v="3"/>
    <n v="316"/>
  </r>
  <r>
    <s v="strleaves-25-x-Aug-04-23"/>
    <m/>
    <n v="25"/>
    <x v="44"/>
    <n v="9.9359999999999999"/>
    <n v="9.94"/>
    <x v="345"/>
    <s v="bmyrcene"/>
    <n v="12399915"/>
    <n v="30635289"/>
    <n v="10.15"/>
    <n v="3.16"/>
    <n v="1"/>
    <s v="s"/>
    <n v="3.7739198874886378E-3"/>
    <n v="3"/>
    <n v="317"/>
  </r>
  <r>
    <s v="strleaves-25-x-Aug-04-23"/>
    <m/>
    <n v="25"/>
    <x v="44"/>
    <n v="10.157999999999999"/>
    <n v="10.16"/>
    <x v="115"/>
    <s v="decane"/>
    <n v="5237861"/>
    <n v="30635289"/>
    <n v="10.15"/>
    <n v="3.16"/>
    <n v="1"/>
    <s v="s"/>
    <n v="1.5891323913363499E-3"/>
    <n v="3"/>
    <n v="318"/>
  </r>
  <r>
    <s v="strleaves-25-x-Aug-04-23"/>
    <m/>
    <n v="25"/>
    <x v="44"/>
    <n v="10.313000000000001"/>
    <n v="10.31"/>
    <x v="13"/>
    <s v="octanal"/>
    <n v="23663748"/>
    <n v="30635289"/>
    <n v="10.15"/>
    <n v="3.16"/>
    <n v="1"/>
    <s v="s"/>
    <n v="7.1569186300408866E-3"/>
    <n v="3"/>
    <n v="319"/>
  </r>
  <r>
    <s v="strleaves-25-x-Aug-04-23"/>
    <m/>
    <n v="25"/>
    <x v="44"/>
    <n v="10.468"/>
    <n v="10.47"/>
    <x v="14"/>
    <s v="zhexenolacetate"/>
    <n v="34409050"/>
    <n v="30635289"/>
    <n v="10.15"/>
    <n v="3.16"/>
    <n v="1"/>
    <s v="s"/>
    <n v="1.0374231496535288E-2"/>
    <n v="3"/>
    <n v="320"/>
  </r>
  <r>
    <s v="strleaves-25-x-Aug-04-23"/>
    <m/>
    <n v="25"/>
    <x v="44"/>
    <n v="10.959"/>
    <n v="10.96"/>
    <x v="460"/>
    <s v=""/>
    <n v="4080444"/>
    <n v="30635289"/>
    <n v="10.15"/>
    <n v="3.16"/>
    <n v="1"/>
    <s v="s"/>
    <n v="1.2264098231209559E-3"/>
    <n v="3"/>
    <n v="321"/>
  </r>
  <r>
    <s v="strleaves-25-x-Aug-04-23"/>
    <m/>
    <n v="25"/>
    <x v="44"/>
    <n v="11.076000000000001"/>
    <n v="11.08"/>
    <x v="15"/>
    <s v="dlimonene"/>
    <n v="3065680"/>
    <n v="30635289"/>
    <n v="10.15"/>
    <n v="3.16"/>
    <n v="1"/>
    <s v="s"/>
    <n v="9.1855291505901369E-4"/>
    <n v="3"/>
    <n v="322"/>
  </r>
  <r>
    <s v="strleaves-25-x-Aug-04-23"/>
    <m/>
    <n v="25"/>
    <x v="44"/>
    <n v="11.15"/>
    <n v="11.15"/>
    <x v="16"/>
    <s v="ethylhexanol"/>
    <n v="13342379"/>
    <n v="30635289"/>
    <n v="10.15"/>
    <n v="3.16"/>
    <n v="1"/>
    <s v="s"/>
    <n v="3.985327183221244E-3"/>
    <n v="3"/>
    <n v="323"/>
  </r>
  <r>
    <s v="strleaves-25-x-Aug-04-23"/>
    <m/>
    <n v="25"/>
    <x v="44"/>
    <n v="11.595000000000001"/>
    <n v="11.6"/>
    <x v="485"/>
    <s v=""/>
    <n v="4847775"/>
    <n v="30635289"/>
    <n v="10.15"/>
    <n v="3.16"/>
    <n v="1"/>
    <s v="s"/>
    <n v="1.4435461584617602E-3"/>
    <n v="3"/>
    <n v="324"/>
  </r>
  <r>
    <s v="strleaves-25-x-Aug-04-23"/>
    <m/>
    <n v="25"/>
    <x v="44"/>
    <n v="11.749000000000001"/>
    <n v="11.75"/>
    <x v="149"/>
    <s v="bocimene"/>
    <n v="4077946"/>
    <n v="30635289"/>
    <n v="10.15"/>
    <n v="3.16"/>
    <n v="1"/>
    <s v="s"/>
    <n v="1.2105739951909728E-3"/>
    <n v="3"/>
    <n v="325"/>
  </r>
  <r>
    <s v="strleaves-25-x-Aug-04-23"/>
    <m/>
    <n v="25"/>
    <x v="44"/>
    <n v="11.81"/>
    <n v="11.81"/>
    <x v="470"/>
    <s v=""/>
    <n v="6065084"/>
    <n v="30635289"/>
    <n v="10.15"/>
    <n v="3.16"/>
    <n v="1"/>
    <s v="s"/>
    <n v="1.7949503946416221E-3"/>
    <n v="3"/>
    <n v="326"/>
  </r>
  <r>
    <s v="strleaves-25-x-Aug-04-23"/>
    <m/>
    <n v="25"/>
    <x v="44"/>
    <n v="12.028"/>
    <n v="12.03"/>
    <x v="184"/>
    <s v=""/>
    <n v="7334594"/>
    <n v="30635289"/>
    <n v="10.15"/>
    <n v="3.16"/>
    <n v="1"/>
    <s v="s"/>
    <n v="2.1640214291031384E-3"/>
    <n v="3"/>
    <n v="327"/>
  </r>
  <r>
    <s v="strleaves-25-x-Aug-04-23"/>
    <m/>
    <n v="25"/>
    <x v="44"/>
    <n v="12.291"/>
    <n v="12.29"/>
    <x v="17"/>
    <s v="acetophenone"/>
    <n v="17683099"/>
    <n v="30635289"/>
    <n v="10.15"/>
    <n v="3.16"/>
    <n v="1"/>
    <s v="s"/>
    <n v="5.2013702039647516E-3"/>
    <n v="3"/>
    <n v="328"/>
  </r>
  <r>
    <s v="strleaves-25-x-Aug-04-23"/>
    <m/>
    <n v="25"/>
    <x v="44"/>
    <n v="12.858000000000001"/>
    <n v="12.86"/>
    <x v="486"/>
    <s v=""/>
    <n v="2881247"/>
    <n v="30635289"/>
    <n v="10.15"/>
    <n v="3.16"/>
    <n v="1"/>
    <s v="s"/>
    <n v="8.4492434443291572E-4"/>
    <n v="3"/>
    <n v="329"/>
  </r>
  <r>
    <s v="strleaves-25-x-Aug-04-23"/>
    <m/>
    <n v="25"/>
    <x v="44"/>
    <n v="13.202999999999999"/>
    <n v="13.2"/>
    <x v="19"/>
    <s v=""/>
    <n v="4554974"/>
    <n v="30635289"/>
    <n v="10.15"/>
    <n v="3.16"/>
    <n v="1"/>
    <s v="s"/>
    <n v="1.3316963006291364E-3"/>
    <n v="3"/>
    <n v="330"/>
  </r>
  <r>
    <s v="strleaves-25-x-Aug-04-23"/>
    <m/>
    <n v="25"/>
    <x v="44"/>
    <n v="13.359"/>
    <n v="13.36"/>
    <x v="94"/>
    <s v=""/>
    <n v="10062548"/>
    <n v="30635289"/>
    <n v="10.15"/>
    <n v="3.16"/>
    <n v="1"/>
    <s v="s"/>
    <n v="2.9330076930236581E-3"/>
    <n v="3"/>
    <n v="331"/>
  </r>
  <r>
    <s v="strleaves-25-x-Aug-04-23"/>
    <m/>
    <n v="25"/>
    <x v="44"/>
    <n v="13.426"/>
    <n v="13.43"/>
    <x v="487"/>
    <s v=""/>
    <n v="3999217"/>
    <n v="30635289"/>
    <n v="10.15"/>
    <n v="3.16"/>
    <n v="1"/>
    <s v="s"/>
    <n v="1.1621712216717535E-3"/>
    <n v="3"/>
    <n v="332"/>
  </r>
  <r>
    <s v="strleaves-25-x-Aug-04-23"/>
    <m/>
    <n v="25"/>
    <x v="44"/>
    <n v="13.513"/>
    <n v="13.51"/>
    <x v="20"/>
    <s v="nonanal"/>
    <n v="51641179"/>
    <n v="30635289"/>
    <n v="10.15"/>
    <n v="3.16"/>
    <n v="1"/>
    <s v="s"/>
    <n v="1.4961844826833487E-2"/>
    <n v="3"/>
    <n v="333"/>
  </r>
  <r>
    <s v="strleaves-25-x-Aug-04-23"/>
    <m/>
    <n v="25"/>
    <x v="44"/>
    <n v="13.887"/>
    <n v="13.89"/>
    <x v="71"/>
    <s v="edimethylnonatriene"/>
    <n v="27911963"/>
    <n v="30635289"/>
    <n v="10.15"/>
    <n v="3.16"/>
    <n v="1"/>
    <s v="s"/>
    <n v="8.0626376970604659E-3"/>
    <n v="3"/>
    <n v="334"/>
  </r>
  <r>
    <s v="strleaves-25-x-Aug-04-23"/>
    <m/>
    <n v="25"/>
    <x v="44"/>
    <n v="14.345000000000001"/>
    <n v="14.35"/>
    <x v="488"/>
    <s v=""/>
    <n v="2725439"/>
    <n v="30635289"/>
    <n v="10.15"/>
    <n v="3.16"/>
    <n v="1"/>
    <s v="s"/>
    <n v="7.8491908699907995E-4"/>
    <n v="3"/>
    <n v="335"/>
  </r>
  <r>
    <s v="strleaves-25-x-Aug-04-23"/>
    <m/>
    <n v="25"/>
    <x v="44"/>
    <n v="14.510999999999999"/>
    <n v="14.51"/>
    <x v="461"/>
    <s v=""/>
    <n v="2936061"/>
    <n v="30635289"/>
    <n v="10.15"/>
    <n v="3.16"/>
    <n v="1"/>
    <s v="s"/>
    <n v="8.4306105521239595E-4"/>
    <n v="3"/>
    <n v="336"/>
  </r>
  <r>
    <s v="strleaves-25-x-Aug-04-23"/>
    <m/>
    <n v="25"/>
    <x v="44"/>
    <n v="14.728"/>
    <n v="14.73"/>
    <x v="163"/>
    <s v=""/>
    <n v="3703280"/>
    <n v="30635289"/>
    <n v="10.15"/>
    <n v="3.16"/>
    <n v="1"/>
    <s v="s"/>
    <n v="1.0602050771877272E-3"/>
    <n v="3"/>
    <n v="337"/>
  </r>
  <r>
    <s v="strleaves-25-x-Aug-04-23"/>
    <m/>
    <n v="25"/>
    <x v="44"/>
    <n v="14.862"/>
    <n v="14.86"/>
    <x v="295"/>
    <s v=""/>
    <n v="3202759"/>
    <n v="30635289"/>
    <n v="10.15"/>
    <n v="3.16"/>
    <n v="1"/>
    <s v="s"/>
    <n v="9.1419910299295215E-4"/>
    <n v="3"/>
    <n v="338"/>
  </r>
  <r>
    <s v="strleaves-25-x-Aug-04-23"/>
    <m/>
    <n v="25"/>
    <x v="44"/>
    <n v="14.948"/>
    <n v="14.95"/>
    <x v="95"/>
    <s v="benzene"/>
    <n v="9329926"/>
    <n v="30635289"/>
    <n v="10.15"/>
    <n v="3.16"/>
    <n v="1"/>
    <s v="s"/>
    <n v="2.6552886054723845E-3"/>
    <n v="3"/>
    <n v="339"/>
  </r>
  <r>
    <s v="strleaves-25-x-Aug-04-23"/>
    <m/>
    <n v="25"/>
    <x v="44"/>
    <n v="15.157999999999999"/>
    <n v="15.16"/>
    <x v="23"/>
    <s v=""/>
    <n v="7082439"/>
    <n v="30635289"/>
    <n v="10.15"/>
    <n v="3.16"/>
    <n v="1"/>
    <s v="s"/>
    <n v="2.0097274134317404E-3"/>
    <n v="3"/>
    <n v="340"/>
  </r>
  <r>
    <s v="strleaves-25-x-Aug-04-23"/>
    <m/>
    <n v="25"/>
    <x v="44"/>
    <n v="15.27"/>
    <n v="15.27"/>
    <x v="72"/>
    <s v=""/>
    <n v="3059863"/>
    <n v="30635289"/>
    <n v="10.15"/>
    <n v="3.16"/>
    <n v="1"/>
    <s v="s"/>
    <n v="8.6572674410760869E-4"/>
    <n v="3"/>
    <n v="341"/>
  </r>
  <r>
    <s v="strleaves-25-x-Aug-04-23"/>
    <m/>
    <n v="25"/>
    <x v="44"/>
    <n v="15.439"/>
    <n v="15.44"/>
    <x v="472"/>
    <s v=""/>
    <n v="2504742"/>
    <n v="30635289"/>
    <n v="10.15"/>
    <n v="3.16"/>
    <n v="1"/>
    <s v="s"/>
    <n v="7.065942889880394E-4"/>
    <n v="3"/>
    <n v="342"/>
  </r>
  <r>
    <s v="strleaves-25-x-Aug-04-23"/>
    <m/>
    <n v="25"/>
    <x v="44"/>
    <n v="15.715"/>
    <n v="15.72"/>
    <x v="25"/>
    <s v=""/>
    <n v="2489411"/>
    <n v="30635289"/>
    <n v="10.15"/>
    <n v="3.16"/>
    <n v="1"/>
    <s v="s"/>
    <n v="7.0022194109332892E-4"/>
    <n v="3"/>
    <n v="343"/>
  </r>
  <r>
    <s v="strleaves-25-x-Aug-04-23"/>
    <m/>
    <n v="25"/>
    <x v="44"/>
    <n v="16.001999999999999"/>
    <n v="16"/>
    <x v="26"/>
    <s v="Butanoicacidhexenylester"/>
    <n v="4575584"/>
    <n v="30635289"/>
    <n v="10.15"/>
    <n v="3.16"/>
    <n v="1"/>
    <s v="s"/>
    <n v="1.283279690117839E-3"/>
    <n v="3"/>
    <n v="344"/>
  </r>
  <r>
    <s v="strleaves-25-x-Aug-04-23"/>
    <m/>
    <n v="25"/>
    <x v="44"/>
    <n v="16.120999999999999"/>
    <n v="16.12"/>
    <x v="369"/>
    <s v=""/>
    <n v="3296925"/>
    <n v="30635289"/>
    <n v="10.15"/>
    <n v="3.16"/>
    <n v="1"/>
    <s v="s"/>
    <n v="9.2198361587495859E-4"/>
    <n v="3"/>
    <n v="345"/>
  </r>
  <r>
    <s v="strleaves-25-x-Aug-04-23"/>
    <m/>
    <n v="25"/>
    <x v="44"/>
    <n v="16.213000000000001"/>
    <n v="16.21"/>
    <x v="27"/>
    <s v="methylsalicylate"/>
    <n v="5812044"/>
    <n v="30635289"/>
    <n v="10.15"/>
    <n v="3.16"/>
    <n v="1"/>
    <s v="s"/>
    <n v="1.6206380286191563E-3"/>
    <n v="3"/>
    <n v="346"/>
  </r>
  <r>
    <s v="strleaves-25-x-Aug-04-23"/>
    <m/>
    <n v="25"/>
    <x v="44"/>
    <n v="16.364999999999998"/>
    <n v="16.37"/>
    <x v="28"/>
    <s v="dodecane"/>
    <n v="39236142"/>
    <n v="30635289"/>
    <n v="10.15"/>
    <n v="3.16"/>
    <n v="1"/>
    <s v="s"/>
    <n v="1.0909128406529934E-2"/>
    <n v="3"/>
    <n v="347"/>
  </r>
  <r>
    <s v="strleaves-25-x-Aug-04-23"/>
    <m/>
    <n v="25"/>
    <x v="44"/>
    <n v="16.547000000000001"/>
    <n v="16.55"/>
    <x v="29"/>
    <s v="decanal"/>
    <n v="43997854"/>
    <n v="30635289"/>
    <n v="10.15"/>
    <n v="3.16"/>
    <n v="1"/>
    <s v="s"/>
    <n v="1.2197911585823909E-2"/>
    <n v="3"/>
    <n v="348"/>
  </r>
  <r>
    <s v="strleaves-25-x-Aug-04-23"/>
    <m/>
    <n v="25"/>
    <x v="44"/>
    <n v="17.324000000000002"/>
    <n v="17.32"/>
    <x v="152"/>
    <s v="z3hex"/>
    <n v="5129225"/>
    <n v="30635289"/>
    <n v="10.15"/>
    <n v="3.16"/>
    <n v="1"/>
    <s v="s"/>
    <n v="1.4179455508409524E-3"/>
    <n v="3"/>
    <n v="349"/>
  </r>
  <r>
    <s v="strleaves-25-x-Aug-04-23"/>
    <m/>
    <n v="25"/>
    <x v="44"/>
    <n v="17.431000000000001"/>
    <n v="17.43"/>
    <x v="30"/>
    <s v="cisthreehexiso"/>
    <n v="9050054"/>
    <n v="30635289"/>
    <n v="10.15"/>
    <n v="3.16"/>
    <n v="1"/>
    <s v="s"/>
    <n v="2.4946886839103135E-3"/>
    <n v="3"/>
    <n v="350"/>
  </r>
  <r>
    <s v="strleaves-25-x-Aug-04-23"/>
    <m/>
    <n v="25"/>
    <x v="44"/>
    <n v="18.178999999999998"/>
    <n v="18.18"/>
    <x v="33"/>
    <s v="methylacetophenone"/>
    <n v="7416443"/>
    <n v="30635289"/>
    <n v="10.15"/>
    <n v="3.16"/>
    <n v="1"/>
    <s v="s"/>
    <n v="2.0385519229116186E-3"/>
    <n v="3"/>
    <n v="351"/>
  </r>
  <r>
    <s v="strleaves-25-x-Aug-04-23"/>
    <m/>
    <n v="25"/>
    <x v="44"/>
    <n v="18.515999999999998"/>
    <n v="18.52"/>
    <x v="276"/>
    <s v=""/>
    <n v="2545933"/>
    <n v="30635289"/>
    <n v="10.15"/>
    <n v="3.16"/>
    <n v="1"/>
    <s v="s"/>
    <n v="6.9781056058504105E-4"/>
    <n v="3"/>
    <n v="352"/>
  </r>
  <r>
    <s v="strleaves-25-x-Aug-04-23"/>
    <m/>
    <n v="25"/>
    <x v="44"/>
    <n v="18.651"/>
    <n v="18.649999999999999"/>
    <x v="449"/>
    <s v=""/>
    <n v="4096983"/>
    <n v="30635289"/>
    <n v="10.15"/>
    <n v="3.16"/>
    <n v="1"/>
    <s v="s"/>
    <n v="1.1197541671674799E-3"/>
    <n v="3"/>
    <n v="353"/>
  </r>
  <r>
    <s v="strleaves-25-x-Aug-04-23"/>
    <m/>
    <n v="25"/>
    <x v="44"/>
    <n v="18.695"/>
    <n v="18.7"/>
    <x v="35"/>
    <s v=""/>
    <n v="3371248"/>
    <n v="30635289"/>
    <n v="10.15"/>
    <n v="3.16"/>
    <n v="1"/>
    <s v="s"/>
    <n v="9.1879933168565148E-4"/>
    <n v="3"/>
    <n v="354"/>
  </r>
  <r>
    <s v="strleaves-25-x-Aug-04-23"/>
    <m/>
    <n v="25"/>
    <x v="44"/>
    <n v="18.983000000000001"/>
    <n v="18.98"/>
    <x v="36"/>
    <s v="methylnaphthalene"/>
    <n v="14755636"/>
    <n v="30635289"/>
    <n v="10.15"/>
    <n v="3.16"/>
    <n v="1"/>
    <s v="s"/>
    <n v="4.0101702524694216E-3"/>
    <n v="3"/>
    <n v="355"/>
  </r>
  <r>
    <s v="strleaves-25-x-Aug-04-23"/>
    <m/>
    <n v="25"/>
    <x v="44"/>
    <n v="19.186"/>
    <n v="19.190000000000001"/>
    <x v="38"/>
    <s v=""/>
    <n v="4939973"/>
    <n v="30635289"/>
    <n v="10.15"/>
    <n v="3.16"/>
    <n v="1"/>
    <s v="s"/>
    <n v="1.3387756605157276E-3"/>
    <n v="3"/>
    <n v="356"/>
  </r>
  <r>
    <s v="strleaves-25-x-Aug-04-23"/>
    <m/>
    <n v="25"/>
    <x v="44"/>
    <n v="19.280999999999999"/>
    <n v="19.28"/>
    <x v="397"/>
    <s v=""/>
    <n v="3373322"/>
    <n v="30635289"/>
    <n v="10.15"/>
    <n v="3.16"/>
    <n v="1"/>
    <s v="s"/>
    <n v="9.1163882651057752E-4"/>
    <n v="3"/>
    <n v="357"/>
  </r>
  <r>
    <s v="strleaves-25-x-Aug-04-23"/>
    <m/>
    <n v="25"/>
    <x v="44"/>
    <n v="19.396000000000001"/>
    <n v="19.399999999999999"/>
    <x v="39"/>
    <s v="undecanal_c"/>
    <n v="3926197"/>
    <n v="30635289"/>
    <n v="10.15"/>
    <n v="3.16"/>
    <n v="1"/>
    <s v="s"/>
    <n v="1.0580892232368447E-3"/>
    <n v="3"/>
    <n v="358"/>
  </r>
  <r>
    <s v="strleaves-25-x-Aug-04-23"/>
    <m/>
    <n v="25"/>
    <x v="44"/>
    <n v="19.501000000000001"/>
    <n v="19.5"/>
    <x v="41"/>
    <s v="standard"/>
    <n v="30635289"/>
    <n v="30635289"/>
    <n v="10.15"/>
    <n v="3.16"/>
    <n v="1"/>
    <s v="s"/>
    <n v="8.2330502078845173E-3"/>
    <n v="3"/>
    <n v="359"/>
  </r>
  <r>
    <s v="strleaves-25-x-Aug-04-23"/>
    <m/>
    <n v="25"/>
    <x v="44"/>
    <n v="19.899999999999999"/>
    <n v="19.899999999999999"/>
    <x v="474"/>
    <s v=""/>
    <n v="3613299"/>
    <n v="30635289"/>
    <n v="10.15"/>
    <n v="3.16"/>
    <n v="1"/>
    <s v="s"/>
    <n v="9.6835507046868867E-4"/>
    <n v="3"/>
    <n v="360"/>
  </r>
  <r>
    <s v="strleaves-25-x-Aug-04-23"/>
    <m/>
    <n v="25"/>
    <x v="44"/>
    <n v="20.135000000000002"/>
    <n v="20.14"/>
    <x v="172"/>
    <s v=""/>
    <n v="4732812"/>
    <n v="30635289"/>
    <n v="10.15"/>
    <n v="3.16"/>
    <n v="1"/>
    <s v="s"/>
    <n v="1.2648682240783175E-3"/>
    <n v="3"/>
    <n v="361"/>
  </r>
  <r>
    <s v="strleaves-25-x-Aug-04-23"/>
    <m/>
    <n v="25"/>
    <x v="44"/>
    <n v="20.195"/>
    <n v="20.2"/>
    <x v="209"/>
    <s v=""/>
    <n v="6363833"/>
    <n v="30635289"/>
    <n v="10.15"/>
    <n v="3.16"/>
    <n v="1"/>
    <s v="s"/>
    <n v="1.696068680821002E-3"/>
    <n v="3"/>
    <n v="362"/>
  </r>
  <r>
    <s v="strleaves-25-x-Aug-04-23"/>
    <m/>
    <n v="25"/>
    <x v="44"/>
    <n v="20.602"/>
    <n v="20.6"/>
    <x v="451"/>
    <s v=""/>
    <n v="5208598"/>
    <n v="30635289"/>
    <n v="10.15"/>
    <n v="3.16"/>
    <n v="1"/>
    <s v="s"/>
    <n v="1.3843549108102521E-3"/>
    <n v="3"/>
    <n v="363"/>
  </r>
  <r>
    <s v="strleaves-25-x-Aug-04-23"/>
    <m/>
    <n v="25"/>
    <x v="44"/>
    <n v="21.291"/>
    <n v="21.29"/>
    <x v="414"/>
    <s v=""/>
    <n v="4761724"/>
    <n v="30635289"/>
    <n v="10.15"/>
    <n v="3.16"/>
    <n v="1"/>
    <s v="s"/>
    <n v="1.2621066828296691E-3"/>
    <n v="3"/>
    <n v="364"/>
  </r>
  <r>
    <s v="strleaves-25-x-Aug-04-23"/>
    <m/>
    <n v="25"/>
    <x v="44"/>
    <n v="21.632999999999999"/>
    <n v="21.63"/>
    <x v="119"/>
    <s v=""/>
    <n v="5273488"/>
    <n v="30635289"/>
    <n v="10.15"/>
    <n v="3.16"/>
    <n v="1"/>
    <s v="s"/>
    <n v="1.3939215376445574E-3"/>
    <n v="3"/>
    <n v="365"/>
  </r>
  <r>
    <s v="strleaves-25-x-Aug-04-23"/>
    <m/>
    <n v="25"/>
    <x v="44"/>
    <n v="21.834"/>
    <n v="21.83"/>
    <x v="44"/>
    <s v="tetradecane"/>
    <n v="56190980"/>
    <n v="30635289"/>
    <n v="10.15"/>
    <n v="3.16"/>
    <n v="1"/>
    <s v="s"/>
    <n v="1.481217218626624E-2"/>
    <n v="3"/>
    <n v="366"/>
  </r>
  <r>
    <s v="strleaves-25-x-Aug-04-23"/>
    <m/>
    <n v="25"/>
    <x v="44"/>
    <n v="22.076000000000001"/>
    <n v="22.08"/>
    <x v="45"/>
    <s v="dodecanal_b"/>
    <n v="5975421"/>
    <n v="30635289"/>
    <n v="10.15"/>
    <n v="3.16"/>
    <n v="1"/>
    <s v="s"/>
    <n v="1.5708534696526879E-3"/>
    <n v="3"/>
    <n v="367"/>
  </r>
  <r>
    <s v="strleaves-25-x-Aug-04-23"/>
    <m/>
    <n v="25"/>
    <x v="44"/>
    <n v="22.280999999999999"/>
    <n v="22.28"/>
    <x v="46"/>
    <s v="tetramethyldiol"/>
    <n v="24223841"/>
    <n v="30635289"/>
    <n v="10.15"/>
    <n v="3.16"/>
    <n v="1"/>
    <s v="s"/>
    <n v="6.3507997553288505E-3"/>
    <n v="3"/>
    <n v="368"/>
  </r>
  <r>
    <s v="strleaves-25-x-Aug-04-23"/>
    <m/>
    <n v="25"/>
    <x v="44"/>
    <n v="22.417000000000002"/>
    <n v="22.42"/>
    <x v="83"/>
    <s v=""/>
    <n v="14489076"/>
    <n v="30635289"/>
    <n v="10.15"/>
    <n v="3.16"/>
    <n v="1"/>
    <s v="s"/>
    <n v="3.7883278359940459E-3"/>
    <n v="3"/>
    <n v="369"/>
  </r>
  <r>
    <s v="strleaves-25-x-Aug-04-23"/>
    <m/>
    <n v="25"/>
    <x v="44"/>
    <n v="22.696000000000002"/>
    <n v="22.7"/>
    <x v="166"/>
    <s v=""/>
    <n v="5535057"/>
    <n v="30635289"/>
    <n v="10.15"/>
    <n v="3.16"/>
    <n v="1"/>
    <s v="s"/>
    <n v="1.4432900059758633E-3"/>
    <n v="3"/>
    <n v="370"/>
  </r>
  <r>
    <s v="strleaves-25-x-Aug-04-23"/>
    <m/>
    <n v="25"/>
    <x v="44"/>
    <n v="22.818999999999999"/>
    <n v="22.82"/>
    <x v="464"/>
    <s v=""/>
    <n v="3114866"/>
    <n v="30635289"/>
    <n v="10.15"/>
    <n v="3.16"/>
    <n v="1"/>
    <s v="s"/>
    <n v="8.100254973665707E-4"/>
    <n v="3"/>
    <n v="371"/>
  </r>
  <r>
    <s v="strleaves-25-x-Aug-04-23"/>
    <m/>
    <n v="25"/>
    <x v="44"/>
    <n v="23.106000000000002"/>
    <n v="23.11"/>
    <x v="120"/>
    <s v=""/>
    <n v="8144758"/>
    <n v="30635289"/>
    <n v="10.15"/>
    <n v="3.16"/>
    <n v="1"/>
    <s v="s"/>
    <n v="2.1123626306615798E-3"/>
    <n v="3"/>
    <n v="372"/>
  </r>
  <r>
    <s v="strleaves-25-x-Aug-04-23"/>
    <m/>
    <n v="25"/>
    <x v="44"/>
    <n v="23.192"/>
    <n v="23.19"/>
    <x v="47"/>
    <s v=""/>
    <n v="3882951"/>
    <n v="30635289"/>
    <n v="10.15"/>
    <n v="3.16"/>
    <n v="1"/>
    <s v="s"/>
    <n v="1.0043528334639582E-3"/>
    <n v="3"/>
    <n v="373"/>
  </r>
  <r>
    <s v="strleaves-25-x-Aug-04-23"/>
    <m/>
    <n v="25"/>
    <x v="44"/>
    <n v="24.094999999999999"/>
    <n v="24.1"/>
    <x v="466"/>
    <s v=""/>
    <n v="5036810"/>
    <n v="30635289"/>
    <n v="10.15"/>
    <n v="3.16"/>
    <n v="1"/>
    <s v="s"/>
    <n v="1.2993232125064575E-3"/>
    <n v="3"/>
    <n v="374"/>
  </r>
  <r>
    <s v="strleaves-25-x-Aug-04-23"/>
    <m/>
    <n v="25"/>
    <x v="44"/>
    <n v="24.140999999999998"/>
    <n v="24.14"/>
    <x v="489"/>
    <s v=""/>
    <n v="4441963"/>
    <n v="30635289"/>
    <n v="10.15"/>
    <n v="3.16"/>
    <n v="1"/>
    <s v="s"/>
    <n v="1.1428175465492713E-3"/>
    <n v="3"/>
    <n v="375"/>
  </r>
  <r>
    <s v="strleaves-25-x-Aug-04-23"/>
    <m/>
    <n v="25"/>
    <x v="44"/>
    <n v="24.247"/>
    <n v="24.25"/>
    <x v="353"/>
    <s v=""/>
    <n v="2827740"/>
    <n v="30635289"/>
    <n v="10.15"/>
    <n v="3.16"/>
    <n v="1"/>
    <s v="s"/>
    <n v="7.2557926134444279E-4"/>
    <n v="3"/>
    <n v="376"/>
  </r>
  <r>
    <s v="strleaves-25-x-Aug-04-23"/>
    <m/>
    <n v="25"/>
    <x v="44"/>
    <n v="24.327000000000002"/>
    <n v="24.33"/>
    <x v="48"/>
    <s v="pentadecane"/>
    <n v="6820889"/>
    <n v="30635289"/>
    <n v="10.15"/>
    <n v="3.16"/>
    <n v="1"/>
    <s v="s"/>
    <n v="1.7455522883258147E-3"/>
    <n v="3"/>
    <n v="377"/>
  </r>
  <r>
    <s v="strleaves-25-x-Aug-04-23"/>
    <m/>
    <n v="25"/>
    <x v="44"/>
    <n v="24.6"/>
    <n v="24.6"/>
    <x v="49"/>
    <s v="tridecanal"/>
    <n v="3146845"/>
    <n v="30635289"/>
    <n v="10.15"/>
    <n v="3.16"/>
    <n v="1"/>
    <s v="s"/>
    <n v="8.0318720786185665E-4"/>
    <n v="3"/>
    <n v="378"/>
  </r>
  <r>
    <s v="strleaves-25-x-Aug-04-23"/>
    <m/>
    <n v="25"/>
    <x v="44"/>
    <n v="24.978000000000002"/>
    <n v="24.98"/>
    <x v="157"/>
    <s v=""/>
    <n v="3004670"/>
    <n v="30635289"/>
    <n v="10.15"/>
    <n v="3.16"/>
    <n v="1"/>
    <s v="s"/>
    <n v="7.6487559084413418E-4"/>
    <n v="3"/>
    <n v="379"/>
  </r>
  <r>
    <s v="strleaves-25-x-Aug-04-23"/>
    <m/>
    <n v="25"/>
    <x v="44"/>
    <n v="25.574999999999999"/>
    <n v="25.58"/>
    <x v="490"/>
    <s v=""/>
    <n v="2583279"/>
    <n v="30635289"/>
    <n v="10.15"/>
    <n v="3.16"/>
    <n v="1"/>
    <s v="s"/>
    <n v="6.5587480444551181E-4"/>
    <n v="3"/>
    <n v="380"/>
  </r>
  <r>
    <s v="strleaves-25-x-Aug-04-23"/>
    <m/>
    <n v="25"/>
    <x v="44"/>
    <n v="26.068000000000001"/>
    <n v="26.07"/>
    <x v="50"/>
    <s v=""/>
    <n v="3154023"/>
    <n v="30635289"/>
    <n v="10.15"/>
    <n v="3.16"/>
    <n v="1"/>
    <s v="s"/>
    <n v="7.9868055520040514E-4"/>
    <n v="3"/>
    <n v="381"/>
  </r>
  <r>
    <s v="strleaves-25-x-Aug-04-23"/>
    <m/>
    <n v="25"/>
    <x v="44"/>
    <n v="26.689"/>
    <n v="26.69"/>
    <x v="52"/>
    <s v=""/>
    <n v="10785582"/>
    <n v="30635289"/>
    <n v="10.15"/>
    <n v="3.16"/>
    <n v="1"/>
    <s v="s"/>
    <n v="2.7240398270752409E-3"/>
    <n v="3"/>
    <n v="382"/>
  </r>
  <r>
    <s v="strleaves-25-x-Aug-04-23"/>
    <m/>
    <n v="25"/>
    <x v="44"/>
    <n v="26.989000000000001"/>
    <n v="26.99"/>
    <x v="53"/>
    <s v="tetradecanal"/>
    <n v="3909131"/>
    <n v="30635289"/>
    <n v="10.15"/>
    <n v="3.16"/>
    <n v="1"/>
    <s v="s"/>
    <n v="9.8472435938976987E-4"/>
    <n v="3"/>
    <n v="383"/>
  </r>
  <r>
    <s v="strleaves-25-x-Aug-04-23"/>
    <m/>
    <n v="25"/>
    <x v="44"/>
    <n v="28.202000000000002"/>
    <n v="28.2"/>
    <x v="468"/>
    <s v=""/>
    <n v="12342501"/>
    <n v="30635289"/>
    <n v="10.15"/>
    <n v="3.16"/>
    <n v="1"/>
    <s v="s"/>
    <n v="3.1010243579382532E-3"/>
    <n v="3"/>
    <n v="384"/>
  </r>
  <r>
    <s v="strleaves-25-x-Aug-04-23"/>
    <m/>
    <n v="25"/>
    <x v="44"/>
    <n v="28.431999999999999"/>
    <n v="28.43"/>
    <x v="491"/>
    <s v=""/>
    <n v="2530306"/>
    <n v="30635289"/>
    <n v="10.15"/>
    <n v="3.16"/>
    <n v="1"/>
    <s v="s"/>
    <n v="6.3408217785524909E-4"/>
    <n v="3"/>
    <n v="385"/>
  </r>
  <r>
    <s v="strleaves-25-x-Aug-04-23"/>
    <m/>
    <n v="25"/>
    <x v="44"/>
    <n v="28.818000000000001"/>
    <n v="28.82"/>
    <x v="158"/>
    <s v=""/>
    <n v="4611558"/>
    <n v="30635289"/>
    <n v="10.15"/>
    <n v="3.16"/>
    <n v="1"/>
    <s v="s"/>
    <n v="1.1526397731672616E-3"/>
    <n v="3"/>
    <n v="386"/>
  </r>
  <r>
    <s v="strleaves-25-x-Aug-04-23"/>
    <m/>
    <n v="25"/>
    <x v="44"/>
    <n v="28.923999999999999"/>
    <n v="28.92"/>
    <x v="415"/>
    <s v=""/>
    <n v="2456107"/>
    <n v="30635289"/>
    <n v="10.15"/>
    <n v="3.16"/>
    <n v="1"/>
    <s v="s"/>
    <n v="6.1230745721566288E-4"/>
    <n v="3"/>
    <n v="387"/>
  </r>
  <r>
    <s v="strleaves-25-x-Aug-04-23"/>
    <m/>
    <n v="25"/>
    <x v="44"/>
    <n v="31.236000000000001"/>
    <n v="31.24"/>
    <x v="58"/>
    <s v=""/>
    <n v="39463705"/>
    <n v="30635289"/>
    <n v="10.15"/>
    <n v="3.16"/>
    <n v="1"/>
    <s v="s"/>
    <n v="9.812944922314229E-3"/>
    <n v="3"/>
    <n v="388"/>
  </r>
  <r>
    <s v="strleaves-25-x-Aug-04-23"/>
    <m/>
    <n v="25"/>
    <x v="44"/>
    <n v="31.614000000000001"/>
    <n v="31.61"/>
    <x v="480"/>
    <s v=""/>
    <n v="8982206"/>
    <n v="30635289"/>
    <n v="10.15"/>
    <n v="3.16"/>
    <n v="1"/>
    <s v="s"/>
    <n v="2.2277509655090062E-3"/>
    <n v="3"/>
    <n v="389"/>
  </r>
  <r>
    <s v="strleaves-25-x-Aug-04-23"/>
    <m/>
    <n v="25"/>
    <x v="44"/>
    <n v="32.003999999999998"/>
    <n v="32"/>
    <x v="374"/>
    <s v=""/>
    <n v="17708879"/>
    <n v="30635289"/>
    <n v="10.15"/>
    <n v="3.16"/>
    <n v="1"/>
    <s v="s"/>
    <n v="4.3808632257071574E-3"/>
    <n v="3"/>
    <n v="390"/>
  </r>
  <r>
    <s v="strleaves-25-x-Aug-04-23"/>
    <m/>
    <n v="25"/>
    <x v="44"/>
    <n v="32.384"/>
    <n v="32.380000000000003"/>
    <x v="492"/>
    <s v=""/>
    <n v="5144290"/>
    <n v="30635289"/>
    <n v="10.15"/>
    <n v="3.16"/>
    <n v="1"/>
    <s v="s"/>
    <n v="1.269351546911866E-3"/>
    <n v="3"/>
    <n v="391"/>
  </r>
  <r>
    <s v="strleaves-25-x-Aug-04-23"/>
    <m/>
    <n v="25"/>
    <x v="44"/>
    <n v="32.872"/>
    <n v="32.869999999999997"/>
    <x v="267"/>
    <s v=""/>
    <n v="82545110"/>
    <n v="30635289"/>
    <n v="10.15"/>
    <n v="3.16"/>
    <n v="1"/>
    <s v="s"/>
    <n v="2.0316014514263438E-2"/>
    <n v="3"/>
    <n v="392"/>
  </r>
  <r>
    <s v="strleaves-293-x-Aug-04-23"/>
    <n v="298"/>
    <n v="298"/>
    <x v="45"/>
    <n v="4.2430000000000003"/>
    <n v="4.24"/>
    <x v="100"/>
    <s v=""/>
    <n v="2200599"/>
    <n v="24391985"/>
    <n v="5.78"/>
    <n v="1.62"/>
    <n v="0"/>
    <s v="s"/>
    <n v="1.1915016083307922E-3"/>
    <n v="3"/>
    <n v="393"/>
  </r>
  <r>
    <s v="strleaves-293-x-Aug-04-23"/>
    <m/>
    <n v="298"/>
    <x v="45"/>
    <n v="4.3860000000000001"/>
    <n v="4.3899999999999997"/>
    <x v="101"/>
    <s v=""/>
    <n v="3820286"/>
    <n v="24391985"/>
    <n v="5.78"/>
    <n v="1.62"/>
    <n v="0"/>
    <s v="s"/>
    <n v="2.063221843777106E-3"/>
    <n v="3"/>
    <n v="394"/>
  </r>
  <r>
    <s v="strleaves-293-x-Aug-04-23"/>
    <m/>
    <n v="298"/>
    <x v="45"/>
    <n v="4.516"/>
    <n v="4.5199999999999996"/>
    <x v="365"/>
    <s v=""/>
    <n v="1080269"/>
    <n v="24391985"/>
    <n v="5.78"/>
    <n v="1.62"/>
    <n v="0"/>
    <s v="s"/>
    <n v="5.8194385936548233E-4"/>
    <n v="3"/>
    <n v="395"/>
  </r>
  <r>
    <s v="strleaves-293-x-Aug-04-23"/>
    <m/>
    <n v="298"/>
    <x v="45"/>
    <n v="4.609"/>
    <n v="4.6100000000000003"/>
    <x v="493"/>
    <s v=""/>
    <n v="2993946"/>
    <n v="24391985"/>
    <n v="5.78"/>
    <n v="1.62"/>
    <n v="0"/>
    <s v="s"/>
    <n v="1.6087740378163014E-3"/>
    <n v="3"/>
    <n v="396"/>
  </r>
  <r>
    <s v="strleaves-293-x-Aug-04-23"/>
    <m/>
    <n v="298"/>
    <x v="45"/>
    <n v="4.6609999999999996"/>
    <n v="4.66"/>
    <x v="494"/>
    <s v=""/>
    <n v="2228211"/>
    <n v="24391985"/>
    <n v="5.78"/>
    <n v="1.62"/>
    <n v="0"/>
    <s v="s"/>
    <n v="1.1942962788078237E-3"/>
    <n v="3"/>
    <n v="397"/>
  </r>
  <r>
    <s v="strleaves-293-x-Aug-04-23"/>
    <m/>
    <n v="298"/>
    <x v="45"/>
    <n v="4.7729999999999997"/>
    <n v="4.7699999999999996"/>
    <x v="495"/>
    <s v=""/>
    <n v="2897249"/>
    <n v="24391985"/>
    <n v="5.78"/>
    <n v="1.62"/>
    <n v="0"/>
    <s v="s"/>
    <n v="1.5489914535527162E-3"/>
    <n v="3"/>
    <n v="398"/>
  </r>
  <r>
    <s v="strleaves-293-x-Aug-04-23"/>
    <m/>
    <n v="298"/>
    <x v="45"/>
    <n v="4.8559999999999999"/>
    <n v="4.8600000000000003"/>
    <x v="103"/>
    <s v=""/>
    <n v="7060212"/>
    <n v="24391985"/>
    <n v="5.78"/>
    <n v="1.62"/>
    <n v="0"/>
    <s v="s"/>
    <n v="3.7652266013528126E-3"/>
    <n v="3"/>
    <n v="399"/>
  </r>
  <r>
    <s v="strleaves-293-x-Aug-04-23"/>
    <m/>
    <n v="298"/>
    <x v="45"/>
    <n v="4.9059999999999997"/>
    <n v="4.91"/>
    <x v="496"/>
    <s v=""/>
    <n v="2862074"/>
    <n v="24391985"/>
    <n v="5.78"/>
    <n v="1.62"/>
    <n v="0"/>
    <s v="s"/>
    <n v="1.5225344886160147E-3"/>
    <n v="3"/>
    <n v="400"/>
  </r>
  <r>
    <s v="strleaves-293-x-Aug-04-23"/>
    <m/>
    <n v="298"/>
    <x v="45"/>
    <n v="5.4290000000000003"/>
    <n v="5.43"/>
    <x v="2"/>
    <s v="hydroxymethylpentanone"/>
    <n v="18326944"/>
    <n v="24391985"/>
    <n v="5.78"/>
    <n v="1.62"/>
    <n v="0"/>
    <s v="s"/>
    <n v="9.7250524485147875E-3"/>
    <n v="3"/>
    <n v="401"/>
  </r>
  <r>
    <s v="strleaves-293-x-Aug-04-23"/>
    <m/>
    <n v="298"/>
    <x v="45"/>
    <n v="5.7549999999999999"/>
    <n v="5.76"/>
    <x v="3"/>
    <s v="zhexenol"/>
    <n v="1759355"/>
    <n v="24391985"/>
    <n v="5.78"/>
    <n v="1.62"/>
    <n v="0"/>
    <s v="s"/>
    <n v="9.3126589518320471E-4"/>
    <n v="3"/>
    <n v="402"/>
  </r>
  <r>
    <s v="strleaves-293-x-Aug-04-23"/>
    <m/>
    <n v="298"/>
    <x v="45"/>
    <n v="5.89"/>
    <n v="5.89"/>
    <x v="104"/>
    <s v=""/>
    <n v="3323575"/>
    <n v="24391985"/>
    <n v="5.78"/>
    <n v="1.62"/>
    <n v="0"/>
    <s v="s"/>
    <n v="1.7548771107466117E-3"/>
    <n v="3"/>
    <n v="403"/>
  </r>
  <r>
    <s v="strleaves-293-x-Aug-04-23"/>
    <m/>
    <n v="298"/>
    <x v="45"/>
    <n v="6.1050000000000004"/>
    <n v="6.11"/>
    <x v="5"/>
    <s v=""/>
    <n v="3270983"/>
    <n v="24391985"/>
    <n v="5.78"/>
    <n v="1.62"/>
    <n v="0"/>
    <s v="s"/>
    <n v="1.7228330478010544E-3"/>
    <n v="3"/>
    <n v="404"/>
  </r>
  <r>
    <s v="strleaves-293-x-Aug-04-23"/>
    <m/>
    <n v="298"/>
    <x v="45"/>
    <n v="6.444"/>
    <n v="6.44"/>
    <x v="456"/>
    <s v=""/>
    <n v="3509853"/>
    <n v="24391985"/>
    <n v="5.78"/>
    <n v="1.62"/>
    <n v="0"/>
    <s v="s"/>
    <n v="1.8440817781384536E-3"/>
    <n v="3"/>
    <n v="405"/>
  </r>
  <r>
    <s v="strleaves-293-x-Aug-04-23"/>
    <m/>
    <n v="298"/>
    <x v="45"/>
    <n v="6.492"/>
    <n v="6.49"/>
    <x v="497"/>
    <s v=""/>
    <n v="980006"/>
    <n v="24391985"/>
    <n v="5.78"/>
    <n v="1.62"/>
    <n v="0"/>
    <s v="s"/>
    <n v="5.1362833370390383E-4"/>
    <n v="3"/>
    <n v="406"/>
  </r>
  <r>
    <s v="strleaves-293-x-Aug-04-23"/>
    <m/>
    <n v="298"/>
    <x v="45"/>
    <n v="6.7149999999999999"/>
    <n v="6.72"/>
    <x v="6"/>
    <s v=""/>
    <n v="1096281"/>
    <n v="24391985"/>
    <n v="5.78"/>
    <n v="1.62"/>
    <n v="0"/>
    <s v="s"/>
    <n v="5.7315719693735231E-4"/>
    <n v="3"/>
    <n v="407"/>
  </r>
  <r>
    <s v="strleaves-293-x-Aug-04-23"/>
    <m/>
    <n v="298"/>
    <x v="45"/>
    <n v="6.7889999999999997"/>
    <n v="6.79"/>
    <x v="180"/>
    <s v=""/>
    <n v="2587076"/>
    <n v="24391985"/>
    <n v="5.78"/>
    <n v="1.62"/>
    <n v="0"/>
    <s v="s"/>
    <n v="1.3492589141721554E-3"/>
    <n v="3"/>
    <n v="408"/>
  </r>
  <r>
    <s v="strleaves-293-x-Aug-04-23"/>
    <m/>
    <n v="298"/>
    <x v="45"/>
    <n v="6.9580000000000002"/>
    <n v="6.96"/>
    <x v="7"/>
    <s v="nonane"/>
    <n v="1736671"/>
    <n v="24391985"/>
    <n v="5.78"/>
    <n v="1.62"/>
    <n v="0"/>
    <s v="s"/>
    <n v="9.035257125597269E-4"/>
    <n v="3"/>
    <n v="409"/>
  </r>
  <r>
    <s v="strleaves-293-x-Aug-04-23"/>
    <m/>
    <n v="298"/>
    <x v="45"/>
    <n v="7.0270000000000001"/>
    <n v="7.03"/>
    <x v="498"/>
    <s v=""/>
    <n v="1220600"/>
    <n v="24391985"/>
    <n v="5.78"/>
    <n v="1.62"/>
    <n v="0"/>
    <s v="s"/>
    <n v="6.3348419049576729E-4"/>
    <n v="3"/>
    <n v="410"/>
  </r>
  <r>
    <s v="strleaves-293-x-Aug-04-23"/>
    <m/>
    <n v="298"/>
    <x v="45"/>
    <n v="7.093"/>
    <n v="7.09"/>
    <x v="8"/>
    <s v="heptanal"/>
    <n v="3347816"/>
    <n v="24391985"/>
    <n v="5.78"/>
    <n v="1.62"/>
    <n v="0"/>
    <s v="s"/>
    <n v="1.7332692440804288E-3"/>
    <n v="3"/>
    <n v="411"/>
  </r>
  <r>
    <s v="strleaves-293-x-Aug-04-23"/>
    <m/>
    <n v="298"/>
    <x v="45"/>
    <n v="7.5030000000000001"/>
    <n v="7.5"/>
    <x v="9"/>
    <s v="cyclopentane"/>
    <n v="12621355"/>
    <n v="24391985"/>
    <n v="5.78"/>
    <n v="1.62"/>
    <n v="0"/>
    <s v="s"/>
    <n v="6.5186105961838551E-3"/>
    <n v="3"/>
    <n v="412"/>
  </r>
  <r>
    <s v="strleaves-293-x-Aug-04-23"/>
    <m/>
    <n v="298"/>
    <x v="45"/>
    <n v="7.5679999999999996"/>
    <n v="7.57"/>
    <x v="469"/>
    <s v=""/>
    <n v="3911527"/>
    <n v="24391985"/>
    <n v="5.78"/>
    <n v="1.62"/>
    <n v="0"/>
    <s v="s"/>
    <n v="2.0153132152109297E-3"/>
    <n v="3"/>
    <n v="413"/>
  </r>
  <r>
    <s v="strleaves-293-x-Aug-04-23"/>
    <m/>
    <n v="298"/>
    <x v="45"/>
    <n v="7.84"/>
    <n v="7.84"/>
    <x v="457"/>
    <s v=""/>
    <n v="2628071"/>
    <n v="24391985"/>
    <n v="5.78"/>
    <n v="1.62"/>
    <n v="0"/>
    <s v="s"/>
    <n v="1.350775033226244E-3"/>
    <n v="3"/>
    <n v="414"/>
  </r>
  <r>
    <s v="strleaves-293-x-Aug-04-23"/>
    <m/>
    <n v="298"/>
    <x v="45"/>
    <n v="7.91"/>
    <n v="7.91"/>
    <x v="499"/>
    <s v=""/>
    <n v="2144679"/>
    <n v="24391985"/>
    <n v="5.78"/>
    <n v="1.62"/>
    <n v="0"/>
    <s v="s"/>
    <n v="1.0996651823953682E-3"/>
    <n v="3"/>
    <n v="415"/>
  </r>
  <r>
    <s v="strleaves-293-x-Aug-04-23"/>
    <m/>
    <n v="298"/>
    <x v="45"/>
    <n v="8.0030000000000001"/>
    <n v="8"/>
    <x v="169"/>
    <s v="apinene"/>
    <n v="2477805"/>
    <n v="24391985"/>
    <n v="5.78"/>
    <n v="1.62"/>
    <n v="0"/>
    <s v="s"/>
    <n v="1.2674185709401658E-3"/>
    <n v="3"/>
    <n v="416"/>
  </r>
  <r>
    <s v="strleaves-293-x-Aug-04-23"/>
    <m/>
    <n v="298"/>
    <x v="45"/>
    <n v="8.2210000000000001"/>
    <n v="8.2200000000000006"/>
    <x v="500"/>
    <s v=""/>
    <n v="1860836"/>
    <n v="24391985"/>
    <n v="5.78"/>
    <n v="1.62"/>
    <n v="0"/>
    <s v="s"/>
    <n v="9.495510458024664E-4"/>
    <n v="3"/>
    <n v="417"/>
  </r>
  <r>
    <s v="strleaves-293-x-Aug-04-23"/>
    <m/>
    <n v="298"/>
    <x v="45"/>
    <n v="8.3859999999999992"/>
    <n v="8.39"/>
    <x v="70"/>
    <s v=""/>
    <n v="4421304"/>
    <n v="24391985"/>
    <n v="5.78"/>
    <n v="1.62"/>
    <n v="0"/>
    <s v="s"/>
    <n v="2.2507142851622038E-3"/>
    <n v="3"/>
    <n v="418"/>
  </r>
  <r>
    <s v="strleaves-293-x-Aug-04-23"/>
    <m/>
    <n v="298"/>
    <x v="45"/>
    <n v="8.4659999999999993"/>
    <n v="8.4700000000000006"/>
    <x v="10"/>
    <s v=""/>
    <n v="9976828"/>
    <n v="24391985"/>
    <n v="5.78"/>
    <n v="1.62"/>
    <n v="0"/>
    <s v="s"/>
    <n v="5.0666946765708116E-3"/>
    <n v="3"/>
    <n v="419"/>
  </r>
  <r>
    <s v="strleaves-293-x-Aug-04-23"/>
    <m/>
    <n v="298"/>
    <x v="45"/>
    <n v="8.9160000000000004"/>
    <n v="8.92"/>
    <x v="11"/>
    <s v=""/>
    <n v="4821462"/>
    <n v="24391985"/>
    <n v="5.78"/>
    <n v="1.62"/>
    <n v="0"/>
    <s v="s"/>
    <n v="2.4427314832502402E-3"/>
    <n v="3"/>
    <n v="420"/>
  </r>
  <r>
    <s v="strleaves-293-x-Aug-04-23"/>
    <m/>
    <n v="298"/>
    <x v="45"/>
    <n v="9.8260000000000005"/>
    <n v="9.83"/>
    <x v="12"/>
    <s v="sixmethyl"/>
    <n v="1573611"/>
    <n v="24391985"/>
    <n v="5.78"/>
    <n v="1.62"/>
    <n v="0"/>
    <s v="s"/>
    <n v="7.9535599504818185E-4"/>
    <n v="3"/>
    <n v="421"/>
  </r>
  <r>
    <s v="strleaves-293-x-Aug-04-23"/>
    <m/>
    <n v="298"/>
    <x v="45"/>
    <n v="9.9350000000000005"/>
    <n v="9.94"/>
    <x v="345"/>
    <s v="bmyrcene"/>
    <n v="3013268"/>
    <n v="24391985"/>
    <n v="5.78"/>
    <n v="1.62"/>
    <n v="0"/>
    <s v="s"/>
    <n v="1.5193981056010599E-3"/>
    <n v="3"/>
    <n v="422"/>
  </r>
  <r>
    <s v="strleaves-293-x-Aug-04-23"/>
    <m/>
    <n v="298"/>
    <x v="45"/>
    <n v="10.16"/>
    <n v="10.16"/>
    <x v="115"/>
    <s v="decane"/>
    <n v="2806910"/>
    <n v="24391985"/>
    <n v="5.78"/>
    <n v="1.62"/>
    <n v="0"/>
    <s v="s"/>
    <n v="1.4119990105808415E-3"/>
    <n v="3"/>
    <n v="423"/>
  </r>
  <r>
    <s v="strleaves-293-x-Aug-04-23"/>
    <m/>
    <n v="298"/>
    <x v="45"/>
    <n v="10.313000000000001"/>
    <n v="10.31"/>
    <x v="13"/>
    <s v="octanal"/>
    <n v="7958981"/>
    <n v="24391985"/>
    <n v="5.78"/>
    <n v="1.62"/>
    <n v="0"/>
    <s v="s"/>
    <n v="3.9942742757622272E-3"/>
    <n v="3"/>
    <n v="424"/>
  </r>
  <r>
    <s v="strleaves-293-x-Aug-04-23"/>
    <m/>
    <n v="298"/>
    <x v="45"/>
    <n v="10.366"/>
    <n v="10.37"/>
    <x v="501"/>
    <s v=""/>
    <n v="6053980"/>
    <n v="24391985"/>
    <n v="5.78"/>
    <n v="1.62"/>
    <n v="0"/>
    <s v="s"/>
    <n v="3.0310864551219784E-3"/>
    <n v="3"/>
    <n v="425"/>
  </r>
  <r>
    <s v="strleaves-293-x-Aug-04-23"/>
    <m/>
    <n v="298"/>
    <x v="45"/>
    <n v="10.468"/>
    <n v="10.47"/>
    <x v="14"/>
    <s v="zhexenolacetate"/>
    <n v="3220059"/>
    <n v="24391985"/>
    <n v="5.78"/>
    <n v="1.62"/>
    <n v="0"/>
    <s v="s"/>
    <n v="1.6084238419554304E-3"/>
    <n v="3"/>
    <n v="426"/>
  </r>
  <r>
    <s v="strleaves-293-x-Aug-04-23"/>
    <m/>
    <n v="298"/>
    <x v="45"/>
    <n v="10.96"/>
    <n v="10.96"/>
    <x v="460"/>
    <s v=""/>
    <n v="2003304"/>
    <n v="24391985"/>
    <n v="5.78"/>
    <n v="1.62"/>
    <n v="0"/>
    <s v="s"/>
    <n v="9.9830961781828499E-4"/>
    <n v="3"/>
    <n v="427"/>
  </r>
  <r>
    <s v="strleaves-293-x-Aug-04-23"/>
    <m/>
    <n v="298"/>
    <x v="45"/>
    <n v="11.073"/>
    <n v="11.07"/>
    <x v="15"/>
    <s v="dlimonene"/>
    <n v="1350125"/>
    <n v="24391985"/>
    <n v="5.78"/>
    <n v="1.62"/>
    <n v="0"/>
    <s v="s"/>
    <n v="6.7123791865837798E-4"/>
    <n v="3"/>
    <n v="428"/>
  </r>
  <r>
    <s v="strleaves-293-x-Aug-04-23"/>
    <m/>
    <n v="298"/>
    <x v="45"/>
    <n v="11.156000000000001"/>
    <n v="11.16"/>
    <x v="16"/>
    <s v="ethylhexanol"/>
    <n v="1839397"/>
    <n v="24391985"/>
    <n v="5.78"/>
    <n v="1.62"/>
    <n v="0"/>
    <s v="s"/>
    <n v="9.1235625456392269E-4"/>
    <n v="3"/>
    <n v="429"/>
  </r>
  <r>
    <s v="strleaves-293-x-Aug-04-23"/>
    <m/>
    <n v="298"/>
    <x v="45"/>
    <n v="12.026"/>
    <n v="12.03"/>
    <x v="184"/>
    <s v=""/>
    <n v="6137358"/>
    <n v="24391985"/>
    <n v="5.78"/>
    <n v="1.62"/>
    <n v="0"/>
    <s v="s"/>
    <n v="3.0371012700753652E-3"/>
    <n v="3"/>
    <n v="430"/>
  </r>
  <r>
    <s v="strleaves-293-x-Aug-04-23"/>
    <m/>
    <n v="298"/>
    <x v="45"/>
    <n v="12.298"/>
    <n v="12.3"/>
    <x v="17"/>
    <s v="acetophenone"/>
    <n v="2944658"/>
    <n v="24391985"/>
    <n v="5.78"/>
    <n v="1.62"/>
    <n v="0"/>
    <s v="s"/>
    <n v="1.4537973197558747E-3"/>
    <n v="3"/>
    <n v="431"/>
  </r>
  <r>
    <s v="strleaves-293-x-Aug-04-23"/>
    <m/>
    <n v="298"/>
    <x v="45"/>
    <n v="13.358000000000001"/>
    <n v="13.36"/>
    <x v="94"/>
    <s v=""/>
    <n v="3245443"/>
    <n v="24391985"/>
    <n v="5.78"/>
    <n v="1.62"/>
    <n v="0"/>
    <s v="s"/>
    <n v="1.5985878624102093E-3"/>
    <n v="3"/>
    <n v="432"/>
  </r>
  <r>
    <s v="strleaves-293-x-Aug-04-23"/>
    <m/>
    <n v="298"/>
    <x v="45"/>
    <n v="13.430999999999999"/>
    <n v="13.43"/>
    <x v="487"/>
    <s v=""/>
    <n v="2273751"/>
    <n v="24391985"/>
    <n v="5.78"/>
    <n v="1.62"/>
    <n v="0"/>
    <s v="s"/>
    <n v="1.11738099077048E-3"/>
    <n v="3"/>
    <n v="433"/>
  </r>
  <r>
    <s v="strleaves-293-x-Aug-04-23"/>
    <m/>
    <n v="298"/>
    <x v="45"/>
    <n v="13.513999999999999"/>
    <n v="13.51"/>
    <x v="20"/>
    <s v="nonanal"/>
    <n v="24012058"/>
    <n v="24391985"/>
    <n v="5.78"/>
    <n v="1.62"/>
    <n v="0"/>
    <s v="s"/>
    <n v="1.177296698713113E-2"/>
    <n v="3"/>
    <n v="434"/>
  </r>
  <r>
    <s v="strleaves-293-x-Aug-04-23"/>
    <m/>
    <n v="298"/>
    <x v="45"/>
    <n v="13.885999999999999"/>
    <n v="13.89"/>
    <x v="71"/>
    <s v="edimethylnonatriene"/>
    <n v="1501278"/>
    <n v="24391985"/>
    <n v="5.78"/>
    <n v="1.62"/>
    <n v="0"/>
    <s v="s"/>
    <n v="7.3437542531566886E-4"/>
    <n v="3"/>
    <n v="435"/>
  </r>
  <r>
    <s v="strleaves-293-x-Aug-04-23"/>
    <m/>
    <n v="298"/>
    <x v="45"/>
    <n v="14.952"/>
    <n v="14.95"/>
    <x v="95"/>
    <s v="benzene"/>
    <n v="1553866"/>
    <n v="24391985"/>
    <n v="5.78"/>
    <n v="1.62"/>
    <n v="0"/>
    <s v="s"/>
    <n v="7.5835638344325953E-4"/>
    <n v="3"/>
    <n v="436"/>
  </r>
  <r>
    <s v="strleaves-293-x-Aug-04-23"/>
    <m/>
    <n v="298"/>
    <x v="45"/>
    <n v="15.157999999999999"/>
    <n v="15.16"/>
    <x v="23"/>
    <s v=""/>
    <n v="4309016"/>
    <n v="24391985"/>
    <n v="5.78"/>
    <n v="1.62"/>
    <n v="0"/>
    <s v="s"/>
    <n v="2.0981809601896221E-3"/>
    <n v="3"/>
    <n v="437"/>
  </r>
  <r>
    <s v="strleaves-293-x-Aug-04-23"/>
    <m/>
    <n v="298"/>
    <x v="45"/>
    <n v="15.27"/>
    <n v="15.27"/>
    <x v="72"/>
    <s v=""/>
    <n v="4381970"/>
    <n v="24391985"/>
    <n v="5.78"/>
    <n v="1.62"/>
    <n v="0"/>
    <s v="s"/>
    <n v="2.1288328415341854E-3"/>
    <n v="3"/>
    <n v="438"/>
  </r>
  <r>
    <s v="strleaves-293-x-Aug-04-23"/>
    <m/>
    <n v="298"/>
    <x v="45"/>
    <n v="15.721"/>
    <n v="15.72"/>
    <x v="25"/>
    <s v=""/>
    <n v="2005728"/>
    <n v="24391985"/>
    <n v="5.78"/>
    <n v="1.62"/>
    <n v="0"/>
    <s v="s"/>
    <n v="9.7219590865208882E-4"/>
    <n v="3"/>
    <n v="439"/>
  </r>
  <r>
    <s v="strleaves-293-x-Aug-04-23"/>
    <m/>
    <n v="298"/>
    <x v="45"/>
    <n v="16.122"/>
    <n v="16.12"/>
    <x v="369"/>
    <s v=""/>
    <n v="1182567"/>
    <n v="24391985"/>
    <n v="5.78"/>
    <n v="1.62"/>
    <n v="0"/>
    <s v="s"/>
    <n v="5.7189901849281151E-4"/>
    <n v="3"/>
    <n v="440"/>
  </r>
  <r>
    <s v="strleaves-293-x-Aug-04-23"/>
    <m/>
    <n v="298"/>
    <x v="45"/>
    <n v="16.367999999999999"/>
    <n v="16.37"/>
    <x v="28"/>
    <s v="dodecane"/>
    <n v="13917454"/>
    <n v="24391985"/>
    <n v="5.78"/>
    <n v="1.62"/>
    <n v="0"/>
    <s v="s"/>
    <n v="6.7153318211042121E-3"/>
    <n v="3"/>
    <n v="441"/>
  </r>
  <r>
    <s v="strleaves-293-x-Aug-04-23"/>
    <m/>
    <n v="298"/>
    <x v="45"/>
    <n v="16.547999999999998"/>
    <n v="16.55"/>
    <x v="29"/>
    <s v="decanal"/>
    <n v="21417612"/>
    <n v="24391985"/>
    <n v="5.78"/>
    <n v="1.62"/>
    <n v="0"/>
    <s v="s"/>
    <n v="1.0310863780498681E-2"/>
    <n v="3"/>
    <n v="442"/>
  </r>
  <r>
    <s v="strleaves-293-x-Aug-04-23"/>
    <m/>
    <n v="298"/>
    <x v="45"/>
    <n v="16.731999999999999"/>
    <n v="16.73"/>
    <x v="245"/>
    <s v=""/>
    <n v="2271168"/>
    <n v="24391985"/>
    <n v="5.78"/>
    <n v="1.62"/>
    <n v="0"/>
    <s v="s"/>
    <n v="1.0909172430898532E-3"/>
    <n v="3"/>
    <n v="443"/>
  </r>
  <r>
    <s v="strleaves-293-x-Aug-04-23"/>
    <m/>
    <n v="298"/>
    <x v="45"/>
    <n v="17.433"/>
    <n v="17.43"/>
    <x v="30"/>
    <s v="cisthreehexiso"/>
    <n v="5555708"/>
    <n v="24391985"/>
    <n v="5.78"/>
    <n v="1.62"/>
    <n v="0"/>
    <s v="s"/>
    <n v="2.6625802954950008E-3"/>
    <n v="3"/>
    <n v="444"/>
  </r>
  <r>
    <s v="strleaves-293-x-Aug-04-23"/>
    <m/>
    <n v="298"/>
    <x v="45"/>
    <n v="17.931000000000001"/>
    <n v="17.93"/>
    <x v="249"/>
    <s v=""/>
    <n v="1510552"/>
    <n v="24391985"/>
    <n v="5.78"/>
    <n v="1.62"/>
    <n v="0"/>
    <s v="s"/>
    <n v="7.2230719553640515E-4"/>
    <n v="3"/>
    <n v="445"/>
  </r>
  <r>
    <s v="strleaves-293-x-Aug-04-23"/>
    <m/>
    <n v="298"/>
    <x v="45"/>
    <n v="18.178000000000001"/>
    <n v="18.18"/>
    <x v="33"/>
    <s v="methylacetophenone"/>
    <n v="16358934"/>
    <n v="24391985"/>
    <n v="5.78"/>
    <n v="1.62"/>
    <n v="0"/>
    <s v="s"/>
    <n v="7.8048832955951069E-3"/>
    <n v="3"/>
    <n v="446"/>
  </r>
  <r>
    <s v="strleaves-293-x-Aug-04-23"/>
    <m/>
    <n v="298"/>
    <x v="45"/>
    <n v="18.652999999999999"/>
    <n v="18.649999999999999"/>
    <x v="449"/>
    <s v=""/>
    <n v="2368957"/>
    <n v="24391985"/>
    <n v="5.78"/>
    <n v="1.62"/>
    <n v="0"/>
    <s v="s"/>
    <n v="1.1277060921378297E-3"/>
    <n v="3"/>
    <n v="447"/>
  </r>
  <r>
    <s v="strleaves-293-x-Aug-04-23"/>
    <m/>
    <n v="298"/>
    <x v="45"/>
    <n v="18.695"/>
    <n v="18.7"/>
    <x v="35"/>
    <s v=""/>
    <n v="7881301"/>
    <n v="24391985"/>
    <n v="5.78"/>
    <n v="1.62"/>
    <n v="0"/>
    <s v="s"/>
    <n v="3.7433994505332883E-3"/>
    <n v="3"/>
    <n v="448"/>
  </r>
  <r>
    <s v="strleaves-293-x-Aug-04-23"/>
    <m/>
    <n v="298"/>
    <x v="45"/>
    <n v="19.001000000000001"/>
    <n v="19"/>
    <x v="36"/>
    <s v="methylnaphthalene"/>
    <n v="10075681"/>
    <n v="24391985"/>
    <n v="5.78"/>
    <n v="1.62"/>
    <n v="0"/>
    <s v="s"/>
    <n v="4.7750106012545935E-3"/>
    <n v="3"/>
    <n v="449"/>
  </r>
  <r>
    <s v="strleaves-293-x-Aug-04-23"/>
    <m/>
    <n v="298"/>
    <x v="45"/>
    <n v="19.189"/>
    <n v="19.190000000000001"/>
    <x v="38"/>
    <s v=""/>
    <n v="1493889"/>
    <n v="24391985"/>
    <n v="5.78"/>
    <n v="1.62"/>
    <n v="0"/>
    <s v="s"/>
    <n v="7.0640227243572E-4"/>
    <n v="3"/>
    <n v="450"/>
  </r>
  <r>
    <s v="strleaves-293-x-Aug-04-23"/>
    <m/>
    <n v="298"/>
    <x v="45"/>
    <n v="19.399000000000001"/>
    <n v="19.399999999999999"/>
    <x v="39"/>
    <s v="undecanal_c"/>
    <n v="2249059"/>
    <n v="24391985"/>
    <n v="5.78"/>
    <n v="1.62"/>
    <n v="0"/>
    <s v="s"/>
    <n v="1.0611348517064782E-3"/>
    <n v="3"/>
    <n v="451"/>
  </r>
  <r>
    <s v="strleaves-293-x-Aug-04-23"/>
    <m/>
    <n v="298"/>
    <x v="45"/>
    <n v="19.5"/>
    <n v="19.5"/>
    <x v="41"/>
    <s v="standard"/>
    <n v="24391985"/>
    <n v="24391985"/>
    <n v="5.78"/>
    <n v="1.62"/>
    <n v="0"/>
    <s v="s"/>
    <n v="1.1482989864347612E-2"/>
    <n v="3"/>
    <n v="452"/>
  </r>
  <r>
    <s v="strleaves-293-x-Aug-04-23"/>
    <m/>
    <n v="298"/>
    <x v="45"/>
    <n v="19.901"/>
    <n v="19.899999999999999"/>
    <x v="474"/>
    <s v=""/>
    <n v="1360867"/>
    <n v="24391985"/>
    <n v="5.78"/>
    <n v="1.62"/>
    <n v="0"/>
    <s v="s"/>
    <n v="6.3923972042417431E-4"/>
    <n v="3"/>
    <n v="453"/>
  </r>
  <r>
    <s v="strleaves-293-x-Aug-04-23"/>
    <m/>
    <n v="298"/>
    <x v="45"/>
    <n v="20.145"/>
    <n v="20.149999999999999"/>
    <x v="502"/>
    <s v=""/>
    <n v="1032532"/>
    <n v="24391985"/>
    <n v="5.78"/>
    <n v="1.62"/>
    <n v="0"/>
    <s v="s"/>
    <n v="4.8394269564509693E-4"/>
    <n v="3"/>
    <n v="454"/>
  </r>
  <r>
    <s v="strleaves-293-x-Aug-04-23"/>
    <m/>
    <n v="298"/>
    <x v="45"/>
    <n v="20.623999999999999"/>
    <n v="20.62"/>
    <x v="351"/>
    <s v=""/>
    <n v="923726"/>
    <n v="24391985"/>
    <n v="5.78"/>
    <n v="1.62"/>
    <n v="0"/>
    <s v="s"/>
    <n v="4.3199432653992216E-4"/>
    <n v="3"/>
    <n v="455"/>
  </r>
  <r>
    <s v="strleaves-293-x-Aug-04-23"/>
    <m/>
    <n v="298"/>
    <x v="45"/>
    <n v="21.63"/>
    <n v="21.63"/>
    <x v="119"/>
    <s v=""/>
    <n v="1098752"/>
    <n v="24391985"/>
    <n v="5.78"/>
    <n v="1.62"/>
    <n v="0"/>
    <s v="s"/>
    <n v="5.1272100276215568E-4"/>
    <n v="3"/>
    <n v="456"/>
  </r>
  <r>
    <s v="strleaves-293-x-Aug-04-23"/>
    <m/>
    <n v="298"/>
    <x v="45"/>
    <n v="21.835000000000001"/>
    <n v="21.84"/>
    <x v="44"/>
    <s v="tetradecane"/>
    <n v="12537731"/>
    <n v="24391985"/>
    <n v="5.78"/>
    <n v="1.62"/>
    <n v="0"/>
    <s v="s"/>
    <n v="5.8377974117678633E-3"/>
    <n v="3"/>
    <n v="457"/>
  </r>
  <r>
    <s v="strleaves-293-x-Aug-04-23"/>
    <m/>
    <n v="298"/>
    <x v="45"/>
    <n v="22.077000000000002"/>
    <n v="22.08"/>
    <x v="45"/>
    <s v="dodecanal_b"/>
    <n v="2833189"/>
    <n v="24391985"/>
    <n v="5.78"/>
    <n v="1.62"/>
    <n v="0"/>
    <s v="s"/>
    <n v="1.3163044241189816E-3"/>
    <n v="3"/>
    <n v="458"/>
  </r>
  <r>
    <s v="strleaves-293-x-Aug-04-23"/>
    <m/>
    <n v="298"/>
    <x v="45"/>
    <n v="22.280999999999999"/>
    <n v="22.28"/>
    <x v="46"/>
    <s v="tetramethyldiol"/>
    <n v="3944500"/>
    <n v="24391985"/>
    <n v="5.78"/>
    <n v="1.62"/>
    <n v="0"/>
    <s v="s"/>
    <n v="1.8286287640571198E-3"/>
    <n v="3"/>
    <n v="459"/>
  </r>
  <r>
    <s v="strleaves-293-x-Aug-04-23"/>
    <m/>
    <n v="298"/>
    <x v="45"/>
    <n v="22.704999999999998"/>
    <n v="22.71"/>
    <x v="503"/>
    <s v=""/>
    <n v="2239374"/>
    <n v="24391985"/>
    <n v="5.78"/>
    <n v="1.62"/>
    <n v="0"/>
    <s v="s"/>
    <n v="1.0358934139642301E-3"/>
    <n v="3"/>
    <n v="460"/>
  </r>
  <r>
    <s v="strleaves-293-x-Aug-04-23"/>
    <m/>
    <n v="298"/>
    <x v="45"/>
    <n v="23.914000000000001"/>
    <n v="23.91"/>
    <x v="364"/>
    <s v=""/>
    <n v="1660354"/>
    <n v="24391985"/>
    <n v="5.78"/>
    <n v="1.62"/>
    <n v="0"/>
    <s v="s"/>
    <n v="7.6638331197812068E-4"/>
    <n v="3"/>
    <n v="461"/>
  </r>
  <r>
    <s v="strleaves-293-x-Aug-04-23"/>
    <m/>
    <n v="298"/>
    <x v="45"/>
    <n v="24.247"/>
    <n v="24.25"/>
    <x v="353"/>
    <s v=""/>
    <n v="1453648"/>
    <n v="24391985"/>
    <n v="5.78"/>
    <n v="1.62"/>
    <n v="0"/>
    <s v="s"/>
    <n v="6.6951999492793326E-4"/>
    <n v="3"/>
    <n v="462"/>
  </r>
  <r>
    <s v="strleaves-293-x-Aug-04-23"/>
    <m/>
    <n v="298"/>
    <x v="45"/>
    <n v="24.327999999999999"/>
    <n v="24.33"/>
    <x v="48"/>
    <s v="pentadecane"/>
    <n v="1779971"/>
    <n v="24391985"/>
    <n v="5.78"/>
    <n v="1.62"/>
    <n v="0"/>
    <s v="s"/>
    <n v="8.1804690837665786E-4"/>
    <n v="3"/>
    <n v="463"/>
  </r>
  <r>
    <s v="strleaves-293-x-Aug-04-23"/>
    <m/>
    <n v="298"/>
    <x v="45"/>
    <n v="24.599"/>
    <n v="24.6"/>
    <x v="49"/>
    <s v="tridecanal"/>
    <n v="967619"/>
    <n v="24391985"/>
    <n v="5.78"/>
    <n v="1.62"/>
    <n v="0"/>
    <s v="s"/>
    <n v="4.437441891186972E-4"/>
    <n v="3"/>
    <n v="464"/>
  </r>
  <r>
    <s v="strleaves-293-x-Aug-04-23"/>
    <m/>
    <n v="298"/>
    <x v="45"/>
    <n v="26.693000000000001"/>
    <n v="26.69"/>
    <x v="52"/>
    <s v=""/>
    <n v="2021499"/>
    <n v="24391985"/>
    <n v="5.78"/>
    <n v="1.62"/>
    <n v="0"/>
    <s v="s"/>
    <n v="9.2505349848608076E-4"/>
    <n v="3"/>
    <n v="465"/>
  </r>
  <r>
    <s v="strleaves-293-x-Aug-04-23"/>
    <m/>
    <n v="298"/>
    <x v="45"/>
    <n v="31.236000000000001"/>
    <n v="31.24"/>
    <x v="58"/>
    <s v=""/>
    <n v="1625692"/>
    <n v="24391985"/>
    <n v="5.78"/>
    <n v="1.62"/>
    <n v="0"/>
    <s v="s"/>
    <n v="7.4233275489703654E-4"/>
    <n v="3"/>
    <n v="466"/>
  </r>
  <r>
    <s v="strleaves-35-x-Aug-04-23"/>
    <m/>
    <n v="35"/>
    <x v="46"/>
    <n v="4.3899999999999997"/>
    <n v="4.3899999999999997"/>
    <x v="101"/>
    <s v=""/>
    <n v="4528119"/>
    <n v="44170248"/>
    <n v="5.41"/>
    <n v="1.62"/>
    <n v="0"/>
    <s v="s"/>
    <n v="1.2172929395521724E-3"/>
    <n v="3"/>
    <n v="467"/>
  </r>
  <r>
    <s v="strleaves-35-x-Aug-04-23"/>
    <m/>
    <n v="35"/>
    <x v="46"/>
    <n v="4.8600000000000003"/>
    <n v="4.8600000000000003"/>
    <x v="103"/>
    <s v=""/>
    <n v="6691360"/>
    <n v="44170248"/>
    <n v="5.41"/>
    <n v="1.62"/>
    <n v="0"/>
    <s v="s"/>
    <n v="1.7949927331992928E-3"/>
    <n v="3"/>
    <n v="468"/>
  </r>
  <r>
    <s v="strleaves-35-x-Aug-04-23"/>
    <m/>
    <n v="35"/>
    <x v="46"/>
    <n v="5.4279999999999999"/>
    <n v="5.43"/>
    <x v="2"/>
    <s v="hydroxymethylpentanone"/>
    <n v="32472665"/>
    <n v="44170248"/>
    <n v="5.41"/>
    <n v="1.62"/>
    <n v="0"/>
    <s v="s"/>
    <n v="8.6923907593046655E-3"/>
    <n v="3"/>
    <n v="469"/>
  </r>
  <r>
    <s v="strleaves-35-x-Aug-04-23"/>
    <m/>
    <n v="35"/>
    <x v="46"/>
    <n v="5.8869999999999996"/>
    <n v="5.89"/>
    <x v="104"/>
    <s v=""/>
    <n v="9814439"/>
    <n v="44170248"/>
    <n v="5.41"/>
    <n v="1.62"/>
    <n v="0"/>
    <s v="s"/>
    <n v="2.6215719047224121E-3"/>
    <n v="3"/>
    <n v="470"/>
  </r>
  <r>
    <s v="strleaves-35-x-Aug-04-23"/>
    <m/>
    <n v="35"/>
    <x v="46"/>
    <n v="6.1079999999999997"/>
    <n v="6.11"/>
    <x v="5"/>
    <s v=""/>
    <n v="3888458"/>
    <n v="44170248"/>
    <n v="5.41"/>
    <n v="1.62"/>
    <n v="0"/>
    <s v="s"/>
    <n v="1.0364554922224472E-3"/>
    <n v="3"/>
    <n v="471"/>
  </r>
  <r>
    <s v="strleaves-35-x-Aug-04-23"/>
    <m/>
    <n v="35"/>
    <x v="46"/>
    <n v="6.4470000000000001"/>
    <n v="6.45"/>
    <x v="179"/>
    <s v=""/>
    <n v="1469651"/>
    <n v="44170248"/>
    <n v="5.41"/>
    <n v="1.62"/>
    <n v="0"/>
    <s v="s"/>
    <n v="3.9090062769114007E-4"/>
    <n v="3"/>
    <n v="472"/>
  </r>
  <r>
    <s v="strleaves-35-x-Aug-04-23"/>
    <m/>
    <n v="35"/>
    <x v="46"/>
    <n v="7.0960000000000001"/>
    <n v="7.1"/>
    <x v="8"/>
    <s v="heptanal"/>
    <n v="6977802"/>
    <n v="44170248"/>
    <n v="5.41"/>
    <n v="1.62"/>
    <n v="0"/>
    <s v="s"/>
    <n v="1.8520455047105627E-3"/>
    <n v="3"/>
    <n v="473"/>
  </r>
  <r>
    <s v="strleaves-35-x-Aug-04-23"/>
    <m/>
    <n v="35"/>
    <x v="46"/>
    <n v="7.5060000000000002"/>
    <n v="7.51"/>
    <x v="9"/>
    <s v="cyclopentane"/>
    <n v="12648413"/>
    <n v="44170248"/>
    <n v="5.41"/>
    <n v="1.62"/>
    <n v="0"/>
    <s v="s"/>
    <n v="3.3500543131480308E-3"/>
    <n v="3"/>
    <n v="474"/>
  </r>
  <r>
    <s v="strleaves-35-x-Aug-04-23"/>
    <m/>
    <n v="35"/>
    <x v="46"/>
    <n v="7.569"/>
    <n v="7.57"/>
    <x v="469"/>
    <s v=""/>
    <n v="3921268"/>
    <n v="44170248"/>
    <n v="5.41"/>
    <n v="1.62"/>
    <n v="0"/>
    <s v="s"/>
    <n v="1.0363991964455659E-3"/>
    <n v="3"/>
    <n v="475"/>
  </r>
  <r>
    <s v="strleaves-35-x-Aug-04-23"/>
    <m/>
    <n v="35"/>
    <x v="46"/>
    <n v="8.3840000000000003"/>
    <n v="8.3800000000000008"/>
    <x v="182"/>
    <s v=""/>
    <n v="4852767"/>
    <n v="44170248"/>
    <n v="5.41"/>
    <n v="1.62"/>
    <n v="0"/>
    <s v="s"/>
    <n v="1.2799017677259464E-3"/>
    <n v="3"/>
    <n v="476"/>
  </r>
  <r>
    <s v="strleaves-35-x-Aug-04-23"/>
    <m/>
    <n v="35"/>
    <x v="46"/>
    <n v="8.4659999999999993"/>
    <n v="8.4700000000000006"/>
    <x v="10"/>
    <s v=""/>
    <n v="9853890"/>
    <n v="44170248"/>
    <n v="5.41"/>
    <n v="1.62"/>
    <n v="0"/>
    <s v="s"/>
    <n v="2.593483461056706E-3"/>
    <n v="3"/>
    <n v="477"/>
  </r>
  <r>
    <s v="strleaves-35-x-Aug-04-23"/>
    <m/>
    <n v="35"/>
    <x v="46"/>
    <n v="8.9130000000000003"/>
    <n v="8.91"/>
    <x v="11"/>
    <s v=""/>
    <n v="12644446"/>
    <n v="44170248"/>
    <n v="5.41"/>
    <n v="1.62"/>
    <n v="0"/>
    <s v="s"/>
    <n v="3.3209784800409467E-3"/>
    <n v="3"/>
    <n v="478"/>
  </r>
  <r>
    <s v="strleaves-35-x-Aug-04-23"/>
    <m/>
    <n v="35"/>
    <x v="46"/>
    <n v="9.8239999999999998"/>
    <n v="9.82"/>
    <x v="12"/>
    <s v="sixmethyl"/>
    <n v="26215045"/>
    <n v="44170248"/>
    <n v="5.41"/>
    <n v="1.62"/>
    <n v="0"/>
    <s v="s"/>
    <n v="6.8708306776991759E-3"/>
    <n v="3"/>
    <n v="479"/>
  </r>
  <r>
    <s v="strleaves-35-x-Aug-04-23"/>
    <m/>
    <n v="35"/>
    <x v="46"/>
    <n v="9.9339999999999993"/>
    <n v="9.93"/>
    <x v="183"/>
    <s v=""/>
    <n v="15607213"/>
    <n v="44170248"/>
    <n v="5.41"/>
    <n v="1.62"/>
    <n v="0"/>
    <s v="s"/>
    <n v="4.0820495493414195E-3"/>
    <n v="3"/>
    <n v="480"/>
  </r>
  <r>
    <s v="strleaves-35-x-Aug-04-23"/>
    <m/>
    <n v="35"/>
    <x v="46"/>
    <n v="10.157999999999999"/>
    <n v="10.16"/>
    <x v="115"/>
    <s v="decane"/>
    <n v="4852992"/>
    <n v="44170248"/>
    <n v="5.41"/>
    <n v="1.62"/>
    <n v="0"/>
    <s v="s"/>
    <n v="1.2666559017044444E-3"/>
    <n v="3"/>
    <n v="481"/>
  </r>
  <r>
    <s v="strleaves-35-x-Aug-04-23"/>
    <m/>
    <n v="35"/>
    <x v="46"/>
    <n v="10.313000000000001"/>
    <n v="10.31"/>
    <x v="13"/>
    <s v="octanal"/>
    <n v="28325983"/>
    <n v="44170248"/>
    <n v="5.41"/>
    <n v="1.62"/>
    <n v="0"/>
    <s v="s"/>
    <n v="7.3778887770032048E-3"/>
    <n v="3"/>
    <n v="482"/>
  </r>
  <r>
    <s v="strleaves-35-x-Aug-04-23"/>
    <m/>
    <n v="35"/>
    <x v="46"/>
    <n v="10.958"/>
    <n v="10.96"/>
    <x v="460"/>
    <s v=""/>
    <n v="4536118"/>
    <n v="44170248"/>
    <n v="5.41"/>
    <n v="1.62"/>
    <n v="0"/>
    <s v="s"/>
    <n v="1.1790476708945067E-3"/>
    <n v="3"/>
    <n v="483"/>
  </r>
  <r>
    <s v="strleaves-35-x-Aug-04-23"/>
    <m/>
    <n v="35"/>
    <x v="46"/>
    <n v="11.147"/>
    <n v="11.15"/>
    <x v="16"/>
    <s v="ethylhexanol"/>
    <n v="7963781"/>
    <n v="44170248"/>
    <n v="5.41"/>
    <n v="1.62"/>
    <n v="0"/>
    <s v="s"/>
    <n v="2.0657040402310583E-3"/>
    <n v="3"/>
    <n v="484"/>
  </r>
  <r>
    <s v="strleaves-35-x-Aug-04-23"/>
    <m/>
    <n v="35"/>
    <x v="46"/>
    <n v="12.028"/>
    <n v="12.03"/>
    <x v="184"/>
    <s v=""/>
    <n v="9714516"/>
    <n v="44170248"/>
    <n v="5.41"/>
    <n v="1.62"/>
    <n v="0"/>
    <s v="s"/>
    <n v="2.5146270399670303E-3"/>
    <n v="3"/>
    <n v="485"/>
  </r>
  <r>
    <s v="strleaves-35-x-Aug-04-23"/>
    <m/>
    <n v="35"/>
    <x v="46"/>
    <n v="12.292999999999999"/>
    <n v="12.29"/>
    <x v="17"/>
    <s v="acetophenone"/>
    <n v="15613408"/>
    <n v="44170248"/>
    <n v="5.41"/>
    <n v="1.62"/>
    <n v="0"/>
    <s v="s"/>
    <n v="4.0332541677425057E-3"/>
    <n v="3"/>
    <n v="486"/>
  </r>
  <r>
    <s v="strleaves-35-x-Aug-04-23"/>
    <m/>
    <n v="35"/>
    <x v="46"/>
    <n v="12.412000000000001"/>
    <n v="12.41"/>
    <x v="18"/>
    <s v=""/>
    <n v="3986697"/>
    <n v="44170248"/>
    <n v="5.41"/>
    <n v="1.62"/>
    <n v="0"/>
    <s v="s"/>
    <n v="1.0277285471402692E-3"/>
    <n v="3"/>
    <n v="487"/>
  </r>
  <r>
    <s v="strleaves-35-x-Aug-04-23"/>
    <m/>
    <n v="35"/>
    <x v="46"/>
    <n v="13.356999999999999"/>
    <n v="13.36"/>
    <x v="94"/>
    <s v=""/>
    <n v="10672448"/>
    <n v="44170248"/>
    <n v="5.41"/>
    <n v="1.62"/>
    <n v="0"/>
    <s v="s"/>
    <n v="2.7456070250676786E-3"/>
    <n v="3"/>
    <n v="488"/>
  </r>
  <r>
    <s v="strleaves-35-x-Aug-04-23"/>
    <m/>
    <n v="35"/>
    <x v="46"/>
    <n v="13.510999999999999"/>
    <n v="13.51"/>
    <x v="20"/>
    <s v="nonanal"/>
    <n v="81656539"/>
    <n v="44170248"/>
    <n v="5.41"/>
    <n v="1.62"/>
    <n v="0"/>
    <s v="s"/>
    <n v="2.0964101865359352E-2"/>
    <n v="3"/>
    <n v="489"/>
  </r>
  <r>
    <s v="strleaves-35-x-Aug-04-23"/>
    <m/>
    <n v="35"/>
    <x v="46"/>
    <n v="13.887"/>
    <n v="13.89"/>
    <x v="71"/>
    <s v="edimethylnonatriene"/>
    <n v="10469974"/>
    <n v="44170248"/>
    <n v="5.41"/>
    <n v="1.62"/>
    <n v="0"/>
    <s v="s"/>
    <n v="2.6825243638874756E-3"/>
    <n v="3"/>
    <n v="490"/>
  </r>
  <r>
    <s v="strleaves-35-x-Aug-04-23"/>
    <m/>
    <n v="35"/>
    <x v="46"/>
    <n v="14.557"/>
    <n v="14.56"/>
    <x v="504"/>
    <s v=""/>
    <n v="10224252"/>
    <n v="44170248"/>
    <n v="5.41"/>
    <n v="1.62"/>
    <n v="0"/>
    <s v="s"/>
    <n v="2.6142324726897179E-3"/>
    <n v="3"/>
    <n v="491"/>
  </r>
  <r>
    <s v="strleaves-35-x-Aug-04-23"/>
    <m/>
    <n v="35"/>
    <x v="46"/>
    <n v="14.851000000000001"/>
    <n v="14.85"/>
    <x v="334"/>
    <s v=""/>
    <n v="5122423"/>
    <n v="44170248"/>
    <n v="5.41"/>
    <n v="1.62"/>
    <n v="0"/>
    <s v="s"/>
    <n v="1.3070869781021727E-3"/>
    <n v="3"/>
    <n v="492"/>
  </r>
  <r>
    <s v="strleaves-35-x-Aug-04-23"/>
    <m/>
    <n v="35"/>
    <x v="46"/>
    <n v="14.95"/>
    <n v="14.95"/>
    <x v="95"/>
    <s v="benzene"/>
    <n v="6963331"/>
    <n v="44170248"/>
    <n v="5.41"/>
    <n v="1.62"/>
    <n v="0"/>
    <s v="s"/>
    <n v="1.7732267425453437E-3"/>
    <n v="3"/>
    <n v="493"/>
  </r>
  <r>
    <s v="strleaves-35-x-Aug-04-23"/>
    <m/>
    <n v="35"/>
    <x v="46"/>
    <n v="15.157999999999999"/>
    <n v="15.16"/>
    <x v="23"/>
    <s v=""/>
    <n v="11774236"/>
    <n v="44170248"/>
    <n v="5.41"/>
    <n v="1.62"/>
    <n v="0"/>
    <s v="s"/>
    <n v="2.9922642196057629E-3"/>
    <n v="3"/>
    <n v="494"/>
  </r>
  <r>
    <s v="strleaves-35-x-Aug-04-23"/>
    <m/>
    <n v="35"/>
    <x v="46"/>
    <n v="15.436999999999999"/>
    <n v="15.44"/>
    <x v="472"/>
    <s v=""/>
    <n v="3778782"/>
    <n v="44170248"/>
    <n v="5.41"/>
    <n v="1.62"/>
    <n v="0"/>
    <s v="s"/>
    <n v="9.5838672822566053E-4"/>
    <n v="3"/>
    <n v="495"/>
  </r>
  <r>
    <s v="strleaves-35-x-Aug-04-23"/>
    <m/>
    <n v="35"/>
    <x v="46"/>
    <n v="15.49"/>
    <n v="15.49"/>
    <x v="24"/>
    <s v="dodecanal_a"/>
    <n v="5222648"/>
    <n v="44170248"/>
    <n v="5.41"/>
    <n v="1.62"/>
    <n v="0"/>
    <s v="s"/>
    <n v="1.321914089096364E-3"/>
    <n v="3"/>
    <n v="496"/>
  </r>
  <r>
    <s v="strleaves-35-x-Aug-04-23"/>
    <m/>
    <n v="35"/>
    <x v="46"/>
    <n v="16.364999999999998"/>
    <n v="16.37"/>
    <x v="28"/>
    <s v="dodecane"/>
    <n v="29541311"/>
    <n v="44170248"/>
    <n v="5.41"/>
    <n v="1.62"/>
    <n v="0"/>
    <s v="s"/>
    <n v="7.4622110525700523E-3"/>
    <n v="3"/>
    <n v="497"/>
  </r>
  <r>
    <s v="strleaves-35-x-Aug-04-23"/>
    <m/>
    <n v="35"/>
    <x v="46"/>
    <n v="16.547000000000001"/>
    <n v="16.55"/>
    <x v="29"/>
    <s v="decanal"/>
    <n v="124004784"/>
    <n v="44170248"/>
    <n v="5.41"/>
    <n v="1.62"/>
    <n v="0"/>
    <s v="s"/>
    <n v="3.1261027564681035E-2"/>
    <n v="3"/>
    <n v="498"/>
  </r>
  <r>
    <s v="strleaves-35-x-Aug-04-23"/>
    <m/>
    <n v="35"/>
    <x v="46"/>
    <n v="18.177"/>
    <n v="18.18"/>
    <x v="33"/>
    <s v="methylacetophenone"/>
    <n v="5777241"/>
    <n v="44170248"/>
    <n v="5.41"/>
    <n v="1.62"/>
    <n v="0"/>
    <s v="s"/>
    <n v="1.4534968369513215E-3"/>
    <n v="3"/>
    <n v="499"/>
  </r>
  <r>
    <s v="strleaves-35-x-Aug-04-23"/>
    <m/>
    <n v="35"/>
    <x v="46"/>
    <n v="18.591000000000001"/>
    <n v="18.59"/>
    <x v="34"/>
    <s v=""/>
    <n v="3977602"/>
    <n v="44170248"/>
    <n v="5.41"/>
    <n v="1.62"/>
    <n v="0"/>
    <s v="s"/>
    <n v="9.9872396907104062E-4"/>
    <n v="3"/>
    <n v="500"/>
  </r>
  <r>
    <s v="strleaves-35-x-Aug-04-23"/>
    <m/>
    <n v="35"/>
    <x v="46"/>
    <n v="18.648"/>
    <n v="18.649999999999999"/>
    <x v="449"/>
    <s v=""/>
    <n v="1915280"/>
    <n v="44170248"/>
    <n v="5.41"/>
    <n v="1.62"/>
    <n v="0"/>
    <s v="s"/>
    <n v="4.7994193674164682E-4"/>
    <n v="3"/>
    <n v="501"/>
  </r>
  <r>
    <s v="strleaves-35-x-Aug-04-23"/>
    <m/>
    <n v="35"/>
    <x v="46"/>
    <n v="18.974"/>
    <n v="18.97"/>
    <x v="450"/>
    <s v=""/>
    <n v="10826255"/>
    <n v="44170248"/>
    <n v="5.41"/>
    <n v="1.62"/>
    <n v="0"/>
    <s v="s"/>
    <n v="2.7075013820202958E-3"/>
    <n v="3"/>
    <n v="502"/>
  </r>
  <r>
    <s v="strleaves-35-x-Aug-04-23"/>
    <m/>
    <n v="35"/>
    <x v="46"/>
    <n v="19.186"/>
    <n v="19.190000000000001"/>
    <x v="38"/>
    <s v=""/>
    <n v="4707971"/>
    <n v="44170248"/>
    <n v="5.41"/>
    <n v="1.62"/>
    <n v="0"/>
    <s v="s"/>
    <n v="1.1750597379048225E-3"/>
    <n v="3"/>
    <n v="503"/>
  </r>
  <r>
    <s v="strleaves-35-x-Aug-04-23"/>
    <m/>
    <n v="35"/>
    <x v="46"/>
    <n v="19.396999999999998"/>
    <n v="19.399999999999999"/>
    <x v="39"/>
    <s v="undecanal_c"/>
    <n v="11135190"/>
    <n v="44170248"/>
    <n v="5.41"/>
    <n v="1.62"/>
    <n v="0"/>
    <s v="s"/>
    <n v="2.7737112456139028E-3"/>
    <n v="3"/>
    <n v="504"/>
  </r>
  <r>
    <s v="strleaves-35-x-Aug-04-23"/>
    <m/>
    <n v="35"/>
    <x v="46"/>
    <n v="19.501000000000001"/>
    <n v="19.5"/>
    <x v="41"/>
    <s v="standard"/>
    <n v="44170248"/>
    <n v="44170248"/>
    <n v="5.41"/>
    <n v="1.62"/>
    <n v="0"/>
    <s v="s"/>
    <n v="1.0980765359345546E-2"/>
    <n v="3"/>
    <n v="505"/>
  </r>
  <r>
    <s v="strleaves-35-x-Aug-04-23"/>
    <m/>
    <n v="35"/>
    <x v="46"/>
    <n v="20.140999999999998"/>
    <n v="20.14"/>
    <x v="172"/>
    <s v=""/>
    <n v="1399036"/>
    <n v="44170248"/>
    <n v="5.41"/>
    <n v="1.62"/>
    <n v="0"/>
    <s v="s"/>
    <n v="3.4711431552114218E-4"/>
    <n v="3"/>
    <n v="506"/>
  </r>
  <r>
    <s v="strleaves-35-x-Aug-04-23"/>
    <m/>
    <n v="35"/>
    <x v="46"/>
    <n v="20.606000000000002"/>
    <n v="20.61"/>
    <x v="463"/>
    <s v=""/>
    <n v="5652828"/>
    <n v="44170248"/>
    <n v="5.41"/>
    <n v="1.62"/>
    <n v="0"/>
    <s v="s"/>
    <n v="1.3997547949813802E-3"/>
    <n v="3"/>
    <n v="507"/>
  </r>
  <r>
    <s v="strleaves-35-x-Aug-04-23"/>
    <m/>
    <n v="35"/>
    <x v="46"/>
    <n v="21.629000000000001"/>
    <n v="21.63"/>
    <x v="119"/>
    <s v=""/>
    <n v="4458533"/>
    <n v="44170248"/>
    <n v="5.41"/>
    <n v="1.62"/>
    <n v="0"/>
    <s v="s"/>
    <n v="1.1018498708504033E-3"/>
    <n v="3"/>
    <n v="508"/>
  </r>
  <r>
    <s v="strleaves-35-x-Aug-04-23"/>
    <m/>
    <n v="35"/>
    <x v="46"/>
    <n v="21.834"/>
    <n v="21.83"/>
    <x v="44"/>
    <s v="tetradecane"/>
    <n v="39811829"/>
    <n v="44170248"/>
    <n v="5.41"/>
    <n v="1.62"/>
    <n v="0"/>
    <s v="s"/>
    <n v="9.8194802194834872E-3"/>
    <n v="3"/>
    <n v="509"/>
  </r>
  <r>
    <s v="strleaves-35-x-Aug-04-23"/>
    <m/>
    <n v="35"/>
    <x v="46"/>
    <n v="22.073"/>
    <n v="22.07"/>
    <x v="45"/>
    <s v="dodecanal_b"/>
    <n v="10874562"/>
    <n v="44170248"/>
    <n v="5.41"/>
    <n v="1.62"/>
    <n v="0"/>
    <s v="s"/>
    <n v="2.6769222009990815E-3"/>
    <n v="3"/>
    <n v="510"/>
  </r>
  <r>
    <s v="strleaves-35-x-Aug-04-23"/>
    <m/>
    <n v="35"/>
    <x v="46"/>
    <n v="22.28"/>
    <n v="22.28"/>
    <x v="46"/>
    <s v="tetramethyldiol"/>
    <n v="30888009"/>
    <n v="44170248"/>
    <n v="5.41"/>
    <n v="1.62"/>
    <n v="0"/>
    <s v="s"/>
    <n v="7.5886263058523662E-3"/>
    <n v="3"/>
    <n v="511"/>
  </r>
  <r>
    <s v="strleaves-35-x-Aug-04-23"/>
    <m/>
    <n v="35"/>
    <x v="46"/>
    <n v="22.417000000000002"/>
    <n v="22.42"/>
    <x v="83"/>
    <s v=""/>
    <n v="4601536"/>
    <n v="44170248"/>
    <n v="5.41"/>
    <n v="1.62"/>
    <n v="0"/>
    <s v="s"/>
    <n v="1.1283063050966191E-3"/>
    <n v="3"/>
    <n v="512"/>
  </r>
  <r>
    <s v="strleaves-35-x-Aug-04-23"/>
    <m/>
    <n v="35"/>
    <x v="46"/>
    <n v="23.109000000000002"/>
    <n v="23.11"/>
    <x v="120"/>
    <s v=""/>
    <n v="4892961"/>
    <n v="44170248"/>
    <n v="5.41"/>
    <n v="1.62"/>
    <n v="0"/>
    <s v="s"/>
    <n v="1.1974256061312904E-3"/>
    <n v="3"/>
    <n v="513"/>
  </r>
  <r>
    <s v="strleaves-35-x-Aug-04-23"/>
    <m/>
    <n v="35"/>
    <x v="46"/>
    <n v="23.193000000000001"/>
    <n v="23.19"/>
    <x v="47"/>
    <s v=""/>
    <n v="9289450"/>
    <n v="44170248"/>
    <n v="5.41"/>
    <n v="1.62"/>
    <n v="0"/>
    <s v="s"/>
    <n v="2.2689296709353444E-3"/>
    <n v="3"/>
    <n v="514"/>
  </r>
  <r>
    <s v="strleaves-35-x-Aug-04-23"/>
    <m/>
    <n v="35"/>
    <x v="46"/>
    <n v="24.096"/>
    <n v="24.1"/>
    <x v="466"/>
    <s v=""/>
    <n v="3187747"/>
    <n v="44170248"/>
    <n v="5.41"/>
    <n v="1.62"/>
    <n v="0"/>
    <s v="s"/>
    <n v="7.7708901289720892E-4"/>
    <n v="3"/>
    <n v="515"/>
  </r>
  <r>
    <s v="strleaves-35-x-Aug-04-23"/>
    <m/>
    <n v="35"/>
    <x v="46"/>
    <n v="24.140999999999998"/>
    <n v="24.14"/>
    <x v="489"/>
    <s v=""/>
    <n v="3579336"/>
    <n v="44170248"/>
    <n v="5.41"/>
    <n v="1.62"/>
    <n v="0"/>
    <s v="s"/>
    <n v="8.7085714378175685E-4"/>
    <n v="3"/>
    <n v="516"/>
  </r>
  <r>
    <s v="strleaves-35-x-Aug-04-23"/>
    <m/>
    <n v="35"/>
    <x v="46"/>
    <n v="24.33"/>
    <n v="24.33"/>
    <x v="48"/>
    <s v="pentadecane"/>
    <n v="6456019"/>
    <n v="44170248"/>
    <n v="5.41"/>
    <n v="1.62"/>
    <n v="0"/>
    <s v="s"/>
    <n v="1.5677196745765077E-3"/>
    <n v="3"/>
    <n v="517"/>
  </r>
  <r>
    <s v="strleaves-35-x-Aug-04-23"/>
    <m/>
    <n v="35"/>
    <x v="46"/>
    <n v="24.6"/>
    <n v="24.6"/>
    <x v="49"/>
    <s v="tridecanal"/>
    <n v="4781496"/>
    <n v="44170248"/>
    <n v="5.41"/>
    <n v="1.62"/>
    <n v="0"/>
    <s v="s"/>
    <n v="1.1588525720081626E-3"/>
    <n v="3"/>
    <n v="518"/>
  </r>
  <r>
    <s v="strleaves-35-x-Aug-04-23"/>
    <m/>
    <n v="35"/>
    <x v="46"/>
    <n v="26.689"/>
    <n v="26.69"/>
    <x v="52"/>
    <s v=""/>
    <n v="8655655"/>
    <n v="44170248"/>
    <n v="5.41"/>
    <n v="1.62"/>
    <n v="0"/>
    <s v="s"/>
    <n v="2.0937591964581394E-3"/>
    <n v="3"/>
    <n v="519"/>
  </r>
  <r>
    <s v="strleaves-35-x-Aug-04-23"/>
    <m/>
    <n v="35"/>
    <x v="46"/>
    <n v="26.989000000000001"/>
    <n v="26.99"/>
    <x v="53"/>
    <s v="tetradecanal"/>
    <n v="4031392"/>
    <n v="44170248"/>
    <n v="5.41"/>
    <n v="1.62"/>
    <n v="0"/>
    <s v="s"/>
    <n v="9.7329801568141411E-4"/>
    <n v="3"/>
    <n v="520"/>
  </r>
  <r>
    <s v="strleaves-35-x-Aug-04-23"/>
    <m/>
    <n v="35"/>
    <x v="46"/>
    <n v="28.209"/>
    <n v="28.21"/>
    <x v="79"/>
    <s v=""/>
    <n v="8248879"/>
    <n v="44170248"/>
    <n v="5.41"/>
    <n v="1.62"/>
    <n v="0"/>
    <s v="s"/>
    <n v="1.9877023985216827E-3"/>
    <n v="3"/>
    <n v="521"/>
  </r>
  <r>
    <s v="strleaves-35-x-Aug-04-23"/>
    <m/>
    <n v="35"/>
    <x v="46"/>
    <n v="28.93"/>
    <n v="28.93"/>
    <x v="56"/>
    <s v="heptadecane"/>
    <n v="3242959"/>
    <n v="44170248"/>
    <n v="5.41"/>
    <n v="1.62"/>
    <n v="0"/>
    <s v="s"/>
    <n v="7.7994702698263067E-4"/>
    <n v="3"/>
    <n v="522"/>
  </r>
  <r>
    <s v="strleaves-35-x-Aug-04-23"/>
    <m/>
    <n v="35"/>
    <x v="46"/>
    <n v="31.238"/>
    <n v="31.24"/>
    <x v="58"/>
    <s v=""/>
    <n v="23177889"/>
    <n v="44170248"/>
    <n v="5.41"/>
    <n v="1.62"/>
    <n v="0"/>
    <s v="s"/>
    <n v="5.5637337871807108E-3"/>
    <n v="3"/>
    <n v="523"/>
  </r>
  <r>
    <s v="strleaves-35-x-Aug-04-23"/>
    <m/>
    <n v="35"/>
    <x v="46"/>
    <n v="31.614999999999998"/>
    <n v="31.62"/>
    <x v="60"/>
    <s v=""/>
    <n v="3977084"/>
    <n v="44170248"/>
    <n v="5.41"/>
    <n v="1.62"/>
    <n v="0"/>
    <s v="s"/>
    <n v="9.5285678056206342E-4"/>
    <n v="3"/>
    <n v="524"/>
  </r>
  <r>
    <s v="strleaves-35-x-Aug-04-23"/>
    <m/>
    <n v="35"/>
    <x v="46"/>
    <n v="32.003"/>
    <n v="32"/>
    <x v="374"/>
    <s v=""/>
    <n v="24609877"/>
    <n v="44170248"/>
    <n v="5.41"/>
    <n v="1.62"/>
    <n v="0"/>
    <s v="s"/>
    <n v="5.8849705199957927E-3"/>
    <n v="3"/>
    <n v="525"/>
  </r>
  <r>
    <s v="strleaves-35-x-Aug-04-23"/>
    <m/>
    <n v="35"/>
    <x v="46"/>
    <n v="32.869999999999997"/>
    <n v="32.869999999999997"/>
    <x v="267"/>
    <s v=""/>
    <n v="3670215"/>
    <n v="44170248"/>
    <n v="5.41"/>
    <n v="1.62"/>
    <n v="0"/>
    <s v="s"/>
    <n v="8.7599154338866621E-4"/>
    <n v="3"/>
    <n v="526"/>
  </r>
  <r>
    <s v="strleaves-371-x-Aug-04-23"/>
    <m/>
    <n v="371"/>
    <x v="47"/>
    <n v="4.3849999999999998"/>
    <n v="4.3899999999999997"/>
    <x v="101"/>
    <s v=""/>
    <n v="3486591"/>
    <n v="34975737"/>
    <n v="12.76"/>
    <n v="3.37"/>
    <n v="1"/>
    <s v="s"/>
    <n v="4.4472761278727444E-4"/>
    <n v="3"/>
    <n v="527"/>
  </r>
  <r>
    <s v="strleaves-371-x-Aug-04-23"/>
    <m/>
    <n v="371"/>
    <x v="47"/>
    <n v="4.6159999999999997"/>
    <n v="4.62"/>
    <x v="102"/>
    <s v=""/>
    <n v="2844462"/>
    <n v="34975737"/>
    <n v="12.76"/>
    <n v="3.37"/>
    <n v="1"/>
    <s v="s"/>
    <n v="3.6213451510253166E-4"/>
    <n v="3"/>
    <n v="528"/>
  </r>
  <r>
    <s v="strleaves-371-x-Aug-04-23"/>
    <m/>
    <n v="371"/>
    <x v="47"/>
    <n v="4.8529999999999998"/>
    <n v="4.8499999999999996"/>
    <x v="445"/>
    <s v=""/>
    <n v="7032789"/>
    <n v="34975737"/>
    <n v="12.76"/>
    <n v="3.37"/>
    <n v="1"/>
    <s v="s"/>
    <n v="8.9366679465193572E-4"/>
    <n v="3"/>
    <n v="529"/>
  </r>
  <r>
    <s v="strleaves-371-x-Aug-04-23"/>
    <m/>
    <n v="371"/>
    <x v="47"/>
    <n v="5.4269999999999996"/>
    <n v="5.43"/>
    <x v="2"/>
    <s v="hydroxymethylpentanone"/>
    <n v="52377150"/>
    <n v="34975737"/>
    <n v="12.76"/>
    <n v="3.37"/>
    <n v="1"/>
    <s v="s"/>
    <n v="6.6430833203069981E-3"/>
    <n v="3"/>
    <n v="530"/>
  </r>
  <r>
    <s v="strleaves-371-x-Aug-04-23"/>
    <m/>
    <n v="371"/>
    <x v="47"/>
    <n v="5.7480000000000002"/>
    <n v="5.75"/>
    <x v="3"/>
    <s v="zhexenol"/>
    <n v="113378741"/>
    <n v="34975737"/>
    <n v="12.76"/>
    <n v="3.37"/>
    <n v="1"/>
    <s v="s"/>
    <n v="1.4352938195481051E-2"/>
    <n v="3"/>
    <n v="531"/>
  </r>
  <r>
    <s v="strleaves-371-x-Aug-04-23"/>
    <m/>
    <n v="371"/>
    <x v="47"/>
    <n v="5.883"/>
    <n v="5.88"/>
    <x v="69"/>
    <s v=""/>
    <n v="29014738"/>
    <n v="34975737"/>
    <n v="12.76"/>
    <n v="3.37"/>
    <n v="1"/>
    <s v="s"/>
    <n v="3.6661541923950648E-3"/>
    <n v="3"/>
    <n v="532"/>
  </r>
  <r>
    <s v="strleaves-371-x-Aug-04-23"/>
    <m/>
    <n v="371"/>
    <x v="47"/>
    <n v="6.1050000000000004"/>
    <n v="6.11"/>
    <x v="5"/>
    <s v=""/>
    <n v="10956711"/>
    <n v="34975737"/>
    <n v="12.76"/>
    <n v="3.37"/>
    <n v="1"/>
    <s v="s"/>
    <n v="1.3818366378181848E-3"/>
    <n v="3"/>
    <n v="533"/>
  </r>
  <r>
    <s v="strleaves-371-x-Aug-04-23"/>
    <m/>
    <n v="371"/>
    <x v="47"/>
    <n v="6.4420000000000002"/>
    <n v="6.44"/>
    <x v="456"/>
    <s v=""/>
    <n v="4460209"/>
    <n v="34975737"/>
    <n v="12.76"/>
    <n v="3.37"/>
    <n v="1"/>
    <s v="s"/>
    <n v="5.614584965588184E-4"/>
    <n v="3"/>
    <n v="534"/>
  </r>
  <r>
    <s v="strleaves-371-x-Aug-04-23"/>
    <m/>
    <n v="371"/>
    <x v="47"/>
    <n v="7.101"/>
    <n v="7.1"/>
    <x v="8"/>
    <s v="heptanal"/>
    <n v="4230831"/>
    <n v="34975737"/>
    <n v="12.76"/>
    <n v="3.37"/>
    <n v="1"/>
    <s v="s"/>
    <n v="5.3158852985172743E-4"/>
    <n v="3"/>
    <n v="535"/>
  </r>
  <r>
    <s v="strleaves-371-x-Aug-04-23"/>
    <m/>
    <n v="371"/>
    <x v="47"/>
    <n v="7.5030000000000001"/>
    <n v="7.5"/>
    <x v="9"/>
    <s v="cyclopentane"/>
    <n v="18258749"/>
    <n v="34975737"/>
    <n v="12.76"/>
    <n v="3.37"/>
    <n v="1"/>
    <s v="s"/>
    <n v="2.2898652923795198E-3"/>
    <n v="3"/>
    <n v="536"/>
  </r>
  <r>
    <s v="strleaves-371-x-Aug-04-23"/>
    <m/>
    <n v="371"/>
    <x v="47"/>
    <n v="7.8419999999999996"/>
    <n v="7.84"/>
    <x v="457"/>
    <s v=""/>
    <n v="703841"/>
    <n v="34975737"/>
    <n v="12.76"/>
    <n v="3.37"/>
    <n v="1"/>
    <s v="s"/>
    <n v="8.8105695067578808E-5"/>
    <n v="3"/>
    <n v="537"/>
  </r>
  <r>
    <s v="strleaves-371-x-Aug-04-23"/>
    <m/>
    <n v="371"/>
    <x v="47"/>
    <n v="8.3829999999999991"/>
    <n v="8.3800000000000008"/>
    <x v="182"/>
    <s v=""/>
    <n v="3987046"/>
    <n v="34975737"/>
    <n v="12.76"/>
    <n v="3.37"/>
    <n v="1"/>
    <s v="s"/>
    <n v="4.9816438596410372E-4"/>
    <n v="3"/>
    <n v="538"/>
  </r>
  <r>
    <s v="strleaves-371-x-Aug-04-23"/>
    <m/>
    <n v="371"/>
    <x v="47"/>
    <n v="8.4649999999999999"/>
    <n v="8.4700000000000006"/>
    <x v="10"/>
    <s v=""/>
    <n v="8746364"/>
    <n v="34975737"/>
    <n v="12.76"/>
    <n v="3.37"/>
    <n v="1"/>
    <s v="s"/>
    <n v="1.0907933662718922E-3"/>
    <n v="3"/>
    <n v="539"/>
  </r>
  <r>
    <s v="strleaves-371-x-Aug-04-23"/>
    <m/>
    <n v="371"/>
    <x v="47"/>
    <n v="8.7620000000000005"/>
    <n v="8.76"/>
    <x v="505"/>
    <s v=""/>
    <n v="3648735"/>
    <n v="34975737"/>
    <n v="12.76"/>
    <n v="3.37"/>
    <n v="1"/>
    <s v="s"/>
    <n v="4.5420537418836227E-4"/>
    <n v="3"/>
    <n v="540"/>
  </r>
  <r>
    <s v="strleaves-371-x-Aug-04-23"/>
    <m/>
    <n v="371"/>
    <x v="47"/>
    <n v="8.9169999999999998"/>
    <n v="8.92"/>
    <x v="11"/>
    <s v=""/>
    <n v="13909561"/>
    <n v="34975737"/>
    <n v="12.76"/>
    <n v="3.37"/>
    <n v="1"/>
    <s v="s"/>
    <n v="1.7283029214196319E-3"/>
    <n v="3"/>
    <n v="541"/>
  </r>
  <r>
    <s v="strleaves-371-x-Aug-04-23"/>
    <m/>
    <n v="371"/>
    <x v="47"/>
    <n v="9.8279999999999994"/>
    <n v="9.83"/>
    <x v="12"/>
    <s v="sixmethyl"/>
    <n v="11770611"/>
    <n v="34975737"/>
    <n v="12.76"/>
    <n v="3.37"/>
    <n v="1"/>
    <s v="s"/>
    <n v="1.4598338389842668E-3"/>
    <n v="3"/>
    <n v="542"/>
  </r>
  <r>
    <s v="strleaves-371-x-Aug-04-23"/>
    <m/>
    <n v="371"/>
    <x v="47"/>
    <n v="9.9079999999999995"/>
    <n v="9.91"/>
    <x v="147"/>
    <s v=""/>
    <n v="20165268"/>
    <n v="34975737"/>
    <n v="12.76"/>
    <n v="3.37"/>
    <n v="1"/>
    <s v="s"/>
    <n v="2.4963637894403973E-3"/>
    <n v="3"/>
    <n v="543"/>
  </r>
  <r>
    <s v="strleaves-371-x-Aug-04-23"/>
    <m/>
    <n v="371"/>
    <x v="47"/>
    <n v="10.157999999999999"/>
    <n v="10.16"/>
    <x v="115"/>
    <s v="decane"/>
    <n v="5247244"/>
    <n v="34975737"/>
    <n v="12.76"/>
    <n v="3.37"/>
    <n v="1"/>
    <s v="s"/>
    <n v="6.4838963790851537E-4"/>
    <n v="3"/>
    <n v="544"/>
  </r>
  <r>
    <s v="strleaves-371-x-Aug-04-23"/>
    <m/>
    <n v="371"/>
    <x v="47"/>
    <n v="10.316000000000001"/>
    <n v="10.32"/>
    <x v="13"/>
    <s v="octanal"/>
    <n v="31610154"/>
    <n v="34975737"/>
    <n v="12.76"/>
    <n v="3.37"/>
    <n v="1"/>
    <s v="s"/>
    <n v="3.8988256547778273E-3"/>
    <n v="3"/>
    <n v="545"/>
  </r>
  <r>
    <s v="strleaves-371-x-Aug-04-23"/>
    <m/>
    <n v="371"/>
    <x v="47"/>
    <n v="10.468"/>
    <n v="10.47"/>
    <x v="14"/>
    <s v="zhexenolacetate"/>
    <n v="132640283"/>
    <n v="34975737"/>
    <n v="12.76"/>
    <n v="3.37"/>
    <n v="1"/>
    <s v="s"/>
    <n v="1.6330011961007872E-2"/>
    <n v="3"/>
    <n v="546"/>
  </r>
  <r>
    <s v="strleaves-371-x-Aug-04-23"/>
    <m/>
    <n v="371"/>
    <x v="47"/>
    <n v="10.958"/>
    <n v="10.96"/>
    <x v="460"/>
    <s v=""/>
    <n v="4061573"/>
    <n v="34975737"/>
    <n v="12.76"/>
    <n v="3.37"/>
    <n v="1"/>
    <s v="s"/>
    <n v="4.9912651653515191E-4"/>
    <n v="3"/>
    <n v="547"/>
  </r>
  <r>
    <s v="strleaves-371-x-Aug-04-23"/>
    <m/>
    <n v="371"/>
    <x v="47"/>
    <n v="11.076000000000001"/>
    <n v="11.08"/>
    <x v="15"/>
    <s v="dlimonene"/>
    <n v="3501389"/>
    <n v="34975737"/>
    <n v="12.76"/>
    <n v="3.37"/>
    <n v="1"/>
    <s v="s"/>
    <n v="4.2950033832791926E-4"/>
    <n v="3"/>
    <n v="548"/>
  </r>
  <r>
    <s v="strleaves-371-x-Aug-04-23"/>
    <m/>
    <n v="371"/>
    <x v="47"/>
    <n v="11.157"/>
    <n v="11.16"/>
    <x v="16"/>
    <s v="ethylhexanol"/>
    <n v="7094647"/>
    <n v="34975737"/>
    <n v="12.76"/>
    <n v="3.37"/>
    <n v="1"/>
    <s v="s"/>
    <n v="8.6868466101067761E-4"/>
    <n v="3"/>
    <n v="549"/>
  </r>
  <r>
    <s v="strleaves-371-x-Aug-04-23"/>
    <m/>
    <n v="371"/>
    <x v="47"/>
    <n v="11.935"/>
    <n v="11.94"/>
    <x v="506"/>
    <s v=""/>
    <n v="6917084"/>
    <n v="34975737"/>
    <n v="12.76"/>
    <n v="3.37"/>
    <n v="1"/>
    <s v="s"/>
    <n v="8.454035476139042E-4"/>
    <n v="3"/>
    <n v="550"/>
  </r>
  <r>
    <s v="strleaves-371-x-Aug-04-23"/>
    <m/>
    <n v="371"/>
    <x v="47"/>
    <n v="12.031000000000001"/>
    <n v="12.03"/>
    <x v="184"/>
    <s v=""/>
    <n v="8858637"/>
    <n v="34975737"/>
    <n v="12.76"/>
    <n v="3.37"/>
    <n v="1"/>
    <s v="s"/>
    <n v="1.0807344932899738E-3"/>
    <n v="3"/>
    <n v="551"/>
  </r>
  <r>
    <s v="strleaves-371-x-Aug-04-23"/>
    <m/>
    <n v="371"/>
    <x v="47"/>
    <n v="12.292"/>
    <n v="12.29"/>
    <x v="17"/>
    <s v="acetophenone"/>
    <n v="16317087"/>
    <n v="34975737"/>
    <n v="12.76"/>
    <n v="3.37"/>
    <n v="1"/>
    <s v="s"/>
    <n v="1.9870429620155892E-3"/>
    <n v="3"/>
    <n v="552"/>
  </r>
  <r>
    <s v="strleaves-371-x-Aug-04-23"/>
    <m/>
    <n v="371"/>
    <x v="47"/>
    <n v="13.201000000000001"/>
    <n v="13.2"/>
    <x v="19"/>
    <s v=""/>
    <n v="2796920"/>
    <n v="34975737"/>
    <n v="12.76"/>
    <n v="3.37"/>
    <n v="1"/>
    <s v="s"/>
    <n v="3.3998410938009362E-4"/>
    <n v="3"/>
    <n v="553"/>
  </r>
  <r>
    <s v="strleaves-371-x-Aug-04-23"/>
    <m/>
    <n v="371"/>
    <x v="47"/>
    <n v="13.359"/>
    <n v="13.36"/>
    <x v="94"/>
    <s v=""/>
    <n v="7693102"/>
    <n v="34975737"/>
    <n v="12.76"/>
    <n v="3.37"/>
    <n v="1"/>
    <s v="s"/>
    <n v="9.3345939610908247E-4"/>
    <n v="3"/>
    <n v="554"/>
  </r>
  <r>
    <s v="strleaves-371-x-Aug-04-23"/>
    <m/>
    <n v="371"/>
    <x v="47"/>
    <n v="13.512"/>
    <n v="13.51"/>
    <x v="20"/>
    <s v="nonanal"/>
    <n v="67275113"/>
    <n v="34975737"/>
    <n v="12.76"/>
    <n v="3.37"/>
    <n v="1"/>
    <s v="s"/>
    <n v="8.1482652573834045E-3"/>
    <n v="3"/>
    <n v="555"/>
  </r>
  <r>
    <s v="strleaves-371-x-Aug-04-23"/>
    <m/>
    <n v="371"/>
    <x v="47"/>
    <n v="13.888"/>
    <n v="13.89"/>
    <x v="71"/>
    <s v="edimethylnonatriene"/>
    <n v="55212517"/>
    <n v="34975737"/>
    <n v="12.76"/>
    <n v="3.37"/>
    <n v="1"/>
    <s v="s"/>
    <n v="6.6752334721583307E-3"/>
    <n v="3"/>
    <n v="556"/>
  </r>
  <r>
    <s v="strleaves-371-x-Aug-04-23"/>
    <m/>
    <n v="371"/>
    <x v="47"/>
    <n v="14.512"/>
    <n v="14.51"/>
    <x v="461"/>
    <s v=""/>
    <n v="3110354"/>
    <n v="34975737"/>
    <n v="12.76"/>
    <n v="3.37"/>
    <n v="1"/>
    <s v="s"/>
    <n v="3.7536893738048172E-4"/>
    <n v="3"/>
    <n v="557"/>
  </r>
  <r>
    <s v="strleaves-371-x-Aug-04-23"/>
    <m/>
    <n v="371"/>
    <x v="47"/>
    <n v="14.728999999999999"/>
    <n v="14.73"/>
    <x v="163"/>
    <s v=""/>
    <n v="4099101"/>
    <n v="34975737"/>
    <n v="12.76"/>
    <n v="3.37"/>
    <n v="1"/>
    <s v="s"/>
    <n v="4.9380800518913123E-4"/>
    <n v="3"/>
    <n v="558"/>
  </r>
  <r>
    <s v="strleaves-371-x-Aug-04-23"/>
    <m/>
    <n v="371"/>
    <x v="47"/>
    <n v="14.858000000000001"/>
    <n v="14.86"/>
    <x v="295"/>
    <s v=""/>
    <n v="5254761"/>
    <n v="34975737"/>
    <n v="12.76"/>
    <n v="3.37"/>
    <n v="1"/>
    <s v="s"/>
    <n v="6.3189492273625213E-4"/>
    <n v="3"/>
    <n v="559"/>
  </r>
  <r>
    <s v="strleaves-371-x-Aug-04-23"/>
    <m/>
    <n v="371"/>
    <x v="47"/>
    <n v="14.949"/>
    <n v="14.95"/>
    <x v="95"/>
    <s v="benzene"/>
    <n v="11867514"/>
    <n v="34975737"/>
    <n v="12.76"/>
    <n v="3.37"/>
    <n v="1"/>
    <s v="s"/>
    <n v="1.4245425684762953E-3"/>
    <n v="3"/>
    <n v="560"/>
  </r>
  <r>
    <s v="strleaves-371-x-Aug-04-23"/>
    <m/>
    <n v="371"/>
    <x v="47"/>
    <n v="15.159000000000001"/>
    <n v="15.16"/>
    <x v="23"/>
    <s v=""/>
    <n v="14554525"/>
    <n v="34975737"/>
    <n v="12.76"/>
    <n v="3.37"/>
    <n v="1"/>
    <s v="s"/>
    <n v="1.7439694820561497E-3"/>
    <n v="3"/>
    <n v="561"/>
  </r>
  <r>
    <s v="strleaves-371-x-Aug-04-23"/>
    <m/>
    <n v="371"/>
    <x v="47"/>
    <n v="15.269"/>
    <n v="15.27"/>
    <x v="72"/>
    <s v=""/>
    <n v="4078031"/>
    <n v="34975737"/>
    <n v="12.76"/>
    <n v="3.37"/>
    <n v="1"/>
    <s v="s"/>
    <n v="4.8777317534694562E-4"/>
    <n v="3"/>
    <n v="562"/>
  </r>
  <r>
    <s v="strleaves-371-x-Aug-04-23"/>
    <m/>
    <n v="371"/>
    <x v="47"/>
    <n v="15.44"/>
    <n v="15.44"/>
    <x v="472"/>
    <s v=""/>
    <n v="4413293"/>
    <n v="34975737"/>
    <n v="12.76"/>
    <n v="3.37"/>
    <n v="1"/>
    <s v="s"/>
    <n v="5.2693624493618699E-4"/>
    <n v="3"/>
    <n v="563"/>
  </r>
  <r>
    <s v="strleaves-371-x-Aug-04-23"/>
    <m/>
    <n v="371"/>
    <x v="47"/>
    <n v="15.491"/>
    <n v="15.49"/>
    <x v="24"/>
    <s v="dodecanal_a"/>
    <n v="4690952"/>
    <n v="34975737"/>
    <n v="12.76"/>
    <n v="3.37"/>
    <n v="1"/>
    <s v="s"/>
    <n v="5.5909497739764068E-4"/>
    <n v="3"/>
    <n v="564"/>
  </r>
  <r>
    <s v="strleaves-371-x-Aug-04-23"/>
    <m/>
    <n v="371"/>
    <x v="47"/>
    <n v="15.711"/>
    <n v="15.71"/>
    <x v="25"/>
    <s v=""/>
    <n v="2645347"/>
    <n v="34975737"/>
    <n v="12.76"/>
    <n v="3.37"/>
    <n v="1"/>
    <s v="s"/>
    <n v="3.1472982918337564E-4"/>
    <n v="3"/>
    <n v="565"/>
  </r>
  <r>
    <s v="strleaves-371-x-Aug-04-23"/>
    <m/>
    <n v="371"/>
    <x v="47"/>
    <n v="16"/>
    <n v="16"/>
    <x v="26"/>
    <s v="Butanoicacidhexenylester"/>
    <n v="47368989"/>
    <n v="34975737"/>
    <n v="12.76"/>
    <n v="3.37"/>
    <n v="1"/>
    <s v="s"/>
    <n v="5.6257624528971073E-3"/>
    <n v="3"/>
    <n v="566"/>
  </r>
  <r>
    <s v="strleaves-371-x-Aug-04-23"/>
    <m/>
    <n v="371"/>
    <x v="47"/>
    <n v="16.11"/>
    <n v="16.11"/>
    <x v="204"/>
    <s v=""/>
    <n v="6950602"/>
    <n v="34975737"/>
    <n v="12.76"/>
    <n v="3.37"/>
    <n v="1"/>
    <s v="s"/>
    <n v="8.240300848544258E-4"/>
    <n v="3"/>
    <n v="567"/>
  </r>
  <r>
    <s v="strleaves-371-x-Aug-04-23"/>
    <m/>
    <n v="371"/>
    <x v="47"/>
    <n v="16.209"/>
    <n v="16.21"/>
    <x v="27"/>
    <s v="methylsalicylate"/>
    <n v="72489501"/>
    <n v="34975737"/>
    <n v="12.76"/>
    <n v="3.37"/>
    <n v="1"/>
    <s v="s"/>
    <n v="8.5788777713341185E-3"/>
    <n v="3"/>
    <n v="568"/>
  </r>
  <r>
    <s v="strleaves-371-x-Aug-04-23"/>
    <m/>
    <n v="371"/>
    <x v="47"/>
    <n v="16.366"/>
    <n v="16.37"/>
    <x v="28"/>
    <s v="dodecane"/>
    <n v="42367385"/>
    <n v="34975737"/>
    <n v="12.76"/>
    <n v="3.37"/>
    <n v="1"/>
    <s v="s"/>
    <n v="5.0052191629733588E-3"/>
    <n v="3"/>
    <n v="569"/>
  </r>
  <r>
    <s v="strleaves-371-x-Aug-04-23"/>
    <m/>
    <n v="371"/>
    <x v="47"/>
    <n v="16.547000000000001"/>
    <n v="16.55"/>
    <x v="29"/>
    <s v="decanal"/>
    <n v="82264133"/>
    <n v="34975737"/>
    <n v="12.76"/>
    <n v="3.37"/>
    <n v="1"/>
    <s v="s"/>
    <n v="9.7015108784685739E-3"/>
    <n v="3"/>
    <n v="570"/>
  </r>
  <r>
    <s v="strleaves-371-x-Aug-04-23"/>
    <m/>
    <n v="371"/>
    <x v="47"/>
    <n v="17.324999999999999"/>
    <n v="17.329999999999998"/>
    <x v="152"/>
    <s v="z3hex"/>
    <n v="11768881"/>
    <n v="34975737"/>
    <n v="12.76"/>
    <n v="3.37"/>
    <n v="1"/>
    <s v="s"/>
    <n v="1.3854880012919603E-3"/>
    <n v="3"/>
    <n v="571"/>
  </r>
  <r>
    <s v="strleaves-371-x-Aug-04-23"/>
    <m/>
    <n v="371"/>
    <x v="47"/>
    <n v="17.428999999999998"/>
    <n v="17.43"/>
    <x v="30"/>
    <s v="cisthreehexiso"/>
    <n v="24704374"/>
    <n v="34975737"/>
    <n v="12.76"/>
    <n v="3.37"/>
    <n v="1"/>
    <s v="s"/>
    <n v="2.9032305850353068E-3"/>
    <n v="3"/>
    <n v="572"/>
  </r>
  <r>
    <s v="strleaves-371-x-Aug-04-23"/>
    <m/>
    <n v="371"/>
    <x v="47"/>
    <n v="18.178999999999998"/>
    <n v="18.18"/>
    <x v="33"/>
    <s v="methylacetophenone"/>
    <n v="5807120"/>
    <n v="34975737"/>
    <n v="12.76"/>
    <n v="3.37"/>
    <n v="1"/>
    <s v="s"/>
    <n v="6.81255284739055E-4"/>
    <n v="3"/>
    <n v="573"/>
  </r>
  <r>
    <s v="strleaves-371-x-Aug-04-23"/>
    <m/>
    <n v="371"/>
    <x v="47"/>
    <n v="18.516999999999999"/>
    <n v="18.52"/>
    <x v="276"/>
    <s v=""/>
    <n v="3086793"/>
    <n v="34975737"/>
    <n v="12.76"/>
    <n v="3.37"/>
    <n v="1"/>
    <s v="s"/>
    <n v="3.6149252394842896E-4"/>
    <n v="3"/>
    <n v="574"/>
  </r>
  <r>
    <s v="strleaves-371-x-Aug-04-23"/>
    <m/>
    <n v="371"/>
    <x v="47"/>
    <n v="18.591000000000001"/>
    <n v="18.59"/>
    <x v="34"/>
    <s v=""/>
    <n v="3713822"/>
    <n v="34975737"/>
    <n v="12.76"/>
    <n v="3.37"/>
    <n v="1"/>
    <s v="s"/>
    <n v="4.3416713489285882E-4"/>
    <n v="3"/>
    <n v="575"/>
  </r>
  <r>
    <s v="strleaves-371-x-Aug-04-23"/>
    <m/>
    <n v="371"/>
    <x v="47"/>
    <n v="18.649000000000001"/>
    <n v="18.649999999999999"/>
    <x v="449"/>
    <s v=""/>
    <n v="6488794"/>
    <n v="34975737"/>
    <n v="12.76"/>
    <n v="3.37"/>
    <n v="1"/>
    <s v="s"/>
    <n v="7.572603347807185E-4"/>
    <n v="3"/>
    <n v="576"/>
  </r>
  <r>
    <s v="strleaves-371-x-Aug-04-23"/>
    <m/>
    <n v="371"/>
    <x v="47"/>
    <n v="18.765999999999998"/>
    <n v="18.77"/>
    <x v="462"/>
    <s v=""/>
    <n v="2581162"/>
    <n v="34975737"/>
    <n v="12.76"/>
    <n v="3.37"/>
    <n v="1"/>
    <s v="s"/>
    <n v="3.007067350997863E-4"/>
    <n v="3"/>
    <n v="577"/>
  </r>
  <r>
    <s v="strleaves-371-x-Aug-04-23"/>
    <m/>
    <n v="371"/>
    <x v="47"/>
    <n v="18.998999999999999"/>
    <n v="19"/>
    <x v="36"/>
    <s v="methylnaphthalene"/>
    <n v="14675797"/>
    <n v="34975737"/>
    <n v="12.76"/>
    <n v="3.37"/>
    <n v="1"/>
    <s v="s"/>
    <n v="1.7067800706493227E-3"/>
    <n v="3"/>
    <n v="578"/>
  </r>
  <r>
    <s v="strleaves-371-x-Aug-04-23"/>
    <m/>
    <n v="371"/>
    <x v="47"/>
    <n v="19.186"/>
    <n v="19.190000000000001"/>
    <x v="38"/>
    <s v=""/>
    <n v="5902948"/>
    <n v="34975737"/>
    <n v="12.76"/>
    <n v="3.37"/>
    <n v="1"/>
    <s v="s"/>
    <n v="6.8532109396875153E-4"/>
    <n v="3"/>
    <n v="579"/>
  </r>
  <r>
    <s v="strleaves-371-x-Aug-04-23"/>
    <m/>
    <n v="371"/>
    <x v="47"/>
    <n v="19.396000000000001"/>
    <n v="19.399999999999999"/>
    <x v="39"/>
    <s v="undecanal_c"/>
    <n v="8167944"/>
    <n v="34975737"/>
    <n v="12.76"/>
    <n v="3.37"/>
    <n v="1"/>
    <s v="s"/>
    <n v="9.466478736015301E-4"/>
    <n v="3"/>
    <n v="580"/>
  </r>
  <r>
    <s v="strleaves-371-x-Aug-04-23"/>
    <m/>
    <n v="371"/>
    <x v="47"/>
    <n v="19.501000000000001"/>
    <n v="19.5"/>
    <x v="41"/>
    <s v="standard"/>
    <n v="34975737"/>
    <n v="34975737"/>
    <n v="12.76"/>
    <n v="3.37"/>
    <n v="1"/>
    <s v="s"/>
    <n v="4.0466388617614209E-3"/>
    <n v="3"/>
    <n v="581"/>
  </r>
  <r>
    <s v="strleaves-371-x-Aug-04-23"/>
    <m/>
    <n v="371"/>
    <x v="47"/>
    <n v="19.879000000000001"/>
    <n v="19.88"/>
    <x v="164"/>
    <s v=""/>
    <n v="9741517"/>
    <n v="34975737"/>
    <n v="12.76"/>
    <n v="3.37"/>
    <n v="1"/>
    <s v="s"/>
    <n v="1.1251419410115181E-3"/>
    <n v="3"/>
    <n v="582"/>
  </r>
  <r>
    <s v="strleaves-371-x-Aug-04-23"/>
    <m/>
    <n v="371"/>
    <x v="47"/>
    <n v="20.141999999999999"/>
    <n v="20.14"/>
    <x v="172"/>
    <s v=""/>
    <n v="4101303"/>
    <n v="34975737"/>
    <n v="12.76"/>
    <n v="3.37"/>
    <n v="1"/>
    <s v="s"/>
    <n v="4.7288659881134935E-4"/>
    <n v="3"/>
    <n v="583"/>
  </r>
  <r>
    <s v="strleaves-371-x-Aug-04-23"/>
    <m/>
    <n v="371"/>
    <x v="47"/>
    <n v="20.195"/>
    <n v="20.2"/>
    <x v="209"/>
    <s v=""/>
    <n v="4226673"/>
    <n v="34975737"/>
    <n v="12.76"/>
    <n v="3.37"/>
    <n v="1"/>
    <s v="s"/>
    <n v="4.8650746466714922E-4"/>
    <n v="3"/>
    <n v="584"/>
  </r>
  <r>
    <s v="strleaves-371-x-Aug-04-23"/>
    <m/>
    <n v="371"/>
    <x v="47"/>
    <n v="20.632999999999999"/>
    <n v="20.63"/>
    <x v="188"/>
    <s v=""/>
    <n v="5517005"/>
    <n v="34975737"/>
    <n v="12.76"/>
    <n v="3.37"/>
    <n v="1"/>
    <s v="s"/>
    <n v="6.3394446916510434E-4"/>
    <n v="3"/>
    <n v="585"/>
  </r>
  <r>
    <s v="strleaves-371-x-Aug-04-23"/>
    <m/>
    <n v="371"/>
    <x v="47"/>
    <n v="20.890999999999998"/>
    <n v="20.89"/>
    <x v="507"/>
    <s v=""/>
    <n v="3112690"/>
    <n v="34975737"/>
    <n v="12.76"/>
    <n v="3.37"/>
    <n v="1"/>
    <s v="s"/>
    <n v="3.5706062443722038E-4"/>
    <n v="3"/>
    <n v="586"/>
  </r>
  <r>
    <s v="strleaves-371-x-Aug-04-23"/>
    <m/>
    <n v="371"/>
    <x v="47"/>
    <n v="21.288"/>
    <n v="21.29"/>
    <x v="414"/>
    <s v=""/>
    <n v="4000444"/>
    <n v="34975737"/>
    <n v="12.76"/>
    <n v="3.37"/>
    <n v="1"/>
    <s v="s"/>
    <n v="4.5811424870053057E-4"/>
    <n v="3"/>
    <n v="587"/>
  </r>
  <r>
    <s v="strleaves-371-x-Aug-04-23"/>
    <m/>
    <n v="371"/>
    <x v="47"/>
    <n v="21.506"/>
    <n v="21.51"/>
    <x v="217"/>
    <s v=""/>
    <n v="9820353"/>
    <n v="34975737"/>
    <n v="12.76"/>
    <n v="3.37"/>
    <n v="1"/>
    <s v="s"/>
    <n v="1.1226735187266678E-3"/>
    <n v="3"/>
    <n v="588"/>
  </r>
  <r>
    <s v="strleaves-371-x-Aug-04-23"/>
    <m/>
    <n v="371"/>
    <x v="47"/>
    <n v="21.63"/>
    <n v="21.63"/>
    <x v="119"/>
    <s v=""/>
    <n v="6887682"/>
    <n v="34975737"/>
    <n v="12.76"/>
    <n v="3.37"/>
    <n v="1"/>
    <s v="s"/>
    <n v="7.860705010086683E-4"/>
    <n v="3"/>
    <n v="589"/>
  </r>
  <r>
    <s v="strleaves-371-x-Aug-04-23"/>
    <m/>
    <n v="371"/>
    <x v="47"/>
    <n v="21.834"/>
    <n v="21.83"/>
    <x v="44"/>
    <s v="tetradecane"/>
    <n v="47508847"/>
    <n v="34975737"/>
    <n v="12.76"/>
    <n v="3.37"/>
    <n v="1"/>
    <s v="s"/>
    <n v="5.4128523993453833E-3"/>
    <n v="3"/>
    <n v="590"/>
  </r>
  <r>
    <s v="strleaves-371-x-Aug-04-23"/>
    <m/>
    <n v="371"/>
    <x v="47"/>
    <n v="22.074000000000002"/>
    <n v="22.07"/>
    <x v="45"/>
    <s v="dodecanal_b"/>
    <n v="8029670"/>
    <n v="34975737"/>
    <n v="12.76"/>
    <n v="3.37"/>
    <n v="1"/>
    <s v="s"/>
    <n v="9.1330097659760099E-4"/>
    <n v="3"/>
    <n v="591"/>
  </r>
  <r>
    <s v="strleaves-371-x-Aug-04-23"/>
    <m/>
    <n v="371"/>
    <x v="47"/>
    <n v="22.280999999999999"/>
    <n v="22.28"/>
    <x v="46"/>
    <s v="tetramethyldiol"/>
    <n v="23607281"/>
    <n v="34975737"/>
    <n v="12.76"/>
    <n v="3.37"/>
    <n v="1"/>
    <s v="s"/>
    <n v="2.6805750347678806E-3"/>
    <n v="3"/>
    <n v="592"/>
  </r>
  <r>
    <s v="strleaves-371-x-Aug-04-23"/>
    <m/>
    <n v="371"/>
    <x v="47"/>
    <n v="22.417999999999999"/>
    <n v="22.42"/>
    <x v="83"/>
    <s v=""/>
    <n v="43238318"/>
    <n v="34975737"/>
    <n v="12.76"/>
    <n v="3.37"/>
    <n v="1"/>
    <s v="s"/>
    <n v="4.9013735592690665E-3"/>
    <n v="3"/>
    <n v="593"/>
  </r>
  <r>
    <s v="strleaves-371-x-Aug-04-23"/>
    <m/>
    <n v="371"/>
    <x v="47"/>
    <n v="22.698"/>
    <n v="22.7"/>
    <x v="166"/>
    <s v=""/>
    <n v="2825358"/>
    <n v="34975737"/>
    <n v="12.76"/>
    <n v="3.37"/>
    <n v="1"/>
    <s v="s"/>
    <n v="3.1973541704580374E-4"/>
    <n v="3"/>
    <n v="594"/>
  </r>
  <r>
    <s v="strleaves-371-x-Aug-04-23"/>
    <m/>
    <n v="371"/>
    <x v="47"/>
    <n v="23.109000000000002"/>
    <n v="23.11"/>
    <x v="120"/>
    <s v=""/>
    <n v="2720776"/>
    <n v="34975737"/>
    <n v="12.76"/>
    <n v="3.37"/>
    <n v="1"/>
    <s v="s"/>
    <n v="3.0738277571478183E-4"/>
    <n v="3"/>
    <n v="595"/>
  </r>
  <r>
    <s v="strleaves-371-x-Aug-04-23"/>
    <m/>
    <n v="371"/>
    <x v="47"/>
    <n v="23.193999999999999"/>
    <n v="23.19"/>
    <x v="47"/>
    <s v=""/>
    <n v="5733217"/>
    <n v="34975737"/>
    <n v="12.76"/>
    <n v="3.37"/>
    <n v="1"/>
    <s v="s"/>
    <n v="6.4662996483462833E-4"/>
    <n v="3"/>
    <n v="596"/>
  </r>
  <r>
    <s v="strleaves-371-x-Aug-04-23"/>
    <m/>
    <n v="371"/>
    <x v="47"/>
    <n v="23.454999999999998"/>
    <n v="23.46"/>
    <x v="340"/>
    <s v=""/>
    <n v="4025705"/>
    <n v="34975737"/>
    <n v="12.76"/>
    <n v="3.37"/>
    <n v="1"/>
    <s v="s"/>
    <n v="4.5328497274601382E-4"/>
    <n v="3"/>
    <n v="597"/>
  </r>
  <r>
    <s v="strleaves-371-x-Aug-04-23"/>
    <m/>
    <n v="371"/>
    <x v="47"/>
    <n v="23.91"/>
    <n v="23.91"/>
    <x v="364"/>
    <s v=""/>
    <n v="3349488"/>
    <n v="34975737"/>
    <n v="12.76"/>
    <n v="3.37"/>
    <n v="1"/>
    <s v="s"/>
    <n v="3.7651384277799879E-4"/>
    <n v="3"/>
    <n v="598"/>
  </r>
  <r>
    <s v="strleaves-371-x-Aug-04-23"/>
    <m/>
    <n v="371"/>
    <x v="47"/>
    <n v="24.14"/>
    <n v="24.14"/>
    <x v="489"/>
    <s v=""/>
    <n v="5026348"/>
    <n v="34975737"/>
    <n v="12.76"/>
    <n v="3.37"/>
    <n v="1"/>
    <s v="s"/>
    <n v="5.6406536927238815E-4"/>
    <n v="3"/>
    <n v="599"/>
  </r>
  <r>
    <s v="strleaves-371-x-Aug-04-23"/>
    <m/>
    <n v="371"/>
    <x v="47"/>
    <n v="24.247"/>
    <n v="24.25"/>
    <x v="353"/>
    <s v=""/>
    <n v="3754609"/>
    <n v="34975737"/>
    <n v="12.76"/>
    <n v="3.37"/>
    <n v="1"/>
    <s v="s"/>
    <n v="4.2064639586004277E-4"/>
    <n v="3"/>
    <n v="600"/>
  </r>
  <r>
    <s v="strleaves-371-x-Aug-04-23"/>
    <m/>
    <n v="371"/>
    <x v="47"/>
    <n v="24.327999999999999"/>
    <n v="24.33"/>
    <x v="48"/>
    <s v="pentadecane"/>
    <n v="8783061"/>
    <n v="34975737"/>
    <n v="12.76"/>
    <n v="3.37"/>
    <n v="1"/>
    <s v="s"/>
    <n v="9.8237009364863202E-4"/>
    <n v="3"/>
    <n v="601"/>
  </r>
  <r>
    <s v="strleaves-371-x-Aug-04-23"/>
    <m/>
    <n v="371"/>
    <x v="47"/>
    <n v="24.419"/>
    <n v="24.42"/>
    <x v="155"/>
    <s v=""/>
    <n v="2837143"/>
    <n v="34975737"/>
    <n v="12.76"/>
    <n v="3.37"/>
    <n v="1"/>
    <s v="s"/>
    <n v="3.1680238356493798E-4"/>
    <n v="3"/>
    <n v="602"/>
  </r>
  <r>
    <s v="strleaves-371-x-Aug-04-23"/>
    <m/>
    <n v="371"/>
    <x v="47"/>
    <n v="24.6"/>
    <n v="24.6"/>
    <x v="49"/>
    <s v="tridecanal"/>
    <n v="5109789"/>
    <n v="34975737"/>
    <n v="12.76"/>
    <n v="3.37"/>
    <n v="1"/>
    <s v="s"/>
    <n v="5.696254184766209E-4"/>
    <n v="3"/>
    <n v="603"/>
  </r>
  <r>
    <s v="strleaves-371-x-Aug-04-23"/>
    <m/>
    <n v="371"/>
    <x v="47"/>
    <n v="24.76"/>
    <n v="24.76"/>
    <x v="156"/>
    <s v=""/>
    <n v="13118670"/>
    <n v="34975737"/>
    <n v="12.76"/>
    <n v="3.37"/>
    <n v="1"/>
    <s v="s"/>
    <n v="1.4600125019968442E-3"/>
    <n v="3"/>
    <n v="604"/>
  </r>
  <r>
    <s v="strleaves-371-x-Aug-04-23"/>
    <m/>
    <n v="371"/>
    <x v="47"/>
    <n v="24.975000000000001"/>
    <n v="24.98"/>
    <x v="157"/>
    <s v=""/>
    <n v="9959019"/>
    <n v="34975737"/>
    <n v="12.76"/>
    <n v="3.37"/>
    <n v="1"/>
    <s v="s"/>
    <n v="1.1065343290683389E-3"/>
    <n v="3"/>
    <n v="605"/>
  </r>
  <r>
    <s v="strleaves-371-x-Aug-04-23"/>
    <m/>
    <n v="371"/>
    <x v="47"/>
    <n v="25.119"/>
    <n v="25.12"/>
    <x v="467"/>
    <s v=""/>
    <n v="2694964"/>
    <n v="34975737"/>
    <n v="12.76"/>
    <n v="3.37"/>
    <n v="1"/>
    <s v="s"/>
    <n v="2.9894001344036913E-4"/>
    <n v="3"/>
    <n v="606"/>
  </r>
  <r>
    <s v="strleaves-371-x-Aug-04-23"/>
    <m/>
    <n v="371"/>
    <x v="47"/>
    <n v="26.065000000000001"/>
    <n v="26.07"/>
    <x v="50"/>
    <s v=""/>
    <n v="18996786"/>
    <n v="34975737"/>
    <n v="12.76"/>
    <n v="3.37"/>
    <n v="1"/>
    <s v="s"/>
    <n v="2.1037549219060413E-3"/>
    <n v="3"/>
    <n v="607"/>
  </r>
  <r>
    <s v="strleaves-371-x-Aug-04-23"/>
    <m/>
    <n v="371"/>
    <x v="47"/>
    <n v="26.69"/>
    <n v="26.69"/>
    <x v="52"/>
    <s v=""/>
    <n v="9119812"/>
    <n v="34975737"/>
    <n v="12.76"/>
    <n v="3.37"/>
    <n v="1"/>
    <s v="s"/>
    <n v="1.0082912819322362E-3"/>
    <n v="3"/>
    <n v="608"/>
  </r>
  <r>
    <s v="strleaves-371-x-Aug-04-23"/>
    <m/>
    <n v="371"/>
    <x v="47"/>
    <n v="26.99"/>
    <n v="26.99"/>
    <x v="53"/>
    <s v="tetradecanal"/>
    <n v="4634303"/>
    <n v="34975737"/>
    <n v="12.76"/>
    <n v="3.37"/>
    <n v="1"/>
    <s v="s"/>
    <n v="5.1152968127891082E-4"/>
    <n v="3"/>
    <n v="609"/>
  </r>
  <r>
    <s v="strleaves-371-x-Aug-04-23"/>
    <m/>
    <n v="371"/>
    <x v="47"/>
    <n v="28.202999999999999"/>
    <n v="28.2"/>
    <x v="468"/>
    <s v=""/>
    <n v="9274530"/>
    <n v="34975737"/>
    <n v="12.76"/>
    <n v="3.37"/>
    <n v="1"/>
    <s v="s"/>
    <n v="1.0220350292516351E-3"/>
    <n v="3"/>
    <n v="610"/>
  </r>
  <r>
    <s v="strleaves-371-x-Aug-04-23"/>
    <m/>
    <n v="371"/>
    <x v="47"/>
    <n v="28.815999999999999"/>
    <n v="28.82"/>
    <x v="158"/>
    <s v=""/>
    <n v="9614099"/>
    <n v="34975737"/>
    <n v="12.76"/>
    <n v="3.37"/>
    <n v="1"/>
    <s v="s"/>
    <n v="1.057720898858453E-3"/>
    <n v="3"/>
    <n v="611"/>
  </r>
  <r>
    <s v="strleaves-371-x-Aug-04-23"/>
    <m/>
    <n v="371"/>
    <x v="47"/>
    <n v="28.923999999999999"/>
    <n v="28.92"/>
    <x v="415"/>
    <s v=""/>
    <n v="6853296"/>
    <n v="34975737"/>
    <n v="12.76"/>
    <n v="3.37"/>
    <n v="1"/>
    <s v="s"/>
    <n v="7.5275174920097759E-4"/>
    <n v="3"/>
    <n v="612"/>
  </r>
  <r>
    <s v="strleaves-371-x-Aug-04-23"/>
    <m/>
    <n v="371"/>
    <x v="47"/>
    <n v="29.254999999999999"/>
    <n v="29.26"/>
    <x v="57"/>
    <s v="pentadecanal"/>
    <n v="5321930"/>
    <n v="34975737"/>
    <n v="12.76"/>
    <n v="3.37"/>
    <n v="1"/>
    <s v="s"/>
    <n v="5.8359611097257111E-4"/>
    <n v="3"/>
    <n v="613"/>
  </r>
  <r>
    <s v="strleaves-371-x-Aug-04-23"/>
    <m/>
    <n v="371"/>
    <x v="47"/>
    <n v="31.236999999999998"/>
    <n v="31.24"/>
    <x v="58"/>
    <s v=""/>
    <n v="11160901"/>
    <n v="34975737"/>
    <n v="12.76"/>
    <n v="3.37"/>
    <n v="1"/>
    <s v="s"/>
    <n v="1.2218969772400587E-3"/>
    <n v="3"/>
    <n v="614"/>
  </r>
  <r>
    <s v="strleaves-371-x-Aug-04-23"/>
    <m/>
    <n v="371"/>
    <x v="47"/>
    <n v="31.614000000000001"/>
    <n v="31.61"/>
    <x v="480"/>
    <s v=""/>
    <n v="3958634"/>
    <n v="34975737"/>
    <n v="12.76"/>
    <n v="3.37"/>
    <n v="1"/>
    <s v="s"/>
    <n v="4.3268709292941277E-4"/>
    <n v="3"/>
    <n v="615"/>
  </r>
  <r>
    <s v="strleaves-371-x-Aug-04-23"/>
    <m/>
    <n v="371"/>
    <x v="47"/>
    <n v="32.000999999999998"/>
    <n v="32"/>
    <x v="374"/>
    <s v=""/>
    <n v="27869745"/>
    <n v="34975737"/>
    <n v="12.76"/>
    <n v="3.37"/>
    <n v="1"/>
    <s v="s"/>
    <n v="3.0412770775350858E-3"/>
    <n v="3"/>
    <n v="616"/>
  </r>
  <r>
    <s v="strleaves-371-x-Aug-04-23"/>
    <m/>
    <n v="371"/>
    <x v="47"/>
    <n v="32.869"/>
    <n v="32.869999999999997"/>
    <x v="267"/>
    <s v=""/>
    <n v="1864533"/>
    <n v="34975737"/>
    <n v="12.76"/>
    <n v="3.37"/>
    <n v="1"/>
    <s v="s"/>
    <n v="2.0313680430064938E-4"/>
    <n v="3"/>
    <n v="617"/>
  </r>
  <r>
    <s v="strleaves-513-x-Aug-04-23"/>
    <m/>
    <n v="513"/>
    <x v="48"/>
    <n v="4.859"/>
    <n v="4.8600000000000003"/>
    <x v="103"/>
    <s v=""/>
    <n v="7904931"/>
    <n v="34234626"/>
    <n v="7.74"/>
    <n v="2.48"/>
    <n v="0"/>
    <s v="s"/>
    <n v="1.4481858997592713E-3"/>
    <n v="3"/>
    <n v="618"/>
  </r>
  <r>
    <s v="strleaves-513-x-Aug-04-23"/>
    <m/>
    <n v="513"/>
    <x v="48"/>
    <n v="5.423"/>
    <n v="5.42"/>
    <x v="2"/>
    <s v="hydroxymethylpentanone"/>
    <n v="116156562"/>
    <n v="34234626"/>
    <n v="7.74"/>
    <n v="2.48"/>
    <n v="0"/>
    <s v="s"/>
    <n v="2.1245541590847593E-2"/>
    <n v="3"/>
    <n v="619"/>
  </r>
  <r>
    <s v="strleaves-513-x-Aug-04-23"/>
    <m/>
    <n v="513"/>
    <x v="48"/>
    <n v="5.7569999999999997"/>
    <n v="5.76"/>
    <x v="3"/>
    <s v="zhexenol"/>
    <n v="6415732"/>
    <n v="34234626"/>
    <n v="7.74"/>
    <n v="2.48"/>
    <n v="0"/>
    <s v="s"/>
    <n v="1.1715726670424851E-3"/>
    <n v="3"/>
    <n v="620"/>
  </r>
  <r>
    <s v="strleaves-513-x-Aug-04-23"/>
    <m/>
    <n v="513"/>
    <x v="48"/>
    <n v="7.5030000000000001"/>
    <n v="7.5"/>
    <x v="9"/>
    <s v="cyclopentane"/>
    <n v="6956023"/>
    <n v="34234626"/>
    <n v="7.74"/>
    <n v="2.48"/>
    <n v="0"/>
    <s v="s"/>
    <n v="1.2681893900156765E-3"/>
    <n v="3"/>
    <n v="621"/>
  </r>
  <r>
    <s v="strleaves-513-x-Aug-04-23"/>
    <m/>
    <n v="513"/>
    <x v="48"/>
    <n v="8.3819999999999997"/>
    <n v="8.3800000000000008"/>
    <x v="182"/>
    <s v=""/>
    <n v="4080267"/>
    <n v="34234626"/>
    <n v="7.74"/>
    <n v="2.48"/>
    <n v="0"/>
    <s v="s"/>
    <n v="7.4269911176166967E-4"/>
    <n v="3"/>
    <n v="622"/>
  </r>
  <r>
    <s v="strleaves-513-x-Aug-04-23"/>
    <m/>
    <n v="513"/>
    <x v="48"/>
    <n v="8.4649999999999999"/>
    <n v="8.4700000000000006"/>
    <x v="10"/>
    <s v=""/>
    <n v="8554258"/>
    <n v="34234626"/>
    <n v="7.74"/>
    <n v="2.48"/>
    <n v="0"/>
    <s v="s"/>
    <n v="1.5545654246786388E-3"/>
    <n v="3"/>
    <n v="623"/>
  </r>
  <r>
    <s v="strleaves-513-x-Aug-04-23"/>
    <m/>
    <n v="513"/>
    <x v="48"/>
    <n v="8.9149999999999991"/>
    <n v="8.92"/>
    <x v="11"/>
    <s v=""/>
    <n v="7184751"/>
    <n v="34234626"/>
    <n v="7.74"/>
    <n v="2.48"/>
    <n v="0"/>
    <s v="s"/>
    <n v="1.3035924548752405E-3"/>
    <n v="3"/>
    <n v="624"/>
  </r>
  <r>
    <s v="strleaves-513-x-Aug-04-23"/>
    <m/>
    <n v="513"/>
    <x v="48"/>
    <n v="9.8279999999999994"/>
    <n v="9.83"/>
    <x v="12"/>
    <s v="sixmethyl"/>
    <n v="4107898"/>
    <n v="34234626"/>
    <n v="7.74"/>
    <n v="2.48"/>
    <n v="0"/>
    <s v="s"/>
    <n v="7.4413946961501864E-4"/>
    <n v="3"/>
    <n v="625"/>
  </r>
  <r>
    <s v="strleaves-513-x-Aug-04-23"/>
    <m/>
    <n v="513"/>
    <x v="48"/>
    <n v="9.9350000000000005"/>
    <n v="9.94"/>
    <x v="345"/>
    <s v="bmyrcene"/>
    <n v="16965561"/>
    <n v="34234626"/>
    <n v="7.74"/>
    <n v="2.48"/>
    <n v="0"/>
    <s v="s"/>
    <n v="3.0683761481598635E-3"/>
    <n v="3"/>
    <n v="626"/>
  </r>
  <r>
    <s v="strleaves-513-x-Aug-04-23"/>
    <m/>
    <n v="513"/>
    <x v="48"/>
    <n v="10.157"/>
    <n v="10.16"/>
    <x v="115"/>
    <s v="decane"/>
    <n v="5425623"/>
    <n v="34234626"/>
    <n v="7.74"/>
    <n v="2.48"/>
    <n v="0"/>
    <s v="s"/>
    <n v="9.7970828101110819E-4"/>
    <n v="3"/>
    <n v="627"/>
  </r>
  <r>
    <s v="strleaves-513-x-Aug-04-23"/>
    <m/>
    <n v="513"/>
    <x v="48"/>
    <n v="10.257999999999999"/>
    <n v="10.26"/>
    <x v="448"/>
    <s v=""/>
    <n v="29608853"/>
    <n v="34234626"/>
    <n v="7.74"/>
    <n v="2.48"/>
    <n v="0"/>
    <s v="s"/>
    <n v="5.3379763635017733E-3"/>
    <n v="3"/>
    <n v="628"/>
  </r>
  <r>
    <s v="strleaves-513-x-Aug-04-23"/>
    <m/>
    <n v="513"/>
    <x v="48"/>
    <n v="10.355"/>
    <n v="10.36"/>
    <x v="326"/>
    <s v=""/>
    <n v="8708837"/>
    <n v="34234626"/>
    <n v="7.74"/>
    <n v="2.48"/>
    <n v="0"/>
    <s v="s"/>
    <n v="1.567560180711356E-3"/>
    <n v="3"/>
    <n v="629"/>
  </r>
  <r>
    <s v="strleaves-513-x-Aug-04-23"/>
    <m/>
    <n v="513"/>
    <x v="48"/>
    <n v="10.467000000000001"/>
    <n v="10.47"/>
    <x v="14"/>
    <s v="zhexenolacetate"/>
    <n v="22108476"/>
    <n v="34234626"/>
    <n v="7.74"/>
    <n v="2.48"/>
    <n v="0"/>
    <s v="s"/>
    <n v="3.9731317198892016E-3"/>
    <n v="3"/>
    <n v="630"/>
  </r>
  <r>
    <s v="strleaves-513-x-Aug-04-23"/>
    <m/>
    <n v="513"/>
    <x v="48"/>
    <n v="11.746"/>
    <n v="11.75"/>
    <x v="149"/>
    <s v="bocimene"/>
    <n v="13214682"/>
    <n v="34234626"/>
    <n v="7.74"/>
    <n v="2.48"/>
    <n v="0"/>
    <s v="s"/>
    <n v="2.3710573779455947E-3"/>
    <n v="3"/>
    <n v="631"/>
  </r>
  <r>
    <s v="strleaves-513-x-Aug-04-23"/>
    <m/>
    <n v="513"/>
    <x v="48"/>
    <n v="12.026999999999999"/>
    <n v="12.03"/>
    <x v="184"/>
    <s v=""/>
    <n v="7563697"/>
    <n v="34234626"/>
    <n v="7.74"/>
    <n v="2.48"/>
    <n v="0"/>
    <s v="s"/>
    <n v="1.3549764616415199E-3"/>
    <n v="3"/>
    <n v="632"/>
  </r>
  <r>
    <s v="strleaves-513-x-Aug-04-23"/>
    <m/>
    <n v="513"/>
    <x v="48"/>
    <n v="12.292"/>
    <n v="12.29"/>
    <x v="17"/>
    <s v="acetophenone"/>
    <n v="7425110"/>
    <n v="34234626"/>
    <n v="7.74"/>
    <n v="2.48"/>
    <n v="0"/>
    <s v="s"/>
    <n v="1.328048354976772E-3"/>
    <n v="3"/>
    <n v="633"/>
  </r>
  <r>
    <s v="strleaves-513-x-Aug-04-23"/>
    <m/>
    <n v="513"/>
    <x v="48"/>
    <n v="13.353"/>
    <n v="13.35"/>
    <x v="117"/>
    <s v=""/>
    <n v="5217360"/>
    <n v="34234626"/>
    <n v="7.74"/>
    <n v="2.48"/>
    <n v="0"/>
    <s v="s"/>
    <n v="9.3170033722441282E-4"/>
    <n v="3"/>
    <n v="634"/>
  </r>
  <r>
    <s v="strleaves-513-x-Aug-04-23"/>
    <m/>
    <n v="513"/>
    <x v="48"/>
    <n v="13.510999999999999"/>
    <n v="13.51"/>
    <x v="20"/>
    <s v="nonanal"/>
    <n v="26690434"/>
    <n v="34234626"/>
    <n v="7.74"/>
    <n v="2.48"/>
    <n v="0"/>
    <s v="s"/>
    <n v="4.7587908372483077E-3"/>
    <n v="3"/>
    <n v="635"/>
  </r>
  <r>
    <s v="strleaves-513-x-Aug-04-23"/>
    <m/>
    <n v="513"/>
    <x v="48"/>
    <n v="13.885"/>
    <n v="13.89"/>
    <x v="71"/>
    <s v="edimethylnonatriene"/>
    <n v="36431839"/>
    <n v="34234626"/>
    <n v="7.74"/>
    <n v="2.48"/>
    <n v="0"/>
    <s v="s"/>
    <n v="6.4854286339686134E-3"/>
    <n v="3"/>
    <n v="636"/>
  </r>
  <r>
    <s v="strleaves-513-x-Aug-04-23"/>
    <m/>
    <n v="513"/>
    <x v="48"/>
    <n v="14.943"/>
    <n v="14.94"/>
    <x v="95"/>
    <s v="benzene"/>
    <n v="6306801"/>
    <n v="34234626"/>
    <n v="7.74"/>
    <n v="2.48"/>
    <n v="0"/>
    <s v="s"/>
    <n v="1.1209452520330105E-3"/>
    <n v="3"/>
    <n v="637"/>
  </r>
  <r>
    <s v="strleaves-513-x-Aug-04-23"/>
    <m/>
    <n v="513"/>
    <x v="48"/>
    <n v="15.154"/>
    <n v="15.15"/>
    <x v="23"/>
    <s v=""/>
    <n v="11607955"/>
    <n v="34234626"/>
    <n v="7.74"/>
    <n v="2.48"/>
    <n v="0"/>
    <s v="s"/>
    <n v="2.0599171027629233E-3"/>
    <n v="3"/>
    <n v="638"/>
  </r>
  <r>
    <s v="strleaves-513-x-Aug-04-23"/>
    <m/>
    <n v="513"/>
    <x v="48"/>
    <n v="15.435"/>
    <n v="15.44"/>
    <x v="472"/>
    <s v=""/>
    <n v="5441201"/>
    <n v="34234626"/>
    <n v="7.74"/>
    <n v="2.48"/>
    <n v="0"/>
    <s v="s"/>
    <n v="9.6407010807643813E-4"/>
    <n v="3"/>
    <n v="639"/>
  </r>
  <r>
    <s v="strleaves-513-x-Aug-04-23"/>
    <m/>
    <n v="513"/>
    <x v="48"/>
    <n v="16.207999999999998"/>
    <n v="16.21"/>
    <x v="27"/>
    <s v="methylsalicylate"/>
    <n v="14218892"/>
    <n v="34234626"/>
    <n v="7.74"/>
    <n v="2.48"/>
    <n v="0"/>
    <s v="s"/>
    <n v="2.5153619547411969E-3"/>
    <n v="3"/>
    <n v="640"/>
  </r>
  <r>
    <s v="strleaves-513-x-Aug-04-23"/>
    <m/>
    <n v="513"/>
    <x v="48"/>
    <n v="16.364999999999998"/>
    <n v="16.37"/>
    <x v="28"/>
    <s v="dodecane"/>
    <n v="80691541"/>
    <n v="34234626"/>
    <n v="7.74"/>
    <n v="2.48"/>
    <n v="0"/>
    <s v="s"/>
    <n v="1.4252291168729133E-2"/>
    <n v="3"/>
    <n v="641"/>
  </r>
  <r>
    <s v="strleaves-513-x-Aug-04-23"/>
    <m/>
    <n v="513"/>
    <x v="48"/>
    <n v="16.544"/>
    <n v="16.54"/>
    <x v="29"/>
    <s v="decanal"/>
    <n v="24524564"/>
    <n v="34234626"/>
    <n v="7.74"/>
    <n v="2.48"/>
    <n v="0"/>
    <s v="s"/>
    <n v="4.3249488289077882E-3"/>
    <n v="3"/>
    <n v="642"/>
  </r>
  <r>
    <s v="strleaves-513-x-Aug-04-23"/>
    <m/>
    <n v="513"/>
    <x v="48"/>
    <n v="18.177"/>
    <n v="18.18"/>
    <x v="33"/>
    <s v="methylacetophenone"/>
    <n v="7059664"/>
    <n v="34234626"/>
    <n v="7.74"/>
    <n v="2.48"/>
    <n v="0"/>
    <s v="s"/>
    <n v="1.2430476159663395E-3"/>
    <n v="3"/>
    <n v="643"/>
  </r>
  <r>
    <s v="strleaves-513-x-Aug-04-23"/>
    <m/>
    <n v="513"/>
    <x v="48"/>
    <n v="18.646999999999998"/>
    <n v="18.649999999999999"/>
    <x v="449"/>
    <s v=""/>
    <n v="1313498"/>
    <n v="34234626"/>
    <n v="7.74"/>
    <n v="2.48"/>
    <n v="0"/>
    <s v="s"/>
    <n v="2.3091824852456176E-4"/>
    <n v="3"/>
    <n v="644"/>
  </r>
  <r>
    <s v="strleaves-513-x-Aug-04-23"/>
    <m/>
    <n v="513"/>
    <x v="48"/>
    <n v="18.998000000000001"/>
    <n v="19"/>
    <x v="36"/>
    <s v="methylnaphthalene"/>
    <n v="17754545"/>
    <n v="34234626"/>
    <n v="7.74"/>
    <n v="2.48"/>
    <n v="0"/>
    <s v="s"/>
    <n v="3.116481395927601E-3"/>
    <n v="3"/>
    <n v="645"/>
  </r>
  <r>
    <s v="strleaves-513-x-Aug-04-23"/>
    <m/>
    <n v="513"/>
    <x v="48"/>
    <n v="19.183"/>
    <n v="19.18"/>
    <x v="479"/>
    <s v=""/>
    <n v="4400679"/>
    <n v="34234626"/>
    <n v="7.74"/>
    <n v="2.48"/>
    <n v="0"/>
    <s v="s"/>
    <n v="7.7126190217757448E-4"/>
    <n v="3"/>
    <n v="646"/>
  </r>
  <r>
    <s v="strleaves-513-x-Aug-04-23"/>
    <m/>
    <n v="513"/>
    <x v="48"/>
    <n v="19.498000000000001"/>
    <n v="19.5"/>
    <x v="41"/>
    <s v="standard"/>
    <n v="34234626"/>
    <n v="34234626"/>
    <n v="7.74"/>
    <n v="2.48"/>
    <n v="0"/>
    <s v="s"/>
    <n v="5.9906785042473905E-3"/>
    <n v="3"/>
    <n v="647"/>
  </r>
  <r>
    <s v="strleaves-513-x-Aug-04-23"/>
    <m/>
    <n v="513"/>
    <x v="48"/>
    <n v="20.135000000000002"/>
    <n v="20.14"/>
    <x v="172"/>
    <s v=""/>
    <n v="5179351"/>
    <n v="34234626"/>
    <n v="7.74"/>
    <n v="2.48"/>
    <n v="0"/>
    <s v="s"/>
    <n v="9.0493012113053526E-4"/>
    <n v="3"/>
    <n v="648"/>
  </r>
  <r>
    <s v="strleaves-513-x-Aug-04-23"/>
    <m/>
    <n v="513"/>
    <x v="48"/>
    <n v="20.192"/>
    <n v="20.190000000000001"/>
    <x v="74"/>
    <s v=""/>
    <n v="6377851"/>
    <n v="34234626"/>
    <n v="7.74"/>
    <n v="2.48"/>
    <n v="0"/>
    <s v="s"/>
    <n v="1.1126136365745348E-3"/>
    <n v="3"/>
    <n v="649"/>
  </r>
  <r>
    <s v="strleaves-513-x-Aug-04-23"/>
    <m/>
    <n v="513"/>
    <x v="48"/>
    <n v="21.283999999999999"/>
    <n v="21.28"/>
    <x v="508"/>
    <s v=""/>
    <n v="5652822"/>
    <n v="34234626"/>
    <n v="7.74"/>
    <n v="2.48"/>
    <n v="0"/>
    <s v="s"/>
    <n v="9.8461548126506479E-4"/>
    <n v="3"/>
    <n v="650"/>
  </r>
  <r>
    <s v="strleaves-513-x-Aug-04-23"/>
    <m/>
    <n v="513"/>
    <x v="48"/>
    <n v="21.632000000000001"/>
    <n v="21.63"/>
    <x v="119"/>
    <s v=""/>
    <n v="4302236"/>
    <n v="34234626"/>
    <n v="7.74"/>
    <n v="2.48"/>
    <n v="0"/>
    <s v="s"/>
    <n v="7.4821764832152225E-4"/>
    <n v="3"/>
    <n v="651"/>
  </r>
  <r>
    <s v="strleaves-513-x-Aug-04-23"/>
    <m/>
    <n v="513"/>
    <x v="48"/>
    <n v="21.831"/>
    <n v="21.83"/>
    <x v="44"/>
    <s v="tetradecane"/>
    <n v="50964973"/>
    <n v="34234626"/>
    <n v="7.74"/>
    <n v="2.48"/>
    <n v="0"/>
    <s v="s"/>
    <n v="8.8499111191900036E-3"/>
    <n v="3"/>
    <n v="652"/>
  </r>
  <r>
    <s v="strleaves-513-x-Aug-04-23"/>
    <m/>
    <n v="513"/>
    <x v="48"/>
    <n v="22.276"/>
    <n v="22.28"/>
    <x v="46"/>
    <s v="tetramethyldiol"/>
    <n v="6848363"/>
    <n v="34234626"/>
    <n v="7.74"/>
    <n v="2.48"/>
    <n v="0"/>
    <s v="s"/>
    <n v="1.1873760842273599E-3"/>
    <n v="3"/>
    <n v="653"/>
  </r>
  <r>
    <s v="strleaves-513-x-Aug-04-23"/>
    <m/>
    <n v="513"/>
    <x v="48"/>
    <n v="22.414000000000001"/>
    <n v="22.41"/>
    <x v="509"/>
    <s v=""/>
    <n v="5372595"/>
    <n v="34234626"/>
    <n v="7.74"/>
    <n v="2.48"/>
    <n v="0"/>
    <s v="s"/>
    <n v="9.3008161891257259E-4"/>
    <n v="3"/>
    <n v="654"/>
  </r>
  <r>
    <s v="strleaves-513-x-Aug-04-23"/>
    <m/>
    <n v="513"/>
    <x v="48"/>
    <n v="22.690999999999999"/>
    <n v="22.69"/>
    <x v="75"/>
    <s v=""/>
    <n v="5911128"/>
    <n v="34234626"/>
    <n v="7.74"/>
    <n v="2.48"/>
    <n v="0"/>
    <s v="s"/>
    <n v="1.0217479381866342E-3"/>
    <n v="3"/>
    <n v="655"/>
  </r>
  <r>
    <s v="strleaves-513-x-Aug-04-23"/>
    <m/>
    <n v="513"/>
    <x v="48"/>
    <n v="23.103000000000002"/>
    <n v="23.1"/>
    <x v="76"/>
    <s v=""/>
    <n v="6193646"/>
    <n v="34234626"/>
    <n v="7.74"/>
    <n v="2.48"/>
    <n v="0"/>
    <s v="s"/>
    <n v="1.0689496425950458E-3"/>
    <n v="3"/>
    <n v="656"/>
  </r>
  <r>
    <s v="strleaves-513-x-Aug-04-23"/>
    <m/>
    <n v="513"/>
    <x v="48"/>
    <n v="24.324999999999999"/>
    <n v="24.33"/>
    <x v="48"/>
    <s v="pentadecane"/>
    <n v="4471726"/>
    <n v="34234626"/>
    <n v="7.74"/>
    <n v="2.48"/>
    <n v="0"/>
    <s v="s"/>
    <n v="7.7059204527421999E-4"/>
    <n v="3"/>
    <n v="657"/>
  </r>
  <r>
    <s v="strleaves-513-x-Aug-04-23"/>
    <m/>
    <n v="513"/>
    <x v="48"/>
    <n v="26.686"/>
    <n v="26.69"/>
    <x v="52"/>
    <s v=""/>
    <n v="6005406"/>
    <n v="34234626"/>
    <n v="7.74"/>
    <n v="2.48"/>
    <n v="0"/>
    <s v="s"/>
    <n v="1.0333113178273578E-3"/>
    <n v="3"/>
    <n v="658"/>
  </r>
  <r>
    <s v="strleaves-513-x-Aug-04-23"/>
    <m/>
    <n v="513"/>
    <x v="48"/>
    <n v="31.233000000000001"/>
    <n v="31.23"/>
    <x v="510"/>
    <s v=""/>
    <n v="4506395"/>
    <n v="34234626"/>
    <n v="7.74"/>
    <n v="2.48"/>
    <n v="0"/>
    <s v="s"/>
    <n v="7.7420959272453372E-4"/>
    <n v="3"/>
    <n v="659"/>
  </r>
  <r>
    <s v="strleaves-513-x-Aug-04-23"/>
    <m/>
    <n v="513"/>
    <x v="48"/>
    <n v="32.002000000000002"/>
    <n v="32"/>
    <x v="374"/>
    <s v=""/>
    <n v="7113656"/>
    <n v="34234626"/>
    <n v="7.74"/>
    <n v="2.48"/>
    <n v="0"/>
    <s v="s"/>
    <n v="1.2202916249232831E-3"/>
    <n v="3"/>
    <n v="660"/>
  </r>
  <r>
    <s v="strleaves-513-x-Aug-04-23"/>
    <m/>
    <n v="513"/>
    <x v="48"/>
    <n v="37.396000000000001"/>
    <n v="37.4"/>
    <x v="176"/>
    <s v=""/>
    <n v="1514524"/>
    <n v="34234626"/>
    <n v="7.74"/>
    <n v="2.48"/>
    <n v="0"/>
    <s v="s"/>
    <n v="2.5941160852481498E-4"/>
    <n v="3"/>
    <n v="661"/>
  </r>
  <r>
    <s v="strleaves-534-x-Aug-04-23"/>
    <m/>
    <n v="534"/>
    <x v="49"/>
    <n v="4.2430000000000003"/>
    <n v="4.24"/>
    <x v="100"/>
    <s v=""/>
    <n v="3174161"/>
    <n v="20926370"/>
    <n v="16.079999999999998"/>
    <n v="4.32"/>
    <n v="0"/>
    <s v="s"/>
    <n v="4.2747652698767495E-4"/>
    <n v="3"/>
    <n v="662"/>
  </r>
  <r>
    <s v="strleaves-534-x-Aug-04-23"/>
    <m/>
    <n v="534"/>
    <x v="49"/>
    <n v="4.3869999999999996"/>
    <n v="4.3899999999999997"/>
    <x v="101"/>
    <s v=""/>
    <n v="3211137"/>
    <n v="20926370"/>
    <n v="16.079999999999998"/>
    <n v="4.32"/>
    <n v="0"/>
    <s v="s"/>
    <n v="4.3180395594801831E-4"/>
    <n v="3"/>
    <n v="663"/>
  </r>
  <r>
    <s v="strleaves-534-x-Aug-04-23"/>
    <m/>
    <n v="534"/>
    <x v="49"/>
    <n v="4.6050000000000004"/>
    <n v="4.6100000000000003"/>
    <x v="493"/>
    <s v=""/>
    <n v="1467846"/>
    <n v="20926370"/>
    <n v="16.079999999999998"/>
    <n v="4.32"/>
    <n v="0"/>
    <s v="s"/>
    <n v="1.970850694801006E-4"/>
    <n v="3"/>
    <n v="664"/>
  </r>
  <r>
    <s v="strleaves-534-x-Aug-04-23"/>
    <m/>
    <n v="534"/>
    <x v="49"/>
    <n v="4.7729999999999997"/>
    <n v="4.7699999999999996"/>
    <x v="495"/>
    <s v=""/>
    <n v="2263575"/>
    <n v="20926370"/>
    <n v="16.079999999999998"/>
    <n v="4.32"/>
    <n v="0"/>
    <s v="s"/>
    <n v="3.0346915395977039E-4"/>
    <n v="3"/>
    <n v="665"/>
  </r>
  <r>
    <s v="strleaves-534-x-Aug-04-23"/>
    <m/>
    <n v="534"/>
    <x v="49"/>
    <n v="4.8540000000000001"/>
    <n v="4.8499999999999996"/>
    <x v="445"/>
    <s v=""/>
    <n v="16530747"/>
    <n v="20926370"/>
    <n v="16.079999999999998"/>
    <n v="4.32"/>
    <n v="0"/>
    <s v="s"/>
    <n v="2.2128886457543013E-3"/>
    <n v="3"/>
    <n v="666"/>
  </r>
  <r>
    <s v="strleaves-534-x-Aug-04-23"/>
    <m/>
    <n v="534"/>
    <x v="49"/>
    <n v="5.431"/>
    <n v="5.43"/>
    <x v="2"/>
    <s v="hydroxymethylpentanone"/>
    <n v="14231254"/>
    <n v="20926370"/>
    <n v="16.079999999999998"/>
    <n v="4.32"/>
    <n v="0"/>
    <s v="s"/>
    <n v="1.9022108152880175E-3"/>
    <n v="3"/>
    <n v="667"/>
  </r>
  <r>
    <s v="strleaves-534-x-Aug-04-23"/>
    <m/>
    <n v="534"/>
    <x v="49"/>
    <n v="5.7489999999999997"/>
    <n v="5.75"/>
    <x v="3"/>
    <s v="zhexenol"/>
    <n v="24040535"/>
    <n v="20926370"/>
    <n v="16.079999999999998"/>
    <n v="4.32"/>
    <n v="0"/>
    <s v="s"/>
    <n v="3.208551217654493E-3"/>
    <n v="3"/>
    <n v="668"/>
  </r>
  <r>
    <s v="strleaves-534-x-Aug-04-23"/>
    <m/>
    <n v="534"/>
    <x v="49"/>
    <n v="5.89"/>
    <n v="5.89"/>
    <x v="104"/>
    <s v=""/>
    <n v="7689807"/>
    <n v="20926370"/>
    <n v="16.079999999999998"/>
    <n v="4.32"/>
    <n v="0"/>
    <s v="s"/>
    <n v="1.0247799804019861E-3"/>
    <n v="3"/>
    <n v="669"/>
  </r>
  <r>
    <s v="strleaves-534-x-Aug-04-23"/>
    <m/>
    <n v="534"/>
    <x v="49"/>
    <n v="6.1050000000000004"/>
    <n v="6.11"/>
    <x v="5"/>
    <s v=""/>
    <n v="5647473"/>
    <n v="20926370"/>
    <n v="16.079999999999998"/>
    <n v="4.32"/>
    <n v="0"/>
    <s v="s"/>
    <n v="7.5148561388295909E-4"/>
    <n v="3"/>
    <n v="670"/>
  </r>
  <r>
    <s v="strleaves-534-x-Aug-04-23"/>
    <m/>
    <n v="534"/>
    <x v="49"/>
    <n v="6.4429999999999996"/>
    <n v="6.44"/>
    <x v="456"/>
    <s v=""/>
    <n v="4321460"/>
    <n v="20926370"/>
    <n v="16.079999999999998"/>
    <n v="4.32"/>
    <n v="0"/>
    <s v="s"/>
    <n v="5.7418162198004667E-4"/>
    <n v="3"/>
    <n v="671"/>
  </r>
  <r>
    <s v="strleaves-534-x-Aug-04-23"/>
    <m/>
    <n v="534"/>
    <x v="49"/>
    <n v="6.7160000000000002"/>
    <n v="6.72"/>
    <x v="6"/>
    <s v=""/>
    <n v="3160088"/>
    <n v="20926370"/>
    <n v="16.079999999999998"/>
    <n v="4.32"/>
    <n v="0"/>
    <s v="s"/>
    <n v="4.1924820720932863E-4"/>
    <n v="3"/>
    <n v="672"/>
  </r>
  <r>
    <s v="strleaves-534-x-Aug-04-23"/>
    <m/>
    <n v="534"/>
    <x v="49"/>
    <n v="6.7919999999999998"/>
    <n v="6.79"/>
    <x v="180"/>
    <s v=""/>
    <n v="3423712"/>
    <n v="20926370"/>
    <n v="16.079999999999998"/>
    <n v="4.32"/>
    <n v="0"/>
    <s v="s"/>
    <n v="4.5354822463024991E-4"/>
    <n v="3"/>
    <n v="673"/>
  </r>
  <r>
    <s v="strleaves-534-x-Aug-04-23"/>
    <m/>
    <n v="534"/>
    <x v="49"/>
    <n v="6.9580000000000002"/>
    <n v="6.96"/>
    <x v="7"/>
    <s v="nonane"/>
    <n v="1576748"/>
    <n v="20926370"/>
    <n v="16.079999999999998"/>
    <n v="4.32"/>
    <n v="0"/>
    <s v="s"/>
    <n v="2.0856609156575992E-4"/>
    <n v="3"/>
    <n v="674"/>
  </r>
  <r>
    <s v="strleaves-534-x-Aug-04-23"/>
    <m/>
    <n v="534"/>
    <x v="49"/>
    <n v="7.5030000000000001"/>
    <n v="7.5"/>
    <x v="9"/>
    <s v="cyclopentane"/>
    <n v="14430880"/>
    <n v="20926370"/>
    <n v="16.079999999999998"/>
    <n v="4.32"/>
    <n v="0"/>
    <s v="s"/>
    <n v="1.9060327255773493E-3"/>
    <n v="3"/>
    <n v="675"/>
  </r>
  <r>
    <s v="strleaves-534-x-Aug-04-23"/>
    <m/>
    <n v="534"/>
    <x v="49"/>
    <n v="7.5640000000000001"/>
    <n v="7.56"/>
    <x v="484"/>
    <s v=""/>
    <n v="9196690"/>
    <n v="20926370"/>
    <n v="16.079999999999998"/>
    <n v="4.32"/>
    <n v="0"/>
    <s v="s"/>
    <n v="1.2129032567269103E-3"/>
    <n v="3"/>
    <n v="676"/>
  </r>
  <r>
    <s v="strleaves-534-x-Aug-04-23"/>
    <m/>
    <n v="534"/>
    <x v="49"/>
    <n v="7.8419999999999996"/>
    <n v="7.84"/>
    <x v="457"/>
    <s v=""/>
    <n v="4639299"/>
    <n v="20926370"/>
    <n v="16.079999999999998"/>
    <n v="4.32"/>
    <n v="0"/>
    <s v="s"/>
    <n v="6.109490660313739E-4"/>
    <n v="3"/>
    <n v="677"/>
  </r>
  <r>
    <s v="strleaves-534-x-Aug-04-23"/>
    <m/>
    <n v="534"/>
    <x v="49"/>
    <n v="8.0030000000000001"/>
    <n v="8"/>
    <x v="169"/>
    <s v="apinene"/>
    <n v="4712113"/>
    <n v="20926370"/>
    <n v="16.079999999999998"/>
    <n v="4.32"/>
    <n v="0"/>
    <s v="s"/>
    <n v="6.1962269055325272E-4"/>
    <n v="3"/>
    <n v="678"/>
  </r>
  <r>
    <s v="strleaves-534-x-Aug-04-23"/>
    <m/>
    <n v="534"/>
    <x v="49"/>
    <n v="8.3840000000000003"/>
    <n v="8.3800000000000008"/>
    <x v="182"/>
    <s v=""/>
    <n v="4680849"/>
    <n v="20926370"/>
    <n v="16.079999999999998"/>
    <n v="4.32"/>
    <n v="0"/>
    <s v="s"/>
    <n v="6.1460511115639664E-4"/>
    <n v="3"/>
    <n v="679"/>
  </r>
  <r>
    <s v="strleaves-534-x-Aug-04-23"/>
    <m/>
    <n v="534"/>
    <x v="49"/>
    <n v="8.4659999999999993"/>
    <n v="8.4700000000000006"/>
    <x v="10"/>
    <s v=""/>
    <n v="9792903"/>
    <n v="20926370"/>
    <n v="16.079999999999998"/>
    <n v="4.32"/>
    <n v="0"/>
    <s v="s"/>
    <n v="1.2839374026162185E-3"/>
    <n v="3"/>
    <n v="680"/>
  </r>
  <r>
    <s v="strleaves-534-x-Aug-04-23"/>
    <m/>
    <n v="534"/>
    <x v="49"/>
    <n v="8.9239999999999995"/>
    <n v="8.92"/>
    <x v="11"/>
    <s v=""/>
    <n v="5652430"/>
    <n v="20926370"/>
    <n v="16.079999999999998"/>
    <n v="4.32"/>
    <n v="0"/>
    <s v="s"/>
    <n v="7.3999603254827444E-4"/>
    <n v="3"/>
    <n v="681"/>
  </r>
  <r>
    <s v="strleaves-534-x-Aug-04-23"/>
    <m/>
    <n v="534"/>
    <x v="49"/>
    <n v="9.3000000000000007"/>
    <n v="9.3000000000000007"/>
    <x v="202"/>
    <s v=""/>
    <n v="6070073"/>
    <n v="20926370"/>
    <n v="16.079999999999998"/>
    <n v="4.32"/>
    <n v="0"/>
    <s v="s"/>
    <n v="7.9350715999548912E-4"/>
    <n v="3"/>
    <n v="682"/>
  </r>
  <r>
    <s v="strleaves-534-x-Aug-04-23"/>
    <m/>
    <n v="534"/>
    <x v="49"/>
    <n v="9.9039999999999999"/>
    <n v="9.9"/>
    <x v="269"/>
    <s v=""/>
    <n v="18207661"/>
    <n v="20926370"/>
    <n v="16.079999999999998"/>
    <n v="4.32"/>
    <n v="0"/>
    <s v="s"/>
    <n v="2.3767021861904585E-3"/>
    <n v="3"/>
    <n v="683"/>
  </r>
  <r>
    <s v="strleaves-534-x-Aug-04-23"/>
    <m/>
    <n v="534"/>
    <x v="49"/>
    <n v="10.157999999999999"/>
    <n v="10.16"/>
    <x v="115"/>
    <s v="decane"/>
    <n v="4756455"/>
    <n v="20926370"/>
    <n v="16.079999999999998"/>
    <n v="4.32"/>
    <n v="0"/>
    <s v="s"/>
    <n v="6.1996703977876917E-4"/>
    <n v="3"/>
    <n v="684"/>
  </r>
  <r>
    <s v="strleaves-534-x-Aug-04-23"/>
    <m/>
    <n v="534"/>
    <x v="49"/>
    <n v="10.260999999999999"/>
    <n v="10.26"/>
    <x v="448"/>
    <s v=""/>
    <n v="9915585"/>
    <n v="20926370"/>
    <n v="16.079999999999998"/>
    <n v="4.32"/>
    <n v="0"/>
    <s v="s"/>
    <n v="1.2905329004817834E-3"/>
    <n v="3"/>
    <n v="685"/>
  </r>
  <r>
    <s v="strleaves-534-x-Aug-04-23"/>
    <m/>
    <n v="534"/>
    <x v="49"/>
    <n v="10.36"/>
    <n v="10.36"/>
    <x v="326"/>
    <s v=""/>
    <n v="10986362"/>
    <n v="20926370"/>
    <n v="16.079999999999998"/>
    <n v="4.32"/>
    <n v="0"/>
    <s v="s"/>
    <n v="1.4278122367719216E-3"/>
    <n v="3"/>
    <n v="686"/>
  </r>
  <r>
    <s v="strleaves-534-x-Aug-04-23"/>
    <m/>
    <n v="534"/>
    <x v="49"/>
    <n v="10.47"/>
    <n v="10.47"/>
    <x v="14"/>
    <s v="zhexenolacetate"/>
    <n v="14629992"/>
    <n v="20926370"/>
    <n v="16.079999999999998"/>
    <n v="4.32"/>
    <n v="0"/>
    <s v="s"/>
    <n v="1.8985789527306285E-3"/>
    <n v="3"/>
    <n v="687"/>
  </r>
  <r>
    <s v="strleaves-534-x-Aug-04-23"/>
    <m/>
    <n v="534"/>
    <x v="49"/>
    <n v="11.071999999999999"/>
    <n v="11.07"/>
    <x v="15"/>
    <s v="dlimonene"/>
    <n v="10493773"/>
    <n v="20926370"/>
    <n v="16.079999999999998"/>
    <n v="4.32"/>
    <n v="0"/>
    <s v="s"/>
    <n v="1.3598297477400954E-3"/>
    <n v="3"/>
    <n v="688"/>
  </r>
  <r>
    <s v="strleaves-534-x-Aug-04-23"/>
    <m/>
    <n v="534"/>
    <x v="49"/>
    <n v="11.749000000000001"/>
    <n v="11.75"/>
    <x v="149"/>
    <s v="bocimene"/>
    <n v="9426133"/>
    <n v="20926370"/>
    <n v="16.079999999999998"/>
    <n v="4.32"/>
    <n v="0"/>
    <s v="s"/>
    <n v="1.2197073806314936E-3"/>
    <n v="3"/>
    <n v="689"/>
  </r>
  <r>
    <s v="strleaves-534-x-Aug-04-23"/>
    <m/>
    <n v="534"/>
    <x v="49"/>
    <n v="12.026999999999999"/>
    <n v="12.03"/>
    <x v="184"/>
    <s v=""/>
    <n v="6578607"/>
    <n v="20926370"/>
    <n v="16.079999999999998"/>
    <n v="4.32"/>
    <n v="0"/>
    <s v="s"/>
    <n v="8.5001416404334256E-4"/>
    <n v="3"/>
    <n v="690"/>
  </r>
  <r>
    <s v="strleaves-534-x-Aug-04-23"/>
    <m/>
    <n v="534"/>
    <x v="49"/>
    <n v="13.204000000000001"/>
    <n v="13.2"/>
    <x v="19"/>
    <s v=""/>
    <n v="6052865"/>
    <n v="20926370"/>
    <n v="16.079999999999998"/>
    <n v="4.32"/>
    <n v="0"/>
    <s v="s"/>
    <n v="7.8095183704561142E-4"/>
    <n v="3"/>
    <n v="691"/>
  </r>
  <r>
    <s v="strleaves-534-x-Aug-04-23"/>
    <m/>
    <n v="534"/>
    <x v="49"/>
    <n v="13.36"/>
    <n v="13.36"/>
    <x v="94"/>
    <s v=""/>
    <n v="3706291"/>
    <n v="20926370"/>
    <n v="16.079999999999998"/>
    <n v="4.32"/>
    <n v="0"/>
    <s v="s"/>
    <n v="4.7750148993534964E-4"/>
    <n v="3"/>
    <n v="692"/>
  </r>
  <r>
    <s v="strleaves-534-x-Aug-04-23"/>
    <m/>
    <n v="534"/>
    <x v="49"/>
    <n v="13.515000000000001"/>
    <n v="13.52"/>
    <x v="20"/>
    <s v="nonanal"/>
    <n v="6326290"/>
    <n v="20926370"/>
    <n v="16.079999999999998"/>
    <n v="4.32"/>
    <n v="0"/>
    <s v="s"/>
    <n v="8.1387399515803378E-4"/>
    <n v="3"/>
    <n v="693"/>
  </r>
  <r>
    <s v="strleaves-534-x-Aug-04-23"/>
    <m/>
    <n v="534"/>
    <x v="49"/>
    <n v="13.885999999999999"/>
    <n v="13.89"/>
    <x v="71"/>
    <s v="edimethylnonatriene"/>
    <n v="39312023"/>
    <n v="20926370"/>
    <n v="16.079999999999998"/>
    <n v="4.32"/>
    <n v="0"/>
    <s v="s"/>
    <n v="5.0501843676809387E-3"/>
    <n v="3"/>
    <n v="694"/>
  </r>
  <r>
    <s v="strleaves-534-x-Aug-04-23"/>
    <m/>
    <n v="534"/>
    <x v="49"/>
    <n v="15.157"/>
    <n v="15.16"/>
    <x v="23"/>
    <s v=""/>
    <n v="6024451"/>
    <n v="20926370"/>
    <n v="16.079999999999998"/>
    <n v="4.32"/>
    <n v="0"/>
    <s v="s"/>
    <n v="7.728122228171354E-4"/>
    <n v="3"/>
    <n v="695"/>
  </r>
  <r>
    <s v="strleaves-534-x-Aug-04-23"/>
    <m/>
    <n v="534"/>
    <x v="49"/>
    <n v="16"/>
    <n v="16"/>
    <x v="26"/>
    <s v="Butanoicacidhexenylester"/>
    <n v="3513191"/>
    <n v="20926370"/>
    <n v="16.079999999999998"/>
    <n v="4.32"/>
    <n v="0"/>
    <s v="s"/>
    <n v="4.5002209010232004E-4"/>
    <n v="3"/>
    <n v="696"/>
  </r>
  <r>
    <s v="strleaves-534-x-Aug-04-23"/>
    <m/>
    <n v="534"/>
    <x v="49"/>
    <n v="16.11"/>
    <n v="16.11"/>
    <x v="204"/>
    <s v=""/>
    <n v="6576947"/>
    <n v="20926370"/>
    <n v="16.079999999999998"/>
    <n v="4.32"/>
    <n v="0"/>
    <s v="s"/>
    <n v="8.4126510385541505E-4"/>
    <n v="3"/>
    <n v="697"/>
  </r>
  <r>
    <s v="strleaves-534-x-Aug-04-23"/>
    <m/>
    <n v="534"/>
    <x v="49"/>
    <n v="16.21"/>
    <n v="16.21"/>
    <x v="27"/>
    <s v="methylsalicylate"/>
    <n v="22601630"/>
    <n v="20926370"/>
    <n v="16.079999999999998"/>
    <n v="4.32"/>
    <n v="0"/>
    <s v="s"/>
    <n v="2.8868595071757435E-3"/>
    <n v="3"/>
    <n v="698"/>
  </r>
  <r>
    <s v="strleaves-534-x-Aug-04-23"/>
    <m/>
    <n v="534"/>
    <x v="49"/>
    <n v="16.367000000000001"/>
    <n v="16.37"/>
    <x v="28"/>
    <s v="dodecane"/>
    <n v="42049259"/>
    <n v="20926370"/>
    <n v="16.079999999999998"/>
    <n v="4.32"/>
    <n v="0"/>
    <s v="s"/>
    <n v="5.3631813415839823E-3"/>
    <n v="3"/>
    <n v="699"/>
  </r>
  <r>
    <s v="strleaves-534-x-Aug-04-23"/>
    <m/>
    <n v="534"/>
    <x v="49"/>
    <n v="16.55"/>
    <n v="16.55"/>
    <x v="29"/>
    <s v="decanal"/>
    <n v="5145323"/>
    <n v="20926370"/>
    <n v="16.079999999999998"/>
    <n v="4.32"/>
    <n v="0"/>
    <s v="s"/>
    <n v="6.5532375855748546E-4"/>
    <n v="3"/>
    <n v="700"/>
  </r>
  <r>
    <s v="strleaves-534-x-Aug-04-23"/>
    <m/>
    <n v="534"/>
    <x v="49"/>
    <n v="17.324999999999999"/>
    <n v="17.329999999999998"/>
    <x v="152"/>
    <s v="z3hex"/>
    <n v="9792363"/>
    <n v="20926370"/>
    <n v="16.079999999999998"/>
    <n v="4.32"/>
    <n v="0"/>
    <s v="s"/>
    <n v="1.2454055500229785E-3"/>
    <n v="3"/>
    <n v="701"/>
  </r>
  <r>
    <s v="strleaves-534-x-Aug-04-23"/>
    <m/>
    <n v="534"/>
    <x v="49"/>
    <n v="17.431000000000001"/>
    <n v="17.43"/>
    <x v="30"/>
    <s v="cisthreehexiso"/>
    <n v="26249882"/>
    <n v="20926370"/>
    <n v="16.079999999999998"/>
    <n v="4.32"/>
    <n v="0"/>
    <s v="s"/>
    <n v="3.3337386785613028E-3"/>
    <n v="3"/>
    <n v="702"/>
  </r>
  <r>
    <s v="strleaves-534-x-Aug-04-23"/>
    <m/>
    <n v="534"/>
    <x v="49"/>
    <n v="18.181000000000001"/>
    <n v="18.18"/>
    <x v="33"/>
    <s v="methylacetophenone"/>
    <n v="7640730"/>
    <n v="20926370"/>
    <n v="16.079999999999998"/>
    <n v="4.32"/>
    <n v="0"/>
    <s v="s"/>
    <n v="9.6899344412705525E-4"/>
    <n v="3"/>
    <n v="703"/>
  </r>
  <r>
    <s v="strleaves-534-x-Aug-04-23"/>
    <m/>
    <n v="534"/>
    <x v="49"/>
    <n v="18.649000000000001"/>
    <n v="18.649999999999999"/>
    <x v="449"/>
    <s v=""/>
    <n v="3863561"/>
    <n v="20926370"/>
    <n v="16.079999999999998"/>
    <n v="4.32"/>
    <n v="0"/>
    <s v="s"/>
    <n v="4.8927882958511816E-4"/>
    <n v="3"/>
    <n v="704"/>
  </r>
  <r>
    <s v="strleaves-534-x-Aug-04-23"/>
    <m/>
    <n v="534"/>
    <x v="49"/>
    <n v="18.693999999999999"/>
    <n v="18.690000000000001"/>
    <x v="35"/>
    <s v=""/>
    <n v="2724082"/>
    <n v="20926370"/>
    <n v="16.079999999999998"/>
    <n v="4.32"/>
    <n v="0"/>
    <s v="s"/>
    <n v="3.4448662920783364E-4"/>
    <n v="3"/>
    <n v="705"/>
  </r>
  <r>
    <s v="strleaves-534-x-Aug-04-23"/>
    <m/>
    <n v="534"/>
    <x v="49"/>
    <n v="18.965"/>
    <n v="18.97"/>
    <x v="450"/>
    <s v=""/>
    <n v="4846524"/>
    <n v="20926370"/>
    <n v="16.079999999999998"/>
    <n v="4.32"/>
    <n v="0"/>
    <s v="s"/>
    <n v="6.1202192020050339E-4"/>
    <n v="3"/>
    <n v="706"/>
  </r>
  <r>
    <s v="strleaves-534-x-Aug-04-23"/>
    <m/>
    <n v="534"/>
    <x v="49"/>
    <n v="19.184999999999999"/>
    <n v="19.190000000000001"/>
    <x v="38"/>
    <s v=""/>
    <n v="4329928"/>
    <n v="20926370"/>
    <n v="16.079999999999998"/>
    <n v="4.32"/>
    <n v="0"/>
    <s v="s"/>
    <n v="5.4601248267395497E-4"/>
    <n v="3"/>
    <n v="707"/>
  </r>
  <r>
    <s v="strleaves-534-x-Aug-04-23"/>
    <m/>
    <n v="534"/>
    <x v="49"/>
    <n v="19.501999999999999"/>
    <n v="19.5"/>
    <x v="41"/>
    <s v="standard"/>
    <n v="20926370"/>
    <n v="20926370"/>
    <n v="16.079999999999998"/>
    <n v="4.32"/>
    <n v="0"/>
    <s v="s"/>
    <n v="2.6351294375579733E-3"/>
    <n v="3"/>
    <n v="708"/>
  </r>
  <r>
    <s v="strleaves-534-x-Aug-04-23"/>
    <m/>
    <n v="534"/>
    <x v="49"/>
    <n v="20.63"/>
    <n v="20.63"/>
    <x v="188"/>
    <s v=""/>
    <n v="3241840"/>
    <n v="20926370"/>
    <n v="16.079999999999998"/>
    <n v="4.32"/>
    <n v="0"/>
    <s v="s"/>
    <n v="4.0764925396963249E-4"/>
    <n v="3"/>
    <n v="709"/>
  </r>
  <r>
    <s v="strleaves-534-x-Aug-04-23"/>
    <m/>
    <n v="534"/>
    <x v="49"/>
    <n v="21.324999999999999"/>
    <n v="21.33"/>
    <x v="189"/>
    <s v=""/>
    <n v="5706952"/>
    <n v="20926370"/>
    <n v="16.079999999999998"/>
    <n v="4.32"/>
    <n v="0"/>
    <s v="s"/>
    <n v="7.1661712379802913E-4"/>
    <n v="3"/>
    <n v="710"/>
  </r>
  <r>
    <s v="strleaves-534-x-Aug-04-23"/>
    <m/>
    <n v="534"/>
    <x v="49"/>
    <n v="21.63"/>
    <n v="21.63"/>
    <x v="119"/>
    <s v=""/>
    <n v="2242861"/>
    <n v="20926370"/>
    <n v="16.079999999999998"/>
    <n v="4.32"/>
    <n v="0"/>
    <s v="s"/>
    <n v="2.8123804415928095E-4"/>
    <n v="3"/>
    <n v="711"/>
  </r>
  <r>
    <s v="strleaves-534-x-Aug-04-23"/>
    <m/>
    <n v="534"/>
    <x v="49"/>
    <n v="21.832999999999998"/>
    <n v="21.83"/>
    <x v="44"/>
    <s v="tetradecane"/>
    <n v="25730900"/>
    <n v="20926370"/>
    <n v="16.079999999999998"/>
    <n v="4.32"/>
    <n v="0"/>
    <s v="s"/>
    <n v="3.2219314329510322E-3"/>
    <n v="3"/>
    <n v="712"/>
  </r>
  <r>
    <s v="strleaves-534-x-Aug-04-23"/>
    <m/>
    <n v="534"/>
    <x v="49"/>
    <n v="22.282"/>
    <n v="22.28"/>
    <x v="46"/>
    <s v="tetramethyldiol"/>
    <n v="14760169"/>
    <n v="20926370"/>
    <n v="16.079999999999998"/>
    <n v="4.32"/>
    <n v="0"/>
    <s v="s"/>
    <n v="1.845623497253092E-3"/>
    <n v="3"/>
    <n v="713"/>
  </r>
  <r>
    <s v="strleaves-534-x-Aug-04-23"/>
    <m/>
    <n v="534"/>
    <x v="49"/>
    <n v="22.414000000000001"/>
    <n v="22.41"/>
    <x v="509"/>
    <s v=""/>
    <n v="7109415"/>
    <n v="20926370"/>
    <n v="16.079999999999998"/>
    <n v="4.32"/>
    <n v="0"/>
    <s v="s"/>
    <n v="8.8772196308371115E-4"/>
    <n v="3"/>
    <n v="714"/>
  </r>
  <r>
    <s v="strleaves-534-x-Aug-04-23"/>
    <m/>
    <n v="534"/>
    <x v="49"/>
    <n v="24.242999999999999"/>
    <n v="24.24"/>
    <x v="343"/>
    <s v=""/>
    <n v="1920250"/>
    <n v="20926370"/>
    <n v="16.079999999999998"/>
    <n v="4.32"/>
    <n v="0"/>
    <s v="s"/>
    <n v="2.3943798138036066E-4"/>
    <n v="3"/>
    <n v="715"/>
  </r>
  <r>
    <s v="strleaves-534-x-Aug-04-23"/>
    <m/>
    <n v="534"/>
    <x v="49"/>
    <n v="24.329000000000001"/>
    <n v="24.33"/>
    <x v="48"/>
    <s v="pentadecane"/>
    <n v="4620743"/>
    <n v="20926370"/>
    <n v="16.079999999999998"/>
    <n v="4.32"/>
    <n v="0"/>
    <s v="s"/>
    <n v="5.7536057857643635E-4"/>
    <n v="3"/>
    <n v="716"/>
  </r>
  <r>
    <s v="strleaves-534-x-Aug-04-23"/>
    <m/>
    <n v="534"/>
    <x v="49"/>
    <n v="26.068000000000001"/>
    <n v="26.07"/>
    <x v="50"/>
    <s v=""/>
    <n v="6456635"/>
    <n v="20926370"/>
    <n v="16.079999999999998"/>
    <n v="4.32"/>
    <n v="0"/>
    <s v="s"/>
    <n v="8.0283886966317183E-4"/>
    <n v="3"/>
    <n v="717"/>
  </r>
  <r>
    <s v="strleaves-534-x-Aug-04-23"/>
    <m/>
    <n v="534"/>
    <x v="49"/>
    <n v="26.690999999999999"/>
    <n v="26.69"/>
    <x v="52"/>
    <s v=""/>
    <n v="3892854"/>
    <n v="20926370"/>
    <n v="16.079999999999998"/>
    <n v="4.32"/>
    <n v="0"/>
    <s v="s"/>
    <n v="4.8337588721542436E-4"/>
    <n v="3"/>
    <n v="718"/>
  </r>
  <r>
    <s v="strleaves-534-x-Aug-04-23"/>
    <m/>
    <n v="534"/>
    <x v="49"/>
    <n v="28.204999999999998"/>
    <n v="28.21"/>
    <x v="79"/>
    <s v=""/>
    <n v="11338652"/>
    <n v="20926370"/>
    <n v="16.079999999999998"/>
    <n v="4.32"/>
    <n v="0"/>
    <s v="s"/>
    <n v="1.4059628534219876E-3"/>
    <n v="3"/>
    <n v="719"/>
  </r>
  <r>
    <s v="strleaves-534-x-Aug-04-23"/>
    <m/>
    <n v="534"/>
    <x v="49"/>
    <n v="28.434999999999999"/>
    <n v="28.44"/>
    <x v="80"/>
    <s v=""/>
    <n v="3055830"/>
    <n v="20926370"/>
    <n v="16.079999999999998"/>
    <n v="4.32"/>
    <n v="0"/>
    <s v="s"/>
    <n v="3.7838856568784911E-4"/>
    <n v="3"/>
    <n v="720"/>
  </r>
  <r>
    <s v="strleaves-534-x-Aug-04-23"/>
    <m/>
    <n v="534"/>
    <x v="49"/>
    <n v="32.002000000000002"/>
    <n v="32"/>
    <x v="374"/>
    <s v=""/>
    <n v="13863490"/>
    <n v="20926370"/>
    <n v="16.079999999999998"/>
    <n v="4.32"/>
    <n v="0"/>
    <s v="s"/>
    <n v="1.7142676090149303E-3"/>
    <n v="3"/>
    <n v="721"/>
  </r>
  <r>
    <s v="strleaves-534-x-Aug-04-23"/>
    <m/>
    <n v="534"/>
    <x v="49"/>
    <n v="35.091000000000001"/>
    <n v="35.090000000000003"/>
    <x v="81"/>
    <s v=""/>
    <n v="30687311"/>
    <n v="20926370"/>
    <n v="16.079999999999998"/>
    <n v="4.32"/>
    <n v="0"/>
    <s v="s"/>
    <n v="3.7893345322572805E-3"/>
    <n v="3"/>
    <n v="722"/>
  </r>
  <r>
    <s v="strleaves-545-x-Aug-04-23"/>
    <m/>
    <n v="545"/>
    <x v="50"/>
    <n v="4.3890000000000002"/>
    <n v="4.3899999999999997"/>
    <x v="101"/>
    <s v=""/>
    <n v="5229581"/>
    <n v="25324291"/>
    <n v="8.92"/>
    <n v="2.81"/>
    <n v="1"/>
    <s v="s"/>
    <n v="9.6061132371389976E-4"/>
    <n v="3"/>
    <n v="723"/>
  </r>
  <r>
    <s v="strleaves-545-x-Aug-04-23"/>
    <m/>
    <n v="545"/>
    <x v="50"/>
    <n v="4.7779999999999996"/>
    <n v="4.78"/>
    <x v="178"/>
    <s v=""/>
    <n v="8158378"/>
    <n v="25324291"/>
    <n v="8.92"/>
    <n v="2.81"/>
    <n v="1"/>
    <s v="s"/>
    <n v="1.496526330210024E-3"/>
    <n v="3"/>
    <n v="724"/>
  </r>
  <r>
    <s v="strleaves-545-x-Aug-04-23"/>
    <m/>
    <n v="545"/>
    <x v="50"/>
    <n v="4.859"/>
    <n v="4.8600000000000003"/>
    <x v="103"/>
    <s v=""/>
    <n v="10544099"/>
    <n v="25324291"/>
    <n v="8.92"/>
    <n v="2.81"/>
    <n v="1"/>
    <s v="s"/>
    <n v="1.9314815915873302E-3"/>
    <n v="3"/>
    <n v="725"/>
  </r>
  <r>
    <s v="strleaves-545-x-Aug-04-23"/>
    <m/>
    <n v="545"/>
    <x v="50"/>
    <n v="5.4249999999999998"/>
    <n v="5.43"/>
    <x v="2"/>
    <s v="hydroxymethylpentanone"/>
    <n v="65754654"/>
    <n v="25324291"/>
    <n v="8.92"/>
    <n v="2.81"/>
    <n v="1"/>
    <s v="s"/>
    <n v="1.2028430997815434E-2"/>
    <n v="3"/>
    <n v="726"/>
  </r>
  <r>
    <s v="strleaves-545-x-Aug-04-23"/>
    <m/>
    <n v="545"/>
    <x v="50"/>
    <n v="5.7510000000000003"/>
    <n v="5.75"/>
    <x v="3"/>
    <s v="zhexenol"/>
    <n v="151238078"/>
    <n v="25324291"/>
    <n v="8.92"/>
    <n v="2.81"/>
    <n v="1"/>
    <s v="s"/>
    <n v="2.7627770751110836E-2"/>
    <n v="3"/>
    <n v="727"/>
  </r>
  <r>
    <s v="strleaves-545-x-Aug-04-23"/>
    <m/>
    <n v="545"/>
    <x v="50"/>
    <n v="6.11"/>
    <n v="6.11"/>
    <x v="5"/>
    <s v=""/>
    <n v="10593165"/>
    <n v="25324291"/>
    <n v="8.92"/>
    <n v="2.81"/>
    <n v="1"/>
    <s v="s"/>
    <n v="1.9324731239465558E-3"/>
    <n v="3"/>
    <n v="728"/>
  </r>
  <r>
    <s v="strleaves-545-x-Aug-04-23"/>
    <m/>
    <n v="545"/>
    <x v="50"/>
    <n v="6.4480000000000004"/>
    <n v="6.45"/>
    <x v="179"/>
    <s v=""/>
    <n v="4487964"/>
    <n v="25324291"/>
    <n v="8.92"/>
    <n v="2.81"/>
    <n v="1"/>
    <s v="s"/>
    <n v="8.1760011011661974E-4"/>
    <n v="3"/>
    <n v="729"/>
  </r>
  <r>
    <s v="strleaves-545-x-Aug-04-23"/>
    <m/>
    <n v="545"/>
    <x v="50"/>
    <n v="7.5060000000000002"/>
    <n v="7.51"/>
    <x v="9"/>
    <s v="cyclopentane"/>
    <n v="12798500"/>
    <n v="25324291"/>
    <n v="8.92"/>
    <n v="2.81"/>
    <n v="1"/>
    <s v="s"/>
    <n v="2.3283878140281369E-3"/>
    <n v="3"/>
    <n v="730"/>
  </r>
  <r>
    <s v="strleaves-545-x-Aug-04-23"/>
    <m/>
    <n v="545"/>
    <x v="50"/>
    <n v="7.5720000000000001"/>
    <n v="7.57"/>
    <x v="469"/>
    <s v=""/>
    <n v="4043822"/>
    <n v="25324291"/>
    <n v="8.92"/>
    <n v="2.81"/>
    <n v="1"/>
    <s v="s"/>
    <n v="7.3467245759083612E-4"/>
    <n v="3"/>
    <n v="731"/>
  </r>
  <r>
    <s v="strleaves-545-x-Aug-04-23"/>
    <m/>
    <n v="545"/>
    <x v="50"/>
    <n v="8.3859999999999992"/>
    <n v="8.39"/>
    <x v="70"/>
    <s v=""/>
    <n v="4325108"/>
    <n v="25324291"/>
    <n v="8.92"/>
    <n v="2.81"/>
    <n v="1"/>
    <s v="s"/>
    <n v="7.8470239916003572E-4"/>
    <n v="3"/>
    <n v="732"/>
  </r>
  <r>
    <s v="strleaves-545-x-Aug-04-23"/>
    <m/>
    <n v="545"/>
    <x v="50"/>
    <n v="8.468"/>
    <n v="8.4700000000000006"/>
    <x v="10"/>
    <s v=""/>
    <n v="10004326"/>
    <n v="25324291"/>
    <n v="8.92"/>
    <n v="2.81"/>
    <n v="1"/>
    <s v="s"/>
    <n v="1.8126041314372502E-3"/>
    <n v="3"/>
    <n v="733"/>
  </r>
  <r>
    <s v="strleaves-545-x-Aug-04-23"/>
    <m/>
    <n v="545"/>
    <x v="50"/>
    <n v="8.9149999999999991"/>
    <n v="8.92"/>
    <x v="11"/>
    <s v=""/>
    <n v="12491266"/>
    <n v="25324291"/>
    <n v="8.92"/>
    <n v="2.81"/>
    <n v="1"/>
    <s v="s"/>
    <n v="2.2601096093850309E-3"/>
    <n v="3"/>
    <n v="734"/>
  </r>
  <r>
    <s v="strleaves-545-x-Aug-04-23"/>
    <m/>
    <n v="545"/>
    <x v="50"/>
    <n v="9.83"/>
    <n v="9.83"/>
    <x v="12"/>
    <s v="sixmethyl"/>
    <n v="3478181"/>
    <n v="25324291"/>
    <n v="8.92"/>
    <n v="2.81"/>
    <n v="1"/>
    <s v="s"/>
    <n v="6.2846912134744369E-4"/>
    <n v="3"/>
    <n v="735"/>
  </r>
  <r>
    <s v="strleaves-545-x-Aug-04-23"/>
    <m/>
    <n v="545"/>
    <x v="50"/>
    <n v="9.9179999999999993"/>
    <n v="9.92"/>
    <x v="114"/>
    <s v=""/>
    <n v="5515727"/>
    <n v="25324291"/>
    <n v="8.92"/>
    <n v="2.81"/>
    <n v="1"/>
    <s v="s"/>
    <n v="9.952771956317232E-4"/>
    <n v="3"/>
    <n v="736"/>
  </r>
  <r>
    <s v="strleaves-545-x-Aug-04-23"/>
    <m/>
    <n v="545"/>
    <x v="50"/>
    <n v="10.316000000000001"/>
    <n v="10.32"/>
    <x v="13"/>
    <s v="octanal"/>
    <n v="9297058"/>
    <n v="25324291"/>
    <n v="8.92"/>
    <n v="2.81"/>
    <n v="1"/>
    <s v="s"/>
    <n v="1.675317625052879E-3"/>
    <n v="3"/>
    <n v="737"/>
  </r>
  <r>
    <s v="strleaves-545-x-Aug-04-23"/>
    <m/>
    <n v="545"/>
    <x v="50"/>
    <n v="10.467000000000001"/>
    <n v="10.47"/>
    <x v="14"/>
    <s v="zhexenolacetate"/>
    <n v="220085156"/>
    <n v="25324291"/>
    <n v="8.92"/>
    <n v="2.81"/>
    <n v="1"/>
    <s v="s"/>
    <n v="3.960531711971068E-2"/>
    <n v="3"/>
    <n v="738"/>
  </r>
  <r>
    <s v="strleaves-545-x-Aug-04-23"/>
    <m/>
    <n v="545"/>
    <x v="50"/>
    <n v="12.028"/>
    <n v="12.03"/>
    <x v="184"/>
    <s v=""/>
    <n v="7471057"/>
    <n v="25324291"/>
    <n v="8.92"/>
    <n v="2.81"/>
    <n v="1"/>
    <s v="s"/>
    <n v="1.3426311424453881E-3"/>
    <n v="3"/>
    <n v="739"/>
  </r>
  <r>
    <s v="strleaves-545-x-Aug-04-23"/>
    <m/>
    <n v="545"/>
    <x v="50"/>
    <n v="13.515000000000001"/>
    <n v="13.52"/>
    <x v="20"/>
    <s v="nonanal"/>
    <n v="12120564"/>
    <n v="25324291"/>
    <n v="8.92"/>
    <n v="2.81"/>
    <n v="1"/>
    <s v="s"/>
    <n v="2.1752551943086803E-3"/>
    <n v="3"/>
    <n v="740"/>
  </r>
  <r>
    <s v="strleaves-545-x-Aug-04-23"/>
    <m/>
    <n v="545"/>
    <x v="50"/>
    <n v="13.887"/>
    <n v="13.89"/>
    <x v="71"/>
    <s v="edimethylnonatriene"/>
    <n v="4448584"/>
    <n v="25324291"/>
    <n v="8.92"/>
    <n v="2.81"/>
    <n v="1"/>
    <s v="s"/>
    <n v="7.9730170449554484E-4"/>
    <n v="3"/>
    <n v="741"/>
  </r>
  <r>
    <s v="strleaves-545-x-Aug-04-23"/>
    <m/>
    <n v="545"/>
    <x v="50"/>
    <n v="15.157999999999999"/>
    <n v="15.16"/>
    <x v="23"/>
    <s v=""/>
    <n v="3744636"/>
    <n v="25324291"/>
    <n v="8.92"/>
    <n v="2.81"/>
    <n v="1"/>
    <s v="s"/>
    <n v="6.7023145781917859E-4"/>
    <n v="3"/>
    <n v="742"/>
  </r>
  <r>
    <s v="strleaves-545-x-Aug-04-23"/>
    <m/>
    <n v="545"/>
    <x v="50"/>
    <n v="15.27"/>
    <n v="15.27"/>
    <x v="72"/>
    <s v=""/>
    <n v="4788434"/>
    <n v="25324291"/>
    <n v="8.92"/>
    <n v="2.81"/>
    <n v="1"/>
    <s v="s"/>
    <n v="8.5590151888182819E-4"/>
    <n v="3"/>
    <n v="743"/>
  </r>
  <r>
    <s v="strleaves-545-x-Aug-04-23"/>
    <m/>
    <n v="545"/>
    <x v="50"/>
    <n v="15.44"/>
    <n v="15.44"/>
    <x v="472"/>
    <s v=""/>
    <n v="3839748"/>
    <n v="25324291"/>
    <n v="8.92"/>
    <n v="2.81"/>
    <n v="1"/>
    <s v="s"/>
    <n v="6.8540756309872972E-4"/>
    <n v="3"/>
    <n v="744"/>
  </r>
  <r>
    <s v="strleaves-545-x-Aug-04-23"/>
    <m/>
    <n v="545"/>
    <x v="50"/>
    <n v="16.001999999999999"/>
    <n v="16"/>
    <x v="26"/>
    <s v="Butanoicacidhexenylester"/>
    <n v="11154673"/>
    <n v="25324291"/>
    <n v="8.92"/>
    <n v="2.81"/>
    <n v="1"/>
    <s v="s"/>
    <n v="1.9884728960580409E-3"/>
    <n v="3"/>
    <n v="745"/>
  </r>
  <r>
    <s v="strleaves-545-x-Aug-04-23"/>
    <m/>
    <n v="545"/>
    <x v="50"/>
    <n v="16.366"/>
    <n v="16.37"/>
    <x v="28"/>
    <s v="dodecane"/>
    <n v="23019232"/>
    <n v="25324291"/>
    <n v="8.92"/>
    <n v="2.81"/>
    <n v="1"/>
    <s v="s"/>
    <n v="4.0979920121203437E-3"/>
    <n v="3"/>
    <n v="746"/>
  </r>
  <r>
    <s v="strleaves-545-x-Aug-04-23"/>
    <m/>
    <n v="545"/>
    <x v="50"/>
    <n v="16.548999999999999"/>
    <n v="16.55"/>
    <x v="29"/>
    <s v="decanal"/>
    <n v="8424077"/>
    <n v="25324291"/>
    <n v="8.92"/>
    <n v="2.81"/>
    <n v="1"/>
    <s v="s"/>
    <n v="1.497686210069415E-3"/>
    <n v="3"/>
    <n v="747"/>
  </r>
  <r>
    <s v="strleaves-545-x-Aug-04-23"/>
    <m/>
    <n v="545"/>
    <x v="50"/>
    <n v="17.431999999999999"/>
    <n v="17.43"/>
    <x v="30"/>
    <s v="cisthreehexiso"/>
    <n v="14239756"/>
    <n v="25324291"/>
    <n v="8.92"/>
    <n v="2.81"/>
    <n v="1"/>
    <s v="s"/>
    <n v="2.5282502265104863E-3"/>
    <n v="3"/>
    <n v="748"/>
  </r>
  <r>
    <s v="strleaves-545-x-Aug-04-23"/>
    <m/>
    <n v="545"/>
    <x v="50"/>
    <n v="18.178000000000001"/>
    <n v="18.18"/>
    <x v="33"/>
    <s v="methylacetophenone"/>
    <n v="17732099"/>
    <n v="25324291"/>
    <n v="8.92"/>
    <n v="2.81"/>
    <n v="1"/>
    <s v="s"/>
    <n v="3.1441078481880018E-3"/>
    <n v="3"/>
    <n v="749"/>
  </r>
  <r>
    <s v="strleaves-545-x-Aug-04-23"/>
    <m/>
    <n v="545"/>
    <x v="50"/>
    <n v="18.652000000000001"/>
    <n v="18.649999999999999"/>
    <x v="449"/>
    <s v=""/>
    <n v="3884599"/>
    <n v="25324291"/>
    <n v="8.92"/>
    <n v="2.81"/>
    <n v="1"/>
    <s v="s"/>
    <n v="6.8786630422937041E-4"/>
    <n v="3"/>
    <n v="750"/>
  </r>
  <r>
    <s v="strleaves-545-x-Aug-04-23"/>
    <m/>
    <n v="545"/>
    <x v="50"/>
    <n v="18.696000000000002"/>
    <n v="18.7"/>
    <x v="35"/>
    <s v=""/>
    <n v="7248308"/>
    <n v="25324291"/>
    <n v="8.92"/>
    <n v="2.81"/>
    <n v="1"/>
    <s v="s"/>
    <n v="1.2817868370426377E-3"/>
    <n v="3"/>
    <n v="751"/>
  </r>
  <r>
    <s v="strleaves-545-x-Aug-04-23"/>
    <m/>
    <n v="545"/>
    <x v="50"/>
    <n v="19.001000000000001"/>
    <n v="19"/>
    <x v="36"/>
    <s v="methylnaphthalene"/>
    <n v="22965553"/>
    <n v="25324291"/>
    <n v="8.92"/>
    <n v="2.81"/>
    <n v="1"/>
    <s v="s"/>
    <n v="4.0558153253249258E-3"/>
    <n v="3"/>
    <n v="752"/>
  </r>
  <r>
    <s v="strleaves-545-x-Aug-04-23"/>
    <m/>
    <n v="545"/>
    <x v="50"/>
    <n v="19.501000000000001"/>
    <n v="19.5"/>
    <x v="41"/>
    <s v="standard"/>
    <n v="25324291"/>
    <n v="25324291"/>
    <n v="8.92"/>
    <n v="2.81"/>
    <n v="1"/>
    <s v="s"/>
    <n v="4.4664391760313006E-3"/>
    <n v="3"/>
    <n v="753"/>
  </r>
  <r>
    <s v="strleaves-545-x-Aug-04-23"/>
    <m/>
    <n v="545"/>
    <x v="50"/>
    <n v="21.832999999999998"/>
    <n v="21.83"/>
    <x v="44"/>
    <s v="tetradecane"/>
    <n v="13825737"/>
    <n v="25324291"/>
    <n v="8.92"/>
    <n v="2.81"/>
    <n v="1"/>
    <s v="s"/>
    <n v="2.4352079360316792E-3"/>
    <n v="3"/>
    <n v="754"/>
  </r>
  <r>
    <s v="strleaves-545-x-Aug-04-23"/>
    <m/>
    <n v="545"/>
    <x v="50"/>
    <n v="22.280999999999999"/>
    <n v="22.28"/>
    <x v="46"/>
    <s v="tetramethyldiol"/>
    <n v="13199100"/>
    <n v="25324291"/>
    <n v="8.92"/>
    <n v="2.81"/>
    <n v="1"/>
    <s v="s"/>
    <n v="2.3217554442489571E-3"/>
    <n v="3"/>
    <n v="755"/>
  </r>
  <r>
    <s v="strleaves-545-x-Aug-04-23"/>
    <m/>
    <n v="545"/>
    <x v="50"/>
    <n v="23.911999999999999"/>
    <n v="23.91"/>
    <x v="364"/>
    <s v=""/>
    <n v="4712055"/>
    <n v="25324291"/>
    <n v="8.92"/>
    <n v="2.81"/>
    <n v="1"/>
    <s v="s"/>
    <n v="8.2776614570533513E-4"/>
    <n v="3"/>
    <n v="756"/>
  </r>
  <r>
    <s v="strleaves-545-x-Aug-04-23"/>
    <m/>
    <n v="545"/>
    <x v="50"/>
    <n v="28.202000000000002"/>
    <n v="28.2"/>
    <x v="468"/>
    <s v=""/>
    <n v="5733414"/>
    <n v="25324291"/>
    <n v="8.92"/>
    <n v="2.81"/>
    <n v="1"/>
    <s v="s"/>
    <n v="1.005857661136723E-3"/>
    <n v="3"/>
    <n v="757"/>
  </r>
  <r>
    <s v="strleaves-563-x-Aug-04-23"/>
    <m/>
    <n v="563"/>
    <x v="51"/>
    <n v="4.391"/>
    <n v="4.3899999999999997"/>
    <x v="101"/>
    <s v=""/>
    <n v="5701202"/>
    <n v="22382895"/>
    <n v="10.88"/>
    <n v="3.06"/>
    <n v="1"/>
    <s v="s"/>
    <n v="9.2655952541098813E-4"/>
    <n v="3"/>
    <n v="758"/>
  </r>
  <r>
    <s v="strleaves-563-x-Aug-04-23"/>
    <m/>
    <n v="563"/>
    <x v="51"/>
    <n v="4.782"/>
    <n v="4.78"/>
    <x v="178"/>
    <s v=""/>
    <n v="3766666"/>
    <n v="22382895"/>
    <n v="10.88"/>
    <n v="3.06"/>
    <n v="1"/>
    <s v="s"/>
    <n v="6.1135214167621819E-4"/>
    <n v="3"/>
    <n v="759"/>
  </r>
  <r>
    <s v="strleaves-563-x-Aug-04-23"/>
    <m/>
    <n v="563"/>
    <x v="51"/>
    <n v="4.8600000000000003"/>
    <n v="4.8600000000000003"/>
    <x v="103"/>
    <s v=""/>
    <n v="11594201"/>
    <n v="22382895"/>
    <n v="10.88"/>
    <n v="3.06"/>
    <n v="1"/>
    <s v="s"/>
    <n v="1.8793312475501103E-3"/>
    <n v="3"/>
    <n v="760"/>
  </r>
  <r>
    <s v="strleaves-563-x-Aug-04-23"/>
    <m/>
    <n v="563"/>
    <x v="51"/>
    <n v="5.4379999999999997"/>
    <n v="5.44"/>
    <x v="2"/>
    <s v="hydroxymethylpentanone"/>
    <n v="9398600"/>
    <n v="22382895"/>
    <n v="10.88"/>
    <n v="3.06"/>
    <n v="1"/>
    <s v="s"/>
    <n v="1.5214392354357586E-3"/>
    <n v="3"/>
    <n v="761"/>
  </r>
  <r>
    <s v="strleaves-563-x-Aug-04-23"/>
    <m/>
    <n v="563"/>
    <x v="51"/>
    <n v="5.7510000000000003"/>
    <n v="5.75"/>
    <x v="3"/>
    <s v="zhexenol"/>
    <n v="88883587"/>
    <n v="22382895"/>
    <n v="10.88"/>
    <n v="3.06"/>
    <n v="1"/>
    <s v="s"/>
    <n v="1.4369534630133882E-2"/>
    <n v="3"/>
    <n v="762"/>
  </r>
  <r>
    <s v="strleaves-563-x-Aug-04-23"/>
    <m/>
    <n v="563"/>
    <x v="51"/>
    <n v="5.891"/>
    <n v="5.89"/>
    <x v="104"/>
    <s v=""/>
    <n v="20695555"/>
    <n v="22382895"/>
    <n v="10.88"/>
    <n v="3.06"/>
    <n v="1"/>
    <s v="s"/>
    <n v="3.3414013329424964E-3"/>
    <n v="3"/>
    <n v="763"/>
  </r>
  <r>
    <s v="strleaves-563-x-Aug-04-23"/>
    <m/>
    <n v="563"/>
    <x v="51"/>
    <n v="6.109"/>
    <n v="6.11"/>
    <x v="5"/>
    <s v=""/>
    <n v="10222568"/>
    <n v="22382895"/>
    <n v="10.88"/>
    <n v="3.06"/>
    <n v="1"/>
    <s v="s"/>
    <n v="1.6483246429881766E-3"/>
    <n v="3"/>
    <n v="764"/>
  </r>
  <r>
    <s v="strleaves-563-x-Aug-04-23"/>
    <m/>
    <n v="563"/>
    <x v="51"/>
    <n v="6.4489999999999998"/>
    <n v="6.45"/>
    <x v="179"/>
    <s v=""/>
    <n v="655199"/>
    <n v="22382895"/>
    <n v="10.88"/>
    <n v="3.06"/>
    <n v="1"/>
    <s v="s"/>
    <n v="1.0550860785071818E-4"/>
    <n v="3"/>
    <n v="765"/>
  </r>
  <r>
    <s v="strleaves-563-x-Aug-04-23"/>
    <m/>
    <n v="563"/>
    <x v="51"/>
    <n v="6.7919999999999998"/>
    <n v="6.79"/>
    <x v="180"/>
    <s v=""/>
    <n v="3027392"/>
    <n v="22382895"/>
    <n v="10.88"/>
    <n v="3.06"/>
    <n v="1"/>
    <s v="s"/>
    <n v="4.868733366226503E-4"/>
    <n v="3"/>
    <n v="766"/>
  </r>
  <r>
    <s v="strleaves-563-x-Aug-04-23"/>
    <m/>
    <n v="563"/>
    <x v="51"/>
    <n v="7.5060000000000002"/>
    <n v="7.51"/>
    <x v="9"/>
    <s v="cyclopentane"/>
    <n v="14790346"/>
    <n v="22382895"/>
    <n v="10.88"/>
    <n v="3.06"/>
    <n v="1"/>
    <s v="s"/>
    <n v="2.3755220821625217E-3"/>
    <n v="3"/>
    <n v="767"/>
  </r>
  <r>
    <s v="strleaves-563-x-Aug-04-23"/>
    <m/>
    <n v="563"/>
    <x v="51"/>
    <n v="7.5709999999999997"/>
    <n v="7.57"/>
    <x v="469"/>
    <s v=""/>
    <n v="5265161"/>
    <n v="22382895"/>
    <n v="10.88"/>
    <n v="3.06"/>
    <n v="1"/>
    <s v="s"/>
    <n v="8.4455227796889556E-4"/>
    <n v="3"/>
    <n v="768"/>
  </r>
  <r>
    <s v="strleaves-563-x-Aug-04-23"/>
    <m/>
    <n v="563"/>
    <x v="51"/>
    <n v="8.0039999999999996"/>
    <n v="8"/>
    <x v="169"/>
    <s v="apinene"/>
    <n v="4709753"/>
    <n v="22382895"/>
    <n v="10.88"/>
    <n v="3.06"/>
    <n v="1"/>
    <s v="s"/>
    <n v="7.5448028097646516E-4"/>
    <n v="3"/>
    <n v="769"/>
  </r>
  <r>
    <s v="strleaves-563-x-Aug-04-23"/>
    <m/>
    <n v="563"/>
    <x v="51"/>
    <n v="8.3849999999999998"/>
    <n v="8.39"/>
    <x v="70"/>
    <s v=""/>
    <n v="5353451"/>
    <n v="22382895"/>
    <n v="10.88"/>
    <n v="3.06"/>
    <n v="1"/>
    <s v="s"/>
    <n v="8.5648391009980618E-4"/>
    <n v="3"/>
    <n v="770"/>
  </r>
  <r>
    <s v="strleaves-563-x-Aug-04-23"/>
    <m/>
    <n v="563"/>
    <x v="51"/>
    <n v="8.4659999999999993"/>
    <n v="8.4700000000000006"/>
    <x v="10"/>
    <s v=""/>
    <n v="12263258"/>
    <n v="22382895"/>
    <n v="10.88"/>
    <n v="3.06"/>
    <n v="1"/>
    <s v="s"/>
    <n v="1.959420236972923E-3"/>
    <n v="3"/>
    <n v="771"/>
  </r>
  <r>
    <s v="strleaves-563-x-Aug-04-23"/>
    <m/>
    <n v="563"/>
    <x v="51"/>
    <n v="8.9179999999999993"/>
    <n v="8.92"/>
    <x v="11"/>
    <s v=""/>
    <n v="14560977"/>
    <n v="22382895"/>
    <n v="10.88"/>
    <n v="3.06"/>
    <n v="1"/>
    <s v="s"/>
    <n v="2.3235355282785891E-3"/>
    <n v="3"/>
    <n v="772"/>
  </r>
  <r>
    <s v="strleaves-563-x-Aug-04-23"/>
    <m/>
    <n v="563"/>
    <x v="51"/>
    <n v="9.3030000000000008"/>
    <n v="9.3000000000000007"/>
    <x v="202"/>
    <s v=""/>
    <n v="2144900"/>
    <n v="22382895"/>
    <n v="10.88"/>
    <n v="3.06"/>
    <n v="1"/>
    <s v="s"/>
    <n v="3.4182486996171856E-4"/>
    <n v="3"/>
    <n v="773"/>
  </r>
  <r>
    <s v="strleaves-563-x-Aug-04-23"/>
    <m/>
    <n v="563"/>
    <x v="51"/>
    <n v="9.9090000000000007"/>
    <n v="9.91"/>
    <x v="147"/>
    <s v=""/>
    <n v="25459529"/>
    <n v="22382895"/>
    <n v="10.88"/>
    <n v="3.06"/>
    <n v="1"/>
    <s v="s"/>
    <n v="4.0521499328718749E-3"/>
    <n v="3"/>
    <n v="774"/>
  </r>
  <r>
    <s v="strleaves-563-x-Aug-04-23"/>
    <m/>
    <n v="563"/>
    <x v="51"/>
    <n v="10.157999999999999"/>
    <n v="10.16"/>
    <x v="115"/>
    <s v="decane"/>
    <n v="5038076"/>
    <n v="22382895"/>
    <n v="10.88"/>
    <n v="3.06"/>
    <n v="1"/>
    <s v="s"/>
    <n v="8.0082775054390572E-4"/>
    <n v="3"/>
    <n v="775"/>
  </r>
  <r>
    <s v="strleaves-563-x-Aug-04-23"/>
    <m/>
    <n v="563"/>
    <x v="51"/>
    <n v="10.263999999999999"/>
    <n v="10.26"/>
    <x v="448"/>
    <s v=""/>
    <n v="6760637"/>
    <n v="22382895"/>
    <n v="10.88"/>
    <n v="3.06"/>
    <n v="1"/>
    <s v="s"/>
    <n v="1.0732527219898718E-3"/>
    <n v="3"/>
    <n v="776"/>
  </r>
  <r>
    <s v="strleaves-563-x-Aug-04-23"/>
    <m/>
    <n v="563"/>
    <x v="51"/>
    <n v="10.355"/>
    <n v="10.36"/>
    <x v="326"/>
    <s v=""/>
    <n v="21222906"/>
    <n v="22382895"/>
    <n v="10.88"/>
    <n v="3.06"/>
    <n v="1"/>
    <s v="s"/>
    <n v="3.364805255427668E-3"/>
    <n v="3"/>
    <n v="777"/>
  </r>
  <r>
    <s v="strleaves-563-x-Aug-04-23"/>
    <m/>
    <n v="563"/>
    <x v="51"/>
    <n v="10.467000000000001"/>
    <n v="10.47"/>
    <x v="14"/>
    <s v="zhexenolacetate"/>
    <n v="49903267"/>
    <n v="22382895"/>
    <n v="10.88"/>
    <n v="3.06"/>
    <n v="1"/>
    <s v="s"/>
    <n v="7.9017899954363906E-3"/>
    <n v="3"/>
    <n v="778"/>
  </r>
  <r>
    <s v="strleaves-563-x-Aug-04-23"/>
    <m/>
    <n v="563"/>
    <x v="51"/>
    <n v="10.958"/>
    <n v="10.96"/>
    <x v="460"/>
    <s v=""/>
    <n v="6105613"/>
    <n v="22382895"/>
    <n v="10.88"/>
    <n v="3.06"/>
    <n v="1"/>
    <s v="s"/>
    <n v="9.6553476962829891E-4"/>
    <n v="3"/>
    <n v="779"/>
  </r>
  <r>
    <s v="strleaves-563-x-Aug-04-23"/>
    <m/>
    <n v="563"/>
    <x v="51"/>
    <n v="11.074999999999999"/>
    <n v="11.08"/>
    <x v="15"/>
    <s v="dlimonene"/>
    <n v="13698944"/>
    <n v="22382895"/>
    <n v="10.88"/>
    <n v="3.06"/>
    <n v="1"/>
    <s v="s"/>
    <n v="2.1635582364381008E-3"/>
    <n v="3"/>
    <n v="780"/>
  </r>
  <r>
    <s v="strleaves-563-x-Aug-04-23"/>
    <m/>
    <n v="563"/>
    <x v="51"/>
    <n v="11.420999999999999"/>
    <n v="11.42"/>
    <x v="511"/>
    <s v=""/>
    <n v="4872372"/>
    <n v="22382895"/>
    <n v="10.88"/>
    <n v="3.06"/>
    <n v="1"/>
    <s v="s"/>
    <n v="7.6853828490812263E-4"/>
    <n v="3"/>
    <n v="781"/>
  </r>
  <r>
    <s v="strleaves-563-x-Aug-04-23"/>
    <m/>
    <n v="563"/>
    <x v="51"/>
    <n v="11.746"/>
    <n v="11.75"/>
    <x v="149"/>
    <s v="bocimene"/>
    <n v="99776599"/>
    <n v="22382895"/>
    <n v="10.88"/>
    <n v="3.06"/>
    <n v="1"/>
    <s v="s"/>
    <n v="1.5718027538053032E-2"/>
    <n v="3"/>
    <n v="782"/>
  </r>
  <r>
    <s v="strleaves-563-x-Aug-04-23"/>
    <m/>
    <n v="563"/>
    <x v="51"/>
    <n v="12.029"/>
    <n v="12.03"/>
    <x v="184"/>
    <s v=""/>
    <n v="11578376"/>
    <n v="22382895"/>
    <n v="10.88"/>
    <n v="3.06"/>
    <n v="1"/>
    <s v="s"/>
    <n v="1.8216376289719013E-3"/>
    <n v="3"/>
    <n v="783"/>
  </r>
  <r>
    <s v="strleaves-563-x-Aug-04-23"/>
    <m/>
    <n v="563"/>
    <x v="51"/>
    <n v="12.295"/>
    <n v="12.3"/>
    <x v="17"/>
    <s v="acetophenone"/>
    <n v="7007072"/>
    <n v="22382895"/>
    <n v="10.88"/>
    <n v="3.06"/>
    <n v="1"/>
    <s v="s"/>
    <n v="1.1010235779623334E-3"/>
    <n v="3"/>
    <n v="784"/>
  </r>
  <r>
    <s v="strleaves-563-x-Aug-04-23"/>
    <m/>
    <n v="563"/>
    <x v="51"/>
    <n v="13.205"/>
    <n v="13.21"/>
    <x v="512"/>
    <s v=""/>
    <n v="7687399"/>
    <n v="22382895"/>
    <n v="10.88"/>
    <n v="3.06"/>
    <n v="1"/>
    <s v="s"/>
    <n v="1.2063848319209972E-3"/>
    <n v="3"/>
    <n v="785"/>
  </r>
  <r>
    <s v="strleaves-563-x-Aug-04-23"/>
    <m/>
    <n v="563"/>
    <x v="51"/>
    <n v="13.358000000000001"/>
    <n v="13.36"/>
    <x v="94"/>
    <s v=""/>
    <n v="22144834"/>
    <n v="22382895"/>
    <n v="10.88"/>
    <n v="3.06"/>
    <n v="1"/>
    <s v="s"/>
    <n v="3.470771199636573E-3"/>
    <n v="3"/>
    <n v="786"/>
  </r>
  <r>
    <s v="strleaves-563-x-Aug-04-23"/>
    <m/>
    <n v="563"/>
    <x v="51"/>
    <n v="13.513"/>
    <n v="13.51"/>
    <x v="20"/>
    <s v="nonanal"/>
    <n v="23583922"/>
    <n v="22382895"/>
    <n v="10.88"/>
    <n v="3.06"/>
    <n v="1"/>
    <s v="s"/>
    <n v="3.6916234785692955E-3"/>
    <n v="3"/>
    <n v="787"/>
  </r>
  <r>
    <s v="strleaves-563-x-Aug-04-23"/>
    <m/>
    <n v="563"/>
    <x v="51"/>
    <n v="13.885999999999999"/>
    <n v="13.89"/>
    <x v="71"/>
    <s v="edimethylnonatriene"/>
    <n v="103528562"/>
    <n v="22382895"/>
    <n v="10.88"/>
    <n v="3.06"/>
    <n v="1"/>
    <s v="s"/>
    <n v="1.6184901706881298E-2"/>
    <n v="3"/>
    <n v="788"/>
  </r>
  <r>
    <s v="strleaves-563-x-Aug-04-23"/>
    <m/>
    <n v="563"/>
    <x v="51"/>
    <n v="15.157"/>
    <n v="15.16"/>
    <x v="23"/>
    <s v=""/>
    <n v="7668121"/>
    <n v="22382895"/>
    <n v="10.88"/>
    <n v="3.06"/>
    <n v="1"/>
    <s v="s"/>
    <n v="1.1972588500652056E-3"/>
    <n v="3"/>
    <n v="789"/>
  </r>
  <r>
    <s v="strleaves-563-x-Aug-04-23"/>
    <m/>
    <n v="563"/>
    <x v="51"/>
    <n v="16"/>
    <n v="16"/>
    <x v="26"/>
    <s v="Butanoicacidhexenylester"/>
    <n v="64664664"/>
    <n v="22382895"/>
    <n v="10.88"/>
    <n v="3.06"/>
    <n v="1"/>
    <s v="s"/>
    <n v="1.0083609899806953E-2"/>
    <n v="3"/>
    <n v="790"/>
  </r>
  <r>
    <s v="strleaves-563-x-Aug-04-23"/>
    <m/>
    <n v="563"/>
    <x v="51"/>
    <n v="16.108000000000001"/>
    <n v="16.11"/>
    <x v="204"/>
    <s v=""/>
    <n v="6675140"/>
    <n v="22382895"/>
    <n v="10.88"/>
    <n v="3.06"/>
    <n v="1"/>
    <s v="s"/>
    <n v="1.0395849824902346E-3"/>
    <n v="3"/>
    <n v="791"/>
  </r>
  <r>
    <s v="strleaves-563-x-Aug-04-23"/>
    <m/>
    <n v="563"/>
    <x v="51"/>
    <n v="16.209"/>
    <n v="16.21"/>
    <x v="27"/>
    <s v="methylsalicylate"/>
    <n v="122302418"/>
    <n v="22382895"/>
    <n v="10.88"/>
    <n v="3.06"/>
    <n v="1"/>
    <s v="s"/>
    <n v="1.9023304683981373E-2"/>
    <n v="3"/>
    <n v="792"/>
  </r>
  <r>
    <s v="strleaves-563-x-Aug-04-23"/>
    <m/>
    <n v="563"/>
    <x v="51"/>
    <n v="16.367000000000001"/>
    <n v="16.37"/>
    <x v="28"/>
    <s v="dodecane"/>
    <n v="35203330"/>
    <n v="22382895"/>
    <n v="10.88"/>
    <n v="3.06"/>
    <n v="1"/>
    <s v="s"/>
    <n v="5.4687322581668677E-3"/>
    <n v="3"/>
    <n v="793"/>
  </r>
  <r>
    <s v="strleaves-563-x-Aug-04-23"/>
    <m/>
    <n v="563"/>
    <x v="51"/>
    <n v="16.547999999999998"/>
    <n v="16.55"/>
    <x v="29"/>
    <s v="decanal"/>
    <n v="13196869"/>
    <n v="22382895"/>
    <n v="10.88"/>
    <n v="3.06"/>
    <n v="1"/>
    <s v="s"/>
    <n v="2.0475122330811213E-3"/>
    <n v="3"/>
    <n v="794"/>
  </r>
  <r>
    <s v="strleaves-563-x-Aug-04-23"/>
    <m/>
    <n v="563"/>
    <x v="51"/>
    <n v="17.324999999999999"/>
    <n v="17.329999999999998"/>
    <x v="152"/>
    <s v="z3hex"/>
    <n v="17140558"/>
    <n v="22382895"/>
    <n v="10.88"/>
    <n v="3.06"/>
    <n v="1"/>
    <s v="s"/>
    <n v="2.65603582948856E-3"/>
    <n v="3"/>
    <n v="795"/>
  </r>
  <r>
    <s v="strleaves-563-x-Aug-04-23"/>
    <m/>
    <n v="563"/>
    <x v="51"/>
    <n v="17.43"/>
    <n v="17.43"/>
    <x v="30"/>
    <s v="cisthreehexiso"/>
    <n v="93542858"/>
    <n v="22382895"/>
    <n v="10.88"/>
    <n v="3.06"/>
    <n v="1"/>
    <s v="s"/>
    <n v="1.4476836479135719E-2"/>
    <n v="3"/>
    <n v="796"/>
  </r>
  <r>
    <s v="strleaves-563-x-Aug-04-23"/>
    <m/>
    <n v="563"/>
    <x v="51"/>
    <n v="18.181000000000001"/>
    <n v="18.18"/>
    <x v="33"/>
    <s v="methylacetophenone"/>
    <n v="6502813"/>
    <n v="22382895"/>
    <n v="10.88"/>
    <n v="3.06"/>
    <n v="1"/>
    <s v="s"/>
    <n v="1.005122617824978E-3"/>
    <n v="3"/>
    <n v="797"/>
  </r>
  <r>
    <s v="strleaves-563-x-Aug-04-23"/>
    <m/>
    <n v="563"/>
    <x v="51"/>
    <n v="18.649999999999999"/>
    <n v="18.649999999999999"/>
    <x v="449"/>
    <s v=""/>
    <n v="6215618"/>
    <n v="22382895"/>
    <n v="10.88"/>
    <n v="3.06"/>
    <n v="1"/>
    <s v="s"/>
    <n v="9.5952772139196142E-4"/>
    <n v="3"/>
    <n v="798"/>
  </r>
  <r>
    <s v="strleaves-563-x-Aug-04-23"/>
    <m/>
    <n v="563"/>
    <x v="51"/>
    <n v="19"/>
    <n v="19"/>
    <x v="36"/>
    <s v="methylnaphthalene"/>
    <n v="6471366"/>
    <n v="22382895"/>
    <n v="10.88"/>
    <n v="3.06"/>
    <n v="1"/>
    <s v="s"/>
    <n v="9.9775815357644243E-4"/>
    <n v="3"/>
    <n v="799"/>
  </r>
  <r>
    <s v="strleaves-563-x-Aug-04-23"/>
    <m/>
    <n v="563"/>
    <x v="51"/>
    <n v="19.501000000000001"/>
    <n v="19.5"/>
    <x v="41"/>
    <s v="standard"/>
    <n v="22382895"/>
    <n v="22382895"/>
    <n v="10.88"/>
    <n v="3.06"/>
    <n v="1"/>
    <s v="s"/>
    <n v="3.4466911764705881E-3"/>
    <n v="3"/>
    <n v="800"/>
  </r>
  <r>
    <s v="strleaves-563-x-Aug-04-23"/>
    <m/>
    <n v="563"/>
    <x v="51"/>
    <n v="19.876999999999999"/>
    <n v="19.88"/>
    <x v="164"/>
    <s v=""/>
    <n v="18336549"/>
    <n v="22382895"/>
    <n v="10.88"/>
    <n v="3.06"/>
    <n v="1"/>
    <s v="s"/>
    <n v="2.8200784458640702E-3"/>
    <n v="3"/>
    <n v="801"/>
  </r>
  <r>
    <s v="strleaves-563-x-Aug-04-23"/>
    <m/>
    <n v="563"/>
    <x v="51"/>
    <n v="20.64"/>
    <n v="20.64"/>
    <x v="513"/>
    <s v=""/>
    <n v="6351678"/>
    <n v="22382895"/>
    <n v="10.88"/>
    <n v="3.06"/>
    <n v="1"/>
    <s v="s"/>
    <n v="9.7564136911583216E-4"/>
    <n v="3"/>
    <n v="802"/>
  </r>
  <r>
    <s v="strleaves-563-x-Aug-04-23"/>
    <m/>
    <n v="563"/>
    <x v="51"/>
    <n v="21.286999999999999"/>
    <n v="21.29"/>
    <x v="414"/>
    <s v=""/>
    <n v="6763957"/>
    <n v="22382895"/>
    <n v="10.88"/>
    <n v="3.06"/>
    <n v="1"/>
    <s v="s"/>
    <n v="1.0376750979740874E-3"/>
    <n v="3"/>
    <n v="803"/>
  </r>
  <r>
    <s v="strleaves-563-x-Aug-04-23"/>
    <m/>
    <n v="563"/>
    <x v="51"/>
    <n v="21.373000000000001"/>
    <n v="21.37"/>
    <x v="255"/>
    <s v=""/>
    <n v="4019261"/>
    <n v="22382895"/>
    <n v="10.88"/>
    <n v="3.06"/>
    <n v="1"/>
    <s v="s"/>
    <n v="6.1583768646844041E-4"/>
    <n v="3"/>
    <n v="804"/>
  </r>
  <r>
    <s v="strleaves-563-x-Aug-04-23"/>
    <m/>
    <n v="563"/>
    <x v="51"/>
    <n v="21.504999999999999"/>
    <n v="21.51"/>
    <x v="217"/>
    <s v=""/>
    <n v="10782219"/>
    <n v="22382895"/>
    <n v="10.88"/>
    <n v="3.06"/>
    <n v="1"/>
    <s v="s"/>
    <n v="1.6500168156528602E-3"/>
    <n v="3"/>
    <n v="805"/>
  </r>
  <r>
    <s v="strleaves-563-x-Aug-04-23"/>
    <m/>
    <n v="563"/>
    <x v="51"/>
    <n v="21.835000000000001"/>
    <n v="21.84"/>
    <x v="44"/>
    <s v="tetradecane"/>
    <n v="29787122"/>
    <n v="22382895"/>
    <n v="10.88"/>
    <n v="3.06"/>
    <n v="1"/>
    <s v="s"/>
    <n v="4.5527059846237564E-3"/>
    <n v="3"/>
    <n v="806"/>
  </r>
  <r>
    <s v="strleaves-563-x-Aug-04-23"/>
    <m/>
    <n v="563"/>
    <x v="51"/>
    <n v="22.279"/>
    <n v="22.28"/>
    <x v="46"/>
    <s v="tetramethyldiol"/>
    <n v="14873946"/>
    <n v="22382895"/>
    <n v="10.88"/>
    <n v="3.06"/>
    <n v="1"/>
    <s v="s"/>
    <n v="2.2705379632651989E-3"/>
    <n v="3"/>
    <n v="807"/>
  </r>
  <r>
    <s v="strleaves-563-x-Aug-04-23"/>
    <m/>
    <n v="563"/>
    <x v="51"/>
    <n v="22.417000000000002"/>
    <n v="22.42"/>
    <x v="83"/>
    <s v=""/>
    <n v="22460388"/>
    <n v="22382895"/>
    <n v="10.88"/>
    <n v="3.06"/>
    <n v="1"/>
    <s v="s"/>
    <n v="3.4243803441367667E-3"/>
    <n v="3"/>
    <n v="808"/>
  </r>
  <r>
    <s v="strleaves-563-x-Aug-04-23"/>
    <m/>
    <n v="563"/>
    <x v="51"/>
    <n v="24.760999999999999"/>
    <n v="24.76"/>
    <x v="156"/>
    <s v=""/>
    <n v="3949827"/>
    <n v="22382895"/>
    <n v="10.88"/>
    <n v="3.06"/>
    <n v="1"/>
    <s v="s"/>
    <n v="6.0145848297034278E-4"/>
    <n v="3"/>
    <n v="809"/>
  </r>
  <r>
    <s v="strleaves-563-x-Aug-04-23"/>
    <m/>
    <n v="563"/>
    <x v="51"/>
    <n v="24.975999999999999"/>
    <n v="24.98"/>
    <x v="157"/>
    <s v=""/>
    <n v="3399219"/>
    <n v="22382895"/>
    <n v="10.88"/>
    <n v="3.06"/>
    <n v="1"/>
    <s v="s"/>
    <n v="5.1697581752389356E-4"/>
    <n v="3"/>
    <n v="810"/>
  </r>
  <r>
    <s v="strleaves-563-x-Aug-04-23"/>
    <m/>
    <n v="563"/>
    <x v="51"/>
    <n v="26.065999999999999"/>
    <n v="26.07"/>
    <x v="50"/>
    <s v=""/>
    <n v="33128806"/>
    <n v="22382895"/>
    <n v="10.88"/>
    <n v="3.06"/>
    <n v="1"/>
    <s v="s"/>
    <n v="5.0322363607846442E-3"/>
    <n v="3"/>
    <n v="811"/>
  </r>
  <r>
    <s v="strleaves-563-x-Aug-04-23"/>
    <m/>
    <n v="563"/>
    <x v="51"/>
    <n v="26.69"/>
    <n v="26.69"/>
    <x v="52"/>
    <s v=""/>
    <n v="3746359"/>
    <n v="22382895"/>
    <n v="10.88"/>
    <n v="3.06"/>
    <n v="1"/>
    <s v="s"/>
    <n v="5.6836779861692689E-4"/>
    <n v="3"/>
    <n v="812"/>
  </r>
  <r>
    <s v="strleaves-563-x-Aug-04-23"/>
    <m/>
    <n v="563"/>
    <x v="51"/>
    <n v="28.818999999999999"/>
    <n v="28.82"/>
    <x v="158"/>
    <s v=""/>
    <n v="3719662"/>
    <n v="22382895"/>
    <n v="10.88"/>
    <n v="3.06"/>
    <n v="1"/>
    <s v="s"/>
    <n v="5.6362342453800563E-4"/>
    <n v="3"/>
    <n v="813"/>
  </r>
  <r>
    <s v="strleaves-563-x-Aug-04-23"/>
    <m/>
    <n v="563"/>
    <x v="51"/>
    <n v="32.003"/>
    <n v="32"/>
    <x v="374"/>
    <s v=""/>
    <n v="5931441"/>
    <n v="22382895"/>
    <n v="10.88"/>
    <n v="3.06"/>
    <n v="1"/>
    <s v="s"/>
    <n v="8.9766007974043354E-4"/>
    <n v="3"/>
    <n v="814"/>
  </r>
  <r>
    <s v="strleaves-563-x-Aug-04-23"/>
    <m/>
    <n v="563"/>
    <x v="51"/>
    <n v="35.091000000000001"/>
    <n v="35.090000000000003"/>
    <x v="81"/>
    <s v=""/>
    <n v="5347460"/>
    <n v="22382895"/>
    <n v="10.88"/>
    <n v="3.06"/>
    <n v="1"/>
    <s v="s"/>
    <n v="8.0828782624270672E-4"/>
    <n v="3"/>
    <n v="815"/>
  </r>
  <r>
    <s v="strleaves-665-x-Aug-04-23"/>
    <n v="655"/>
    <n v="655"/>
    <x v="14"/>
    <n v="4.3940000000000001"/>
    <n v="4.3899999999999997"/>
    <x v="101"/>
    <s v=""/>
    <n v="6415197"/>
    <n v="40542790"/>
    <n v="3.34"/>
    <n v="0.88"/>
    <n v="0"/>
    <s v="l"/>
    <n v="1.7417306511134675E-3"/>
    <n v="3"/>
    <n v="816"/>
  </r>
  <r>
    <s v="strleaves-665-x-Aug-04-23"/>
    <n v="655"/>
    <n v="655"/>
    <x v="14"/>
    <n v="4.8639999999999999"/>
    <n v="4.8600000000000003"/>
    <x v="103"/>
    <s v=""/>
    <n v="16725022"/>
    <n v="40542790"/>
    <n v="3.34"/>
    <n v="0.88"/>
    <n v="0"/>
    <s v="l"/>
    <n v="4.5352976738575529E-3"/>
    <n v="3"/>
    <n v="817"/>
  </r>
  <r>
    <s v="strleaves-665-x-Aug-04-23"/>
    <n v="655"/>
    <n v="655"/>
    <x v="14"/>
    <n v="5.4329999999999998"/>
    <n v="5.43"/>
    <x v="2"/>
    <s v="hydroxymethylpentanone"/>
    <n v="32910616"/>
    <n v="40542790"/>
    <n v="3.34"/>
    <n v="0.88"/>
    <n v="0"/>
    <s v="l"/>
    <n v="8.9134095869488617E-3"/>
    <n v="3"/>
    <n v="818"/>
  </r>
  <r>
    <s v="strleaves-665-x-Aug-04-23"/>
    <n v="655"/>
    <n v="655"/>
    <x v="14"/>
    <n v="5.657"/>
    <n v="5.66"/>
    <x v="111"/>
    <s v=""/>
    <n v="4550031"/>
    <n v="40542790"/>
    <n v="3.34"/>
    <n v="0.88"/>
    <n v="0"/>
    <s v="l"/>
    <n v="1.2308116826735482E-3"/>
    <n v="3"/>
    <n v="819"/>
  </r>
  <r>
    <s v="strleaves-665-x-Aug-04-23"/>
    <n v="655"/>
    <n v="655"/>
    <x v="14"/>
    <n v="5.7610000000000001"/>
    <n v="5.76"/>
    <x v="3"/>
    <s v="zhexenol"/>
    <n v="373848874"/>
    <n v="40542790"/>
    <n v="3.34"/>
    <n v="0.88"/>
    <n v="0"/>
    <s v="l"/>
    <n v="0.10100511805428505"/>
    <n v="3"/>
    <n v="820"/>
  </r>
  <r>
    <s v="strleaves-665-x-Aug-04-23"/>
    <n v="655"/>
    <n v="655"/>
    <x v="14"/>
    <n v="6.11"/>
    <n v="6.11"/>
    <x v="5"/>
    <s v=""/>
    <n v="20579740"/>
    <n v="40542790"/>
    <n v="3.34"/>
    <n v="0.88"/>
    <n v="0"/>
    <s v="l"/>
    <n v="5.5533862749588452E-3"/>
    <n v="3"/>
    <n v="821"/>
  </r>
  <r>
    <s v="strleaves-665-x-Aug-04-23"/>
    <n v="655"/>
    <n v="655"/>
    <x v="14"/>
    <n v="7.5060000000000002"/>
    <n v="7.51"/>
    <x v="9"/>
    <s v="cyclopentane"/>
    <n v="8870942"/>
    <n v="40542790"/>
    <n v="3.34"/>
    <n v="0.88"/>
    <n v="0"/>
    <s v="l"/>
    <n v="2.390887152027385E-3"/>
    <n v="3"/>
    <n v="822"/>
  </r>
  <r>
    <s v="strleaves-665-x-Aug-04-23"/>
    <n v="655"/>
    <n v="655"/>
    <x v="14"/>
    <n v="8.3840000000000003"/>
    <n v="8.3800000000000008"/>
    <x v="182"/>
    <s v=""/>
    <n v="4345984"/>
    <n v="40542790"/>
    <n v="3.34"/>
    <n v="0.88"/>
    <n v="0"/>
    <s v="l"/>
    <n v="1.1699018936192104E-3"/>
    <n v="3"/>
    <n v="823"/>
  </r>
  <r>
    <s v="strleaves-665-x-Aug-04-23"/>
    <n v="655"/>
    <n v="655"/>
    <x v="14"/>
    <n v="8.4659999999999993"/>
    <n v="8.4700000000000006"/>
    <x v="10"/>
    <s v=""/>
    <n v="11464591"/>
    <n v="40542790"/>
    <n v="3.34"/>
    <n v="0.88"/>
    <n v="0"/>
    <s v="l"/>
    <n v="3.0824249420393951E-3"/>
    <n v="3"/>
    <n v="824"/>
  </r>
  <r>
    <s v="strleaves-665-x-Aug-04-23"/>
    <n v="655"/>
    <n v="655"/>
    <x v="14"/>
    <n v="8.9169999999999998"/>
    <n v="8.92"/>
    <x v="11"/>
    <s v=""/>
    <n v="12271473"/>
    <n v="40542790"/>
    <n v="3.34"/>
    <n v="0.88"/>
    <n v="0"/>
    <s v="l"/>
    <n v="3.2953678750277061E-3"/>
    <n v="3"/>
    <n v="825"/>
  </r>
  <r>
    <s v="strleaves-665-x-Aug-04-23"/>
    <n v="655"/>
    <n v="655"/>
    <x v="14"/>
    <n v="9.8249999999999993"/>
    <n v="9.83"/>
    <x v="12"/>
    <s v="sixmethyl"/>
    <n v="5784269"/>
    <n v="40542790"/>
    <n v="3.34"/>
    <n v="0.88"/>
    <n v="0"/>
    <s v="l"/>
    <n v="1.5514207312932735E-3"/>
    <n v="3"/>
    <n v="826"/>
  </r>
  <r>
    <s v="strleaves-665-x-Aug-04-23"/>
    <n v="655"/>
    <n v="655"/>
    <x v="14"/>
    <n v="9.9060000000000006"/>
    <n v="9.91"/>
    <x v="147"/>
    <s v=""/>
    <n v="13264660"/>
    <n v="40542790"/>
    <n v="3.34"/>
    <n v="0.88"/>
    <n v="0"/>
    <s v="l"/>
    <n v="3.5534627654645401E-3"/>
    <n v="3"/>
    <n v="827"/>
  </r>
  <r>
    <s v="strleaves-665-x-Aug-04-23"/>
    <n v="655"/>
    <n v="655"/>
    <x v="14"/>
    <n v="10.157999999999999"/>
    <n v="10.16"/>
    <x v="115"/>
    <s v="decane"/>
    <n v="7164662"/>
    <n v="40542790"/>
    <n v="3.34"/>
    <n v="0.88"/>
    <n v="0"/>
    <s v="l"/>
    <n v="1.9170194807288552E-3"/>
    <n v="3"/>
    <n v="828"/>
  </r>
  <r>
    <s v="strleaves-665-x-Aug-04-23"/>
    <n v="655"/>
    <n v="655"/>
    <x v="14"/>
    <n v="10.313000000000001"/>
    <n v="10.31"/>
    <x v="13"/>
    <s v="octanal"/>
    <n v="14624228"/>
    <n v="40542790"/>
    <n v="3.34"/>
    <n v="0.88"/>
    <n v="0"/>
    <s v="l"/>
    <n v="3.9082251470153083E-3"/>
    <n v="3"/>
    <n v="829"/>
  </r>
  <r>
    <s v="strleaves-665-x-Aug-04-23"/>
    <n v="655"/>
    <n v="655"/>
    <x v="14"/>
    <n v="10.465999999999999"/>
    <n v="10.47"/>
    <x v="14"/>
    <s v="zhexenolacetate"/>
    <n v="98421726"/>
    <n v="40542790"/>
    <n v="3.34"/>
    <n v="0.88"/>
    <n v="0"/>
    <s v="l"/>
    <n v="2.6270844908386239E-2"/>
    <n v="3"/>
    <n v="830"/>
  </r>
  <r>
    <s v="strleaves-665-x-Aug-04-23"/>
    <n v="655"/>
    <n v="655"/>
    <x v="14"/>
    <n v="10.957000000000001"/>
    <n v="10.96"/>
    <x v="460"/>
    <s v=""/>
    <n v="5540223"/>
    <n v="40542790"/>
    <n v="3.34"/>
    <n v="0.88"/>
    <n v="0"/>
    <s v="l"/>
    <n v="1.4770234081751508E-3"/>
    <n v="3"/>
    <n v="831"/>
  </r>
  <r>
    <s v="strleaves-665-x-Aug-04-23"/>
    <n v="655"/>
    <n v="655"/>
    <x v="14"/>
    <n v="11.747999999999999"/>
    <n v="11.75"/>
    <x v="149"/>
    <s v="bocimene"/>
    <n v="16095283"/>
    <n v="40542790"/>
    <n v="3.34"/>
    <n v="0.88"/>
    <n v="0"/>
    <s v="l"/>
    <n v="4.2858448663496331E-3"/>
    <n v="3"/>
    <n v="832"/>
  </r>
  <r>
    <s v="strleaves-665-x-Aug-04-23"/>
    <n v="655"/>
    <n v="655"/>
    <x v="14"/>
    <n v="11.938000000000001"/>
    <n v="11.94"/>
    <x v="506"/>
    <s v=""/>
    <n v="5095496"/>
    <n v="40542790"/>
    <n v="3.34"/>
    <n v="0.88"/>
    <n v="0"/>
    <s v="l"/>
    <n v="1.3551975867699944E-3"/>
    <n v="3"/>
    <n v="833"/>
  </r>
  <r>
    <s v="strleaves-665-x-Aug-04-23"/>
    <n v="655"/>
    <n v="655"/>
    <x v="14"/>
    <n v="12.023999999999999"/>
    <n v="12.02"/>
    <x v="447"/>
    <s v=""/>
    <n v="7441494"/>
    <n v="40542790"/>
    <n v="3.34"/>
    <n v="0.88"/>
    <n v="0"/>
    <s v="l"/>
    <n v="1.9767659028048583E-3"/>
    <n v="3"/>
    <n v="834"/>
  </r>
  <r>
    <s v="strleaves-665-x-Aug-04-23"/>
    <n v="655"/>
    <n v="655"/>
    <x v="14"/>
    <n v="12.295"/>
    <n v="12.3"/>
    <x v="17"/>
    <s v="acetophenone"/>
    <n v="6293968"/>
    <n v="40542790"/>
    <n v="3.34"/>
    <n v="0.88"/>
    <n v="0"/>
    <s v="l"/>
    <n v="1.6699336308843675E-3"/>
    <n v="3"/>
    <n v="835"/>
  </r>
  <r>
    <s v="strleaves-665-x-Aug-04-23"/>
    <n v="655"/>
    <n v="655"/>
    <x v="14"/>
    <n v="13.513"/>
    <n v="13.51"/>
    <x v="20"/>
    <s v="nonanal"/>
    <n v="22050315"/>
    <n v="40542790"/>
    <n v="3.34"/>
    <n v="0.88"/>
    <n v="0"/>
    <s v="l"/>
    <n v="5.8434546318942076E-3"/>
    <n v="3"/>
    <n v="836"/>
  </r>
  <r>
    <s v="strleaves-665-x-Aug-04-23"/>
    <n v="655"/>
    <n v="655"/>
    <x v="14"/>
    <n v="13.885"/>
    <n v="13.89"/>
    <x v="71"/>
    <s v="edimethylnonatriene"/>
    <n v="181383985"/>
    <n v="40542790"/>
    <n v="3.34"/>
    <n v="0.88"/>
    <n v="0"/>
    <s v="l"/>
    <n v="4.8010324033872669E-2"/>
    <n v="3"/>
    <n v="837"/>
  </r>
  <r>
    <s v="strleaves-665-x-Aug-04-23"/>
    <n v="655"/>
    <n v="655"/>
    <x v="14"/>
    <n v="15.999000000000001"/>
    <n v="16"/>
    <x v="26"/>
    <s v="Butanoicacidhexenylester"/>
    <n v="74398503"/>
    <n v="40542790"/>
    <n v="3.34"/>
    <n v="0.88"/>
    <n v="0"/>
    <s v="l"/>
    <n v="1.9668957160990302E-2"/>
    <n v="3"/>
    <n v="838"/>
  </r>
  <r>
    <s v="strleaves-665-x-Aug-04-23"/>
    <n v="655"/>
    <n v="655"/>
    <x v="14"/>
    <n v="16.21"/>
    <n v="16.21"/>
    <x v="27"/>
    <s v="methylsalicylate"/>
    <n v="37455307"/>
    <n v="40542790"/>
    <n v="3.34"/>
    <n v="0.88"/>
    <n v="0"/>
    <s v="l"/>
    <n v="9.8903703958340243E-3"/>
    <n v="3"/>
    <n v="839"/>
  </r>
  <r>
    <s v="strleaves-665-x-Aug-04-23"/>
    <n v="655"/>
    <n v="655"/>
    <x v="14"/>
    <n v="16.366"/>
    <n v="16.37"/>
    <x v="28"/>
    <s v="dodecane"/>
    <n v="32925817"/>
    <n v="40542790"/>
    <n v="3.34"/>
    <n v="0.88"/>
    <n v="0"/>
    <s v="l"/>
    <n v="8.6839723112967868E-3"/>
    <n v="3"/>
    <n v="840"/>
  </r>
  <r>
    <s v="strleaves-665-x-Aug-04-23"/>
    <n v="655"/>
    <n v="655"/>
    <x v="14"/>
    <n v="16.545999999999999"/>
    <n v="16.55"/>
    <x v="29"/>
    <s v="decanal"/>
    <n v="15806270"/>
    <n v="40542790"/>
    <n v="3.34"/>
    <n v="0.88"/>
    <n v="0"/>
    <s v="l"/>
    <n v="4.1638450192797161E-3"/>
    <n v="3"/>
    <n v="841"/>
  </r>
  <r>
    <s v="strleaves-665-x-Aug-04-23"/>
    <n v="655"/>
    <n v="655"/>
    <x v="14"/>
    <n v="17.324000000000002"/>
    <n v="17.32"/>
    <x v="152"/>
    <s v="z3hex"/>
    <n v="16484226"/>
    <n v="40542790"/>
    <n v="3.34"/>
    <n v="0.88"/>
    <n v="0"/>
    <s v="l"/>
    <n v="4.3372816479995968E-3"/>
    <n v="3"/>
    <n v="842"/>
  </r>
  <r>
    <s v="strleaves-665-x-Aug-04-23"/>
    <n v="655"/>
    <n v="655"/>
    <x v="14"/>
    <n v="17.43"/>
    <n v="17.43"/>
    <x v="30"/>
    <s v="cisthreehexiso"/>
    <n v="131384050"/>
    <n v="40542790"/>
    <n v="3.34"/>
    <n v="0.88"/>
    <n v="0"/>
    <s v="l"/>
    <n v="3.4528381902637247E-2"/>
    <n v="3"/>
    <n v="843"/>
  </r>
  <r>
    <s v="strleaves-665-x-Aug-04-23"/>
    <n v="655"/>
    <n v="655"/>
    <x v="14"/>
    <n v="18.178999999999998"/>
    <n v="18.18"/>
    <x v="33"/>
    <s v="methylacetophenone"/>
    <n v="10452293"/>
    <n v="40542790"/>
    <n v="3.34"/>
    <n v="0.88"/>
    <n v="0"/>
    <s v="l"/>
    <n v="2.7436599566037878E-3"/>
    <n v="3"/>
    <n v="844"/>
  </r>
  <r>
    <s v="strleaves-665-x-Aug-04-23"/>
    <n v="655"/>
    <n v="655"/>
    <x v="14"/>
    <n v="19.001000000000001"/>
    <n v="19"/>
    <x v="36"/>
    <s v="methylnaphthalene"/>
    <n v="7397716"/>
    <n v="40542790"/>
    <n v="3.34"/>
    <n v="0.88"/>
    <n v="0"/>
    <s v="l"/>
    <n v="1.9395550103277061E-3"/>
    <n v="3"/>
    <n v="845"/>
  </r>
  <r>
    <s v="strleaves-665-x-Aug-04-23"/>
    <n v="655"/>
    <n v="655"/>
    <x v="14"/>
    <n v="19.501000000000001"/>
    <n v="19.5"/>
    <x v="41"/>
    <s v="standard"/>
    <n v="20271395"/>
    <n v="40542790"/>
    <n v="3.34"/>
    <n v="0.88"/>
    <n v="0"/>
    <s v="l"/>
    <n v="5.308531872425362E-3"/>
    <n v="3"/>
    <n v="846"/>
  </r>
  <r>
    <s v="strleaves-665-x-Aug-04-23"/>
    <n v="655"/>
    <n v="655"/>
    <x v="14"/>
    <n v="19.876999999999999"/>
    <n v="19.88"/>
    <x v="164"/>
    <s v=""/>
    <n v="8987620"/>
    <n v="40542790"/>
    <n v="3.34"/>
    <n v="0.88"/>
    <n v="0"/>
    <s v="l"/>
    <n v="2.3508366222453744E-3"/>
    <n v="3"/>
    <n v="847"/>
  </r>
  <r>
    <s v="strleaves-665-x-Aug-04-23"/>
    <n v="655"/>
    <n v="655"/>
    <x v="14"/>
    <n v="21.506"/>
    <n v="21.51"/>
    <x v="217"/>
    <s v=""/>
    <n v="11776259"/>
    <n v="40542790"/>
    <n v="3.34"/>
    <n v="0.88"/>
    <n v="0"/>
    <s v="l"/>
    <n v="3.0766114535305104E-3"/>
    <n v="3"/>
    <n v="848"/>
  </r>
  <r>
    <s v="strleaves-665-x-Aug-04-23"/>
    <n v="655"/>
    <n v="655"/>
    <x v="14"/>
    <n v="21.834"/>
    <n v="21.83"/>
    <x v="44"/>
    <s v="tetradecane"/>
    <n v="22317605"/>
    <n v="40542790"/>
    <n v="3.34"/>
    <n v="0.88"/>
    <n v="0"/>
    <s v="l"/>
    <n v="5.8237275932256248E-3"/>
    <n v="3"/>
    <n v="849"/>
  </r>
  <r>
    <s v="strleaves-665-x-Aug-04-23"/>
    <n v="655"/>
    <n v="655"/>
    <x v="14"/>
    <n v="24.327999999999999"/>
    <n v="24.33"/>
    <x v="48"/>
    <s v="pentadecane"/>
    <n v="4282441"/>
    <n v="40542790"/>
    <n v="3.34"/>
    <n v="0.88"/>
    <n v="0"/>
    <s v="l"/>
    <n v="1.1161784121724722E-3"/>
    <n v="3"/>
    <n v="850"/>
  </r>
  <r>
    <s v="strleaves-665-x-Aug-04-23"/>
    <n v="655"/>
    <n v="655"/>
    <x v="14"/>
    <n v="24.76"/>
    <n v="24.76"/>
    <x v="156"/>
    <s v=""/>
    <n v="12123529"/>
    <n v="40542790"/>
    <n v="3.34"/>
    <n v="0.88"/>
    <n v="0"/>
    <s v="l"/>
    <n v="3.1561719195811093E-3"/>
    <n v="3"/>
    <n v="851"/>
  </r>
  <r>
    <s v="strleaves-665-x-Aug-04-23"/>
    <n v="655"/>
    <n v="655"/>
    <x v="14"/>
    <n v="24.975999999999999"/>
    <n v="24.98"/>
    <x v="157"/>
    <s v=""/>
    <n v="14463102"/>
    <n v="40542790"/>
    <n v="3.34"/>
    <n v="0.88"/>
    <n v="0"/>
    <s v="l"/>
    <n v="3.7608240055286533E-3"/>
    <n v="3"/>
    <n v="852"/>
  </r>
  <r>
    <s v="strleaves-665-x-Aug-04-23"/>
    <n v="655"/>
    <n v="655"/>
    <x v="14"/>
    <n v="26.065000000000001"/>
    <n v="26.07"/>
    <x v="50"/>
    <s v=""/>
    <n v="21197399"/>
    <n v="40542790"/>
    <n v="3.34"/>
    <n v="0.88"/>
    <n v="0"/>
    <s v="l"/>
    <n v="5.5054737910796986E-3"/>
    <n v="3"/>
    <n v="853"/>
  </r>
  <r>
    <s v="strleaves-665-x-Aug-04-23"/>
    <n v="655"/>
    <n v="655"/>
    <x v="14"/>
    <n v="31.239000000000001"/>
    <n v="31.24"/>
    <x v="58"/>
    <s v=""/>
    <n v="12911063"/>
    <n v="40542790"/>
    <n v="3.34"/>
    <n v="0.88"/>
    <n v="0"/>
    <s v="l"/>
    <n v="3.349386655066421E-3"/>
    <n v="3"/>
    <n v="854"/>
  </r>
  <r>
    <s v="strleaves-665-x-Aug-04-23"/>
    <n v="655"/>
    <n v="655"/>
    <x v="14"/>
    <n v="32.871000000000002"/>
    <n v="32.869999999999997"/>
    <x v="267"/>
    <s v=""/>
    <n v="57772935"/>
    <n v="40542790"/>
    <n v="3.34"/>
    <n v="0.88"/>
    <n v="0"/>
    <s v="l"/>
    <n v="1.4969919763001029E-2"/>
    <n v="3"/>
    <n v="855"/>
  </r>
  <r>
    <s v="strleaves-752-x-Aug-04-23"/>
    <m/>
    <n v="752"/>
    <x v="52"/>
    <n v="4.3920000000000003"/>
    <n v="4.3899999999999997"/>
    <x v="101"/>
    <s v=""/>
    <n v="5112789"/>
    <n v="26278506"/>
    <n v="7.89"/>
    <n v="2.11"/>
    <n v="1"/>
    <s v="s"/>
    <n v="8.6422671312206168E-4"/>
    <n v="3"/>
    <n v="856"/>
  </r>
  <r>
    <s v="strleaves-752-x-Aug-04-23"/>
    <m/>
    <n v="752"/>
    <x v="52"/>
    <n v="4.7640000000000002"/>
    <n v="4.76"/>
    <x v="514"/>
    <s v=""/>
    <n v="10963272"/>
    <n v="26278506"/>
    <n v="7.89"/>
    <n v="2.11"/>
    <n v="1"/>
    <s v="s"/>
    <n v="1.8509852069108421E-3"/>
    <n v="3"/>
    <n v="857"/>
  </r>
  <r>
    <s v="strleaves-752-x-Aug-04-23"/>
    <m/>
    <n v="752"/>
    <x v="52"/>
    <n v="4.8550000000000004"/>
    <n v="4.8600000000000003"/>
    <x v="103"/>
    <s v=""/>
    <n v="12540875"/>
    <n v="26278506"/>
    <n v="7.89"/>
    <n v="2.11"/>
    <n v="1"/>
    <s v="s"/>
    <n v="2.1148722168292345E-3"/>
    <n v="3"/>
    <n v="858"/>
  </r>
  <r>
    <s v="strleaves-752-x-Aug-04-23"/>
    <m/>
    <n v="752"/>
    <x v="52"/>
    <n v="5.4329999999999998"/>
    <n v="5.43"/>
    <x v="2"/>
    <s v="hydroxymethylpentanone"/>
    <n v="57558889"/>
    <n v="26278506"/>
    <n v="7.89"/>
    <n v="2.11"/>
    <n v="1"/>
    <s v="s"/>
    <n v="9.6953349937954764E-3"/>
    <n v="3"/>
    <n v="859"/>
  </r>
  <r>
    <s v="strleaves-752-x-Aug-04-23"/>
    <m/>
    <n v="752"/>
    <x v="52"/>
    <n v="5.7539999999999996"/>
    <n v="5.75"/>
    <x v="3"/>
    <s v="zhexenol"/>
    <n v="228842834"/>
    <n v="26278506"/>
    <n v="7.89"/>
    <n v="2.11"/>
    <n v="1"/>
    <s v="s"/>
    <n v="3.8501925282297247E-2"/>
    <n v="3"/>
    <n v="860"/>
  </r>
  <r>
    <s v="strleaves-752-x-Aug-04-23"/>
    <m/>
    <n v="752"/>
    <x v="52"/>
    <n v="6.1079999999999997"/>
    <n v="6.11"/>
    <x v="5"/>
    <s v=""/>
    <n v="16402545"/>
    <n v="26278506"/>
    <n v="7.89"/>
    <n v="2.11"/>
    <n v="1"/>
    <s v="s"/>
    <n v="2.7564598252512347E-3"/>
    <n v="3"/>
    <n v="861"/>
  </r>
  <r>
    <s v="strleaves-752-x-Aug-04-23"/>
    <m/>
    <n v="752"/>
    <x v="52"/>
    <n v="6.4420000000000002"/>
    <n v="6.44"/>
    <x v="456"/>
    <s v=""/>
    <n v="4747195"/>
    <n v="26278506"/>
    <n v="7.89"/>
    <n v="2.11"/>
    <n v="1"/>
    <s v="s"/>
    <n v="7.9684414589554565E-4"/>
    <n v="3"/>
    <n v="862"/>
  </r>
  <r>
    <s v="strleaves-752-x-Aug-04-23"/>
    <m/>
    <n v="752"/>
    <x v="52"/>
    <n v="6.7910000000000004"/>
    <n v="6.79"/>
    <x v="180"/>
    <s v=""/>
    <n v="2716566"/>
    <n v="26278506"/>
    <n v="7.89"/>
    <n v="2.11"/>
    <n v="1"/>
    <s v="s"/>
    <n v="4.554629406535092E-4"/>
    <n v="3"/>
    <n v="863"/>
  </r>
  <r>
    <s v="strleaves-752-x-Aug-04-23"/>
    <m/>
    <n v="752"/>
    <x v="52"/>
    <n v="7.5049999999999999"/>
    <n v="7.51"/>
    <x v="9"/>
    <s v="cyclopentane"/>
    <n v="23777567"/>
    <n v="26278506"/>
    <n v="7.89"/>
    <n v="2.11"/>
    <n v="1"/>
    <s v="s"/>
    <n v="3.9819632933583166E-3"/>
    <n v="3"/>
    <n v="864"/>
  </r>
  <r>
    <s v="strleaves-752-x-Aug-04-23"/>
    <m/>
    <n v="752"/>
    <x v="52"/>
    <n v="8.3849999999999998"/>
    <n v="8.39"/>
    <x v="70"/>
    <s v=""/>
    <n v="5396111"/>
    <n v="26278506"/>
    <n v="7.89"/>
    <n v="2.11"/>
    <n v="1"/>
    <s v="s"/>
    <n v="9.0262705736198596E-4"/>
    <n v="3"/>
    <n v="865"/>
  </r>
  <r>
    <s v="strleaves-752-x-Aug-04-23"/>
    <m/>
    <n v="752"/>
    <x v="52"/>
    <n v="8.4670000000000005"/>
    <n v="8.4700000000000006"/>
    <x v="10"/>
    <s v=""/>
    <n v="12190499"/>
    <n v="26278506"/>
    <n v="7.89"/>
    <n v="2.11"/>
    <n v="1"/>
    <s v="s"/>
    <n v="2.0367943042308885E-3"/>
    <n v="3"/>
    <n v="866"/>
  </r>
  <r>
    <s v="strleaves-752-x-Aug-04-23"/>
    <m/>
    <n v="752"/>
    <x v="52"/>
    <n v="8.923"/>
    <n v="8.92"/>
    <x v="11"/>
    <s v=""/>
    <n v="4374652"/>
    <n v="26278506"/>
    <n v="7.89"/>
    <n v="2.11"/>
    <n v="1"/>
    <s v="s"/>
    <n v="7.3007586915508303E-4"/>
    <n v="3"/>
    <n v="867"/>
  </r>
  <r>
    <s v="strleaves-752-x-Aug-04-23"/>
    <m/>
    <n v="752"/>
    <x v="52"/>
    <n v="8.9740000000000002"/>
    <n v="8.9700000000000006"/>
    <x v="106"/>
    <s v=""/>
    <n v="5177547"/>
    <n v="26278506"/>
    <n v="7.89"/>
    <n v="2.11"/>
    <n v="1"/>
    <s v="s"/>
    <n v="8.6307374505610341E-4"/>
    <n v="3"/>
    <n v="868"/>
  </r>
  <r>
    <s v="strleaves-752-x-Aug-04-23"/>
    <m/>
    <n v="752"/>
    <x v="52"/>
    <n v="9.8330000000000002"/>
    <n v="9.83"/>
    <x v="12"/>
    <s v="sixmethyl"/>
    <n v="7204522"/>
    <n v="26278506"/>
    <n v="7.89"/>
    <n v="2.11"/>
    <n v="1"/>
    <s v="s"/>
    <n v="1.1995793363197321E-3"/>
    <n v="3"/>
    <n v="869"/>
  </r>
  <r>
    <s v="strleaves-752-x-Aug-04-23"/>
    <m/>
    <n v="752"/>
    <x v="52"/>
    <n v="9.9329999999999998"/>
    <n v="9.93"/>
    <x v="183"/>
    <s v=""/>
    <n v="8464560"/>
    <n v="26278506"/>
    <n v="7.89"/>
    <n v="2.11"/>
    <n v="1"/>
    <s v="s"/>
    <n v="1.4077603072990335E-3"/>
    <n v="3"/>
    <n v="870"/>
  </r>
  <r>
    <s v="strleaves-752-x-Aug-04-23"/>
    <m/>
    <n v="752"/>
    <x v="52"/>
    <n v="10.16"/>
    <n v="10.16"/>
    <x v="115"/>
    <s v="decane"/>
    <n v="3506018"/>
    <n v="26278506"/>
    <n v="7.89"/>
    <n v="2.11"/>
    <n v="1"/>
    <s v="s"/>
    <n v="5.8242440824903886E-4"/>
    <n v="3"/>
    <n v="871"/>
  </r>
  <r>
    <s v="strleaves-752-x-Aug-04-23"/>
    <m/>
    <n v="752"/>
    <x v="52"/>
    <n v="10.319000000000001"/>
    <n v="10.32"/>
    <x v="13"/>
    <s v="octanal"/>
    <n v="7028358"/>
    <n v="26278506"/>
    <n v="7.89"/>
    <n v="2.11"/>
    <n v="1"/>
    <s v="s"/>
    <n v="1.1662213037699838E-3"/>
    <n v="3"/>
    <n v="872"/>
  </r>
  <r>
    <s v="strleaves-752-x-Aug-04-23"/>
    <m/>
    <n v="752"/>
    <x v="52"/>
    <n v="10.368"/>
    <n v="10.37"/>
    <x v="501"/>
    <s v=""/>
    <n v="8039727"/>
    <n v="26278506"/>
    <n v="7.89"/>
    <n v="2.11"/>
    <n v="1"/>
    <s v="s"/>
    <n v="1.3325104969356032E-3"/>
    <n v="3"/>
    <n v="873"/>
  </r>
  <r>
    <s v="strleaves-752-x-Aug-04-23"/>
    <m/>
    <n v="752"/>
    <x v="52"/>
    <n v="10.474"/>
    <n v="10.47"/>
    <x v="14"/>
    <s v="zhexenolacetate"/>
    <n v="8497257"/>
    <n v="26278506"/>
    <n v="7.89"/>
    <n v="2.11"/>
    <n v="1"/>
    <s v="s"/>
    <n v="1.406730493643911E-3"/>
    <n v="3"/>
    <n v="874"/>
  </r>
  <r>
    <s v="strleaves-752-x-Aug-04-23"/>
    <m/>
    <n v="752"/>
    <x v="52"/>
    <n v="12.029"/>
    <n v="12.03"/>
    <x v="184"/>
    <s v=""/>
    <n v="8517752"/>
    <n v="26278506"/>
    <n v="7.89"/>
    <n v="2.11"/>
    <n v="1"/>
    <s v="s"/>
    <n v="1.4085118943689594E-3"/>
    <n v="3"/>
    <n v="875"/>
  </r>
  <r>
    <s v="strleaves-752-x-Aug-04-23"/>
    <m/>
    <n v="752"/>
    <x v="52"/>
    <n v="12.298999999999999"/>
    <n v="12.3"/>
    <x v="17"/>
    <s v="acetophenone"/>
    <n v="3571426"/>
    <n v="26278506"/>
    <n v="7.89"/>
    <n v="2.11"/>
    <n v="1"/>
    <s v="s"/>
    <n v="5.8990371399288925E-4"/>
    <n v="3"/>
    <n v="876"/>
  </r>
  <r>
    <s v="strleaves-752-x-Aug-04-23"/>
    <m/>
    <n v="752"/>
    <x v="52"/>
    <n v="13.205"/>
    <n v="13.21"/>
    <x v="512"/>
    <s v=""/>
    <n v="10723012"/>
    <n v="26278506"/>
    <n v="7.89"/>
    <n v="2.11"/>
    <n v="1"/>
    <s v="s"/>
    <n v="1.7691342047535322E-3"/>
    <n v="3"/>
    <n v="877"/>
  </r>
  <r>
    <s v="strleaves-752-x-Aug-04-23"/>
    <m/>
    <n v="752"/>
    <x v="52"/>
    <n v="13.359"/>
    <n v="13.36"/>
    <x v="94"/>
    <s v=""/>
    <n v="4622491"/>
    <n v="26278506"/>
    <n v="7.89"/>
    <n v="2.11"/>
    <n v="1"/>
    <s v="s"/>
    <n v="7.6177223417776981E-4"/>
    <n v="3"/>
    <n v="878"/>
  </r>
  <r>
    <s v="strleaves-752-x-Aug-04-23"/>
    <m/>
    <n v="752"/>
    <x v="52"/>
    <n v="13.515000000000001"/>
    <n v="13.52"/>
    <x v="20"/>
    <s v="nonanal"/>
    <n v="22523659"/>
    <n v="26278506"/>
    <n v="7.89"/>
    <n v="2.11"/>
    <n v="1"/>
    <s v="s"/>
    <n v="3.7076066227707399E-3"/>
    <n v="3"/>
    <n v="879"/>
  </r>
  <r>
    <s v="strleaves-752-x-Aug-04-23"/>
    <m/>
    <n v="752"/>
    <x v="52"/>
    <n v="13.887"/>
    <n v="13.89"/>
    <x v="71"/>
    <s v="edimethylnonatriene"/>
    <n v="65364709"/>
    <n v="26278506"/>
    <n v="7.89"/>
    <n v="2.11"/>
    <n v="1"/>
    <s v="s"/>
    <n v="1.0747420482988396E-2"/>
    <n v="3"/>
    <n v="880"/>
  </r>
  <r>
    <s v="strleaves-752-x-Aug-04-23"/>
    <m/>
    <n v="752"/>
    <x v="52"/>
    <n v="15.156000000000001"/>
    <n v="15.16"/>
    <x v="23"/>
    <s v=""/>
    <n v="5465455"/>
    <n v="26278506"/>
    <n v="7.89"/>
    <n v="2.11"/>
    <n v="1"/>
    <s v="s"/>
    <n v="8.9762304764084359E-4"/>
    <n v="3"/>
    <n v="881"/>
  </r>
  <r>
    <s v="strleaves-752-x-Aug-04-23"/>
    <m/>
    <n v="752"/>
    <x v="52"/>
    <n v="16"/>
    <n v="16"/>
    <x v="26"/>
    <s v="Butanoicacidhexenylester"/>
    <n v="13790894"/>
    <n v="26278506"/>
    <n v="7.89"/>
    <n v="2.11"/>
    <n v="1"/>
    <s v="s"/>
    <n v="2.2623897053449856E-3"/>
    <n v="3"/>
    <n v="882"/>
  </r>
  <r>
    <s v="strleaves-752-x-Aug-04-23"/>
    <m/>
    <n v="752"/>
    <x v="52"/>
    <n v="16.213999999999999"/>
    <n v="16.21"/>
    <x v="27"/>
    <s v="methylsalicylate"/>
    <n v="5721862"/>
    <n v="26278506"/>
    <n v="7.89"/>
    <n v="2.11"/>
    <n v="1"/>
    <s v="s"/>
    <n v="9.3760573770971286E-4"/>
    <n v="3"/>
    <n v="883"/>
  </r>
  <r>
    <s v="strleaves-752-x-Aug-04-23"/>
    <m/>
    <n v="752"/>
    <x v="52"/>
    <n v="16.367000000000001"/>
    <n v="16.37"/>
    <x v="28"/>
    <s v="dodecane"/>
    <n v="18313880"/>
    <n v="26278506"/>
    <n v="7.89"/>
    <n v="2.11"/>
    <n v="1"/>
    <s v="s"/>
    <n v="2.9975861938833451E-3"/>
    <n v="3"/>
    <n v="884"/>
  </r>
  <r>
    <s v="strleaves-752-x-Aug-04-23"/>
    <m/>
    <n v="752"/>
    <x v="52"/>
    <n v="16.547000000000001"/>
    <n v="16.55"/>
    <x v="29"/>
    <s v="decanal"/>
    <n v="23092048"/>
    <n v="26278506"/>
    <n v="7.89"/>
    <n v="2.11"/>
    <n v="1"/>
    <s v="s"/>
    <n v="3.775398174893578E-3"/>
    <n v="3"/>
    <n v="885"/>
  </r>
  <r>
    <s v="strleaves-752-x-Aug-04-23"/>
    <m/>
    <n v="752"/>
    <x v="52"/>
    <n v="17.43"/>
    <n v="17.43"/>
    <x v="30"/>
    <s v="cisthreehexiso"/>
    <n v="15127463"/>
    <n v="26278506"/>
    <n v="7.89"/>
    <n v="2.11"/>
    <n v="1"/>
    <s v="s"/>
    <n v="2.4704493721349596E-3"/>
    <n v="3"/>
    <n v="886"/>
  </r>
  <r>
    <s v="strleaves-752-x-Aug-04-23"/>
    <m/>
    <n v="752"/>
    <x v="52"/>
    <n v="18.18"/>
    <n v="18.18"/>
    <x v="33"/>
    <s v="methylacetophenone"/>
    <n v="5562835"/>
    <n v="26278506"/>
    <n v="7.89"/>
    <n v="2.11"/>
    <n v="1"/>
    <s v="s"/>
    <n v="9.0743628124676358E-4"/>
    <n v="3"/>
    <n v="887"/>
  </r>
  <r>
    <s v="strleaves-752-x-Aug-04-23"/>
    <m/>
    <n v="752"/>
    <x v="52"/>
    <n v="18.649000000000001"/>
    <n v="18.649999999999999"/>
    <x v="449"/>
    <s v=""/>
    <n v="6049295"/>
    <n v="26278506"/>
    <n v="7.89"/>
    <n v="2.11"/>
    <n v="1"/>
    <s v="s"/>
    <n v="9.8567871576015213E-4"/>
    <n v="3"/>
    <n v="888"/>
  </r>
  <r>
    <s v="strleaves-752-x-Aug-04-23"/>
    <m/>
    <n v="752"/>
    <x v="52"/>
    <n v="19.001999999999999"/>
    <n v="19"/>
    <x v="36"/>
    <s v="methylnaphthalene"/>
    <n v="13198516"/>
    <n v="26278506"/>
    <n v="7.89"/>
    <n v="2.11"/>
    <n v="1"/>
    <s v="s"/>
    <n v="2.1481614711653441E-3"/>
    <n v="3"/>
    <n v="889"/>
  </r>
  <r>
    <s v="strleaves-752-x-Aug-04-23"/>
    <m/>
    <n v="752"/>
    <x v="52"/>
    <n v="19.501000000000001"/>
    <n v="19.5"/>
    <x v="41"/>
    <s v="standard"/>
    <n v="26278506"/>
    <n v="26278506"/>
    <n v="7.89"/>
    <n v="2.11"/>
    <n v="1"/>
    <s v="s"/>
    <n v="4.2722262571025758E-3"/>
    <n v="3"/>
    <n v="890"/>
  </r>
  <r>
    <s v="strleaves-752-x-Aug-04-23"/>
    <m/>
    <n v="752"/>
    <x v="52"/>
    <n v="19.899999999999999"/>
    <n v="19.899999999999999"/>
    <x v="474"/>
    <s v=""/>
    <n v="2558076"/>
    <n v="26278506"/>
    <n v="7.89"/>
    <n v="2.11"/>
    <n v="1"/>
    <s v="s"/>
    <n v="4.1541226968370228E-4"/>
    <n v="3"/>
    <n v="891"/>
  </r>
  <r>
    <s v="strleaves-752-x-Aug-04-23"/>
    <m/>
    <n v="752"/>
    <x v="52"/>
    <n v="21.518000000000001"/>
    <n v="21.52"/>
    <x v="338"/>
    <s v=""/>
    <n v="7903923"/>
    <n v="26278506"/>
    <n v="7.89"/>
    <n v="2.11"/>
    <n v="1"/>
    <s v="s"/>
    <n v="1.2820986030757629E-3"/>
    <n v="3"/>
    <n v="892"/>
  </r>
  <r>
    <s v="strleaves-752-x-Aug-04-23"/>
    <m/>
    <n v="752"/>
    <x v="52"/>
    <n v="21.631"/>
    <n v="21.63"/>
    <x v="119"/>
    <s v=""/>
    <n v="2682516"/>
    <n v="26278506"/>
    <n v="7.89"/>
    <n v="2.11"/>
    <n v="1"/>
    <s v="s"/>
    <n v="4.346447545763165E-4"/>
    <n v="3"/>
    <n v="893"/>
  </r>
  <r>
    <s v="strleaves-752-x-Aug-04-23"/>
    <m/>
    <n v="752"/>
    <x v="52"/>
    <n v="21.834"/>
    <n v="21.83"/>
    <x v="44"/>
    <s v="tetradecane"/>
    <n v="15269977"/>
    <n v="26278506"/>
    <n v="7.89"/>
    <n v="2.11"/>
    <n v="1"/>
    <s v="s"/>
    <n v="2.4714079807757567E-3"/>
    <n v="3"/>
    <n v="894"/>
  </r>
  <r>
    <s v="strleaves-752-x-Aug-04-23"/>
    <m/>
    <n v="752"/>
    <x v="52"/>
    <n v="22.28"/>
    <n v="22.28"/>
    <x v="46"/>
    <s v="tetramethyldiol"/>
    <n v="20274053"/>
    <n v="26278506"/>
    <n v="7.89"/>
    <n v="2.11"/>
    <n v="1"/>
    <s v="s"/>
    <n v="3.2776390322472484E-3"/>
    <n v="3"/>
    <n v="895"/>
  </r>
  <r>
    <s v="strleaves-752-x-Aug-04-23"/>
    <m/>
    <n v="752"/>
    <x v="52"/>
    <n v="22.416"/>
    <n v="22.42"/>
    <x v="83"/>
    <s v=""/>
    <n v="12232947"/>
    <n v="26278506"/>
    <n v="7.89"/>
    <n v="2.11"/>
    <n v="1"/>
    <s v="s"/>
    <n v="1.975452835044566E-3"/>
    <n v="3"/>
    <n v="896"/>
  </r>
  <r>
    <s v="strleaves-752-x-Aug-04-23"/>
    <m/>
    <n v="752"/>
    <x v="52"/>
    <n v="23.193999999999999"/>
    <n v="23.19"/>
    <x v="47"/>
    <s v=""/>
    <n v="2818134"/>
    <n v="26278506"/>
    <n v="7.89"/>
    <n v="2.11"/>
    <n v="1"/>
    <s v="s"/>
    <n v="4.5458256751844227E-4"/>
    <n v="3"/>
    <n v="897"/>
  </r>
  <r>
    <s v="strleaves-752-x-Aug-04-23"/>
    <m/>
    <n v="752"/>
    <x v="52"/>
    <n v="23.911999999999999"/>
    <n v="23.91"/>
    <x v="364"/>
    <s v=""/>
    <n v="3937192"/>
    <n v="26278506"/>
    <n v="7.89"/>
    <n v="2.11"/>
    <n v="1"/>
    <s v="s"/>
    <n v="6.3438636202503844E-4"/>
    <n v="3"/>
    <n v="898"/>
  </r>
  <r>
    <s v="strleaves-752-x-Aug-04-23"/>
    <m/>
    <n v="752"/>
    <x v="52"/>
    <n v="23.960999999999999"/>
    <n v="23.96"/>
    <x v="515"/>
    <s v=""/>
    <n v="3766832"/>
    <n v="26278506"/>
    <n v="7.89"/>
    <n v="2.11"/>
    <n v="1"/>
    <s v="s"/>
    <n v="6.0626170998471574E-4"/>
    <n v="3"/>
    <n v="899"/>
  </r>
  <r>
    <s v="strleaves-752-x-Aug-04-23"/>
    <m/>
    <n v="752"/>
    <x v="52"/>
    <n v="24.244"/>
    <n v="24.24"/>
    <x v="343"/>
    <s v=""/>
    <n v="2511099"/>
    <n v="26278506"/>
    <n v="7.89"/>
    <n v="2.11"/>
    <n v="1"/>
    <s v="s"/>
    <n v="4.0370572322345787E-4"/>
    <n v="3"/>
    <n v="900"/>
  </r>
  <r>
    <s v="strleaves-752-x-Aug-04-23"/>
    <m/>
    <n v="752"/>
    <x v="52"/>
    <n v="24.329000000000001"/>
    <n v="24.33"/>
    <x v="48"/>
    <s v="pentadecane"/>
    <n v="2809719"/>
    <n v="26278506"/>
    <n v="7.89"/>
    <n v="2.11"/>
    <n v="1"/>
    <s v="s"/>
    <n v="4.5121307715505833E-4"/>
    <n v="3"/>
    <n v="901"/>
  </r>
  <r>
    <s v="strleaves-752-x-Aug-04-23"/>
    <m/>
    <n v="752"/>
    <x v="52"/>
    <n v="26.068000000000001"/>
    <n v="26.07"/>
    <x v="50"/>
    <s v=""/>
    <n v="4593842"/>
    <n v="26278506"/>
    <n v="7.89"/>
    <n v="2.11"/>
    <n v="1"/>
    <s v="s"/>
    <n v="7.369077045044684E-4"/>
    <n v="3"/>
    <n v="902"/>
  </r>
  <r>
    <s v="strleaves-752-x-Aug-04-23"/>
    <m/>
    <n v="752"/>
    <x v="52"/>
    <n v="28.201000000000001"/>
    <n v="28.2"/>
    <x v="468"/>
    <s v=""/>
    <n v="5027614"/>
    <n v="26278506"/>
    <n v="7.89"/>
    <n v="2.11"/>
    <n v="1"/>
    <s v="s"/>
    <n v="8.0559684604629889E-4"/>
    <n v="3"/>
    <n v="903"/>
  </r>
  <r>
    <s v="strleaves-752-x-Aug-04-23"/>
    <m/>
    <n v="752"/>
    <x v="52"/>
    <n v="28.815000000000001"/>
    <n v="28.82"/>
    <x v="158"/>
    <s v=""/>
    <n v="3444451"/>
    <n v="26278506"/>
    <n v="7.89"/>
    <n v="2.11"/>
    <n v="1"/>
    <s v="s"/>
    <n v="5.5130910009113204E-4"/>
    <n v="3"/>
    <n v="904"/>
  </r>
  <r>
    <s v="strleaves-752-x-Aug-04-23"/>
    <m/>
    <n v="752"/>
    <x v="52"/>
    <n v="28.928999999999998"/>
    <n v="28.93"/>
    <x v="56"/>
    <s v="heptadecane"/>
    <n v="3019127"/>
    <n v="26278506"/>
    <n v="7.89"/>
    <n v="2.11"/>
    <n v="1"/>
    <s v="s"/>
    <n v="4.8269898269460445E-4"/>
    <n v="3"/>
    <n v="905"/>
  </r>
  <r>
    <s v="strleaves-752-x-Aug-04-23"/>
    <m/>
    <n v="752"/>
    <x v="52"/>
    <n v="29.649000000000001"/>
    <n v="29.65"/>
    <x v="122"/>
    <s v=""/>
    <n v="4064385"/>
    <n v="26278506"/>
    <n v="7.89"/>
    <n v="2.11"/>
    <n v="1"/>
    <s v="s"/>
    <n v="6.4909792810338837E-4"/>
    <n v="3"/>
    <n v="906"/>
  </r>
  <r>
    <s v="strleaves-752-x-Aug-04-23"/>
    <m/>
    <n v="752"/>
    <x v="52"/>
    <n v="31.236000000000001"/>
    <n v="31.24"/>
    <x v="58"/>
    <s v=""/>
    <n v="5100907"/>
    <n v="26278506"/>
    <n v="7.89"/>
    <n v="2.11"/>
    <n v="1"/>
    <s v="s"/>
    <n v="8.1373631731622247E-4"/>
    <n v="3"/>
    <n v="907"/>
  </r>
  <r>
    <s v="strleaves-752-x-Aug-04-23"/>
    <m/>
    <n v="752"/>
    <x v="52"/>
    <n v="32.003"/>
    <n v="32"/>
    <x v="374"/>
    <s v=""/>
    <n v="8648494"/>
    <n v="26278506"/>
    <n v="7.89"/>
    <n v="2.11"/>
    <n v="1"/>
    <s v="s"/>
    <n v="1.3781554935393245E-3"/>
    <n v="3"/>
    <n v="908"/>
  </r>
  <r>
    <s v="strleaves-758-x-Aug-04-23"/>
    <m/>
    <n v="758"/>
    <x v="53"/>
    <n v="4.2560000000000002"/>
    <n v="4.26"/>
    <x v="205"/>
    <s v=""/>
    <n v="2267077"/>
    <n v="46165950"/>
    <n v="10.07"/>
    <n v="3.12"/>
    <n v="0"/>
    <s v="s"/>
    <n v="1.6094311215411283E-4"/>
    <n v="3"/>
    <n v="909"/>
  </r>
  <r>
    <s v="strleaves-758-x-Aug-04-23"/>
    <m/>
    <n v="758"/>
    <x v="53"/>
    <n v="4.3940000000000001"/>
    <n v="4.3899999999999997"/>
    <x v="101"/>
    <s v=""/>
    <n v="6621434"/>
    <n v="46165950"/>
    <n v="10.07"/>
    <n v="3.12"/>
    <n v="0"/>
    <s v="s"/>
    <n v="4.6954872919588897E-4"/>
    <n v="3"/>
    <n v="910"/>
  </r>
  <r>
    <s v="strleaves-758-x-Aug-04-23"/>
    <m/>
    <n v="758"/>
    <x v="53"/>
    <n v="4.7850000000000001"/>
    <n v="4.79"/>
    <x v="198"/>
    <s v=""/>
    <n v="3597103"/>
    <n v="46165950"/>
    <n v="10.07"/>
    <n v="3.12"/>
    <n v="0"/>
    <s v="s"/>
    <n v="2.5480298062757647E-4"/>
    <n v="3"/>
    <n v="911"/>
  </r>
  <r>
    <s v="strleaves-758-x-Aug-04-23"/>
    <m/>
    <n v="758"/>
    <x v="53"/>
    <n v="4.8639999999999999"/>
    <n v="4.8600000000000003"/>
    <x v="103"/>
    <s v=""/>
    <n v="9329882"/>
    <n v="46165950"/>
    <n v="10.07"/>
    <n v="3.12"/>
    <n v="0"/>
    <s v="s"/>
    <n v="6.6016321298730332E-4"/>
    <n v="3"/>
    <n v="912"/>
  </r>
  <r>
    <s v="strleaves-758-x-Aug-04-23"/>
    <m/>
    <n v="758"/>
    <x v="53"/>
    <n v="5.4260000000000002"/>
    <n v="5.43"/>
    <x v="2"/>
    <s v="hydroxymethylpentanone"/>
    <n v="81231687"/>
    <n v="46165950"/>
    <n v="10.07"/>
    <n v="3.12"/>
    <n v="0"/>
    <s v="s"/>
    <n v="5.7414911853571563E-3"/>
    <n v="3"/>
    <n v="913"/>
  </r>
  <r>
    <s v="strleaves-758-x-Aug-04-23"/>
    <m/>
    <n v="758"/>
    <x v="53"/>
    <n v="5.7530000000000001"/>
    <n v="5.75"/>
    <x v="3"/>
    <s v="zhexenol"/>
    <n v="105203860"/>
    <n v="46165950"/>
    <n v="10.07"/>
    <n v="3.12"/>
    <n v="0"/>
    <s v="s"/>
    <n v="7.4277193549739402E-3"/>
    <n v="3"/>
    <n v="914"/>
  </r>
  <r>
    <s v="strleaves-758-x-Aug-04-23"/>
    <m/>
    <n v="758"/>
    <x v="53"/>
    <n v="5.89"/>
    <n v="5.89"/>
    <x v="104"/>
    <s v=""/>
    <n v="23229476"/>
    <n v="46165950"/>
    <n v="10.07"/>
    <n v="3.12"/>
    <n v="0"/>
    <s v="s"/>
    <n v="1.6382807433887076E-3"/>
    <n v="3"/>
    <n v="915"/>
  </r>
  <r>
    <s v="strleaves-758-x-Aug-04-23"/>
    <m/>
    <n v="758"/>
    <x v="53"/>
    <n v="6.1109999999999998"/>
    <n v="6.11"/>
    <x v="5"/>
    <s v=""/>
    <n v="8996399"/>
    <n v="46165950"/>
    <n v="10.07"/>
    <n v="3.12"/>
    <n v="0"/>
    <s v="s"/>
    <n v="6.3378687651539196E-4"/>
    <n v="3"/>
    <n v="916"/>
  </r>
  <r>
    <s v="strleaves-758-x-Aug-04-23"/>
    <m/>
    <n v="758"/>
    <x v="53"/>
    <n v="6.4509999999999996"/>
    <n v="6.45"/>
    <x v="179"/>
    <s v=""/>
    <n v="1187095"/>
    <n v="46165950"/>
    <n v="10.07"/>
    <n v="3.12"/>
    <n v="0"/>
    <s v="s"/>
    <n v="8.3538398914500959E-5"/>
    <n v="3"/>
    <n v="917"/>
  </r>
  <r>
    <s v="strleaves-758-x-Aug-04-23"/>
    <m/>
    <n v="758"/>
    <x v="53"/>
    <n v="7.5060000000000002"/>
    <n v="7.51"/>
    <x v="9"/>
    <s v="cyclopentane"/>
    <n v="13879779"/>
    <n v="46165950"/>
    <n v="10.07"/>
    <n v="3.12"/>
    <n v="0"/>
    <s v="s"/>
    <n v="9.7568555930796735E-4"/>
    <n v="3"/>
    <n v="918"/>
  </r>
  <r>
    <s v="strleaves-758-x-Aug-04-23"/>
    <m/>
    <n v="758"/>
    <x v="53"/>
    <n v="7.5730000000000004"/>
    <n v="7.57"/>
    <x v="469"/>
    <s v=""/>
    <n v="4927362"/>
    <n v="46165950"/>
    <n v="10.07"/>
    <n v="3.12"/>
    <n v="0"/>
    <s v="s"/>
    <n v="3.4599431722978142E-4"/>
    <n v="3"/>
    <n v="919"/>
  </r>
  <r>
    <s v="strleaves-758-x-Aug-04-23"/>
    <m/>
    <n v="758"/>
    <x v="53"/>
    <n v="8.0039999999999996"/>
    <n v="8"/>
    <x v="169"/>
    <s v="apinene"/>
    <n v="4608730"/>
    <n v="46165950"/>
    <n v="10.07"/>
    <n v="3.12"/>
    <n v="0"/>
    <s v="s"/>
    <n v="3.2326854306118688E-4"/>
    <n v="3"/>
    <n v="920"/>
  </r>
  <r>
    <s v="strleaves-758-x-Aug-04-23"/>
    <m/>
    <n v="758"/>
    <x v="53"/>
    <n v="8.2040000000000006"/>
    <n v="8.1999999999999993"/>
    <x v="206"/>
    <s v=""/>
    <n v="5366594"/>
    <n v="46165950"/>
    <n v="10.07"/>
    <n v="3.12"/>
    <n v="0"/>
    <s v="s"/>
    <n v="3.7601841795967538E-4"/>
    <n v="3"/>
    <n v="921"/>
  </r>
  <r>
    <s v="strleaves-758-x-Aug-04-23"/>
    <m/>
    <n v="758"/>
    <x v="53"/>
    <n v="8.3849999999999998"/>
    <n v="8.39"/>
    <x v="70"/>
    <s v=""/>
    <n v="5128999"/>
    <n v="46165950"/>
    <n v="10.07"/>
    <n v="3.12"/>
    <n v="0"/>
    <s v="s"/>
    <n v="3.5898119640106519E-4"/>
    <n v="3"/>
    <n v="922"/>
  </r>
  <r>
    <s v="strleaves-758-x-Aug-04-23"/>
    <m/>
    <n v="758"/>
    <x v="53"/>
    <n v="8.4670000000000005"/>
    <n v="8.4700000000000006"/>
    <x v="10"/>
    <s v=""/>
    <n v="10968852"/>
    <n v="46165950"/>
    <n v="10.07"/>
    <n v="3.12"/>
    <n v="0"/>
    <s v="s"/>
    <n v="7.6688365754847736E-4"/>
    <n v="3"/>
    <n v="923"/>
  </r>
  <r>
    <s v="strleaves-758-x-Aug-04-23"/>
    <m/>
    <n v="758"/>
    <x v="53"/>
    <n v="8.9190000000000005"/>
    <n v="8.92"/>
    <x v="11"/>
    <s v=""/>
    <n v="2058386"/>
    <n v="46165950"/>
    <n v="10.07"/>
    <n v="3.12"/>
    <n v="0"/>
    <s v="s"/>
    <n v="1.4375562774539334E-4"/>
    <n v="3"/>
    <n v="924"/>
  </r>
  <r>
    <s v="strleaves-758-x-Aug-04-23"/>
    <m/>
    <n v="758"/>
    <x v="53"/>
    <n v="9.9049999999999994"/>
    <n v="9.91"/>
    <x v="147"/>
    <s v=""/>
    <n v="12859686"/>
    <n v="46165950"/>
    <n v="10.07"/>
    <n v="3.12"/>
    <n v="0"/>
    <s v="s"/>
    <n v="8.9713673265532767E-4"/>
    <n v="3"/>
    <n v="925"/>
  </r>
  <r>
    <s v="strleaves-758-x-Aug-04-23"/>
    <m/>
    <n v="758"/>
    <x v="53"/>
    <n v="10.315"/>
    <n v="10.32"/>
    <x v="13"/>
    <s v="octanal"/>
    <n v="5792782"/>
    <n v="46165950"/>
    <n v="10.07"/>
    <n v="3.12"/>
    <n v="0"/>
    <s v="s"/>
    <n v="4.0368834002047708E-4"/>
    <n v="3"/>
    <n v="926"/>
  </r>
  <r>
    <s v="strleaves-758-x-Aug-04-23"/>
    <m/>
    <n v="758"/>
    <x v="53"/>
    <n v="11.071999999999999"/>
    <n v="11.07"/>
    <x v="15"/>
    <s v="dlimonene"/>
    <n v="20241103"/>
    <n v="46165950"/>
    <n v="10.07"/>
    <n v="3.12"/>
    <n v="0"/>
    <s v="s"/>
    <n v="1.4090436529618086E-3"/>
    <n v="3"/>
    <n v="927"/>
  </r>
  <r>
    <s v="strleaves-758-x-Aug-04-23"/>
    <m/>
    <n v="758"/>
    <x v="53"/>
    <n v="11.746"/>
    <n v="11.75"/>
    <x v="149"/>
    <s v="bocimene"/>
    <n v="4499654"/>
    <n v="46165950"/>
    <n v="10.07"/>
    <n v="3.12"/>
    <n v="0"/>
    <s v="s"/>
    <n v="3.1289682126289223E-4"/>
    <n v="3"/>
    <n v="928"/>
  </r>
  <r>
    <s v="strleaves-758-x-Aug-04-23"/>
    <m/>
    <n v="758"/>
    <x v="53"/>
    <n v="12.026"/>
    <n v="12.03"/>
    <x v="184"/>
    <s v=""/>
    <n v="7470804"/>
    <n v="46165950"/>
    <n v="10.07"/>
    <n v="3.12"/>
    <n v="0"/>
    <s v="s"/>
    <n v="5.1894536329213762E-4"/>
    <n v="3"/>
    <n v="929"/>
  </r>
  <r>
    <s v="strleaves-758-x-Aug-04-23"/>
    <m/>
    <n v="758"/>
    <x v="53"/>
    <n v="13.356999999999999"/>
    <n v="13.36"/>
    <x v="94"/>
    <s v=""/>
    <n v="2871659"/>
    <n v="46165950"/>
    <n v="10.07"/>
    <n v="3.12"/>
    <n v="0"/>
    <s v="s"/>
    <n v="1.9925990840120213E-4"/>
    <n v="3"/>
    <n v="930"/>
  </r>
  <r>
    <s v="strleaves-758-x-Aug-04-23"/>
    <m/>
    <n v="758"/>
    <x v="53"/>
    <n v="13.43"/>
    <n v="13.43"/>
    <x v="487"/>
    <s v=""/>
    <n v="3079984"/>
    <n v="46165950"/>
    <n v="10.07"/>
    <n v="3.12"/>
    <n v="0"/>
    <s v="s"/>
    <n v="2.1348569848634861E-4"/>
    <n v="3"/>
    <n v="931"/>
  </r>
  <r>
    <s v="strleaves-758-x-Aug-04-23"/>
    <m/>
    <n v="758"/>
    <x v="53"/>
    <n v="13.513999999999999"/>
    <n v="13.51"/>
    <x v="20"/>
    <s v="nonanal"/>
    <n v="12233540"/>
    <n v="46165950"/>
    <n v="10.07"/>
    <n v="3.12"/>
    <n v="0"/>
    <s v="s"/>
    <n v="8.4704452810263544E-4"/>
    <n v="3"/>
    <n v="932"/>
  </r>
  <r>
    <s v="strleaves-758-x-Aug-04-23"/>
    <m/>
    <n v="758"/>
    <x v="53"/>
    <n v="13.887"/>
    <n v="13.89"/>
    <x v="71"/>
    <s v="edimethylnonatriene"/>
    <n v="14249255"/>
    <n v="46165950"/>
    <n v="10.07"/>
    <n v="3.12"/>
    <n v="0"/>
    <s v="s"/>
    <n v="9.8555422047790506E-4"/>
    <n v="3"/>
    <n v="933"/>
  </r>
  <r>
    <s v="strleaves-758-x-Aug-04-23"/>
    <m/>
    <n v="758"/>
    <x v="53"/>
    <n v="15.157"/>
    <n v="15.16"/>
    <x v="23"/>
    <s v=""/>
    <n v="8866860"/>
    <n v="46165950"/>
    <n v="10.07"/>
    <n v="3.12"/>
    <n v="0"/>
    <s v="s"/>
    <n v="6.126225552987311E-4"/>
    <n v="3"/>
    <n v="934"/>
  </r>
  <r>
    <s v="strleaves-758-x-Aug-04-23"/>
    <m/>
    <n v="758"/>
    <x v="53"/>
    <n v="15.268000000000001"/>
    <n v="15.27"/>
    <x v="72"/>
    <s v=""/>
    <n v="5712458"/>
    <n v="46165950"/>
    <n v="10.07"/>
    <n v="3.12"/>
    <n v="0"/>
    <s v="s"/>
    <n v="3.9425881879567615E-4"/>
    <n v="3"/>
    <n v="935"/>
  </r>
  <r>
    <s v="strleaves-758-x-Aug-04-23"/>
    <m/>
    <n v="758"/>
    <x v="53"/>
    <n v="16.213999999999999"/>
    <n v="16.21"/>
    <x v="27"/>
    <s v="methylsalicylate"/>
    <n v="6556385"/>
    <n v="46165950"/>
    <n v="10.07"/>
    <n v="3.12"/>
    <n v="0"/>
    <s v="s"/>
    <n v="4.5202099462314602E-4"/>
    <n v="3"/>
    <n v="936"/>
  </r>
  <r>
    <s v="strleaves-758-x-Aug-04-23"/>
    <m/>
    <n v="758"/>
    <x v="53"/>
    <n v="16.359000000000002"/>
    <n v="16.36"/>
    <x v="28"/>
    <s v="dodecane"/>
    <n v="5651482"/>
    <n v="46165950"/>
    <n v="10.07"/>
    <n v="3.12"/>
    <n v="0"/>
    <s v="s"/>
    <n v="3.8921786415327555E-4"/>
    <n v="3"/>
    <n v="937"/>
  </r>
  <r>
    <s v="strleaves-758-x-Aug-04-23"/>
    <m/>
    <n v="758"/>
    <x v="53"/>
    <n v="16.547999999999998"/>
    <n v="16.55"/>
    <x v="29"/>
    <s v="decanal"/>
    <n v="12472225"/>
    <n v="46165950"/>
    <n v="10.07"/>
    <n v="3.12"/>
    <n v="0"/>
    <s v="s"/>
    <n v="8.5804705661176586E-4"/>
    <n v="3"/>
    <n v="938"/>
  </r>
  <r>
    <s v="strleaves-758-x-Aug-04-23"/>
    <m/>
    <n v="758"/>
    <x v="53"/>
    <n v="18.177"/>
    <n v="18.18"/>
    <x v="33"/>
    <s v="methylacetophenone"/>
    <n v="24771936"/>
    <n v="46165950"/>
    <n v="10.07"/>
    <n v="3.12"/>
    <n v="0"/>
    <s v="s"/>
    <n v="1.7024107944038907E-3"/>
    <n v="3"/>
    <n v="939"/>
  </r>
  <r>
    <s v="strleaves-758-x-Aug-04-23"/>
    <m/>
    <n v="758"/>
    <x v="53"/>
    <n v="18.695"/>
    <n v="18.7"/>
    <x v="35"/>
    <s v=""/>
    <n v="16993199"/>
    <n v="46165950"/>
    <n v="10.07"/>
    <n v="3.12"/>
    <n v="0"/>
    <s v="s"/>
    <n v="1.1665874417668559E-3"/>
    <n v="3"/>
    <n v="940"/>
  </r>
  <r>
    <s v="strleaves-758-x-Aug-04-23"/>
    <m/>
    <n v="758"/>
    <x v="53"/>
    <n v="19"/>
    <n v="19"/>
    <x v="36"/>
    <s v="methylnaphthalene"/>
    <n v="30788124"/>
    <n v="46165950"/>
    <n v="10.07"/>
    <n v="3.12"/>
    <n v="0"/>
    <s v="s"/>
    <n v="2.1113664239165008E-3"/>
    <n v="3"/>
    <n v="941"/>
  </r>
  <r>
    <s v="strleaves-758-x-Aug-04-23"/>
    <m/>
    <n v="758"/>
    <x v="53"/>
    <n v="19.501999999999999"/>
    <n v="19.5"/>
    <x v="41"/>
    <s v="standard"/>
    <n v="23082975"/>
    <n v="46165950"/>
    <n v="10.07"/>
    <n v="3.12"/>
    <n v="0"/>
    <s v="s"/>
    <n v="1.5812876741788373E-3"/>
    <n v="3"/>
    <n v="942"/>
  </r>
  <r>
    <s v="strleaves-758-x-Aug-04-23"/>
    <m/>
    <n v="758"/>
    <x v="53"/>
    <n v="19.901"/>
    <n v="19.899999999999999"/>
    <x v="474"/>
    <s v=""/>
    <n v="3060481"/>
    <n v="46165950"/>
    <n v="10.07"/>
    <n v="3.12"/>
    <n v="0"/>
    <s v="s"/>
    <n v="2.0943439292258213E-4"/>
    <n v="3"/>
    <n v="943"/>
  </r>
  <r>
    <s v="strleaves-758-x-Aug-04-23"/>
    <m/>
    <n v="758"/>
    <x v="53"/>
    <n v="20.187000000000001"/>
    <n v="20.190000000000001"/>
    <x v="74"/>
    <s v=""/>
    <n v="6865444"/>
    <n v="46165950"/>
    <n v="10.07"/>
    <n v="3.12"/>
    <n v="0"/>
    <s v="s"/>
    <n v="4.6931738488241789E-4"/>
    <n v="3"/>
    <n v="944"/>
  </r>
  <r>
    <s v="strleaves-758-x-Aug-04-23"/>
    <m/>
    <n v="758"/>
    <x v="53"/>
    <n v="22.274999999999999"/>
    <n v="22.28"/>
    <x v="46"/>
    <s v="tetramethyldiol"/>
    <n v="4429421"/>
    <n v="46165950"/>
    <n v="10.07"/>
    <n v="3.12"/>
    <n v="0"/>
    <s v="s"/>
    <n v="3.0247198686262635E-4"/>
    <n v="3"/>
    <n v="945"/>
  </r>
  <r>
    <s v="strleaves-758-x-Aug-04-23"/>
    <m/>
    <n v="758"/>
    <x v="53"/>
    <n v="22.42"/>
    <n v="22.42"/>
    <x v="83"/>
    <s v=""/>
    <n v="4944593"/>
    <n v="46165950"/>
    <n v="10.07"/>
    <n v="3.12"/>
    <n v="0"/>
    <s v="s"/>
    <n v="3.372946250768757E-4"/>
    <n v="3"/>
    <n v="946"/>
  </r>
  <r>
    <s v="strleaves-758-x-Aug-04-23"/>
    <m/>
    <n v="758"/>
    <x v="53"/>
    <n v="23.911000000000001"/>
    <n v="23.91"/>
    <x v="364"/>
    <s v=""/>
    <n v="6536578"/>
    <n v="46165950"/>
    <n v="10.07"/>
    <n v="3.12"/>
    <n v="0"/>
    <s v="s"/>
    <n v="4.4542078216013541E-4"/>
    <n v="3"/>
    <n v="947"/>
  </r>
  <r>
    <s v="strleaves-758-x-Aug-04-23"/>
    <m/>
    <n v="758"/>
    <x v="53"/>
    <n v="27.199000000000002"/>
    <n v="27.2"/>
    <x v="210"/>
    <s v=""/>
    <n v="4667555"/>
    <n v="46165950"/>
    <n v="10.07"/>
    <n v="3.12"/>
    <n v="0"/>
    <s v="s"/>
    <n v="3.17724799348496E-4"/>
    <n v="3"/>
    <n v="948"/>
  </r>
  <r>
    <s v="strleaves-758-x-Aug-04-23"/>
    <m/>
    <n v="758"/>
    <x v="53"/>
    <n v="32.000999999999998"/>
    <n v="32"/>
    <x v="374"/>
    <s v=""/>
    <n v="4160990"/>
    <n v="46165950"/>
    <n v="10.07"/>
    <n v="3.12"/>
    <n v="0"/>
    <s v="s"/>
    <n v="2.8294398569396549E-4"/>
    <n v="3"/>
    <n v="949"/>
  </r>
  <r>
    <s v="strleaves-796-x-Aug-04-23"/>
    <m/>
    <n v="796"/>
    <x v="54"/>
    <n v="4.3899999999999997"/>
    <n v="4.3899999999999997"/>
    <x v="101"/>
    <s v=""/>
    <n v="15108753"/>
    <n v="29590812"/>
    <n v="9.4499999999999993"/>
    <n v="2.2999999999999998"/>
    <n v="0"/>
    <s v="s"/>
    <n v="1.7062300226696697E-3"/>
    <n v="3"/>
    <n v="950"/>
  </r>
  <r>
    <s v="strleaves-796-x-Aug-04-23"/>
    <m/>
    <n v="796"/>
    <x v="54"/>
    <n v="4.75"/>
    <n v="4.75"/>
    <x v="197"/>
    <s v=""/>
    <n v="8911628"/>
    <n v="29590812"/>
    <n v="9.4499999999999993"/>
    <n v="2.2999999999999998"/>
    <n v="0"/>
    <s v="s"/>
    <n v="1.0053310494380859E-3"/>
    <n v="3"/>
    <n v="951"/>
  </r>
  <r>
    <s v="strleaves-796-x-Aug-04-23"/>
    <m/>
    <n v="796"/>
    <x v="54"/>
    <n v="4.859"/>
    <n v="4.8600000000000003"/>
    <x v="103"/>
    <s v=""/>
    <n v="14985047"/>
    <n v="29590812"/>
    <n v="9.4499999999999993"/>
    <n v="2.2999999999999998"/>
    <n v="0"/>
    <s v="s"/>
    <n v="1.6887047481007448E-3"/>
    <n v="3"/>
    <n v="952"/>
  </r>
  <r>
    <s v="strleaves-796-x-Aug-04-23"/>
    <m/>
    <n v="796"/>
    <x v="54"/>
    <n v="5.4249999999999998"/>
    <n v="5.43"/>
    <x v="2"/>
    <s v="hydroxymethylpentanone"/>
    <n v="96362863"/>
    <n v="29590812"/>
    <n v="9.4499999999999993"/>
    <n v="2.2999999999999998"/>
    <n v="0"/>
    <s v="s"/>
    <n v="1.0847992030534473E-2"/>
    <n v="3"/>
    <n v="953"/>
  </r>
  <r>
    <s v="strleaves-796-x-Aug-04-23"/>
    <m/>
    <n v="796"/>
    <x v="54"/>
    <n v="5.7539999999999996"/>
    <n v="5.75"/>
    <x v="3"/>
    <s v="zhexenol"/>
    <n v="160366825"/>
    <n v="29590812"/>
    <n v="9.4499999999999993"/>
    <n v="2.2999999999999998"/>
    <n v="0"/>
    <s v="s"/>
    <n v="1.8034276323236096E-2"/>
    <n v="3"/>
    <n v="954"/>
  </r>
  <r>
    <s v="strleaves-796-x-Aug-04-23"/>
    <m/>
    <n v="796"/>
    <x v="54"/>
    <n v="5.8780000000000001"/>
    <n v="5.88"/>
    <x v="69"/>
    <s v=""/>
    <n v="53357845"/>
    <n v="29590812"/>
    <n v="9.4499999999999993"/>
    <n v="2.2999999999999998"/>
    <n v="0"/>
    <s v="s"/>
    <n v="5.9941481540868868E-3"/>
    <n v="3"/>
    <n v="955"/>
  </r>
  <r>
    <s v="strleaves-796-x-Aug-04-23"/>
    <m/>
    <n v="796"/>
    <x v="54"/>
    <n v="6.109"/>
    <n v="6.11"/>
    <x v="5"/>
    <s v=""/>
    <n v="23420545"/>
    <n v="29590812"/>
    <n v="9.4499999999999993"/>
    <n v="2.2999999999999998"/>
    <n v="0"/>
    <s v="s"/>
    <n v="2.6282802289443394E-3"/>
    <n v="3"/>
    <n v="956"/>
  </r>
  <r>
    <s v="strleaves-796-x-Aug-04-23"/>
    <m/>
    <n v="796"/>
    <x v="54"/>
    <n v="6.4480000000000004"/>
    <n v="6.45"/>
    <x v="179"/>
    <s v=""/>
    <n v="5110732"/>
    <n v="29590812"/>
    <n v="9.4499999999999993"/>
    <n v="2.2999999999999998"/>
    <n v="0"/>
    <s v="s"/>
    <n v="5.7293286248833385E-4"/>
    <n v="3"/>
    <n v="957"/>
  </r>
  <r>
    <s v="strleaves-796-x-Aug-04-23"/>
    <m/>
    <n v="796"/>
    <x v="54"/>
    <n v="6.7919999999999998"/>
    <n v="6.79"/>
    <x v="180"/>
    <s v=""/>
    <n v="3150881"/>
    <n v="29590812"/>
    <n v="9.4499999999999993"/>
    <n v="2.2999999999999998"/>
    <n v="0"/>
    <s v="s"/>
    <n v="3.5285725863582959E-4"/>
    <n v="3"/>
    <n v="958"/>
  </r>
  <r>
    <s v="strleaves-796-x-Aug-04-23"/>
    <m/>
    <n v="796"/>
    <x v="54"/>
    <n v="7.0960000000000001"/>
    <n v="7.1"/>
    <x v="8"/>
    <s v="heptanal"/>
    <n v="10680868"/>
    <n v="29590812"/>
    <n v="9.4499999999999993"/>
    <n v="2.2999999999999998"/>
    <n v="0"/>
    <s v="s"/>
    <n v="1.1948695785684747E-3"/>
    <n v="3"/>
    <n v="959"/>
  </r>
  <r>
    <s v="strleaves-796-x-Aug-04-23"/>
    <m/>
    <n v="796"/>
    <x v="54"/>
    <n v="7.5049999999999999"/>
    <n v="7.51"/>
    <x v="9"/>
    <s v="cyclopentane"/>
    <n v="20760968"/>
    <n v="29590812"/>
    <n v="9.4499999999999993"/>
    <n v="2.2999999999999998"/>
    <n v="0"/>
    <s v="s"/>
    <n v="2.3201118884130221E-3"/>
    <n v="3"/>
    <n v="960"/>
  </r>
  <r>
    <s v="strleaves-796-x-Aug-04-23"/>
    <m/>
    <n v="796"/>
    <x v="54"/>
    <n v="8.3829999999999991"/>
    <n v="8.3800000000000008"/>
    <x v="182"/>
    <s v=""/>
    <n v="5437265"/>
    <n v="29590812"/>
    <n v="9.4499999999999993"/>
    <n v="2.2999999999999998"/>
    <n v="0"/>
    <s v="s"/>
    <n v="6.0700137633895395E-4"/>
    <n v="3"/>
    <n v="961"/>
  </r>
  <r>
    <s v="strleaves-796-x-Aug-04-23"/>
    <m/>
    <n v="796"/>
    <x v="54"/>
    <n v="8.4659999999999993"/>
    <n v="8.4700000000000006"/>
    <x v="10"/>
    <s v=""/>
    <n v="11120078"/>
    <n v="29590812"/>
    <n v="9.4499999999999993"/>
    <n v="2.2999999999999998"/>
    <n v="0"/>
    <s v="s"/>
    <n v="1.2401246067966672E-3"/>
    <n v="3"/>
    <n v="962"/>
  </r>
  <r>
    <s v="strleaves-796-x-Aug-04-23"/>
    <m/>
    <n v="796"/>
    <x v="54"/>
    <n v="8.9190000000000005"/>
    <n v="8.92"/>
    <x v="11"/>
    <s v=""/>
    <n v="20559166"/>
    <n v="29590812"/>
    <n v="9.4499999999999993"/>
    <n v="2.2999999999999998"/>
    <n v="0"/>
    <s v="s"/>
    <n v="2.2904022912296935E-3"/>
    <n v="3"/>
    <n v="963"/>
  </r>
  <r>
    <s v="strleaves-796-x-Aug-04-23"/>
    <m/>
    <n v="796"/>
    <x v="54"/>
    <n v="9.8260000000000005"/>
    <n v="9.83"/>
    <x v="12"/>
    <s v="sixmethyl"/>
    <n v="13352938"/>
    <n v="29590812"/>
    <n v="9.4499999999999993"/>
    <n v="2.2999999999999998"/>
    <n v="0"/>
    <s v="s"/>
    <n v="1.4860463728891024E-3"/>
    <n v="3"/>
    <n v="964"/>
  </r>
  <r>
    <s v="strleaves-796-x-Aug-04-23"/>
    <m/>
    <n v="796"/>
    <x v="54"/>
    <n v="9.9369999999999994"/>
    <n v="9.94"/>
    <x v="345"/>
    <s v="bmyrcene"/>
    <n v="30665398"/>
    <n v="29590812"/>
    <n v="9.4499999999999993"/>
    <n v="2.2999999999999998"/>
    <n v="0"/>
    <s v="s"/>
    <n v="3.4092108015720884E-3"/>
    <n v="3"/>
    <n v="965"/>
  </r>
  <r>
    <s v="strleaves-796-x-Aug-04-23"/>
    <m/>
    <n v="796"/>
    <x v="54"/>
    <n v="10.157999999999999"/>
    <n v="10.16"/>
    <x v="115"/>
    <s v="decane"/>
    <n v="10106856"/>
    <n v="29590812"/>
    <n v="9.4499999999999993"/>
    <n v="2.2999999999999998"/>
    <n v="0"/>
    <s v="s"/>
    <n v="1.1224616582917568E-3"/>
    <n v="3"/>
    <n v="966"/>
  </r>
  <r>
    <s v="strleaves-796-x-Aug-04-23"/>
    <m/>
    <n v="796"/>
    <x v="54"/>
    <n v="10.263"/>
    <n v="10.26"/>
    <x v="448"/>
    <s v=""/>
    <n v="13230838"/>
    <n v="29590812"/>
    <n v="9.4499999999999993"/>
    <n v="2.2999999999999998"/>
    <n v="0"/>
    <s v="s"/>
    <n v="1.4678897614012712E-3"/>
    <n v="3"/>
    <n v="967"/>
  </r>
  <r>
    <s v="strleaves-796-x-Aug-04-23"/>
    <m/>
    <n v="796"/>
    <x v="54"/>
    <n v="10.311"/>
    <n v="10.31"/>
    <x v="13"/>
    <s v="octanal"/>
    <n v="41711204"/>
    <n v="29590812"/>
    <n v="9.4499999999999993"/>
    <n v="2.2999999999999998"/>
    <n v="0"/>
    <s v="s"/>
    <n v="4.6228513862933019E-3"/>
    <n v="3"/>
    <n v="968"/>
  </r>
  <r>
    <s v="strleaves-796-x-Aug-04-23"/>
    <m/>
    <n v="796"/>
    <x v="54"/>
    <n v="10.467000000000001"/>
    <n v="10.47"/>
    <x v="14"/>
    <s v="zhexenolacetate"/>
    <n v="279317350"/>
    <n v="29590812"/>
    <n v="9.4499999999999993"/>
    <n v="2.2999999999999998"/>
    <n v="0"/>
    <s v="s"/>
    <n v="3.0924785747298598E-2"/>
    <n v="3"/>
    <n v="969"/>
  </r>
  <r>
    <s v="strleaves-796-x-Aug-04-23"/>
    <m/>
    <n v="796"/>
    <x v="54"/>
    <n v="10.958"/>
    <n v="10.96"/>
    <x v="460"/>
    <s v=""/>
    <n v="5279780"/>
    <n v="29590812"/>
    <n v="9.4499999999999993"/>
    <n v="2.2999999999999998"/>
    <n v="0"/>
    <s v="s"/>
    <n v="5.8395133511170757E-4"/>
    <n v="3"/>
    <n v="970"/>
  </r>
  <r>
    <s v="strleaves-796-x-Aug-04-23"/>
    <m/>
    <n v="796"/>
    <x v="54"/>
    <n v="11.073"/>
    <n v="11.07"/>
    <x v="15"/>
    <s v="dlimonene"/>
    <n v="4712321"/>
    <n v="29590812"/>
    <n v="9.4499999999999993"/>
    <n v="2.2999999999999998"/>
    <n v="0"/>
    <s v="s"/>
    <n v="5.2065279021378192E-4"/>
    <n v="3"/>
    <n v="971"/>
  </r>
  <r>
    <s v="strleaves-796-x-Aug-04-23"/>
    <m/>
    <n v="796"/>
    <x v="54"/>
    <n v="11.157"/>
    <n v="11.16"/>
    <x v="16"/>
    <s v="ethylhexanol"/>
    <n v="14145161"/>
    <n v="29590812"/>
    <n v="9.4499999999999993"/>
    <n v="2.2999999999999998"/>
    <n v="0"/>
    <s v="s"/>
    <n v="1.5612562626300924E-3"/>
    <n v="3"/>
    <n v="972"/>
  </r>
  <r>
    <s v="strleaves-796-x-Aug-04-23"/>
    <m/>
    <n v="796"/>
    <x v="54"/>
    <n v="11.750999999999999"/>
    <n v="11.75"/>
    <x v="149"/>
    <s v="bocimene"/>
    <n v="2455158"/>
    <n v="29590812"/>
    <n v="9.4499999999999993"/>
    <n v="2.2999999999999998"/>
    <n v="0"/>
    <s v="s"/>
    <n v="2.7070680256081631E-4"/>
    <n v="3"/>
    <n v="973"/>
  </r>
  <r>
    <s v="strleaves-796-x-Aug-04-23"/>
    <m/>
    <n v="796"/>
    <x v="54"/>
    <n v="12.031000000000001"/>
    <n v="12.03"/>
    <x v="184"/>
    <s v=""/>
    <n v="6078770"/>
    <n v="29590812"/>
    <n v="9.4499999999999993"/>
    <n v="2.2999999999999998"/>
    <n v="0"/>
    <s v="s"/>
    <n v="6.6955971837341676E-4"/>
    <n v="3"/>
    <n v="974"/>
  </r>
  <r>
    <s v="strleaves-796-x-Aug-04-23"/>
    <m/>
    <n v="796"/>
    <x v="54"/>
    <n v="12.292"/>
    <n v="12.29"/>
    <x v="17"/>
    <s v="acetophenone"/>
    <n v="16649204"/>
    <n v="29590812"/>
    <n v="9.4499999999999993"/>
    <n v="2.2999999999999998"/>
    <n v="0"/>
    <s v="s"/>
    <n v="1.8319829288179872E-3"/>
    <n v="3"/>
    <n v="975"/>
  </r>
  <r>
    <s v="strleaves-796-x-Aug-04-23"/>
    <m/>
    <n v="796"/>
    <x v="54"/>
    <n v="13.204000000000001"/>
    <n v="13.2"/>
    <x v="19"/>
    <s v=""/>
    <n v="4805970"/>
    <n v="29590812"/>
    <n v="9.4499999999999993"/>
    <n v="2.2999999999999998"/>
    <n v="0"/>
    <s v="s"/>
    <n v="5.2827955248931145E-4"/>
    <n v="3"/>
    <n v="976"/>
  </r>
  <r>
    <s v="strleaves-796-x-Aug-04-23"/>
    <m/>
    <n v="796"/>
    <x v="54"/>
    <n v="13.356999999999999"/>
    <n v="13.36"/>
    <x v="94"/>
    <s v=""/>
    <n v="14171390"/>
    <n v="29590812"/>
    <n v="9.4499999999999993"/>
    <n v="2.2999999999999998"/>
    <n v="0"/>
    <s v="s"/>
    <n v="1.556146390788762E-3"/>
    <n v="3"/>
    <n v="977"/>
  </r>
  <r>
    <s v="strleaves-796-x-Aug-04-23"/>
    <m/>
    <n v="796"/>
    <x v="54"/>
    <n v="13.512"/>
    <n v="13.51"/>
    <x v="20"/>
    <s v="nonanal"/>
    <n v="107313083"/>
    <n v="29590812"/>
    <n v="9.4499999999999993"/>
    <n v="2.2999999999999998"/>
    <n v="0"/>
    <s v="s"/>
    <n v="1.1771895022106096E-2"/>
    <n v="3"/>
    <n v="978"/>
  </r>
  <r>
    <s v="strleaves-796-x-Aug-04-23"/>
    <m/>
    <n v="796"/>
    <x v="54"/>
    <n v="13.887"/>
    <n v="13.89"/>
    <x v="71"/>
    <s v="edimethylnonatriene"/>
    <n v="103731383"/>
    <n v="29590812"/>
    <n v="9.4499999999999993"/>
    <n v="2.2999999999999998"/>
    <n v="0"/>
    <s v="s"/>
    <n v="1.1367371140997928E-2"/>
    <n v="3"/>
    <n v="979"/>
  </r>
  <r>
    <s v="strleaves-796-x-Aug-04-23"/>
    <m/>
    <n v="796"/>
    <x v="54"/>
    <n v="14.513999999999999"/>
    <n v="14.51"/>
    <x v="461"/>
    <s v=""/>
    <n v="4175497"/>
    <n v="29590812"/>
    <n v="9.4499999999999993"/>
    <n v="2.2999999999999998"/>
    <n v="0"/>
    <s v="s"/>
    <n v="4.571036232237455E-4"/>
    <n v="3"/>
    <n v="980"/>
  </r>
  <r>
    <s v="strleaves-796-x-Aug-04-23"/>
    <m/>
    <n v="796"/>
    <x v="54"/>
    <n v="14.73"/>
    <n v="14.73"/>
    <x v="163"/>
    <s v=""/>
    <n v="11278384"/>
    <n v="29590812"/>
    <n v="9.4499999999999993"/>
    <n v="2.2999999999999998"/>
    <n v="0"/>
    <s v="s"/>
    <n v="1.2334184291745492E-3"/>
    <n v="3"/>
    <n v="981"/>
  </r>
  <r>
    <s v="strleaves-796-x-Aug-04-23"/>
    <m/>
    <n v="796"/>
    <x v="54"/>
    <n v="14.945"/>
    <n v="14.95"/>
    <x v="95"/>
    <s v="benzene"/>
    <n v="7082656"/>
    <n v="29590812"/>
    <n v="9.4499999999999993"/>
    <n v="2.2999999999999998"/>
    <n v="0"/>
    <s v="s"/>
    <n v="7.7377950877960758E-4"/>
    <n v="3"/>
    <n v="982"/>
  </r>
  <r>
    <s v="strleaves-796-x-Aug-04-23"/>
    <m/>
    <n v="796"/>
    <x v="54"/>
    <n v="15.157999999999999"/>
    <n v="15.16"/>
    <x v="23"/>
    <s v=""/>
    <n v="15579792"/>
    <n v="29590812"/>
    <n v="9.4499999999999993"/>
    <n v="2.2999999999999998"/>
    <n v="0"/>
    <s v="s"/>
    <n v="1.7003592991248666E-3"/>
    <n v="3"/>
    <n v="983"/>
  </r>
  <r>
    <s v="strleaves-796-x-Aug-04-23"/>
    <m/>
    <n v="796"/>
    <x v="54"/>
    <n v="15.442"/>
    <n v="15.44"/>
    <x v="472"/>
    <s v=""/>
    <n v="3514272"/>
    <n v="29590812"/>
    <n v="9.4499999999999993"/>
    <n v="2.2999999999999998"/>
    <n v="0"/>
    <s v="s"/>
    <n v="3.8315353547530945E-4"/>
    <n v="3"/>
    <n v="984"/>
  </r>
  <r>
    <s v="strleaves-796-x-Aug-04-23"/>
    <m/>
    <n v="796"/>
    <x v="54"/>
    <n v="15.492000000000001"/>
    <n v="15.49"/>
    <x v="24"/>
    <s v="dodecanal_a"/>
    <n v="6085486"/>
    <n v="29590812"/>
    <n v="9.4499999999999993"/>
    <n v="2.2999999999999998"/>
    <n v="0"/>
    <s v="s"/>
    <n v="6.6281388940900071E-4"/>
    <n v="3"/>
    <n v="985"/>
  </r>
  <r>
    <s v="strleaves-796-x-Aug-04-23"/>
    <m/>
    <n v="796"/>
    <x v="54"/>
    <n v="16"/>
    <n v="16"/>
    <x v="26"/>
    <s v="Butanoicacidhexenylester"/>
    <n v="53490116"/>
    <n v="29590812"/>
    <n v="9.4499999999999993"/>
    <n v="2.2999999999999998"/>
    <n v="0"/>
    <s v="s"/>
    <n v="5.8200831347788159E-3"/>
    <n v="3"/>
    <n v="986"/>
  </r>
  <r>
    <s v="strleaves-796-x-Aug-04-23"/>
    <m/>
    <n v="796"/>
    <x v="54"/>
    <n v="16.212"/>
    <n v="16.21"/>
    <x v="27"/>
    <s v="methylsalicylate"/>
    <n v="30052997"/>
    <n v="29590812"/>
    <n v="9.4499999999999993"/>
    <n v="2.2999999999999998"/>
    <n v="0"/>
    <s v="s"/>
    <n v="3.2666544648500381E-3"/>
    <n v="3"/>
    <n v="987"/>
  </r>
  <r>
    <s v="strleaves-796-x-Aug-04-23"/>
    <m/>
    <n v="796"/>
    <x v="54"/>
    <n v="16.367000000000001"/>
    <n v="16.37"/>
    <x v="28"/>
    <s v="dodecane"/>
    <n v="84695795"/>
    <n v="29590812"/>
    <n v="9.4499999999999993"/>
    <n v="2.2999999999999998"/>
    <n v="0"/>
    <s v="s"/>
    <n v="9.196815366083827E-3"/>
    <n v="3"/>
    <n v="988"/>
  </r>
  <r>
    <s v="strleaves-796-x-Aug-04-23"/>
    <m/>
    <n v="796"/>
    <x v="54"/>
    <n v="16.547000000000001"/>
    <n v="16.55"/>
    <x v="29"/>
    <s v="decanal"/>
    <n v="54199041"/>
    <n v="29590812"/>
    <n v="9.4499999999999993"/>
    <n v="2.2999999999999998"/>
    <n v="0"/>
    <s v="s"/>
    <n v="5.8793304967984846E-3"/>
    <n v="3"/>
    <n v="989"/>
  </r>
  <r>
    <s v="strleaves-796-x-Aug-04-23"/>
    <m/>
    <n v="796"/>
    <x v="54"/>
    <n v="17.324999999999999"/>
    <n v="17.329999999999998"/>
    <x v="152"/>
    <s v="z3hex"/>
    <n v="17332663"/>
    <n v="29590812"/>
    <n v="9.4499999999999993"/>
    <n v="2.2999999999999998"/>
    <n v="0"/>
    <s v="s"/>
    <n v="1.8782900674302191E-3"/>
    <n v="3"/>
    <n v="990"/>
  </r>
  <r>
    <s v="strleaves-796-x-Aug-04-23"/>
    <m/>
    <n v="796"/>
    <x v="54"/>
    <n v="17.43"/>
    <n v="17.43"/>
    <x v="30"/>
    <s v="cisthreehexiso"/>
    <n v="22687434"/>
    <n v="29590812"/>
    <n v="9.4499999999999993"/>
    <n v="2.2999999999999998"/>
    <n v="0"/>
    <s v="s"/>
    <n v="2.4560900624708368E-3"/>
    <n v="3"/>
    <n v="991"/>
  </r>
  <r>
    <s v="strleaves-796-x-Aug-04-23"/>
    <m/>
    <n v="796"/>
    <x v="54"/>
    <n v="18.18"/>
    <n v="18.18"/>
    <x v="33"/>
    <s v="methylacetophenone"/>
    <n v="9526584"/>
    <n v="29590812"/>
    <n v="9.4499999999999993"/>
    <n v="2.2999999999999998"/>
    <n v="0"/>
    <s v="s"/>
    <n v="1.0302866974139823E-3"/>
    <n v="3"/>
    <n v="992"/>
  </r>
  <r>
    <s v="strleaves-796-x-Aug-04-23"/>
    <m/>
    <n v="796"/>
    <x v="54"/>
    <n v="18.516999999999999"/>
    <n v="18.52"/>
    <x v="276"/>
    <s v=""/>
    <n v="5399655"/>
    <n v="29590812"/>
    <n v="9.4499999999999993"/>
    <n v="2.2999999999999998"/>
    <n v="0"/>
    <s v="s"/>
    <n v="5.833770328945489E-4"/>
    <n v="3"/>
    <n v="993"/>
  </r>
  <r>
    <s v="strleaves-796-x-Aug-04-23"/>
    <m/>
    <n v="796"/>
    <x v="54"/>
    <n v="18.652999999999999"/>
    <n v="18.649999999999999"/>
    <x v="449"/>
    <s v=""/>
    <n v="6429868"/>
    <n v="29590812"/>
    <n v="9.4499999999999993"/>
    <n v="2.2999999999999998"/>
    <n v="0"/>
    <s v="s"/>
    <n v="6.9398204817743188E-4"/>
    <n v="3"/>
    <n v="994"/>
  </r>
  <r>
    <s v="strleaves-796-x-Aug-04-23"/>
    <m/>
    <n v="796"/>
    <x v="54"/>
    <n v="19.001000000000001"/>
    <n v="19"/>
    <x v="36"/>
    <s v="methylnaphthalene"/>
    <n v="50100273"/>
    <n v="29590812"/>
    <n v="9.4499999999999993"/>
    <n v="2.2999999999999998"/>
    <n v="0"/>
    <s v="s"/>
    <n v="5.4019377479727687E-3"/>
    <n v="3"/>
    <n v="995"/>
  </r>
  <r>
    <s v="strleaves-796-x-Aug-04-23"/>
    <m/>
    <n v="796"/>
    <x v="54"/>
    <n v="19.186"/>
    <n v="19.190000000000001"/>
    <x v="38"/>
    <s v=""/>
    <n v="3738168"/>
    <n v="29590812"/>
    <n v="9.4499999999999993"/>
    <n v="2.2999999999999998"/>
    <n v="0"/>
    <s v="s"/>
    <n v="4.0265402104379579E-4"/>
    <n v="3"/>
    <n v="996"/>
  </r>
  <r>
    <s v="strleaves-796-x-Aug-04-23"/>
    <m/>
    <n v="796"/>
    <x v="54"/>
    <n v="19.280999999999999"/>
    <n v="19.28"/>
    <x v="397"/>
    <s v=""/>
    <n v="6457588"/>
    <n v="29590812"/>
    <n v="9.4499999999999993"/>
    <n v="2.2999999999999998"/>
    <n v="0"/>
    <s v="s"/>
    <n v="6.9487668202082293E-4"/>
    <n v="3"/>
    <n v="997"/>
  </r>
  <r>
    <s v="strleaves-796-x-Aug-04-23"/>
    <m/>
    <n v="796"/>
    <x v="54"/>
    <n v="19.396999999999998"/>
    <n v="19.399999999999999"/>
    <x v="39"/>
    <s v="undecanal_c"/>
    <n v="4024331"/>
    <n v="29590812"/>
    <n v="9.4499999999999993"/>
    <n v="2.2999999999999998"/>
    <n v="0"/>
    <s v="s"/>
    <n v="4.3260916534552691E-4"/>
    <n v="3"/>
    <n v="998"/>
  </r>
  <r>
    <s v="strleaves-796-x-Aug-04-23"/>
    <m/>
    <n v="796"/>
    <x v="54"/>
    <n v="19.501000000000001"/>
    <n v="19.5"/>
    <x v="41"/>
    <s v="standard"/>
    <n v="29590812"/>
    <n v="29590812"/>
    <n v="9.4499999999999993"/>
    <n v="2.2999999999999998"/>
    <n v="0"/>
    <s v="s"/>
    <n v="3.1777809555587335E-3"/>
    <n v="3"/>
    <n v="999"/>
  </r>
  <r>
    <s v="strleaves-796-x-Aug-04-23"/>
    <m/>
    <n v="796"/>
    <x v="54"/>
    <n v="19.878"/>
    <n v="19.88"/>
    <x v="164"/>
    <s v=""/>
    <n v="13975199"/>
    <n v="29590812"/>
    <n v="9.4499999999999993"/>
    <n v="2.2999999999999998"/>
    <n v="0"/>
    <s v="s"/>
    <n v="1.4993069845839686E-3"/>
    <n v="3"/>
    <n v="1000"/>
  </r>
  <r>
    <s v="strleaves-796-x-Aug-04-23"/>
    <m/>
    <n v="796"/>
    <x v="54"/>
    <n v="20.64"/>
    <n v="20.64"/>
    <x v="513"/>
    <s v=""/>
    <n v="9972334"/>
    <n v="29590812"/>
    <n v="9.4499999999999993"/>
    <n v="2.2999999999999998"/>
    <n v="0"/>
    <s v="s"/>
    <n v="1.0687971860321092E-3"/>
    <n v="3"/>
    <n v="1001"/>
  </r>
  <r>
    <s v="strleaves-796-x-Aug-04-23"/>
    <m/>
    <n v="796"/>
    <x v="54"/>
    <n v="21.289000000000001"/>
    <n v="21.29"/>
    <x v="414"/>
    <s v=""/>
    <n v="8066397"/>
    <n v="29590812"/>
    <n v="9.4499999999999993"/>
    <n v="2.2999999999999998"/>
    <n v="0"/>
    <s v="s"/>
    <n v="8.6366323880358647E-4"/>
    <n v="3"/>
    <n v="1002"/>
  </r>
  <r>
    <s v="strleaves-796-x-Aug-04-23"/>
    <m/>
    <n v="796"/>
    <x v="54"/>
    <n v="21.507999999999999"/>
    <n v="21.51"/>
    <x v="217"/>
    <s v=""/>
    <n v="7607718"/>
    <n v="29590812"/>
    <n v="9.4499999999999993"/>
    <n v="2.2999999999999998"/>
    <n v="0"/>
    <s v="s"/>
    <n v="8.137406966180783E-4"/>
    <n v="3"/>
    <n v="1003"/>
  </r>
  <r>
    <s v="strleaves-796-x-Aug-04-23"/>
    <m/>
    <n v="796"/>
    <x v="54"/>
    <n v="21.643999999999998"/>
    <n v="21.64"/>
    <x v="173"/>
    <s v=""/>
    <n v="12192304"/>
    <n v="29590812"/>
    <n v="9.4499999999999993"/>
    <n v="2.2999999999999998"/>
    <n v="0"/>
    <s v="s"/>
    <n v="1.3028206492111433E-3"/>
    <n v="3"/>
    <n v="1004"/>
  </r>
  <r>
    <s v="strleaves-796-x-Aug-04-23"/>
    <m/>
    <n v="796"/>
    <x v="54"/>
    <n v="21.835000000000001"/>
    <n v="21.84"/>
    <x v="44"/>
    <s v="tetradecane"/>
    <n v="58792552"/>
    <n v="29590812"/>
    <n v="9.4499999999999993"/>
    <n v="2.2999999999999998"/>
    <n v="0"/>
    <s v="s"/>
    <n v="6.2760849540850865E-3"/>
    <n v="3"/>
    <n v="1005"/>
  </r>
  <r>
    <s v="strleaves-796-x-Aug-04-23"/>
    <m/>
    <n v="796"/>
    <x v="54"/>
    <n v="22.077000000000002"/>
    <n v="22.08"/>
    <x v="45"/>
    <s v="dodecanal_b"/>
    <n v="6775085"/>
    <n v="29590812"/>
    <n v="9.4499999999999993"/>
    <n v="2.2999999999999998"/>
    <n v="0"/>
    <s v="s"/>
    <n v="7.2251909776843899E-4"/>
    <n v="3"/>
    <n v="1006"/>
  </r>
  <r>
    <s v="strleaves-796-x-Aug-04-23"/>
    <m/>
    <n v="796"/>
    <x v="54"/>
    <n v="22.282"/>
    <n v="22.28"/>
    <x v="46"/>
    <s v="tetramethyldiol"/>
    <n v="6922362"/>
    <n v="29590812"/>
    <n v="9.4499999999999993"/>
    <n v="2.2999999999999998"/>
    <n v="0"/>
    <s v="s"/>
    <n v="7.374921459021239E-4"/>
    <n v="3"/>
    <n v="1007"/>
  </r>
  <r>
    <s v="strleaves-796-x-Aug-04-23"/>
    <m/>
    <n v="796"/>
    <x v="54"/>
    <n v="22.713999999999999"/>
    <n v="22.71"/>
    <x v="503"/>
    <s v=""/>
    <n v="4107929"/>
    <n v="29590812"/>
    <n v="9.4499999999999993"/>
    <n v="2.2999999999999998"/>
    <n v="0"/>
    <s v="s"/>
    <n v="4.3721490615772086E-4"/>
    <n v="3"/>
    <n v="1008"/>
  </r>
  <r>
    <s v="strleaves-796-x-Aug-04-23"/>
    <m/>
    <n v="796"/>
    <x v="54"/>
    <n v="23.911999999999999"/>
    <n v="23.91"/>
    <x v="364"/>
    <s v=""/>
    <n v="9078330"/>
    <n v="29590812"/>
    <n v="9.4499999999999993"/>
    <n v="2.2999999999999998"/>
    <n v="0"/>
    <s v="s"/>
    <n v="9.6526678572454402E-4"/>
    <n v="3"/>
    <n v="1009"/>
  </r>
  <r>
    <s v="strleaves-796-x-Aug-04-23"/>
    <m/>
    <n v="796"/>
    <x v="54"/>
    <n v="24.329000000000001"/>
    <n v="24.33"/>
    <x v="48"/>
    <s v="pentadecane"/>
    <n v="3107015"/>
    <n v="29590812"/>
    <n v="9.4499999999999993"/>
    <n v="2.2999999999999998"/>
    <n v="0"/>
    <s v="s"/>
    <n v="3.3003085125888623E-4"/>
    <n v="3"/>
    <n v="1010"/>
  </r>
  <r>
    <s v="strleaves-796-x-Aug-04-23"/>
    <m/>
    <n v="796"/>
    <x v="54"/>
    <n v="26.065999999999999"/>
    <n v="26.07"/>
    <x v="50"/>
    <s v=""/>
    <n v="14266695"/>
    <n v="29590812"/>
    <n v="9.4499999999999993"/>
    <n v="2.2999999999999998"/>
    <n v="0"/>
    <s v="s"/>
    <n v="1.5139264778014322E-3"/>
    <n v="3"/>
    <n v="1011"/>
  </r>
  <r>
    <s v="strleaves-796-x-Aug-04-23"/>
    <m/>
    <n v="796"/>
    <x v="54"/>
    <n v="26.690999999999999"/>
    <n v="26.69"/>
    <x v="52"/>
    <s v=""/>
    <n v="7880630"/>
    <n v="29590812"/>
    <n v="9.4499999999999993"/>
    <n v="2.2999999999999998"/>
    <n v="0"/>
    <s v="s"/>
    <n v="8.3543562086540373E-4"/>
    <n v="3"/>
    <n v="1012"/>
  </r>
  <r>
    <s v="strleaves-796-x-Aug-04-23"/>
    <m/>
    <n v="796"/>
    <x v="54"/>
    <n v="27.193000000000001"/>
    <n v="27.19"/>
    <x v="78"/>
    <s v=""/>
    <n v="6874274"/>
    <n v="29590812"/>
    <n v="9.4499999999999993"/>
    <n v="2.2999999999999998"/>
    <n v="0"/>
    <s v="s"/>
    <n v="7.2803114153077958E-4"/>
    <n v="3"/>
    <n v="1013"/>
  </r>
  <r>
    <s v="strleaves-796-x-Aug-04-23"/>
    <m/>
    <n v="796"/>
    <x v="54"/>
    <n v="28.202999999999999"/>
    <n v="28.2"/>
    <x v="468"/>
    <s v=""/>
    <n v="5173980"/>
    <n v="29590812"/>
    <n v="9.4499999999999993"/>
    <n v="2.2999999999999998"/>
    <n v="0"/>
    <s v="s"/>
    <n v="5.4741835347975483E-4"/>
    <n v="3"/>
    <n v="1014"/>
  </r>
  <r>
    <s v="strleaves-796-x-Aug-04-23"/>
    <m/>
    <n v="796"/>
    <x v="54"/>
    <n v="32.002000000000002"/>
    <n v="32"/>
    <x v="374"/>
    <s v=""/>
    <n v="7257083"/>
    <n v="29590812"/>
    <n v="9.4499999999999993"/>
    <n v="2.2999999999999998"/>
    <n v="0"/>
    <s v="s"/>
    <n v="7.6705871993443849E-4"/>
    <n v="3"/>
    <n v="1015"/>
  </r>
  <r>
    <s v="strleaves-796-x-Aug-04-23"/>
    <m/>
    <n v="796"/>
    <x v="54"/>
    <n v="35.090000000000003"/>
    <n v="35.090000000000003"/>
    <x v="81"/>
    <s v=""/>
    <n v="45711334"/>
    <n v="29590812"/>
    <n v="9.4499999999999993"/>
    <n v="2.2999999999999998"/>
    <n v="0"/>
    <s v="s"/>
    <n v="4.8268383102118327E-3"/>
    <n v="3"/>
    <n v="1016"/>
  </r>
  <r>
    <s v="strleaves-805-x-Aug-04-23"/>
    <m/>
    <n v="805"/>
    <x v="55"/>
    <n v="4.3920000000000003"/>
    <n v="4.3899999999999997"/>
    <x v="101"/>
    <s v=""/>
    <n v="7001228"/>
    <n v="26955158"/>
    <n v="9.5299999999999994"/>
    <n v="2.79"/>
    <n v="1"/>
    <s v="s"/>
    <n v="8.0396980913357934E-4"/>
    <n v="3"/>
    <n v="1017"/>
  </r>
  <r>
    <s v="strleaves-805-x-Aug-04-23"/>
    <m/>
    <n v="805"/>
    <x v="55"/>
    <n v="4.8600000000000003"/>
    <n v="4.8600000000000003"/>
    <x v="103"/>
    <s v=""/>
    <n v="7248597"/>
    <n v="26955158"/>
    <n v="9.5299999999999994"/>
    <n v="2.79"/>
    <n v="1"/>
    <s v="s"/>
    <n v="8.315581975637138E-4"/>
    <n v="3"/>
    <n v="1018"/>
  </r>
  <r>
    <s v="strleaves-805-x-Aug-04-23"/>
    <m/>
    <n v="805"/>
    <x v="55"/>
    <n v="5.4269999999999996"/>
    <n v="5.43"/>
    <x v="2"/>
    <s v="hydroxymethylpentanone"/>
    <n v="94087895"/>
    <n v="26955158"/>
    <n v="9.5299999999999994"/>
    <n v="2.79"/>
    <n v="1"/>
    <s v="s"/>
    <n v="1.0783159782809018E-2"/>
    <n v="3"/>
    <n v="1019"/>
  </r>
  <r>
    <s v="strleaves-805-x-Aug-04-23"/>
    <m/>
    <n v="805"/>
    <x v="55"/>
    <n v="5.7539999999999996"/>
    <n v="5.75"/>
    <x v="3"/>
    <s v="zhexenol"/>
    <n v="133934758"/>
    <n v="26955158"/>
    <n v="9.5299999999999994"/>
    <n v="2.79"/>
    <n v="1"/>
    <s v="s"/>
    <n v="1.5334852315690616E-2"/>
    <n v="3"/>
    <n v="1020"/>
  </r>
  <r>
    <s v="strleaves-805-x-Aug-04-23"/>
    <m/>
    <n v="805"/>
    <x v="55"/>
    <n v="5.8860000000000001"/>
    <n v="5.89"/>
    <x v="104"/>
    <s v=""/>
    <n v="31896046"/>
    <n v="26955158"/>
    <n v="9.5299999999999994"/>
    <n v="2.79"/>
    <n v="1"/>
    <s v="s"/>
    <n v="3.6483591062150987E-3"/>
    <n v="3"/>
    <n v="1021"/>
  </r>
  <r>
    <s v="strleaves-805-x-Aug-04-23"/>
    <m/>
    <n v="805"/>
    <x v="55"/>
    <n v="6.1109999999999998"/>
    <n v="6.11"/>
    <x v="5"/>
    <s v=""/>
    <n v="12228124"/>
    <n v="26955158"/>
    <n v="9.5299999999999994"/>
    <n v="2.79"/>
    <n v="1"/>
    <s v="s"/>
    <n v="1.3973185049025443E-3"/>
    <n v="3"/>
    <n v="1022"/>
  </r>
  <r>
    <s v="strleaves-805-x-Aug-04-23"/>
    <m/>
    <n v="805"/>
    <x v="55"/>
    <n v="7.5069999999999997"/>
    <n v="7.51"/>
    <x v="9"/>
    <s v="cyclopentane"/>
    <n v="8743401"/>
    <n v="26955158"/>
    <n v="9.5299999999999994"/>
    <n v="2.79"/>
    <n v="1"/>
    <s v="s"/>
    <n v="9.9813948383942631E-4"/>
    <n v="3"/>
    <n v="1023"/>
  </r>
  <r>
    <s v="strleaves-805-x-Aug-04-23"/>
    <m/>
    <n v="805"/>
    <x v="55"/>
    <n v="8.3840000000000003"/>
    <n v="8.3800000000000008"/>
    <x v="182"/>
    <s v=""/>
    <n v="5619643"/>
    <n v="26955158"/>
    <n v="9.5299999999999994"/>
    <n v="2.79"/>
    <n v="1"/>
    <s v="s"/>
    <n v="6.4090733584699824E-4"/>
    <n v="3"/>
    <n v="1024"/>
  </r>
  <r>
    <s v="strleaves-805-x-Aug-04-23"/>
    <m/>
    <n v="805"/>
    <x v="55"/>
    <n v="8.4659999999999993"/>
    <n v="8.4700000000000006"/>
    <x v="10"/>
    <s v=""/>
    <n v="10869410"/>
    <n v="26955158"/>
    <n v="9.5299999999999994"/>
    <n v="2.79"/>
    <n v="1"/>
    <s v="s"/>
    <n v="1.2384217698711484E-3"/>
    <n v="3"/>
    <n v="1025"/>
  </r>
  <r>
    <s v="strleaves-805-x-Aug-04-23"/>
    <m/>
    <n v="805"/>
    <x v="55"/>
    <n v="8.9160000000000004"/>
    <n v="8.92"/>
    <x v="11"/>
    <s v=""/>
    <n v="12350869"/>
    <n v="26955158"/>
    <n v="9.5299999999999994"/>
    <n v="2.79"/>
    <n v="1"/>
    <s v="s"/>
    <n v="1.4058423657584546E-3"/>
    <n v="3"/>
    <n v="1026"/>
  </r>
  <r>
    <s v="strleaves-805-x-Aug-04-23"/>
    <m/>
    <n v="805"/>
    <x v="55"/>
    <n v="9.8260000000000005"/>
    <n v="9.83"/>
    <x v="12"/>
    <s v="sixmethyl"/>
    <n v="7681170"/>
    <n v="26955158"/>
    <n v="9.5299999999999994"/>
    <n v="2.79"/>
    <n v="1"/>
    <s v="s"/>
    <n v="8.7346077309331024E-4"/>
    <n v="3"/>
    <n v="1027"/>
  </r>
  <r>
    <s v="strleaves-805-x-Aug-04-23"/>
    <m/>
    <n v="805"/>
    <x v="55"/>
    <n v="9.9410000000000007"/>
    <n v="9.94"/>
    <x v="345"/>
    <s v="bmyrcene"/>
    <n v="11218939"/>
    <n v="26955158"/>
    <n v="9.5299999999999994"/>
    <n v="2.79"/>
    <n v="1"/>
    <s v="s"/>
    <n v="1.2745155667930365E-3"/>
    <n v="3"/>
    <n v="1028"/>
  </r>
  <r>
    <s v="strleaves-805-x-Aug-04-23"/>
    <m/>
    <n v="805"/>
    <x v="55"/>
    <n v="10.159000000000001"/>
    <n v="10.16"/>
    <x v="115"/>
    <s v="decane"/>
    <n v="5165261"/>
    <n v="26955158"/>
    <n v="9.5299999999999994"/>
    <n v="2.79"/>
    <n v="1"/>
    <s v="s"/>
    <n v="5.8622369530807476E-4"/>
    <n v="3"/>
    <n v="1029"/>
  </r>
  <r>
    <s v="strleaves-805-x-Aug-04-23"/>
    <m/>
    <n v="805"/>
    <x v="55"/>
    <n v="10.313000000000001"/>
    <n v="10.31"/>
    <x v="13"/>
    <s v="octanal"/>
    <n v="9681798"/>
    <n v="26955158"/>
    <n v="9.5299999999999994"/>
    <n v="2.79"/>
    <n v="1"/>
    <s v="s"/>
    <n v="1.0977545980771493E-3"/>
    <n v="3"/>
    <n v="1030"/>
  </r>
  <r>
    <s v="strleaves-805-x-Aug-04-23"/>
    <m/>
    <n v="805"/>
    <x v="55"/>
    <n v="10.356999999999999"/>
    <n v="10.36"/>
    <x v="326"/>
    <s v=""/>
    <n v="20489669"/>
    <n v="26955158"/>
    <n v="9.5299999999999994"/>
    <n v="2.79"/>
    <n v="1"/>
    <s v="s"/>
    <n v="2.3209337806329253E-3"/>
    <n v="3"/>
    <n v="1031"/>
  </r>
  <r>
    <s v="strleaves-805-x-Aug-04-23"/>
    <m/>
    <n v="805"/>
    <x v="55"/>
    <n v="10.468"/>
    <n v="10.47"/>
    <x v="14"/>
    <s v="zhexenolacetate"/>
    <n v="12197635"/>
    <n v="26955158"/>
    <n v="9.5299999999999994"/>
    <n v="2.79"/>
    <n v="1"/>
    <s v="s"/>
    <n v="1.3803283517497694E-3"/>
    <n v="3"/>
    <n v="1032"/>
  </r>
  <r>
    <s v="strleaves-805-x-Aug-04-23"/>
    <m/>
    <n v="805"/>
    <x v="55"/>
    <n v="11.148"/>
    <n v="11.15"/>
    <x v="16"/>
    <s v="ethylhexanol"/>
    <n v="6309025"/>
    <n v="26955158"/>
    <n v="9.5299999999999994"/>
    <n v="2.79"/>
    <n v="1"/>
    <s v="s"/>
    <n v="7.1326087016499622E-4"/>
    <n v="3"/>
    <n v="1033"/>
  </r>
  <r>
    <s v="strleaves-805-x-Aug-04-23"/>
    <m/>
    <n v="805"/>
    <x v="55"/>
    <n v="12.025"/>
    <n v="12.03"/>
    <x v="184"/>
    <s v=""/>
    <n v="6207411"/>
    <n v="26955158"/>
    <n v="9.5299999999999994"/>
    <n v="2.79"/>
    <n v="1"/>
    <s v="s"/>
    <n v="7.0109429795850811E-4"/>
    <n v="3"/>
    <n v="1034"/>
  </r>
  <r>
    <s v="strleaves-805-x-Aug-04-23"/>
    <m/>
    <n v="805"/>
    <x v="55"/>
    <n v="12.292999999999999"/>
    <n v="12.29"/>
    <x v="17"/>
    <s v="acetophenone"/>
    <n v="12589665"/>
    <n v="26955158"/>
    <n v="9.5299999999999994"/>
    <n v="2.79"/>
    <n v="1"/>
    <s v="s"/>
    <n v="1.4205623382230318E-3"/>
    <n v="3"/>
    <n v="1035"/>
  </r>
  <r>
    <s v="strleaves-805-x-Aug-04-23"/>
    <m/>
    <n v="805"/>
    <x v="55"/>
    <n v="13.512"/>
    <n v="13.51"/>
    <x v="20"/>
    <s v="nonanal"/>
    <n v="39865067"/>
    <n v="26955158"/>
    <n v="9.5299999999999994"/>
    <n v="2.79"/>
    <n v="1"/>
    <s v="s"/>
    <n v="4.4938566549807659E-3"/>
    <n v="3"/>
    <n v="1036"/>
  </r>
  <r>
    <s v="strleaves-805-x-Aug-04-23"/>
    <m/>
    <n v="805"/>
    <x v="55"/>
    <n v="13.885"/>
    <n v="13.89"/>
    <x v="71"/>
    <s v="edimethylnonatriene"/>
    <n v="59509324"/>
    <n v="26955158"/>
    <n v="9.5299999999999994"/>
    <n v="2.79"/>
    <n v="1"/>
    <s v="s"/>
    <n v="6.7018195918445642E-3"/>
    <n v="3"/>
    <n v="1037"/>
  </r>
  <r>
    <s v="strleaves-805-x-Aug-04-23"/>
    <m/>
    <n v="805"/>
    <x v="55"/>
    <n v="14.946"/>
    <n v="14.95"/>
    <x v="95"/>
    <s v="benzene"/>
    <n v="4211854"/>
    <n v="26955158"/>
    <n v="9.5299999999999994"/>
    <n v="2.79"/>
    <n v="1"/>
    <s v="s"/>
    <n v="4.7387350478138426E-4"/>
    <n v="3"/>
    <n v="1038"/>
  </r>
  <r>
    <s v="strleaves-805-x-Aug-04-23"/>
    <m/>
    <n v="805"/>
    <x v="55"/>
    <n v="15.157"/>
    <n v="15.16"/>
    <x v="23"/>
    <s v=""/>
    <n v="6394325"/>
    <n v="26955158"/>
    <n v="9.5299999999999994"/>
    <n v="2.79"/>
    <n v="1"/>
    <s v="s"/>
    <n v="7.1872976494943093E-4"/>
    <n v="3"/>
    <n v="1039"/>
  </r>
  <r>
    <s v="strleaves-805-x-Aug-04-23"/>
    <m/>
    <n v="805"/>
    <x v="55"/>
    <n v="15.997999999999999"/>
    <n v="16"/>
    <x v="26"/>
    <s v="Butanoicacidhexenylester"/>
    <n v="8609435"/>
    <n v="26955158"/>
    <n v="9.5299999999999994"/>
    <n v="2.79"/>
    <n v="1"/>
    <s v="s"/>
    <n v="9.6678028270551837E-4"/>
    <n v="3"/>
    <n v="1040"/>
  </r>
  <r>
    <s v="strleaves-805-x-Aug-04-23"/>
    <m/>
    <n v="805"/>
    <x v="55"/>
    <n v="16.212"/>
    <n v="16.21"/>
    <x v="27"/>
    <s v="methylsalicylate"/>
    <n v="5485459"/>
    <n v="26955158"/>
    <n v="9.5299999999999994"/>
    <n v="2.79"/>
    <n v="1"/>
    <s v="s"/>
    <n v="6.1538756470517228E-4"/>
    <n v="3"/>
    <n v="1041"/>
  </r>
  <r>
    <s v="strleaves-805-x-Aug-04-23"/>
    <m/>
    <n v="805"/>
    <x v="55"/>
    <n v="16.366"/>
    <n v="16.37"/>
    <x v="28"/>
    <s v="dodecane"/>
    <n v="25167794"/>
    <n v="26955158"/>
    <n v="9.5299999999999994"/>
    <n v="2.79"/>
    <n v="1"/>
    <s v="s"/>
    <n v="2.8207454992328902E-3"/>
    <n v="3"/>
    <n v="1042"/>
  </r>
  <r>
    <s v="strleaves-805-x-Aug-04-23"/>
    <m/>
    <n v="805"/>
    <x v="55"/>
    <n v="16.545999999999999"/>
    <n v="16.55"/>
    <x v="29"/>
    <s v="decanal"/>
    <n v="33468043"/>
    <n v="26955158"/>
    <n v="9.5299999999999994"/>
    <n v="2.79"/>
    <n v="1"/>
    <s v="s"/>
    <n v="3.74742096499796E-3"/>
    <n v="3"/>
    <n v="1043"/>
  </r>
  <r>
    <s v="strleaves-805-x-Aug-04-23"/>
    <m/>
    <n v="805"/>
    <x v="55"/>
    <n v="17.323"/>
    <n v="17.32"/>
    <x v="152"/>
    <s v="z3hex"/>
    <n v="3347814"/>
    <n v="26955158"/>
    <n v="9.5299999999999994"/>
    <n v="2.79"/>
    <n v="1"/>
    <s v="s"/>
    <n v="3.7449609607550507E-4"/>
    <n v="3"/>
    <n v="1044"/>
  </r>
  <r>
    <s v="strleaves-805-x-Aug-04-23"/>
    <m/>
    <n v="805"/>
    <x v="55"/>
    <n v="17.431000000000001"/>
    <n v="17.43"/>
    <x v="30"/>
    <s v="cisthreehexiso"/>
    <n v="124527633"/>
    <n v="26955158"/>
    <n v="9.5299999999999994"/>
    <n v="2.79"/>
    <n v="1"/>
    <s v="s"/>
    <n v="1.3916688773687413E-2"/>
    <n v="3"/>
    <n v="1045"/>
  </r>
  <r>
    <s v="strleaves-805-x-Aug-04-23"/>
    <m/>
    <n v="805"/>
    <x v="55"/>
    <n v="18.177"/>
    <n v="18.18"/>
    <x v="33"/>
    <s v="methylacetophenone"/>
    <n v="8382978"/>
    <n v="26955158"/>
    <n v="9.5299999999999994"/>
    <n v="2.79"/>
    <n v="1"/>
    <s v="s"/>
    <n v="9.3595100322090897E-4"/>
    <n v="3"/>
    <n v="1046"/>
  </r>
  <r>
    <s v="strleaves-805-x-Aug-04-23"/>
    <m/>
    <n v="805"/>
    <x v="55"/>
    <n v="18.515999999999998"/>
    <n v="18.52"/>
    <x v="276"/>
    <s v=""/>
    <n v="3757263"/>
    <n v="26955158"/>
    <n v="9.5299999999999994"/>
    <n v="2.79"/>
    <n v="1"/>
    <s v="s"/>
    <n v="4.1909394507743753E-4"/>
    <n v="3"/>
    <n v="1047"/>
  </r>
  <r>
    <s v="strleaves-805-x-Aug-04-23"/>
    <m/>
    <n v="805"/>
    <x v="55"/>
    <n v="18.652000000000001"/>
    <n v="18.649999999999999"/>
    <x v="449"/>
    <s v=""/>
    <n v="965848"/>
    <n v="26955158"/>
    <n v="9.5299999999999994"/>
    <n v="2.79"/>
    <n v="1"/>
    <s v="s"/>
    <n v="1.0763015716666705E-4"/>
    <n v="3"/>
    <n v="1048"/>
  </r>
  <r>
    <s v="strleaves-805-x-Aug-04-23"/>
    <m/>
    <n v="805"/>
    <x v="55"/>
    <n v="19.001000000000001"/>
    <n v="19"/>
    <x v="36"/>
    <s v="methylnaphthalene"/>
    <n v="39025223"/>
    <n v="26955158"/>
    <n v="9.5299999999999994"/>
    <n v="2.79"/>
    <n v="1"/>
    <s v="s"/>
    <n v="4.3446658216421841E-3"/>
    <n v="3"/>
    <n v="1049"/>
  </r>
  <r>
    <s v="strleaves-805-x-Aug-04-23"/>
    <m/>
    <n v="805"/>
    <x v="55"/>
    <n v="19.501000000000001"/>
    <n v="19.5"/>
    <x v="41"/>
    <s v="standard"/>
    <n v="26955158"/>
    <n v="26955158"/>
    <n v="9.5299999999999994"/>
    <n v="2.79"/>
    <n v="1"/>
    <s v="s"/>
    <n v="2.9980512666766606E-3"/>
    <n v="3"/>
    <n v="1050"/>
  </r>
  <r>
    <s v="strleaves-805-x-Aug-04-23"/>
    <m/>
    <n v="805"/>
    <x v="55"/>
    <n v="21.832999999999998"/>
    <n v="21.83"/>
    <x v="44"/>
    <s v="tetradecane"/>
    <n v="35013719"/>
    <n v="26955158"/>
    <n v="9.5299999999999994"/>
    <n v="2.79"/>
    <n v="1"/>
    <s v="s"/>
    <n v="3.8906485173654188E-3"/>
    <n v="3"/>
    <n v="1051"/>
  </r>
  <r>
    <s v="strleaves-805-x-Aug-04-23"/>
    <m/>
    <n v="805"/>
    <x v="55"/>
    <n v="22.076000000000001"/>
    <n v="22.08"/>
    <x v="45"/>
    <s v="dodecanal_b"/>
    <n v="4647126"/>
    <n v="26955158"/>
    <n v="9.5299999999999994"/>
    <n v="2.79"/>
    <n v="1"/>
    <s v="s"/>
    <n v="5.158877082650082E-4"/>
    <n v="3"/>
    <n v="1052"/>
  </r>
  <r>
    <s v="strleaves-805-x-Aug-04-23"/>
    <m/>
    <n v="805"/>
    <x v="55"/>
    <n v="22.283000000000001"/>
    <n v="22.28"/>
    <x v="46"/>
    <s v="tetramethyldiol"/>
    <n v="6069389"/>
    <n v="26955158"/>
    <n v="9.5299999999999994"/>
    <n v="2.79"/>
    <n v="1"/>
    <s v="s"/>
    <n v="6.7313639774139121E-4"/>
    <n v="3"/>
    <n v="1053"/>
  </r>
  <r>
    <s v="strleaves-805-x-Aug-04-23"/>
    <m/>
    <n v="805"/>
    <x v="55"/>
    <n v="23.911999999999999"/>
    <n v="23.91"/>
    <x v="364"/>
    <s v=""/>
    <n v="5590362"/>
    <n v="26955158"/>
    <n v="9.5299999999999994"/>
    <n v="2.79"/>
    <n v="1"/>
    <s v="s"/>
    <n v="6.1942081118606881E-4"/>
    <n v="3"/>
    <n v="1054"/>
  </r>
  <r>
    <s v="strleaves-805-x-Aug-04-23"/>
    <m/>
    <n v="805"/>
    <x v="55"/>
    <n v="26.692"/>
    <n v="26.69"/>
    <x v="52"/>
    <s v=""/>
    <n v="6739573"/>
    <n v="26955158"/>
    <n v="9.5299999999999994"/>
    <n v="2.79"/>
    <n v="1"/>
    <s v="s"/>
    <n v="7.4604735395755707E-4"/>
    <n v="3"/>
    <n v="1055"/>
  </r>
  <r>
    <s v="strleaves-805-x-Aug-04-23"/>
    <m/>
    <n v="805"/>
    <x v="55"/>
    <n v="27.190999999999999"/>
    <n v="27.19"/>
    <x v="78"/>
    <s v=""/>
    <n v="9162530"/>
    <n v="26955158"/>
    <n v="9.5299999999999994"/>
    <n v="2.79"/>
    <n v="1"/>
    <s v="s"/>
    <n v="1.013299815736609E-3"/>
    <n v="3"/>
    <n v="1056"/>
  </r>
  <r>
    <s v="strleaves-805-x-Aug-04-23"/>
    <m/>
    <n v="805"/>
    <x v="55"/>
    <n v="31.236000000000001"/>
    <n v="31.24"/>
    <x v="58"/>
    <s v=""/>
    <n v="5497582"/>
    <n v="26955158"/>
    <n v="9.5299999999999994"/>
    <n v="2.79"/>
    <n v="1"/>
    <s v="s"/>
    <n v="6.0741176677437357E-4"/>
    <n v="3"/>
    <n v="1057"/>
  </r>
  <r>
    <s v="strleaves-805-x-Aug-04-23"/>
    <m/>
    <n v="805"/>
    <x v="55"/>
    <n v="32.002000000000002"/>
    <n v="32"/>
    <x v="374"/>
    <s v=""/>
    <n v="8273546"/>
    <n v="26955158"/>
    <n v="9.5299999999999994"/>
    <n v="2.79"/>
    <n v="1"/>
    <s v="s"/>
    <n v="9.1325590802837707E-4"/>
    <n v="3"/>
    <n v="1058"/>
  </r>
  <r>
    <s v="strleaves-807-x-Aug-04-23"/>
    <m/>
    <n v="807"/>
    <x v="56"/>
    <n v="4.3819999999999997"/>
    <n v="4.38"/>
    <x v="444"/>
    <s v=""/>
    <n v="3999189"/>
    <n v="33707580"/>
    <n v="5.89"/>
    <n v="1.7"/>
    <n v="0"/>
    <s v="s"/>
    <n v="5.7062967782791566E-4"/>
    <n v="3"/>
    <n v="1059"/>
  </r>
  <r>
    <s v="strleaves-807-x-Aug-04-23"/>
    <m/>
    <n v="807"/>
    <x v="56"/>
    <n v="4.8449999999999998"/>
    <n v="4.8499999999999996"/>
    <x v="445"/>
    <s v=""/>
    <n v="6411405"/>
    <n v="33707580"/>
    <n v="5.89"/>
    <n v="1.7"/>
    <n v="0"/>
    <s v="s"/>
    <n v="9.1395693443335508E-4"/>
    <n v="3"/>
    <n v="1060"/>
  </r>
  <r>
    <s v="strleaves-807-x-Aug-04-23"/>
    <m/>
    <n v="807"/>
    <x v="56"/>
    <n v="5.4189999999999996"/>
    <n v="5.42"/>
    <x v="2"/>
    <s v="hydroxymethylpentanone"/>
    <n v="145868881"/>
    <n v="33707580"/>
    <n v="5.89"/>
    <n v="1.7"/>
    <n v="0"/>
    <s v="s"/>
    <n v="2.0774264341140249E-2"/>
    <n v="3"/>
    <n v="1061"/>
  </r>
  <r>
    <s v="strleaves-807-x-Aug-04-23"/>
    <m/>
    <n v="807"/>
    <x v="56"/>
    <n v="5.7430000000000003"/>
    <n v="5.74"/>
    <x v="516"/>
    <s v=""/>
    <n v="48586767"/>
    <n v="33707580"/>
    <n v="5.89"/>
    <n v="1.7"/>
    <n v="0"/>
    <s v="s"/>
    <n v="6.9130845894599989E-3"/>
    <n v="3"/>
    <n v="1062"/>
  </r>
  <r>
    <s v="strleaves-807-x-Aug-04-23"/>
    <m/>
    <n v="807"/>
    <x v="56"/>
    <n v="5.883"/>
    <n v="5.88"/>
    <x v="69"/>
    <s v=""/>
    <n v="13050901"/>
    <n v="33707580"/>
    <n v="5.89"/>
    <n v="1.7"/>
    <n v="0"/>
    <s v="s"/>
    <n v="1.8551781334956042E-3"/>
    <n v="3"/>
    <n v="1063"/>
  </r>
  <r>
    <s v="strleaves-807-x-Aug-04-23"/>
    <m/>
    <n v="807"/>
    <x v="56"/>
    <n v="7.0949999999999998"/>
    <n v="7.1"/>
    <x v="8"/>
    <s v="heptanal"/>
    <n v="11808824"/>
    <n v="33707580"/>
    <n v="5.89"/>
    <n v="1.7"/>
    <n v="0"/>
    <s v="s"/>
    <n v="1.6770399482542795E-3"/>
    <n v="3"/>
    <n v="1064"/>
  </r>
  <r>
    <s v="strleaves-807-x-Aug-04-23"/>
    <m/>
    <n v="807"/>
    <x v="56"/>
    <n v="7.4989999999999997"/>
    <n v="7.5"/>
    <x v="9"/>
    <s v="cyclopentane"/>
    <n v="13944790"/>
    <n v="33707580"/>
    <n v="5.89"/>
    <n v="1.7"/>
    <n v="0"/>
    <s v="s"/>
    <n v="1.9785214211706162E-3"/>
    <n v="3"/>
    <n v="1065"/>
  </r>
  <r>
    <s v="strleaves-807-x-Aug-04-23"/>
    <m/>
    <n v="807"/>
    <x v="56"/>
    <n v="8.4629999999999992"/>
    <n v="8.4600000000000009"/>
    <x v="459"/>
    <s v=""/>
    <n v="8328548"/>
    <n v="33707580"/>
    <n v="5.89"/>
    <n v="1.7"/>
    <n v="0"/>
    <s v="s"/>
    <n v="1.1805665514896036E-3"/>
    <n v="3"/>
    <n v="1066"/>
  </r>
  <r>
    <s v="strleaves-807-x-Aug-04-23"/>
    <m/>
    <n v="807"/>
    <x v="56"/>
    <n v="8.9160000000000004"/>
    <n v="8.92"/>
    <x v="11"/>
    <s v=""/>
    <n v="14017310"/>
    <n v="33707580"/>
    <n v="5.89"/>
    <n v="1.7"/>
    <n v="0"/>
    <s v="s"/>
    <n v="1.9850828836107783E-3"/>
    <n v="3"/>
    <n v="1067"/>
  </r>
  <r>
    <s v="strleaves-807-x-Aug-04-23"/>
    <m/>
    <n v="807"/>
    <x v="56"/>
    <n v="9.83"/>
    <n v="9.83"/>
    <x v="12"/>
    <s v="sixmethyl"/>
    <n v="7363845"/>
    <n v="33707580"/>
    <n v="5.89"/>
    <n v="1.7"/>
    <n v="0"/>
    <s v="s"/>
    <n v="1.0418657751352215E-3"/>
    <n v="3"/>
    <n v="1068"/>
  </r>
  <r>
    <s v="strleaves-807-x-Aug-04-23"/>
    <m/>
    <n v="807"/>
    <x v="56"/>
    <n v="9.9160000000000004"/>
    <n v="9.92"/>
    <x v="114"/>
    <s v=""/>
    <n v="13874145"/>
    <n v="33707580"/>
    <n v="5.89"/>
    <n v="1.7"/>
    <n v="0"/>
    <s v="s"/>
    <n v="1.9611323777948284E-3"/>
    <n v="3"/>
    <n v="1069"/>
  </r>
  <r>
    <s v="strleaves-807-x-Aug-04-23"/>
    <m/>
    <n v="807"/>
    <x v="56"/>
    <n v="10.156000000000001"/>
    <n v="10.16"/>
    <x v="115"/>
    <s v="decane"/>
    <n v="6156098"/>
    <n v="33707580"/>
    <n v="5.89"/>
    <n v="1.7"/>
    <n v="0"/>
    <s v="s"/>
    <n v="8.6936095903343547E-4"/>
    <n v="3"/>
    <n v="1070"/>
  </r>
  <r>
    <s v="strleaves-807-x-Aug-04-23"/>
    <m/>
    <n v="807"/>
    <x v="56"/>
    <n v="10.314"/>
    <n v="10.31"/>
    <x v="13"/>
    <s v="octanal"/>
    <n v="22202322"/>
    <n v="33707580"/>
    <n v="5.89"/>
    <n v="1.7"/>
    <n v="0"/>
    <s v="s"/>
    <n v="3.1324728252601045E-3"/>
    <n v="3"/>
    <n v="1071"/>
  </r>
  <r>
    <s v="strleaves-807-x-Aug-04-23"/>
    <m/>
    <n v="807"/>
    <x v="56"/>
    <n v="12.026999999999999"/>
    <n v="12.03"/>
    <x v="184"/>
    <s v=""/>
    <n v="9564845"/>
    <n v="33707580"/>
    <n v="5.89"/>
    <n v="1.7"/>
    <n v="0"/>
    <s v="s"/>
    <n v="1.3482223963195298E-3"/>
    <n v="3"/>
    <n v="1072"/>
  </r>
  <r>
    <s v="strleaves-807-x-Aug-04-23"/>
    <m/>
    <n v="807"/>
    <x v="56"/>
    <n v="12.291"/>
    <n v="12.29"/>
    <x v="17"/>
    <s v="acetophenone"/>
    <n v="13204400"/>
    <n v="33707580"/>
    <n v="5.89"/>
    <n v="1.7"/>
    <n v="0"/>
    <s v="s"/>
    <n v="1.8595049378478806E-3"/>
    <n v="3"/>
    <n v="1073"/>
  </r>
  <r>
    <s v="strleaves-807-x-Aug-04-23"/>
    <m/>
    <n v="807"/>
    <x v="56"/>
    <n v="13.361000000000001"/>
    <n v="13.36"/>
    <x v="94"/>
    <s v=""/>
    <n v="6672287"/>
    <n v="33707580"/>
    <n v="5.89"/>
    <n v="1.7"/>
    <n v="0"/>
    <s v="s"/>
    <n v="9.3874756455924687E-4"/>
    <n v="3"/>
    <n v="1074"/>
  </r>
  <r>
    <s v="strleaves-807-x-Aug-04-23"/>
    <m/>
    <n v="807"/>
    <x v="56"/>
    <n v="13.510999999999999"/>
    <n v="13.51"/>
    <x v="20"/>
    <s v="nonanal"/>
    <n v="69009396"/>
    <n v="33707580"/>
    <n v="5.89"/>
    <n v="1.7"/>
    <n v="0"/>
    <s v="s"/>
    <n v="9.7001432532462743E-3"/>
    <n v="3"/>
    <n v="1075"/>
  </r>
  <r>
    <s v="strleaves-807-x-Aug-04-23"/>
    <m/>
    <n v="807"/>
    <x v="56"/>
    <n v="15.157999999999999"/>
    <n v="15.16"/>
    <x v="23"/>
    <s v=""/>
    <n v="7628789"/>
    <n v="33707580"/>
    <n v="5.89"/>
    <n v="1.7"/>
    <n v="0"/>
    <s v="s"/>
    <n v="1.0713261798855481E-3"/>
    <n v="3"/>
    <n v="1076"/>
  </r>
  <r>
    <s v="strleaves-807-x-Aug-04-23"/>
    <m/>
    <n v="807"/>
    <x v="56"/>
    <n v="15.266"/>
    <n v="15.27"/>
    <x v="72"/>
    <s v=""/>
    <n v="4624366"/>
    <n v="33707580"/>
    <n v="5.89"/>
    <n v="1.7"/>
    <n v="0"/>
    <s v="s"/>
    <n v="6.4880603685896177E-4"/>
    <n v="3"/>
    <n v="1077"/>
  </r>
  <r>
    <s v="strleaves-807-x-Aug-04-23"/>
    <m/>
    <n v="807"/>
    <x v="56"/>
    <n v="15.436"/>
    <n v="15.44"/>
    <x v="472"/>
    <s v=""/>
    <n v="2086533"/>
    <n v="33707580"/>
    <n v="5.89"/>
    <n v="1.7"/>
    <n v="0"/>
    <s v="s"/>
    <n v="2.9247239597860603E-4"/>
    <n v="3"/>
    <n v="1078"/>
  </r>
  <r>
    <s v="strleaves-807-x-Aug-04-23"/>
    <m/>
    <n v="807"/>
    <x v="56"/>
    <n v="15.712"/>
    <n v="15.71"/>
    <x v="25"/>
    <s v=""/>
    <n v="4320568"/>
    <n v="33707580"/>
    <n v="5.89"/>
    <n v="1.7"/>
    <n v="0"/>
    <s v="s"/>
    <n v="6.0505908469609131E-4"/>
    <n v="3"/>
    <n v="1079"/>
  </r>
  <r>
    <s v="strleaves-807-x-Aug-04-23"/>
    <m/>
    <n v="807"/>
    <x v="56"/>
    <n v="16"/>
    <n v="16"/>
    <x v="26"/>
    <s v="Butanoicacidhexenylester"/>
    <n v="12627911"/>
    <n v="33707580"/>
    <n v="5.89"/>
    <n v="1.7"/>
    <n v="0"/>
    <s v="s"/>
    <n v="1.7667949241334138E-3"/>
    <n v="3"/>
    <n v="1080"/>
  </r>
  <r>
    <s v="strleaves-807-x-Aug-04-23"/>
    <m/>
    <n v="807"/>
    <x v="56"/>
    <n v="16.210999999999999"/>
    <n v="16.21"/>
    <x v="27"/>
    <s v="methylsalicylate"/>
    <n v="13370739"/>
    <n v="33707580"/>
    <n v="5.89"/>
    <n v="1.7"/>
    <n v="0"/>
    <s v="s"/>
    <n v="1.8689948445041508E-3"/>
    <n v="3"/>
    <n v="1081"/>
  </r>
  <r>
    <s v="strleaves-807-x-Aug-04-23"/>
    <m/>
    <n v="807"/>
    <x v="56"/>
    <n v="16.367000000000001"/>
    <n v="16.37"/>
    <x v="28"/>
    <s v="dodecane"/>
    <n v="53185858"/>
    <n v="33707580"/>
    <n v="5.89"/>
    <n v="1.7"/>
    <n v="0"/>
    <s v="s"/>
    <n v="7.4275792613482444E-3"/>
    <n v="3"/>
    <n v="1082"/>
  </r>
  <r>
    <s v="strleaves-807-x-Aug-04-23"/>
    <m/>
    <n v="807"/>
    <x v="56"/>
    <n v="16.547000000000001"/>
    <n v="16.55"/>
    <x v="29"/>
    <s v="decanal"/>
    <n v="52171285"/>
    <n v="33707580"/>
    <n v="5.89"/>
    <n v="1.7"/>
    <n v="0"/>
    <s v="s"/>
    <n v="7.2791633113383014E-3"/>
    <n v="3"/>
    <n v="1083"/>
  </r>
  <r>
    <s v="strleaves-807-x-Aug-04-23"/>
    <m/>
    <n v="807"/>
    <x v="56"/>
    <n v="17.324999999999999"/>
    <n v="17.329999999999998"/>
    <x v="152"/>
    <s v="z3hex"/>
    <n v="5564575"/>
    <n v="33707580"/>
    <n v="5.89"/>
    <n v="1.7"/>
    <n v="0"/>
    <s v="s"/>
    <n v="7.7567733920546179E-4"/>
    <n v="3"/>
    <n v="1084"/>
  </r>
  <r>
    <s v="strleaves-807-x-Aug-04-23"/>
    <m/>
    <n v="807"/>
    <x v="56"/>
    <n v="17.431000000000001"/>
    <n v="17.43"/>
    <x v="30"/>
    <s v="cisthreehexiso"/>
    <n v="20487318"/>
    <n v="33707580"/>
    <n v="5.89"/>
    <n v="1.7"/>
    <n v="0"/>
    <s v="s"/>
    <n v="2.8532101239337436E-3"/>
    <n v="3"/>
    <n v="1085"/>
  </r>
  <r>
    <s v="strleaves-807-x-Aug-04-23"/>
    <m/>
    <n v="807"/>
    <x v="56"/>
    <n v="18.178000000000001"/>
    <n v="18.18"/>
    <x v="33"/>
    <s v="methylacetophenone"/>
    <n v="20245333"/>
    <n v="33707580"/>
    <n v="5.89"/>
    <n v="1.7"/>
    <n v="0"/>
    <s v="s"/>
    <n v="2.8169133322858771E-3"/>
    <n v="3"/>
    <n v="1086"/>
  </r>
  <r>
    <s v="strleaves-807-x-Aug-04-23"/>
    <m/>
    <n v="807"/>
    <x v="56"/>
    <n v="18.518000000000001"/>
    <n v="18.52"/>
    <x v="276"/>
    <s v=""/>
    <n v="3747910"/>
    <n v="33707580"/>
    <n v="5.89"/>
    <n v="1.7"/>
    <n v="0"/>
    <s v="s"/>
    <n v="5.2100032639986588E-4"/>
    <n v="3"/>
    <n v="1087"/>
  </r>
  <r>
    <s v="strleaves-807-x-Aug-04-23"/>
    <m/>
    <n v="807"/>
    <x v="56"/>
    <n v="18.692"/>
    <n v="18.690000000000001"/>
    <x v="35"/>
    <s v=""/>
    <n v="13638097"/>
    <n v="33707580"/>
    <n v="5.89"/>
    <n v="1.7"/>
    <n v="0"/>
    <s v="s"/>
    <n v="1.8941015769431437E-3"/>
    <n v="3"/>
    <n v="1088"/>
  </r>
  <r>
    <s v="strleaves-807-x-Aug-04-23"/>
    <m/>
    <n v="807"/>
    <x v="56"/>
    <n v="18.998999999999999"/>
    <n v="19"/>
    <x v="36"/>
    <s v="methylnaphthalene"/>
    <n v="47918189"/>
    <n v="33707580"/>
    <n v="5.89"/>
    <n v="1.7"/>
    <n v="0"/>
    <s v="s"/>
    <n v="6.6489168593271211E-3"/>
    <n v="3"/>
    <n v="1089"/>
  </r>
  <r>
    <s v="strleaves-807-x-Aug-04-23"/>
    <m/>
    <n v="807"/>
    <x v="56"/>
    <n v="19.395"/>
    <n v="19.399999999999999"/>
    <x v="39"/>
    <s v="undecanal_c"/>
    <n v="6663271"/>
    <n v="33707580"/>
    <n v="5.89"/>
    <n v="1.7"/>
    <n v="0"/>
    <s v="s"/>
    <n v="9.2371791106947128E-4"/>
    <n v="3"/>
    <n v="1090"/>
  </r>
  <r>
    <s v="strleaves-807-x-Aug-04-23"/>
    <m/>
    <n v="807"/>
    <x v="56"/>
    <n v="19.501000000000001"/>
    <n v="19.5"/>
    <x v="41"/>
    <s v="standard"/>
    <n v="33707580"/>
    <n v="33707580"/>
    <n v="5.89"/>
    <n v="1.7"/>
    <n v="0"/>
    <s v="s"/>
    <n v="4.6685413453802452E-3"/>
    <n v="3"/>
    <n v="1091"/>
  </r>
  <r>
    <s v="strleaves-807-x-Aug-04-23"/>
    <m/>
    <n v="807"/>
    <x v="56"/>
    <n v="19.904"/>
    <n v="19.899999999999999"/>
    <x v="474"/>
    <s v=""/>
    <n v="5343654"/>
    <n v="33707580"/>
    <n v="5.89"/>
    <n v="1.7"/>
    <n v="0"/>
    <s v="s"/>
    <n v="7.3942491073353581E-4"/>
    <n v="3"/>
    <n v="1092"/>
  </r>
  <r>
    <s v="strleaves-807-x-Aug-04-23"/>
    <m/>
    <n v="807"/>
    <x v="56"/>
    <n v="20.134"/>
    <n v="20.13"/>
    <x v="73"/>
    <s v=""/>
    <n v="9644165"/>
    <n v="33707580"/>
    <n v="5.89"/>
    <n v="1.7"/>
    <n v="0"/>
    <s v="s"/>
    <n v="1.3332845791928379E-3"/>
    <n v="3"/>
    <n v="1093"/>
  </r>
  <r>
    <s v="strleaves-807-x-Aug-04-23"/>
    <m/>
    <n v="807"/>
    <x v="56"/>
    <n v="20.192"/>
    <n v="20.190000000000001"/>
    <x v="74"/>
    <s v=""/>
    <n v="10698970"/>
    <n v="33707580"/>
    <n v="5.89"/>
    <n v="1.7"/>
    <n v="0"/>
    <s v="s"/>
    <n v="1.4777570290031186E-3"/>
    <n v="3"/>
    <n v="1094"/>
  </r>
  <r>
    <s v="strleaves-807-x-Aug-04-23"/>
    <m/>
    <n v="807"/>
    <x v="56"/>
    <n v="21.63"/>
    <n v="21.63"/>
    <x v="119"/>
    <s v=""/>
    <n v="4118056"/>
    <n v="33707580"/>
    <n v="5.89"/>
    <n v="1.7"/>
    <n v="0"/>
    <s v="s"/>
    <n v="5.6827233632628072E-4"/>
    <n v="3"/>
    <n v="1095"/>
  </r>
  <r>
    <s v="strleaves-807-x-Aug-04-23"/>
    <m/>
    <n v="807"/>
    <x v="56"/>
    <n v="21.832999999999998"/>
    <n v="21.83"/>
    <x v="44"/>
    <s v="tetradecane"/>
    <n v="37514414"/>
    <n v="33707580"/>
    <n v="5.89"/>
    <n v="1.7"/>
    <n v="0"/>
    <s v="s"/>
    <n v="5.1720891098698783E-3"/>
    <n v="3"/>
    <n v="1096"/>
  </r>
  <r>
    <s v="strleaves-807-x-Aug-04-23"/>
    <m/>
    <n v="807"/>
    <x v="56"/>
    <n v="22.074000000000002"/>
    <n v="22.07"/>
    <x v="45"/>
    <s v="dodecanal_b"/>
    <n v="8533028"/>
    <n v="33707580"/>
    <n v="5.89"/>
    <n v="1.7"/>
    <n v="0"/>
    <s v="s"/>
    <n v="1.1753708863538267E-3"/>
    <n v="3"/>
    <n v="1097"/>
  </r>
  <r>
    <s v="strleaves-807-x-Aug-04-23"/>
    <m/>
    <n v="807"/>
    <x v="56"/>
    <n v="22.280999999999999"/>
    <n v="22.28"/>
    <x v="46"/>
    <s v="tetramethyldiol"/>
    <n v="24864712"/>
    <n v="33707580"/>
    <n v="5.89"/>
    <n v="1.7"/>
    <n v="0"/>
    <s v="s"/>
    <n v="3.4218382702221974E-3"/>
    <n v="3"/>
    <n v="1098"/>
  </r>
  <r>
    <s v="strleaves-807-x-Aug-04-23"/>
    <m/>
    <n v="807"/>
    <x v="56"/>
    <n v="22.690999999999999"/>
    <n v="22.69"/>
    <x v="75"/>
    <s v=""/>
    <n v="16433334"/>
    <n v="33707580"/>
    <n v="5.89"/>
    <n v="1.7"/>
    <n v="0"/>
    <s v="s"/>
    <n v="2.2594689406161507E-3"/>
    <n v="3"/>
    <n v="1099"/>
  </r>
  <r>
    <s v="strleaves-807-x-Aug-04-23"/>
    <m/>
    <n v="807"/>
    <x v="56"/>
    <n v="23.103999999999999"/>
    <n v="23.1"/>
    <x v="76"/>
    <s v=""/>
    <n v="23610842"/>
    <n v="33707580"/>
    <n v="5.89"/>
    <n v="1.7"/>
    <n v="0"/>
    <s v="s"/>
    <n v="3.2433750821080029E-3"/>
    <n v="3"/>
    <n v="1100"/>
  </r>
  <r>
    <s v="strleaves-807-x-Aug-04-23"/>
    <m/>
    <n v="807"/>
    <x v="56"/>
    <n v="23.193000000000001"/>
    <n v="23.19"/>
    <x v="47"/>
    <s v=""/>
    <n v="5511231"/>
    <n v="33707580"/>
    <n v="5.89"/>
    <n v="1.7"/>
    <n v="0"/>
    <s v="s"/>
    <n v="7.5637938139486605E-4"/>
    <n v="3"/>
    <n v="1101"/>
  </r>
  <r>
    <s v="strleaves-807-x-Aug-04-23"/>
    <m/>
    <n v="807"/>
    <x v="56"/>
    <n v="23.911999999999999"/>
    <n v="23.91"/>
    <x v="364"/>
    <s v=""/>
    <n v="9264303"/>
    <n v="33707580"/>
    <n v="5.89"/>
    <n v="1.7"/>
    <n v="0"/>
    <s v="s"/>
    <n v="1.2703094890341587E-3"/>
    <n v="3"/>
    <n v="1102"/>
  </r>
  <r>
    <s v="strleaves-807-x-Aug-04-23"/>
    <m/>
    <n v="807"/>
    <x v="56"/>
    <n v="24.327000000000002"/>
    <n v="24.33"/>
    <x v="48"/>
    <s v="pentadecane"/>
    <n v="5649601"/>
    <n v="33707580"/>
    <n v="5.89"/>
    <n v="1.7"/>
    <n v="0"/>
    <s v="s"/>
    <n v="7.7396380429753159E-4"/>
    <n v="3"/>
    <n v="1103"/>
  </r>
  <r>
    <s v="strleaves-807-x-Aug-04-23"/>
    <m/>
    <n v="807"/>
    <x v="56"/>
    <n v="24.599"/>
    <n v="24.6"/>
    <x v="49"/>
    <s v="tridecanal"/>
    <n v="4999392"/>
    <n v="33707580"/>
    <n v="5.89"/>
    <n v="1.7"/>
    <n v="0"/>
    <s v="s"/>
    <n v="6.8426843008608646E-4"/>
    <n v="3"/>
    <n v="1104"/>
  </r>
  <r>
    <s v="strleaves-807-x-Aug-04-23"/>
    <m/>
    <n v="807"/>
    <x v="56"/>
    <n v="26.690999999999999"/>
    <n v="26.69"/>
    <x v="52"/>
    <s v=""/>
    <n v="6750107"/>
    <n v="33707580"/>
    <n v="5.89"/>
    <n v="1.7"/>
    <n v="0"/>
    <s v="s"/>
    <n v="9.230532699314927E-4"/>
    <n v="3"/>
    <n v="1105"/>
  </r>
  <r>
    <s v="strleaves-807-x-Aug-04-23"/>
    <m/>
    <n v="807"/>
    <x v="56"/>
    <n v="26.99"/>
    <n v="26.99"/>
    <x v="53"/>
    <s v="tetradecanal"/>
    <n v="4838254"/>
    <n v="33707580"/>
    <n v="5.89"/>
    <n v="1.7"/>
    <n v="0"/>
    <s v="s"/>
    <n v="6.6101592631914534E-4"/>
    <n v="3"/>
    <n v="1106"/>
  </r>
  <r>
    <s v="strleaves-807-x-Aug-04-23"/>
    <m/>
    <n v="807"/>
    <x v="56"/>
    <n v="27.190999999999999"/>
    <n v="27.19"/>
    <x v="78"/>
    <s v=""/>
    <n v="13796954"/>
    <n v="33707580"/>
    <n v="5.89"/>
    <n v="1.7"/>
    <n v="0"/>
    <s v="s"/>
    <n v="1.8832760414378489E-3"/>
    <n v="3"/>
    <n v="1107"/>
  </r>
  <r>
    <s v="strleaves-807-x-Aug-04-23"/>
    <m/>
    <n v="807"/>
    <x v="56"/>
    <n v="31.236000000000001"/>
    <n v="31.24"/>
    <x v="58"/>
    <s v=""/>
    <n v="10643920"/>
    <n v="33707580"/>
    <n v="5.89"/>
    <n v="1.7"/>
    <n v="0"/>
    <s v="s"/>
    <n v="1.451577498269915E-3"/>
    <n v="3"/>
    <n v="1108"/>
  </r>
  <r>
    <s v="strleaves-807-x-Aug-04-23"/>
    <m/>
    <n v="807"/>
    <x v="56"/>
    <n v="32.003"/>
    <n v="32"/>
    <x v="374"/>
    <s v=""/>
    <n v="18769441"/>
    <n v="33707580"/>
    <n v="5.89"/>
    <n v="1.7"/>
    <n v="0"/>
    <s v="s"/>
    <n v="2.5573971585813038E-3"/>
    <n v="3"/>
    <n v="1109"/>
  </r>
  <r>
    <s v="strleaves-918-x-Aug-04-23"/>
    <m/>
    <n v="918"/>
    <x v="57"/>
    <n v="4.6239999999999997"/>
    <n v="4.62"/>
    <x v="102"/>
    <s v=""/>
    <n v="4390547"/>
    <n v="29724267"/>
    <n v="8.19"/>
    <n v="2.33"/>
    <n v="0"/>
    <s v="s"/>
    <n v="4.8744076982014704E-4"/>
    <n v="3"/>
    <n v="1110"/>
  </r>
  <r>
    <s v="strleaves-918-x-Aug-04-23"/>
    <m/>
    <n v="918"/>
    <x v="57"/>
    <n v="4.7859999999999996"/>
    <n v="4.79"/>
    <x v="198"/>
    <s v=""/>
    <n v="4747734"/>
    <n v="29724267"/>
    <n v="8.19"/>
    <n v="2.33"/>
    <n v="0"/>
    <s v="s"/>
    <n v="5.2662141923424564E-4"/>
    <n v="3"/>
    <n v="1111"/>
  </r>
  <r>
    <s v="strleaves-918-x-Aug-04-23"/>
    <m/>
    <n v="918"/>
    <x v="57"/>
    <n v="4.8620000000000001"/>
    <n v="4.8600000000000003"/>
    <x v="103"/>
    <s v=""/>
    <n v="6755286"/>
    <n v="29724267"/>
    <n v="8.19"/>
    <n v="2.33"/>
    <n v="0"/>
    <s v="s"/>
    <n v="7.4862642463110823E-4"/>
    <n v="3"/>
    <n v="1112"/>
  </r>
  <r>
    <s v="strleaves-918-x-Aug-04-23"/>
    <m/>
    <n v="918"/>
    <x v="57"/>
    <n v="5.4279999999999999"/>
    <n v="5.43"/>
    <x v="2"/>
    <s v="hydroxymethylpentanone"/>
    <n v="50592523"/>
    <n v="29724267"/>
    <n v="8.19"/>
    <n v="2.33"/>
    <n v="0"/>
    <s v="s"/>
    <n v="5.6016680932772017E-3"/>
    <n v="3"/>
    <n v="1113"/>
  </r>
  <r>
    <s v="strleaves-918-x-Aug-04-23"/>
    <m/>
    <n v="918"/>
    <x v="57"/>
    <n v="5.7530000000000001"/>
    <n v="5.75"/>
    <x v="3"/>
    <s v="zhexenol"/>
    <n v="179807175"/>
    <n v="29724267"/>
    <n v="8.19"/>
    <n v="2.33"/>
    <n v="0"/>
    <s v="s"/>
    <n v="1.9890606519449877E-2"/>
    <n v="3"/>
    <n v="1114"/>
  </r>
  <r>
    <s v="strleaves-918-x-Aug-04-23"/>
    <m/>
    <n v="918"/>
    <x v="57"/>
    <n v="6.1120000000000001"/>
    <n v="6.11"/>
    <x v="5"/>
    <s v=""/>
    <n v="8894905"/>
    <n v="29724267"/>
    <n v="8.19"/>
    <n v="2.33"/>
    <n v="0"/>
    <s v="s"/>
    <n v="9.8308856809063228E-4"/>
    <n v="3"/>
    <n v="1115"/>
  </r>
  <r>
    <s v="strleaves-918-x-Aug-04-23"/>
    <m/>
    <n v="918"/>
    <x v="57"/>
    <n v="6.4489999999999998"/>
    <n v="6.45"/>
    <x v="179"/>
    <s v=""/>
    <n v="3934726"/>
    <n v="29724267"/>
    <n v="8.19"/>
    <n v="2.33"/>
    <n v="0"/>
    <s v="s"/>
    <n v="4.3448671282492353E-4"/>
    <n v="3"/>
    <n v="1116"/>
  </r>
  <r>
    <s v="strleaves-918-x-Aug-04-23"/>
    <m/>
    <n v="918"/>
    <x v="57"/>
    <n v="7.5049999999999999"/>
    <n v="7.51"/>
    <x v="9"/>
    <s v="cyclopentane"/>
    <n v="12765246"/>
    <n v="29724267"/>
    <n v="8.19"/>
    <n v="2.33"/>
    <n v="0"/>
    <s v="s"/>
    <n v="1.4083228140056871E-3"/>
    <n v="3"/>
    <n v="1117"/>
  </r>
  <r>
    <s v="strleaves-918-x-Aug-04-23"/>
    <m/>
    <n v="918"/>
    <x v="57"/>
    <n v="7.5709999999999997"/>
    <n v="7.57"/>
    <x v="469"/>
    <s v=""/>
    <n v="2698990"/>
    <n v="29724267"/>
    <n v="8.19"/>
    <n v="2.33"/>
    <n v="0"/>
    <s v="s"/>
    <n v="2.9749911021411486E-4"/>
    <n v="3"/>
    <n v="1118"/>
  </r>
  <r>
    <s v="strleaves-918-x-Aug-04-23"/>
    <m/>
    <n v="918"/>
    <x v="57"/>
    <n v="8.3840000000000003"/>
    <n v="8.3800000000000008"/>
    <x v="182"/>
    <s v=""/>
    <n v="4291372"/>
    <n v="29724267"/>
    <n v="8.19"/>
    <n v="2.33"/>
    <n v="0"/>
    <s v="s"/>
    <n v="4.7259843150551298E-4"/>
    <n v="3"/>
    <n v="1119"/>
  </r>
  <r>
    <s v="strleaves-918-x-Aug-04-23"/>
    <m/>
    <n v="918"/>
    <x v="57"/>
    <n v="8.4659999999999993"/>
    <n v="8.4700000000000006"/>
    <x v="10"/>
    <s v=""/>
    <n v="8619797"/>
    <n v="29724267"/>
    <n v="8.19"/>
    <n v="2.33"/>
    <n v="0"/>
    <s v="s"/>
    <n v="9.4842985126512922E-4"/>
    <n v="3"/>
    <n v="1120"/>
  </r>
  <r>
    <s v="strleaves-918-x-Aug-04-23"/>
    <m/>
    <n v="918"/>
    <x v="57"/>
    <n v="8.9160000000000004"/>
    <n v="8.92"/>
    <x v="11"/>
    <s v=""/>
    <n v="9326129"/>
    <n v="29724267"/>
    <n v="8.19"/>
    <n v="2.33"/>
    <n v="0"/>
    <s v="s"/>
    <n v="1.02523165035169E-3"/>
    <n v="3"/>
    <n v="1121"/>
  </r>
  <r>
    <s v="strleaves-918-x-Aug-04-23"/>
    <m/>
    <n v="918"/>
    <x v="57"/>
    <n v="9.8249999999999993"/>
    <n v="9.83"/>
    <x v="12"/>
    <s v="sixmethyl"/>
    <n v="8271514"/>
    <n v="29724267"/>
    <n v="8.19"/>
    <n v="2.33"/>
    <n v="0"/>
    <s v="s"/>
    <n v="9.0848623502985367E-4"/>
    <n v="3"/>
    <n v="1122"/>
  </r>
  <r>
    <s v="strleaves-918-x-Aug-04-23"/>
    <m/>
    <n v="918"/>
    <x v="57"/>
    <n v="9.9039999999999999"/>
    <n v="9.9"/>
    <x v="269"/>
    <s v=""/>
    <n v="15058824"/>
    <n v="29724267"/>
    <n v="8.19"/>
    <n v="2.33"/>
    <n v="0"/>
    <s v="s"/>
    <n v="1.6524849029534673E-3"/>
    <n v="3"/>
    <n v="1123"/>
  </r>
  <r>
    <s v="strleaves-918-x-Aug-04-23"/>
    <m/>
    <n v="918"/>
    <x v="57"/>
    <n v="10.353"/>
    <n v="10.35"/>
    <x v="346"/>
    <s v=""/>
    <n v="13884305"/>
    <n v="29724267"/>
    <n v="8.19"/>
    <n v="2.33"/>
    <n v="0"/>
    <s v="s"/>
    <n v="1.5222431672666E-3"/>
    <n v="3"/>
    <n v="1124"/>
  </r>
  <r>
    <s v="strleaves-918-x-Aug-04-23"/>
    <m/>
    <n v="918"/>
    <x v="57"/>
    <n v="10.464"/>
    <n v="10.46"/>
    <x v="14"/>
    <s v="zhexenolacetate"/>
    <n v="112356447"/>
    <n v="29724267"/>
    <n v="8.19"/>
    <n v="2.33"/>
    <n v="0"/>
    <s v="s"/>
    <n v="1.2307551848627833E-2"/>
    <n v="3"/>
    <n v="1125"/>
  </r>
  <r>
    <s v="strleaves-918-x-Aug-04-23"/>
    <m/>
    <n v="918"/>
    <x v="57"/>
    <n v="11.071"/>
    <n v="11.07"/>
    <x v="15"/>
    <s v="dlimonene"/>
    <n v="7068500"/>
    <n v="29724267"/>
    <n v="8.19"/>
    <n v="2.33"/>
    <n v="0"/>
    <s v="s"/>
    <n v="7.7359752398306538E-4"/>
    <n v="3"/>
    <n v="1126"/>
  </r>
  <r>
    <s v="strleaves-918-x-Aug-04-23"/>
    <m/>
    <n v="918"/>
    <x v="57"/>
    <n v="12.026"/>
    <n v="12.03"/>
    <x v="184"/>
    <s v=""/>
    <n v="7557257"/>
    <n v="29724267"/>
    <n v="8.19"/>
    <n v="2.33"/>
    <n v="0"/>
    <s v="s"/>
    <n v="8.2635464897909655E-4"/>
    <n v="3"/>
    <n v="1127"/>
  </r>
  <r>
    <s v="strleaves-918-x-Aug-04-23"/>
    <m/>
    <n v="918"/>
    <x v="57"/>
    <n v="12.294"/>
    <n v="12.29"/>
    <x v="17"/>
    <s v="acetophenone"/>
    <n v="3294675"/>
    <n v="29724267"/>
    <n v="8.19"/>
    <n v="2.33"/>
    <n v="0"/>
    <s v="s"/>
    <n v="3.5993964175572022E-4"/>
    <n v="3"/>
    <n v="1128"/>
  </r>
  <r>
    <s v="strleaves-918-x-Aug-04-23"/>
    <m/>
    <n v="918"/>
    <x v="57"/>
    <n v="13.353999999999999"/>
    <n v="13.35"/>
    <x v="117"/>
    <s v=""/>
    <n v="3809516"/>
    <n v="29724267"/>
    <n v="8.19"/>
    <n v="2.33"/>
    <n v="0"/>
    <s v="s"/>
    <n v="4.158168262034789E-4"/>
    <n v="3"/>
    <n v="1129"/>
  </r>
  <r>
    <s v="strleaves-918-x-Aug-04-23"/>
    <m/>
    <n v="918"/>
    <x v="57"/>
    <n v="13.512"/>
    <n v="13.51"/>
    <x v="20"/>
    <s v="nonanal"/>
    <n v="26912553"/>
    <n v="29724267"/>
    <n v="8.19"/>
    <n v="2.33"/>
    <n v="0"/>
    <s v="s"/>
    <n v="2.9349631569747319E-3"/>
    <n v="3"/>
    <n v="1130"/>
  </r>
  <r>
    <s v="strleaves-918-x-Aug-04-23"/>
    <m/>
    <n v="918"/>
    <x v="57"/>
    <n v="13.884"/>
    <n v="13.88"/>
    <x v="22"/>
    <s v=""/>
    <n v="40666157"/>
    <n v="29724267"/>
    <n v="8.19"/>
    <n v="2.33"/>
    <n v="0"/>
    <s v="s"/>
    <n v="4.4309487546753436E-3"/>
    <n v="3"/>
    <n v="1131"/>
  </r>
  <r>
    <s v="strleaves-918-x-Aug-04-23"/>
    <m/>
    <n v="918"/>
    <x v="57"/>
    <n v="15.154999999999999"/>
    <n v="15.16"/>
    <x v="23"/>
    <s v=""/>
    <n v="6747881"/>
    <n v="29724267"/>
    <n v="8.19"/>
    <n v="2.33"/>
    <n v="0"/>
    <s v="s"/>
    <n v="7.3459367981604674E-4"/>
    <n v="3"/>
    <n v="1132"/>
  </r>
  <r>
    <s v="strleaves-918-x-Aug-04-23"/>
    <m/>
    <n v="918"/>
    <x v="57"/>
    <n v="15.436999999999999"/>
    <n v="15.44"/>
    <x v="472"/>
    <s v=""/>
    <n v="1528242"/>
    <n v="29724267"/>
    <n v="8.19"/>
    <n v="2.33"/>
    <n v="0"/>
    <s v="s"/>
    <n v="1.6622196820285375E-4"/>
    <n v="3"/>
    <n v="1133"/>
  </r>
  <r>
    <s v="strleaves-918-x-Aug-04-23"/>
    <m/>
    <n v="918"/>
    <x v="57"/>
    <n v="16"/>
    <n v="16"/>
    <x v="26"/>
    <s v="Butanoicacidhexenylester"/>
    <n v="8086582"/>
    <n v="29724267"/>
    <n v="8.19"/>
    <n v="2.33"/>
    <n v="0"/>
    <s v="s"/>
    <n v="8.78775902713228E-4"/>
    <n v="3"/>
    <n v="1134"/>
  </r>
  <r>
    <s v="strleaves-918-x-Aug-04-23"/>
    <m/>
    <n v="918"/>
    <x v="57"/>
    <n v="16.103999999999999"/>
    <n v="16.100000000000001"/>
    <x v="297"/>
    <s v=""/>
    <n v="6192289"/>
    <n v="29724267"/>
    <n v="8.19"/>
    <n v="2.33"/>
    <n v="0"/>
    <s v="s"/>
    <n v="6.7232855170865167E-4"/>
    <n v="3"/>
    <n v="1135"/>
  </r>
  <r>
    <s v="strleaves-918-x-Aug-04-23"/>
    <m/>
    <n v="918"/>
    <x v="57"/>
    <n v="16.210999999999999"/>
    <n v="16.21"/>
    <x v="27"/>
    <s v="methylsalicylate"/>
    <n v="8436707"/>
    <n v="29724267"/>
    <n v="8.19"/>
    <n v="2.33"/>
    <n v="0"/>
    <s v="s"/>
    <n v="9.1521016386149952E-4"/>
    <n v="3"/>
    <n v="1136"/>
  </r>
  <r>
    <s v="strleaves-918-x-Aug-04-23"/>
    <m/>
    <n v="918"/>
    <x v="57"/>
    <n v="16.364999999999998"/>
    <n v="16.37"/>
    <x v="28"/>
    <s v="dodecane"/>
    <n v="11372354"/>
    <n v="29724267"/>
    <n v="8.19"/>
    <n v="2.33"/>
    <n v="0"/>
    <s v="s"/>
    <n v="1.2325828040937422E-3"/>
    <n v="3"/>
    <n v="1137"/>
  </r>
  <r>
    <s v="strleaves-918-x-Aug-04-23"/>
    <m/>
    <n v="918"/>
    <x v="57"/>
    <n v="16.545999999999999"/>
    <n v="16.55"/>
    <x v="29"/>
    <s v="decanal"/>
    <n v="25237101"/>
    <n v="29724267"/>
    <n v="8.19"/>
    <n v="2.33"/>
    <n v="0"/>
    <s v="s"/>
    <n v="2.7328978750522873E-3"/>
    <n v="3"/>
    <n v="1138"/>
  </r>
  <r>
    <s v="strleaves-918-x-Aug-04-23"/>
    <m/>
    <n v="918"/>
    <x v="57"/>
    <n v="17.324000000000002"/>
    <n v="17.32"/>
    <x v="152"/>
    <s v="z3hex"/>
    <n v="5854167"/>
    <n v="29724267"/>
    <n v="8.19"/>
    <n v="2.33"/>
    <n v="0"/>
    <s v="s"/>
    <n v="6.3338472047335542E-4"/>
    <n v="3"/>
    <n v="1139"/>
  </r>
  <r>
    <s v="strleaves-918-x-Aug-04-23"/>
    <m/>
    <n v="918"/>
    <x v="57"/>
    <n v="17.43"/>
    <n v="17.43"/>
    <x v="30"/>
    <s v="cisthreehexiso"/>
    <n v="83367302"/>
    <n v="29724267"/>
    <n v="8.19"/>
    <n v="2.33"/>
    <n v="0"/>
    <s v="s"/>
    <n v="9.0119151620049361E-3"/>
    <n v="3"/>
    <n v="1140"/>
  </r>
  <r>
    <s v="strleaves-918-x-Aug-04-23"/>
    <m/>
    <n v="918"/>
    <x v="57"/>
    <n v="18.181000000000001"/>
    <n v="18.18"/>
    <x v="33"/>
    <s v="methylacetophenone"/>
    <n v="3140517"/>
    <n v="29724267"/>
    <n v="8.19"/>
    <n v="2.33"/>
    <n v="0"/>
    <s v="s"/>
    <n v="3.3918895621273804E-4"/>
    <n v="3"/>
    <n v="1141"/>
  </r>
  <r>
    <s v="strleaves-918-x-Aug-04-23"/>
    <m/>
    <n v="918"/>
    <x v="57"/>
    <n v="18.648"/>
    <n v="18.649999999999999"/>
    <x v="449"/>
    <s v=""/>
    <n v="5468925"/>
    <n v="29724267"/>
    <n v="8.19"/>
    <n v="2.33"/>
    <n v="0"/>
    <s v="s"/>
    <n v="5.9014952633815556E-4"/>
    <n v="3"/>
    <n v="1142"/>
  </r>
  <r>
    <s v="strleaves-918-x-Aug-04-23"/>
    <m/>
    <n v="918"/>
    <x v="57"/>
    <n v="18.998000000000001"/>
    <n v="19"/>
    <x v="36"/>
    <s v="methylnaphthalene"/>
    <n v="7009160"/>
    <n v="29724267"/>
    <n v="8.19"/>
    <n v="2.33"/>
    <n v="0"/>
    <s v="s"/>
    <n v="7.5569394542785156E-4"/>
    <n v="3"/>
    <n v="1143"/>
  </r>
  <r>
    <s v="strleaves-918-x-Aug-04-23"/>
    <m/>
    <n v="918"/>
    <x v="57"/>
    <n v="19.396000000000001"/>
    <n v="19.399999999999999"/>
    <x v="39"/>
    <s v="undecanal_c"/>
    <n v="1931485"/>
    <n v="29724267"/>
    <n v="8.19"/>
    <n v="2.33"/>
    <n v="0"/>
    <s v="s"/>
    <n v="2.0806139908187974E-4"/>
    <n v="3"/>
    <n v="1144"/>
  </r>
  <r>
    <s v="strleaves-918-x-Aug-04-23"/>
    <m/>
    <n v="918"/>
    <x v="57"/>
    <n v="19.5"/>
    <n v="19.5"/>
    <x v="41"/>
    <s v="standard"/>
    <n v="29724267"/>
    <n v="29724267"/>
    <n v="8.19"/>
    <n v="2.33"/>
    <n v="0"/>
    <s v="s"/>
    <n v="3.199129836684422E-3"/>
    <n v="3"/>
    <n v="1145"/>
  </r>
  <r>
    <s v="strleaves-918-x-Aug-04-23"/>
    <m/>
    <n v="918"/>
    <x v="57"/>
    <n v="21.832000000000001"/>
    <n v="21.83"/>
    <x v="44"/>
    <s v="tetradecane"/>
    <n v="15112461"/>
    <n v="29724267"/>
    <n v="8.19"/>
    <n v="2.33"/>
    <n v="0"/>
    <s v="s"/>
    <n v="1.6250875933060017E-3"/>
    <n v="3"/>
    <n v="1146"/>
  </r>
  <r>
    <s v="strleaves-918-x-Aug-04-23"/>
    <m/>
    <n v="918"/>
    <x v="57"/>
    <n v="22.074000000000002"/>
    <n v="22.07"/>
    <x v="45"/>
    <s v="dodecanal_b"/>
    <n v="3261145"/>
    <n v="29724267"/>
    <n v="8.19"/>
    <n v="2.33"/>
    <n v="0"/>
    <s v="s"/>
    <n v="3.5037482234544188E-4"/>
    <n v="3"/>
    <n v="1147"/>
  </r>
  <r>
    <s v="strleaves-918-x-Aug-04-23"/>
    <m/>
    <n v="918"/>
    <x v="57"/>
    <n v="22.280999999999999"/>
    <n v="22.28"/>
    <x v="46"/>
    <s v="tetramethyldiol"/>
    <n v="4545452"/>
    <n v="29724267"/>
    <n v="8.19"/>
    <n v="2.33"/>
    <n v="0"/>
    <s v="s"/>
    <n v="4.8793434341364836E-4"/>
    <n v="3"/>
    <n v="1148"/>
  </r>
  <r>
    <s v="strleaves-918-x-Aug-04-23"/>
    <m/>
    <n v="918"/>
    <x v="57"/>
    <n v="22.416"/>
    <n v="22.42"/>
    <x v="83"/>
    <s v=""/>
    <n v="5283178"/>
    <n v="29724267"/>
    <n v="8.19"/>
    <n v="2.33"/>
    <n v="0"/>
    <s v="s"/>
    <n v="5.6663241283424744E-4"/>
    <n v="3"/>
    <n v="1149"/>
  </r>
  <r>
    <s v="strleaves-918-x-Aug-04-23"/>
    <m/>
    <n v="918"/>
    <x v="57"/>
    <n v="23.111000000000001"/>
    <n v="23.11"/>
    <x v="120"/>
    <s v=""/>
    <n v="1688488"/>
    <n v="29724267"/>
    <n v="8.19"/>
    <n v="2.33"/>
    <n v="0"/>
    <s v="s"/>
    <n v="1.8093656340845737E-4"/>
    <n v="3"/>
    <n v="1150"/>
  </r>
  <r>
    <s v="strleaves-918-x-Aug-04-23"/>
    <m/>
    <n v="918"/>
    <x v="57"/>
    <n v="24.33"/>
    <n v="24.33"/>
    <x v="48"/>
    <s v="pentadecane"/>
    <n v="2978092"/>
    <n v="29724267"/>
    <n v="8.19"/>
    <n v="2.33"/>
    <n v="0"/>
    <s v="s"/>
    <n v="3.1885188261861121E-4"/>
    <n v="3"/>
    <n v="1151"/>
  </r>
  <r>
    <s v="strleaves-918-x-Aug-04-23"/>
    <m/>
    <n v="918"/>
    <x v="57"/>
    <n v="26.065999999999999"/>
    <n v="26.07"/>
    <x v="50"/>
    <s v=""/>
    <n v="7408172"/>
    <n v="29724267"/>
    <n v="8.19"/>
    <n v="2.33"/>
    <n v="0"/>
    <s v="s"/>
    <n v="7.9247355239896969E-4"/>
    <n v="3"/>
    <n v="1152"/>
  </r>
  <r>
    <s v="strleaves-918-x-Aug-04-23"/>
    <m/>
    <n v="918"/>
    <x v="57"/>
    <n v="26.69"/>
    <n v="26.69"/>
    <x v="52"/>
    <s v=""/>
    <n v="3488870"/>
    <n v="29724267"/>
    <n v="8.19"/>
    <n v="2.33"/>
    <n v="0"/>
    <s v="s"/>
    <n v="3.7289080923318108E-4"/>
    <n v="3"/>
    <n v="1153"/>
  </r>
  <r>
    <s v="strleaves-918-x-Aug-04-23"/>
    <m/>
    <n v="918"/>
    <x v="57"/>
    <n v="26.99"/>
    <n v="26.99"/>
    <x v="53"/>
    <s v="tetradecanal"/>
    <n v="2492648"/>
    <n v="29724267"/>
    <n v="8.19"/>
    <n v="2.33"/>
    <n v="0"/>
    <s v="s"/>
    <n v="2.6618363055100797E-4"/>
    <n v="3"/>
    <n v="1154"/>
  </r>
  <r>
    <s v="strleaves-918-x-Aug-04-23"/>
    <m/>
    <n v="918"/>
    <x v="57"/>
    <n v="31.236999999999998"/>
    <n v="31.24"/>
    <x v="58"/>
    <s v=""/>
    <n v="6598084"/>
    <n v="29724267"/>
    <n v="8.19"/>
    <n v="2.33"/>
    <n v="0"/>
    <s v="s"/>
    <n v="7.0398281107011843E-4"/>
    <n v="3"/>
    <n v="1155"/>
  </r>
  <r>
    <s v="strleaves-918-x-Aug-04-23"/>
    <m/>
    <n v="918"/>
    <x v="57"/>
    <n v="32.003"/>
    <n v="32"/>
    <x v="374"/>
    <s v=""/>
    <n v="6068178"/>
    <n v="29724267"/>
    <n v="8.19"/>
    <n v="2.33"/>
    <n v="0"/>
    <s v="s"/>
    <n v="6.4688439815841446E-4"/>
    <n v="3"/>
    <n v="1156"/>
  </r>
  <r>
    <s v="strleaves-758-x-Aug-04-23"/>
    <m/>
    <n v="758"/>
    <x v="53"/>
    <n v="4.2560000000000002"/>
    <n v="4.26"/>
    <x v="205"/>
    <s v=""/>
    <n v="2267077"/>
    <n v="46165950"/>
    <n v="10.07"/>
    <n v="3.12"/>
    <n v="0"/>
    <s v="s"/>
    <n v="1.2644536642012838E-4"/>
    <n v="3"/>
    <n v="1157"/>
  </r>
  <r>
    <s v="strleaves-758-x-Aug-04-23"/>
    <m/>
    <n v="758"/>
    <x v="53"/>
    <n v="4.7850000000000001"/>
    <n v="4.79"/>
    <x v="198"/>
    <s v=""/>
    <n v="3597103"/>
    <n v="46165950"/>
    <n v="10.07"/>
    <n v="3.12"/>
    <n v="0"/>
    <s v="s"/>
    <n v="2.004538129116772E-4"/>
    <n v="3"/>
    <n v="1158"/>
  </r>
  <r>
    <s v="strleaves-758-x-Aug-04-23"/>
    <m/>
    <n v="758"/>
    <x v="53"/>
    <n v="4.8639999999999999"/>
    <n v="4.8600000000000003"/>
    <x v="103"/>
    <s v=""/>
    <n v="9329882"/>
    <n v="46165950"/>
    <n v="10.07"/>
    <n v="3.12"/>
    <n v="0"/>
    <s v="s"/>
    <n v="5.1947269218673045E-4"/>
    <n v="3"/>
    <n v="1159"/>
  </r>
  <r>
    <s v="strleaves-758-x-Aug-04-23"/>
    <m/>
    <n v="758"/>
    <x v="53"/>
    <n v="5.4260000000000002"/>
    <n v="5.43"/>
    <x v="2"/>
    <s v="hydroxymethylpentanone"/>
    <n v="81231687"/>
    <n v="46165950"/>
    <n v="10.07"/>
    <n v="3.12"/>
    <n v="0"/>
    <s v="s"/>
    <n v="4.5189495277854173E-3"/>
    <n v="3"/>
    <n v="1160"/>
  </r>
  <r>
    <s v="strleaves-758-x-Aug-04-23"/>
    <m/>
    <n v="758"/>
    <x v="53"/>
    <n v="5.89"/>
    <n v="5.89"/>
    <x v="104"/>
    <s v=""/>
    <n v="23229476"/>
    <n v="46165950"/>
    <n v="10.07"/>
    <n v="3.12"/>
    <n v="0"/>
    <s v="s"/>
    <n v="1.291151490267586E-3"/>
    <n v="3"/>
    <n v="1161"/>
  </r>
  <r>
    <s v="strleaves-758-x-Aug-04-23"/>
    <m/>
    <n v="758"/>
    <x v="53"/>
    <n v="6.1109999999999998"/>
    <n v="6.11"/>
    <x v="5"/>
    <s v=""/>
    <n v="8996399"/>
    <n v="46165950"/>
    <n v="10.07"/>
    <n v="3.12"/>
    <n v="0"/>
    <s v="s"/>
    <n v="4.9961168579010251E-4"/>
    <n v="3"/>
    <n v="1162"/>
  </r>
  <r>
    <s v="strleaves-758-x-Aug-04-23"/>
    <m/>
    <n v="758"/>
    <x v="53"/>
    <n v="6.4509999999999996"/>
    <n v="6.45"/>
    <x v="179"/>
    <s v=""/>
    <n v="1187095"/>
    <n v="46165950"/>
    <n v="10.07"/>
    <n v="3.12"/>
    <n v="0"/>
    <s v="s"/>
    <n v="6.586819587669594E-5"/>
    <n v="3"/>
    <n v="1163"/>
  </r>
  <r>
    <s v="strleaves-758-x-Aug-04-23"/>
    <m/>
    <n v="758"/>
    <x v="53"/>
    <n v="7.5730000000000004"/>
    <n v="7.57"/>
    <x v="469"/>
    <s v=""/>
    <n v="4927362"/>
    <n v="46165950"/>
    <n v="10.07"/>
    <n v="3.12"/>
    <n v="0"/>
    <s v="s"/>
    <n v="2.7316905286440646E-4"/>
    <n v="3"/>
    <n v="1164"/>
  </r>
  <r>
    <s v="strleaves-758-x-Aug-04-23"/>
    <m/>
    <n v="758"/>
    <x v="53"/>
    <n v="8.0039999999999996"/>
    <n v="8"/>
    <x v="169"/>
    <s v="apinene"/>
    <n v="4608730"/>
    <n v="46165950"/>
    <n v="10.07"/>
    <n v="3.12"/>
    <n v="0"/>
    <s v="s"/>
    <n v="2.552850297135553E-4"/>
    <n v="3"/>
    <n v="1165"/>
  </r>
  <r>
    <s v="strleaves-758-x-Aug-04-23"/>
    <m/>
    <n v="758"/>
    <x v="53"/>
    <n v="8.2040000000000006"/>
    <n v="8.1999999999999993"/>
    <x v="206"/>
    <s v=""/>
    <n v="5366594"/>
    <n v="46165950"/>
    <n v="10.07"/>
    <n v="3.12"/>
    <n v="0"/>
    <s v="s"/>
    <n v="2.9700940217912609E-4"/>
    <n v="3"/>
    <n v="1166"/>
  </r>
  <r>
    <s v="strleaves-758-x-Aug-04-23"/>
    <m/>
    <n v="758"/>
    <x v="53"/>
    <n v="8.3849999999999998"/>
    <n v="8.39"/>
    <x v="70"/>
    <s v=""/>
    <n v="5128999"/>
    <n v="46165950"/>
    <n v="10.07"/>
    <n v="3.12"/>
    <n v="0"/>
    <s v="s"/>
    <n v="2.8361667787641997E-4"/>
    <n v="3"/>
    <n v="1167"/>
  </r>
  <r>
    <s v="strleaves-758-x-Aug-04-23"/>
    <m/>
    <n v="758"/>
    <x v="53"/>
    <n v="8.9190000000000005"/>
    <n v="8.92"/>
    <x v="11"/>
    <s v=""/>
    <n v="2058386"/>
    <n v="46165950"/>
    <n v="10.07"/>
    <n v="3.12"/>
    <n v="0"/>
    <s v="s"/>
    <n v="1.137244863328283E-4"/>
    <n v="3"/>
    <n v="1168"/>
  </r>
  <r>
    <s v="strleaves-758-x-Aug-04-23"/>
    <m/>
    <n v="758"/>
    <x v="53"/>
    <n v="9.9049999999999994"/>
    <n v="9.91"/>
    <x v="147"/>
    <s v=""/>
    <n v="12859686"/>
    <n v="46165950"/>
    <n v="10.07"/>
    <n v="3.12"/>
    <n v="0"/>
    <s v="s"/>
    <n v="7.098815035980993E-4"/>
    <n v="3"/>
    <n v="1169"/>
  </r>
  <r>
    <s v="strleaves-758-x-Aug-04-23"/>
    <m/>
    <n v="758"/>
    <x v="53"/>
    <n v="10.315"/>
    <n v="10.32"/>
    <x v="13"/>
    <s v="octanal"/>
    <n v="5792782"/>
    <n v="46165950"/>
    <n v="10.07"/>
    <n v="3.12"/>
    <n v="0"/>
    <s v="s"/>
    <n v="3.1950034432389894E-4"/>
    <n v="3"/>
    <n v="1170"/>
  </r>
  <r>
    <s v="strleaves-758-x-Aug-04-23"/>
    <m/>
    <n v="758"/>
    <x v="53"/>
    <n v="11.071999999999999"/>
    <n v="11.07"/>
    <x v="15"/>
    <s v="dlimonene"/>
    <n v="20241103"/>
    <n v="46165950"/>
    <n v="10.07"/>
    <n v="3.12"/>
    <n v="0"/>
    <s v="s"/>
    <n v="1.1154427551627638E-3"/>
    <n v="3"/>
    <n v="1171"/>
  </r>
  <r>
    <s v="strleaves-758-x-Aug-04-23"/>
    <m/>
    <n v="758"/>
    <x v="53"/>
    <n v="11.746"/>
    <n v="11.75"/>
    <x v="149"/>
    <s v="bocimene"/>
    <n v="4499654"/>
    <n v="46165950"/>
    <n v="10.07"/>
    <n v="3.12"/>
    <n v="0"/>
    <s v="s"/>
    <n v="2.4775447963478159E-4"/>
    <n v="3"/>
    <n v="1172"/>
  </r>
  <r>
    <s v="strleaves-758-x-Aug-04-23"/>
    <m/>
    <n v="758"/>
    <x v="53"/>
    <n v="12.026"/>
    <n v="12.03"/>
    <x v="184"/>
    <s v=""/>
    <n v="7470804"/>
    <n v="46165950"/>
    <n v="10.07"/>
    <n v="3.12"/>
    <n v="0"/>
    <s v="s"/>
    <n v="4.1099764918874326E-4"/>
    <n v="3"/>
    <n v="1173"/>
  </r>
  <r>
    <s v="strleaves-758-x-Aug-04-23"/>
    <m/>
    <n v="758"/>
    <x v="53"/>
    <n v="13.356999999999999"/>
    <n v="13.36"/>
    <x v="94"/>
    <s v=""/>
    <n v="2871659"/>
    <n v="46165950"/>
    <n v="10.07"/>
    <n v="3.12"/>
    <n v="0"/>
    <s v="s"/>
    <n v="1.5784643510487052E-4"/>
    <n v="3"/>
    <n v="1174"/>
  </r>
  <r>
    <s v="strleaves-758-x-Aug-04-23"/>
    <m/>
    <n v="758"/>
    <x v="53"/>
    <n v="13.43"/>
    <n v="13.43"/>
    <x v="487"/>
    <s v=""/>
    <n v="3079984"/>
    <n v="46165950"/>
    <n v="10.07"/>
    <n v="3.12"/>
    <n v="0"/>
    <s v="s"/>
    <n v="1.6915334918365154E-4"/>
    <n v="3"/>
    <n v="1175"/>
  </r>
  <r>
    <s v="strleaves-758-x-Aug-04-23"/>
    <m/>
    <n v="758"/>
    <x v="53"/>
    <n v="13.513999999999999"/>
    <n v="13.51"/>
    <x v="20"/>
    <s v="nonanal"/>
    <n v="12233540"/>
    <n v="46165950"/>
    <n v="10.07"/>
    <n v="3.12"/>
    <n v="0"/>
    <s v="s"/>
    <n v="6.7129719404052405E-4"/>
    <n v="3"/>
    <n v="1176"/>
  </r>
  <r>
    <s v="strleaves-758-x-Aug-04-23"/>
    <m/>
    <n v="758"/>
    <x v="53"/>
    <n v="13.887"/>
    <n v="13.89"/>
    <x v="71"/>
    <s v="edimethylnonatriene"/>
    <n v="14249255"/>
    <n v="46165950"/>
    <n v="10.07"/>
    <n v="3.12"/>
    <n v="0"/>
    <s v="s"/>
    <n v="7.8124221555300386E-4"/>
    <n v="3"/>
    <n v="1177"/>
  </r>
  <r>
    <s v="strleaves-758-x-Aug-04-23"/>
    <m/>
    <n v="758"/>
    <x v="53"/>
    <n v="15.157"/>
    <n v="15.16"/>
    <x v="23"/>
    <s v=""/>
    <n v="8866860"/>
    <n v="46165950"/>
    <n v="10.07"/>
    <n v="3.12"/>
    <n v="0"/>
    <s v="s"/>
    <n v="4.8572959817403636E-4"/>
    <n v="3"/>
    <n v="1178"/>
  </r>
  <r>
    <s v="strleaves-758-x-Aug-04-23"/>
    <m/>
    <n v="758"/>
    <x v="53"/>
    <n v="15.268000000000001"/>
    <n v="15.27"/>
    <x v="72"/>
    <s v=""/>
    <n v="5712458"/>
    <n v="46165950"/>
    <n v="10.07"/>
    <n v="3.12"/>
    <n v="0"/>
    <s v="s"/>
    <n v="3.1266496655976011E-4"/>
    <n v="3"/>
    <n v="1179"/>
  </r>
  <r>
    <s v="strleaves-758-x-Aug-04-23"/>
    <m/>
    <n v="758"/>
    <x v="53"/>
    <n v="16.213999999999999"/>
    <n v="16.21"/>
    <x v="27"/>
    <s v="methylsalicylate"/>
    <n v="6556385"/>
    <n v="46165950"/>
    <n v="10.07"/>
    <n v="3.12"/>
    <n v="0"/>
    <s v="s"/>
    <n v="3.585522465824277E-4"/>
    <n v="3"/>
    <n v="1180"/>
  </r>
  <r>
    <s v="strleaves-758-x-Aug-04-23"/>
    <m/>
    <n v="758"/>
    <x v="53"/>
    <n v="16.359000000000002"/>
    <n v="16.36"/>
    <x v="28"/>
    <s v="dodecane"/>
    <n v="5651482"/>
    <n v="46165950"/>
    <n v="10.07"/>
    <n v="3.12"/>
    <n v="0"/>
    <s v="s"/>
    <n v="3.0880367376089686E-4"/>
    <n v="3"/>
    <n v="1181"/>
  </r>
  <r>
    <s v="strleaves-758-x-Aug-04-23"/>
    <m/>
    <n v="758"/>
    <x v="53"/>
    <n v="16.547999999999998"/>
    <n v="16.55"/>
    <x v="29"/>
    <s v="decanal"/>
    <n v="12472225"/>
    <n v="46165950"/>
    <n v="10.07"/>
    <n v="3.12"/>
    <n v="0"/>
    <s v="s"/>
    <n v="6.8092059145671434E-4"/>
    <n v="3"/>
    <n v="1182"/>
  </r>
  <r>
    <s v="strleaves-758-x-Aug-04-23"/>
    <m/>
    <n v="758"/>
    <x v="53"/>
    <n v="19"/>
    <n v="19"/>
    <x v="36"/>
    <s v="methylnaphthalene"/>
    <n v="30788124"/>
    <n v="46165950"/>
    <n v="10.07"/>
    <n v="3.12"/>
    <n v="0"/>
    <s v="s"/>
    <n v="1.679455456386667E-3"/>
    <n v="3"/>
    <n v="1183"/>
  </r>
  <r>
    <s v="strleaves-758-x-Aug-04-23"/>
    <m/>
    <n v="758"/>
    <x v="53"/>
    <n v="19.501999999999999"/>
    <n v="19.5"/>
    <x v="41"/>
    <s v="standard"/>
    <n v="23082975"/>
    <n v="46165950"/>
    <n v="10.07"/>
    <n v="3.12"/>
    <n v="0"/>
    <s v="s"/>
    <n v="1.2580852948280952E-3"/>
    <n v="3"/>
    <n v="1184"/>
  </r>
  <r>
    <s v="strleaves-758-x-Aug-04-23"/>
    <m/>
    <n v="758"/>
    <x v="53"/>
    <n v="19.901"/>
    <n v="19.899999999999999"/>
    <x v="474"/>
    <s v=""/>
    <n v="3060481"/>
    <n v="46165950"/>
    <n v="10.07"/>
    <n v="3.12"/>
    <n v="0"/>
    <s v="s"/>
    <n v="1.6666382491645145E-4"/>
    <n v="3"/>
    <n v="1185"/>
  </r>
  <r>
    <s v="strleaves-758-x-Aug-04-23"/>
    <m/>
    <n v="758"/>
    <x v="53"/>
    <n v="20.187000000000001"/>
    <n v="20.190000000000001"/>
    <x v="74"/>
    <s v=""/>
    <n v="6865444"/>
    <n v="46165950"/>
    <n v="10.07"/>
    <n v="3.12"/>
    <n v="0"/>
    <s v="s"/>
    <n v="3.7355447835497679E-4"/>
    <n v="3"/>
    <n v="1186"/>
  </r>
  <r>
    <s v="strleaves-758-x-Aug-04-23"/>
    <m/>
    <n v="758"/>
    <x v="53"/>
    <n v="22.42"/>
    <n v="22.42"/>
    <x v="83"/>
    <s v=""/>
    <n v="4944593"/>
    <n v="46165950"/>
    <n v="10.07"/>
    <n v="3.12"/>
    <n v="0"/>
    <s v="s"/>
    <n v="2.6881273405452772E-4"/>
    <n v="3"/>
    <n v="1187"/>
  </r>
  <r>
    <s v="strleaves-758-x-Aug-04-23"/>
    <m/>
    <n v="758"/>
    <x v="53"/>
    <n v="23.911000000000001"/>
    <n v="23.91"/>
    <x v="364"/>
    <s v=""/>
    <n v="6536578"/>
    <n v="46165950"/>
    <n v="10.07"/>
    <n v="3.12"/>
    <n v="0"/>
    <s v="s"/>
    <n v="3.5506185244583185E-4"/>
    <n v="3"/>
    <n v="1188"/>
  </r>
  <r>
    <s v="strleaves-758-x-Aug-04-23"/>
    <m/>
    <n v="758"/>
    <x v="53"/>
    <n v="27.199000000000002"/>
    <n v="27.2"/>
    <x v="210"/>
    <s v=""/>
    <n v="4667555"/>
    <n v="46165950"/>
    <n v="10.07"/>
    <n v="3.12"/>
    <n v="0"/>
    <s v="s"/>
    <n v="2.53324734888456E-4"/>
    <n v="3"/>
    <n v="1189"/>
  </r>
  <r>
    <s v="strleaves-758-x-Aug-04-23"/>
    <m/>
    <n v="758"/>
    <x v="53"/>
    <n v="32.000999999999998"/>
    <n v="32"/>
    <x v="374"/>
    <s v=""/>
    <n v="4160990"/>
    <n v="46165950"/>
    <n v="10.07"/>
    <n v="3.12"/>
    <n v="0"/>
    <s v="s"/>
    <n v="2.2564188438955733E-4"/>
    <n v="3"/>
    <n v="1190"/>
  </r>
  <r>
    <s v="strleaves-534-x-Aug-04-23"/>
    <m/>
    <n v="534"/>
    <x v="49"/>
    <n v="4.6050000000000004"/>
    <n v="4.6100000000000003"/>
    <x v="493"/>
    <s v=""/>
    <n v="1467846"/>
    <n v="20926370"/>
    <n v="16.079999999999998"/>
    <n v="4.32"/>
    <n v="0"/>
    <s v="s"/>
    <n v="1.0987782211149186E-4"/>
    <n v="3"/>
    <n v="1191"/>
  </r>
  <r>
    <s v="strleaves-534-x-Aug-04-23"/>
    <m/>
    <n v="534"/>
    <x v="49"/>
    <n v="4.8540000000000001"/>
    <n v="4.8499999999999996"/>
    <x v="445"/>
    <s v=""/>
    <n v="16530747"/>
    <n v="20926370"/>
    <n v="16.079999999999998"/>
    <n v="4.32"/>
    <n v="0"/>
    <s v="s"/>
    <n v="1.2363958373090309E-3"/>
    <n v="3"/>
    <n v="1192"/>
  </r>
  <r>
    <s v="strleaves-534-x-Aug-04-23"/>
    <m/>
    <n v="534"/>
    <x v="49"/>
    <n v="5.89"/>
    <n v="5.89"/>
    <x v="104"/>
    <s v=""/>
    <n v="7689807"/>
    <n v="20926370"/>
    <n v="16.079999999999998"/>
    <n v="4.32"/>
    <n v="0"/>
    <s v="s"/>
    <n v="5.7466706361184296E-4"/>
    <n v="3"/>
    <n v="1193"/>
  </r>
  <r>
    <s v="strleaves-534-x-Aug-04-23"/>
    <m/>
    <n v="534"/>
    <x v="49"/>
    <n v="6.1050000000000004"/>
    <n v="6.11"/>
    <x v="5"/>
    <s v=""/>
    <n v="5647473"/>
    <n v="20926370"/>
    <n v="16.079999999999998"/>
    <n v="4.32"/>
    <n v="0"/>
    <s v="s"/>
    <n v="4.2168790728775758E-4"/>
    <n v="3"/>
    <n v="1194"/>
  </r>
  <r>
    <s v="strleaves-534-x-Aug-04-23"/>
    <m/>
    <n v="534"/>
    <x v="49"/>
    <n v="6.4429999999999996"/>
    <n v="6.44"/>
    <x v="456"/>
    <s v=""/>
    <n v="4321460"/>
    <n v="20926370"/>
    <n v="16.079999999999998"/>
    <n v="4.32"/>
    <n v="0"/>
    <s v="s"/>
    <n v="3.2240658439214336E-4"/>
    <n v="3"/>
    <n v="1195"/>
  </r>
  <r>
    <s v="strleaves-534-x-Aug-04-23"/>
    <m/>
    <n v="534"/>
    <x v="49"/>
    <n v="6.7160000000000002"/>
    <n v="6.72"/>
    <x v="6"/>
    <s v=""/>
    <n v="3160088"/>
    <n v="20926370"/>
    <n v="16.079999999999998"/>
    <n v="4.32"/>
    <n v="0"/>
    <s v="s"/>
    <n v="2.3556421007079332E-4"/>
    <n v="3"/>
    <n v="1196"/>
  </r>
  <r>
    <s v="strleaves-534-x-Aug-04-23"/>
    <m/>
    <n v="534"/>
    <x v="49"/>
    <n v="7.5640000000000001"/>
    <n v="7.56"/>
    <x v="484"/>
    <s v=""/>
    <n v="9196690"/>
    <n v="20926370"/>
    <n v="16.079999999999998"/>
    <n v="4.32"/>
    <n v="0"/>
    <s v="s"/>
    <n v="6.8498128784243227E-4"/>
    <n v="3"/>
    <n v="1197"/>
  </r>
  <r>
    <s v="strleaves-534-x-Aug-04-23"/>
    <m/>
    <n v="534"/>
    <x v="49"/>
    <n v="7.8419999999999996"/>
    <n v="7.84"/>
    <x v="457"/>
    <s v=""/>
    <n v="4639299"/>
    <n v="20926370"/>
    <n v="16.079999999999998"/>
    <n v="4.32"/>
    <n v="0"/>
    <s v="s"/>
    <n v="3.452525189509517E-4"/>
    <n v="3"/>
    <n v="1198"/>
  </r>
  <r>
    <s v="strleaves-534-x-Aug-04-23"/>
    <m/>
    <n v="534"/>
    <x v="49"/>
    <n v="8.0030000000000001"/>
    <n v="8"/>
    <x v="169"/>
    <s v="apinene"/>
    <n v="4712113"/>
    <n v="20926370"/>
    <n v="16.079999999999998"/>
    <n v="4.32"/>
    <n v="0"/>
    <s v="s"/>
    <n v="3.5037880249800282E-4"/>
    <n v="3"/>
    <n v="1199"/>
  </r>
  <r>
    <s v="strleaves-534-x-Aug-04-23"/>
    <m/>
    <n v="534"/>
    <x v="49"/>
    <n v="8.4659999999999993"/>
    <n v="8.4700000000000006"/>
    <x v="10"/>
    <s v=""/>
    <n v="9792903"/>
    <n v="20926370"/>
    <n v="16.079999999999998"/>
    <n v="4.32"/>
    <n v="0"/>
    <s v="s"/>
    <n v="7.2756452814919049E-4"/>
    <n v="3"/>
    <n v="1200"/>
  </r>
  <r>
    <s v="strleaves-534-x-Aug-04-23"/>
    <m/>
    <n v="534"/>
    <x v="49"/>
    <n v="8.9239999999999995"/>
    <n v="8.92"/>
    <x v="11"/>
    <s v=""/>
    <n v="5652430"/>
    <n v="20926370"/>
    <n v="16.079999999999998"/>
    <n v="4.32"/>
    <n v="0"/>
    <s v="s"/>
    <n v="4.195980834016444E-4"/>
    <n v="3"/>
    <n v="1201"/>
  </r>
  <r>
    <s v="strleaves-534-x-Aug-04-23"/>
    <m/>
    <n v="534"/>
    <x v="49"/>
    <n v="9.3000000000000007"/>
    <n v="9.3000000000000007"/>
    <x v="202"/>
    <s v=""/>
    <n v="6070073"/>
    <n v="20926370"/>
    <n v="16.079999999999998"/>
    <n v="4.32"/>
    <n v="0"/>
    <s v="s"/>
    <n v="4.5022619227697464E-4"/>
    <n v="3"/>
    <n v="1202"/>
  </r>
  <r>
    <s v="strleaves-534-x-Aug-04-23"/>
    <m/>
    <n v="534"/>
    <x v="49"/>
    <n v="9.9039999999999999"/>
    <n v="9.9"/>
    <x v="269"/>
    <s v=""/>
    <n v="18207661"/>
    <n v="20926370"/>
    <n v="16.079999999999998"/>
    <n v="4.32"/>
    <n v="0"/>
    <s v="s"/>
    <n v="1.3493662453600026E-3"/>
    <n v="3"/>
    <n v="1203"/>
  </r>
  <r>
    <s v="strleaves-534-x-Aug-04-23"/>
    <m/>
    <n v="534"/>
    <x v="49"/>
    <n v="10.157999999999999"/>
    <n v="10.16"/>
    <x v="115"/>
    <s v="decane"/>
    <n v="4756455"/>
    <n v="20926370"/>
    <n v="16.079999999999998"/>
    <n v="4.32"/>
    <n v="0"/>
    <s v="s"/>
    <n v="3.5220718871152665E-4"/>
    <n v="3"/>
    <n v="1204"/>
  </r>
  <r>
    <s v="strleaves-534-x-Aug-04-23"/>
    <m/>
    <n v="534"/>
    <x v="49"/>
    <n v="10.260999999999999"/>
    <n v="10.26"/>
    <x v="448"/>
    <s v=""/>
    <n v="9915585"/>
    <n v="20926370"/>
    <n v="16.079999999999998"/>
    <n v="4.32"/>
    <n v="0"/>
    <s v="s"/>
    <n v="7.3362243720333741E-4"/>
    <n v="3"/>
    <n v="1205"/>
  </r>
  <r>
    <s v="strleaves-534-x-Aug-04-23"/>
    <m/>
    <n v="534"/>
    <x v="49"/>
    <n v="10.36"/>
    <n v="10.36"/>
    <x v="326"/>
    <s v=""/>
    <n v="10986362"/>
    <n v="20926370"/>
    <n v="16.079999999999998"/>
    <n v="4.32"/>
    <n v="0"/>
    <s v="s"/>
    <n v="8.1217180300625056E-4"/>
    <n v="3"/>
    <n v="1206"/>
  </r>
  <r>
    <s v="strleaves-534-x-Aug-04-23"/>
    <m/>
    <n v="534"/>
    <x v="49"/>
    <n v="10.47"/>
    <n v="10.47"/>
    <x v="14"/>
    <s v="zhexenolacetate"/>
    <n v="14629992"/>
    <n v="20926370"/>
    <n v="16.079999999999998"/>
    <n v="4.32"/>
    <n v="0"/>
    <s v="s"/>
    <n v="1.0806327593421224E-3"/>
    <n v="3"/>
    <n v="1207"/>
  </r>
  <r>
    <s v="strleaves-534-x-Aug-04-23"/>
    <m/>
    <n v="534"/>
    <x v="49"/>
    <n v="11.071999999999999"/>
    <n v="11.07"/>
    <x v="15"/>
    <s v="dlimonene"/>
    <n v="10493773"/>
    <n v="20926370"/>
    <n v="16.079999999999998"/>
    <n v="4.32"/>
    <n v="0"/>
    <s v="s"/>
    <n v="7.7447257156058424E-4"/>
    <n v="3"/>
    <n v="1208"/>
  </r>
  <r>
    <s v="strleaves-534-x-Aug-04-23"/>
    <m/>
    <n v="534"/>
    <x v="49"/>
    <n v="11.749000000000001"/>
    <n v="11.75"/>
    <x v="149"/>
    <s v="bocimene"/>
    <n v="9426133"/>
    <n v="20926370"/>
    <n v="16.079999999999998"/>
    <n v="4.32"/>
    <n v="0"/>
    <s v="s"/>
    <n v="6.9510205562870072E-4"/>
    <n v="3"/>
    <n v="1209"/>
  </r>
  <r>
    <s v="strleaves-534-x-Aug-04-23"/>
    <m/>
    <n v="534"/>
    <x v="49"/>
    <n v="12.026999999999999"/>
    <n v="12.03"/>
    <x v="184"/>
    <s v=""/>
    <n v="6578607"/>
    <n v="20926370"/>
    <n v="16.079999999999998"/>
    <n v="4.32"/>
    <n v="0"/>
    <s v="s"/>
    <n v="4.8471882081810443E-4"/>
    <n v="3"/>
    <n v="1210"/>
  </r>
  <r>
    <s v="strleaves-534-x-Aug-04-23"/>
    <m/>
    <n v="534"/>
    <x v="49"/>
    <n v="13.204000000000001"/>
    <n v="13.2"/>
    <x v="19"/>
    <s v=""/>
    <n v="6052865"/>
    <n v="20926370"/>
    <n v="16.079999999999998"/>
    <n v="4.32"/>
    <n v="0"/>
    <s v="s"/>
    <n v="4.4561331081628198E-4"/>
    <n v="3"/>
    <n v="1211"/>
  </r>
  <r>
    <s v="strleaves-534-x-Aug-04-23"/>
    <m/>
    <n v="534"/>
    <x v="49"/>
    <n v="13.36"/>
    <n v="13.36"/>
    <x v="94"/>
    <s v=""/>
    <n v="3706291"/>
    <n v="20926370"/>
    <n v="16.079999999999998"/>
    <n v="4.32"/>
    <n v="0"/>
    <s v="s"/>
    <n v="2.7263286389048018E-4"/>
    <n v="3"/>
    <n v="1212"/>
  </r>
  <r>
    <s v="strleaves-534-x-Aug-04-23"/>
    <m/>
    <n v="534"/>
    <x v="49"/>
    <n v="13.515000000000001"/>
    <n v="13.52"/>
    <x v="20"/>
    <s v="nonanal"/>
    <n v="6326290"/>
    <n v="20926370"/>
    <n v="16.079999999999998"/>
    <n v="4.32"/>
    <n v="0"/>
    <s v="s"/>
    <n v="4.6497500300454855E-4"/>
    <n v="3"/>
    <n v="1213"/>
  </r>
  <r>
    <s v="strleaves-534-x-Aug-04-23"/>
    <m/>
    <n v="534"/>
    <x v="49"/>
    <n v="13.885999999999999"/>
    <n v="13.89"/>
    <x v="71"/>
    <s v="edimethylnonatriene"/>
    <n v="39312023"/>
    <n v="20926370"/>
    <n v="16.079999999999998"/>
    <n v="4.32"/>
    <n v="0"/>
    <s v="s"/>
    <n v="2.8870081970103554E-3"/>
    <n v="3"/>
    <n v="1214"/>
  </r>
  <r>
    <s v="strleaves-534-x-Aug-04-23"/>
    <m/>
    <n v="534"/>
    <x v="49"/>
    <n v="15.157"/>
    <n v="15.16"/>
    <x v="23"/>
    <s v=""/>
    <n v="6024451"/>
    <n v="20926370"/>
    <n v="16.079999999999998"/>
    <n v="4.32"/>
    <n v="0"/>
    <s v="s"/>
    <n v="4.4206131264025445E-4"/>
    <n v="3"/>
    <n v="1215"/>
  </r>
  <r>
    <s v="strleaves-534-x-Aug-04-23"/>
    <m/>
    <n v="534"/>
    <x v="49"/>
    <n v="16"/>
    <n v="16"/>
    <x v="26"/>
    <s v="Butanoicacidhexenylester"/>
    <n v="3513191"/>
    <n v="20926370"/>
    <n v="16.079999999999998"/>
    <n v="4.32"/>
    <n v="0"/>
    <s v="s"/>
    <n v="2.5757843315067001E-4"/>
    <n v="3"/>
    <n v="1216"/>
  </r>
  <r>
    <s v="strleaves-534-x-Aug-04-23"/>
    <m/>
    <n v="534"/>
    <x v="49"/>
    <n v="16.11"/>
    <n v="16.11"/>
    <x v="204"/>
    <s v=""/>
    <n v="6576947"/>
    <n v="20926370"/>
    <n v="16.079999999999998"/>
    <n v="4.32"/>
    <n v="0"/>
    <s v="s"/>
    <n v="4.8180918437734123E-4"/>
    <n v="3"/>
    <n v="1217"/>
  </r>
  <r>
    <s v="strleaves-534-x-Aug-04-23"/>
    <m/>
    <n v="534"/>
    <x v="49"/>
    <n v="16.21"/>
    <n v="16.21"/>
    <x v="27"/>
    <s v="methylsalicylate"/>
    <n v="22601630"/>
    <n v="20926370"/>
    <n v="16.079999999999998"/>
    <n v="4.32"/>
    <n v="0"/>
    <s v="s"/>
    <n v="1.6543743316984147E-3"/>
    <n v="3"/>
    <n v="1218"/>
  </r>
  <r>
    <s v="strleaves-534-x-Aug-04-23"/>
    <m/>
    <n v="534"/>
    <x v="49"/>
    <n v="16.367000000000001"/>
    <n v="16.37"/>
    <x v="28"/>
    <s v="dodecane"/>
    <n v="42049259"/>
    <n v="20926370"/>
    <n v="16.079999999999998"/>
    <n v="4.32"/>
    <n v="0"/>
    <s v="s"/>
    <n v="3.0753599325407744E-3"/>
    <n v="3"/>
    <n v="1219"/>
  </r>
  <r>
    <s v="strleaves-534-x-Aug-04-23"/>
    <m/>
    <n v="534"/>
    <x v="49"/>
    <n v="16.55"/>
    <n v="16.55"/>
    <x v="29"/>
    <s v="decanal"/>
    <n v="5145323"/>
    <n v="20926370"/>
    <n v="16.079999999999998"/>
    <n v="4.32"/>
    <n v="0"/>
    <s v="s"/>
    <n v="3.7600543523790155E-4"/>
    <n v="3"/>
    <n v="1220"/>
  </r>
  <r>
    <s v="strleaves-534-x-Aug-04-23"/>
    <m/>
    <n v="534"/>
    <x v="49"/>
    <n v="17.324999999999999"/>
    <n v="17.329999999999998"/>
    <x v="152"/>
    <s v="z3hex"/>
    <n v="9792363"/>
    <n v="20926370"/>
    <n v="16.079999999999998"/>
    <n v="4.32"/>
    <n v="0"/>
    <s v="s"/>
    <n v="7.1501170398534635E-4"/>
    <n v="3"/>
    <n v="1221"/>
  </r>
  <r>
    <s v="strleaves-534-x-Aug-04-23"/>
    <m/>
    <n v="534"/>
    <x v="49"/>
    <n v="17.431000000000001"/>
    <n v="17.43"/>
    <x v="30"/>
    <s v="cisthreehexiso"/>
    <n v="26249882"/>
    <n v="20926370"/>
    <n v="16.079999999999998"/>
    <n v="4.32"/>
    <n v="0"/>
    <s v="s"/>
    <n v="1.9151264749181953E-3"/>
    <n v="3"/>
    <n v="1222"/>
  </r>
  <r>
    <s v="strleaves-534-x-Aug-04-23"/>
    <m/>
    <n v="534"/>
    <x v="49"/>
    <n v="18.181000000000001"/>
    <n v="18.18"/>
    <x v="33"/>
    <s v="methylacetophenone"/>
    <n v="7640730"/>
    <n v="20926370"/>
    <n v="16.079999999999998"/>
    <n v="4.32"/>
    <n v="0"/>
    <s v="s"/>
    <n v="5.5699296093321329E-4"/>
    <n v="3"/>
    <n v="1223"/>
  </r>
  <r>
    <s v="strleaves-534-x-Aug-04-23"/>
    <m/>
    <n v="534"/>
    <x v="49"/>
    <n v="18.693999999999999"/>
    <n v="18.690000000000001"/>
    <x v="35"/>
    <s v=""/>
    <n v="2724082"/>
    <n v="20926370"/>
    <n v="16.079999999999998"/>
    <n v="4.32"/>
    <n v="0"/>
    <s v="s"/>
    <n v="1.9841754378392381E-4"/>
    <n v="3"/>
    <n v="1224"/>
  </r>
  <r>
    <s v="strleaves-534-x-Aug-04-23"/>
    <m/>
    <n v="534"/>
    <x v="49"/>
    <n v="18.965"/>
    <n v="18.97"/>
    <x v="450"/>
    <s v=""/>
    <n v="4846524"/>
    <n v="20926370"/>
    <n v="16.079999999999998"/>
    <n v="4.32"/>
    <n v="0"/>
    <s v="s"/>
    <n v="3.5272446992780029E-4"/>
    <n v="3"/>
    <n v="1225"/>
  </r>
  <r>
    <s v="strleaves-534-x-Aug-04-23"/>
    <m/>
    <n v="534"/>
    <x v="49"/>
    <n v="19.184999999999999"/>
    <n v="19.190000000000001"/>
    <x v="38"/>
    <s v=""/>
    <n v="4329928"/>
    <n v="20926370"/>
    <n v="16.079999999999998"/>
    <n v="4.32"/>
    <n v="0"/>
    <s v="s"/>
    <n v="3.1487016741475217E-4"/>
    <n v="3"/>
    <n v="1226"/>
  </r>
  <r>
    <s v="strleaves-534-x-Aug-04-23"/>
    <m/>
    <n v="534"/>
    <x v="49"/>
    <n v="20.63"/>
    <n v="20.63"/>
    <x v="188"/>
    <s v=""/>
    <n v="3241840"/>
    <n v="20926370"/>
    <n v="16.079999999999998"/>
    <n v="4.32"/>
    <n v="0"/>
    <s v="s"/>
    <n v="2.3555282890339808E-4"/>
    <n v="3"/>
    <n v="1227"/>
  </r>
  <r>
    <s v="strleaves-534-x-Aug-04-23"/>
    <m/>
    <n v="534"/>
    <x v="49"/>
    <n v="21.324999999999999"/>
    <n v="21.33"/>
    <x v="189"/>
    <s v=""/>
    <n v="5706952"/>
    <n v="20926370"/>
    <n v="16.079999999999998"/>
    <n v="4.32"/>
    <n v="0"/>
    <s v="s"/>
    <n v="4.1433074747280183E-4"/>
    <n v="3"/>
    <n v="1228"/>
  </r>
  <r>
    <s v="strleaves-534-x-Aug-04-23"/>
    <m/>
    <n v="534"/>
    <x v="49"/>
    <n v="21.63"/>
    <n v="21.63"/>
    <x v="119"/>
    <s v=""/>
    <n v="2242861"/>
    <n v="20926370"/>
    <n v="16.079999999999998"/>
    <n v="4.32"/>
    <n v="0"/>
    <s v="s"/>
    <n v="1.6270158616537734E-4"/>
    <n v="3"/>
    <n v="1229"/>
  </r>
  <r>
    <s v="strleaves-534-x-Aug-04-23"/>
    <m/>
    <n v="534"/>
    <x v="49"/>
    <n v="21.832999999999998"/>
    <n v="21.83"/>
    <x v="44"/>
    <s v="tetradecane"/>
    <n v="25730900"/>
    <n v="20926370"/>
    <n v="16.079999999999998"/>
    <n v="4.32"/>
    <n v="0"/>
    <s v="s"/>
    <n v="1.8650529920822235E-3"/>
    <n v="3"/>
    <n v="1230"/>
  </r>
  <r>
    <s v="strleaves-534-x-Aug-04-23"/>
    <m/>
    <n v="534"/>
    <x v="49"/>
    <n v="22.282"/>
    <n v="22.28"/>
    <x v="46"/>
    <s v="tetramethyldiol"/>
    <n v="14760169"/>
    <n v="20926370"/>
    <n v="16.079999999999998"/>
    <n v="4.32"/>
    <n v="0"/>
    <s v="s"/>
    <n v="1.068992326191271E-3"/>
    <n v="3"/>
    <n v="1231"/>
  </r>
  <r>
    <s v="strleaves-534-x-Aug-04-23"/>
    <m/>
    <n v="534"/>
    <x v="49"/>
    <n v="22.414000000000001"/>
    <n v="22.41"/>
    <x v="509"/>
    <s v=""/>
    <n v="7109415"/>
    <n v="20926370"/>
    <n v="16.079999999999998"/>
    <n v="4.32"/>
    <n v="0"/>
    <s v="s"/>
    <n v="5.144752286053326E-4"/>
    <n v="3"/>
    <n v="1232"/>
  </r>
  <r>
    <s v="strleaves-534-x-Aug-04-23"/>
    <m/>
    <n v="534"/>
    <x v="49"/>
    <n v="26.068000000000001"/>
    <n v="26.07"/>
    <x v="50"/>
    <s v=""/>
    <n v="6456635"/>
    <n v="20926370"/>
    <n v="16.079999999999998"/>
    <n v="4.32"/>
    <n v="0"/>
    <s v="s"/>
    <n v="4.6685763953649163E-4"/>
    <n v="3"/>
    <n v="1233"/>
  </r>
  <r>
    <s v="strleaves-534-x-Aug-04-23"/>
    <m/>
    <n v="534"/>
    <x v="49"/>
    <n v="26.690999999999999"/>
    <n v="26.69"/>
    <x v="52"/>
    <s v=""/>
    <n v="3892854"/>
    <n v="20926370"/>
    <n v="16.079999999999998"/>
    <n v="4.32"/>
    <n v="0"/>
    <s v="s"/>
    <n v="2.8125112400378824E-4"/>
    <n v="3"/>
    <n v="1234"/>
  </r>
  <r>
    <s v="strleaves-534-x-Aug-04-23"/>
    <m/>
    <n v="534"/>
    <x v="49"/>
    <n v="28.204999999999998"/>
    <n v="28.21"/>
    <x v="79"/>
    <s v=""/>
    <n v="11338652"/>
    <n v="20926370"/>
    <n v="16.079999999999998"/>
    <n v="4.32"/>
    <n v="0"/>
    <s v="s"/>
    <n v="8.1853221992745674E-4"/>
    <n v="3"/>
    <n v="1235"/>
  </r>
  <r>
    <s v="strleaves-534-x-Aug-04-23"/>
    <m/>
    <n v="534"/>
    <x v="49"/>
    <n v="28.434999999999999"/>
    <n v="28.44"/>
    <x v="80"/>
    <s v=""/>
    <n v="3055830"/>
    <n v="20926370"/>
    <n v="16.079999999999998"/>
    <n v="4.32"/>
    <n v="0"/>
    <s v="s"/>
    <n v="2.2042052370165968E-4"/>
    <n v="3"/>
    <n v="1236"/>
  </r>
  <r>
    <s v="strleaves-534-x-Aug-04-23"/>
    <m/>
    <n v="534"/>
    <x v="49"/>
    <n v="32.002000000000002"/>
    <n v="32"/>
    <x v="374"/>
    <s v=""/>
    <n v="13863490"/>
    <n v="20926370"/>
    <n v="16.079999999999998"/>
    <n v="4.32"/>
    <n v="0"/>
    <s v="s"/>
    <n v="9.9918103969261511E-4"/>
    <n v="3"/>
    <n v="1237"/>
  </r>
  <r>
    <s v="strleaves-534-x-Aug-04-23"/>
    <m/>
    <n v="534"/>
    <x v="49"/>
    <n v="35.091000000000001"/>
    <n v="35.090000000000003"/>
    <x v="81"/>
    <s v=""/>
    <n v="30687311"/>
    <n v="20926370"/>
    <n v="16.079999999999998"/>
    <n v="4.32"/>
    <n v="0"/>
    <s v="s"/>
    <n v="2.209935001849561E-3"/>
    <n v="3"/>
    <n v="1238"/>
  </r>
  <r>
    <s v="strleaves-665-x-Aug-04-23"/>
    <m/>
    <n v="665"/>
    <x v="58"/>
    <n v="4.3940000000000001"/>
    <n v="4.3899999999999997"/>
    <x v="101"/>
    <s v=""/>
    <n v="6415197"/>
    <n v="40542790"/>
    <n v="9.11"/>
    <n v="2.64"/>
    <n v="1"/>
    <s v="s"/>
    <n v="4.2055997372005937E-4"/>
    <n v="3"/>
    <n v="1239"/>
  </r>
  <r>
    <s v="strleaves-665-x-Aug-04-23"/>
    <m/>
    <n v="665"/>
    <x v="58"/>
    <n v="4.8639999999999999"/>
    <n v="4.8600000000000003"/>
    <x v="103"/>
    <s v=""/>
    <n v="16725022"/>
    <n v="40542790"/>
    <n v="9.11"/>
    <n v="2.64"/>
    <n v="1"/>
    <s v="s"/>
    <n v="1.095555184525071E-3"/>
    <n v="3"/>
    <n v="1240"/>
  </r>
  <r>
    <s v="strleaves-665-x-Aug-04-23"/>
    <m/>
    <n v="665"/>
    <x v="58"/>
    <n v="5.657"/>
    <n v="5.66"/>
    <x v="111"/>
    <s v=""/>
    <n v="4550031"/>
    <n v="40542790"/>
    <n v="9.11"/>
    <n v="2.64"/>
    <n v="1"/>
    <s v="s"/>
    <n v="2.9780488677522593E-4"/>
    <n v="3"/>
    <n v="1241"/>
  </r>
  <r>
    <s v="strleaves-665-x-Aug-04-23"/>
    <m/>
    <n v="665"/>
    <x v="58"/>
    <n v="6.11"/>
    <n v="6.11"/>
    <x v="5"/>
    <s v=""/>
    <n v="20579740"/>
    <n v="40542790"/>
    <n v="9.11"/>
    <n v="2.64"/>
    <n v="1"/>
    <s v="s"/>
    <n v="1.3458837009122399E-3"/>
    <n v="3"/>
    <n v="1242"/>
  </r>
  <r>
    <s v="strleaves-665-x-Aug-04-23"/>
    <m/>
    <n v="665"/>
    <x v="58"/>
    <n v="7.5060000000000002"/>
    <n v="7.51"/>
    <x v="9"/>
    <s v="cyclopentane"/>
    <n v="8870942"/>
    <n v="40542790"/>
    <n v="9.11"/>
    <n v="2.64"/>
    <n v="1"/>
    <s v="s"/>
    <n v="5.7967938639901732E-4"/>
    <n v="3"/>
    <n v="1243"/>
  </r>
  <r>
    <s v="strleaves-665-x-Aug-04-23"/>
    <m/>
    <n v="665"/>
    <x v="58"/>
    <n v="9.8249999999999993"/>
    <n v="9.83"/>
    <x v="12"/>
    <s v="sixmethyl"/>
    <n v="5784269"/>
    <n v="40542790"/>
    <n v="9.11"/>
    <n v="2.64"/>
    <n v="1"/>
    <s v="s"/>
    <n v="3.7767422555344776E-4"/>
    <n v="3"/>
    <n v="1244"/>
  </r>
  <r>
    <s v="strleaves-665-x-Aug-04-23"/>
    <m/>
    <n v="665"/>
    <x v="58"/>
    <n v="9.9060000000000006"/>
    <n v="9.91"/>
    <x v="147"/>
    <s v=""/>
    <n v="13264660"/>
    <n v="40542790"/>
    <n v="9.11"/>
    <n v="2.64"/>
    <n v="1"/>
    <s v="s"/>
    <n v="8.6539825881006742E-4"/>
    <n v="3"/>
    <n v="1245"/>
  </r>
  <r>
    <s v="strleaves-665-x-Aug-04-23"/>
    <m/>
    <n v="665"/>
    <x v="58"/>
    <n v="10.157999999999999"/>
    <n v="10.16"/>
    <x v="115"/>
    <s v="decane"/>
    <n v="7164662"/>
    <n v="40542790"/>
    <n v="9.11"/>
    <n v="2.64"/>
    <n v="1"/>
    <s v="s"/>
    <n v="4.6705380064463267E-4"/>
    <n v="3"/>
    <n v="1246"/>
  </r>
  <r>
    <s v="strleaves-665-x-Aug-04-23"/>
    <m/>
    <n v="665"/>
    <x v="58"/>
    <n v="10.313000000000001"/>
    <n v="10.31"/>
    <x v="13"/>
    <s v="octanal"/>
    <n v="14624228"/>
    <n v="40542790"/>
    <n v="9.11"/>
    <n v="2.64"/>
    <n v="1"/>
    <s v="s"/>
    <n v="9.5256745986766107E-4"/>
    <n v="3"/>
    <n v="1247"/>
  </r>
  <r>
    <s v="strleaves-665-x-Aug-04-23"/>
    <m/>
    <n v="665"/>
    <x v="58"/>
    <n v="10.465999999999999"/>
    <n v="10.47"/>
    <x v="14"/>
    <s v="zhexenolacetate"/>
    <n v="98421726"/>
    <n v="40542790"/>
    <n v="9.11"/>
    <n v="2.64"/>
    <n v="1"/>
    <s v="s"/>
    <n v="6.4056858706117124E-3"/>
    <n v="3"/>
    <n v="1248"/>
  </r>
  <r>
    <s v="strleaves-665-x-Aug-04-23"/>
    <m/>
    <n v="665"/>
    <x v="58"/>
    <n v="10.957000000000001"/>
    <n v="10.96"/>
    <x v="460"/>
    <s v=""/>
    <n v="5540223"/>
    <n v="40542790"/>
    <n v="9.11"/>
    <n v="2.64"/>
    <n v="1"/>
    <s v="s"/>
    <n v="3.6029153072855284E-4"/>
    <n v="3"/>
    <n v="1249"/>
  </r>
  <r>
    <s v="strleaves-665-x-Aug-04-23"/>
    <m/>
    <n v="665"/>
    <x v="58"/>
    <n v="11.747999999999999"/>
    <n v="11.75"/>
    <x v="149"/>
    <s v="bocimene"/>
    <n v="16095283"/>
    <n v="40542790"/>
    <n v="9.11"/>
    <n v="2.64"/>
    <n v="1"/>
    <s v="s"/>
    <n v="1.0458703475039884E-3"/>
    <n v="3"/>
    <n v="1250"/>
  </r>
  <r>
    <s v="strleaves-665-x-Aug-04-23"/>
    <m/>
    <n v="665"/>
    <x v="58"/>
    <n v="11.938000000000001"/>
    <n v="11.94"/>
    <x v="506"/>
    <s v=""/>
    <n v="5095496"/>
    <n v="40542790"/>
    <n v="9.11"/>
    <n v="2.64"/>
    <n v="1"/>
    <s v="s"/>
    <n v="3.3084029635683013E-4"/>
    <n v="3"/>
    <n v="1251"/>
  </r>
  <r>
    <s v="strleaves-665-x-Aug-04-23"/>
    <m/>
    <n v="665"/>
    <x v="58"/>
    <n v="12.023999999999999"/>
    <n v="12.02"/>
    <x v="447"/>
    <s v=""/>
    <n v="7441494"/>
    <n v="40542790"/>
    <n v="9.11"/>
    <n v="2.64"/>
    <n v="1"/>
    <s v="s"/>
    <n v="4.8277531170475002E-4"/>
    <n v="3"/>
    <n v="1252"/>
  </r>
  <r>
    <s v="strleaves-665-x-Aug-04-23"/>
    <m/>
    <n v="665"/>
    <x v="58"/>
    <n v="12.295"/>
    <n v="12.3"/>
    <x v="17"/>
    <s v="acetophenone"/>
    <n v="6293968"/>
    <n v="40542790"/>
    <n v="9.11"/>
    <n v="2.64"/>
    <n v="1"/>
    <s v="s"/>
    <n v="4.0800238839942539E-4"/>
    <n v="3"/>
    <n v="1253"/>
  </r>
  <r>
    <s v="strleaves-665-x-Aug-04-23"/>
    <m/>
    <n v="665"/>
    <x v="58"/>
    <n v="13.513"/>
    <n v="13.51"/>
    <x v="20"/>
    <s v="nonanal"/>
    <n v="22050315"/>
    <n v="40542790"/>
    <n v="9.11"/>
    <n v="2.64"/>
    <n v="1"/>
    <s v="s"/>
    <n v="1.4282574804629824E-3"/>
    <n v="3"/>
    <n v="1254"/>
  </r>
  <r>
    <s v="strleaves-665-x-Aug-04-23"/>
    <m/>
    <n v="665"/>
    <x v="58"/>
    <n v="13.885"/>
    <n v="13.89"/>
    <x v="71"/>
    <s v="edimethylnonatriene"/>
    <n v="181383985"/>
    <n v="40542790"/>
    <n v="9.11"/>
    <n v="2.64"/>
    <n v="1"/>
    <s v="s"/>
    <n v="1.1739361033373752E-2"/>
    <n v="3"/>
    <n v="1255"/>
  </r>
  <r>
    <s v="strleaves-665-x-Aug-04-23"/>
    <m/>
    <n v="665"/>
    <x v="58"/>
    <n v="15.999000000000001"/>
    <n v="16"/>
    <x v="26"/>
    <s v="Butanoicacidhexenylester"/>
    <n v="74398503"/>
    <n v="40542790"/>
    <n v="9.11"/>
    <n v="2.64"/>
    <n v="1"/>
    <s v="s"/>
    <n v="4.8113151342962322E-3"/>
    <n v="3"/>
    <n v="1256"/>
  </r>
  <r>
    <s v="strleaves-665-x-Aug-04-23"/>
    <m/>
    <n v="665"/>
    <x v="58"/>
    <n v="16.21"/>
    <n v="16.21"/>
    <x v="27"/>
    <s v="methylsalicylate"/>
    <n v="37455307"/>
    <n v="40542790"/>
    <n v="9.11"/>
    <n v="2.64"/>
    <n v="1"/>
    <s v="s"/>
    <n v="2.420289570102692E-3"/>
    <n v="3"/>
    <n v="1257"/>
  </r>
  <r>
    <s v="strleaves-665-x-Aug-04-23"/>
    <m/>
    <n v="665"/>
    <x v="58"/>
    <n v="16.366"/>
    <n v="16.37"/>
    <x v="28"/>
    <s v="dodecane"/>
    <n v="32925817"/>
    <n v="40542790"/>
    <n v="9.11"/>
    <n v="2.64"/>
    <n v="1"/>
    <s v="s"/>
    <n v="2.1259114197412533E-3"/>
    <n v="3"/>
    <n v="1258"/>
  </r>
  <r>
    <s v="strleaves-665-x-Aug-04-23"/>
    <m/>
    <n v="665"/>
    <x v="58"/>
    <n v="16.545999999999999"/>
    <n v="16.55"/>
    <x v="29"/>
    <s v="decanal"/>
    <n v="15806270"/>
    <n v="40542790"/>
    <n v="9.11"/>
    <n v="2.64"/>
    <n v="1"/>
    <s v="s"/>
    <n v="1.0197481168260809E-3"/>
    <n v="3"/>
    <n v="1259"/>
  </r>
  <r>
    <s v="strleaves-665-x-Aug-04-23"/>
    <m/>
    <n v="665"/>
    <x v="58"/>
    <n v="17.324000000000002"/>
    <n v="17.32"/>
    <x v="152"/>
    <s v="z3hex"/>
    <n v="16484226"/>
    <n v="40542790"/>
    <n v="9.11"/>
    <n v="2.64"/>
    <n v="1"/>
    <s v="s"/>
    <n v="1.0626426944955224E-3"/>
    <n v="3"/>
    <n v="1260"/>
  </r>
  <r>
    <s v="strleaves-665-x-Aug-04-23"/>
    <m/>
    <n v="665"/>
    <x v="58"/>
    <n v="17.43"/>
    <n v="17.43"/>
    <x v="30"/>
    <s v="cisthreehexiso"/>
    <n v="131384050"/>
    <n v="40542790"/>
    <n v="9.11"/>
    <n v="2.64"/>
    <n v="1"/>
    <s v="s"/>
    <n v="8.46285314067847E-3"/>
    <n v="3"/>
    <n v="1261"/>
  </r>
  <r>
    <s v="strleaves-665-x-Aug-04-23"/>
    <m/>
    <n v="665"/>
    <x v="58"/>
    <n v="18.178999999999998"/>
    <n v="18.18"/>
    <x v="33"/>
    <s v="methylacetophenone"/>
    <n v="10452293"/>
    <n v="40542790"/>
    <n v="9.11"/>
    <n v="2.64"/>
    <n v="1"/>
    <s v="s"/>
    <n v="6.7273103964990443E-4"/>
    <n v="3"/>
    <n v="1262"/>
  </r>
  <r>
    <s v="strleaves-665-x-Aug-04-23"/>
    <m/>
    <n v="665"/>
    <x v="58"/>
    <n v="19.001000000000001"/>
    <n v="19"/>
    <x v="36"/>
    <s v="methylnaphthalene"/>
    <n v="7397716"/>
    <n v="40542790"/>
    <n v="9.11"/>
    <n v="2.64"/>
    <n v="1"/>
    <s v="s"/>
    <n v="4.7575520671930776E-4"/>
    <n v="3"/>
    <n v="1263"/>
  </r>
  <r>
    <s v="strleaves-665-x-Aug-04-23"/>
    <m/>
    <n v="665"/>
    <x v="58"/>
    <n v="19.501000000000001"/>
    <n v="19.5"/>
    <x v="41"/>
    <s v="standard"/>
    <n v="20271395"/>
    <n v="40542790"/>
    <n v="9.11"/>
    <n v="2.64"/>
    <n v="1"/>
    <s v="s"/>
    <n v="1.3026441940279844E-3"/>
    <n v="3"/>
    <n v="1264"/>
  </r>
  <r>
    <s v="strleaves-665-x-Aug-04-23"/>
    <m/>
    <n v="665"/>
    <x v="58"/>
    <n v="19.876999999999999"/>
    <n v="19.88"/>
    <x v="164"/>
    <s v=""/>
    <n v="8987620"/>
    <n v="40542790"/>
    <n v="9.11"/>
    <n v="2.64"/>
    <n v="1"/>
    <s v="s"/>
    <n v="5.7708983201361656E-4"/>
    <n v="3"/>
    <n v="1265"/>
  </r>
  <r>
    <s v="strleaves-665-x-Aug-04-23"/>
    <m/>
    <n v="665"/>
    <x v="58"/>
    <n v="21.506"/>
    <n v="21.51"/>
    <x v="217"/>
    <s v=""/>
    <n v="11776259"/>
    <n v="40542790"/>
    <n v="9.11"/>
    <n v="2.64"/>
    <n v="1"/>
    <s v="s"/>
    <n v="7.5554944153374988E-4"/>
    <n v="3"/>
    <n v="1266"/>
  </r>
  <r>
    <s v="strleaves-665-x-Aug-04-23"/>
    <m/>
    <n v="665"/>
    <x v="58"/>
    <n v="21.834"/>
    <n v="21.83"/>
    <x v="44"/>
    <s v="tetradecane"/>
    <n v="22317605"/>
    <n v="40542790"/>
    <n v="9.11"/>
    <n v="2.64"/>
    <n v="1"/>
    <s v="s"/>
    <n v="1.4307383481040874E-3"/>
    <n v="3"/>
    <n v="1267"/>
  </r>
  <r>
    <s v="strleaves-665-x-Aug-04-23"/>
    <m/>
    <n v="665"/>
    <x v="58"/>
    <n v="26.065000000000001"/>
    <n v="26.07"/>
    <x v="50"/>
    <s v=""/>
    <n v="21197399"/>
    <n v="40542790"/>
    <n v="9.11"/>
    <n v="2.64"/>
    <n v="1"/>
    <s v="s"/>
    <n v="1.3578524085452153E-3"/>
    <n v="3"/>
    <n v="1268"/>
  </r>
  <r>
    <s v="strleaves-665-x-Aug-04-23"/>
    <m/>
    <n v="665"/>
    <x v="58"/>
    <n v="31.239000000000001"/>
    <n v="31.24"/>
    <x v="58"/>
    <s v=""/>
    <n v="12911063"/>
    <n v="40542790"/>
    <n v="9.11"/>
    <n v="2.64"/>
    <n v="1"/>
    <s v="s"/>
    <n v="8.2639869759633866E-4"/>
    <n v="3"/>
    <n v="1269"/>
  </r>
  <r>
    <s v="strleaves-665-x-Aug-04-23"/>
    <m/>
    <n v="665"/>
    <x v="58"/>
    <n v="32.871000000000002"/>
    <n v="32.869999999999997"/>
    <x v="267"/>
    <s v=""/>
    <n v="57772935"/>
    <n v="40542790"/>
    <n v="9.11"/>
    <n v="2.64"/>
    <n v="1"/>
    <s v="s"/>
    <n v="3.6949618285004831E-3"/>
    <n v="3"/>
    <n v="1270"/>
  </r>
  <r>
    <s v="774-F-Jun-06-23"/>
    <m/>
    <n v="774"/>
    <x v="59"/>
    <n v="4.3940000000000001"/>
    <n v="4.3899999999999997"/>
    <x v="101"/>
    <s v=""/>
    <n v="37058527"/>
    <n v="52339702"/>
    <n v="28.4"/>
    <n v="5.27"/>
    <n v="0"/>
    <s v="f"/>
    <n v="5.8845637419119659E-4"/>
    <n v="2"/>
    <n v="1271"/>
  </r>
  <r>
    <s v="774-F-Jun-06-23"/>
    <m/>
    <n v="774"/>
    <x v="59"/>
    <n v="4.8730000000000002"/>
    <n v="4.87"/>
    <x v="68"/>
    <s v=""/>
    <n v="26100360"/>
    <n v="52339702"/>
    <n v="28.4"/>
    <n v="5.27"/>
    <n v="0"/>
    <s v="f"/>
    <n v="4.1412462469216077E-4"/>
    <n v="2"/>
    <n v="1272"/>
  </r>
  <r>
    <s v="774-F-Jun-06-23"/>
    <m/>
    <n v="774"/>
    <x v="59"/>
    <n v="5.4219999999999997"/>
    <n v="5.42"/>
    <x v="2"/>
    <s v="hydroxymethylpentanone"/>
    <n v="107351658"/>
    <n v="52339702"/>
    <n v="28.4"/>
    <n v="5.27"/>
    <n v="0"/>
    <s v="f"/>
    <n v="1.7019704743638216E-3"/>
    <n v="2"/>
    <n v="1273"/>
  </r>
  <r>
    <s v="774-F-Jun-06-23"/>
    <m/>
    <n v="774"/>
    <x v="59"/>
    <n v="5.7539999999999996"/>
    <n v="5.75"/>
    <x v="3"/>
    <s v="zhexenol"/>
    <n v="118821089"/>
    <n v="52339702"/>
    <n v="28.4"/>
    <n v="5.27"/>
    <n v="0"/>
    <s v="f"/>
    <n v="1.8823300237955235E-3"/>
    <n v="2"/>
    <n v="1274"/>
  </r>
  <r>
    <s v="774-F-Jun-06-23"/>
    <m/>
    <n v="774"/>
    <x v="59"/>
    <n v="5.8789999999999996"/>
    <n v="5.88"/>
    <x v="69"/>
    <s v=""/>
    <n v="46848825"/>
    <n v="52339702"/>
    <n v="28.4"/>
    <n v="5.27"/>
    <n v="0"/>
    <s v="f"/>
    <n v="7.415837201296152E-4"/>
    <n v="2"/>
    <n v="1275"/>
  </r>
  <r>
    <s v="774-F-Jun-06-23"/>
    <m/>
    <n v="774"/>
    <x v="59"/>
    <n v="6.1120000000000001"/>
    <n v="6.11"/>
    <x v="5"/>
    <s v=""/>
    <n v="53542814"/>
    <n v="52339702"/>
    <n v="28.4"/>
    <n v="5.27"/>
    <n v="0"/>
    <s v="f"/>
    <n v="8.468806050509598E-4"/>
    <n v="2"/>
    <n v="1276"/>
  </r>
  <r>
    <s v="774-F-Jun-06-23"/>
    <m/>
    <n v="774"/>
    <x v="59"/>
    <n v="6.7220000000000004"/>
    <n v="6.72"/>
    <x v="6"/>
    <s v=""/>
    <n v="5668019"/>
    <n v="52339702"/>
    <n v="28.4"/>
    <n v="5.27"/>
    <n v="0"/>
    <s v="f"/>
    <n v="8.9580208549582734E-5"/>
    <n v="2"/>
    <n v="1277"/>
  </r>
  <r>
    <s v="774-F-Jun-06-23"/>
    <m/>
    <n v="774"/>
    <x v="59"/>
    <n v="7.1040000000000001"/>
    <n v="7.1"/>
    <x v="8"/>
    <s v="heptanal"/>
    <n v="11149632"/>
    <n v="52339702"/>
    <n v="28.4"/>
    <n v="5.27"/>
    <n v="0"/>
    <s v="f"/>
    <n v="1.7607648048424912E-4"/>
    <n v="2"/>
    <n v="1278"/>
  </r>
  <r>
    <s v="774-F-Jun-06-23"/>
    <m/>
    <n v="774"/>
    <x v="59"/>
    <n v="7.5119999999999996"/>
    <n v="7.51"/>
    <x v="9"/>
    <s v="cyclopentane"/>
    <n v="34181421"/>
    <n v="52339702"/>
    <n v="28.4"/>
    <n v="5.27"/>
    <n v="0"/>
    <s v="f"/>
    <n v="5.3937552769365259E-4"/>
    <n v="2"/>
    <n v="1279"/>
  </r>
  <r>
    <s v="774-F-Jun-06-23"/>
    <m/>
    <n v="774"/>
    <x v="59"/>
    <n v="7.83"/>
    <n v="7.83"/>
    <x v="517"/>
    <s v=""/>
    <n v="1693860983"/>
    <n v="52339702"/>
    <n v="28.4"/>
    <n v="5.27"/>
    <n v="0"/>
    <s v="f"/>
    <n v="2.670788292638146E-2"/>
    <n v="2"/>
    <n v="1280"/>
  </r>
  <r>
    <s v="774-F-Jun-06-23"/>
    <m/>
    <n v="774"/>
    <x v="59"/>
    <n v="8.0500000000000007"/>
    <n v="8.0500000000000007"/>
    <x v="518"/>
    <s v=""/>
    <n v="6098391845"/>
    <n v="52339702"/>
    <n v="28.4"/>
    <n v="5.27"/>
    <n v="0"/>
    <s v="f"/>
    <n v="9.6081077610717727E-2"/>
    <n v="2"/>
    <n v="1281"/>
  </r>
  <r>
    <s v="774-F-Jun-06-23"/>
    <m/>
    <n v="774"/>
    <x v="59"/>
    <n v="8.4740000000000002"/>
    <n v="8.4700000000000006"/>
    <x v="10"/>
    <s v=""/>
    <n v="98972099"/>
    <n v="52339702"/>
    <n v="28.4"/>
    <n v="5.27"/>
    <n v="0"/>
    <s v="f"/>
    <n v="1.5581039362991982E-3"/>
    <n v="2"/>
    <n v="1282"/>
  </r>
  <r>
    <s v="774-F-Jun-06-23"/>
    <m/>
    <n v="774"/>
    <x v="59"/>
    <n v="8.9239999999999995"/>
    <n v="8.92"/>
    <x v="11"/>
    <s v=""/>
    <n v="89227796"/>
    <n v="52339702"/>
    <n v="28.4"/>
    <n v="5.27"/>
    <n v="0"/>
    <s v="f"/>
    <n v="1.4036058782681631E-3"/>
    <n v="2"/>
    <n v="1283"/>
  </r>
  <r>
    <s v="774-F-Jun-06-23"/>
    <m/>
    <n v="774"/>
    <x v="59"/>
    <n v="9.3190000000000008"/>
    <n v="9.32"/>
    <x v="398"/>
    <s v=""/>
    <n v="813103382"/>
    <n v="52339702"/>
    <n v="28.4"/>
    <n v="5.27"/>
    <n v="0"/>
    <s v="f"/>
    <n v="1.2780634431936621E-2"/>
    <n v="2"/>
    <n v="1284"/>
  </r>
  <r>
    <s v="774-F-Jun-06-23"/>
    <m/>
    <n v="774"/>
    <x v="59"/>
    <n v="9.3859999999999992"/>
    <n v="9.39"/>
    <x v="519"/>
    <s v=""/>
    <n v="2173999872"/>
    <n v="52339702"/>
    <n v="28.4"/>
    <n v="5.27"/>
    <n v="0"/>
    <s v="f"/>
    <n v="3.4145073787243754E-2"/>
    <n v="2"/>
    <n v="1285"/>
  </r>
  <r>
    <s v="774-F-Jun-06-23"/>
    <m/>
    <n v="774"/>
    <x v="59"/>
    <n v="10.01"/>
    <n v="10.01"/>
    <x v="520"/>
    <s v=""/>
    <n v="7902462684"/>
    <n v="52339702"/>
    <n v="28.4"/>
    <n v="5.27"/>
    <n v="0"/>
    <s v="f"/>
    <n v="0.12402040756051508"/>
    <n v="2"/>
    <n v="1286"/>
  </r>
  <r>
    <s v="774-F-Jun-06-23"/>
    <m/>
    <n v="774"/>
    <x v="59"/>
    <n v="10.443"/>
    <n v="10.44"/>
    <x v="521"/>
    <s v=""/>
    <n v="570803077"/>
    <n v="52339702"/>
    <n v="28.4"/>
    <n v="5.27"/>
    <n v="0"/>
    <s v="f"/>
    <n v="8.9511622179056175E-3"/>
    <n v="2"/>
    <n v="1287"/>
  </r>
  <r>
    <s v="774-F-Jun-06-23"/>
    <m/>
    <n v="774"/>
    <x v="59"/>
    <n v="10.55"/>
    <n v="10.55"/>
    <x v="522"/>
    <s v=""/>
    <n v="76961205"/>
    <n v="52339702"/>
    <n v="28.4"/>
    <n v="5.27"/>
    <n v="0"/>
    <s v="f"/>
    <n v="1.2059454546778983E-3"/>
    <n v="2"/>
    <n v="1288"/>
  </r>
  <r>
    <s v="774-F-Jun-06-23"/>
    <m/>
    <n v="774"/>
    <x v="59"/>
    <n v="10.837"/>
    <n v="10.84"/>
    <x v="523"/>
    <s v=""/>
    <n v="143021027"/>
    <n v="52339702"/>
    <n v="28.4"/>
    <n v="5.27"/>
    <n v="0"/>
    <s v="f"/>
    <n v="2.2393328135409661E-3"/>
    <n v="2"/>
    <n v="1289"/>
  </r>
  <r>
    <s v="774-F-Jun-06-23"/>
    <m/>
    <n v="774"/>
    <x v="59"/>
    <n v="11.44"/>
    <n v="11.44"/>
    <x v="285"/>
    <s v=""/>
    <n v="21911286622"/>
    <n v="52339702"/>
    <n v="28.4"/>
    <n v="5.27"/>
    <n v="0"/>
    <s v="f"/>
    <n v="0.34280712406424613"/>
    <n v="2"/>
    <n v="1290"/>
  </r>
  <r>
    <s v="774-F-Jun-06-23"/>
    <m/>
    <n v="774"/>
    <x v="59"/>
    <n v="11.519"/>
    <n v="11.52"/>
    <x v="524"/>
    <s v=""/>
    <n v="1214477245"/>
    <n v="52339702"/>
    <n v="28.4"/>
    <n v="5.27"/>
    <n v="0"/>
    <s v="f"/>
    <n v="1.8986058245124199E-2"/>
    <n v="2"/>
    <n v="1291"/>
  </r>
  <r>
    <s v="774-F-Jun-06-23"/>
    <m/>
    <n v="774"/>
    <x v="59"/>
    <n v="11.831"/>
    <n v="11.83"/>
    <x v="525"/>
    <s v=""/>
    <n v="2373180838"/>
    <n v="52339702"/>
    <n v="28.4"/>
    <n v="5.27"/>
    <n v="0"/>
    <s v="f"/>
    <n v="3.7071485441351665E-2"/>
    <n v="2"/>
    <n v="1292"/>
  </r>
  <r>
    <s v="774-F-Jun-06-23"/>
    <m/>
    <n v="774"/>
    <x v="59"/>
    <n v="12.105"/>
    <n v="12.11"/>
    <x v="526"/>
    <s v=""/>
    <n v="187106122"/>
    <n v="52339702"/>
    <n v="28.4"/>
    <n v="5.27"/>
    <n v="0"/>
    <s v="f"/>
    <n v="2.9205264361309761E-3"/>
    <n v="2"/>
    <n v="1293"/>
  </r>
  <r>
    <s v="774-F-Jun-06-23"/>
    <m/>
    <n v="774"/>
    <x v="59"/>
    <n v="12.307"/>
    <n v="12.31"/>
    <x v="430"/>
    <s v=""/>
    <n v="58231410"/>
    <n v="52339702"/>
    <n v="28.4"/>
    <n v="5.27"/>
    <n v="0"/>
    <s v="f"/>
    <n v="9.0822760703800054E-4"/>
    <n v="2"/>
    <n v="1294"/>
  </r>
  <r>
    <s v="774-F-Jun-06-23"/>
    <m/>
    <n v="774"/>
    <x v="59"/>
    <n v="12.625999999999999"/>
    <n v="12.63"/>
    <x v="527"/>
    <s v=""/>
    <n v="7328413"/>
    <n v="52339702"/>
    <n v="28.4"/>
    <n v="5.27"/>
    <n v="0"/>
    <s v="f"/>
    <n v="1.1421202640872465E-4"/>
    <n v="2"/>
    <n v="1295"/>
  </r>
  <r>
    <s v="774-F-Jun-06-23"/>
    <m/>
    <n v="774"/>
    <x v="59"/>
    <n v="13.012"/>
    <n v="13.01"/>
    <x v="236"/>
    <s v=""/>
    <n v="848917650"/>
    <n v="52339702"/>
    <n v="28.4"/>
    <n v="5.27"/>
    <n v="0"/>
    <s v="f"/>
    <n v="1.322002360748086E-2"/>
    <n v="2"/>
    <n v="1296"/>
  </r>
  <r>
    <s v="774-F-Jun-06-23"/>
    <m/>
    <n v="774"/>
    <x v="59"/>
    <n v="13.223000000000001"/>
    <n v="13.22"/>
    <x v="528"/>
    <s v=""/>
    <n v="1257096209"/>
    <n v="52339702"/>
    <n v="28.4"/>
    <n v="5.27"/>
    <n v="0"/>
    <s v="f"/>
    <n v="1.9561412424914517E-2"/>
    <n v="2"/>
    <n v="1297"/>
  </r>
  <r>
    <s v="774-F-Jun-06-23"/>
    <m/>
    <n v="774"/>
    <x v="59"/>
    <n v="13.307"/>
    <n v="13.31"/>
    <x v="529"/>
    <s v=""/>
    <n v="101010149"/>
    <n v="52339702"/>
    <n v="28.4"/>
    <n v="5.27"/>
    <n v="0"/>
    <s v="f"/>
    <n v="1.570586963528119E-3"/>
    <n v="2"/>
    <n v="1298"/>
  </r>
  <r>
    <s v="774-F-Jun-06-23"/>
    <m/>
    <n v="774"/>
    <x v="59"/>
    <n v="13.446999999999999"/>
    <n v="13.45"/>
    <x v="318"/>
    <s v=""/>
    <n v="30097264"/>
    <n v="52339702"/>
    <n v="28.4"/>
    <n v="5.27"/>
    <n v="0"/>
    <s v="f"/>
    <n v="4.6761618637603463E-4"/>
    <n v="2"/>
    <n v="1299"/>
  </r>
  <r>
    <s v="774-F-Jun-06-23"/>
    <m/>
    <n v="774"/>
    <x v="59"/>
    <n v="13.521000000000001"/>
    <n v="13.52"/>
    <x v="20"/>
    <s v="nonanal"/>
    <n v="122347184"/>
    <n v="52339702"/>
    <n v="28.4"/>
    <n v="5.27"/>
    <n v="0"/>
    <s v="f"/>
    <n v="1.8994256332277393E-3"/>
    <n v="2"/>
    <n v="1300"/>
  </r>
  <r>
    <s v="774-F-Jun-06-23"/>
    <m/>
    <n v="774"/>
    <x v="59"/>
    <n v="13.727"/>
    <n v="13.73"/>
    <x v="530"/>
    <s v=""/>
    <n v="76232291"/>
    <n v="52339702"/>
    <n v="28.4"/>
    <n v="5.27"/>
    <n v="0"/>
    <s v="f"/>
    <n v="1.1825876635946319E-3"/>
    <n v="2"/>
    <n v="1301"/>
  </r>
  <r>
    <s v="774-F-Jun-06-23"/>
    <m/>
    <n v="774"/>
    <x v="59"/>
    <n v="13.776999999999999"/>
    <n v="13.78"/>
    <x v="291"/>
    <s v=""/>
    <n v="60626264"/>
    <n v="52339702"/>
    <n v="28.4"/>
    <n v="5.27"/>
    <n v="0"/>
    <s v="f"/>
    <n v="9.397698141118963E-4"/>
    <n v="2"/>
    <n v="1302"/>
  </r>
  <r>
    <s v="774-F-Jun-06-23"/>
    <m/>
    <n v="774"/>
    <x v="59"/>
    <n v="13.898999999999999"/>
    <n v="13.9"/>
    <x v="71"/>
    <s v="edimethylnonatriene"/>
    <n v="99621029"/>
    <n v="52339702"/>
    <n v="28.4"/>
    <n v="5.27"/>
    <n v="0"/>
    <s v="f"/>
    <n v="1.5430438808755442E-3"/>
    <n v="2"/>
    <n v="1303"/>
  </r>
  <r>
    <s v="774-F-Jun-06-23"/>
    <m/>
    <n v="774"/>
    <x v="59"/>
    <n v="13.994"/>
    <n v="13.99"/>
    <x v="292"/>
    <s v=""/>
    <n v="82629168"/>
    <n v="52339702"/>
    <n v="28.4"/>
    <n v="5.27"/>
    <n v="0"/>
    <s v="f"/>
    <n v="1.2788731148247836E-3"/>
    <n v="2"/>
    <n v="1304"/>
  </r>
  <r>
    <s v="774-F-Jun-06-23"/>
    <m/>
    <n v="774"/>
    <x v="59"/>
    <n v="14.182"/>
    <n v="14.18"/>
    <x v="330"/>
    <s v=""/>
    <n v="69302675"/>
    <n v="52339702"/>
    <n v="28.4"/>
    <n v="5.27"/>
    <n v="0"/>
    <s v="f"/>
    <n v="1.0717935904811515E-3"/>
    <n v="2"/>
    <n v="1305"/>
  </r>
  <r>
    <s v="774-F-Jun-06-23"/>
    <m/>
    <n v="774"/>
    <x v="59"/>
    <n v="14.285"/>
    <n v="14.29"/>
    <x v="238"/>
    <s v=""/>
    <n v="307285752"/>
    <n v="52339702"/>
    <n v="28.4"/>
    <n v="5.27"/>
    <n v="0"/>
    <s v="f"/>
    <n v="4.7486582527735775E-3"/>
    <n v="2"/>
    <n v="1306"/>
  </r>
  <r>
    <s v="774-F-Jun-06-23"/>
    <m/>
    <n v="774"/>
    <x v="59"/>
    <n v="14.391"/>
    <n v="14.39"/>
    <x v="239"/>
    <s v=""/>
    <n v="209440238"/>
    <n v="52339702"/>
    <n v="28.4"/>
    <n v="5.27"/>
    <n v="0"/>
    <s v="f"/>
    <n v="3.2341205517927231E-3"/>
    <n v="2"/>
    <n v="1307"/>
  </r>
  <r>
    <s v="774-F-Jun-06-23"/>
    <m/>
    <n v="774"/>
    <x v="59"/>
    <n v="14.534000000000001"/>
    <n v="14.53"/>
    <x v="240"/>
    <s v=""/>
    <n v="73003361"/>
    <n v="52339702"/>
    <n v="28.4"/>
    <n v="5.27"/>
    <n v="0"/>
    <s v="f"/>
    <n v="1.1264366701875435E-3"/>
    <n v="2"/>
    <n v="1308"/>
  </r>
  <r>
    <s v="774-F-Jun-06-23"/>
    <m/>
    <n v="774"/>
    <x v="59"/>
    <n v="14.635"/>
    <n v="14.64"/>
    <x v="241"/>
    <s v=""/>
    <n v="55541275"/>
    <n v="52339702"/>
    <n v="28.4"/>
    <n v="5.27"/>
    <n v="0"/>
    <s v="f"/>
    <n v="8.5634322798561354E-4"/>
    <n v="2"/>
    <n v="1309"/>
  </r>
  <r>
    <s v="774-F-Jun-06-23"/>
    <m/>
    <n v="774"/>
    <x v="59"/>
    <n v="14.760999999999999"/>
    <n v="14.76"/>
    <x v="531"/>
    <s v=""/>
    <n v="42166686"/>
    <n v="52339702"/>
    <n v="28.4"/>
    <n v="5.27"/>
    <n v="0"/>
    <s v="f"/>
    <n v="6.4963564054790516E-4"/>
    <n v="2"/>
    <n v="1310"/>
  </r>
  <r>
    <s v="774-F-Jun-06-23"/>
    <m/>
    <n v="774"/>
    <x v="59"/>
    <n v="14.956"/>
    <n v="14.96"/>
    <x v="95"/>
    <s v="benzene"/>
    <n v="181211354"/>
    <n v="52339702"/>
    <n v="28.4"/>
    <n v="5.27"/>
    <n v="0"/>
    <s v="f"/>
    <n v="2.7896799607912601E-3"/>
    <n v="2"/>
    <n v="1311"/>
  </r>
  <r>
    <s v="774-F-Jun-06-23"/>
    <m/>
    <n v="774"/>
    <x v="59"/>
    <n v="15.067"/>
    <n v="15.07"/>
    <x v="532"/>
    <s v=""/>
    <n v="17020109"/>
    <n v="52339702"/>
    <n v="28.4"/>
    <n v="5.27"/>
    <n v="0"/>
    <s v="f"/>
    <n v="2.6181840395400727E-4"/>
    <n v="2"/>
    <n v="1312"/>
  </r>
  <r>
    <s v="774-F-Jun-06-23"/>
    <m/>
    <n v="774"/>
    <x v="59"/>
    <n v="15.163"/>
    <n v="15.16"/>
    <x v="23"/>
    <s v=""/>
    <n v="31960316"/>
    <n v="52339702"/>
    <n v="28.4"/>
    <n v="5.27"/>
    <n v="0"/>
    <s v="f"/>
    <n v="4.9126746996521126E-4"/>
    <n v="2"/>
    <n v="1313"/>
  </r>
  <r>
    <s v="774-F-Jun-06-23"/>
    <m/>
    <n v="774"/>
    <x v="59"/>
    <n v="15.218"/>
    <n v="15.22"/>
    <x v="402"/>
    <s v=""/>
    <n v="46268144"/>
    <n v="52339702"/>
    <n v="28.4"/>
    <n v="5.27"/>
    <n v="0"/>
    <s v="f"/>
    <n v="7.1065429050311247E-4"/>
    <n v="2"/>
    <n v="1314"/>
  </r>
  <r>
    <s v="774-F-Jun-06-23"/>
    <m/>
    <n v="774"/>
    <x v="59"/>
    <n v="15.461"/>
    <n v="15.46"/>
    <x v="243"/>
    <s v=""/>
    <n v="34678197"/>
    <n v="52339702"/>
    <n v="28.4"/>
    <n v="5.27"/>
    <n v="0"/>
    <s v="f"/>
    <n v="5.3223376847031864E-4"/>
    <n v="2"/>
    <n v="1315"/>
  </r>
  <r>
    <s v="774-F-Jun-06-23"/>
    <m/>
    <n v="774"/>
    <x v="59"/>
    <n v="15.712"/>
    <n v="15.71"/>
    <x v="25"/>
    <s v=""/>
    <n v="73586540"/>
    <n v="52339702"/>
    <n v="28.4"/>
    <n v="5.27"/>
    <n v="0"/>
    <s v="f"/>
    <n v="1.1285327397813887E-3"/>
    <n v="2"/>
    <n v="1316"/>
  </r>
  <r>
    <s v="774-F-Jun-06-23"/>
    <m/>
    <n v="774"/>
    <x v="59"/>
    <n v="15.939"/>
    <n v="15.94"/>
    <x v="376"/>
    <s v=""/>
    <n v="41603588"/>
    <n v="52339702"/>
    <n v="28.4"/>
    <n v="5.27"/>
    <n v="0"/>
    <s v="f"/>
    <n v="6.3755356862647264E-4"/>
    <n v="2"/>
    <n v="1317"/>
  </r>
  <r>
    <s v="774-F-Jun-06-23"/>
    <m/>
    <n v="774"/>
    <x v="59"/>
    <n v="16.02"/>
    <n v="16.02"/>
    <x v="319"/>
    <s v=""/>
    <n v="16904734"/>
    <n v="52339702"/>
    <n v="28.4"/>
    <n v="5.27"/>
    <n v="0"/>
    <s v="f"/>
    <n v="2.5885979340012724E-4"/>
    <n v="2"/>
    <n v="1318"/>
  </r>
  <r>
    <s v="774-F-Jun-06-23"/>
    <m/>
    <n v="774"/>
    <x v="59"/>
    <n v="16.111000000000001"/>
    <n v="16.11"/>
    <x v="204"/>
    <s v=""/>
    <n v="41894948"/>
    <n v="52339702"/>
    <n v="28.4"/>
    <n v="5.27"/>
    <n v="0"/>
    <s v="f"/>
    <n v="6.4104501782102051E-4"/>
    <n v="2"/>
    <n v="1319"/>
  </r>
  <r>
    <s v="774-F-Jun-06-23"/>
    <m/>
    <n v="774"/>
    <x v="59"/>
    <n v="16.225999999999999"/>
    <n v="16.23"/>
    <x v="533"/>
    <s v=""/>
    <n v="834915305"/>
    <n v="52339702"/>
    <n v="28.4"/>
    <n v="5.27"/>
    <n v="0"/>
    <s v="f"/>
    <n v="1.2765568492083422E-2"/>
    <n v="2"/>
    <n v="1320"/>
  </r>
  <r>
    <s v="774-F-Jun-06-23"/>
    <m/>
    <n v="774"/>
    <x v="59"/>
    <n v="16.369"/>
    <n v="16.37"/>
    <x v="28"/>
    <s v="dodecane"/>
    <n v="126115163"/>
    <n v="52339702"/>
    <n v="28.4"/>
    <n v="5.27"/>
    <n v="0"/>
    <s v="f"/>
    <n v="1.9267978674495203E-3"/>
    <n v="2"/>
    <n v="1321"/>
  </r>
  <r>
    <s v="774-F-Jun-06-23"/>
    <m/>
    <n v="774"/>
    <x v="59"/>
    <n v="16.478000000000002"/>
    <n v="16.48"/>
    <x v="377"/>
    <s v=""/>
    <n v="10072665"/>
    <n v="52339702"/>
    <n v="28.4"/>
    <n v="5.27"/>
    <n v="0"/>
    <s v="f"/>
    <n v="1.5377459935434821E-4"/>
    <n v="2"/>
    <n v="1322"/>
  </r>
  <r>
    <s v="774-F-Jun-06-23"/>
    <m/>
    <n v="774"/>
    <x v="59"/>
    <n v="16.550999999999998"/>
    <n v="16.55"/>
    <x v="29"/>
    <s v="decanal"/>
    <n v="143925164"/>
    <n v="52339702"/>
    <n v="28.4"/>
    <n v="5.27"/>
    <n v="0"/>
    <s v="f"/>
    <n v="2.1955764197528131E-3"/>
    <n v="2"/>
    <n v="1323"/>
  </r>
  <r>
    <s v="774-F-Jun-06-23"/>
    <m/>
    <n v="774"/>
    <x v="59"/>
    <n v="16.747"/>
    <n v="16.75"/>
    <x v="534"/>
    <s v=""/>
    <n v="22049535"/>
    <n v="52339702"/>
    <n v="28.4"/>
    <n v="5.27"/>
    <n v="0"/>
    <s v="f"/>
    <n v="3.3611130421545051E-4"/>
    <n v="2"/>
    <n v="1324"/>
  </r>
  <r>
    <s v="774-F-Jun-06-23"/>
    <m/>
    <n v="774"/>
    <x v="59"/>
    <n v="16.844000000000001"/>
    <n v="16.84"/>
    <x v="300"/>
    <s v=""/>
    <n v="41863773"/>
    <n v="52339702"/>
    <n v="28.4"/>
    <n v="5.27"/>
    <n v="0"/>
    <s v="f"/>
    <n v="6.376673161040652E-4"/>
    <n v="2"/>
    <n v="1325"/>
  </r>
  <r>
    <s v="774-F-Jun-06-23"/>
    <m/>
    <n v="774"/>
    <x v="59"/>
    <n v="16.934000000000001"/>
    <n v="16.93"/>
    <x v="273"/>
    <s v=""/>
    <n v="103610172"/>
    <n v="52339702"/>
    <n v="28.4"/>
    <n v="5.27"/>
    <n v="0"/>
    <s v="f"/>
    <n v="1.5769958107690267E-3"/>
    <n v="2"/>
    <n v="1326"/>
  </r>
  <r>
    <s v="774-F-Jun-06-23"/>
    <m/>
    <n v="774"/>
    <x v="59"/>
    <n v="17.193000000000001"/>
    <n v="17.190000000000001"/>
    <x v="247"/>
    <s v=""/>
    <n v="62290752"/>
    <n v="52339702"/>
    <n v="28.4"/>
    <n v="5.27"/>
    <n v="0"/>
    <s v="f"/>
    <n v="9.4738023540605093E-4"/>
    <n v="2"/>
    <n v="1327"/>
  </r>
  <r>
    <s v="774-F-Jun-06-23"/>
    <m/>
    <n v="774"/>
    <x v="59"/>
    <n v="17.326000000000001"/>
    <n v="17.329999999999998"/>
    <x v="152"/>
    <s v="z3hex"/>
    <n v="11302744"/>
    <n v="52339702"/>
    <n v="28.4"/>
    <n v="5.27"/>
    <n v="0"/>
    <s v="f"/>
    <n v="1.7177402226978928E-4"/>
    <n v="2"/>
    <n v="1328"/>
  </r>
  <r>
    <s v="774-F-Jun-06-23"/>
    <m/>
    <n v="774"/>
    <x v="59"/>
    <n v="17.445"/>
    <n v="17.45"/>
    <x v="30"/>
    <s v="cisthreehexiso"/>
    <n v="17010567"/>
    <n v="52339702"/>
    <n v="28.4"/>
    <n v="5.27"/>
    <n v="0"/>
    <s v="f"/>
    <n v="2.5832442891835004E-4"/>
    <n v="2"/>
    <n v="1329"/>
  </r>
  <r>
    <s v="774-F-Jun-06-23"/>
    <m/>
    <n v="774"/>
    <x v="59"/>
    <n v="17.649000000000001"/>
    <n v="17.649999999999999"/>
    <x v="248"/>
    <s v=""/>
    <n v="58398586"/>
    <n v="52339702"/>
    <n v="28.4"/>
    <n v="5.27"/>
    <n v="0"/>
    <s v="f"/>
    <n v="8.8618084778265601E-4"/>
    <n v="2"/>
    <n v="1330"/>
  </r>
  <r>
    <s v="774-F-Jun-06-23"/>
    <m/>
    <n v="774"/>
    <x v="59"/>
    <n v="18.183"/>
    <n v="18.18"/>
    <x v="33"/>
    <s v="methylacetophenone"/>
    <n v="30753139"/>
    <n v="52339702"/>
    <n v="28.4"/>
    <n v="5.27"/>
    <n v="0"/>
    <s v="f"/>
    <n v="4.6631895037394129E-4"/>
    <n v="2"/>
    <n v="1331"/>
  </r>
  <r>
    <s v="774-F-Jun-06-23"/>
    <m/>
    <n v="774"/>
    <x v="59"/>
    <n v="18.439"/>
    <n v="18.440000000000001"/>
    <x v="302"/>
    <s v=""/>
    <n v="220836124"/>
    <n v="52339702"/>
    <n v="28.4"/>
    <n v="5.27"/>
    <n v="0"/>
    <s v="f"/>
    <n v="3.3460895547541914E-3"/>
    <n v="2"/>
    <n v="1332"/>
  </r>
  <r>
    <s v="774-F-Jun-06-23"/>
    <m/>
    <n v="774"/>
    <x v="59"/>
    <n v="18.594000000000001"/>
    <n v="18.59"/>
    <x v="34"/>
    <s v=""/>
    <n v="7556373"/>
    <n v="52339702"/>
    <n v="28.4"/>
    <n v="5.27"/>
    <n v="0"/>
    <s v="f"/>
    <n v="1.1440760841989493E-4"/>
    <n v="2"/>
    <n v="1333"/>
  </r>
  <r>
    <s v="774-F-Jun-06-23"/>
    <m/>
    <n v="774"/>
    <x v="59"/>
    <n v="18.690000000000001"/>
    <n v="18.690000000000001"/>
    <x v="35"/>
    <s v=""/>
    <n v="38445641"/>
    <n v="52339702"/>
    <n v="28.4"/>
    <n v="5.27"/>
    <n v="0"/>
    <s v="f"/>
    <n v="5.8165162495320321E-4"/>
    <n v="2"/>
    <n v="1334"/>
  </r>
  <r>
    <s v="774-F-Jun-06-23"/>
    <m/>
    <n v="774"/>
    <x v="59"/>
    <n v="19.004999999999999"/>
    <n v="19.010000000000002"/>
    <x v="36"/>
    <s v="methylnaphthalene"/>
    <n v="291975045"/>
    <n v="52339702"/>
    <n v="28.4"/>
    <n v="5.27"/>
    <n v="0"/>
    <s v="f"/>
    <n v="4.4140387089725737E-3"/>
    <n v="2"/>
    <n v="1335"/>
  </r>
  <r>
    <s v="774-F-Jun-06-23"/>
    <m/>
    <n v="774"/>
    <x v="59"/>
    <n v="19.097999999999999"/>
    <n v="19.100000000000001"/>
    <x v="37"/>
    <s v=""/>
    <n v="26770127"/>
    <n v="52339702"/>
    <n v="28.4"/>
    <n v="5.27"/>
    <n v="0"/>
    <s v="f"/>
    <n v="4.0440418609157138E-4"/>
    <n v="2"/>
    <n v="1336"/>
  </r>
  <r>
    <s v="774-F-Jun-06-23"/>
    <m/>
    <n v="774"/>
    <x v="59"/>
    <n v="19.398"/>
    <n v="19.399999999999999"/>
    <x v="39"/>
    <s v="undecanal_c"/>
    <n v="29395747"/>
    <n v="52339702"/>
    <n v="28.4"/>
    <n v="5.27"/>
    <n v="0"/>
    <s v="f"/>
    <n v="4.4373610065444097E-4"/>
    <n v="2"/>
    <n v="1337"/>
  </r>
  <r>
    <s v="774-F-Jun-06-23"/>
    <m/>
    <n v="774"/>
    <x v="59"/>
    <n v="19.504999999999999"/>
    <n v="19.510000000000002"/>
    <x v="41"/>
    <s v="standard"/>
    <n v="52339702"/>
    <n v="52339702"/>
    <n v="28.4"/>
    <n v="5.27"/>
    <n v="0"/>
    <s v="f"/>
    <n v="7.8949030505905387E-4"/>
    <n v="2"/>
    <n v="1338"/>
  </r>
  <r>
    <s v="774-F-Jun-06-23"/>
    <m/>
    <n v="774"/>
    <x v="59"/>
    <n v="19.88"/>
    <n v="19.88"/>
    <x v="164"/>
    <s v=""/>
    <n v="14834196"/>
    <n v="52339702"/>
    <n v="28.4"/>
    <n v="5.27"/>
    <n v="0"/>
    <s v="f"/>
    <n v="2.2359140499460614E-4"/>
    <n v="2"/>
    <n v="1339"/>
  </r>
  <r>
    <s v="774-F-Jun-06-23"/>
    <m/>
    <n v="774"/>
    <x v="59"/>
    <n v="20.058"/>
    <n v="20.059999999999999"/>
    <x v="403"/>
    <s v=""/>
    <n v="14139875"/>
    <n v="52339702"/>
    <n v="28.4"/>
    <n v="5.27"/>
    <n v="0"/>
    <s v="f"/>
    <n v="2.1296706263386622E-4"/>
    <n v="2"/>
    <n v="1340"/>
  </r>
  <r>
    <s v="774-F-Jun-06-23"/>
    <m/>
    <n v="774"/>
    <x v="59"/>
    <n v="20.109000000000002"/>
    <n v="20.11"/>
    <x v="535"/>
    <s v=""/>
    <n v="11919504"/>
    <n v="52339702"/>
    <n v="28.4"/>
    <n v="5.27"/>
    <n v="0"/>
    <s v="f"/>
    <n v="1.7939117517988589E-4"/>
    <n v="2"/>
    <n v="1341"/>
  </r>
  <r>
    <s v="774-F-Jun-06-23"/>
    <m/>
    <n v="774"/>
    <x v="59"/>
    <n v="20.254000000000001"/>
    <n v="20.25"/>
    <x v="536"/>
    <s v=""/>
    <n v="11748407"/>
    <n v="52339702"/>
    <n v="28.4"/>
    <n v="5.27"/>
    <n v="0"/>
    <s v="f"/>
    <n v="1.7668437175099894E-4"/>
    <n v="2"/>
    <n v="1342"/>
  </r>
  <r>
    <s v="774-F-Jun-06-23"/>
    <m/>
    <n v="774"/>
    <x v="59"/>
    <n v="20.329999999999998"/>
    <n v="20.329999999999998"/>
    <x v="537"/>
    <s v=""/>
    <n v="18092000"/>
    <n v="52339702"/>
    <n v="28.4"/>
    <n v="5.27"/>
    <n v="0"/>
    <s v="f"/>
    <n v="2.7188311400346709E-4"/>
    <n v="2"/>
    <n v="1343"/>
  </r>
  <r>
    <s v="774-F-Jun-06-23"/>
    <m/>
    <n v="774"/>
    <x v="59"/>
    <n v="20.393000000000001"/>
    <n v="20.39"/>
    <x v="538"/>
    <s v=""/>
    <n v="13059544"/>
    <n v="52339702"/>
    <n v="28.4"/>
    <n v="5.27"/>
    <n v="0"/>
    <s v="f"/>
    <n v="1.9611030416786962E-4"/>
    <n v="2"/>
    <n v="1344"/>
  </r>
  <r>
    <s v="774-F-Jun-06-23"/>
    <m/>
    <n v="774"/>
    <x v="59"/>
    <n v="20.648"/>
    <n v="20.65"/>
    <x v="426"/>
    <s v=""/>
    <n v="42521287"/>
    <n v="52339702"/>
    <n v="28.4"/>
    <n v="5.27"/>
    <n v="0"/>
    <s v="f"/>
    <n v="6.3805157587351873E-4"/>
    <n v="2"/>
    <n v="1345"/>
  </r>
  <r>
    <s v="774-F-Jun-06-23"/>
    <m/>
    <n v="774"/>
    <x v="59"/>
    <n v="20.756"/>
    <n v="20.76"/>
    <x v="539"/>
    <s v=""/>
    <n v="14455246"/>
    <n v="52339702"/>
    <n v="28.4"/>
    <n v="5.27"/>
    <n v="0"/>
    <s v="f"/>
    <n v="2.1674650140289872E-4"/>
    <n v="2"/>
    <n v="1346"/>
  </r>
  <r>
    <s v="774-F-Jun-06-23"/>
    <m/>
    <n v="774"/>
    <x v="59"/>
    <n v="21.225999999999999"/>
    <n v="21.23"/>
    <x v="254"/>
    <s v=""/>
    <n v="15783560"/>
    <n v="52339702"/>
    <n v="28.4"/>
    <n v="5.27"/>
    <n v="0"/>
    <s v="f"/>
    <n v="2.3648796211928017E-4"/>
    <n v="2"/>
    <n v="1347"/>
  </r>
  <r>
    <s v="774-F-Jun-06-23"/>
    <m/>
    <n v="774"/>
    <x v="59"/>
    <n v="21.372"/>
    <n v="21.37"/>
    <x v="255"/>
    <s v=""/>
    <n v="24198257"/>
    <n v="52339702"/>
    <n v="28.4"/>
    <n v="5.27"/>
    <n v="0"/>
    <s v="f"/>
    <n v="3.622979375470949E-4"/>
    <n v="2"/>
    <n v="1348"/>
  </r>
  <r>
    <s v="774-F-Jun-06-23"/>
    <m/>
    <n v="774"/>
    <x v="59"/>
    <n v="21.634"/>
    <n v="21.63"/>
    <x v="119"/>
    <s v=""/>
    <n v="17714374"/>
    <n v="52339702"/>
    <n v="28.4"/>
    <n v="5.27"/>
    <n v="0"/>
    <s v="f"/>
    <n v="2.6502419802418222E-4"/>
    <n v="2"/>
    <n v="1349"/>
  </r>
  <r>
    <s v="774-F-Jun-06-23"/>
    <m/>
    <n v="774"/>
    <x v="59"/>
    <n v="21.838000000000001"/>
    <n v="21.84"/>
    <x v="44"/>
    <s v="tetradecane"/>
    <n v="38903195"/>
    <n v="52339702"/>
    <n v="28.4"/>
    <n v="5.27"/>
    <n v="0"/>
    <s v="f"/>
    <n v="5.8159835651217082E-4"/>
    <n v="2"/>
    <n v="1350"/>
  </r>
  <r>
    <s v="774-F-Jun-06-23"/>
    <m/>
    <n v="774"/>
    <x v="59"/>
    <n v="21.984999999999999"/>
    <n v="21.99"/>
    <x v="540"/>
    <s v=""/>
    <n v="376982031"/>
    <n v="52339702"/>
    <n v="28.4"/>
    <n v="5.27"/>
    <n v="0"/>
    <s v="f"/>
    <n v="5.6316670364269109E-3"/>
    <n v="2"/>
    <n v="1351"/>
  </r>
  <r>
    <s v="774-F-Jun-06-23"/>
    <m/>
    <n v="774"/>
    <x v="59"/>
    <n v="22.321000000000002"/>
    <n v="22.32"/>
    <x v="257"/>
    <s v=""/>
    <n v="494205807"/>
    <n v="52339702"/>
    <n v="28.4"/>
    <n v="5.27"/>
    <n v="0"/>
    <s v="f"/>
    <n v="7.377391339703044E-3"/>
    <n v="2"/>
    <n v="1352"/>
  </r>
  <r>
    <s v="774-F-Jun-06-23"/>
    <m/>
    <n v="774"/>
    <x v="59"/>
    <n v="22.423999999999999"/>
    <n v="22.42"/>
    <x v="83"/>
    <s v=""/>
    <n v="37710542"/>
    <n v="52339702"/>
    <n v="28.4"/>
    <n v="5.27"/>
    <n v="0"/>
    <s v="f"/>
    <n v="5.625182886790824E-4"/>
    <n v="2"/>
    <n v="1353"/>
  </r>
  <r>
    <s v="774-F-Jun-06-23"/>
    <m/>
    <n v="774"/>
    <x v="59"/>
    <n v="22.585999999999999"/>
    <n v="22.59"/>
    <x v="258"/>
    <s v=""/>
    <n v="46399785"/>
    <n v="52339702"/>
    <n v="28.4"/>
    <n v="5.27"/>
    <n v="0"/>
    <s v="f"/>
    <n v="6.9162227626576507E-4"/>
    <n v="2"/>
    <n v="1354"/>
  </r>
  <r>
    <s v="774-F-Jun-06-23"/>
    <m/>
    <n v="774"/>
    <x v="59"/>
    <n v="22.727"/>
    <n v="22.73"/>
    <x v="361"/>
    <s v=""/>
    <n v="52833543"/>
    <n v="52339702"/>
    <n v="28.4"/>
    <n v="5.27"/>
    <n v="0"/>
    <s v="f"/>
    <n v="7.8694088457478015E-4"/>
    <n v="2"/>
    <n v="1355"/>
  </r>
  <r>
    <s v="774-F-Jun-06-23"/>
    <m/>
    <n v="774"/>
    <x v="59"/>
    <n v="22.8"/>
    <n v="22.8"/>
    <x v="305"/>
    <s v=""/>
    <n v="20158454"/>
    <n v="52339702"/>
    <n v="28.4"/>
    <n v="5.27"/>
    <n v="0"/>
    <s v="f"/>
    <n v="3.0003312228249051E-4"/>
    <n v="2"/>
    <n v="1356"/>
  </r>
  <r>
    <s v="774-F-Jun-06-23"/>
    <m/>
    <n v="774"/>
    <x v="59"/>
    <n v="22.986000000000001"/>
    <n v="22.99"/>
    <x v="306"/>
    <s v=""/>
    <n v="9174697"/>
    <n v="52339702"/>
    <n v="28.4"/>
    <n v="5.27"/>
    <n v="0"/>
    <s v="f"/>
    <n v="1.3645314559063116E-4"/>
    <n v="2"/>
    <n v="1357"/>
  </r>
  <r>
    <s v="774-F-Jun-06-23"/>
    <m/>
    <n v="774"/>
    <x v="59"/>
    <n v="23.146999999999998"/>
    <n v="23.15"/>
    <x v="541"/>
    <s v=""/>
    <n v="45824830"/>
    <n v="52339702"/>
    <n v="28.4"/>
    <n v="5.27"/>
    <n v="0"/>
    <s v="f"/>
    <n v="6.810402214570369E-4"/>
    <n v="2"/>
    <n v="1358"/>
  </r>
  <r>
    <s v="774-F-Jun-06-23"/>
    <m/>
    <n v="774"/>
    <x v="59"/>
    <n v="23.315999999999999"/>
    <n v="23.32"/>
    <x v="307"/>
    <s v=""/>
    <n v="99690062"/>
    <n v="52339702"/>
    <n v="28.4"/>
    <n v="5.27"/>
    <n v="0"/>
    <s v="f"/>
    <n v="1.4804852279190447E-3"/>
    <n v="2"/>
    <n v="1359"/>
  </r>
  <r>
    <s v="774-F-Jun-06-23"/>
    <m/>
    <n v="774"/>
    <x v="59"/>
    <n v="23.408999999999999"/>
    <n v="23.41"/>
    <x v="308"/>
    <s v=""/>
    <n v="50795125"/>
    <n v="52339702"/>
    <n v="28.4"/>
    <n v="5.27"/>
    <n v="0"/>
    <s v="f"/>
    <n v="7.5379767586117731E-4"/>
    <n v="2"/>
    <n v="1360"/>
  </r>
  <r>
    <s v="774-F-Jun-06-23"/>
    <m/>
    <n v="774"/>
    <x v="59"/>
    <n v="23.54"/>
    <n v="23.54"/>
    <x v="77"/>
    <s v=""/>
    <n v="39270907"/>
    <n v="52339702"/>
    <n v="28.4"/>
    <n v="5.27"/>
    <n v="0"/>
    <s v="f"/>
    <n v="5.8235053084144516E-4"/>
    <n v="2"/>
    <n v="1361"/>
  </r>
  <r>
    <s v="774-F-Jun-06-23"/>
    <m/>
    <n v="774"/>
    <x v="59"/>
    <n v="23.667999999999999"/>
    <n v="23.67"/>
    <x v="261"/>
    <s v=""/>
    <n v="26118804"/>
    <n v="52339702"/>
    <n v="28.4"/>
    <n v="5.27"/>
    <n v="0"/>
    <s v="f"/>
    <n v="3.8703286770681552E-4"/>
    <n v="2"/>
    <n v="1362"/>
  </r>
  <r>
    <s v="774-F-Jun-06-23"/>
    <m/>
    <n v="774"/>
    <x v="59"/>
    <n v="23.795999999999999"/>
    <n v="23.8"/>
    <x v="262"/>
    <s v=""/>
    <n v="18123943"/>
    <n v="52339702"/>
    <n v="28.4"/>
    <n v="5.27"/>
    <n v="0"/>
    <s v="f"/>
    <n v="2.6836662275656623E-4"/>
    <n v="2"/>
    <n v="1363"/>
  </r>
  <r>
    <s v="774-F-Jun-06-23"/>
    <m/>
    <n v="774"/>
    <x v="59"/>
    <n v="23.902000000000001"/>
    <n v="23.9"/>
    <x v="309"/>
    <s v=""/>
    <n v="9619877"/>
    <n v="52339702"/>
    <n v="28.4"/>
    <n v="5.27"/>
    <n v="0"/>
    <s v="f"/>
    <n v="1.4233995293873973E-4"/>
    <n v="2"/>
    <n v="1364"/>
  </r>
  <r>
    <s v="774-F-Jun-06-23"/>
    <m/>
    <n v="774"/>
    <x v="59"/>
    <n v="24.331"/>
    <n v="24.33"/>
    <x v="48"/>
    <s v="pentadecane"/>
    <n v="13335486"/>
    <n v="52339702"/>
    <n v="28.4"/>
    <n v="5.27"/>
    <n v="0"/>
    <s v="f"/>
    <n v="1.9717319120899393E-4"/>
    <n v="2"/>
    <n v="1365"/>
  </r>
  <r>
    <s v="774-F-Jun-06-23"/>
    <m/>
    <n v="774"/>
    <x v="59"/>
    <n v="24.405000000000001"/>
    <n v="24.41"/>
    <x v="263"/>
    <s v=""/>
    <n v="14167888"/>
    <n v="52339702"/>
    <n v="28.4"/>
    <n v="5.27"/>
    <n v="0"/>
    <s v="f"/>
    <n v="2.0932740264727274E-4"/>
    <n v="2"/>
    <n v="1366"/>
  </r>
  <r>
    <s v="774-F-Jun-06-23"/>
    <m/>
    <n v="774"/>
    <x v="59"/>
    <n v="24.603999999999999"/>
    <n v="24.6"/>
    <x v="49"/>
    <s v="tridecanal"/>
    <n v="264963706"/>
    <n v="52339702"/>
    <n v="28.4"/>
    <n v="5.27"/>
    <n v="0"/>
    <s v="f"/>
    <n v="3.9119162103679935E-3"/>
    <n v="2"/>
    <n v="1367"/>
  </r>
  <r>
    <s v="774-F-Jun-06-23"/>
    <m/>
    <n v="774"/>
    <x v="59"/>
    <n v="24.678999999999998"/>
    <n v="24.68"/>
    <x v="437"/>
    <s v=""/>
    <n v="7487403"/>
    <n v="52339702"/>
    <n v="28.4"/>
    <n v="5.27"/>
    <n v="0"/>
    <s v="f"/>
    <n v="1.1046298651347485E-4"/>
    <n v="2"/>
    <n v="1368"/>
  </r>
  <r>
    <s v="774-F-Jun-06-23"/>
    <m/>
    <n v="774"/>
    <x v="59"/>
    <n v="24.971"/>
    <n v="24.97"/>
    <x v="264"/>
    <s v=""/>
    <n v="72030987"/>
    <n v="52339702"/>
    <n v="28.4"/>
    <n v="5.27"/>
    <n v="0"/>
    <s v="f"/>
    <n v="1.0619096969420832E-3"/>
    <n v="2"/>
    <n v="1369"/>
  </r>
  <r>
    <s v="774-F-Jun-06-23"/>
    <m/>
    <n v="774"/>
    <x v="59"/>
    <n v="25.411000000000001"/>
    <n v="25.41"/>
    <x v="310"/>
    <s v=""/>
    <n v="8184752"/>
    <n v="52339702"/>
    <n v="28.4"/>
    <n v="5.27"/>
    <n v="0"/>
    <s v="f"/>
    <n v="1.2057482120845036E-4"/>
    <n v="2"/>
    <n v="1370"/>
  </r>
  <r>
    <s v="774-F-Jun-06-23"/>
    <m/>
    <n v="774"/>
    <x v="59"/>
    <n v="26.931999999999999"/>
    <n v="26.93"/>
    <x v="266"/>
    <s v=""/>
    <n v="31022674"/>
    <n v="52339702"/>
    <n v="28.4"/>
    <n v="5.27"/>
    <n v="0"/>
    <s v="f"/>
    <n v="4.5668152578342961E-4"/>
    <n v="2"/>
    <n v="1371"/>
  </r>
  <r>
    <s v="774-F-Jun-06-23"/>
    <m/>
    <n v="774"/>
    <x v="59"/>
    <n v="26.99"/>
    <n v="26.99"/>
    <x v="53"/>
    <s v="tetradecanal"/>
    <n v="7180044"/>
    <n v="52339702"/>
    <n v="28.4"/>
    <n v="5.27"/>
    <n v="0"/>
    <s v="f"/>
    <n v="1.0561963524472123E-4"/>
    <n v="2"/>
    <n v="1372"/>
  </r>
  <r>
    <s v="774-F-Jun-06-23"/>
    <m/>
    <n v="774"/>
    <x v="59"/>
    <n v="29.257999999999999"/>
    <n v="29.26"/>
    <x v="57"/>
    <s v="pentadecanal"/>
    <n v="19885865"/>
    <n v="52339702"/>
    <n v="28.4"/>
    <n v="5.27"/>
    <n v="0"/>
    <s v="f"/>
    <n v="2.9231130956003067E-4"/>
    <n v="2"/>
    <n v="1373"/>
  </r>
  <r>
    <s v="774-F-Jun-06-23"/>
    <m/>
    <n v="774"/>
    <x v="59"/>
    <n v="31.24"/>
    <n v="31.24"/>
    <x v="58"/>
    <s v=""/>
    <n v="13595930"/>
    <n v="52339702"/>
    <n v="28.4"/>
    <n v="5.27"/>
    <n v="0"/>
    <s v="f"/>
    <n v="1.9970726141555612E-4"/>
    <n v="2"/>
    <n v="1374"/>
  </r>
  <r>
    <s v="774-F-Jun-06-23"/>
    <m/>
    <n v="774"/>
    <x v="59"/>
    <n v="32.005000000000003"/>
    <n v="32.01"/>
    <x v="124"/>
    <s v=""/>
    <n v="7286412"/>
    <n v="52339702"/>
    <n v="28.4"/>
    <n v="5.27"/>
    <n v="0"/>
    <s v="f"/>
    <n v="1.069504694127472E-4"/>
    <n v="2"/>
    <n v="1375"/>
  </r>
  <r>
    <s v="774-F-Jun-06-23"/>
    <m/>
    <n v="774"/>
    <x v="59"/>
    <n v="32.872"/>
    <n v="32.869999999999997"/>
    <x v="267"/>
    <s v=""/>
    <n v="17334170"/>
    <n v="52339702"/>
    <n v="28.4"/>
    <n v="5.27"/>
    <n v="0"/>
    <s v="f"/>
    <n v="2.5424726313371749E-4"/>
    <n v="2"/>
    <n v="1376"/>
  </r>
  <r>
    <m/>
    <m/>
    <m/>
    <x v="60"/>
    <m/>
    <m/>
    <x v="54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FA4E4-94D3-AD43-B4B9-ED4F6165B89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Y66" firstHeaderRow="1" firstDataRow="2" firstDataCol="1"/>
  <pivotFields count="17">
    <pivotField showAll="0"/>
    <pivotField showAll="0"/>
    <pivotField showAll="0"/>
    <pivotField axis="axisRow" showAll="0">
      <items count="62">
        <item x="0"/>
        <item x="39"/>
        <item x="1"/>
        <item x="40"/>
        <item x="41"/>
        <item x="18"/>
        <item x="2"/>
        <item x="3"/>
        <item x="43"/>
        <item x="42"/>
        <item x="19"/>
        <item x="20"/>
        <item x="21"/>
        <item x="22"/>
        <item x="4"/>
        <item x="5"/>
        <item x="44"/>
        <item x="45"/>
        <item x="23"/>
        <item x="24"/>
        <item x="25"/>
        <item x="26"/>
        <item x="46"/>
        <item x="47"/>
        <item x="27"/>
        <item x="6"/>
        <item x="28"/>
        <item x="7"/>
        <item x="29"/>
        <item x="8"/>
        <item x="9"/>
        <item x="30"/>
        <item x="10"/>
        <item x="31"/>
        <item x="48"/>
        <item x="49"/>
        <item x="50"/>
        <item x="51"/>
        <item x="12"/>
        <item x="32"/>
        <item x="11"/>
        <item x="13"/>
        <item x="14"/>
        <item x="33"/>
        <item x="58"/>
        <item x="34"/>
        <item x="35"/>
        <item x="52"/>
        <item x="53"/>
        <item x="36"/>
        <item x="59"/>
        <item x="54"/>
        <item x="15"/>
        <item x="55"/>
        <item x="56"/>
        <item x="37"/>
        <item x="16"/>
        <item x="57"/>
        <item x="38"/>
        <item x="17"/>
        <item x="60"/>
        <item t="default"/>
      </items>
    </pivotField>
    <pivotField showAll="0"/>
    <pivotField showAll="0"/>
    <pivotField axis="axisCol" showAll="0">
      <items count="583">
        <item x="212"/>
        <item x="159"/>
        <item x="453"/>
        <item x="100"/>
        <item x="177"/>
        <item x="205"/>
        <item x="167"/>
        <item x="0"/>
        <item x="160"/>
        <item x="84"/>
        <item x="1"/>
        <item x="161"/>
        <item x="444"/>
        <item x="101"/>
        <item x="67"/>
        <item x="365"/>
        <item x="454"/>
        <item x="493"/>
        <item x="102"/>
        <item x="196"/>
        <item x="110"/>
        <item x="494"/>
        <item x="197"/>
        <item x="514"/>
        <item x="495"/>
        <item x="178"/>
        <item x="198"/>
        <item x="85"/>
        <item x="445"/>
        <item x="103"/>
        <item x="68"/>
        <item x="134"/>
        <item x="496"/>
        <item x="213"/>
        <item x="2"/>
        <item x="135"/>
        <item x="446"/>
        <item x="111"/>
        <item x="136"/>
        <item x="86"/>
        <item x="516"/>
        <item x="3"/>
        <item x="221"/>
        <item x="332"/>
        <item x="87"/>
        <item x="4"/>
        <item x="112"/>
        <item x="69"/>
        <item x="104"/>
        <item x="455"/>
        <item x="482"/>
        <item x="168"/>
        <item x="137"/>
        <item m="1" x="580"/>
        <item x="5"/>
        <item m="1" x="579"/>
        <item x="138"/>
        <item x="456"/>
        <item x="179"/>
        <item x="199"/>
        <item x="497"/>
        <item x="6"/>
        <item x="139"/>
        <item x="180"/>
        <item x="200"/>
        <item x="268"/>
        <item x="390"/>
        <item x="7"/>
        <item x="483"/>
        <item x="498"/>
        <item x="88"/>
        <item m="1" x="545"/>
        <item x="8"/>
        <item m="1" x="546"/>
        <item x="89"/>
        <item m="1" x="581"/>
        <item x="9"/>
        <item x="484"/>
        <item x="469"/>
        <item x="201"/>
        <item x="279"/>
        <item x="226"/>
        <item x="517"/>
        <item x="457"/>
        <item x="499"/>
        <item m="1" x="547"/>
        <item x="169"/>
        <item m="1" x="548"/>
        <item x="518"/>
        <item x="224"/>
        <item x="113"/>
        <item x="105"/>
        <item x="206"/>
        <item x="181"/>
        <item x="500"/>
        <item x="458"/>
        <item x="182"/>
        <item x="70"/>
        <item x="459"/>
        <item x="10"/>
        <item x="140"/>
        <item x="505"/>
        <item x="141"/>
        <item x="90"/>
        <item m="1" x="575"/>
        <item m="1" x="577"/>
        <item x="11"/>
        <item m="1" x="578"/>
        <item m="1" x="576"/>
        <item x="82"/>
        <item x="170"/>
        <item x="106"/>
        <item x="280"/>
        <item x="325"/>
        <item x="202"/>
        <item x="207"/>
        <item x="398"/>
        <item x="227"/>
        <item x="519"/>
        <item x="142"/>
        <item x="375"/>
        <item x="12"/>
        <item x="269"/>
        <item x="147"/>
        <item x="114"/>
        <item x="183"/>
        <item x="345"/>
        <item x="281"/>
        <item x="311"/>
        <item x="431"/>
        <item x="228"/>
        <item x="520"/>
        <item x="115"/>
        <item x="448"/>
        <item x="13"/>
        <item x="382"/>
        <item x="409"/>
        <item x="346"/>
        <item x="326"/>
        <item x="501"/>
        <item x="282"/>
        <item x="312"/>
        <item x="355"/>
        <item x="229"/>
        <item x="521"/>
        <item x="14"/>
        <item m="1" x="574"/>
        <item m="1" x="573"/>
        <item x="378"/>
        <item x="522"/>
        <item x="91"/>
        <item x="208"/>
        <item x="333"/>
        <item x="283"/>
        <item x="438"/>
        <item x="391"/>
        <item x="327"/>
        <item x="313"/>
        <item x="379"/>
        <item x="230"/>
        <item x="432"/>
        <item x="399"/>
        <item x="523"/>
        <item x="214"/>
        <item x="460"/>
        <item x="15"/>
        <item x="116"/>
        <item x="16"/>
        <item x="366"/>
        <item x="383"/>
        <item x="439"/>
        <item x="284"/>
        <item x="392"/>
        <item x="347"/>
        <item x="328"/>
        <item x="203"/>
        <item x="380"/>
        <item x="231"/>
        <item x="433"/>
        <item x="143"/>
        <item x="400"/>
        <item x="215"/>
        <item x="511"/>
        <item x="285"/>
        <item x="329"/>
        <item x="314"/>
        <item x="356"/>
        <item x="232"/>
        <item x="524"/>
        <item x="92"/>
        <item x="148"/>
        <item x="485"/>
        <item m="1" x="570"/>
        <item x="149"/>
        <item m="1" x="571"/>
        <item m="1" x="572"/>
        <item m="1" x="569"/>
        <item x="357"/>
        <item x="470"/>
        <item x="233"/>
        <item x="525"/>
        <item x="144"/>
        <item x="506"/>
        <item x="447"/>
        <item x="184"/>
        <item x="171"/>
        <item x="150"/>
        <item x="384"/>
        <item x="286"/>
        <item x="315"/>
        <item x="145"/>
        <item x="367"/>
        <item x="526"/>
        <item x="17"/>
        <item x="430"/>
        <item x="385"/>
        <item x="234"/>
        <item x="93"/>
        <item x="18"/>
        <item x="393"/>
        <item x="527"/>
        <item x="416"/>
        <item x="417"/>
        <item x="235"/>
        <item x="486"/>
        <item x="410"/>
        <item x="386"/>
        <item x="287"/>
        <item x="236"/>
        <item x="185"/>
        <item x="316"/>
        <item x="288"/>
        <item x="19"/>
        <item x="512"/>
        <item x="528"/>
        <item x="216"/>
        <item x="186"/>
        <item x="237"/>
        <item x="358"/>
        <item x="289"/>
        <item x="317"/>
        <item x="529"/>
        <item x="117"/>
        <item x="94"/>
        <item x="107"/>
        <item x="162"/>
        <item x="22"/>
        <item x="487"/>
        <item x="290"/>
        <item x="318"/>
        <item x="20"/>
        <item x="21"/>
        <item x="530"/>
        <item x="434"/>
        <item x="291"/>
        <item x="71"/>
        <item m="1" x="568"/>
        <item m="1" x="567"/>
        <item x="292"/>
        <item x="418"/>
        <item x="293"/>
        <item x="330"/>
        <item x="348"/>
        <item x="238"/>
        <item x="419"/>
        <item x="394"/>
        <item x="270"/>
        <item x="488"/>
        <item x="271"/>
        <item x="239"/>
        <item x="461"/>
        <item x="272"/>
        <item x="240"/>
        <item x="411"/>
        <item x="401"/>
        <item x="504"/>
        <item x="294"/>
        <item x="241"/>
        <item x="471"/>
        <item x="163"/>
        <item x="531"/>
        <item x="334"/>
        <item x="295"/>
        <item x="440"/>
        <item x="151"/>
        <item x="420"/>
        <item m="1" x="565"/>
        <item x="95"/>
        <item m="1" x="566"/>
        <item x="435"/>
        <item x="387"/>
        <item x="532"/>
        <item x="242"/>
        <item x="368"/>
        <item x="421"/>
        <item m="1" x="562"/>
        <item m="1" x="564"/>
        <item x="23"/>
        <item m="1" x="563"/>
        <item m="1" x="561"/>
        <item x="359"/>
        <item x="402"/>
        <item x="96"/>
        <item x="72"/>
        <item x="472"/>
        <item x="243"/>
        <item x="422"/>
        <item x="24"/>
        <item m="1" x="559"/>
        <item x="25"/>
        <item m="1" x="560"/>
        <item x="381"/>
        <item x="296"/>
        <item x="376"/>
        <item x="26"/>
        <item x="319"/>
        <item x="244"/>
        <item x="395"/>
        <item x="297"/>
        <item x="204"/>
        <item x="369"/>
        <item x="187"/>
        <item x="27"/>
        <item m="1" x="558"/>
        <item x="533"/>
        <item x="298"/>
        <item x="349"/>
        <item x="28"/>
        <item x="377"/>
        <item m="1" x="557"/>
        <item x="29"/>
        <item x="245"/>
        <item x="299"/>
        <item x="534"/>
        <item x="300"/>
        <item x="320"/>
        <item x="388"/>
        <item x="350"/>
        <item x="273"/>
        <item x="246"/>
        <item x="118"/>
        <item x="247"/>
        <item x="423"/>
        <item x="274"/>
        <item m="1" x="556"/>
        <item x="152"/>
        <item x="275"/>
        <item x="335"/>
        <item x="30"/>
        <item m="1" x="543"/>
        <item m="1" x="544"/>
        <item x="301"/>
        <item x="153"/>
        <item x="31"/>
        <item x="248"/>
        <item x="32"/>
        <item x="97"/>
        <item x="249"/>
        <item x="441"/>
        <item x="33"/>
        <item m="1" x="555"/>
        <item x="360"/>
        <item x="436"/>
        <item x="389"/>
        <item x="370"/>
        <item x="321"/>
        <item x="250"/>
        <item x="302"/>
        <item x="424"/>
        <item x="322"/>
        <item x="276"/>
        <item x="34"/>
        <item x="449"/>
        <item x="412"/>
        <item m="1" x="554"/>
        <item x="35"/>
        <item m="1" x="553"/>
        <item x="462"/>
        <item x="413"/>
        <item x="331"/>
        <item x="450"/>
        <item x="36"/>
        <item m="1" x="551"/>
        <item m="1" x="552"/>
        <item x="277"/>
        <item x="37"/>
        <item x="371"/>
        <item x="396"/>
        <item x="479"/>
        <item x="38"/>
        <item x="473"/>
        <item x="397"/>
        <item x="39"/>
        <item x="40"/>
        <item x="41"/>
        <item x="336"/>
        <item x="251"/>
        <item x="164"/>
        <item x="474"/>
        <item x="403"/>
        <item x="535"/>
        <item x="252"/>
        <item x="73"/>
        <item x="172"/>
        <item x="502"/>
        <item x="74"/>
        <item x="209"/>
        <item x="536"/>
        <item x="303"/>
        <item x="253"/>
        <item x="425"/>
        <item x="537"/>
        <item x="278"/>
        <item x="538"/>
        <item x="451"/>
        <item x="463"/>
        <item x="351"/>
        <item x="188"/>
        <item x="513"/>
        <item x="426"/>
        <item x="539"/>
        <item x="427"/>
        <item x="507"/>
        <item x="42"/>
        <item x="43"/>
        <item x="222"/>
        <item x="372"/>
        <item x="254"/>
        <item x="323"/>
        <item x="428"/>
        <item x="508"/>
        <item x="414"/>
        <item x="189"/>
        <item x="255"/>
        <item x="337"/>
        <item x="217"/>
        <item x="338"/>
        <item x="404"/>
        <item x="119"/>
        <item x="173"/>
        <item x="98"/>
        <item m="1" x="550"/>
        <item x="44"/>
        <item x="190"/>
        <item x="540"/>
        <item x="304"/>
        <item x="256"/>
        <item x="45"/>
        <item x="165"/>
        <item m="1" x="549"/>
        <item x="46"/>
        <item x="442"/>
        <item x="324"/>
        <item x="257"/>
        <item x="509"/>
        <item x="83"/>
        <item x="475"/>
        <item x="258"/>
        <item x="373"/>
        <item x="75"/>
        <item x="166"/>
        <item x="503"/>
        <item x="259"/>
        <item x="361"/>
        <item x="305"/>
        <item x="464"/>
        <item x="476"/>
        <item x="306"/>
        <item x="76"/>
        <item x="120"/>
        <item x="541"/>
        <item x="47"/>
        <item x="108"/>
        <item x="339"/>
        <item x="260"/>
        <item x="307"/>
        <item x="308"/>
        <item x="429"/>
        <item x="154"/>
        <item x="340"/>
        <item x="341"/>
        <item x="77"/>
        <item x="261"/>
        <item x="262"/>
        <item x="465"/>
        <item x="191"/>
        <item x="405"/>
        <item x="309"/>
        <item x="364"/>
        <item x="515"/>
        <item x="342"/>
        <item x="352"/>
        <item x="477"/>
        <item x="466"/>
        <item x="489"/>
        <item x="121"/>
        <item x="343"/>
        <item x="353"/>
        <item x="48"/>
        <item x="344"/>
        <item x="263"/>
        <item x="155"/>
        <item x="362"/>
        <item x="49"/>
        <item x="406"/>
        <item x="437"/>
        <item x="156"/>
        <item x="218"/>
        <item x="264"/>
        <item x="157"/>
        <item x="192"/>
        <item x="467"/>
        <item x="478"/>
        <item x="310"/>
        <item x="490"/>
        <item x="407"/>
        <item x="443"/>
        <item x="50"/>
        <item x="363"/>
        <item x="265"/>
        <item x="51"/>
        <item x="219"/>
        <item x="174"/>
        <item x="452"/>
        <item x="175"/>
        <item x="52"/>
        <item x="408"/>
        <item x="266"/>
        <item x="53"/>
        <item x="78"/>
        <item x="210"/>
        <item x="54"/>
        <item x="146"/>
        <item x="468"/>
        <item x="79"/>
        <item x="193"/>
        <item x="491"/>
        <item x="80"/>
        <item x="354"/>
        <item x="55"/>
        <item x="158"/>
        <item x="415"/>
        <item x="56"/>
        <item x="57"/>
        <item x="122"/>
        <item x="194"/>
        <item x="123"/>
        <item x="510"/>
        <item x="58"/>
        <item x="225"/>
        <item x="59"/>
        <item x="480"/>
        <item x="60"/>
        <item x="374"/>
        <item x="124"/>
        <item x="492"/>
        <item x="61"/>
        <item x="62"/>
        <item x="267"/>
        <item x="63"/>
        <item x="125"/>
        <item x="220"/>
        <item x="126"/>
        <item x="127"/>
        <item x="223"/>
        <item x="128"/>
        <item x="64"/>
        <item x="81"/>
        <item x="109"/>
        <item x="65"/>
        <item x="129"/>
        <item x="481"/>
        <item x="99"/>
        <item x="130"/>
        <item x="66"/>
        <item x="131"/>
        <item x="176"/>
        <item x="132"/>
        <item x="195"/>
        <item x="211"/>
        <item x="133"/>
        <item x="54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6"/>
  </colFields>
  <colItems count="5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2"/>
    </i>
    <i>
      <x v="74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6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3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9"/>
    </i>
    <i>
      <x v="290"/>
    </i>
    <i>
      <x v="291"/>
    </i>
    <i>
      <x v="292"/>
    </i>
    <i>
      <x v="293"/>
    </i>
    <i>
      <x v="294"/>
    </i>
    <i>
      <x v="297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9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28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5"/>
    </i>
    <i>
      <x v="346"/>
    </i>
    <i>
      <x v="347"/>
    </i>
    <i>
      <x v="348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5"/>
    </i>
    <i>
      <x v="377"/>
    </i>
    <i>
      <x v="378"/>
    </i>
    <i>
      <x v="379"/>
    </i>
    <i>
      <x v="380"/>
    </i>
    <i>
      <x v="381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 t="grand">
      <x/>
    </i>
  </colItems>
  <dataFields count="1">
    <dataField name="Sum of area" fld="8" baseField="0" baseItem="0"/>
  </dataFields>
  <formats count="22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6" type="button" dataOnly="0" labelOnly="1" outline="0" axis="axisCol" fieldPosition="0"/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6" count="50">
            <x v="50"/>
            <x v="51"/>
            <x v="52"/>
            <x v="54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20">
      <pivotArea dataOnly="0" labelOnly="1" fieldPosition="0">
        <references count="1">
          <reference field="6" count="50">
            <x v="103"/>
            <x v="106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19">
      <pivotArea dataOnly="0" labelOnly="1" fieldPosition="0">
        <references count="1">
          <reference field="6" count="5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</reference>
        </references>
      </pivotArea>
    </format>
    <format dxfId="18">
      <pivotArea dataOnly="0" labelOnly="1" fieldPosition="0">
        <references count="1">
          <reference field="6" count="50"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</reference>
        </references>
      </pivotArea>
    </format>
    <format dxfId="17">
      <pivotArea dataOnly="0" labelOnly="1" fieldPosition="0">
        <references count="1">
          <reference field="6" count="50"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</reference>
        </references>
      </pivotArea>
    </format>
    <format dxfId="16">
      <pivotArea dataOnly="0" labelOnly="1" fieldPosition="0">
        <references count="1">
          <reference field="6" count="50"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15">
      <pivotArea dataOnly="0" labelOnly="1" fieldPosition="0">
        <references count="1">
          <reference field="6" count="50"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</reference>
        </references>
      </pivotArea>
    </format>
    <format dxfId="14">
      <pivotArea dataOnly="0" labelOnly="1" fieldPosition="0">
        <references count="1">
          <reference field="6" count="50"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</reference>
        </references>
      </pivotArea>
    </format>
    <format dxfId="13">
      <pivotArea dataOnly="0" labelOnly="1" fieldPosition="0">
        <references count="1">
          <reference field="6" count="50"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</reference>
        </references>
      </pivotArea>
    </format>
    <format dxfId="12">
      <pivotArea dataOnly="0" labelOnly="1" fieldPosition="0">
        <references count="1">
          <reference field="6" count="50"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</reference>
        </references>
      </pivotArea>
    </format>
    <format dxfId="11">
      <pivotArea dataOnly="0" labelOnly="1" fieldPosition="0">
        <references count="1">
          <reference field="6" count="25"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</reference>
        </references>
      </pivotArea>
    </format>
    <format dxfId="10">
      <pivotArea dataOnly="0" labelOnly="1" grandCol="1" outline="0" fieldPosition="0"/>
    </format>
    <format dxfId="9">
      <pivotArea type="origin" dataOnly="0" labelOnly="1" outline="0" fieldPosition="0"/>
    </format>
    <format dxfId="8">
      <pivotArea field="3" type="button" dataOnly="0" labelOnly="1" outline="0" axis="axisRow" fieldPosition="0"/>
    </format>
    <format dxfId="7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3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FB83C-FFC9-494F-BE5A-0552A2389BA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L66" firstHeaderRow="1" firstDataRow="2" firstDataCol="1" rowPageCount="1" colPageCount="1"/>
  <pivotFields count="15">
    <pivotField showAll="0"/>
    <pivotField showAll="0"/>
    <pivotField axis="axisRow" showAll="0">
      <items count="62">
        <item x="0"/>
        <item x="7"/>
        <item x="15"/>
        <item x="2"/>
        <item x="3"/>
        <item x="4"/>
        <item x="6"/>
        <item x="8"/>
        <item x="10"/>
        <item x="12"/>
        <item x="13"/>
        <item x="14"/>
        <item x="16"/>
        <item x="17"/>
        <item x="1"/>
        <item x="5"/>
        <item x="9"/>
        <item x="11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59"/>
        <item x="6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showAll="0"/>
    <pivotField axis="axisCol" showAll="0">
      <items count="590">
        <item x="224"/>
        <item x="171"/>
        <item x="104"/>
        <item x="189"/>
        <item x="217"/>
        <item x="179"/>
        <item x="0"/>
        <item x="172"/>
        <item x="88"/>
        <item x="1"/>
        <item x="173"/>
        <item x="105"/>
        <item x="67"/>
        <item x="106"/>
        <item x="208"/>
        <item x="117"/>
        <item x="209"/>
        <item x="190"/>
        <item x="210"/>
        <item x="89"/>
        <item x="107"/>
        <item x="68"/>
        <item x="142"/>
        <item x="225"/>
        <item x="2"/>
        <item x="143"/>
        <item x="118"/>
        <item x="144"/>
        <item x="90"/>
        <item x="3"/>
        <item x="233"/>
        <item x="91"/>
        <item x="4"/>
        <item x="119"/>
        <item x="69"/>
        <item x="108"/>
        <item x="180"/>
        <item x="145"/>
        <item x="109"/>
        <item x="5"/>
        <item x="146"/>
        <item x="191"/>
        <item x="211"/>
        <item x="6"/>
        <item x="147"/>
        <item x="192"/>
        <item x="212"/>
        <item x="7"/>
        <item x="92"/>
        <item x="8"/>
        <item x="70"/>
        <item x="110"/>
        <item x="93"/>
        <item x="9"/>
        <item x="213"/>
        <item x="181"/>
        <item x="236"/>
        <item x="120"/>
        <item x="111"/>
        <item x="218"/>
        <item x="193"/>
        <item x="194"/>
        <item x="71"/>
        <item x="10"/>
        <item x="148"/>
        <item x="149"/>
        <item x="94"/>
        <item x="11"/>
        <item x="156"/>
        <item x="72"/>
        <item x="150"/>
        <item x="86"/>
        <item x="182"/>
        <item x="112"/>
        <item x="214"/>
        <item x="219"/>
        <item x="151"/>
        <item x="12"/>
        <item x="157"/>
        <item x="121"/>
        <item x="195"/>
        <item x="122"/>
        <item x="13"/>
        <item x="14"/>
        <item x="95"/>
        <item x="220"/>
        <item x="226"/>
        <item x="15"/>
        <item x="123"/>
        <item x="16"/>
        <item x="215"/>
        <item x="152"/>
        <item x="227"/>
        <item x="96"/>
        <item x="158"/>
        <item x="159"/>
        <item x="153"/>
        <item x="196"/>
        <item x="183"/>
        <item x="160"/>
        <item x="154"/>
        <item x="17"/>
        <item x="97"/>
        <item x="18"/>
        <item x="197"/>
        <item x="19"/>
        <item x="228"/>
        <item x="198"/>
        <item x="124"/>
        <item x="98"/>
        <item x="113"/>
        <item x="174"/>
        <item x="20"/>
        <item x="21"/>
        <item x="73"/>
        <item x="175"/>
        <item x="161"/>
        <item x="162"/>
        <item x="99"/>
        <item x="125"/>
        <item x="163"/>
        <item x="23"/>
        <item x="100"/>
        <item x="74"/>
        <item x="24"/>
        <item x="25"/>
        <item x="75"/>
        <item x="26"/>
        <item x="216"/>
        <item x="199"/>
        <item x="27"/>
        <item x="28"/>
        <item x="29"/>
        <item x="126"/>
        <item x="164"/>
        <item x="30"/>
        <item x="165"/>
        <item x="31"/>
        <item x="32"/>
        <item x="101"/>
        <item x="33"/>
        <item x="34"/>
        <item x="35"/>
        <item x="76"/>
        <item x="36"/>
        <item x="37"/>
        <item x="38"/>
        <item x="39"/>
        <item x="40"/>
        <item x="41"/>
        <item x="176"/>
        <item x="77"/>
        <item x="184"/>
        <item x="78"/>
        <item x="221"/>
        <item x="200"/>
        <item x="42"/>
        <item x="43"/>
        <item x="234"/>
        <item x="201"/>
        <item x="229"/>
        <item x="127"/>
        <item x="185"/>
        <item x="102"/>
        <item x="44"/>
        <item x="202"/>
        <item x="45"/>
        <item x="177"/>
        <item x="114"/>
        <item x="46"/>
        <item x="87"/>
        <item x="79"/>
        <item x="178"/>
        <item x="80"/>
        <item x="128"/>
        <item x="47"/>
        <item x="115"/>
        <item x="166"/>
        <item x="81"/>
        <item x="203"/>
        <item x="129"/>
        <item x="48"/>
        <item x="167"/>
        <item x="49"/>
        <item x="168"/>
        <item x="230"/>
        <item x="169"/>
        <item x="204"/>
        <item x="50"/>
        <item x="51"/>
        <item x="231"/>
        <item x="186"/>
        <item x="187"/>
        <item x="52"/>
        <item x="53"/>
        <item x="82"/>
        <item x="222"/>
        <item x="54"/>
        <item x="155"/>
        <item x="83"/>
        <item x="205"/>
        <item x="84"/>
        <item x="55"/>
        <item x="170"/>
        <item x="56"/>
        <item x="57"/>
        <item x="130"/>
        <item x="206"/>
        <item x="131"/>
        <item x="58"/>
        <item x="237"/>
        <item x="59"/>
        <item x="60"/>
        <item x="132"/>
        <item x="61"/>
        <item x="62"/>
        <item x="63"/>
        <item x="133"/>
        <item x="232"/>
        <item x="134"/>
        <item x="135"/>
        <item x="235"/>
        <item x="136"/>
        <item x="64"/>
        <item x="85"/>
        <item x="116"/>
        <item x="65"/>
        <item x="137"/>
        <item x="103"/>
        <item x="138"/>
        <item x="66"/>
        <item x="139"/>
        <item x="188"/>
        <item x="140"/>
        <item x="207"/>
        <item x="223"/>
        <item x="141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m="1" x="588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555"/>
        <item m="1" x="582"/>
        <item x="557"/>
        <item m="1" x="583"/>
        <item x="559"/>
        <item x="561"/>
        <item m="1" x="584"/>
        <item x="564"/>
        <item x="566"/>
        <item m="1" x="585"/>
        <item x="569"/>
        <item x="576"/>
        <item x="578"/>
        <item x="579"/>
        <item m="1" x="586"/>
        <item m="1" x="587"/>
        <item x="580"/>
        <item x="581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6"/>
        <item x="558"/>
        <item x="560"/>
        <item x="562"/>
        <item x="563"/>
        <item x="565"/>
        <item x="567"/>
        <item x="568"/>
        <item x="570"/>
        <item x="571"/>
        <item x="572"/>
        <item x="573"/>
        <item x="574"/>
        <item x="575"/>
        <item x="57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showAll="0"/>
    <pivotField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5"/>
  </colFields>
  <colItems count="5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9"/>
    </i>
    <i>
      <x v="481"/>
    </i>
    <i>
      <x v="482"/>
    </i>
    <i>
      <x v="484"/>
    </i>
    <i>
      <x v="485"/>
    </i>
    <i>
      <x v="487"/>
    </i>
    <i>
      <x v="488"/>
    </i>
    <i>
      <x v="489"/>
    </i>
    <i>
      <x v="490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 t="grand">
      <x/>
    </i>
  </colItems>
  <pageFields count="1">
    <pageField fld="12" hier="-1"/>
  </pageFields>
  <dataFields count="1">
    <dataField name="Sum of are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79"/>
  <sheetViews>
    <sheetView topLeftCell="A2272" zoomScale="130" zoomScaleNormal="130" workbookViewId="0">
      <selection activeCell="D2318" sqref="D2318"/>
    </sheetView>
  </sheetViews>
  <sheetFormatPr baseColWidth="10" defaultColWidth="8.83203125" defaultRowHeight="15" x14ac:dyDescent="0.2"/>
  <cols>
    <col min="9" max="9" width="9.83203125" bestFit="1" customWidth="1"/>
    <col min="10" max="10" width="12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237</v>
      </c>
    </row>
    <row r="2" spans="1:13" x14ac:dyDescent="0.2">
      <c r="A2" t="s">
        <v>12</v>
      </c>
      <c r="B2" t="s">
        <v>13</v>
      </c>
      <c r="C2">
        <v>1</v>
      </c>
      <c r="D2">
        <v>4.2750000000000004</v>
      </c>
      <c r="E2">
        <v>38</v>
      </c>
      <c r="F2">
        <v>59</v>
      </c>
      <c r="G2">
        <v>73</v>
      </c>
      <c r="H2" t="s">
        <v>14</v>
      </c>
      <c r="I2">
        <v>591995</v>
      </c>
      <c r="J2">
        <v>10547387</v>
      </c>
      <c r="K2">
        <v>0.72</v>
      </c>
      <c r="L2">
        <v>0.14699999999999999</v>
      </c>
      <c r="M2">
        <v>1</v>
      </c>
    </row>
    <row r="3" spans="1:13" x14ac:dyDescent="0.2">
      <c r="A3" t="s">
        <v>12</v>
      </c>
      <c r="B3" t="s">
        <v>15</v>
      </c>
      <c r="C3">
        <v>2</v>
      </c>
      <c r="D3">
        <v>4.3609999999999998</v>
      </c>
      <c r="E3">
        <v>73</v>
      </c>
      <c r="F3">
        <v>87</v>
      </c>
      <c r="G3">
        <v>153</v>
      </c>
      <c r="H3" t="s">
        <v>16</v>
      </c>
      <c r="I3">
        <v>16880799</v>
      </c>
      <c r="J3">
        <v>367269522</v>
      </c>
      <c r="K3">
        <v>25.12</v>
      </c>
      <c r="L3">
        <v>5.1310000000000002</v>
      </c>
      <c r="M3">
        <v>1</v>
      </c>
    </row>
    <row r="4" spans="1:13" x14ac:dyDescent="0.2">
      <c r="A4" t="s">
        <v>12</v>
      </c>
      <c r="B4" t="s">
        <v>17</v>
      </c>
      <c r="C4">
        <v>3</v>
      </c>
      <c r="D4">
        <v>5.4269999999999996</v>
      </c>
      <c r="E4">
        <v>412</v>
      </c>
      <c r="F4">
        <v>424</v>
      </c>
      <c r="G4">
        <v>451</v>
      </c>
      <c r="H4" t="s">
        <v>18</v>
      </c>
      <c r="I4">
        <v>6878808</v>
      </c>
      <c r="J4">
        <v>134868164</v>
      </c>
      <c r="K4">
        <v>9.2200000000000006</v>
      </c>
      <c r="L4">
        <v>1.8839999999999999</v>
      </c>
      <c r="M4">
        <v>1</v>
      </c>
    </row>
    <row r="5" spans="1:13" x14ac:dyDescent="0.2">
      <c r="A5" t="s">
        <v>12</v>
      </c>
      <c r="B5" t="s">
        <v>19</v>
      </c>
      <c r="C5">
        <v>4</v>
      </c>
      <c r="D5">
        <v>5.782</v>
      </c>
      <c r="E5">
        <v>507</v>
      </c>
      <c r="F5">
        <v>536</v>
      </c>
      <c r="G5">
        <v>554</v>
      </c>
      <c r="H5" t="s">
        <v>20</v>
      </c>
      <c r="I5">
        <v>27828310</v>
      </c>
      <c r="J5">
        <v>830271702</v>
      </c>
      <c r="K5">
        <v>56.78</v>
      </c>
      <c r="L5">
        <v>11.599</v>
      </c>
      <c r="M5">
        <v>1</v>
      </c>
    </row>
    <row r="6" spans="1:13" x14ac:dyDescent="0.2">
      <c r="A6" t="s">
        <v>12</v>
      </c>
      <c r="B6" t="s">
        <v>21</v>
      </c>
      <c r="C6">
        <v>5</v>
      </c>
      <c r="D6">
        <v>5.86</v>
      </c>
      <c r="E6">
        <v>554</v>
      </c>
      <c r="F6">
        <v>561</v>
      </c>
      <c r="G6">
        <v>631</v>
      </c>
      <c r="H6" t="s">
        <v>22</v>
      </c>
      <c r="I6">
        <v>4663343</v>
      </c>
      <c r="J6">
        <v>287257859</v>
      </c>
      <c r="K6">
        <v>19.64</v>
      </c>
      <c r="L6">
        <v>4.0129999999999999</v>
      </c>
      <c r="M6">
        <v>1</v>
      </c>
    </row>
    <row r="7" spans="1:13" x14ac:dyDescent="0.2">
      <c r="A7" t="s">
        <v>12</v>
      </c>
      <c r="B7" t="s">
        <v>23</v>
      </c>
      <c r="C7">
        <v>6</v>
      </c>
      <c r="D7">
        <v>6.1159999999999997</v>
      </c>
      <c r="E7">
        <v>631</v>
      </c>
      <c r="F7">
        <v>642</v>
      </c>
      <c r="G7">
        <v>722</v>
      </c>
      <c r="H7" t="s">
        <v>24</v>
      </c>
      <c r="I7">
        <v>1215399</v>
      </c>
      <c r="J7">
        <v>67484218</v>
      </c>
      <c r="K7">
        <v>4.6100000000000003</v>
      </c>
      <c r="L7">
        <v>0.94299999999999995</v>
      </c>
      <c r="M7">
        <v>1</v>
      </c>
    </row>
    <row r="8" spans="1:13" x14ac:dyDescent="0.2">
      <c r="A8" t="s">
        <v>12</v>
      </c>
      <c r="B8" t="s">
        <v>25</v>
      </c>
      <c r="C8">
        <v>7</v>
      </c>
      <c r="D8">
        <v>6.7220000000000004</v>
      </c>
      <c r="E8">
        <v>821</v>
      </c>
      <c r="F8">
        <v>833</v>
      </c>
      <c r="G8">
        <v>846</v>
      </c>
      <c r="H8" t="s">
        <v>26</v>
      </c>
      <c r="I8">
        <v>575222</v>
      </c>
      <c r="J8">
        <v>11847345</v>
      </c>
      <c r="K8">
        <v>0.81</v>
      </c>
      <c r="L8">
        <v>0.16600000000000001</v>
      </c>
      <c r="M8">
        <v>1</v>
      </c>
    </row>
    <row r="9" spans="1:13" x14ac:dyDescent="0.2">
      <c r="A9" t="s">
        <v>12</v>
      </c>
      <c r="B9" t="s">
        <v>27</v>
      </c>
      <c r="C9">
        <v>8</v>
      </c>
      <c r="D9">
        <v>6.9669999999999996</v>
      </c>
      <c r="E9">
        <v>883</v>
      </c>
      <c r="F9">
        <v>911</v>
      </c>
      <c r="G9">
        <v>927</v>
      </c>
      <c r="H9" t="s">
        <v>28</v>
      </c>
      <c r="I9">
        <v>951981</v>
      </c>
      <c r="J9">
        <v>20207509</v>
      </c>
      <c r="K9">
        <v>1.38</v>
      </c>
      <c r="L9">
        <v>0.28199999999999997</v>
      </c>
      <c r="M9">
        <v>1</v>
      </c>
    </row>
    <row r="10" spans="1:13" x14ac:dyDescent="0.2">
      <c r="A10" t="s">
        <v>12</v>
      </c>
      <c r="B10" t="s">
        <v>29</v>
      </c>
      <c r="C10">
        <v>9</v>
      </c>
      <c r="D10">
        <v>7.0910000000000002</v>
      </c>
      <c r="E10">
        <v>927</v>
      </c>
      <c r="F10">
        <v>950</v>
      </c>
      <c r="G10">
        <v>1024</v>
      </c>
      <c r="H10" t="s">
        <v>30</v>
      </c>
      <c r="I10">
        <v>1699954</v>
      </c>
      <c r="J10">
        <v>63676011</v>
      </c>
      <c r="K10">
        <v>4.3499999999999996</v>
      </c>
      <c r="L10">
        <v>0.89</v>
      </c>
      <c r="M10">
        <v>1</v>
      </c>
    </row>
    <row r="11" spans="1:13" x14ac:dyDescent="0.2">
      <c r="A11" t="s">
        <v>12</v>
      </c>
      <c r="B11" t="s">
        <v>31</v>
      </c>
      <c r="C11">
        <v>10</v>
      </c>
      <c r="D11">
        <v>7.5090000000000003</v>
      </c>
      <c r="E11">
        <v>1066</v>
      </c>
      <c r="F11">
        <v>1082</v>
      </c>
      <c r="G11">
        <v>1114</v>
      </c>
      <c r="H11" t="s">
        <v>32</v>
      </c>
      <c r="I11">
        <v>570043</v>
      </c>
      <c r="J11">
        <v>15813038</v>
      </c>
      <c r="K11">
        <v>1.08</v>
      </c>
      <c r="L11">
        <v>0.221</v>
      </c>
      <c r="M11">
        <v>1</v>
      </c>
    </row>
    <row r="12" spans="1:13" x14ac:dyDescent="0.2">
      <c r="A12" t="s">
        <v>12</v>
      </c>
      <c r="B12" t="s">
        <v>33</v>
      </c>
      <c r="C12">
        <v>11</v>
      </c>
      <c r="D12">
        <v>8.4700000000000006</v>
      </c>
      <c r="E12">
        <v>1372</v>
      </c>
      <c r="F12">
        <v>1386</v>
      </c>
      <c r="G12">
        <v>1418</v>
      </c>
      <c r="H12" t="s">
        <v>34</v>
      </c>
      <c r="I12">
        <v>374819</v>
      </c>
      <c r="J12">
        <v>11813817</v>
      </c>
      <c r="K12">
        <v>0.81</v>
      </c>
      <c r="L12">
        <v>0.16500000000000001</v>
      </c>
      <c r="M12">
        <v>1</v>
      </c>
    </row>
    <row r="13" spans="1:13" x14ac:dyDescent="0.2">
      <c r="A13" t="s">
        <v>12</v>
      </c>
      <c r="B13" t="s">
        <v>35</v>
      </c>
      <c r="C13">
        <v>12</v>
      </c>
      <c r="D13">
        <v>8.8979999999999997</v>
      </c>
      <c r="E13">
        <v>1486</v>
      </c>
      <c r="F13">
        <v>1521</v>
      </c>
      <c r="G13">
        <v>1592</v>
      </c>
      <c r="H13" t="s">
        <v>36</v>
      </c>
      <c r="I13">
        <v>681336</v>
      </c>
      <c r="J13">
        <v>41888710</v>
      </c>
      <c r="K13">
        <v>2.86</v>
      </c>
      <c r="L13">
        <v>0.58499999999999996</v>
      </c>
      <c r="M13">
        <v>1</v>
      </c>
    </row>
    <row r="14" spans="1:13" x14ac:dyDescent="0.2">
      <c r="A14" t="s">
        <v>12</v>
      </c>
      <c r="B14" t="s">
        <v>37</v>
      </c>
      <c r="C14">
        <v>13</v>
      </c>
      <c r="D14">
        <v>9.8190000000000008</v>
      </c>
      <c r="E14">
        <v>1779</v>
      </c>
      <c r="F14">
        <v>1813</v>
      </c>
      <c r="G14">
        <v>1830</v>
      </c>
      <c r="H14" t="s">
        <v>38</v>
      </c>
      <c r="I14">
        <v>843449</v>
      </c>
      <c r="J14">
        <v>18504210</v>
      </c>
      <c r="K14">
        <v>1.27</v>
      </c>
      <c r="L14">
        <v>0.25900000000000001</v>
      </c>
      <c r="M14">
        <v>1</v>
      </c>
    </row>
    <row r="15" spans="1:13" x14ac:dyDescent="0.2">
      <c r="A15" t="s">
        <v>12</v>
      </c>
      <c r="B15" t="s">
        <v>39</v>
      </c>
      <c r="C15">
        <v>14</v>
      </c>
      <c r="D15">
        <v>10.305999999999999</v>
      </c>
      <c r="E15">
        <v>1940</v>
      </c>
      <c r="F15">
        <v>1967</v>
      </c>
      <c r="G15">
        <v>1994</v>
      </c>
      <c r="H15" t="s">
        <v>28</v>
      </c>
      <c r="I15">
        <v>5057886</v>
      </c>
      <c r="J15">
        <v>168050066</v>
      </c>
      <c r="K15">
        <v>11.49</v>
      </c>
      <c r="L15">
        <v>2.3479999999999999</v>
      </c>
      <c r="M15">
        <v>1</v>
      </c>
    </row>
    <row r="16" spans="1:13" x14ac:dyDescent="0.2">
      <c r="A16" t="s">
        <v>12</v>
      </c>
      <c r="B16" t="s">
        <v>40</v>
      </c>
      <c r="C16">
        <v>15</v>
      </c>
      <c r="D16">
        <v>10.483000000000001</v>
      </c>
      <c r="E16">
        <v>1994</v>
      </c>
      <c r="F16">
        <v>2023</v>
      </c>
      <c r="G16">
        <v>2073</v>
      </c>
      <c r="H16" t="s">
        <v>26</v>
      </c>
      <c r="I16">
        <v>38037065</v>
      </c>
      <c r="J16">
        <v>1462325962</v>
      </c>
      <c r="K16">
        <v>100</v>
      </c>
      <c r="L16">
        <v>20.43</v>
      </c>
      <c r="M16">
        <v>1</v>
      </c>
    </row>
    <row r="17" spans="1:13" x14ac:dyDescent="0.2">
      <c r="A17" t="s">
        <v>12</v>
      </c>
      <c r="B17" t="s">
        <v>41</v>
      </c>
      <c r="C17">
        <v>16</v>
      </c>
      <c r="D17">
        <v>11.071</v>
      </c>
      <c r="E17">
        <v>2147</v>
      </c>
      <c r="F17">
        <v>2209</v>
      </c>
      <c r="G17">
        <v>2219</v>
      </c>
      <c r="H17" t="s">
        <v>14</v>
      </c>
      <c r="I17">
        <v>439963</v>
      </c>
      <c r="J17">
        <v>11190169</v>
      </c>
      <c r="K17">
        <v>0.77</v>
      </c>
      <c r="L17">
        <v>0.156</v>
      </c>
      <c r="M17">
        <v>1</v>
      </c>
    </row>
    <row r="18" spans="1:13" x14ac:dyDescent="0.2">
      <c r="A18" t="s">
        <v>12</v>
      </c>
      <c r="B18" t="s">
        <v>42</v>
      </c>
      <c r="C18">
        <v>17</v>
      </c>
      <c r="D18">
        <v>11.151999999999999</v>
      </c>
      <c r="E18">
        <v>2219</v>
      </c>
      <c r="F18">
        <v>2234</v>
      </c>
      <c r="G18">
        <v>2299</v>
      </c>
      <c r="H18" t="s">
        <v>43</v>
      </c>
      <c r="I18">
        <v>710079</v>
      </c>
      <c r="J18">
        <v>43078746</v>
      </c>
      <c r="K18">
        <v>2.95</v>
      </c>
      <c r="L18">
        <v>0.60199999999999998</v>
      </c>
      <c r="M18">
        <v>1</v>
      </c>
    </row>
    <row r="19" spans="1:13" x14ac:dyDescent="0.2">
      <c r="A19" t="s">
        <v>12</v>
      </c>
      <c r="B19" t="s">
        <v>44</v>
      </c>
      <c r="C19">
        <v>18</v>
      </c>
      <c r="D19">
        <v>12.286</v>
      </c>
      <c r="E19">
        <v>2561</v>
      </c>
      <c r="F19">
        <v>2593</v>
      </c>
      <c r="G19">
        <v>2616</v>
      </c>
      <c r="H19" t="s">
        <v>45</v>
      </c>
      <c r="I19">
        <v>910779</v>
      </c>
      <c r="J19">
        <v>27456319</v>
      </c>
      <c r="K19">
        <v>1.88</v>
      </c>
      <c r="L19">
        <v>0.38400000000000001</v>
      </c>
      <c r="M19">
        <v>1</v>
      </c>
    </row>
    <row r="20" spans="1:13" x14ac:dyDescent="0.2">
      <c r="A20" t="s">
        <v>12</v>
      </c>
      <c r="B20" t="s">
        <v>46</v>
      </c>
      <c r="C20">
        <v>19</v>
      </c>
      <c r="D20">
        <v>12.406000000000001</v>
      </c>
      <c r="E20">
        <v>2616</v>
      </c>
      <c r="F20">
        <v>2631</v>
      </c>
      <c r="G20">
        <v>2671</v>
      </c>
      <c r="H20" t="s">
        <v>47</v>
      </c>
      <c r="I20">
        <v>748498</v>
      </c>
      <c r="J20">
        <v>23732517</v>
      </c>
      <c r="K20">
        <v>1.62</v>
      </c>
      <c r="L20">
        <v>0.33200000000000002</v>
      </c>
      <c r="M20">
        <v>1</v>
      </c>
    </row>
    <row r="21" spans="1:13" x14ac:dyDescent="0.2">
      <c r="A21" t="s">
        <v>12</v>
      </c>
      <c r="B21" t="s">
        <v>48</v>
      </c>
      <c r="C21">
        <v>20</v>
      </c>
      <c r="D21">
        <v>13.198</v>
      </c>
      <c r="E21">
        <v>2866</v>
      </c>
      <c r="F21">
        <v>2881</v>
      </c>
      <c r="G21">
        <v>2898</v>
      </c>
      <c r="H21" t="s">
        <v>49</v>
      </c>
      <c r="I21">
        <v>579419</v>
      </c>
      <c r="J21">
        <v>15197547</v>
      </c>
      <c r="K21">
        <v>1.04</v>
      </c>
      <c r="L21">
        <v>0.21199999999999999</v>
      </c>
      <c r="M21">
        <v>1</v>
      </c>
    </row>
    <row r="22" spans="1:13" x14ac:dyDescent="0.2">
      <c r="A22" t="s">
        <v>12</v>
      </c>
      <c r="B22" t="s">
        <v>50</v>
      </c>
      <c r="C22">
        <v>21</v>
      </c>
      <c r="D22">
        <v>13.513999999999999</v>
      </c>
      <c r="E22">
        <v>2957</v>
      </c>
      <c r="F22">
        <v>2981</v>
      </c>
      <c r="G22">
        <v>3015</v>
      </c>
      <c r="H22" t="s">
        <v>22</v>
      </c>
      <c r="I22">
        <v>20030732</v>
      </c>
      <c r="J22">
        <v>587694068</v>
      </c>
      <c r="K22">
        <v>40.19</v>
      </c>
      <c r="L22">
        <v>8.2100000000000009</v>
      </c>
      <c r="M22">
        <v>1</v>
      </c>
    </row>
    <row r="23" spans="1:13" x14ac:dyDescent="0.2">
      <c r="A23" t="s">
        <v>12</v>
      </c>
      <c r="B23" t="s">
        <v>51</v>
      </c>
      <c r="C23">
        <v>22</v>
      </c>
      <c r="D23">
        <v>13.654999999999999</v>
      </c>
      <c r="E23">
        <v>3015</v>
      </c>
      <c r="F23">
        <v>3026</v>
      </c>
      <c r="G23">
        <v>3052</v>
      </c>
      <c r="H23" t="s">
        <v>52</v>
      </c>
      <c r="I23">
        <v>552837</v>
      </c>
      <c r="J23">
        <v>16348691</v>
      </c>
      <c r="K23">
        <v>1.1200000000000001</v>
      </c>
      <c r="L23">
        <v>0.22800000000000001</v>
      </c>
      <c r="M23">
        <v>1</v>
      </c>
    </row>
    <row r="24" spans="1:13" x14ac:dyDescent="0.2">
      <c r="A24" t="s">
        <v>12</v>
      </c>
      <c r="B24" t="s">
        <v>53</v>
      </c>
      <c r="C24">
        <v>23</v>
      </c>
      <c r="D24">
        <v>13.884</v>
      </c>
      <c r="E24">
        <v>3074</v>
      </c>
      <c r="F24">
        <v>3098</v>
      </c>
      <c r="G24">
        <v>3126</v>
      </c>
      <c r="H24" t="s">
        <v>54</v>
      </c>
      <c r="I24">
        <v>419124</v>
      </c>
      <c r="J24">
        <v>15089006</v>
      </c>
      <c r="K24">
        <v>1.03</v>
      </c>
      <c r="L24">
        <v>0.21099999999999999</v>
      </c>
      <c r="M24">
        <v>1</v>
      </c>
    </row>
    <row r="25" spans="1:13" x14ac:dyDescent="0.2">
      <c r="A25" t="s">
        <v>12</v>
      </c>
      <c r="B25" t="s">
        <v>55</v>
      </c>
      <c r="C25">
        <v>24</v>
      </c>
      <c r="D25">
        <v>15.182</v>
      </c>
      <c r="E25">
        <v>3451</v>
      </c>
      <c r="F25">
        <v>3509</v>
      </c>
      <c r="G25">
        <v>3525</v>
      </c>
      <c r="H25" t="s">
        <v>56</v>
      </c>
      <c r="I25">
        <v>304663</v>
      </c>
      <c r="J25">
        <v>7955249</v>
      </c>
      <c r="K25">
        <v>0.54</v>
      </c>
      <c r="L25">
        <v>0.111</v>
      </c>
      <c r="M25">
        <v>1</v>
      </c>
    </row>
    <row r="26" spans="1:13" x14ac:dyDescent="0.2">
      <c r="A26" t="s">
        <v>12</v>
      </c>
      <c r="B26" t="s">
        <v>57</v>
      </c>
      <c r="C26">
        <v>25</v>
      </c>
      <c r="D26">
        <v>15.49</v>
      </c>
      <c r="E26">
        <v>3573</v>
      </c>
      <c r="F26">
        <v>3606</v>
      </c>
      <c r="G26">
        <v>3635</v>
      </c>
      <c r="H26" t="s">
        <v>36</v>
      </c>
      <c r="I26">
        <v>1207267</v>
      </c>
      <c r="J26">
        <v>33047875</v>
      </c>
      <c r="K26">
        <v>2.2599999999999998</v>
      </c>
      <c r="L26">
        <v>0.46200000000000002</v>
      </c>
      <c r="M26">
        <v>1</v>
      </c>
    </row>
    <row r="27" spans="1:13" x14ac:dyDescent="0.2">
      <c r="A27" t="s">
        <v>12</v>
      </c>
      <c r="B27" t="s">
        <v>58</v>
      </c>
      <c r="C27">
        <v>26</v>
      </c>
      <c r="D27">
        <v>15.696999999999999</v>
      </c>
      <c r="E27">
        <v>3641</v>
      </c>
      <c r="F27">
        <v>3672</v>
      </c>
      <c r="G27">
        <v>3694</v>
      </c>
      <c r="H27" t="s">
        <v>38</v>
      </c>
      <c r="I27">
        <v>397667</v>
      </c>
      <c r="J27">
        <v>11598706</v>
      </c>
      <c r="K27">
        <v>0.79</v>
      </c>
      <c r="L27">
        <v>0.16200000000000001</v>
      </c>
      <c r="M27">
        <v>1</v>
      </c>
    </row>
    <row r="28" spans="1:13" x14ac:dyDescent="0.2">
      <c r="A28" t="s">
        <v>12</v>
      </c>
      <c r="B28" t="s">
        <v>59</v>
      </c>
      <c r="C28">
        <v>27</v>
      </c>
      <c r="D28">
        <v>15.999000000000001</v>
      </c>
      <c r="E28">
        <v>3694</v>
      </c>
      <c r="F28">
        <v>3767</v>
      </c>
      <c r="G28">
        <v>3790</v>
      </c>
      <c r="H28" t="s">
        <v>18</v>
      </c>
      <c r="I28">
        <v>1063969</v>
      </c>
      <c r="J28">
        <v>35310067</v>
      </c>
      <c r="K28">
        <v>2.41</v>
      </c>
      <c r="L28">
        <v>0.49299999999999999</v>
      </c>
      <c r="M28">
        <v>1</v>
      </c>
    </row>
    <row r="29" spans="1:13" x14ac:dyDescent="0.2">
      <c r="A29" t="s">
        <v>12</v>
      </c>
      <c r="B29" t="s">
        <v>60</v>
      </c>
      <c r="C29">
        <v>28</v>
      </c>
      <c r="D29">
        <v>16.209</v>
      </c>
      <c r="E29">
        <v>3819</v>
      </c>
      <c r="F29">
        <v>3834</v>
      </c>
      <c r="G29">
        <v>3858</v>
      </c>
      <c r="H29" t="s">
        <v>26</v>
      </c>
      <c r="I29">
        <v>516653</v>
      </c>
      <c r="J29">
        <v>19446732</v>
      </c>
      <c r="K29">
        <v>1.33</v>
      </c>
      <c r="L29">
        <v>0.27200000000000002</v>
      </c>
      <c r="M29">
        <v>1</v>
      </c>
    </row>
    <row r="30" spans="1:13" x14ac:dyDescent="0.2">
      <c r="A30" t="s">
        <v>12</v>
      </c>
      <c r="B30" t="s">
        <v>61</v>
      </c>
      <c r="C30">
        <v>29</v>
      </c>
      <c r="D30">
        <v>16.361000000000001</v>
      </c>
      <c r="E30">
        <v>3858</v>
      </c>
      <c r="F30">
        <v>3882</v>
      </c>
      <c r="G30">
        <v>3907</v>
      </c>
      <c r="H30" t="s">
        <v>43</v>
      </c>
      <c r="I30">
        <v>587877</v>
      </c>
      <c r="J30">
        <v>23226888</v>
      </c>
      <c r="K30">
        <v>1.59</v>
      </c>
      <c r="L30">
        <v>0.32400000000000001</v>
      </c>
      <c r="M30">
        <v>1</v>
      </c>
    </row>
    <row r="31" spans="1:13" x14ac:dyDescent="0.2">
      <c r="A31" t="s">
        <v>12</v>
      </c>
      <c r="B31" t="s">
        <v>62</v>
      </c>
      <c r="C31">
        <v>30</v>
      </c>
      <c r="D31">
        <v>16.553999999999998</v>
      </c>
      <c r="E31">
        <v>3907</v>
      </c>
      <c r="F31">
        <v>3943</v>
      </c>
      <c r="G31">
        <v>3974</v>
      </c>
      <c r="H31" t="s">
        <v>20</v>
      </c>
      <c r="I31">
        <v>27099884</v>
      </c>
      <c r="J31">
        <v>717673350</v>
      </c>
      <c r="K31">
        <v>49.08</v>
      </c>
      <c r="L31">
        <v>10.026</v>
      </c>
      <c r="M31">
        <v>1</v>
      </c>
    </row>
    <row r="32" spans="1:13" x14ac:dyDescent="0.2">
      <c r="A32" t="s">
        <v>12</v>
      </c>
      <c r="B32" t="s">
        <v>63</v>
      </c>
      <c r="C32">
        <v>31</v>
      </c>
      <c r="D32">
        <v>17.431000000000001</v>
      </c>
      <c r="E32">
        <v>4204</v>
      </c>
      <c r="F32">
        <v>4220</v>
      </c>
      <c r="G32">
        <v>4242</v>
      </c>
      <c r="H32" t="s">
        <v>64</v>
      </c>
      <c r="I32">
        <v>2391027</v>
      </c>
      <c r="J32">
        <v>58779267</v>
      </c>
      <c r="K32">
        <v>4.0199999999999996</v>
      </c>
      <c r="L32">
        <v>0.82099999999999995</v>
      </c>
      <c r="M32">
        <v>1</v>
      </c>
    </row>
    <row r="33" spans="1:13" x14ac:dyDescent="0.2">
      <c r="A33" t="s">
        <v>12</v>
      </c>
      <c r="B33" t="s">
        <v>65</v>
      </c>
      <c r="C33">
        <v>32</v>
      </c>
      <c r="D33">
        <v>17.641999999999999</v>
      </c>
      <c r="E33">
        <v>4248</v>
      </c>
      <c r="F33">
        <v>4287</v>
      </c>
      <c r="G33">
        <v>4336</v>
      </c>
      <c r="H33" t="s">
        <v>66</v>
      </c>
      <c r="I33">
        <v>889477</v>
      </c>
      <c r="J33">
        <v>35717089</v>
      </c>
      <c r="K33">
        <v>2.44</v>
      </c>
      <c r="L33">
        <v>0.499</v>
      </c>
      <c r="M33">
        <v>1</v>
      </c>
    </row>
    <row r="34" spans="1:13" x14ac:dyDescent="0.2">
      <c r="A34" t="s">
        <v>12</v>
      </c>
      <c r="B34" t="s">
        <v>67</v>
      </c>
      <c r="C34">
        <v>33</v>
      </c>
      <c r="D34">
        <v>17.913</v>
      </c>
      <c r="E34">
        <v>4339</v>
      </c>
      <c r="F34">
        <v>4373</v>
      </c>
      <c r="G34">
        <v>4407</v>
      </c>
      <c r="H34" t="s">
        <v>68</v>
      </c>
      <c r="I34">
        <v>4061442</v>
      </c>
      <c r="J34">
        <v>106338599</v>
      </c>
      <c r="K34">
        <v>7.27</v>
      </c>
      <c r="L34">
        <v>1.486</v>
      </c>
      <c r="M34">
        <v>1</v>
      </c>
    </row>
    <row r="35" spans="1:13" x14ac:dyDescent="0.2">
      <c r="A35" t="s">
        <v>12</v>
      </c>
      <c r="B35" t="s">
        <v>69</v>
      </c>
      <c r="C35">
        <v>34</v>
      </c>
      <c r="D35">
        <v>18.175999999999998</v>
      </c>
      <c r="E35">
        <v>4408</v>
      </c>
      <c r="F35">
        <v>4456</v>
      </c>
      <c r="G35">
        <v>4483</v>
      </c>
      <c r="H35" t="s">
        <v>38</v>
      </c>
      <c r="I35">
        <v>1225482</v>
      </c>
      <c r="J35">
        <v>47011345</v>
      </c>
      <c r="K35">
        <v>3.21</v>
      </c>
      <c r="L35">
        <v>0.65700000000000003</v>
      </c>
      <c r="M35">
        <v>1</v>
      </c>
    </row>
    <row r="36" spans="1:13" x14ac:dyDescent="0.2">
      <c r="A36" t="s">
        <v>12</v>
      </c>
      <c r="B36" t="s">
        <v>70</v>
      </c>
      <c r="C36">
        <v>35</v>
      </c>
      <c r="D36">
        <v>18.588999999999999</v>
      </c>
      <c r="E36">
        <v>4549</v>
      </c>
      <c r="F36">
        <v>4586</v>
      </c>
      <c r="G36">
        <v>4601</v>
      </c>
      <c r="H36" t="s">
        <v>38</v>
      </c>
      <c r="I36">
        <v>1639740</v>
      </c>
      <c r="J36">
        <v>43863998</v>
      </c>
      <c r="K36">
        <v>3</v>
      </c>
      <c r="L36">
        <v>0.61299999999999999</v>
      </c>
      <c r="M36">
        <v>1</v>
      </c>
    </row>
    <row r="37" spans="1:13" x14ac:dyDescent="0.2">
      <c r="A37" t="s">
        <v>12</v>
      </c>
      <c r="B37" t="s">
        <v>71</v>
      </c>
      <c r="C37">
        <v>36</v>
      </c>
      <c r="D37">
        <v>18.692</v>
      </c>
      <c r="E37">
        <v>4601</v>
      </c>
      <c r="F37">
        <v>4619</v>
      </c>
      <c r="G37">
        <v>4646</v>
      </c>
      <c r="H37" t="s">
        <v>30</v>
      </c>
      <c r="I37">
        <v>838012</v>
      </c>
      <c r="J37">
        <v>25560303</v>
      </c>
      <c r="K37">
        <v>1.75</v>
      </c>
      <c r="L37">
        <v>0.35699999999999998</v>
      </c>
      <c r="M37">
        <v>1</v>
      </c>
    </row>
    <row r="38" spans="1:13" x14ac:dyDescent="0.2">
      <c r="A38" t="s">
        <v>12</v>
      </c>
      <c r="B38" t="s">
        <v>72</v>
      </c>
      <c r="C38">
        <v>37</v>
      </c>
      <c r="D38">
        <v>18.989000000000001</v>
      </c>
      <c r="E38">
        <v>4677</v>
      </c>
      <c r="F38">
        <v>4713</v>
      </c>
      <c r="G38">
        <v>4736</v>
      </c>
      <c r="H38" t="s">
        <v>45</v>
      </c>
      <c r="I38">
        <v>1379351</v>
      </c>
      <c r="J38">
        <v>42675422</v>
      </c>
      <c r="K38">
        <v>2.92</v>
      </c>
      <c r="L38">
        <v>0.59599999999999997</v>
      </c>
      <c r="M38">
        <v>1</v>
      </c>
    </row>
    <row r="39" spans="1:13" x14ac:dyDescent="0.2">
      <c r="A39" t="s">
        <v>12</v>
      </c>
      <c r="B39" t="s">
        <v>73</v>
      </c>
      <c r="C39">
        <v>38</v>
      </c>
      <c r="D39">
        <v>19.100999999999999</v>
      </c>
      <c r="E39">
        <v>4736</v>
      </c>
      <c r="F39">
        <v>4748</v>
      </c>
      <c r="G39">
        <v>4761</v>
      </c>
      <c r="H39" t="s">
        <v>43</v>
      </c>
      <c r="I39">
        <v>373445</v>
      </c>
      <c r="J39">
        <v>9375344</v>
      </c>
      <c r="K39">
        <v>0.64</v>
      </c>
      <c r="L39">
        <v>0.13100000000000001</v>
      </c>
      <c r="M39">
        <v>1</v>
      </c>
    </row>
    <row r="40" spans="1:13" x14ac:dyDescent="0.2">
      <c r="A40" t="s">
        <v>12</v>
      </c>
      <c r="B40" t="s">
        <v>74</v>
      </c>
      <c r="C40">
        <v>39</v>
      </c>
      <c r="D40">
        <v>19.187999999999999</v>
      </c>
      <c r="E40">
        <v>4761</v>
      </c>
      <c r="F40">
        <v>4776</v>
      </c>
      <c r="G40">
        <v>4793</v>
      </c>
      <c r="H40" t="s">
        <v>52</v>
      </c>
      <c r="I40">
        <v>707840</v>
      </c>
      <c r="J40">
        <v>18026131</v>
      </c>
      <c r="K40">
        <v>1.23</v>
      </c>
      <c r="L40">
        <v>0.252</v>
      </c>
      <c r="M40">
        <v>1</v>
      </c>
    </row>
    <row r="41" spans="1:13" x14ac:dyDescent="0.2">
      <c r="A41" t="s">
        <v>12</v>
      </c>
      <c r="B41" t="s">
        <v>75</v>
      </c>
      <c r="C41">
        <v>40</v>
      </c>
      <c r="D41">
        <v>19.396000000000001</v>
      </c>
      <c r="E41">
        <v>4825</v>
      </c>
      <c r="F41">
        <v>4842</v>
      </c>
      <c r="G41">
        <v>4852</v>
      </c>
      <c r="H41" t="s">
        <v>76</v>
      </c>
      <c r="I41">
        <v>4550859</v>
      </c>
      <c r="J41">
        <v>113846040</v>
      </c>
      <c r="K41">
        <v>7.79</v>
      </c>
      <c r="L41">
        <v>1.591</v>
      </c>
      <c r="M41">
        <v>1</v>
      </c>
    </row>
    <row r="42" spans="1:13" x14ac:dyDescent="0.2">
      <c r="A42" t="s">
        <v>12</v>
      </c>
      <c r="B42" t="s">
        <v>77</v>
      </c>
      <c r="C42">
        <v>41</v>
      </c>
      <c r="D42">
        <v>19.449000000000002</v>
      </c>
      <c r="E42">
        <v>4852</v>
      </c>
      <c r="F42">
        <v>4858</v>
      </c>
      <c r="G42">
        <v>4867</v>
      </c>
      <c r="H42" t="s">
        <v>52</v>
      </c>
      <c r="I42">
        <v>2044162</v>
      </c>
      <c r="J42">
        <v>47293450</v>
      </c>
      <c r="K42">
        <v>3.23</v>
      </c>
      <c r="L42">
        <v>0.66100000000000003</v>
      </c>
      <c r="M42">
        <v>1</v>
      </c>
    </row>
    <row r="43" spans="1:13" x14ac:dyDescent="0.2">
      <c r="A43" t="s">
        <v>12</v>
      </c>
      <c r="B43" t="s">
        <v>78</v>
      </c>
      <c r="C43">
        <v>42</v>
      </c>
      <c r="D43">
        <v>19.501000000000001</v>
      </c>
      <c r="E43">
        <v>4867</v>
      </c>
      <c r="F43">
        <v>4875</v>
      </c>
      <c r="G43">
        <v>4914</v>
      </c>
      <c r="H43" t="s">
        <v>54</v>
      </c>
      <c r="I43">
        <v>1796776</v>
      </c>
      <c r="J43">
        <v>46115552</v>
      </c>
      <c r="K43">
        <v>3.15</v>
      </c>
      <c r="L43">
        <v>0.64400000000000002</v>
      </c>
      <c r="M43">
        <v>1</v>
      </c>
    </row>
    <row r="44" spans="1:13" x14ac:dyDescent="0.2">
      <c r="A44" t="s">
        <v>12</v>
      </c>
      <c r="B44" t="s">
        <v>79</v>
      </c>
      <c r="C44">
        <v>43</v>
      </c>
      <c r="D44">
        <v>20.899000000000001</v>
      </c>
      <c r="E44">
        <v>5294</v>
      </c>
      <c r="F44">
        <v>5317</v>
      </c>
      <c r="G44">
        <v>5345</v>
      </c>
      <c r="H44" t="s">
        <v>36</v>
      </c>
      <c r="I44">
        <v>1370149</v>
      </c>
      <c r="J44">
        <v>34750297</v>
      </c>
      <c r="K44">
        <v>2.38</v>
      </c>
      <c r="L44">
        <v>0.48499999999999999</v>
      </c>
      <c r="M44">
        <v>1</v>
      </c>
    </row>
    <row r="45" spans="1:13" x14ac:dyDescent="0.2">
      <c r="A45" t="s">
        <v>12</v>
      </c>
      <c r="B45" t="s">
        <v>80</v>
      </c>
      <c r="C45">
        <v>44</v>
      </c>
      <c r="D45">
        <v>21.099</v>
      </c>
      <c r="E45">
        <v>5353</v>
      </c>
      <c r="F45">
        <v>5380</v>
      </c>
      <c r="G45">
        <v>5423</v>
      </c>
      <c r="H45" t="s">
        <v>66</v>
      </c>
      <c r="I45">
        <v>747246</v>
      </c>
      <c r="J45">
        <v>25435943</v>
      </c>
      <c r="K45">
        <v>1.74</v>
      </c>
      <c r="L45">
        <v>0.35499999999999998</v>
      </c>
      <c r="M45">
        <v>1</v>
      </c>
    </row>
    <row r="46" spans="1:13" x14ac:dyDescent="0.2">
      <c r="A46" t="s">
        <v>12</v>
      </c>
      <c r="B46" t="s">
        <v>81</v>
      </c>
      <c r="C46">
        <v>45</v>
      </c>
      <c r="D46">
        <v>21.835999999999999</v>
      </c>
      <c r="E46">
        <v>5593</v>
      </c>
      <c r="F46">
        <v>5613</v>
      </c>
      <c r="G46">
        <v>5628</v>
      </c>
      <c r="H46" t="s">
        <v>18</v>
      </c>
      <c r="I46">
        <v>1137782</v>
      </c>
      <c r="J46">
        <v>27361914</v>
      </c>
      <c r="K46">
        <v>1.87</v>
      </c>
      <c r="L46">
        <v>0.38200000000000001</v>
      </c>
      <c r="M46">
        <v>1</v>
      </c>
    </row>
    <row r="47" spans="1:13" x14ac:dyDescent="0.2">
      <c r="A47" t="s">
        <v>12</v>
      </c>
      <c r="B47" t="s">
        <v>82</v>
      </c>
      <c r="C47">
        <v>46</v>
      </c>
      <c r="D47">
        <v>22.074000000000002</v>
      </c>
      <c r="E47">
        <v>5667</v>
      </c>
      <c r="F47">
        <v>5688</v>
      </c>
      <c r="G47">
        <v>5711</v>
      </c>
      <c r="H47" t="s">
        <v>76</v>
      </c>
      <c r="I47">
        <v>2979933</v>
      </c>
      <c r="J47">
        <v>72333722</v>
      </c>
      <c r="K47">
        <v>4.95</v>
      </c>
      <c r="L47">
        <v>1.0109999999999999</v>
      </c>
      <c r="M47">
        <v>1</v>
      </c>
    </row>
    <row r="48" spans="1:13" x14ac:dyDescent="0.2">
      <c r="A48" t="s">
        <v>12</v>
      </c>
      <c r="B48" t="s">
        <v>83</v>
      </c>
      <c r="C48">
        <v>47</v>
      </c>
      <c r="D48">
        <v>22.291</v>
      </c>
      <c r="E48">
        <v>5737</v>
      </c>
      <c r="F48">
        <v>5757</v>
      </c>
      <c r="G48">
        <v>5779</v>
      </c>
      <c r="H48" t="s">
        <v>84</v>
      </c>
      <c r="I48">
        <v>545341</v>
      </c>
      <c r="J48">
        <v>17773794</v>
      </c>
      <c r="K48">
        <v>1.22</v>
      </c>
      <c r="L48">
        <v>0.248</v>
      </c>
      <c r="M48">
        <v>1</v>
      </c>
    </row>
    <row r="49" spans="1:13" x14ac:dyDescent="0.2">
      <c r="A49" t="s">
        <v>12</v>
      </c>
      <c r="B49" t="s">
        <v>85</v>
      </c>
      <c r="C49">
        <v>48</v>
      </c>
      <c r="D49">
        <v>23.193999999999999</v>
      </c>
      <c r="E49">
        <v>6029</v>
      </c>
      <c r="F49">
        <v>6043</v>
      </c>
      <c r="G49">
        <v>6071</v>
      </c>
      <c r="H49" t="s">
        <v>54</v>
      </c>
      <c r="I49">
        <v>1048310</v>
      </c>
      <c r="J49">
        <v>26544789</v>
      </c>
      <c r="K49">
        <v>1.82</v>
      </c>
      <c r="L49">
        <v>0.371</v>
      </c>
      <c r="M49">
        <v>1</v>
      </c>
    </row>
    <row r="50" spans="1:13" x14ac:dyDescent="0.2">
      <c r="A50" t="s">
        <v>12</v>
      </c>
      <c r="B50" t="s">
        <v>86</v>
      </c>
      <c r="C50">
        <v>49</v>
      </c>
      <c r="D50">
        <v>24.332000000000001</v>
      </c>
      <c r="E50">
        <v>6363</v>
      </c>
      <c r="F50">
        <v>6402</v>
      </c>
      <c r="G50">
        <v>6424</v>
      </c>
      <c r="H50" t="s">
        <v>20</v>
      </c>
      <c r="I50">
        <v>5085146</v>
      </c>
      <c r="J50">
        <v>123416276</v>
      </c>
      <c r="K50">
        <v>8.44</v>
      </c>
      <c r="L50">
        <v>1.724</v>
      </c>
      <c r="M50">
        <v>1</v>
      </c>
    </row>
    <row r="51" spans="1:13" x14ac:dyDescent="0.2">
      <c r="A51" t="s">
        <v>12</v>
      </c>
      <c r="B51" t="s">
        <v>87</v>
      </c>
      <c r="C51">
        <v>50</v>
      </c>
      <c r="D51">
        <v>24.600999999999999</v>
      </c>
      <c r="E51">
        <v>6453</v>
      </c>
      <c r="F51">
        <v>6488</v>
      </c>
      <c r="G51">
        <v>6524</v>
      </c>
      <c r="H51" t="s">
        <v>68</v>
      </c>
      <c r="I51">
        <v>4145965</v>
      </c>
      <c r="J51">
        <v>98914904</v>
      </c>
      <c r="K51">
        <v>6.76</v>
      </c>
      <c r="L51">
        <v>1.3819999999999999</v>
      </c>
      <c r="M51">
        <v>1</v>
      </c>
    </row>
    <row r="52" spans="1:13" x14ac:dyDescent="0.2">
      <c r="A52" t="s">
        <v>12</v>
      </c>
      <c r="B52" t="s">
        <v>88</v>
      </c>
      <c r="C52">
        <v>51</v>
      </c>
      <c r="D52">
        <v>26.068000000000001</v>
      </c>
      <c r="E52">
        <v>6913</v>
      </c>
      <c r="F52">
        <v>6951</v>
      </c>
      <c r="G52">
        <v>6964</v>
      </c>
      <c r="H52" t="s">
        <v>38</v>
      </c>
      <c r="I52">
        <v>337144</v>
      </c>
      <c r="J52">
        <v>10108429</v>
      </c>
      <c r="K52">
        <v>0.69</v>
      </c>
      <c r="L52">
        <v>0.14099999999999999</v>
      </c>
      <c r="M52">
        <v>1</v>
      </c>
    </row>
    <row r="53" spans="1:13" x14ac:dyDescent="0.2">
      <c r="A53" t="s">
        <v>12</v>
      </c>
      <c r="B53" t="s">
        <v>89</v>
      </c>
      <c r="C53">
        <v>52</v>
      </c>
      <c r="D53">
        <v>26.31</v>
      </c>
      <c r="E53">
        <v>6998</v>
      </c>
      <c r="F53">
        <v>7028</v>
      </c>
      <c r="G53">
        <v>7056</v>
      </c>
      <c r="H53" t="s">
        <v>90</v>
      </c>
      <c r="I53">
        <v>332312</v>
      </c>
      <c r="J53">
        <v>8189198</v>
      </c>
      <c r="K53">
        <v>0.56000000000000005</v>
      </c>
      <c r="L53">
        <v>0.114</v>
      </c>
      <c r="M53">
        <v>1</v>
      </c>
    </row>
    <row r="54" spans="1:13" x14ac:dyDescent="0.2">
      <c r="A54" t="s">
        <v>12</v>
      </c>
      <c r="B54" t="s">
        <v>91</v>
      </c>
      <c r="C54">
        <v>53</v>
      </c>
      <c r="D54">
        <v>26.690999999999999</v>
      </c>
      <c r="E54">
        <v>7137</v>
      </c>
      <c r="F54">
        <v>7149</v>
      </c>
      <c r="G54">
        <v>7167</v>
      </c>
      <c r="H54" t="s">
        <v>54</v>
      </c>
      <c r="I54">
        <v>489325</v>
      </c>
      <c r="J54">
        <v>12387219</v>
      </c>
      <c r="K54">
        <v>0.85</v>
      </c>
      <c r="L54">
        <v>0.17299999999999999</v>
      </c>
      <c r="M54">
        <v>1</v>
      </c>
    </row>
    <row r="55" spans="1:13" x14ac:dyDescent="0.2">
      <c r="A55" t="s">
        <v>12</v>
      </c>
      <c r="B55" t="s">
        <v>92</v>
      </c>
      <c r="C55">
        <v>54</v>
      </c>
      <c r="D55">
        <v>26.991</v>
      </c>
      <c r="E55">
        <v>7207</v>
      </c>
      <c r="F55">
        <v>7243</v>
      </c>
      <c r="G55">
        <v>7275</v>
      </c>
      <c r="H55" t="s">
        <v>68</v>
      </c>
      <c r="I55">
        <v>2635256</v>
      </c>
      <c r="J55">
        <v>62914149</v>
      </c>
      <c r="K55">
        <v>4.3</v>
      </c>
      <c r="L55">
        <v>0.879</v>
      </c>
      <c r="M55">
        <v>1</v>
      </c>
    </row>
    <row r="56" spans="1:13" x14ac:dyDescent="0.2">
      <c r="A56" t="s">
        <v>12</v>
      </c>
      <c r="B56" t="s">
        <v>93</v>
      </c>
      <c r="C56">
        <v>55</v>
      </c>
      <c r="D56">
        <v>27.382999999999999</v>
      </c>
      <c r="E56">
        <v>7336</v>
      </c>
      <c r="F56">
        <v>7367</v>
      </c>
      <c r="G56">
        <v>7393</v>
      </c>
      <c r="H56" t="s">
        <v>68</v>
      </c>
      <c r="I56">
        <v>407079</v>
      </c>
      <c r="J56">
        <v>12245955</v>
      </c>
      <c r="K56">
        <v>0.84</v>
      </c>
      <c r="L56">
        <v>0.17100000000000001</v>
      </c>
      <c r="M56">
        <v>1</v>
      </c>
    </row>
    <row r="57" spans="1:13" x14ac:dyDescent="0.2">
      <c r="A57" t="s">
        <v>12</v>
      </c>
      <c r="B57" t="s">
        <v>94</v>
      </c>
      <c r="C57">
        <v>56</v>
      </c>
      <c r="D57">
        <v>28.791</v>
      </c>
      <c r="E57">
        <v>7780</v>
      </c>
      <c r="F57">
        <v>7813</v>
      </c>
      <c r="G57">
        <v>7835</v>
      </c>
      <c r="H57" t="s">
        <v>95</v>
      </c>
      <c r="I57">
        <v>578651</v>
      </c>
      <c r="J57">
        <v>17017741</v>
      </c>
      <c r="K57">
        <v>1.1599999999999999</v>
      </c>
      <c r="L57">
        <v>0.23799999999999999</v>
      </c>
      <c r="M57">
        <v>1</v>
      </c>
    </row>
    <row r="58" spans="1:13" x14ac:dyDescent="0.2">
      <c r="A58" t="s">
        <v>12</v>
      </c>
      <c r="B58" t="s">
        <v>96</v>
      </c>
      <c r="C58">
        <v>57</v>
      </c>
      <c r="D58">
        <v>28.931999999999999</v>
      </c>
      <c r="E58">
        <v>7835</v>
      </c>
      <c r="F58">
        <v>7857</v>
      </c>
      <c r="G58">
        <v>7878</v>
      </c>
      <c r="H58" t="s">
        <v>30</v>
      </c>
      <c r="I58">
        <v>2248942</v>
      </c>
      <c r="J58">
        <v>56086396</v>
      </c>
      <c r="K58">
        <v>3.84</v>
      </c>
      <c r="L58">
        <v>0.78400000000000003</v>
      </c>
      <c r="M58">
        <v>1</v>
      </c>
    </row>
    <row r="59" spans="1:13" x14ac:dyDescent="0.2">
      <c r="A59" t="s">
        <v>12</v>
      </c>
      <c r="B59" t="s">
        <v>97</v>
      </c>
      <c r="C59">
        <v>58</v>
      </c>
      <c r="D59">
        <v>29.26</v>
      </c>
      <c r="E59">
        <v>7924</v>
      </c>
      <c r="F59">
        <v>7961</v>
      </c>
      <c r="G59">
        <v>7999</v>
      </c>
      <c r="H59" t="s">
        <v>64</v>
      </c>
      <c r="I59">
        <v>5361405</v>
      </c>
      <c r="J59">
        <v>137293088</v>
      </c>
      <c r="K59">
        <v>9.39</v>
      </c>
      <c r="L59">
        <v>1.9179999999999999</v>
      </c>
      <c r="M59">
        <v>1</v>
      </c>
    </row>
    <row r="60" spans="1:13" x14ac:dyDescent="0.2">
      <c r="A60" t="s">
        <v>12</v>
      </c>
      <c r="B60" t="s">
        <v>98</v>
      </c>
      <c r="C60">
        <v>59</v>
      </c>
      <c r="D60">
        <v>31.24</v>
      </c>
      <c r="E60">
        <v>8552</v>
      </c>
      <c r="F60">
        <v>8587</v>
      </c>
      <c r="G60">
        <v>8623</v>
      </c>
      <c r="H60" t="s">
        <v>99</v>
      </c>
      <c r="I60">
        <v>6000311</v>
      </c>
      <c r="J60">
        <v>162757930</v>
      </c>
      <c r="K60">
        <v>11.13</v>
      </c>
      <c r="L60">
        <v>2.274</v>
      </c>
      <c r="M60">
        <v>1</v>
      </c>
    </row>
    <row r="61" spans="1:13" x14ac:dyDescent="0.2">
      <c r="A61" t="s">
        <v>12</v>
      </c>
      <c r="B61" t="s">
        <v>100</v>
      </c>
      <c r="C61">
        <v>60</v>
      </c>
      <c r="D61">
        <v>31.414999999999999</v>
      </c>
      <c r="E61">
        <v>8623</v>
      </c>
      <c r="F61">
        <v>8642</v>
      </c>
      <c r="G61">
        <v>8665</v>
      </c>
      <c r="H61" t="s">
        <v>101</v>
      </c>
      <c r="I61">
        <v>325895</v>
      </c>
      <c r="J61">
        <v>9624619</v>
      </c>
      <c r="K61">
        <v>0.66</v>
      </c>
      <c r="L61">
        <v>0.13400000000000001</v>
      </c>
      <c r="M61">
        <v>1</v>
      </c>
    </row>
    <row r="62" spans="1:13" x14ac:dyDescent="0.2">
      <c r="A62" t="s">
        <v>12</v>
      </c>
      <c r="B62" t="s">
        <v>102</v>
      </c>
      <c r="C62">
        <v>61</v>
      </c>
      <c r="D62">
        <v>31.617999999999999</v>
      </c>
      <c r="E62">
        <v>8671</v>
      </c>
      <c r="F62">
        <v>8707</v>
      </c>
      <c r="G62">
        <v>8736</v>
      </c>
      <c r="H62" t="s">
        <v>66</v>
      </c>
      <c r="I62">
        <v>1005456</v>
      </c>
      <c r="J62">
        <v>27358358</v>
      </c>
      <c r="K62">
        <v>1.87</v>
      </c>
      <c r="L62">
        <v>0.38200000000000001</v>
      </c>
      <c r="M62">
        <v>1</v>
      </c>
    </row>
    <row r="63" spans="1:13" x14ac:dyDescent="0.2">
      <c r="A63" t="s">
        <v>12</v>
      </c>
      <c r="B63" t="s">
        <v>103</v>
      </c>
      <c r="C63">
        <v>62</v>
      </c>
      <c r="D63">
        <v>32.387</v>
      </c>
      <c r="E63">
        <v>8929</v>
      </c>
      <c r="F63">
        <v>8950</v>
      </c>
      <c r="G63">
        <v>8972</v>
      </c>
      <c r="H63" t="s">
        <v>95</v>
      </c>
      <c r="I63">
        <v>1020944</v>
      </c>
      <c r="J63">
        <v>28897750</v>
      </c>
      <c r="K63">
        <v>1.98</v>
      </c>
      <c r="L63">
        <v>0.40400000000000003</v>
      </c>
      <c r="M63">
        <v>1</v>
      </c>
    </row>
    <row r="64" spans="1:13" x14ac:dyDescent="0.2">
      <c r="A64" t="s">
        <v>12</v>
      </c>
      <c r="B64" t="s">
        <v>104</v>
      </c>
      <c r="C64">
        <v>63</v>
      </c>
      <c r="D64">
        <v>32.503</v>
      </c>
      <c r="E64">
        <v>8972</v>
      </c>
      <c r="F64">
        <v>8987</v>
      </c>
      <c r="G64">
        <v>9015</v>
      </c>
      <c r="H64" t="s">
        <v>105</v>
      </c>
      <c r="I64">
        <v>425379</v>
      </c>
      <c r="J64">
        <v>12327502</v>
      </c>
      <c r="K64">
        <v>0.84</v>
      </c>
      <c r="L64">
        <v>0.17199999999999999</v>
      </c>
      <c r="M64">
        <v>1</v>
      </c>
    </row>
    <row r="65" spans="1:13" x14ac:dyDescent="0.2">
      <c r="A65" t="s">
        <v>12</v>
      </c>
      <c r="B65" t="s">
        <v>106</v>
      </c>
      <c r="C65">
        <v>64</v>
      </c>
      <c r="D65">
        <v>32.878999999999998</v>
      </c>
      <c r="E65">
        <v>9062</v>
      </c>
      <c r="F65">
        <v>9106</v>
      </c>
      <c r="G65">
        <v>9136</v>
      </c>
      <c r="H65" t="s">
        <v>45</v>
      </c>
      <c r="I65">
        <v>13594345</v>
      </c>
      <c r="J65">
        <v>358440965</v>
      </c>
      <c r="K65">
        <v>24.51</v>
      </c>
      <c r="L65">
        <v>5.008</v>
      </c>
      <c r="M65">
        <v>1</v>
      </c>
    </row>
    <row r="66" spans="1:13" x14ac:dyDescent="0.2">
      <c r="A66" t="s">
        <v>12</v>
      </c>
      <c r="B66" t="s">
        <v>107</v>
      </c>
      <c r="C66">
        <v>65</v>
      </c>
      <c r="D66">
        <v>34.948</v>
      </c>
      <c r="E66">
        <v>9738</v>
      </c>
      <c r="F66">
        <v>9760</v>
      </c>
      <c r="G66">
        <v>9787</v>
      </c>
      <c r="H66" t="s">
        <v>66</v>
      </c>
      <c r="I66">
        <v>492764</v>
      </c>
      <c r="J66">
        <v>12168932</v>
      </c>
      <c r="K66">
        <v>0.83</v>
      </c>
      <c r="L66">
        <v>0.17</v>
      </c>
      <c r="M66">
        <v>1</v>
      </c>
    </row>
    <row r="67" spans="1:13" x14ac:dyDescent="0.2">
      <c r="A67" t="s">
        <v>12</v>
      </c>
      <c r="B67" t="s">
        <v>108</v>
      </c>
      <c r="C67">
        <v>66</v>
      </c>
      <c r="D67">
        <v>35.131</v>
      </c>
      <c r="E67">
        <v>9794</v>
      </c>
      <c r="F67">
        <v>9818</v>
      </c>
      <c r="G67">
        <v>9856</v>
      </c>
      <c r="H67" t="s">
        <v>68</v>
      </c>
      <c r="I67">
        <v>4600898</v>
      </c>
      <c r="J67">
        <v>86614349</v>
      </c>
      <c r="K67">
        <v>5.92</v>
      </c>
      <c r="L67">
        <v>1.21</v>
      </c>
      <c r="M67">
        <v>1</v>
      </c>
    </row>
    <row r="68" spans="1:13" x14ac:dyDescent="0.2">
      <c r="A68" t="s">
        <v>12</v>
      </c>
      <c r="B68" t="s">
        <v>109</v>
      </c>
      <c r="C68">
        <v>67</v>
      </c>
      <c r="D68">
        <v>36.366999999999997</v>
      </c>
      <c r="E68">
        <v>10180</v>
      </c>
      <c r="F68">
        <v>10209</v>
      </c>
      <c r="G68">
        <v>10247</v>
      </c>
      <c r="H68" t="s">
        <v>110</v>
      </c>
      <c r="I68">
        <v>1088845</v>
      </c>
      <c r="J68">
        <v>22410179</v>
      </c>
      <c r="K68">
        <v>1.53</v>
      </c>
      <c r="L68">
        <v>0.313</v>
      </c>
      <c r="M68">
        <v>1</v>
      </c>
    </row>
    <row r="69" spans="1:13" x14ac:dyDescent="0.2">
      <c r="A69" t="s">
        <v>111</v>
      </c>
      <c r="B69" t="s">
        <v>13</v>
      </c>
      <c r="C69">
        <v>1</v>
      </c>
      <c r="D69">
        <v>4.3620000000000001</v>
      </c>
      <c r="E69">
        <v>75</v>
      </c>
      <c r="F69">
        <v>87</v>
      </c>
      <c r="G69">
        <v>94</v>
      </c>
      <c r="H69" t="s">
        <v>45</v>
      </c>
      <c r="I69">
        <v>556306</v>
      </c>
      <c r="J69">
        <v>9931746</v>
      </c>
      <c r="K69">
        <v>5.42</v>
      </c>
      <c r="L69">
        <v>0.67800000000000005</v>
      </c>
      <c r="M69">
        <v>1</v>
      </c>
    </row>
    <row r="70" spans="1:13" x14ac:dyDescent="0.2">
      <c r="A70" t="s">
        <v>111</v>
      </c>
      <c r="B70" t="s">
        <v>15</v>
      </c>
      <c r="C70">
        <v>2</v>
      </c>
      <c r="D70">
        <v>4.3949999999999996</v>
      </c>
      <c r="E70">
        <v>94</v>
      </c>
      <c r="F70">
        <v>97</v>
      </c>
      <c r="G70">
        <v>131</v>
      </c>
      <c r="H70" t="s">
        <v>52</v>
      </c>
      <c r="I70">
        <v>339433</v>
      </c>
      <c r="J70">
        <v>7472488</v>
      </c>
      <c r="K70">
        <v>4.08</v>
      </c>
      <c r="L70">
        <v>0.51</v>
      </c>
      <c r="M70">
        <v>1</v>
      </c>
    </row>
    <row r="71" spans="1:13" x14ac:dyDescent="0.2">
      <c r="A71" t="s">
        <v>111</v>
      </c>
      <c r="B71" t="s">
        <v>17</v>
      </c>
      <c r="C71">
        <v>3</v>
      </c>
      <c r="D71">
        <v>4.8680000000000003</v>
      </c>
      <c r="E71">
        <v>233</v>
      </c>
      <c r="F71">
        <v>247</v>
      </c>
      <c r="G71">
        <v>310</v>
      </c>
      <c r="H71" t="s">
        <v>112</v>
      </c>
      <c r="I71">
        <v>732567</v>
      </c>
      <c r="J71">
        <v>29238131</v>
      </c>
      <c r="K71">
        <v>15.97</v>
      </c>
      <c r="L71">
        <v>1.996</v>
      </c>
      <c r="M71">
        <v>1</v>
      </c>
    </row>
    <row r="72" spans="1:13" x14ac:dyDescent="0.2">
      <c r="A72" t="s">
        <v>111</v>
      </c>
      <c r="B72" t="s">
        <v>19</v>
      </c>
      <c r="C72">
        <v>4</v>
      </c>
      <c r="D72">
        <v>5.4240000000000004</v>
      </c>
      <c r="E72">
        <v>412</v>
      </c>
      <c r="F72">
        <v>423</v>
      </c>
      <c r="G72">
        <v>488</v>
      </c>
      <c r="H72" t="s">
        <v>18</v>
      </c>
      <c r="I72">
        <v>8842945</v>
      </c>
      <c r="J72">
        <v>183125654</v>
      </c>
      <c r="K72">
        <v>100</v>
      </c>
      <c r="L72">
        <v>12.504</v>
      </c>
      <c r="M72">
        <v>1</v>
      </c>
    </row>
    <row r="73" spans="1:13" x14ac:dyDescent="0.2">
      <c r="A73" t="s">
        <v>111</v>
      </c>
      <c r="B73" t="s">
        <v>21</v>
      </c>
      <c r="C73">
        <v>5</v>
      </c>
      <c r="D73">
        <v>5.7539999999999996</v>
      </c>
      <c r="E73">
        <v>512</v>
      </c>
      <c r="F73">
        <v>527</v>
      </c>
      <c r="G73">
        <v>561</v>
      </c>
      <c r="H73" t="s">
        <v>45</v>
      </c>
      <c r="I73">
        <v>4856598</v>
      </c>
      <c r="J73">
        <v>146781955</v>
      </c>
      <c r="K73">
        <v>80.150000000000006</v>
      </c>
      <c r="L73">
        <v>10.023</v>
      </c>
      <c r="M73">
        <v>1</v>
      </c>
    </row>
    <row r="74" spans="1:13" x14ac:dyDescent="0.2">
      <c r="A74" t="s">
        <v>111</v>
      </c>
      <c r="B74" t="s">
        <v>23</v>
      </c>
      <c r="C74">
        <v>6</v>
      </c>
      <c r="D74">
        <v>5.8810000000000002</v>
      </c>
      <c r="E74">
        <v>561</v>
      </c>
      <c r="F74">
        <v>567</v>
      </c>
      <c r="G74">
        <v>630</v>
      </c>
      <c r="H74" t="s">
        <v>113</v>
      </c>
      <c r="I74">
        <v>586872</v>
      </c>
      <c r="J74">
        <v>29393202</v>
      </c>
      <c r="K74">
        <v>16.05</v>
      </c>
      <c r="L74">
        <v>2.0070000000000001</v>
      </c>
      <c r="M74">
        <v>1</v>
      </c>
    </row>
    <row r="75" spans="1:13" x14ac:dyDescent="0.2">
      <c r="A75" t="s">
        <v>111</v>
      </c>
      <c r="B75" t="s">
        <v>25</v>
      </c>
      <c r="C75">
        <v>7</v>
      </c>
      <c r="D75">
        <v>7.1</v>
      </c>
      <c r="E75">
        <v>940</v>
      </c>
      <c r="F75">
        <v>953</v>
      </c>
      <c r="G75">
        <v>995</v>
      </c>
      <c r="H75" t="s">
        <v>110</v>
      </c>
      <c r="I75">
        <v>216666</v>
      </c>
      <c r="J75">
        <v>7547455</v>
      </c>
      <c r="K75">
        <v>4.12</v>
      </c>
      <c r="L75">
        <v>0.51500000000000001</v>
      </c>
      <c r="M75">
        <v>1</v>
      </c>
    </row>
    <row r="76" spans="1:13" x14ac:dyDescent="0.2">
      <c r="A76" t="s">
        <v>111</v>
      </c>
      <c r="B76" t="s">
        <v>27</v>
      </c>
      <c r="C76">
        <v>8</v>
      </c>
      <c r="D76">
        <v>7.51</v>
      </c>
      <c r="E76">
        <v>1055</v>
      </c>
      <c r="F76">
        <v>1082</v>
      </c>
      <c r="G76">
        <v>1127</v>
      </c>
      <c r="H76" t="s">
        <v>36</v>
      </c>
      <c r="I76">
        <v>442277</v>
      </c>
      <c r="J76">
        <v>15453571</v>
      </c>
      <c r="K76">
        <v>8.44</v>
      </c>
      <c r="L76">
        <v>1.0549999999999999</v>
      </c>
      <c r="M76">
        <v>1</v>
      </c>
    </row>
    <row r="77" spans="1:13" x14ac:dyDescent="0.2">
      <c r="A77" t="s">
        <v>111</v>
      </c>
      <c r="B77" t="s">
        <v>29</v>
      </c>
      <c r="C77">
        <v>9</v>
      </c>
      <c r="D77">
        <v>8.3879999999999999</v>
      </c>
      <c r="E77">
        <v>1333</v>
      </c>
      <c r="F77">
        <v>1360</v>
      </c>
      <c r="G77">
        <v>1373</v>
      </c>
      <c r="H77" t="s">
        <v>28</v>
      </c>
      <c r="I77">
        <v>190705</v>
      </c>
      <c r="J77">
        <v>5172546</v>
      </c>
      <c r="K77">
        <v>2.82</v>
      </c>
      <c r="L77">
        <v>0.35299999999999998</v>
      </c>
      <c r="M77">
        <v>1</v>
      </c>
    </row>
    <row r="78" spans="1:13" x14ac:dyDescent="0.2">
      <c r="A78" t="s">
        <v>111</v>
      </c>
      <c r="B78" t="s">
        <v>31</v>
      </c>
      <c r="C78">
        <v>10</v>
      </c>
      <c r="D78">
        <v>8.4710000000000001</v>
      </c>
      <c r="E78">
        <v>1373</v>
      </c>
      <c r="F78">
        <v>1386</v>
      </c>
      <c r="G78">
        <v>1423</v>
      </c>
      <c r="H78" t="s">
        <v>52</v>
      </c>
      <c r="I78">
        <v>266360</v>
      </c>
      <c r="J78">
        <v>9849935</v>
      </c>
      <c r="K78">
        <v>5.38</v>
      </c>
      <c r="L78">
        <v>0.67300000000000004</v>
      </c>
      <c r="M78">
        <v>1</v>
      </c>
    </row>
    <row r="79" spans="1:13" x14ac:dyDescent="0.2">
      <c r="A79" t="s">
        <v>111</v>
      </c>
      <c r="B79" t="s">
        <v>33</v>
      </c>
      <c r="C79">
        <v>11</v>
      </c>
      <c r="D79">
        <v>8.9209999999999994</v>
      </c>
      <c r="E79">
        <v>1458</v>
      </c>
      <c r="F79">
        <v>1529</v>
      </c>
      <c r="G79">
        <v>1614</v>
      </c>
      <c r="H79" t="s">
        <v>114</v>
      </c>
      <c r="I79">
        <v>403540</v>
      </c>
      <c r="J79">
        <v>30798531</v>
      </c>
      <c r="K79">
        <v>16.82</v>
      </c>
      <c r="L79">
        <v>2.1030000000000002</v>
      </c>
      <c r="M79">
        <v>1</v>
      </c>
    </row>
    <row r="80" spans="1:13" x14ac:dyDescent="0.2">
      <c r="A80" t="s">
        <v>111</v>
      </c>
      <c r="B80" t="s">
        <v>35</v>
      </c>
      <c r="C80">
        <v>12</v>
      </c>
      <c r="D80">
        <v>9.83</v>
      </c>
      <c r="E80">
        <v>1792</v>
      </c>
      <c r="F80">
        <v>1816</v>
      </c>
      <c r="G80">
        <v>1827</v>
      </c>
      <c r="H80" t="s">
        <v>38</v>
      </c>
      <c r="I80">
        <v>198972</v>
      </c>
      <c r="J80">
        <v>4043839</v>
      </c>
      <c r="K80">
        <v>2.21</v>
      </c>
      <c r="L80">
        <v>0.27600000000000002</v>
      </c>
      <c r="M80">
        <v>1</v>
      </c>
    </row>
    <row r="81" spans="1:13" x14ac:dyDescent="0.2">
      <c r="A81" t="s">
        <v>111</v>
      </c>
      <c r="B81" t="s">
        <v>37</v>
      </c>
      <c r="C81">
        <v>13</v>
      </c>
      <c r="D81">
        <v>10.314</v>
      </c>
      <c r="E81">
        <v>1930</v>
      </c>
      <c r="F81">
        <v>1969</v>
      </c>
      <c r="G81">
        <v>2005</v>
      </c>
      <c r="H81" t="s">
        <v>52</v>
      </c>
      <c r="I81">
        <v>1154072</v>
      </c>
      <c r="J81">
        <v>54025950</v>
      </c>
      <c r="K81">
        <v>29.5</v>
      </c>
      <c r="L81">
        <v>3.6890000000000001</v>
      </c>
      <c r="M81">
        <v>1</v>
      </c>
    </row>
    <row r="82" spans="1:13" x14ac:dyDescent="0.2">
      <c r="A82" t="s">
        <v>111</v>
      </c>
      <c r="B82" t="s">
        <v>39</v>
      </c>
      <c r="C82">
        <v>14</v>
      </c>
      <c r="D82">
        <v>10.468999999999999</v>
      </c>
      <c r="E82">
        <v>2005</v>
      </c>
      <c r="F82">
        <v>2018</v>
      </c>
      <c r="G82">
        <v>2075</v>
      </c>
      <c r="H82" t="s">
        <v>34</v>
      </c>
      <c r="I82">
        <v>851749</v>
      </c>
      <c r="J82">
        <v>33461019</v>
      </c>
      <c r="K82">
        <v>18.27</v>
      </c>
      <c r="L82">
        <v>2.2850000000000001</v>
      </c>
      <c r="M82">
        <v>1</v>
      </c>
    </row>
    <row r="83" spans="1:13" x14ac:dyDescent="0.2">
      <c r="A83" t="s">
        <v>111</v>
      </c>
      <c r="B83" t="s">
        <v>40</v>
      </c>
      <c r="C83">
        <v>15</v>
      </c>
      <c r="D83">
        <v>12.292999999999999</v>
      </c>
      <c r="E83">
        <v>2578</v>
      </c>
      <c r="F83">
        <v>2595</v>
      </c>
      <c r="G83">
        <v>2619</v>
      </c>
      <c r="H83" t="s">
        <v>45</v>
      </c>
      <c r="I83">
        <v>512014</v>
      </c>
      <c r="J83">
        <v>15369092</v>
      </c>
      <c r="K83">
        <v>8.39</v>
      </c>
      <c r="L83">
        <v>1.0489999999999999</v>
      </c>
      <c r="M83">
        <v>1</v>
      </c>
    </row>
    <row r="84" spans="1:13" x14ac:dyDescent="0.2">
      <c r="A84" t="s">
        <v>111</v>
      </c>
      <c r="B84" t="s">
        <v>41</v>
      </c>
      <c r="C84">
        <v>16</v>
      </c>
      <c r="D84">
        <v>13.513</v>
      </c>
      <c r="E84">
        <v>2962</v>
      </c>
      <c r="F84">
        <v>2981</v>
      </c>
      <c r="G84">
        <v>3048</v>
      </c>
      <c r="H84" t="s">
        <v>68</v>
      </c>
      <c r="I84">
        <v>5358119</v>
      </c>
      <c r="J84">
        <v>157703398</v>
      </c>
      <c r="K84">
        <v>86.12</v>
      </c>
      <c r="L84">
        <v>10.768000000000001</v>
      </c>
      <c r="M84">
        <v>1</v>
      </c>
    </row>
    <row r="85" spans="1:13" x14ac:dyDescent="0.2">
      <c r="A85" t="s">
        <v>111</v>
      </c>
      <c r="B85" t="s">
        <v>42</v>
      </c>
      <c r="C85">
        <v>17</v>
      </c>
      <c r="D85">
        <v>13.888999999999999</v>
      </c>
      <c r="E85">
        <v>3049</v>
      </c>
      <c r="F85">
        <v>3100</v>
      </c>
      <c r="G85">
        <v>3127</v>
      </c>
      <c r="H85" t="s">
        <v>38</v>
      </c>
      <c r="I85">
        <v>1192587</v>
      </c>
      <c r="J85">
        <v>32829788</v>
      </c>
      <c r="K85">
        <v>17.93</v>
      </c>
      <c r="L85">
        <v>2.242</v>
      </c>
      <c r="M85">
        <v>1</v>
      </c>
    </row>
    <row r="86" spans="1:13" x14ac:dyDescent="0.2">
      <c r="A86" t="s">
        <v>111</v>
      </c>
      <c r="B86" t="s">
        <v>44</v>
      </c>
      <c r="C86">
        <v>18</v>
      </c>
      <c r="D86">
        <v>15.268000000000001</v>
      </c>
      <c r="E86">
        <v>3520</v>
      </c>
      <c r="F86">
        <v>3536</v>
      </c>
      <c r="G86">
        <v>3562</v>
      </c>
      <c r="H86" t="s">
        <v>47</v>
      </c>
      <c r="I86">
        <v>316192</v>
      </c>
      <c r="J86">
        <v>9252052</v>
      </c>
      <c r="K86">
        <v>5.05</v>
      </c>
      <c r="L86">
        <v>0.63200000000000001</v>
      </c>
      <c r="M86">
        <v>1</v>
      </c>
    </row>
    <row r="87" spans="1:13" x14ac:dyDescent="0.2">
      <c r="A87" t="s">
        <v>111</v>
      </c>
      <c r="B87" t="s">
        <v>46</v>
      </c>
      <c r="C87">
        <v>19</v>
      </c>
      <c r="D87">
        <v>15.493</v>
      </c>
      <c r="E87">
        <v>3596</v>
      </c>
      <c r="F87">
        <v>3607</v>
      </c>
      <c r="G87">
        <v>3635</v>
      </c>
      <c r="H87" t="s">
        <v>34</v>
      </c>
      <c r="I87">
        <v>280739</v>
      </c>
      <c r="J87">
        <v>8614478</v>
      </c>
      <c r="K87">
        <v>4.7</v>
      </c>
      <c r="L87">
        <v>0.58799999999999997</v>
      </c>
      <c r="M87">
        <v>1</v>
      </c>
    </row>
    <row r="88" spans="1:13" x14ac:dyDescent="0.2">
      <c r="A88" t="s">
        <v>111</v>
      </c>
      <c r="B88" t="s">
        <v>48</v>
      </c>
      <c r="C88">
        <v>20</v>
      </c>
      <c r="D88">
        <v>15.711</v>
      </c>
      <c r="E88">
        <v>3650</v>
      </c>
      <c r="F88">
        <v>3676</v>
      </c>
      <c r="G88">
        <v>3698</v>
      </c>
      <c r="H88" t="s">
        <v>38</v>
      </c>
      <c r="I88">
        <v>276201</v>
      </c>
      <c r="J88">
        <v>7496827</v>
      </c>
      <c r="K88">
        <v>4.09</v>
      </c>
      <c r="L88">
        <v>0.51200000000000001</v>
      </c>
      <c r="M88">
        <v>1</v>
      </c>
    </row>
    <row r="89" spans="1:13" x14ac:dyDescent="0.2">
      <c r="A89" t="s">
        <v>111</v>
      </c>
      <c r="B89" t="s">
        <v>50</v>
      </c>
      <c r="C89">
        <v>21</v>
      </c>
      <c r="D89">
        <v>16.212</v>
      </c>
      <c r="E89">
        <v>3818</v>
      </c>
      <c r="F89">
        <v>3835</v>
      </c>
      <c r="G89">
        <v>3860</v>
      </c>
      <c r="H89" t="s">
        <v>26</v>
      </c>
      <c r="I89">
        <v>475259</v>
      </c>
      <c r="J89">
        <v>14623965</v>
      </c>
      <c r="K89">
        <v>7.99</v>
      </c>
      <c r="L89">
        <v>0.999</v>
      </c>
      <c r="M89">
        <v>1</v>
      </c>
    </row>
    <row r="90" spans="1:13" x14ac:dyDescent="0.2">
      <c r="A90" t="s">
        <v>111</v>
      </c>
      <c r="B90" t="s">
        <v>51</v>
      </c>
      <c r="C90">
        <v>22</v>
      </c>
      <c r="D90">
        <v>16.37</v>
      </c>
      <c r="E90">
        <v>3860</v>
      </c>
      <c r="F90">
        <v>3884</v>
      </c>
      <c r="G90">
        <v>3909</v>
      </c>
      <c r="H90" t="s">
        <v>43</v>
      </c>
      <c r="I90">
        <v>516836</v>
      </c>
      <c r="J90">
        <v>15989316</v>
      </c>
      <c r="K90">
        <v>8.73</v>
      </c>
      <c r="L90">
        <v>1.0920000000000001</v>
      </c>
      <c r="M90">
        <v>1</v>
      </c>
    </row>
    <row r="91" spans="1:13" x14ac:dyDescent="0.2">
      <c r="A91" t="s">
        <v>111</v>
      </c>
      <c r="B91" t="s">
        <v>53</v>
      </c>
      <c r="C91">
        <v>23</v>
      </c>
      <c r="D91">
        <v>16.547999999999998</v>
      </c>
      <c r="E91">
        <v>3909</v>
      </c>
      <c r="F91">
        <v>3941</v>
      </c>
      <c r="G91">
        <v>3980</v>
      </c>
      <c r="H91" t="s">
        <v>18</v>
      </c>
      <c r="I91">
        <v>5165396</v>
      </c>
      <c r="J91">
        <v>130048381</v>
      </c>
      <c r="K91">
        <v>71.02</v>
      </c>
      <c r="L91">
        <v>8.8800000000000008</v>
      </c>
      <c r="M91">
        <v>1</v>
      </c>
    </row>
    <row r="92" spans="1:13" x14ac:dyDescent="0.2">
      <c r="A92" t="s">
        <v>111</v>
      </c>
      <c r="B92" t="s">
        <v>55</v>
      </c>
      <c r="C92">
        <v>24</v>
      </c>
      <c r="D92">
        <v>17.433</v>
      </c>
      <c r="E92">
        <v>4208</v>
      </c>
      <c r="F92">
        <v>4221</v>
      </c>
      <c r="G92">
        <v>4242</v>
      </c>
      <c r="H92" t="s">
        <v>54</v>
      </c>
      <c r="I92">
        <v>285304</v>
      </c>
      <c r="J92">
        <v>7683502</v>
      </c>
      <c r="K92">
        <v>4.2</v>
      </c>
      <c r="L92">
        <v>0.52500000000000002</v>
      </c>
      <c r="M92">
        <v>1</v>
      </c>
    </row>
    <row r="93" spans="1:13" x14ac:dyDescent="0.2">
      <c r="A93" t="s">
        <v>111</v>
      </c>
      <c r="B93" t="s">
        <v>57</v>
      </c>
      <c r="C93">
        <v>25</v>
      </c>
      <c r="D93">
        <v>18.178000000000001</v>
      </c>
      <c r="E93">
        <v>4426</v>
      </c>
      <c r="F93">
        <v>4456</v>
      </c>
      <c r="G93">
        <v>4504</v>
      </c>
      <c r="H93" t="s">
        <v>36</v>
      </c>
      <c r="I93">
        <v>1094421</v>
      </c>
      <c r="J93">
        <v>32868695</v>
      </c>
      <c r="K93">
        <v>17.95</v>
      </c>
      <c r="L93">
        <v>2.2440000000000002</v>
      </c>
      <c r="M93">
        <v>1</v>
      </c>
    </row>
    <row r="94" spans="1:13" x14ac:dyDescent="0.2">
      <c r="A94" t="s">
        <v>111</v>
      </c>
      <c r="B94" t="s">
        <v>58</v>
      </c>
      <c r="C94">
        <v>26</v>
      </c>
      <c r="D94">
        <v>18.591000000000001</v>
      </c>
      <c r="E94">
        <v>4573</v>
      </c>
      <c r="F94">
        <v>4587</v>
      </c>
      <c r="G94">
        <v>4598</v>
      </c>
      <c r="H94" t="s">
        <v>26</v>
      </c>
      <c r="I94">
        <v>257097</v>
      </c>
      <c r="J94">
        <v>6473101</v>
      </c>
      <c r="K94">
        <v>3.53</v>
      </c>
      <c r="L94">
        <v>0.442</v>
      </c>
      <c r="M94">
        <v>1</v>
      </c>
    </row>
    <row r="95" spans="1:13" x14ac:dyDescent="0.2">
      <c r="A95" t="s">
        <v>111</v>
      </c>
      <c r="B95" t="s">
        <v>59</v>
      </c>
      <c r="C95">
        <v>27</v>
      </c>
      <c r="D95">
        <v>18.695</v>
      </c>
      <c r="E95">
        <v>4598</v>
      </c>
      <c r="F95">
        <v>4620</v>
      </c>
      <c r="G95">
        <v>4664</v>
      </c>
      <c r="H95" t="s">
        <v>30</v>
      </c>
      <c r="I95">
        <v>753054</v>
      </c>
      <c r="J95">
        <v>24204433</v>
      </c>
      <c r="K95">
        <v>13.22</v>
      </c>
      <c r="L95">
        <v>1.653</v>
      </c>
      <c r="M95">
        <v>1</v>
      </c>
    </row>
    <row r="96" spans="1:13" x14ac:dyDescent="0.2">
      <c r="A96" t="s">
        <v>111</v>
      </c>
      <c r="B96" t="s">
        <v>60</v>
      </c>
      <c r="C96">
        <v>28</v>
      </c>
      <c r="D96">
        <v>18.991</v>
      </c>
      <c r="E96">
        <v>4664</v>
      </c>
      <c r="F96">
        <v>4713</v>
      </c>
      <c r="G96">
        <v>4739</v>
      </c>
      <c r="H96" t="s">
        <v>45</v>
      </c>
      <c r="I96">
        <v>650945</v>
      </c>
      <c r="J96">
        <v>19536204</v>
      </c>
      <c r="K96">
        <v>10.67</v>
      </c>
      <c r="L96">
        <v>1.3340000000000001</v>
      </c>
      <c r="M96">
        <v>1</v>
      </c>
    </row>
    <row r="97" spans="1:13" x14ac:dyDescent="0.2">
      <c r="A97" t="s">
        <v>111</v>
      </c>
      <c r="B97" t="s">
        <v>61</v>
      </c>
      <c r="C97">
        <v>29</v>
      </c>
      <c r="D97">
        <v>19.399000000000001</v>
      </c>
      <c r="E97">
        <v>4819</v>
      </c>
      <c r="F97">
        <v>4842</v>
      </c>
      <c r="G97">
        <v>4851</v>
      </c>
      <c r="H97" t="s">
        <v>76</v>
      </c>
      <c r="I97">
        <v>538284</v>
      </c>
      <c r="J97">
        <v>12165134</v>
      </c>
      <c r="K97">
        <v>6.64</v>
      </c>
      <c r="L97">
        <v>0.83099999999999996</v>
      </c>
      <c r="M97">
        <v>1</v>
      </c>
    </row>
    <row r="98" spans="1:13" x14ac:dyDescent="0.2">
      <c r="A98" t="s">
        <v>111</v>
      </c>
      <c r="B98" t="s">
        <v>62</v>
      </c>
      <c r="C98">
        <v>30</v>
      </c>
      <c r="D98">
        <v>19.503</v>
      </c>
      <c r="E98">
        <v>4851</v>
      </c>
      <c r="F98">
        <v>4875</v>
      </c>
      <c r="G98">
        <v>4895</v>
      </c>
      <c r="H98" t="s">
        <v>115</v>
      </c>
      <c r="I98">
        <v>2242372</v>
      </c>
      <c r="J98">
        <v>66859001</v>
      </c>
      <c r="K98">
        <v>36.51</v>
      </c>
      <c r="L98">
        <v>4.5650000000000004</v>
      </c>
      <c r="M98">
        <v>1</v>
      </c>
    </row>
    <row r="99" spans="1:13" x14ac:dyDescent="0.2">
      <c r="A99" t="s">
        <v>111</v>
      </c>
      <c r="B99" t="s">
        <v>63</v>
      </c>
      <c r="C99">
        <v>31</v>
      </c>
      <c r="D99">
        <v>20.132999999999999</v>
      </c>
      <c r="E99">
        <v>5054</v>
      </c>
      <c r="F99">
        <v>5075</v>
      </c>
      <c r="G99">
        <v>5084</v>
      </c>
      <c r="H99" t="s">
        <v>116</v>
      </c>
      <c r="I99">
        <v>593872</v>
      </c>
      <c r="J99">
        <v>15220946</v>
      </c>
      <c r="K99">
        <v>8.31</v>
      </c>
      <c r="L99">
        <v>1.0389999999999999</v>
      </c>
      <c r="M99">
        <v>1</v>
      </c>
    </row>
    <row r="100" spans="1:13" x14ac:dyDescent="0.2">
      <c r="A100" t="s">
        <v>111</v>
      </c>
      <c r="B100" t="s">
        <v>65</v>
      </c>
      <c r="C100">
        <v>32</v>
      </c>
      <c r="D100">
        <v>20.193999999999999</v>
      </c>
      <c r="E100">
        <v>5084</v>
      </c>
      <c r="F100">
        <v>5094</v>
      </c>
      <c r="G100">
        <v>5130</v>
      </c>
      <c r="H100" t="s">
        <v>34</v>
      </c>
      <c r="I100">
        <v>546979</v>
      </c>
      <c r="J100">
        <v>16379950</v>
      </c>
      <c r="K100">
        <v>8.94</v>
      </c>
      <c r="L100">
        <v>1.1180000000000001</v>
      </c>
      <c r="M100">
        <v>1</v>
      </c>
    </row>
    <row r="101" spans="1:13" x14ac:dyDescent="0.2">
      <c r="A101" t="s">
        <v>111</v>
      </c>
      <c r="B101" t="s">
        <v>67</v>
      </c>
      <c r="C101">
        <v>33</v>
      </c>
      <c r="D101">
        <v>21.837</v>
      </c>
      <c r="E101">
        <v>5596</v>
      </c>
      <c r="F101">
        <v>5613</v>
      </c>
      <c r="G101">
        <v>5632</v>
      </c>
      <c r="H101" t="s">
        <v>45</v>
      </c>
      <c r="I101">
        <v>733181</v>
      </c>
      <c r="J101">
        <v>17375744</v>
      </c>
      <c r="K101">
        <v>9.49</v>
      </c>
      <c r="L101">
        <v>1.1859999999999999</v>
      </c>
      <c r="M101">
        <v>1</v>
      </c>
    </row>
    <row r="102" spans="1:13" x14ac:dyDescent="0.2">
      <c r="A102" t="s">
        <v>111</v>
      </c>
      <c r="B102" t="s">
        <v>69</v>
      </c>
      <c r="C102">
        <v>34</v>
      </c>
      <c r="D102">
        <v>22.077999999999999</v>
      </c>
      <c r="E102">
        <v>5664</v>
      </c>
      <c r="F102">
        <v>5690</v>
      </c>
      <c r="G102">
        <v>5713</v>
      </c>
      <c r="H102" t="s">
        <v>76</v>
      </c>
      <c r="I102">
        <v>578048</v>
      </c>
      <c r="J102">
        <v>14787593</v>
      </c>
      <c r="K102">
        <v>8.08</v>
      </c>
      <c r="L102">
        <v>1.01</v>
      </c>
      <c r="M102">
        <v>1</v>
      </c>
    </row>
    <row r="103" spans="1:13" x14ac:dyDescent="0.2">
      <c r="A103" t="s">
        <v>111</v>
      </c>
      <c r="B103" t="s">
        <v>70</v>
      </c>
      <c r="C103">
        <v>35</v>
      </c>
      <c r="D103">
        <v>22.286999999999999</v>
      </c>
      <c r="E103">
        <v>5737</v>
      </c>
      <c r="F103">
        <v>5756</v>
      </c>
      <c r="G103">
        <v>5781</v>
      </c>
      <c r="H103" t="s">
        <v>84</v>
      </c>
      <c r="I103">
        <v>548898</v>
      </c>
      <c r="J103">
        <v>17928428</v>
      </c>
      <c r="K103">
        <v>9.7899999999999991</v>
      </c>
      <c r="L103">
        <v>1.224</v>
      </c>
      <c r="M103">
        <v>1</v>
      </c>
    </row>
    <row r="104" spans="1:13" x14ac:dyDescent="0.2">
      <c r="A104" t="s">
        <v>111</v>
      </c>
      <c r="B104" t="s">
        <v>71</v>
      </c>
      <c r="C104">
        <v>36</v>
      </c>
      <c r="D104">
        <v>22.692</v>
      </c>
      <c r="E104">
        <v>5856</v>
      </c>
      <c r="F104">
        <v>5884</v>
      </c>
      <c r="G104">
        <v>5912</v>
      </c>
      <c r="H104" t="s">
        <v>64</v>
      </c>
      <c r="I104">
        <v>974792</v>
      </c>
      <c r="J104">
        <v>25413643</v>
      </c>
      <c r="K104">
        <v>13.88</v>
      </c>
      <c r="L104">
        <v>1.7350000000000001</v>
      </c>
      <c r="M104">
        <v>1</v>
      </c>
    </row>
    <row r="105" spans="1:13" x14ac:dyDescent="0.2">
      <c r="A105" t="s">
        <v>111</v>
      </c>
      <c r="B105" t="s">
        <v>72</v>
      </c>
      <c r="C105">
        <v>37</v>
      </c>
      <c r="D105">
        <v>23.103999999999999</v>
      </c>
      <c r="E105">
        <v>5980</v>
      </c>
      <c r="F105">
        <v>6014</v>
      </c>
      <c r="G105">
        <v>6033</v>
      </c>
      <c r="H105" t="s">
        <v>76</v>
      </c>
      <c r="I105">
        <v>1483956</v>
      </c>
      <c r="J105">
        <v>34743925</v>
      </c>
      <c r="K105">
        <v>18.97</v>
      </c>
      <c r="L105">
        <v>2.3719999999999999</v>
      </c>
      <c r="M105">
        <v>1</v>
      </c>
    </row>
    <row r="106" spans="1:13" x14ac:dyDescent="0.2">
      <c r="A106" t="s">
        <v>111</v>
      </c>
      <c r="B106" t="s">
        <v>73</v>
      </c>
      <c r="C106">
        <v>38</v>
      </c>
      <c r="D106">
        <v>23.542000000000002</v>
      </c>
      <c r="E106">
        <v>6136</v>
      </c>
      <c r="F106">
        <v>6153</v>
      </c>
      <c r="G106">
        <v>6187</v>
      </c>
      <c r="H106" t="s">
        <v>117</v>
      </c>
      <c r="I106">
        <v>321671</v>
      </c>
      <c r="J106">
        <v>9834199</v>
      </c>
      <c r="K106">
        <v>5.37</v>
      </c>
      <c r="L106">
        <v>0.67200000000000004</v>
      </c>
      <c r="M106">
        <v>1</v>
      </c>
    </row>
    <row r="107" spans="1:13" x14ac:dyDescent="0.2">
      <c r="A107" t="s">
        <v>111</v>
      </c>
      <c r="B107" t="s">
        <v>74</v>
      </c>
      <c r="C107">
        <v>39</v>
      </c>
      <c r="D107">
        <v>24.331</v>
      </c>
      <c r="E107">
        <v>6385</v>
      </c>
      <c r="F107">
        <v>6402</v>
      </c>
      <c r="G107">
        <v>6420</v>
      </c>
      <c r="H107" t="s">
        <v>45</v>
      </c>
      <c r="I107">
        <v>845777</v>
      </c>
      <c r="J107">
        <v>19862158</v>
      </c>
      <c r="K107">
        <v>10.85</v>
      </c>
      <c r="L107">
        <v>1.3560000000000001</v>
      </c>
      <c r="M107">
        <v>1</v>
      </c>
    </row>
    <row r="108" spans="1:13" x14ac:dyDescent="0.2">
      <c r="A108" t="s">
        <v>111</v>
      </c>
      <c r="B108" t="s">
        <v>75</v>
      </c>
      <c r="C108">
        <v>40</v>
      </c>
      <c r="D108">
        <v>24.603999999999999</v>
      </c>
      <c r="E108">
        <v>6444</v>
      </c>
      <c r="F108">
        <v>6489</v>
      </c>
      <c r="G108">
        <v>6509</v>
      </c>
      <c r="H108" t="s">
        <v>68</v>
      </c>
      <c r="I108">
        <v>265756</v>
      </c>
      <c r="J108">
        <v>6289165</v>
      </c>
      <c r="K108">
        <v>3.43</v>
      </c>
      <c r="L108">
        <v>0.42899999999999999</v>
      </c>
      <c r="M108">
        <v>1</v>
      </c>
    </row>
    <row r="109" spans="1:13" x14ac:dyDescent="0.2">
      <c r="A109" t="s">
        <v>111</v>
      </c>
      <c r="B109" t="s">
        <v>77</v>
      </c>
      <c r="C109">
        <v>41</v>
      </c>
      <c r="D109">
        <v>27.192</v>
      </c>
      <c r="E109">
        <v>7283</v>
      </c>
      <c r="F109">
        <v>7307</v>
      </c>
      <c r="G109">
        <v>7331</v>
      </c>
      <c r="H109" t="s">
        <v>64</v>
      </c>
      <c r="I109">
        <v>312952</v>
      </c>
      <c r="J109">
        <v>8325677</v>
      </c>
      <c r="K109">
        <v>4.55</v>
      </c>
      <c r="L109">
        <v>0.56799999999999995</v>
      </c>
      <c r="M109">
        <v>1</v>
      </c>
    </row>
    <row r="110" spans="1:13" x14ac:dyDescent="0.2">
      <c r="A110" t="s">
        <v>111</v>
      </c>
      <c r="B110" t="s">
        <v>78</v>
      </c>
      <c r="C110">
        <v>42</v>
      </c>
      <c r="D110">
        <v>28.207000000000001</v>
      </c>
      <c r="E110">
        <v>7585</v>
      </c>
      <c r="F110">
        <v>7628</v>
      </c>
      <c r="G110">
        <v>7645</v>
      </c>
      <c r="H110" t="s">
        <v>28</v>
      </c>
      <c r="I110">
        <v>320215</v>
      </c>
      <c r="J110">
        <v>14019361</v>
      </c>
      <c r="K110">
        <v>7.66</v>
      </c>
      <c r="L110">
        <v>0.95699999999999996</v>
      </c>
      <c r="M110">
        <v>1</v>
      </c>
    </row>
    <row r="111" spans="1:13" x14ac:dyDescent="0.2">
      <c r="A111" t="s">
        <v>111</v>
      </c>
      <c r="B111" t="s">
        <v>79</v>
      </c>
      <c r="C111">
        <v>43</v>
      </c>
      <c r="D111">
        <v>28.44</v>
      </c>
      <c r="E111">
        <v>7666</v>
      </c>
      <c r="F111">
        <v>7702</v>
      </c>
      <c r="G111">
        <v>7729</v>
      </c>
      <c r="H111" t="s">
        <v>54</v>
      </c>
      <c r="I111">
        <v>854276</v>
      </c>
      <c r="J111">
        <v>24714592</v>
      </c>
      <c r="K111">
        <v>13.5</v>
      </c>
      <c r="L111">
        <v>1.6879999999999999</v>
      </c>
      <c r="M111">
        <v>1</v>
      </c>
    </row>
    <row r="112" spans="1:13" x14ac:dyDescent="0.2">
      <c r="A112" t="s">
        <v>111</v>
      </c>
      <c r="B112" t="s">
        <v>80</v>
      </c>
      <c r="C112">
        <v>44</v>
      </c>
      <c r="D112">
        <v>28.933</v>
      </c>
      <c r="E112">
        <v>7836</v>
      </c>
      <c r="F112">
        <v>7858</v>
      </c>
      <c r="G112">
        <v>7877</v>
      </c>
      <c r="H112" t="s">
        <v>118</v>
      </c>
      <c r="I112">
        <v>803795</v>
      </c>
      <c r="J112">
        <v>20036539</v>
      </c>
      <c r="K112">
        <v>10.94</v>
      </c>
      <c r="L112">
        <v>1.3680000000000001</v>
      </c>
      <c r="M112">
        <v>1</v>
      </c>
    </row>
    <row r="113" spans="1:13" x14ac:dyDescent="0.2">
      <c r="A113" t="s">
        <v>111</v>
      </c>
      <c r="B113" t="s">
        <v>81</v>
      </c>
      <c r="C113">
        <v>45</v>
      </c>
      <c r="D113">
        <v>29.260999999999999</v>
      </c>
      <c r="E113">
        <v>7920</v>
      </c>
      <c r="F113">
        <v>7961</v>
      </c>
      <c r="G113">
        <v>7988</v>
      </c>
      <c r="H113" t="s">
        <v>64</v>
      </c>
      <c r="I113">
        <v>253068</v>
      </c>
      <c r="J113">
        <v>6995498</v>
      </c>
      <c r="K113">
        <v>3.82</v>
      </c>
      <c r="L113">
        <v>0.47799999999999998</v>
      </c>
      <c r="M113">
        <v>1</v>
      </c>
    </row>
    <row r="114" spans="1:13" x14ac:dyDescent="0.2">
      <c r="A114" t="s">
        <v>111</v>
      </c>
      <c r="B114" t="s">
        <v>82</v>
      </c>
      <c r="C114">
        <v>46</v>
      </c>
      <c r="D114">
        <v>31.242000000000001</v>
      </c>
      <c r="E114">
        <v>8561</v>
      </c>
      <c r="F114">
        <v>8588</v>
      </c>
      <c r="G114">
        <v>8621</v>
      </c>
      <c r="H114" t="s">
        <v>64</v>
      </c>
      <c r="I114">
        <v>560737</v>
      </c>
      <c r="J114">
        <v>16795845</v>
      </c>
      <c r="K114">
        <v>9.17</v>
      </c>
      <c r="L114">
        <v>1.147</v>
      </c>
      <c r="M114">
        <v>1</v>
      </c>
    </row>
    <row r="115" spans="1:13" x14ac:dyDescent="0.2">
      <c r="A115" t="s">
        <v>111</v>
      </c>
      <c r="B115" t="s">
        <v>83</v>
      </c>
      <c r="C115">
        <v>47</v>
      </c>
      <c r="D115">
        <v>32.875</v>
      </c>
      <c r="E115">
        <v>9077</v>
      </c>
      <c r="F115">
        <v>9104</v>
      </c>
      <c r="G115">
        <v>9147</v>
      </c>
      <c r="H115" t="s">
        <v>110</v>
      </c>
      <c r="I115">
        <v>1497531</v>
      </c>
      <c r="J115">
        <v>39409527</v>
      </c>
      <c r="K115">
        <v>21.52</v>
      </c>
      <c r="L115">
        <v>2.6909999999999998</v>
      </c>
      <c r="M115">
        <v>1</v>
      </c>
    </row>
    <row r="116" spans="1:13" x14ac:dyDescent="0.2">
      <c r="A116" t="s">
        <v>111</v>
      </c>
      <c r="B116" t="s">
        <v>85</v>
      </c>
      <c r="C116">
        <v>48</v>
      </c>
      <c r="D116">
        <v>35.094000000000001</v>
      </c>
      <c r="E116">
        <v>9779</v>
      </c>
      <c r="F116">
        <v>9806</v>
      </c>
      <c r="G116">
        <v>9814</v>
      </c>
      <c r="H116" t="s">
        <v>45</v>
      </c>
      <c r="I116">
        <v>1199661</v>
      </c>
      <c r="J116">
        <v>20566257</v>
      </c>
      <c r="K116">
        <v>11.23</v>
      </c>
      <c r="L116">
        <v>1.4039999999999999</v>
      </c>
      <c r="M116">
        <v>1</v>
      </c>
    </row>
    <row r="117" spans="1:13" x14ac:dyDescent="0.2">
      <c r="A117" t="s">
        <v>111</v>
      </c>
      <c r="B117" t="s">
        <v>86</v>
      </c>
      <c r="C117">
        <v>49</v>
      </c>
      <c r="D117">
        <v>35.128</v>
      </c>
      <c r="E117">
        <v>9814</v>
      </c>
      <c r="F117">
        <v>9817</v>
      </c>
      <c r="G117">
        <v>9842</v>
      </c>
      <c r="H117" t="s">
        <v>30</v>
      </c>
      <c r="I117">
        <v>415163</v>
      </c>
      <c r="J117">
        <v>7795989</v>
      </c>
      <c r="K117">
        <v>4.26</v>
      </c>
      <c r="L117">
        <v>0.53200000000000003</v>
      </c>
      <c r="M117">
        <v>1</v>
      </c>
    </row>
    <row r="118" spans="1:13" x14ac:dyDescent="0.2">
      <c r="A118" t="s">
        <v>119</v>
      </c>
      <c r="B118" t="s">
        <v>13</v>
      </c>
      <c r="C118">
        <v>1</v>
      </c>
      <c r="D118">
        <v>4.2750000000000004</v>
      </c>
      <c r="E118">
        <v>32</v>
      </c>
      <c r="F118">
        <v>59</v>
      </c>
      <c r="G118">
        <v>74</v>
      </c>
      <c r="H118" t="s">
        <v>28</v>
      </c>
      <c r="I118">
        <v>457874</v>
      </c>
      <c r="J118">
        <v>7856625</v>
      </c>
      <c r="K118">
        <v>0.54</v>
      </c>
      <c r="L118">
        <v>0.32800000000000001</v>
      </c>
      <c r="M118">
        <v>1</v>
      </c>
    </row>
    <row r="119" spans="1:13" x14ac:dyDescent="0.2">
      <c r="A119" t="s">
        <v>119</v>
      </c>
      <c r="B119" t="s">
        <v>15</v>
      </c>
      <c r="C119">
        <v>2</v>
      </c>
      <c r="D119">
        <v>4.3600000000000003</v>
      </c>
      <c r="E119">
        <v>74</v>
      </c>
      <c r="F119">
        <v>86</v>
      </c>
      <c r="G119">
        <v>135</v>
      </c>
      <c r="H119" t="s">
        <v>18</v>
      </c>
      <c r="I119">
        <v>4325515</v>
      </c>
      <c r="J119">
        <v>89231194</v>
      </c>
      <c r="K119">
        <v>6.15</v>
      </c>
      <c r="L119">
        <v>3.72</v>
      </c>
      <c r="M119">
        <v>1</v>
      </c>
    </row>
    <row r="120" spans="1:13" x14ac:dyDescent="0.2">
      <c r="A120" t="s">
        <v>119</v>
      </c>
      <c r="B120" t="s">
        <v>17</v>
      </c>
      <c r="C120">
        <v>3</v>
      </c>
      <c r="D120">
        <v>4.8710000000000004</v>
      </c>
      <c r="E120">
        <v>224</v>
      </c>
      <c r="F120">
        <v>248</v>
      </c>
      <c r="G120">
        <v>293</v>
      </c>
      <c r="H120" t="s">
        <v>120</v>
      </c>
      <c r="I120">
        <v>599255</v>
      </c>
      <c r="J120">
        <v>18159247</v>
      </c>
      <c r="K120">
        <v>1.25</v>
      </c>
      <c r="L120">
        <v>0.75700000000000001</v>
      </c>
      <c r="M120">
        <v>1</v>
      </c>
    </row>
    <row r="121" spans="1:13" x14ac:dyDescent="0.2">
      <c r="A121" t="s">
        <v>119</v>
      </c>
      <c r="B121" t="s">
        <v>19</v>
      </c>
      <c r="C121">
        <v>4</v>
      </c>
      <c r="D121">
        <v>5.4210000000000003</v>
      </c>
      <c r="E121">
        <v>399</v>
      </c>
      <c r="F121">
        <v>422</v>
      </c>
      <c r="G121">
        <v>450</v>
      </c>
      <c r="H121" t="s">
        <v>45</v>
      </c>
      <c r="I121">
        <v>5104516</v>
      </c>
      <c r="J121">
        <v>94616773</v>
      </c>
      <c r="K121">
        <v>6.52</v>
      </c>
      <c r="L121">
        <v>3.944</v>
      </c>
      <c r="M121">
        <v>1</v>
      </c>
    </row>
    <row r="122" spans="1:13" x14ac:dyDescent="0.2">
      <c r="A122" t="s">
        <v>119</v>
      </c>
      <c r="B122" t="s">
        <v>21</v>
      </c>
      <c r="C122">
        <v>5</v>
      </c>
      <c r="D122">
        <v>5.7539999999999996</v>
      </c>
      <c r="E122">
        <v>506</v>
      </c>
      <c r="F122">
        <v>527</v>
      </c>
      <c r="G122">
        <v>625</v>
      </c>
      <c r="H122" t="s">
        <v>76</v>
      </c>
      <c r="I122">
        <v>8008662</v>
      </c>
      <c r="J122">
        <v>246403709</v>
      </c>
      <c r="K122">
        <v>16.97</v>
      </c>
      <c r="L122">
        <v>10.272</v>
      </c>
      <c r="M122">
        <v>1</v>
      </c>
    </row>
    <row r="123" spans="1:13" x14ac:dyDescent="0.2">
      <c r="A123" t="s">
        <v>119</v>
      </c>
      <c r="B123" t="s">
        <v>23</v>
      </c>
      <c r="C123">
        <v>6</v>
      </c>
      <c r="D123">
        <v>7.5110000000000001</v>
      </c>
      <c r="E123">
        <v>1052</v>
      </c>
      <c r="F123">
        <v>1083</v>
      </c>
      <c r="G123">
        <v>1114</v>
      </c>
      <c r="H123" t="s">
        <v>64</v>
      </c>
      <c r="I123">
        <v>540538</v>
      </c>
      <c r="J123">
        <v>14954492</v>
      </c>
      <c r="K123">
        <v>1.03</v>
      </c>
      <c r="L123">
        <v>0.623</v>
      </c>
      <c r="M123">
        <v>1</v>
      </c>
    </row>
    <row r="124" spans="1:13" x14ac:dyDescent="0.2">
      <c r="A124" t="s">
        <v>119</v>
      </c>
      <c r="B124" t="s">
        <v>25</v>
      </c>
      <c r="C124">
        <v>7</v>
      </c>
      <c r="D124">
        <v>8.9489999999999998</v>
      </c>
      <c r="E124">
        <v>1452</v>
      </c>
      <c r="F124">
        <v>1538</v>
      </c>
      <c r="G124">
        <v>1607</v>
      </c>
      <c r="H124" t="s">
        <v>66</v>
      </c>
      <c r="I124">
        <v>716674</v>
      </c>
      <c r="J124">
        <v>40578026</v>
      </c>
      <c r="K124">
        <v>2.79</v>
      </c>
      <c r="L124">
        <v>1.6919999999999999</v>
      </c>
      <c r="M124">
        <v>1</v>
      </c>
    </row>
    <row r="125" spans="1:13" x14ac:dyDescent="0.2">
      <c r="A125" t="s">
        <v>119</v>
      </c>
      <c r="B125" t="s">
        <v>27</v>
      </c>
      <c r="C125">
        <v>8</v>
      </c>
      <c r="D125">
        <v>10.313000000000001</v>
      </c>
      <c r="E125">
        <v>1891</v>
      </c>
      <c r="F125">
        <v>1969</v>
      </c>
      <c r="G125">
        <v>1990</v>
      </c>
      <c r="H125" t="s">
        <v>28</v>
      </c>
      <c r="I125">
        <v>643387</v>
      </c>
      <c r="J125">
        <v>22690878</v>
      </c>
      <c r="K125">
        <v>1.56</v>
      </c>
      <c r="L125">
        <v>0.94599999999999995</v>
      </c>
      <c r="M125">
        <v>1</v>
      </c>
    </row>
    <row r="126" spans="1:13" x14ac:dyDescent="0.2">
      <c r="A126" t="s">
        <v>119</v>
      </c>
      <c r="B126" t="s">
        <v>29</v>
      </c>
      <c r="C126">
        <v>9</v>
      </c>
      <c r="D126">
        <v>10.481999999999999</v>
      </c>
      <c r="E126">
        <v>1990</v>
      </c>
      <c r="F126">
        <v>2022</v>
      </c>
      <c r="G126">
        <v>2074</v>
      </c>
      <c r="H126" t="s">
        <v>26</v>
      </c>
      <c r="I126">
        <v>39131583</v>
      </c>
      <c r="J126">
        <v>1452076393</v>
      </c>
      <c r="K126">
        <v>100</v>
      </c>
      <c r="L126">
        <v>60.533000000000001</v>
      </c>
      <c r="M126">
        <v>1</v>
      </c>
    </row>
    <row r="127" spans="1:13" x14ac:dyDescent="0.2">
      <c r="A127" t="s">
        <v>119</v>
      </c>
      <c r="B127" t="s">
        <v>31</v>
      </c>
      <c r="C127">
        <v>10</v>
      </c>
      <c r="D127">
        <v>13.510999999999999</v>
      </c>
      <c r="E127">
        <v>2963</v>
      </c>
      <c r="F127">
        <v>2980</v>
      </c>
      <c r="G127">
        <v>3027</v>
      </c>
      <c r="H127" t="s">
        <v>68</v>
      </c>
      <c r="I127">
        <v>2867841</v>
      </c>
      <c r="J127">
        <v>83353925</v>
      </c>
      <c r="K127">
        <v>5.74</v>
      </c>
      <c r="L127">
        <v>3.4750000000000001</v>
      </c>
      <c r="M127">
        <v>1</v>
      </c>
    </row>
    <row r="128" spans="1:13" x14ac:dyDescent="0.2">
      <c r="A128" t="s">
        <v>119</v>
      </c>
      <c r="B128" t="s">
        <v>33</v>
      </c>
      <c r="C128">
        <v>11</v>
      </c>
      <c r="D128">
        <v>13.887</v>
      </c>
      <c r="E128">
        <v>3067</v>
      </c>
      <c r="F128">
        <v>3099</v>
      </c>
      <c r="G128">
        <v>3118</v>
      </c>
      <c r="H128" t="s">
        <v>64</v>
      </c>
      <c r="I128">
        <v>496572</v>
      </c>
      <c r="J128">
        <v>12726375</v>
      </c>
      <c r="K128">
        <v>0.88</v>
      </c>
      <c r="L128">
        <v>0.53100000000000003</v>
      </c>
      <c r="M128">
        <v>1</v>
      </c>
    </row>
    <row r="129" spans="1:13" x14ac:dyDescent="0.2">
      <c r="A129" t="s">
        <v>119</v>
      </c>
      <c r="B129" t="s">
        <v>35</v>
      </c>
      <c r="C129">
        <v>12</v>
      </c>
      <c r="D129">
        <v>16.210999999999999</v>
      </c>
      <c r="E129">
        <v>3818</v>
      </c>
      <c r="F129">
        <v>3834</v>
      </c>
      <c r="G129">
        <v>3862</v>
      </c>
      <c r="H129" t="s">
        <v>34</v>
      </c>
      <c r="I129">
        <v>638470</v>
      </c>
      <c r="J129">
        <v>17864320</v>
      </c>
      <c r="K129">
        <v>1.23</v>
      </c>
      <c r="L129">
        <v>0.745</v>
      </c>
      <c r="M129">
        <v>1</v>
      </c>
    </row>
    <row r="130" spans="1:13" x14ac:dyDescent="0.2">
      <c r="A130" t="s">
        <v>119</v>
      </c>
      <c r="B130" t="s">
        <v>37</v>
      </c>
      <c r="C130">
        <v>13</v>
      </c>
      <c r="D130">
        <v>16.366</v>
      </c>
      <c r="E130">
        <v>3865</v>
      </c>
      <c r="F130">
        <v>3883</v>
      </c>
      <c r="G130">
        <v>3909</v>
      </c>
      <c r="H130" t="s">
        <v>120</v>
      </c>
      <c r="I130">
        <v>503067</v>
      </c>
      <c r="J130">
        <v>13683037</v>
      </c>
      <c r="K130">
        <v>0.94</v>
      </c>
      <c r="L130">
        <v>0.56999999999999995</v>
      </c>
      <c r="M130">
        <v>1</v>
      </c>
    </row>
    <row r="131" spans="1:13" x14ac:dyDescent="0.2">
      <c r="A131" t="s">
        <v>119</v>
      </c>
      <c r="B131" t="s">
        <v>39</v>
      </c>
      <c r="C131">
        <v>14</v>
      </c>
      <c r="D131">
        <v>16.545999999999999</v>
      </c>
      <c r="E131">
        <v>3913</v>
      </c>
      <c r="F131">
        <v>3940</v>
      </c>
      <c r="G131">
        <v>3974</v>
      </c>
      <c r="H131" t="s">
        <v>110</v>
      </c>
      <c r="I131">
        <v>2513078</v>
      </c>
      <c r="J131">
        <v>63520678</v>
      </c>
      <c r="K131">
        <v>4.37</v>
      </c>
      <c r="L131">
        <v>2.6480000000000001</v>
      </c>
      <c r="M131">
        <v>1</v>
      </c>
    </row>
    <row r="132" spans="1:13" x14ac:dyDescent="0.2">
      <c r="A132" t="s">
        <v>119</v>
      </c>
      <c r="B132" t="s">
        <v>40</v>
      </c>
      <c r="C132">
        <v>15</v>
      </c>
      <c r="D132">
        <v>18.178000000000001</v>
      </c>
      <c r="E132">
        <v>4417</v>
      </c>
      <c r="F132">
        <v>4456</v>
      </c>
      <c r="G132">
        <v>4486</v>
      </c>
      <c r="H132" t="s">
        <v>36</v>
      </c>
      <c r="I132">
        <v>741331</v>
      </c>
      <c r="J132">
        <v>20534086</v>
      </c>
      <c r="K132">
        <v>1.41</v>
      </c>
      <c r="L132">
        <v>0.85599999999999998</v>
      </c>
      <c r="M132">
        <v>1</v>
      </c>
    </row>
    <row r="133" spans="1:13" x14ac:dyDescent="0.2">
      <c r="A133" t="s">
        <v>119</v>
      </c>
      <c r="B133" t="s">
        <v>41</v>
      </c>
      <c r="C133">
        <v>16</v>
      </c>
      <c r="D133">
        <v>18.989000000000001</v>
      </c>
      <c r="E133">
        <v>4676</v>
      </c>
      <c r="F133">
        <v>4713</v>
      </c>
      <c r="G133">
        <v>4741</v>
      </c>
      <c r="H133" t="s">
        <v>110</v>
      </c>
      <c r="I133">
        <v>382518</v>
      </c>
      <c r="J133">
        <v>12211328</v>
      </c>
      <c r="K133">
        <v>0.84</v>
      </c>
      <c r="L133">
        <v>0.50900000000000001</v>
      </c>
      <c r="M133">
        <v>1</v>
      </c>
    </row>
    <row r="134" spans="1:13" x14ac:dyDescent="0.2">
      <c r="A134" t="s">
        <v>119</v>
      </c>
      <c r="B134" t="s">
        <v>42</v>
      </c>
      <c r="C134">
        <v>17</v>
      </c>
      <c r="D134">
        <v>19.501999999999999</v>
      </c>
      <c r="E134">
        <v>4849</v>
      </c>
      <c r="F134">
        <v>4875</v>
      </c>
      <c r="G134">
        <v>4896</v>
      </c>
      <c r="H134" t="s">
        <v>101</v>
      </c>
      <c r="I134">
        <v>1328781</v>
      </c>
      <c r="J134">
        <v>42224269</v>
      </c>
      <c r="K134">
        <v>2.91</v>
      </c>
      <c r="L134">
        <v>1.76</v>
      </c>
      <c r="M134">
        <v>1</v>
      </c>
    </row>
    <row r="135" spans="1:13" x14ac:dyDescent="0.2">
      <c r="A135" t="s">
        <v>119</v>
      </c>
      <c r="B135" t="s">
        <v>44</v>
      </c>
      <c r="C135">
        <v>18</v>
      </c>
      <c r="D135">
        <v>21.835999999999999</v>
      </c>
      <c r="E135">
        <v>5581</v>
      </c>
      <c r="F135">
        <v>5613</v>
      </c>
      <c r="G135">
        <v>5632</v>
      </c>
      <c r="H135" t="s">
        <v>110</v>
      </c>
      <c r="I135">
        <v>912416</v>
      </c>
      <c r="J135">
        <v>21789049</v>
      </c>
      <c r="K135">
        <v>1.5</v>
      </c>
      <c r="L135">
        <v>0.90800000000000003</v>
      </c>
      <c r="M135">
        <v>1</v>
      </c>
    </row>
    <row r="136" spans="1:13" x14ac:dyDescent="0.2">
      <c r="A136" t="s">
        <v>119</v>
      </c>
      <c r="B136" t="s">
        <v>46</v>
      </c>
      <c r="C136">
        <v>19</v>
      </c>
      <c r="D136">
        <v>22.077999999999999</v>
      </c>
      <c r="E136">
        <v>5656</v>
      </c>
      <c r="F136">
        <v>5690</v>
      </c>
      <c r="G136">
        <v>5713</v>
      </c>
      <c r="H136" t="s">
        <v>68</v>
      </c>
      <c r="I136">
        <v>511621</v>
      </c>
      <c r="J136">
        <v>12240745</v>
      </c>
      <c r="K136">
        <v>0.84</v>
      </c>
      <c r="L136">
        <v>0.51</v>
      </c>
      <c r="M136">
        <v>1</v>
      </c>
    </row>
    <row r="137" spans="1:13" x14ac:dyDescent="0.2">
      <c r="A137" t="s">
        <v>119</v>
      </c>
      <c r="B137" t="s">
        <v>48</v>
      </c>
      <c r="C137">
        <v>20</v>
      </c>
      <c r="D137">
        <v>22.420999999999999</v>
      </c>
      <c r="E137">
        <v>5777</v>
      </c>
      <c r="F137">
        <v>5798</v>
      </c>
      <c r="G137">
        <v>5828</v>
      </c>
      <c r="H137" t="s">
        <v>30</v>
      </c>
      <c r="I137">
        <v>1849942</v>
      </c>
      <c r="J137">
        <v>48767241</v>
      </c>
      <c r="K137">
        <v>3.36</v>
      </c>
      <c r="L137">
        <v>2.0329999999999999</v>
      </c>
      <c r="M137">
        <v>1</v>
      </c>
    </row>
    <row r="138" spans="1:13" x14ac:dyDescent="0.2">
      <c r="A138" t="s">
        <v>119</v>
      </c>
      <c r="B138" t="s">
        <v>50</v>
      </c>
      <c r="C138">
        <v>21</v>
      </c>
      <c r="D138">
        <v>24.332000000000001</v>
      </c>
      <c r="E138">
        <v>6368</v>
      </c>
      <c r="F138">
        <v>6402</v>
      </c>
      <c r="G138">
        <v>6420</v>
      </c>
      <c r="H138" t="s">
        <v>110</v>
      </c>
      <c r="I138">
        <v>1071934</v>
      </c>
      <c r="J138">
        <v>25538840</v>
      </c>
      <c r="K138">
        <v>1.76</v>
      </c>
      <c r="L138">
        <v>1.0649999999999999</v>
      </c>
      <c r="M138">
        <v>1</v>
      </c>
    </row>
    <row r="139" spans="1:13" x14ac:dyDescent="0.2">
      <c r="A139" t="s">
        <v>119</v>
      </c>
      <c r="B139" t="s">
        <v>51</v>
      </c>
      <c r="C139">
        <v>22</v>
      </c>
      <c r="D139">
        <v>28.933</v>
      </c>
      <c r="E139">
        <v>7832</v>
      </c>
      <c r="F139">
        <v>7858</v>
      </c>
      <c r="G139">
        <v>7885</v>
      </c>
      <c r="H139" t="s">
        <v>68</v>
      </c>
      <c r="I139">
        <v>365359</v>
      </c>
      <c r="J139">
        <v>9126287</v>
      </c>
      <c r="K139">
        <v>0.63</v>
      </c>
      <c r="L139">
        <v>0.38</v>
      </c>
      <c r="M139">
        <v>1</v>
      </c>
    </row>
    <row r="140" spans="1:13" x14ac:dyDescent="0.2">
      <c r="A140" t="s">
        <v>119</v>
      </c>
      <c r="B140" t="s">
        <v>53</v>
      </c>
      <c r="C140">
        <v>23</v>
      </c>
      <c r="D140">
        <v>29.262</v>
      </c>
      <c r="E140">
        <v>7930</v>
      </c>
      <c r="F140">
        <v>7962</v>
      </c>
      <c r="G140">
        <v>7989</v>
      </c>
      <c r="H140" t="s">
        <v>64</v>
      </c>
      <c r="I140">
        <v>363020</v>
      </c>
      <c r="J140">
        <v>9534934</v>
      </c>
      <c r="K140">
        <v>0.66</v>
      </c>
      <c r="L140">
        <v>0.39700000000000002</v>
      </c>
      <c r="M140">
        <v>1</v>
      </c>
    </row>
    <row r="141" spans="1:13" x14ac:dyDescent="0.2">
      <c r="A141" t="s">
        <v>119</v>
      </c>
      <c r="B141" t="s">
        <v>55</v>
      </c>
      <c r="C141">
        <v>24</v>
      </c>
      <c r="D141">
        <v>32.877000000000002</v>
      </c>
      <c r="E141">
        <v>9070</v>
      </c>
      <c r="F141">
        <v>9105</v>
      </c>
      <c r="G141">
        <v>9133</v>
      </c>
      <c r="H141" t="s">
        <v>110</v>
      </c>
      <c r="I141">
        <v>751417</v>
      </c>
      <c r="J141">
        <v>19141017</v>
      </c>
      <c r="K141">
        <v>1.32</v>
      </c>
      <c r="L141">
        <v>0.79800000000000004</v>
      </c>
      <c r="M141">
        <v>1</v>
      </c>
    </row>
    <row r="142" spans="1:13" x14ac:dyDescent="0.2">
      <c r="A142" t="s">
        <v>121</v>
      </c>
      <c r="B142" t="s">
        <v>13</v>
      </c>
      <c r="C142">
        <v>1</v>
      </c>
      <c r="D142">
        <v>4.3230000000000004</v>
      </c>
      <c r="E142">
        <v>39</v>
      </c>
      <c r="F142">
        <v>75</v>
      </c>
      <c r="G142">
        <v>108</v>
      </c>
      <c r="H142" t="s">
        <v>110</v>
      </c>
      <c r="I142">
        <v>346919</v>
      </c>
      <c r="J142">
        <v>8273246</v>
      </c>
      <c r="K142">
        <v>0.49</v>
      </c>
      <c r="L142">
        <v>0.16600000000000001</v>
      </c>
      <c r="M142">
        <v>1</v>
      </c>
    </row>
    <row r="143" spans="1:13" x14ac:dyDescent="0.2">
      <c r="A143" t="s">
        <v>121</v>
      </c>
      <c r="B143" t="s">
        <v>15</v>
      </c>
      <c r="C143">
        <v>2</v>
      </c>
      <c r="D143">
        <v>4.8040000000000003</v>
      </c>
      <c r="E143">
        <v>211</v>
      </c>
      <c r="F143">
        <v>227</v>
      </c>
      <c r="G143">
        <v>282</v>
      </c>
      <c r="H143" t="s">
        <v>122</v>
      </c>
      <c r="I143">
        <v>349183</v>
      </c>
      <c r="J143">
        <v>23909272</v>
      </c>
      <c r="K143">
        <v>1.42</v>
      </c>
      <c r="L143">
        <v>0.47899999999999998</v>
      </c>
      <c r="M143">
        <v>1</v>
      </c>
    </row>
    <row r="144" spans="1:13" x14ac:dyDescent="0.2">
      <c r="A144" t="s">
        <v>121</v>
      </c>
      <c r="B144" t="s">
        <v>17</v>
      </c>
      <c r="C144">
        <v>3</v>
      </c>
      <c r="D144">
        <v>5.3819999999999997</v>
      </c>
      <c r="E144">
        <v>398</v>
      </c>
      <c r="F144">
        <v>409</v>
      </c>
      <c r="G144">
        <v>469</v>
      </c>
      <c r="H144" t="s">
        <v>45</v>
      </c>
      <c r="I144">
        <v>7989023</v>
      </c>
      <c r="J144">
        <v>164360884</v>
      </c>
      <c r="K144">
        <v>9.75</v>
      </c>
      <c r="L144">
        <v>3.2919999999999998</v>
      </c>
      <c r="M144">
        <v>1</v>
      </c>
    </row>
    <row r="145" spans="1:13" x14ac:dyDescent="0.2">
      <c r="A145" t="s">
        <v>121</v>
      </c>
      <c r="B145" t="s">
        <v>19</v>
      </c>
      <c r="C145">
        <v>4</v>
      </c>
      <c r="D145">
        <v>5.7069999999999999</v>
      </c>
      <c r="E145">
        <v>496</v>
      </c>
      <c r="F145">
        <v>512</v>
      </c>
      <c r="G145">
        <v>545</v>
      </c>
      <c r="H145" t="s">
        <v>20</v>
      </c>
      <c r="I145">
        <v>11532357</v>
      </c>
      <c r="J145">
        <v>383379729</v>
      </c>
      <c r="K145">
        <v>22.75</v>
      </c>
      <c r="L145">
        <v>7.6779999999999999</v>
      </c>
      <c r="M145">
        <v>1</v>
      </c>
    </row>
    <row r="146" spans="1:13" x14ac:dyDescent="0.2">
      <c r="A146" t="s">
        <v>121</v>
      </c>
      <c r="B146" t="s">
        <v>21</v>
      </c>
      <c r="C146">
        <v>5</v>
      </c>
      <c r="D146">
        <v>5.8319999999999999</v>
      </c>
      <c r="E146">
        <v>545</v>
      </c>
      <c r="F146">
        <v>552</v>
      </c>
      <c r="G146">
        <v>613</v>
      </c>
      <c r="H146" t="s">
        <v>20</v>
      </c>
      <c r="I146">
        <v>1940623</v>
      </c>
      <c r="J146">
        <v>91416189</v>
      </c>
      <c r="K146">
        <v>5.42</v>
      </c>
      <c r="L146">
        <v>1.831</v>
      </c>
      <c r="M146">
        <v>1</v>
      </c>
    </row>
    <row r="147" spans="1:13" x14ac:dyDescent="0.2">
      <c r="A147" t="s">
        <v>121</v>
      </c>
      <c r="B147" t="s">
        <v>23</v>
      </c>
      <c r="C147">
        <v>6</v>
      </c>
      <c r="D147">
        <v>7.0650000000000004</v>
      </c>
      <c r="E147">
        <v>924</v>
      </c>
      <c r="F147">
        <v>942</v>
      </c>
      <c r="G147">
        <v>1017</v>
      </c>
      <c r="H147" t="s">
        <v>68</v>
      </c>
      <c r="I147">
        <v>583008</v>
      </c>
      <c r="J147">
        <v>25987392</v>
      </c>
      <c r="K147">
        <v>1.54</v>
      </c>
      <c r="L147">
        <v>0.52</v>
      </c>
      <c r="M147">
        <v>1</v>
      </c>
    </row>
    <row r="148" spans="1:13" x14ac:dyDescent="0.2">
      <c r="A148" t="s">
        <v>121</v>
      </c>
      <c r="B148" t="s">
        <v>25</v>
      </c>
      <c r="C148">
        <v>7</v>
      </c>
      <c r="D148">
        <v>7.4710000000000001</v>
      </c>
      <c r="E148">
        <v>1036</v>
      </c>
      <c r="F148">
        <v>1070</v>
      </c>
      <c r="G148">
        <v>1134</v>
      </c>
      <c r="H148" t="s">
        <v>66</v>
      </c>
      <c r="I148">
        <v>343255</v>
      </c>
      <c r="J148">
        <v>17047642</v>
      </c>
      <c r="K148">
        <v>1.01</v>
      </c>
      <c r="L148">
        <v>0.34100000000000003</v>
      </c>
      <c r="M148">
        <v>1</v>
      </c>
    </row>
    <row r="149" spans="1:13" x14ac:dyDescent="0.2">
      <c r="A149" t="s">
        <v>121</v>
      </c>
      <c r="B149" t="s">
        <v>27</v>
      </c>
      <c r="C149">
        <v>8</v>
      </c>
      <c r="D149">
        <v>8.8829999999999991</v>
      </c>
      <c r="E149">
        <v>1440</v>
      </c>
      <c r="F149">
        <v>1517</v>
      </c>
      <c r="G149">
        <v>1607</v>
      </c>
      <c r="H149" t="s">
        <v>114</v>
      </c>
      <c r="I149">
        <v>582645</v>
      </c>
      <c r="J149">
        <v>40202120</v>
      </c>
      <c r="K149">
        <v>2.39</v>
      </c>
      <c r="L149">
        <v>0.80500000000000005</v>
      </c>
      <c r="M149">
        <v>1</v>
      </c>
    </row>
    <row r="150" spans="1:13" x14ac:dyDescent="0.2">
      <c r="A150" t="s">
        <v>121</v>
      </c>
      <c r="B150" t="s">
        <v>29</v>
      </c>
      <c r="C150">
        <v>9</v>
      </c>
      <c r="D150">
        <v>9.8119999999999994</v>
      </c>
      <c r="E150">
        <v>1794</v>
      </c>
      <c r="F150">
        <v>1811</v>
      </c>
      <c r="G150">
        <v>1825</v>
      </c>
      <c r="H150" t="s">
        <v>28</v>
      </c>
      <c r="I150">
        <v>342425</v>
      </c>
      <c r="J150">
        <v>8926078</v>
      </c>
      <c r="K150">
        <v>0.53</v>
      </c>
      <c r="L150">
        <v>0.17899999999999999</v>
      </c>
      <c r="M150">
        <v>1</v>
      </c>
    </row>
    <row r="151" spans="1:13" x14ac:dyDescent="0.2">
      <c r="A151" t="s">
        <v>121</v>
      </c>
      <c r="B151" t="s">
        <v>31</v>
      </c>
      <c r="C151">
        <v>10</v>
      </c>
      <c r="D151">
        <v>10.3</v>
      </c>
      <c r="E151">
        <v>1940</v>
      </c>
      <c r="F151">
        <v>1965</v>
      </c>
      <c r="G151">
        <v>1986</v>
      </c>
      <c r="H151" t="s">
        <v>52</v>
      </c>
      <c r="I151">
        <v>2478961</v>
      </c>
      <c r="J151">
        <v>93306902</v>
      </c>
      <c r="K151">
        <v>5.54</v>
      </c>
      <c r="L151">
        <v>1.869</v>
      </c>
      <c r="M151">
        <v>1</v>
      </c>
    </row>
    <row r="152" spans="1:13" x14ac:dyDescent="0.2">
      <c r="A152" t="s">
        <v>121</v>
      </c>
      <c r="B152" t="s">
        <v>33</v>
      </c>
      <c r="C152">
        <v>11</v>
      </c>
      <c r="D152">
        <v>10.478</v>
      </c>
      <c r="E152">
        <v>1986</v>
      </c>
      <c r="F152">
        <v>2021</v>
      </c>
      <c r="G152">
        <v>2070</v>
      </c>
      <c r="H152" t="s">
        <v>26</v>
      </c>
      <c r="I152">
        <v>40152176</v>
      </c>
      <c r="J152">
        <v>1685361528</v>
      </c>
      <c r="K152">
        <v>100</v>
      </c>
      <c r="L152">
        <v>33.755000000000003</v>
      </c>
      <c r="M152">
        <v>1</v>
      </c>
    </row>
    <row r="153" spans="1:13" x14ac:dyDescent="0.2">
      <c r="A153" t="s">
        <v>121</v>
      </c>
      <c r="B153" t="s">
        <v>35</v>
      </c>
      <c r="C153">
        <v>12</v>
      </c>
      <c r="D153">
        <v>10.666</v>
      </c>
      <c r="E153">
        <v>2070</v>
      </c>
      <c r="F153">
        <v>2081</v>
      </c>
      <c r="G153">
        <v>2140</v>
      </c>
      <c r="H153" t="s">
        <v>101</v>
      </c>
      <c r="I153">
        <v>725492</v>
      </c>
      <c r="J153">
        <v>27172118</v>
      </c>
      <c r="K153">
        <v>1.61</v>
      </c>
      <c r="L153">
        <v>0.54400000000000004</v>
      </c>
      <c r="M153">
        <v>1</v>
      </c>
    </row>
    <row r="154" spans="1:13" x14ac:dyDescent="0.2">
      <c r="A154" t="s">
        <v>121</v>
      </c>
      <c r="B154" t="s">
        <v>37</v>
      </c>
      <c r="C154">
        <v>13</v>
      </c>
      <c r="D154">
        <v>11.061</v>
      </c>
      <c r="E154">
        <v>2188</v>
      </c>
      <c r="F154">
        <v>2206</v>
      </c>
      <c r="G154">
        <v>2215</v>
      </c>
      <c r="H154" t="s">
        <v>116</v>
      </c>
      <c r="I154">
        <v>363895</v>
      </c>
      <c r="J154">
        <v>9984551</v>
      </c>
      <c r="K154">
        <v>0.59</v>
      </c>
      <c r="L154">
        <v>0.2</v>
      </c>
      <c r="M154">
        <v>1</v>
      </c>
    </row>
    <row r="155" spans="1:13" x14ac:dyDescent="0.2">
      <c r="A155" t="s">
        <v>121</v>
      </c>
      <c r="B155" t="s">
        <v>39</v>
      </c>
      <c r="C155">
        <v>14</v>
      </c>
      <c r="D155">
        <v>11.141999999999999</v>
      </c>
      <c r="E155">
        <v>2215</v>
      </c>
      <c r="F155">
        <v>2231</v>
      </c>
      <c r="G155">
        <v>2300</v>
      </c>
      <c r="H155" t="s">
        <v>43</v>
      </c>
      <c r="I155">
        <v>913975</v>
      </c>
      <c r="J155">
        <v>59114995</v>
      </c>
      <c r="K155">
        <v>3.51</v>
      </c>
      <c r="L155">
        <v>1.1839999999999999</v>
      </c>
      <c r="M155">
        <v>1</v>
      </c>
    </row>
    <row r="156" spans="1:13" x14ac:dyDescent="0.2">
      <c r="A156" t="s">
        <v>121</v>
      </c>
      <c r="B156" t="s">
        <v>40</v>
      </c>
      <c r="C156">
        <v>15</v>
      </c>
      <c r="D156">
        <v>11.582000000000001</v>
      </c>
      <c r="E156">
        <v>2337</v>
      </c>
      <c r="F156">
        <v>2370</v>
      </c>
      <c r="G156">
        <v>2397</v>
      </c>
      <c r="H156" t="s">
        <v>22</v>
      </c>
      <c r="I156">
        <v>556978</v>
      </c>
      <c r="J156">
        <v>20962515</v>
      </c>
      <c r="K156">
        <v>1.24</v>
      </c>
      <c r="L156">
        <v>0.42</v>
      </c>
      <c r="M156">
        <v>1</v>
      </c>
    </row>
    <row r="157" spans="1:13" x14ac:dyDescent="0.2">
      <c r="A157" t="s">
        <v>121</v>
      </c>
      <c r="B157" t="s">
        <v>41</v>
      </c>
      <c r="C157">
        <v>16</v>
      </c>
      <c r="D157">
        <v>12.282</v>
      </c>
      <c r="E157">
        <v>2575</v>
      </c>
      <c r="F157">
        <v>2592</v>
      </c>
      <c r="G157">
        <v>2616</v>
      </c>
      <c r="H157" t="s">
        <v>45</v>
      </c>
      <c r="I157">
        <v>1211795</v>
      </c>
      <c r="J157">
        <v>37722448</v>
      </c>
      <c r="K157">
        <v>2.2400000000000002</v>
      </c>
      <c r="L157">
        <v>0.75600000000000001</v>
      </c>
      <c r="M157">
        <v>1</v>
      </c>
    </row>
    <row r="158" spans="1:13" x14ac:dyDescent="0.2">
      <c r="A158" t="s">
        <v>121</v>
      </c>
      <c r="B158" t="s">
        <v>42</v>
      </c>
      <c r="C158">
        <v>17</v>
      </c>
      <c r="D158">
        <v>12.401999999999999</v>
      </c>
      <c r="E158">
        <v>2616</v>
      </c>
      <c r="F158">
        <v>2630</v>
      </c>
      <c r="G158">
        <v>2644</v>
      </c>
      <c r="H158" t="s">
        <v>49</v>
      </c>
      <c r="I158">
        <v>309942</v>
      </c>
      <c r="J158">
        <v>7322953</v>
      </c>
      <c r="K158">
        <v>0.43</v>
      </c>
      <c r="L158">
        <v>0.14699999999999999</v>
      </c>
      <c r="M158">
        <v>1</v>
      </c>
    </row>
    <row r="159" spans="1:13" x14ac:dyDescent="0.2">
      <c r="A159" t="s">
        <v>121</v>
      </c>
      <c r="B159" t="s">
        <v>44</v>
      </c>
      <c r="C159">
        <v>18</v>
      </c>
      <c r="D159">
        <v>13.358000000000001</v>
      </c>
      <c r="E159">
        <v>2918</v>
      </c>
      <c r="F159">
        <v>2932</v>
      </c>
      <c r="G159">
        <v>2959</v>
      </c>
      <c r="H159" t="s">
        <v>115</v>
      </c>
      <c r="I159">
        <v>586705</v>
      </c>
      <c r="J159">
        <v>20867137</v>
      </c>
      <c r="K159">
        <v>1.24</v>
      </c>
      <c r="L159">
        <v>0.41799999999999998</v>
      </c>
      <c r="M159">
        <v>1</v>
      </c>
    </row>
    <row r="160" spans="1:13" x14ac:dyDescent="0.2">
      <c r="A160" t="s">
        <v>121</v>
      </c>
      <c r="B160" t="s">
        <v>46</v>
      </c>
      <c r="C160">
        <v>19</v>
      </c>
      <c r="D160">
        <v>13.507999999999999</v>
      </c>
      <c r="E160">
        <v>2959</v>
      </c>
      <c r="F160">
        <v>2979</v>
      </c>
      <c r="G160">
        <v>3016</v>
      </c>
      <c r="H160" t="s">
        <v>22</v>
      </c>
      <c r="I160">
        <v>13287345</v>
      </c>
      <c r="J160">
        <v>392369311</v>
      </c>
      <c r="K160">
        <v>23.28</v>
      </c>
      <c r="L160">
        <v>7.8579999999999997</v>
      </c>
      <c r="M160">
        <v>1</v>
      </c>
    </row>
    <row r="161" spans="1:13" x14ac:dyDescent="0.2">
      <c r="A161" t="s">
        <v>121</v>
      </c>
      <c r="B161" t="s">
        <v>48</v>
      </c>
      <c r="C161">
        <v>20</v>
      </c>
      <c r="D161">
        <v>13.882</v>
      </c>
      <c r="E161">
        <v>3078</v>
      </c>
      <c r="F161">
        <v>3098</v>
      </c>
      <c r="G161">
        <v>3121</v>
      </c>
      <c r="H161" t="s">
        <v>18</v>
      </c>
      <c r="I161">
        <v>485783</v>
      </c>
      <c r="J161">
        <v>13619487</v>
      </c>
      <c r="K161">
        <v>0.81</v>
      </c>
      <c r="L161">
        <v>0.27300000000000002</v>
      </c>
      <c r="M161">
        <v>1</v>
      </c>
    </row>
    <row r="162" spans="1:13" x14ac:dyDescent="0.2">
      <c r="A162" t="s">
        <v>121</v>
      </c>
      <c r="B162" t="s">
        <v>50</v>
      </c>
      <c r="C162">
        <v>21</v>
      </c>
      <c r="D162">
        <v>14.946999999999999</v>
      </c>
      <c r="E162">
        <v>3417</v>
      </c>
      <c r="F162">
        <v>3434</v>
      </c>
      <c r="G162">
        <v>3479</v>
      </c>
      <c r="H162" t="s">
        <v>20</v>
      </c>
      <c r="I162">
        <v>1019463</v>
      </c>
      <c r="J162">
        <v>35859512</v>
      </c>
      <c r="K162">
        <v>2.13</v>
      </c>
      <c r="L162">
        <v>0.71799999999999997</v>
      </c>
      <c r="M162">
        <v>1</v>
      </c>
    </row>
    <row r="163" spans="1:13" x14ac:dyDescent="0.2">
      <c r="A163" t="s">
        <v>121</v>
      </c>
      <c r="B163" t="s">
        <v>51</v>
      </c>
      <c r="C163">
        <v>22</v>
      </c>
      <c r="D163">
        <v>15.262</v>
      </c>
      <c r="E163">
        <v>3520</v>
      </c>
      <c r="F163">
        <v>3534</v>
      </c>
      <c r="G163">
        <v>3567</v>
      </c>
      <c r="H163" t="s">
        <v>49</v>
      </c>
      <c r="I163">
        <v>676526</v>
      </c>
      <c r="J163">
        <v>22225932</v>
      </c>
      <c r="K163">
        <v>1.32</v>
      </c>
      <c r="L163">
        <v>0.44500000000000001</v>
      </c>
      <c r="M163">
        <v>1</v>
      </c>
    </row>
    <row r="164" spans="1:13" x14ac:dyDescent="0.2">
      <c r="A164" t="s">
        <v>121</v>
      </c>
      <c r="B164" t="s">
        <v>53</v>
      </c>
      <c r="C164">
        <v>23</v>
      </c>
      <c r="D164">
        <v>15.489000000000001</v>
      </c>
      <c r="E164">
        <v>3567</v>
      </c>
      <c r="F164">
        <v>3606</v>
      </c>
      <c r="G164">
        <v>3639</v>
      </c>
      <c r="H164" t="s">
        <v>26</v>
      </c>
      <c r="I164">
        <v>926537</v>
      </c>
      <c r="J164">
        <v>31803527</v>
      </c>
      <c r="K164">
        <v>1.89</v>
      </c>
      <c r="L164">
        <v>0.63700000000000001</v>
      </c>
      <c r="M164">
        <v>1</v>
      </c>
    </row>
    <row r="165" spans="1:13" x14ac:dyDescent="0.2">
      <c r="A165" t="s">
        <v>121</v>
      </c>
      <c r="B165" t="s">
        <v>55</v>
      </c>
      <c r="C165">
        <v>24</v>
      </c>
      <c r="D165">
        <v>15.707000000000001</v>
      </c>
      <c r="E165">
        <v>3657</v>
      </c>
      <c r="F165">
        <v>3675</v>
      </c>
      <c r="G165">
        <v>3696</v>
      </c>
      <c r="H165" t="s">
        <v>123</v>
      </c>
      <c r="I165">
        <v>638176</v>
      </c>
      <c r="J165">
        <v>18925458</v>
      </c>
      <c r="K165">
        <v>1.1200000000000001</v>
      </c>
      <c r="L165">
        <v>0.379</v>
      </c>
      <c r="M165">
        <v>1</v>
      </c>
    </row>
    <row r="166" spans="1:13" x14ac:dyDescent="0.2">
      <c r="A166" t="s">
        <v>121</v>
      </c>
      <c r="B166" t="s">
        <v>57</v>
      </c>
      <c r="C166">
        <v>25</v>
      </c>
      <c r="D166">
        <v>15.997999999999999</v>
      </c>
      <c r="E166">
        <v>3751</v>
      </c>
      <c r="F166">
        <v>3767</v>
      </c>
      <c r="G166">
        <v>3789</v>
      </c>
      <c r="H166" t="s">
        <v>20</v>
      </c>
      <c r="I166">
        <v>472773</v>
      </c>
      <c r="J166">
        <v>12772855</v>
      </c>
      <c r="K166">
        <v>0.76</v>
      </c>
      <c r="L166">
        <v>0.25600000000000001</v>
      </c>
      <c r="M166">
        <v>1</v>
      </c>
    </row>
    <row r="167" spans="1:13" x14ac:dyDescent="0.2">
      <c r="A167" t="s">
        <v>121</v>
      </c>
      <c r="B167" t="s">
        <v>58</v>
      </c>
      <c r="C167">
        <v>26</v>
      </c>
      <c r="D167">
        <v>16.207000000000001</v>
      </c>
      <c r="E167">
        <v>3817</v>
      </c>
      <c r="F167">
        <v>3833</v>
      </c>
      <c r="G167">
        <v>3859</v>
      </c>
      <c r="H167" t="s">
        <v>52</v>
      </c>
      <c r="I167">
        <v>1327659</v>
      </c>
      <c r="J167">
        <v>40872479</v>
      </c>
      <c r="K167">
        <v>2.4300000000000002</v>
      </c>
      <c r="L167">
        <v>0.81899999999999995</v>
      </c>
      <c r="M167">
        <v>1</v>
      </c>
    </row>
    <row r="168" spans="1:13" x14ac:dyDescent="0.2">
      <c r="A168" t="s">
        <v>121</v>
      </c>
      <c r="B168" t="s">
        <v>59</v>
      </c>
      <c r="C168">
        <v>27</v>
      </c>
      <c r="D168">
        <v>16.367000000000001</v>
      </c>
      <c r="E168">
        <v>3859</v>
      </c>
      <c r="F168">
        <v>3883</v>
      </c>
      <c r="G168">
        <v>3912</v>
      </c>
      <c r="H168" t="s">
        <v>43</v>
      </c>
      <c r="I168">
        <v>2462059</v>
      </c>
      <c r="J168">
        <v>72170012</v>
      </c>
      <c r="K168">
        <v>4.28</v>
      </c>
      <c r="L168">
        <v>1.4450000000000001</v>
      </c>
      <c r="M168">
        <v>1</v>
      </c>
    </row>
    <row r="169" spans="1:13" x14ac:dyDescent="0.2">
      <c r="A169" t="s">
        <v>121</v>
      </c>
      <c r="B169" t="s">
        <v>60</v>
      </c>
      <c r="C169">
        <v>28</v>
      </c>
      <c r="D169">
        <v>16.547999999999998</v>
      </c>
      <c r="E169">
        <v>3912</v>
      </c>
      <c r="F169">
        <v>3941</v>
      </c>
      <c r="G169">
        <v>3979</v>
      </c>
      <c r="H169" t="s">
        <v>20</v>
      </c>
      <c r="I169">
        <v>13714985</v>
      </c>
      <c r="J169">
        <v>349775327</v>
      </c>
      <c r="K169">
        <v>20.75</v>
      </c>
      <c r="L169">
        <v>7.0049999999999999</v>
      </c>
      <c r="M169">
        <v>1</v>
      </c>
    </row>
    <row r="170" spans="1:13" x14ac:dyDescent="0.2">
      <c r="A170" t="s">
        <v>121</v>
      </c>
      <c r="B170" t="s">
        <v>61</v>
      </c>
      <c r="C170">
        <v>29</v>
      </c>
      <c r="D170">
        <v>17.43</v>
      </c>
      <c r="E170">
        <v>4203</v>
      </c>
      <c r="F170">
        <v>4220</v>
      </c>
      <c r="G170">
        <v>4252</v>
      </c>
      <c r="H170" t="s">
        <v>54</v>
      </c>
      <c r="I170">
        <v>4221200</v>
      </c>
      <c r="J170">
        <v>106381080</v>
      </c>
      <c r="K170">
        <v>6.31</v>
      </c>
      <c r="L170">
        <v>2.1309999999999998</v>
      </c>
      <c r="M170">
        <v>1</v>
      </c>
    </row>
    <row r="171" spans="1:13" x14ac:dyDescent="0.2">
      <c r="A171" t="s">
        <v>121</v>
      </c>
      <c r="B171" t="s">
        <v>62</v>
      </c>
      <c r="C171">
        <v>30</v>
      </c>
      <c r="D171">
        <v>17.917999999999999</v>
      </c>
      <c r="E171">
        <v>4340</v>
      </c>
      <c r="F171">
        <v>4374</v>
      </c>
      <c r="G171">
        <v>4398</v>
      </c>
      <c r="H171" t="s">
        <v>76</v>
      </c>
      <c r="I171">
        <v>506056</v>
      </c>
      <c r="J171">
        <v>13549661</v>
      </c>
      <c r="K171">
        <v>0.8</v>
      </c>
      <c r="L171">
        <v>0.27100000000000002</v>
      </c>
      <c r="M171">
        <v>1</v>
      </c>
    </row>
    <row r="172" spans="1:13" x14ac:dyDescent="0.2">
      <c r="A172" t="s">
        <v>121</v>
      </c>
      <c r="B172" t="s">
        <v>63</v>
      </c>
      <c r="C172">
        <v>31</v>
      </c>
      <c r="D172">
        <v>18.175999999999998</v>
      </c>
      <c r="E172">
        <v>4425</v>
      </c>
      <c r="F172">
        <v>4456</v>
      </c>
      <c r="G172">
        <v>4483</v>
      </c>
      <c r="H172" t="s">
        <v>84</v>
      </c>
      <c r="I172">
        <v>3051863</v>
      </c>
      <c r="J172">
        <v>89830142</v>
      </c>
      <c r="K172">
        <v>5.33</v>
      </c>
      <c r="L172">
        <v>1.7989999999999999</v>
      </c>
      <c r="M172">
        <v>1</v>
      </c>
    </row>
    <row r="173" spans="1:13" x14ac:dyDescent="0.2">
      <c r="A173" t="s">
        <v>121</v>
      </c>
      <c r="B173" t="s">
        <v>65</v>
      </c>
      <c r="C173">
        <v>32</v>
      </c>
      <c r="D173">
        <v>18.59</v>
      </c>
      <c r="E173">
        <v>4572</v>
      </c>
      <c r="F173">
        <v>4587</v>
      </c>
      <c r="G173">
        <v>4600</v>
      </c>
      <c r="H173" t="s">
        <v>26</v>
      </c>
      <c r="I173">
        <v>718438</v>
      </c>
      <c r="J173">
        <v>17916816</v>
      </c>
      <c r="K173">
        <v>1.06</v>
      </c>
      <c r="L173">
        <v>0.35899999999999999</v>
      </c>
      <c r="M173">
        <v>1</v>
      </c>
    </row>
    <row r="174" spans="1:13" x14ac:dyDescent="0.2">
      <c r="A174" t="s">
        <v>121</v>
      </c>
      <c r="B174" t="s">
        <v>67</v>
      </c>
      <c r="C174">
        <v>33</v>
      </c>
      <c r="D174">
        <v>18.692</v>
      </c>
      <c r="E174">
        <v>4600</v>
      </c>
      <c r="F174">
        <v>4619</v>
      </c>
      <c r="G174">
        <v>4672</v>
      </c>
      <c r="H174" t="s">
        <v>30</v>
      </c>
      <c r="I174">
        <v>2004058</v>
      </c>
      <c r="J174">
        <v>56629376</v>
      </c>
      <c r="K174">
        <v>3.36</v>
      </c>
      <c r="L174">
        <v>1.1339999999999999</v>
      </c>
      <c r="M174">
        <v>1</v>
      </c>
    </row>
    <row r="175" spans="1:13" x14ac:dyDescent="0.2">
      <c r="A175" t="s">
        <v>121</v>
      </c>
      <c r="B175" t="s">
        <v>69</v>
      </c>
      <c r="C175">
        <v>34</v>
      </c>
      <c r="D175">
        <v>18.988</v>
      </c>
      <c r="E175">
        <v>4673</v>
      </c>
      <c r="F175">
        <v>4712</v>
      </c>
      <c r="G175">
        <v>4737</v>
      </c>
      <c r="H175" t="s">
        <v>45</v>
      </c>
      <c r="I175">
        <v>895555</v>
      </c>
      <c r="J175">
        <v>26911368</v>
      </c>
      <c r="K175">
        <v>1.6</v>
      </c>
      <c r="L175">
        <v>0.53900000000000003</v>
      </c>
      <c r="M175">
        <v>1</v>
      </c>
    </row>
    <row r="176" spans="1:13" x14ac:dyDescent="0.2">
      <c r="A176" t="s">
        <v>121</v>
      </c>
      <c r="B176" t="s">
        <v>70</v>
      </c>
      <c r="C176">
        <v>35</v>
      </c>
      <c r="D176">
        <v>19.396000000000001</v>
      </c>
      <c r="E176">
        <v>4825</v>
      </c>
      <c r="F176">
        <v>4842</v>
      </c>
      <c r="G176">
        <v>4851</v>
      </c>
      <c r="H176" t="s">
        <v>118</v>
      </c>
      <c r="I176">
        <v>1836129</v>
      </c>
      <c r="J176">
        <v>43741792</v>
      </c>
      <c r="K176">
        <v>2.6</v>
      </c>
      <c r="L176">
        <v>0.876</v>
      </c>
      <c r="M176">
        <v>1</v>
      </c>
    </row>
    <row r="177" spans="1:13" x14ac:dyDescent="0.2">
      <c r="A177" t="s">
        <v>121</v>
      </c>
      <c r="B177" t="s">
        <v>71</v>
      </c>
      <c r="C177">
        <v>36</v>
      </c>
      <c r="D177">
        <v>19.45</v>
      </c>
      <c r="E177">
        <v>4851</v>
      </c>
      <c r="F177">
        <v>4859</v>
      </c>
      <c r="G177">
        <v>4866</v>
      </c>
      <c r="H177" t="s">
        <v>52</v>
      </c>
      <c r="I177">
        <v>1199028</v>
      </c>
      <c r="J177">
        <v>27308959</v>
      </c>
      <c r="K177">
        <v>1.62</v>
      </c>
      <c r="L177">
        <v>0.54700000000000004</v>
      </c>
      <c r="M177">
        <v>1</v>
      </c>
    </row>
    <row r="178" spans="1:13" x14ac:dyDescent="0.2">
      <c r="A178" t="s">
        <v>121</v>
      </c>
      <c r="B178" t="s">
        <v>72</v>
      </c>
      <c r="C178">
        <v>37</v>
      </c>
      <c r="D178">
        <v>19.501999999999999</v>
      </c>
      <c r="E178">
        <v>4866</v>
      </c>
      <c r="F178">
        <v>4875</v>
      </c>
      <c r="G178">
        <v>4891</v>
      </c>
      <c r="H178" t="s">
        <v>52</v>
      </c>
      <c r="I178">
        <v>1771952</v>
      </c>
      <c r="J178">
        <v>42065388</v>
      </c>
      <c r="K178">
        <v>2.5</v>
      </c>
      <c r="L178">
        <v>0.84199999999999997</v>
      </c>
      <c r="M178">
        <v>1</v>
      </c>
    </row>
    <row r="179" spans="1:13" x14ac:dyDescent="0.2">
      <c r="A179" t="s">
        <v>121</v>
      </c>
      <c r="B179" t="s">
        <v>73</v>
      </c>
      <c r="C179">
        <v>38</v>
      </c>
      <c r="D179">
        <v>20.128</v>
      </c>
      <c r="E179">
        <v>5053</v>
      </c>
      <c r="F179">
        <v>5073</v>
      </c>
      <c r="G179">
        <v>5083</v>
      </c>
      <c r="H179" t="s">
        <v>116</v>
      </c>
      <c r="I179">
        <v>1536383</v>
      </c>
      <c r="J179">
        <v>39204389</v>
      </c>
      <c r="K179">
        <v>2.33</v>
      </c>
      <c r="L179">
        <v>0.78500000000000003</v>
      </c>
      <c r="M179">
        <v>1</v>
      </c>
    </row>
    <row r="180" spans="1:13" x14ac:dyDescent="0.2">
      <c r="A180" t="s">
        <v>121</v>
      </c>
      <c r="B180" t="s">
        <v>74</v>
      </c>
      <c r="C180">
        <v>39</v>
      </c>
      <c r="D180">
        <v>20.193000000000001</v>
      </c>
      <c r="E180">
        <v>5083</v>
      </c>
      <c r="F180">
        <v>5094</v>
      </c>
      <c r="G180">
        <v>5135</v>
      </c>
      <c r="H180" t="s">
        <v>52</v>
      </c>
      <c r="I180">
        <v>1316129</v>
      </c>
      <c r="J180">
        <v>40661145</v>
      </c>
      <c r="K180">
        <v>2.41</v>
      </c>
      <c r="L180">
        <v>0.81399999999999995</v>
      </c>
      <c r="M180">
        <v>1</v>
      </c>
    </row>
    <row r="181" spans="1:13" x14ac:dyDescent="0.2">
      <c r="A181" t="s">
        <v>121</v>
      </c>
      <c r="B181" t="s">
        <v>75</v>
      </c>
      <c r="C181">
        <v>40</v>
      </c>
      <c r="D181">
        <v>20.898</v>
      </c>
      <c r="E181">
        <v>5295</v>
      </c>
      <c r="F181">
        <v>5317</v>
      </c>
      <c r="G181">
        <v>5341</v>
      </c>
      <c r="H181" t="s">
        <v>26</v>
      </c>
      <c r="I181">
        <v>505521</v>
      </c>
      <c r="J181">
        <v>14597362</v>
      </c>
      <c r="K181">
        <v>0.87</v>
      </c>
      <c r="L181">
        <v>0.29199999999999998</v>
      </c>
      <c r="M181">
        <v>1</v>
      </c>
    </row>
    <row r="182" spans="1:13" x14ac:dyDescent="0.2">
      <c r="A182" t="s">
        <v>121</v>
      </c>
      <c r="B182" t="s">
        <v>77</v>
      </c>
      <c r="C182">
        <v>41</v>
      </c>
      <c r="D182">
        <v>21.645</v>
      </c>
      <c r="E182">
        <v>5495</v>
      </c>
      <c r="F182">
        <v>5553</v>
      </c>
      <c r="G182">
        <v>5570</v>
      </c>
      <c r="H182" t="s">
        <v>38</v>
      </c>
      <c r="I182">
        <v>606151</v>
      </c>
      <c r="J182">
        <v>17611639</v>
      </c>
      <c r="K182">
        <v>1.04</v>
      </c>
      <c r="L182">
        <v>0.35299999999999998</v>
      </c>
      <c r="M182">
        <v>1</v>
      </c>
    </row>
    <row r="183" spans="1:13" x14ac:dyDescent="0.2">
      <c r="A183" t="s">
        <v>121</v>
      </c>
      <c r="B183" t="s">
        <v>78</v>
      </c>
      <c r="C183">
        <v>42</v>
      </c>
      <c r="D183">
        <v>21.837</v>
      </c>
      <c r="E183">
        <v>5595</v>
      </c>
      <c r="F183">
        <v>5614</v>
      </c>
      <c r="G183">
        <v>5656</v>
      </c>
      <c r="H183" t="s">
        <v>16</v>
      </c>
      <c r="I183">
        <v>2326623</v>
      </c>
      <c r="J183">
        <v>57874188</v>
      </c>
      <c r="K183">
        <v>3.43</v>
      </c>
      <c r="L183">
        <v>1.159</v>
      </c>
      <c r="M183">
        <v>1</v>
      </c>
    </row>
    <row r="184" spans="1:13" x14ac:dyDescent="0.2">
      <c r="A184" t="s">
        <v>121</v>
      </c>
      <c r="B184" t="s">
        <v>79</v>
      </c>
      <c r="C184">
        <v>43</v>
      </c>
      <c r="D184">
        <v>22.076000000000001</v>
      </c>
      <c r="E184">
        <v>5656</v>
      </c>
      <c r="F184">
        <v>5689</v>
      </c>
      <c r="G184">
        <v>5712</v>
      </c>
      <c r="H184" t="s">
        <v>76</v>
      </c>
      <c r="I184">
        <v>2751367</v>
      </c>
      <c r="J184">
        <v>63631882</v>
      </c>
      <c r="K184">
        <v>3.78</v>
      </c>
      <c r="L184">
        <v>1.274</v>
      </c>
      <c r="M184">
        <v>1</v>
      </c>
    </row>
    <row r="185" spans="1:13" x14ac:dyDescent="0.2">
      <c r="A185" t="s">
        <v>121</v>
      </c>
      <c r="B185" t="s">
        <v>80</v>
      </c>
      <c r="C185">
        <v>44</v>
      </c>
      <c r="D185">
        <v>22.289000000000001</v>
      </c>
      <c r="E185">
        <v>5738</v>
      </c>
      <c r="F185">
        <v>5756</v>
      </c>
      <c r="G185">
        <v>5780</v>
      </c>
      <c r="H185" t="s">
        <v>84</v>
      </c>
      <c r="I185">
        <v>566361</v>
      </c>
      <c r="J185">
        <v>18632073</v>
      </c>
      <c r="K185">
        <v>1.1100000000000001</v>
      </c>
      <c r="L185">
        <v>0.373</v>
      </c>
      <c r="M185">
        <v>1</v>
      </c>
    </row>
    <row r="186" spans="1:13" x14ac:dyDescent="0.2">
      <c r="A186" t="s">
        <v>121</v>
      </c>
      <c r="B186" t="s">
        <v>81</v>
      </c>
      <c r="C186">
        <v>45</v>
      </c>
      <c r="D186">
        <v>22.692</v>
      </c>
      <c r="E186">
        <v>5833</v>
      </c>
      <c r="F186">
        <v>5884</v>
      </c>
      <c r="G186">
        <v>5944</v>
      </c>
      <c r="H186" t="s">
        <v>64</v>
      </c>
      <c r="I186">
        <v>2821262</v>
      </c>
      <c r="J186">
        <v>82556398</v>
      </c>
      <c r="K186">
        <v>4.9000000000000004</v>
      </c>
      <c r="L186">
        <v>1.653</v>
      </c>
      <c r="M186">
        <v>1</v>
      </c>
    </row>
    <row r="187" spans="1:13" x14ac:dyDescent="0.2">
      <c r="A187" t="s">
        <v>121</v>
      </c>
      <c r="B187" t="s">
        <v>82</v>
      </c>
      <c r="C187">
        <v>46</v>
      </c>
      <c r="D187">
        <v>23.103999999999999</v>
      </c>
      <c r="E187">
        <v>5956</v>
      </c>
      <c r="F187">
        <v>6014</v>
      </c>
      <c r="G187">
        <v>6031</v>
      </c>
      <c r="H187" t="s">
        <v>76</v>
      </c>
      <c r="I187">
        <v>3922472</v>
      </c>
      <c r="J187">
        <v>103049699</v>
      </c>
      <c r="K187">
        <v>6.11</v>
      </c>
      <c r="L187">
        <v>2.0640000000000001</v>
      </c>
      <c r="M187">
        <v>1</v>
      </c>
    </row>
    <row r="188" spans="1:13" x14ac:dyDescent="0.2">
      <c r="A188" t="s">
        <v>121</v>
      </c>
      <c r="B188" t="s">
        <v>83</v>
      </c>
      <c r="C188">
        <v>47</v>
      </c>
      <c r="D188">
        <v>23.193000000000001</v>
      </c>
      <c r="E188">
        <v>6031</v>
      </c>
      <c r="F188">
        <v>6042</v>
      </c>
      <c r="G188">
        <v>6086</v>
      </c>
      <c r="H188" t="s">
        <v>54</v>
      </c>
      <c r="I188">
        <v>659190</v>
      </c>
      <c r="J188">
        <v>21528499</v>
      </c>
      <c r="K188">
        <v>1.28</v>
      </c>
      <c r="L188">
        <v>0.43099999999999999</v>
      </c>
      <c r="M188">
        <v>1</v>
      </c>
    </row>
    <row r="189" spans="1:13" x14ac:dyDescent="0.2">
      <c r="A189" t="s">
        <v>121</v>
      </c>
      <c r="B189" t="s">
        <v>85</v>
      </c>
      <c r="C189">
        <v>48</v>
      </c>
      <c r="D189">
        <v>23.542999999999999</v>
      </c>
      <c r="E189">
        <v>6134</v>
      </c>
      <c r="F189">
        <v>6153</v>
      </c>
      <c r="G189">
        <v>6187</v>
      </c>
      <c r="H189" t="s">
        <v>124</v>
      </c>
      <c r="I189">
        <v>370695</v>
      </c>
      <c r="J189">
        <v>14711496</v>
      </c>
      <c r="K189">
        <v>0.87</v>
      </c>
      <c r="L189">
        <v>0.29499999999999998</v>
      </c>
      <c r="M189">
        <v>1</v>
      </c>
    </row>
    <row r="190" spans="1:13" x14ac:dyDescent="0.2">
      <c r="A190" t="s">
        <v>121</v>
      </c>
      <c r="B190" t="s">
        <v>86</v>
      </c>
      <c r="C190">
        <v>49</v>
      </c>
      <c r="D190">
        <v>24.332000000000001</v>
      </c>
      <c r="E190">
        <v>6386</v>
      </c>
      <c r="F190">
        <v>6402</v>
      </c>
      <c r="G190">
        <v>6420</v>
      </c>
      <c r="H190" t="s">
        <v>20</v>
      </c>
      <c r="I190">
        <v>859486</v>
      </c>
      <c r="J190">
        <v>20245218</v>
      </c>
      <c r="K190">
        <v>1.2</v>
      </c>
      <c r="L190">
        <v>0.40500000000000003</v>
      </c>
      <c r="M190">
        <v>1</v>
      </c>
    </row>
    <row r="191" spans="1:13" x14ac:dyDescent="0.2">
      <c r="A191" t="s">
        <v>121</v>
      </c>
      <c r="B191" t="s">
        <v>87</v>
      </c>
      <c r="C191">
        <v>50</v>
      </c>
      <c r="D191">
        <v>24.602</v>
      </c>
      <c r="E191">
        <v>6472</v>
      </c>
      <c r="F191">
        <v>6488</v>
      </c>
      <c r="G191">
        <v>6531</v>
      </c>
      <c r="H191" t="s">
        <v>22</v>
      </c>
      <c r="I191">
        <v>1062435</v>
      </c>
      <c r="J191">
        <v>26917351</v>
      </c>
      <c r="K191">
        <v>1.6</v>
      </c>
      <c r="L191">
        <v>0.53900000000000003</v>
      </c>
      <c r="M191">
        <v>1</v>
      </c>
    </row>
    <row r="192" spans="1:13" x14ac:dyDescent="0.2">
      <c r="A192" t="s">
        <v>121</v>
      </c>
      <c r="B192" t="s">
        <v>88</v>
      </c>
      <c r="C192">
        <v>51</v>
      </c>
      <c r="D192">
        <v>26.693999999999999</v>
      </c>
      <c r="E192">
        <v>7137</v>
      </c>
      <c r="F192">
        <v>7150</v>
      </c>
      <c r="G192">
        <v>7173</v>
      </c>
      <c r="H192" t="s">
        <v>52</v>
      </c>
      <c r="I192">
        <v>585919</v>
      </c>
      <c r="J192">
        <v>15960908</v>
      </c>
      <c r="K192">
        <v>0.95</v>
      </c>
      <c r="L192">
        <v>0.32</v>
      </c>
      <c r="M192">
        <v>1</v>
      </c>
    </row>
    <row r="193" spans="1:13" x14ac:dyDescent="0.2">
      <c r="A193" t="s">
        <v>121</v>
      </c>
      <c r="B193" t="s">
        <v>89</v>
      </c>
      <c r="C193">
        <v>52</v>
      </c>
      <c r="D193">
        <v>26.992999999999999</v>
      </c>
      <c r="E193">
        <v>7213</v>
      </c>
      <c r="F193">
        <v>7244</v>
      </c>
      <c r="G193">
        <v>7272</v>
      </c>
      <c r="H193" t="s">
        <v>68</v>
      </c>
      <c r="I193">
        <v>805790</v>
      </c>
      <c r="J193">
        <v>19797229</v>
      </c>
      <c r="K193">
        <v>1.17</v>
      </c>
      <c r="L193">
        <v>0.39700000000000002</v>
      </c>
      <c r="M193">
        <v>1</v>
      </c>
    </row>
    <row r="194" spans="1:13" x14ac:dyDescent="0.2">
      <c r="A194" t="s">
        <v>121</v>
      </c>
      <c r="B194" t="s">
        <v>91</v>
      </c>
      <c r="C194">
        <v>53</v>
      </c>
      <c r="D194">
        <v>27.190999999999999</v>
      </c>
      <c r="E194">
        <v>7277</v>
      </c>
      <c r="F194">
        <v>7307</v>
      </c>
      <c r="G194">
        <v>7329</v>
      </c>
      <c r="H194" t="s">
        <v>28</v>
      </c>
      <c r="I194">
        <v>609502</v>
      </c>
      <c r="J194">
        <v>15636258</v>
      </c>
      <c r="K194">
        <v>0.93</v>
      </c>
      <c r="L194">
        <v>0.313</v>
      </c>
      <c r="M194">
        <v>1</v>
      </c>
    </row>
    <row r="195" spans="1:13" x14ac:dyDescent="0.2">
      <c r="A195" t="s">
        <v>121</v>
      </c>
      <c r="B195" t="s">
        <v>92</v>
      </c>
      <c r="C195">
        <v>54</v>
      </c>
      <c r="D195">
        <v>28.931000000000001</v>
      </c>
      <c r="E195">
        <v>7838</v>
      </c>
      <c r="F195">
        <v>7857</v>
      </c>
      <c r="G195">
        <v>7875</v>
      </c>
      <c r="H195" t="s">
        <v>22</v>
      </c>
      <c r="I195">
        <v>393779</v>
      </c>
      <c r="J195">
        <v>10710680</v>
      </c>
      <c r="K195">
        <v>0.64</v>
      </c>
      <c r="L195">
        <v>0.215</v>
      </c>
      <c r="M195">
        <v>1</v>
      </c>
    </row>
    <row r="196" spans="1:13" x14ac:dyDescent="0.2">
      <c r="A196" t="s">
        <v>121</v>
      </c>
      <c r="B196" t="s">
        <v>93</v>
      </c>
      <c r="C196">
        <v>55</v>
      </c>
      <c r="D196">
        <v>29.259</v>
      </c>
      <c r="E196">
        <v>7925</v>
      </c>
      <c r="F196">
        <v>7961</v>
      </c>
      <c r="G196">
        <v>7995</v>
      </c>
      <c r="H196" t="s">
        <v>54</v>
      </c>
      <c r="I196">
        <v>1124646</v>
      </c>
      <c r="J196">
        <v>30715250</v>
      </c>
      <c r="K196">
        <v>1.82</v>
      </c>
      <c r="L196">
        <v>0.61499999999999999</v>
      </c>
      <c r="M196">
        <v>1</v>
      </c>
    </row>
    <row r="197" spans="1:13" x14ac:dyDescent="0.2">
      <c r="A197" t="s">
        <v>121</v>
      </c>
      <c r="B197" t="s">
        <v>94</v>
      </c>
      <c r="C197">
        <v>56</v>
      </c>
      <c r="D197">
        <v>31.241</v>
      </c>
      <c r="E197">
        <v>8549</v>
      </c>
      <c r="F197">
        <v>8588</v>
      </c>
      <c r="G197">
        <v>8624</v>
      </c>
      <c r="H197" t="s">
        <v>99</v>
      </c>
      <c r="I197">
        <v>2642214</v>
      </c>
      <c r="J197">
        <v>74486530</v>
      </c>
      <c r="K197">
        <v>4.42</v>
      </c>
      <c r="L197">
        <v>1.492</v>
      </c>
      <c r="M197">
        <v>1</v>
      </c>
    </row>
    <row r="198" spans="1:13" x14ac:dyDescent="0.2">
      <c r="A198" t="s">
        <v>121</v>
      </c>
      <c r="B198" t="s">
        <v>96</v>
      </c>
      <c r="C198">
        <v>57</v>
      </c>
      <c r="D198">
        <v>31.617000000000001</v>
      </c>
      <c r="E198">
        <v>8668</v>
      </c>
      <c r="F198">
        <v>8706</v>
      </c>
      <c r="G198">
        <v>8736</v>
      </c>
      <c r="H198" t="s">
        <v>14</v>
      </c>
      <c r="I198">
        <v>1163838</v>
      </c>
      <c r="J198">
        <v>31041440</v>
      </c>
      <c r="K198">
        <v>1.84</v>
      </c>
      <c r="L198">
        <v>0.622</v>
      </c>
      <c r="M198">
        <v>1</v>
      </c>
    </row>
    <row r="199" spans="1:13" x14ac:dyDescent="0.2">
      <c r="A199" t="s">
        <v>121</v>
      </c>
      <c r="B199" t="s">
        <v>97</v>
      </c>
      <c r="C199">
        <v>58</v>
      </c>
      <c r="D199">
        <v>32.875999999999998</v>
      </c>
      <c r="E199">
        <v>9067</v>
      </c>
      <c r="F199">
        <v>9105</v>
      </c>
      <c r="G199">
        <v>9159</v>
      </c>
      <c r="H199" t="s">
        <v>45</v>
      </c>
      <c r="I199">
        <v>3434741</v>
      </c>
      <c r="J199">
        <v>92332910</v>
      </c>
      <c r="K199">
        <v>5.48</v>
      </c>
      <c r="L199">
        <v>1.849</v>
      </c>
      <c r="M199">
        <v>1</v>
      </c>
    </row>
    <row r="200" spans="1:13" x14ac:dyDescent="0.2">
      <c r="A200" t="s">
        <v>121</v>
      </c>
      <c r="B200" t="s">
        <v>98</v>
      </c>
      <c r="C200">
        <v>59</v>
      </c>
      <c r="D200">
        <v>35.131999999999998</v>
      </c>
      <c r="E200">
        <v>9790</v>
      </c>
      <c r="F200">
        <v>9818</v>
      </c>
      <c r="G200">
        <v>9855</v>
      </c>
      <c r="H200" t="s">
        <v>118</v>
      </c>
      <c r="I200">
        <v>1628749</v>
      </c>
      <c r="J200">
        <v>35876183</v>
      </c>
      <c r="K200">
        <v>2.13</v>
      </c>
      <c r="L200">
        <v>0.71899999999999997</v>
      </c>
      <c r="M200">
        <v>1</v>
      </c>
    </row>
    <row r="201" spans="1:13" x14ac:dyDescent="0.2">
      <c r="A201" t="s">
        <v>121</v>
      </c>
      <c r="B201" t="s">
        <v>100</v>
      </c>
      <c r="C201">
        <v>60</v>
      </c>
      <c r="D201">
        <v>36.006999999999998</v>
      </c>
      <c r="E201">
        <v>10082</v>
      </c>
      <c r="F201">
        <v>10095</v>
      </c>
      <c r="G201">
        <v>10107</v>
      </c>
      <c r="H201" t="s">
        <v>45</v>
      </c>
      <c r="I201">
        <v>382473</v>
      </c>
      <c r="J201">
        <v>5164180</v>
      </c>
      <c r="K201">
        <v>0.31</v>
      </c>
      <c r="L201">
        <v>0.10299999999999999</v>
      </c>
      <c r="M201">
        <v>1</v>
      </c>
    </row>
    <row r="202" spans="1:13" x14ac:dyDescent="0.2">
      <c r="A202" t="s">
        <v>125</v>
      </c>
      <c r="B202" t="s">
        <v>13</v>
      </c>
      <c r="C202">
        <v>1</v>
      </c>
      <c r="D202">
        <v>4.2430000000000003</v>
      </c>
      <c r="E202">
        <v>34</v>
      </c>
      <c r="F202">
        <v>49</v>
      </c>
      <c r="G202">
        <v>65</v>
      </c>
      <c r="H202" t="s">
        <v>126</v>
      </c>
      <c r="I202">
        <v>333063</v>
      </c>
      <c r="J202">
        <v>6623850</v>
      </c>
      <c r="K202">
        <v>5.15</v>
      </c>
      <c r="L202">
        <v>0.59</v>
      </c>
      <c r="M202">
        <v>1</v>
      </c>
    </row>
    <row r="203" spans="1:13" x14ac:dyDescent="0.2">
      <c r="A203" t="s">
        <v>125</v>
      </c>
      <c r="B203" t="s">
        <v>15</v>
      </c>
      <c r="C203">
        <v>2</v>
      </c>
      <c r="D203">
        <v>4.3620000000000001</v>
      </c>
      <c r="E203">
        <v>76</v>
      </c>
      <c r="F203">
        <v>87</v>
      </c>
      <c r="G203">
        <v>90</v>
      </c>
      <c r="H203" t="s">
        <v>18</v>
      </c>
      <c r="I203">
        <v>354176</v>
      </c>
      <c r="J203">
        <v>5244996</v>
      </c>
      <c r="K203">
        <v>4.08</v>
      </c>
      <c r="L203">
        <v>0.46700000000000003</v>
      </c>
      <c r="M203">
        <v>1</v>
      </c>
    </row>
    <row r="204" spans="1:13" x14ac:dyDescent="0.2">
      <c r="A204" t="s">
        <v>125</v>
      </c>
      <c r="B204" t="s">
        <v>17</v>
      </c>
      <c r="C204">
        <v>3</v>
      </c>
      <c r="D204">
        <v>4.3920000000000003</v>
      </c>
      <c r="E204">
        <v>90</v>
      </c>
      <c r="F204">
        <v>96</v>
      </c>
      <c r="G204">
        <v>125</v>
      </c>
      <c r="H204" t="s">
        <v>115</v>
      </c>
      <c r="I204">
        <v>510727</v>
      </c>
      <c r="J204">
        <v>12053314</v>
      </c>
      <c r="K204">
        <v>9.3800000000000008</v>
      </c>
      <c r="L204">
        <v>1.073</v>
      </c>
      <c r="M204">
        <v>1</v>
      </c>
    </row>
    <row r="205" spans="1:13" x14ac:dyDescent="0.2">
      <c r="A205" t="s">
        <v>125</v>
      </c>
      <c r="B205" t="s">
        <v>19</v>
      </c>
      <c r="C205">
        <v>4</v>
      </c>
      <c r="D205">
        <v>4.6180000000000003</v>
      </c>
      <c r="E205">
        <v>147</v>
      </c>
      <c r="F205">
        <v>168</v>
      </c>
      <c r="G205">
        <v>193</v>
      </c>
      <c r="H205" t="s">
        <v>112</v>
      </c>
      <c r="I205">
        <v>138569</v>
      </c>
      <c r="J205">
        <v>5820250</v>
      </c>
      <c r="K205">
        <v>4.53</v>
      </c>
      <c r="L205">
        <v>0.51800000000000002</v>
      </c>
      <c r="M205">
        <v>1</v>
      </c>
    </row>
    <row r="206" spans="1:13" x14ac:dyDescent="0.2">
      <c r="A206" t="s">
        <v>125</v>
      </c>
      <c r="B206" t="s">
        <v>21</v>
      </c>
      <c r="C206">
        <v>5</v>
      </c>
      <c r="D206">
        <v>4.8600000000000003</v>
      </c>
      <c r="E206">
        <v>229</v>
      </c>
      <c r="F206">
        <v>244</v>
      </c>
      <c r="G206">
        <v>298</v>
      </c>
      <c r="H206" t="s">
        <v>122</v>
      </c>
      <c r="I206">
        <v>491009</v>
      </c>
      <c r="J206">
        <v>18951719</v>
      </c>
      <c r="K206">
        <v>14.74</v>
      </c>
      <c r="L206">
        <v>1.6879999999999999</v>
      </c>
      <c r="M206">
        <v>1</v>
      </c>
    </row>
    <row r="207" spans="1:13" x14ac:dyDescent="0.2">
      <c r="A207" t="s">
        <v>125</v>
      </c>
      <c r="B207" t="s">
        <v>23</v>
      </c>
      <c r="C207">
        <v>6</v>
      </c>
      <c r="D207">
        <v>5.4279999999999999</v>
      </c>
      <c r="E207">
        <v>406</v>
      </c>
      <c r="F207">
        <v>424</v>
      </c>
      <c r="G207">
        <v>488</v>
      </c>
      <c r="H207" t="s">
        <v>45</v>
      </c>
      <c r="I207">
        <v>6292972</v>
      </c>
      <c r="J207">
        <v>128548384</v>
      </c>
      <c r="K207">
        <v>100</v>
      </c>
      <c r="L207">
        <v>11.449</v>
      </c>
      <c r="M207">
        <v>1</v>
      </c>
    </row>
    <row r="208" spans="1:13" x14ac:dyDescent="0.2">
      <c r="A208" t="s">
        <v>125</v>
      </c>
      <c r="B208" t="s">
        <v>25</v>
      </c>
      <c r="C208">
        <v>7</v>
      </c>
      <c r="D208">
        <v>5.7519999999999998</v>
      </c>
      <c r="E208">
        <v>510</v>
      </c>
      <c r="F208">
        <v>527</v>
      </c>
      <c r="G208">
        <v>563</v>
      </c>
      <c r="H208" t="s">
        <v>45</v>
      </c>
      <c r="I208">
        <v>3244250</v>
      </c>
      <c r="J208">
        <v>96563381</v>
      </c>
      <c r="K208">
        <v>75.12</v>
      </c>
      <c r="L208">
        <v>8.6</v>
      </c>
      <c r="M208">
        <v>1</v>
      </c>
    </row>
    <row r="209" spans="1:13" x14ac:dyDescent="0.2">
      <c r="A209" t="s">
        <v>125</v>
      </c>
      <c r="B209" t="s">
        <v>27</v>
      </c>
      <c r="C209">
        <v>8</v>
      </c>
      <c r="D209">
        <v>5.89</v>
      </c>
      <c r="E209">
        <v>563</v>
      </c>
      <c r="F209">
        <v>570</v>
      </c>
      <c r="G209">
        <v>624</v>
      </c>
      <c r="H209" t="s">
        <v>124</v>
      </c>
      <c r="I209">
        <v>335088</v>
      </c>
      <c r="J209">
        <v>18563809</v>
      </c>
      <c r="K209">
        <v>14.44</v>
      </c>
      <c r="L209">
        <v>1.653</v>
      </c>
      <c r="M209">
        <v>1</v>
      </c>
    </row>
    <row r="210" spans="1:13" x14ac:dyDescent="0.2">
      <c r="A210" t="s">
        <v>125</v>
      </c>
      <c r="B210" t="s">
        <v>29</v>
      </c>
      <c r="C210">
        <v>9</v>
      </c>
      <c r="D210">
        <v>6.1130000000000004</v>
      </c>
      <c r="E210">
        <v>624</v>
      </c>
      <c r="F210">
        <v>641</v>
      </c>
      <c r="G210">
        <v>682</v>
      </c>
      <c r="H210" t="s">
        <v>24</v>
      </c>
      <c r="I210">
        <v>224493</v>
      </c>
      <c r="J210">
        <v>8893183</v>
      </c>
      <c r="K210">
        <v>6.92</v>
      </c>
      <c r="L210">
        <v>0.79200000000000004</v>
      </c>
      <c r="M210">
        <v>1</v>
      </c>
    </row>
    <row r="211" spans="1:13" x14ac:dyDescent="0.2">
      <c r="A211" t="s">
        <v>125</v>
      </c>
      <c r="B211" t="s">
        <v>31</v>
      </c>
      <c r="C211">
        <v>10</v>
      </c>
      <c r="D211">
        <v>6.7160000000000002</v>
      </c>
      <c r="E211">
        <v>807</v>
      </c>
      <c r="F211">
        <v>832</v>
      </c>
      <c r="G211">
        <v>845</v>
      </c>
      <c r="H211" t="s">
        <v>14</v>
      </c>
      <c r="I211">
        <v>185460</v>
      </c>
      <c r="J211">
        <v>4399008</v>
      </c>
      <c r="K211">
        <v>3.42</v>
      </c>
      <c r="L211">
        <v>0.39200000000000002</v>
      </c>
      <c r="M211">
        <v>1</v>
      </c>
    </row>
    <row r="212" spans="1:13" x14ac:dyDescent="0.2">
      <c r="A212" t="s">
        <v>125</v>
      </c>
      <c r="B212" t="s">
        <v>33</v>
      </c>
      <c r="C212">
        <v>11</v>
      </c>
      <c r="D212">
        <v>6.9610000000000003</v>
      </c>
      <c r="E212">
        <v>876</v>
      </c>
      <c r="F212">
        <v>909</v>
      </c>
      <c r="G212">
        <v>925</v>
      </c>
      <c r="H212" t="s">
        <v>52</v>
      </c>
      <c r="I212">
        <v>253949</v>
      </c>
      <c r="J212">
        <v>6560958</v>
      </c>
      <c r="K212">
        <v>5.0999999999999996</v>
      </c>
      <c r="L212">
        <v>0.58399999999999996</v>
      </c>
      <c r="M212">
        <v>1</v>
      </c>
    </row>
    <row r="213" spans="1:13" x14ac:dyDescent="0.2">
      <c r="A213" t="s">
        <v>125</v>
      </c>
      <c r="B213" t="s">
        <v>35</v>
      </c>
      <c r="C213">
        <v>12</v>
      </c>
      <c r="D213">
        <v>7.1050000000000004</v>
      </c>
      <c r="E213">
        <v>939</v>
      </c>
      <c r="F213">
        <v>954</v>
      </c>
      <c r="G213">
        <v>1000</v>
      </c>
      <c r="H213" t="s">
        <v>105</v>
      </c>
      <c r="I213">
        <v>215046</v>
      </c>
      <c r="J213">
        <v>8422892</v>
      </c>
      <c r="K213">
        <v>6.55</v>
      </c>
      <c r="L213">
        <v>0.75</v>
      </c>
      <c r="M213">
        <v>1</v>
      </c>
    </row>
    <row r="214" spans="1:13" x14ac:dyDescent="0.2">
      <c r="A214" t="s">
        <v>125</v>
      </c>
      <c r="B214" t="s">
        <v>37</v>
      </c>
      <c r="C214">
        <v>13</v>
      </c>
      <c r="D214">
        <v>7.5069999999999997</v>
      </c>
      <c r="E214">
        <v>1058</v>
      </c>
      <c r="F214">
        <v>1082</v>
      </c>
      <c r="G214">
        <v>1097</v>
      </c>
      <c r="H214" t="s">
        <v>28</v>
      </c>
      <c r="I214">
        <v>345806</v>
      </c>
      <c r="J214">
        <v>7304198</v>
      </c>
      <c r="K214">
        <v>5.68</v>
      </c>
      <c r="L214">
        <v>0.65100000000000002</v>
      </c>
      <c r="M214">
        <v>1</v>
      </c>
    </row>
    <row r="215" spans="1:13" x14ac:dyDescent="0.2">
      <c r="A215" t="s">
        <v>125</v>
      </c>
      <c r="B215" t="s">
        <v>39</v>
      </c>
      <c r="C215">
        <v>14</v>
      </c>
      <c r="D215">
        <v>8.1890000000000001</v>
      </c>
      <c r="E215">
        <v>1278</v>
      </c>
      <c r="F215">
        <v>1297</v>
      </c>
      <c r="G215">
        <v>1344</v>
      </c>
      <c r="H215" t="s">
        <v>28</v>
      </c>
      <c r="I215">
        <v>406713</v>
      </c>
      <c r="J215">
        <v>13995789</v>
      </c>
      <c r="K215">
        <v>10.89</v>
      </c>
      <c r="L215">
        <v>1.246</v>
      </c>
      <c r="M215">
        <v>1</v>
      </c>
    </row>
    <row r="216" spans="1:13" x14ac:dyDescent="0.2">
      <c r="A216" t="s">
        <v>125</v>
      </c>
      <c r="B216" t="s">
        <v>40</v>
      </c>
      <c r="C216">
        <v>15</v>
      </c>
      <c r="D216">
        <v>8.3859999999999992</v>
      </c>
      <c r="E216">
        <v>1344</v>
      </c>
      <c r="F216">
        <v>1360</v>
      </c>
      <c r="G216">
        <v>1372</v>
      </c>
      <c r="H216" t="s">
        <v>52</v>
      </c>
      <c r="I216">
        <v>165443</v>
      </c>
      <c r="J216">
        <v>4414643</v>
      </c>
      <c r="K216">
        <v>3.43</v>
      </c>
      <c r="L216">
        <v>0.39300000000000002</v>
      </c>
      <c r="M216">
        <v>1</v>
      </c>
    </row>
    <row r="217" spans="1:13" x14ac:dyDescent="0.2">
      <c r="A217" t="s">
        <v>125</v>
      </c>
      <c r="B217" t="s">
        <v>41</v>
      </c>
      <c r="C217">
        <v>16</v>
      </c>
      <c r="D217">
        <v>8.4670000000000005</v>
      </c>
      <c r="E217">
        <v>1372</v>
      </c>
      <c r="F217">
        <v>1385</v>
      </c>
      <c r="G217">
        <v>1420</v>
      </c>
      <c r="H217" t="s">
        <v>26</v>
      </c>
      <c r="I217">
        <v>264236</v>
      </c>
      <c r="J217">
        <v>9529684</v>
      </c>
      <c r="K217">
        <v>7.41</v>
      </c>
      <c r="L217">
        <v>0.84899999999999998</v>
      </c>
      <c r="M217">
        <v>1</v>
      </c>
    </row>
    <row r="218" spans="1:13" x14ac:dyDescent="0.2">
      <c r="A218" t="s">
        <v>125</v>
      </c>
      <c r="B218" t="s">
        <v>42</v>
      </c>
      <c r="C218">
        <v>17</v>
      </c>
      <c r="D218">
        <v>8.9190000000000005</v>
      </c>
      <c r="E218">
        <v>1460</v>
      </c>
      <c r="F218">
        <v>1528</v>
      </c>
      <c r="G218">
        <v>1533</v>
      </c>
      <c r="H218" t="s">
        <v>127</v>
      </c>
      <c r="I218">
        <v>246101</v>
      </c>
      <c r="J218">
        <v>8167510</v>
      </c>
      <c r="K218">
        <v>6.35</v>
      </c>
      <c r="L218">
        <v>0.72699999999999998</v>
      </c>
      <c r="M218">
        <v>1</v>
      </c>
    </row>
    <row r="219" spans="1:13" x14ac:dyDescent="0.2">
      <c r="A219" t="s">
        <v>125</v>
      </c>
      <c r="B219" t="s">
        <v>44</v>
      </c>
      <c r="C219">
        <v>18</v>
      </c>
      <c r="D219">
        <v>8.9670000000000005</v>
      </c>
      <c r="E219">
        <v>1533</v>
      </c>
      <c r="F219">
        <v>1543</v>
      </c>
      <c r="G219">
        <v>1598</v>
      </c>
      <c r="H219" t="s">
        <v>128</v>
      </c>
      <c r="I219">
        <v>321683</v>
      </c>
      <c r="J219">
        <v>16324043</v>
      </c>
      <c r="K219">
        <v>12.7</v>
      </c>
      <c r="L219">
        <v>1.454</v>
      </c>
      <c r="M219">
        <v>1</v>
      </c>
    </row>
    <row r="220" spans="1:13" x14ac:dyDescent="0.2">
      <c r="A220" t="s">
        <v>125</v>
      </c>
      <c r="B220" t="s">
        <v>46</v>
      </c>
      <c r="C220">
        <v>19</v>
      </c>
      <c r="D220">
        <v>9.8320000000000007</v>
      </c>
      <c r="E220">
        <v>1785</v>
      </c>
      <c r="F220">
        <v>1817</v>
      </c>
      <c r="G220">
        <v>1831</v>
      </c>
      <c r="H220" t="s">
        <v>28</v>
      </c>
      <c r="I220">
        <v>208007</v>
      </c>
      <c r="J220">
        <v>4144493</v>
      </c>
      <c r="K220">
        <v>3.22</v>
      </c>
      <c r="L220">
        <v>0.36899999999999999</v>
      </c>
      <c r="M220">
        <v>1</v>
      </c>
    </row>
    <row r="221" spans="1:13" x14ac:dyDescent="0.2">
      <c r="A221" t="s">
        <v>125</v>
      </c>
      <c r="B221" t="s">
        <v>48</v>
      </c>
      <c r="C221">
        <v>20</v>
      </c>
      <c r="D221">
        <v>10.319000000000001</v>
      </c>
      <c r="E221">
        <v>1932</v>
      </c>
      <c r="F221">
        <v>1971</v>
      </c>
      <c r="G221">
        <v>2000</v>
      </c>
      <c r="H221" t="s">
        <v>52</v>
      </c>
      <c r="I221">
        <v>772670</v>
      </c>
      <c r="J221">
        <v>34228653</v>
      </c>
      <c r="K221">
        <v>26.63</v>
      </c>
      <c r="L221">
        <v>3.048</v>
      </c>
      <c r="M221">
        <v>1</v>
      </c>
    </row>
    <row r="222" spans="1:13" x14ac:dyDescent="0.2">
      <c r="A222" t="s">
        <v>125</v>
      </c>
      <c r="B222" t="s">
        <v>50</v>
      </c>
      <c r="C222">
        <v>21</v>
      </c>
      <c r="D222">
        <v>10.468999999999999</v>
      </c>
      <c r="E222">
        <v>2000</v>
      </c>
      <c r="F222">
        <v>2018</v>
      </c>
      <c r="G222">
        <v>2075</v>
      </c>
      <c r="H222" t="s">
        <v>26</v>
      </c>
      <c r="I222">
        <v>3397526</v>
      </c>
      <c r="J222">
        <v>116322703</v>
      </c>
      <c r="K222">
        <v>90.49</v>
      </c>
      <c r="L222">
        <v>10.36</v>
      </c>
      <c r="M222">
        <v>1</v>
      </c>
    </row>
    <row r="223" spans="1:13" x14ac:dyDescent="0.2">
      <c r="A223" t="s">
        <v>125</v>
      </c>
      <c r="B223" t="s">
        <v>51</v>
      </c>
      <c r="C223">
        <v>22</v>
      </c>
      <c r="D223">
        <v>11.074999999999999</v>
      </c>
      <c r="E223">
        <v>2186</v>
      </c>
      <c r="F223">
        <v>2210</v>
      </c>
      <c r="G223">
        <v>2224</v>
      </c>
      <c r="H223" t="s">
        <v>38</v>
      </c>
      <c r="I223">
        <v>130144</v>
      </c>
      <c r="J223">
        <v>2680550</v>
      </c>
      <c r="K223">
        <v>2.09</v>
      </c>
      <c r="L223">
        <v>0.23899999999999999</v>
      </c>
      <c r="M223">
        <v>1</v>
      </c>
    </row>
    <row r="224" spans="1:13" x14ac:dyDescent="0.2">
      <c r="A224" t="s">
        <v>125</v>
      </c>
      <c r="B224" t="s">
        <v>53</v>
      </c>
      <c r="C224">
        <v>23</v>
      </c>
      <c r="D224">
        <v>13.365</v>
      </c>
      <c r="E224">
        <v>2912</v>
      </c>
      <c r="F224">
        <v>2934</v>
      </c>
      <c r="G224">
        <v>2963</v>
      </c>
      <c r="H224" t="s">
        <v>14</v>
      </c>
      <c r="I224">
        <v>269768</v>
      </c>
      <c r="J224">
        <v>8663639</v>
      </c>
      <c r="K224">
        <v>6.74</v>
      </c>
      <c r="L224">
        <v>0.77200000000000002</v>
      </c>
      <c r="M224">
        <v>1</v>
      </c>
    </row>
    <row r="225" spans="1:13" x14ac:dyDescent="0.2">
      <c r="A225" t="s">
        <v>125</v>
      </c>
      <c r="B225" t="s">
        <v>55</v>
      </c>
      <c r="C225">
        <v>24</v>
      </c>
      <c r="D225">
        <v>13.513</v>
      </c>
      <c r="E225">
        <v>2963</v>
      </c>
      <c r="F225">
        <v>2981</v>
      </c>
      <c r="G225">
        <v>3021</v>
      </c>
      <c r="H225" t="s">
        <v>22</v>
      </c>
      <c r="I225">
        <v>2979450</v>
      </c>
      <c r="J225">
        <v>87072827</v>
      </c>
      <c r="K225">
        <v>67.739999999999995</v>
      </c>
      <c r="L225">
        <v>7.7549999999999999</v>
      </c>
      <c r="M225">
        <v>1</v>
      </c>
    </row>
    <row r="226" spans="1:13" x14ac:dyDescent="0.2">
      <c r="A226" t="s">
        <v>125</v>
      </c>
      <c r="B226" t="s">
        <v>57</v>
      </c>
      <c r="C226">
        <v>25</v>
      </c>
      <c r="D226">
        <v>13.888</v>
      </c>
      <c r="E226">
        <v>3052</v>
      </c>
      <c r="F226">
        <v>3100</v>
      </c>
      <c r="G226">
        <v>3160</v>
      </c>
      <c r="H226" t="s">
        <v>28</v>
      </c>
      <c r="I226">
        <v>2202851</v>
      </c>
      <c r="J226">
        <v>69477185</v>
      </c>
      <c r="K226">
        <v>54.05</v>
      </c>
      <c r="L226">
        <v>6.1879999999999997</v>
      </c>
      <c r="M226">
        <v>1</v>
      </c>
    </row>
    <row r="227" spans="1:13" x14ac:dyDescent="0.2">
      <c r="A227" t="s">
        <v>125</v>
      </c>
      <c r="B227" t="s">
        <v>58</v>
      </c>
      <c r="C227">
        <v>26</v>
      </c>
      <c r="D227">
        <v>15.272</v>
      </c>
      <c r="E227">
        <v>3522</v>
      </c>
      <c r="F227">
        <v>3537</v>
      </c>
      <c r="G227">
        <v>3565</v>
      </c>
      <c r="H227" t="s">
        <v>47</v>
      </c>
      <c r="I227">
        <v>190823</v>
      </c>
      <c r="J227">
        <v>6356246</v>
      </c>
      <c r="K227">
        <v>4.9400000000000004</v>
      </c>
      <c r="L227">
        <v>0.56599999999999995</v>
      </c>
      <c r="M227">
        <v>1</v>
      </c>
    </row>
    <row r="228" spans="1:13" x14ac:dyDescent="0.2">
      <c r="A228" t="s">
        <v>125</v>
      </c>
      <c r="B228" t="s">
        <v>59</v>
      </c>
      <c r="C228">
        <v>27</v>
      </c>
      <c r="D228">
        <v>16.367000000000001</v>
      </c>
      <c r="E228">
        <v>3860</v>
      </c>
      <c r="F228">
        <v>3884</v>
      </c>
      <c r="G228">
        <v>3908</v>
      </c>
      <c r="H228" t="s">
        <v>127</v>
      </c>
      <c r="I228">
        <v>337364</v>
      </c>
      <c r="J228">
        <v>9953581</v>
      </c>
      <c r="K228">
        <v>7.74</v>
      </c>
      <c r="L228">
        <v>0.88600000000000001</v>
      </c>
      <c r="M228">
        <v>1</v>
      </c>
    </row>
    <row r="229" spans="1:13" x14ac:dyDescent="0.2">
      <c r="A229" t="s">
        <v>125</v>
      </c>
      <c r="B229" t="s">
        <v>60</v>
      </c>
      <c r="C229">
        <v>28</v>
      </c>
      <c r="D229">
        <v>16.547000000000001</v>
      </c>
      <c r="E229">
        <v>3908</v>
      </c>
      <c r="F229">
        <v>3940</v>
      </c>
      <c r="G229">
        <v>3983</v>
      </c>
      <c r="H229" t="s">
        <v>18</v>
      </c>
      <c r="I229">
        <v>4051431</v>
      </c>
      <c r="J229">
        <v>100851466</v>
      </c>
      <c r="K229">
        <v>78.45</v>
      </c>
      <c r="L229">
        <v>8.9819999999999993</v>
      </c>
      <c r="M229">
        <v>1</v>
      </c>
    </row>
    <row r="230" spans="1:13" x14ac:dyDescent="0.2">
      <c r="A230" t="s">
        <v>125</v>
      </c>
      <c r="B230" t="s">
        <v>61</v>
      </c>
      <c r="C230">
        <v>29</v>
      </c>
      <c r="D230">
        <v>18.178999999999998</v>
      </c>
      <c r="E230">
        <v>4422</v>
      </c>
      <c r="F230">
        <v>4457</v>
      </c>
      <c r="G230">
        <v>4486</v>
      </c>
      <c r="H230" t="s">
        <v>38</v>
      </c>
      <c r="I230">
        <v>606274</v>
      </c>
      <c r="J230">
        <v>17600423</v>
      </c>
      <c r="K230">
        <v>13.69</v>
      </c>
      <c r="L230">
        <v>1.5680000000000001</v>
      </c>
      <c r="M230">
        <v>1</v>
      </c>
    </row>
    <row r="231" spans="1:13" x14ac:dyDescent="0.2">
      <c r="A231" t="s">
        <v>125</v>
      </c>
      <c r="B231" t="s">
        <v>62</v>
      </c>
      <c r="C231">
        <v>30</v>
      </c>
      <c r="D231">
        <v>18.593</v>
      </c>
      <c r="E231">
        <v>4550</v>
      </c>
      <c r="F231">
        <v>4587</v>
      </c>
      <c r="G231">
        <v>4598</v>
      </c>
      <c r="H231" t="s">
        <v>38</v>
      </c>
      <c r="I231">
        <v>180464</v>
      </c>
      <c r="J231">
        <v>4913410</v>
      </c>
      <c r="K231">
        <v>3.82</v>
      </c>
      <c r="L231">
        <v>0.438</v>
      </c>
      <c r="M231">
        <v>1</v>
      </c>
    </row>
    <row r="232" spans="1:13" x14ac:dyDescent="0.2">
      <c r="A232" t="s">
        <v>125</v>
      </c>
      <c r="B232" t="s">
        <v>63</v>
      </c>
      <c r="C232">
        <v>31</v>
      </c>
      <c r="D232">
        <v>18.696999999999999</v>
      </c>
      <c r="E232">
        <v>4598</v>
      </c>
      <c r="F232">
        <v>4620</v>
      </c>
      <c r="G232">
        <v>4655</v>
      </c>
      <c r="H232" t="s">
        <v>30</v>
      </c>
      <c r="I232">
        <v>293461</v>
      </c>
      <c r="J232">
        <v>11009198</v>
      </c>
      <c r="K232">
        <v>8.56</v>
      </c>
      <c r="L232">
        <v>0.98</v>
      </c>
      <c r="M232">
        <v>1</v>
      </c>
    </row>
    <row r="233" spans="1:13" x14ac:dyDescent="0.2">
      <c r="A233" t="s">
        <v>125</v>
      </c>
      <c r="B233" t="s">
        <v>65</v>
      </c>
      <c r="C233">
        <v>32</v>
      </c>
      <c r="D233">
        <v>18.991</v>
      </c>
      <c r="E233">
        <v>4690</v>
      </c>
      <c r="F233">
        <v>4713</v>
      </c>
      <c r="G233">
        <v>4741</v>
      </c>
      <c r="H233" t="s">
        <v>45</v>
      </c>
      <c r="I233">
        <v>416363</v>
      </c>
      <c r="J233">
        <v>12749293</v>
      </c>
      <c r="K233">
        <v>9.92</v>
      </c>
      <c r="L233">
        <v>1.135</v>
      </c>
      <c r="M233">
        <v>1</v>
      </c>
    </row>
    <row r="234" spans="1:13" x14ac:dyDescent="0.2">
      <c r="A234" t="s">
        <v>125</v>
      </c>
      <c r="B234" t="s">
        <v>67</v>
      </c>
      <c r="C234">
        <v>33</v>
      </c>
      <c r="D234">
        <v>19.187999999999999</v>
      </c>
      <c r="E234">
        <v>4760</v>
      </c>
      <c r="F234">
        <v>4776</v>
      </c>
      <c r="G234">
        <v>4796</v>
      </c>
      <c r="H234" t="s">
        <v>64</v>
      </c>
      <c r="I234">
        <v>222150</v>
      </c>
      <c r="J234">
        <v>5069709</v>
      </c>
      <c r="K234">
        <v>3.94</v>
      </c>
      <c r="L234">
        <v>0.45200000000000001</v>
      </c>
      <c r="M234">
        <v>1</v>
      </c>
    </row>
    <row r="235" spans="1:13" x14ac:dyDescent="0.2">
      <c r="A235" t="s">
        <v>125</v>
      </c>
      <c r="B235" t="s">
        <v>69</v>
      </c>
      <c r="C235">
        <v>34</v>
      </c>
      <c r="D235">
        <v>19.399999999999999</v>
      </c>
      <c r="E235">
        <v>4817</v>
      </c>
      <c r="F235">
        <v>4843</v>
      </c>
      <c r="G235">
        <v>4849</v>
      </c>
      <c r="H235" t="s">
        <v>76</v>
      </c>
      <c r="I235">
        <v>435146</v>
      </c>
      <c r="J235">
        <v>9583854</v>
      </c>
      <c r="K235">
        <v>7.46</v>
      </c>
      <c r="L235">
        <v>0.85399999999999998</v>
      </c>
      <c r="M235">
        <v>1</v>
      </c>
    </row>
    <row r="236" spans="1:13" x14ac:dyDescent="0.2">
      <c r="A236" t="s">
        <v>125</v>
      </c>
      <c r="B236" t="s">
        <v>70</v>
      </c>
      <c r="C236">
        <v>35</v>
      </c>
      <c r="D236">
        <v>19.454000000000001</v>
      </c>
      <c r="E236">
        <v>4849</v>
      </c>
      <c r="F236">
        <v>4860</v>
      </c>
      <c r="G236">
        <v>4865</v>
      </c>
      <c r="H236" t="s">
        <v>52</v>
      </c>
      <c r="I236">
        <v>629513</v>
      </c>
      <c r="J236">
        <v>14733721</v>
      </c>
      <c r="K236">
        <v>11.46</v>
      </c>
      <c r="L236">
        <v>1.3120000000000001</v>
      </c>
      <c r="M236">
        <v>1</v>
      </c>
    </row>
    <row r="237" spans="1:13" x14ac:dyDescent="0.2">
      <c r="A237" t="s">
        <v>125</v>
      </c>
      <c r="B237" t="s">
        <v>71</v>
      </c>
      <c r="C237">
        <v>36</v>
      </c>
      <c r="D237">
        <v>19.501999999999999</v>
      </c>
      <c r="E237">
        <v>4865</v>
      </c>
      <c r="F237">
        <v>4875</v>
      </c>
      <c r="G237">
        <v>4896</v>
      </c>
      <c r="H237" t="s">
        <v>54</v>
      </c>
      <c r="I237">
        <v>1207101</v>
      </c>
      <c r="J237">
        <v>30533038</v>
      </c>
      <c r="K237">
        <v>23.75</v>
      </c>
      <c r="L237">
        <v>2.7189999999999999</v>
      </c>
      <c r="M237">
        <v>1</v>
      </c>
    </row>
    <row r="238" spans="1:13" x14ac:dyDescent="0.2">
      <c r="A238" t="s">
        <v>125</v>
      </c>
      <c r="B238" t="s">
        <v>72</v>
      </c>
      <c r="C238">
        <v>37</v>
      </c>
      <c r="D238">
        <v>21.837</v>
      </c>
      <c r="E238">
        <v>5588</v>
      </c>
      <c r="F238">
        <v>5614</v>
      </c>
      <c r="G238">
        <v>5632</v>
      </c>
      <c r="H238" t="s">
        <v>45</v>
      </c>
      <c r="I238">
        <v>766740</v>
      </c>
      <c r="J238">
        <v>17331953</v>
      </c>
      <c r="K238">
        <v>13.48</v>
      </c>
      <c r="L238">
        <v>1.544</v>
      </c>
      <c r="M238">
        <v>1</v>
      </c>
    </row>
    <row r="239" spans="1:13" x14ac:dyDescent="0.2">
      <c r="A239" t="s">
        <v>125</v>
      </c>
      <c r="B239" t="s">
        <v>73</v>
      </c>
      <c r="C239">
        <v>38</v>
      </c>
      <c r="D239">
        <v>22.077999999999999</v>
      </c>
      <c r="E239">
        <v>5665</v>
      </c>
      <c r="F239">
        <v>5690</v>
      </c>
      <c r="G239">
        <v>5713</v>
      </c>
      <c r="H239" t="s">
        <v>76</v>
      </c>
      <c r="I239">
        <v>405510</v>
      </c>
      <c r="J239">
        <v>10169281</v>
      </c>
      <c r="K239">
        <v>7.91</v>
      </c>
      <c r="L239">
        <v>0.90600000000000003</v>
      </c>
      <c r="M239">
        <v>1</v>
      </c>
    </row>
    <row r="240" spans="1:13" x14ac:dyDescent="0.2">
      <c r="A240" t="s">
        <v>125</v>
      </c>
      <c r="B240" t="s">
        <v>74</v>
      </c>
      <c r="C240">
        <v>39</v>
      </c>
      <c r="D240">
        <v>22.283999999999999</v>
      </c>
      <c r="E240">
        <v>5736</v>
      </c>
      <c r="F240">
        <v>5755</v>
      </c>
      <c r="G240">
        <v>5780</v>
      </c>
      <c r="H240" t="s">
        <v>84</v>
      </c>
      <c r="I240">
        <v>259905</v>
      </c>
      <c r="J240">
        <v>8845866</v>
      </c>
      <c r="K240">
        <v>6.88</v>
      </c>
      <c r="L240">
        <v>0.78800000000000003</v>
      </c>
      <c r="M240">
        <v>1</v>
      </c>
    </row>
    <row r="241" spans="1:13" x14ac:dyDescent="0.2">
      <c r="A241" t="s">
        <v>125</v>
      </c>
      <c r="B241" t="s">
        <v>75</v>
      </c>
      <c r="C241">
        <v>40</v>
      </c>
      <c r="D241">
        <v>23.196999999999999</v>
      </c>
      <c r="E241">
        <v>6028</v>
      </c>
      <c r="F241">
        <v>6043</v>
      </c>
      <c r="G241">
        <v>6071</v>
      </c>
      <c r="H241" t="s">
        <v>54</v>
      </c>
      <c r="I241">
        <v>250692</v>
      </c>
      <c r="J241">
        <v>6655393</v>
      </c>
      <c r="K241">
        <v>5.18</v>
      </c>
      <c r="L241">
        <v>0.59299999999999997</v>
      </c>
      <c r="M241">
        <v>1</v>
      </c>
    </row>
    <row r="242" spans="1:13" x14ac:dyDescent="0.2">
      <c r="A242" t="s">
        <v>125</v>
      </c>
      <c r="B242" t="s">
        <v>77</v>
      </c>
      <c r="C242">
        <v>41</v>
      </c>
      <c r="D242">
        <v>24.332000000000001</v>
      </c>
      <c r="E242">
        <v>6386</v>
      </c>
      <c r="F242">
        <v>6403</v>
      </c>
      <c r="G242">
        <v>6421</v>
      </c>
      <c r="H242" t="s">
        <v>20</v>
      </c>
      <c r="I242">
        <v>1200125</v>
      </c>
      <c r="J242">
        <v>27889274</v>
      </c>
      <c r="K242">
        <v>21.7</v>
      </c>
      <c r="L242">
        <v>2.484</v>
      </c>
      <c r="M242">
        <v>1</v>
      </c>
    </row>
    <row r="243" spans="1:13" x14ac:dyDescent="0.2">
      <c r="A243" t="s">
        <v>125</v>
      </c>
      <c r="B243" t="s">
        <v>78</v>
      </c>
      <c r="C243">
        <v>42</v>
      </c>
      <c r="D243">
        <v>24.603999999999999</v>
      </c>
      <c r="E243">
        <v>6462</v>
      </c>
      <c r="F243">
        <v>6488</v>
      </c>
      <c r="G243">
        <v>6512</v>
      </c>
      <c r="H243" t="s">
        <v>68</v>
      </c>
      <c r="I243">
        <v>240618</v>
      </c>
      <c r="J243">
        <v>5959300</v>
      </c>
      <c r="K243">
        <v>4.6399999999999997</v>
      </c>
      <c r="L243">
        <v>0.53100000000000003</v>
      </c>
      <c r="M243">
        <v>1</v>
      </c>
    </row>
    <row r="244" spans="1:13" x14ac:dyDescent="0.2">
      <c r="A244" t="s">
        <v>125</v>
      </c>
      <c r="B244" t="s">
        <v>79</v>
      </c>
      <c r="C244">
        <v>43</v>
      </c>
      <c r="D244">
        <v>28.931999999999999</v>
      </c>
      <c r="E244">
        <v>7830</v>
      </c>
      <c r="F244">
        <v>7857</v>
      </c>
      <c r="G244">
        <v>7879</v>
      </c>
      <c r="H244" t="s">
        <v>76</v>
      </c>
      <c r="I244">
        <v>280212</v>
      </c>
      <c r="J244">
        <v>7479553</v>
      </c>
      <c r="K244">
        <v>5.82</v>
      </c>
      <c r="L244">
        <v>0.66600000000000004</v>
      </c>
      <c r="M244">
        <v>1</v>
      </c>
    </row>
    <row r="245" spans="1:13" x14ac:dyDescent="0.2">
      <c r="A245" t="s">
        <v>125</v>
      </c>
      <c r="B245" t="s">
        <v>80</v>
      </c>
      <c r="C245">
        <v>44</v>
      </c>
      <c r="D245">
        <v>29.260999999999999</v>
      </c>
      <c r="E245">
        <v>7935</v>
      </c>
      <c r="F245">
        <v>7961</v>
      </c>
      <c r="G245">
        <v>7988</v>
      </c>
      <c r="H245" t="s">
        <v>64</v>
      </c>
      <c r="I245">
        <v>289032</v>
      </c>
      <c r="J245">
        <v>7334901</v>
      </c>
      <c r="K245">
        <v>5.71</v>
      </c>
      <c r="L245">
        <v>0.65300000000000002</v>
      </c>
      <c r="M245">
        <v>1</v>
      </c>
    </row>
    <row r="246" spans="1:13" x14ac:dyDescent="0.2">
      <c r="A246" t="s">
        <v>125</v>
      </c>
      <c r="B246" t="s">
        <v>81</v>
      </c>
      <c r="C246">
        <v>45</v>
      </c>
      <c r="D246">
        <v>31.242000000000001</v>
      </c>
      <c r="E246">
        <v>8551</v>
      </c>
      <c r="F246">
        <v>8588</v>
      </c>
      <c r="G246">
        <v>8630</v>
      </c>
      <c r="H246" t="s">
        <v>28</v>
      </c>
      <c r="I246">
        <v>475000</v>
      </c>
      <c r="J246">
        <v>15897294</v>
      </c>
      <c r="K246">
        <v>12.37</v>
      </c>
      <c r="L246">
        <v>1.4159999999999999</v>
      </c>
      <c r="M246">
        <v>1</v>
      </c>
    </row>
    <row r="247" spans="1:13" x14ac:dyDescent="0.2">
      <c r="A247" t="s">
        <v>125</v>
      </c>
      <c r="B247" t="s">
        <v>82</v>
      </c>
      <c r="C247">
        <v>46</v>
      </c>
      <c r="D247">
        <v>32.875</v>
      </c>
      <c r="E247">
        <v>9074</v>
      </c>
      <c r="F247">
        <v>9104</v>
      </c>
      <c r="G247">
        <v>9149</v>
      </c>
      <c r="H247" t="s">
        <v>110</v>
      </c>
      <c r="I247">
        <v>1627082</v>
      </c>
      <c r="J247">
        <v>43028697</v>
      </c>
      <c r="K247">
        <v>33.47</v>
      </c>
      <c r="L247">
        <v>3.8319999999999999</v>
      </c>
      <c r="M247">
        <v>1</v>
      </c>
    </row>
    <row r="248" spans="1:13" x14ac:dyDescent="0.2">
      <c r="A248" t="s">
        <v>125</v>
      </c>
      <c r="B248" t="s">
        <v>83</v>
      </c>
      <c r="C248">
        <v>47</v>
      </c>
      <c r="D248">
        <v>34.948</v>
      </c>
      <c r="E248">
        <v>9736</v>
      </c>
      <c r="F248">
        <v>9760</v>
      </c>
      <c r="G248">
        <v>9790</v>
      </c>
      <c r="H248" t="s">
        <v>64</v>
      </c>
      <c r="I248">
        <v>235533</v>
      </c>
      <c r="J248">
        <v>5756593</v>
      </c>
      <c r="K248">
        <v>4.4800000000000004</v>
      </c>
      <c r="L248">
        <v>0.51300000000000001</v>
      </c>
      <c r="M248">
        <v>1</v>
      </c>
    </row>
    <row r="249" spans="1:13" x14ac:dyDescent="0.2">
      <c r="A249" t="s">
        <v>125</v>
      </c>
      <c r="B249" t="s">
        <v>85</v>
      </c>
      <c r="C249">
        <v>48</v>
      </c>
      <c r="D249">
        <v>35.095999999999997</v>
      </c>
      <c r="E249">
        <v>9791</v>
      </c>
      <c r="F249">
        <v>9807</v>
      </c>
      <c r="G249">
        <v>9811</v>
      </c>
      <c r="H249" t="s">
        <v>28</v>
      </c>
      <c r="I249">
        <v>660296</v>
      </c>
      <c r="J249">
        <v>10983151</v>
      </c>
      <c r="K249">
        <v>8.5399999999999991</v>
      </c>
      <c r="L249">
        <v>0.97799999999999998</v>
      </c>
      <c r="M249">
        <v>1</v>
      </c>
    </row>
    <row r="250" spans="1:13" x14ac:dyDescent="0.2">
      <c r="A250" t="s">
        <v>125</v>
      </c>
      <c r="B250" t="s">
        <v>86</v>
      </c>
      <c r="C250">
        <v>49</v>
      </c>
      <c r="D250">
        <v>35.131</v>
      </c>
      <c r="E250">
        <v>9811</v>
      </c>
      <c r="F250">
        <v>9818</v>
      </c>
      <c r="G250">
        <v>9877</v>
      </c>
      <c r="H250" t="s">
        <v>30</v>
      </c>
      <c r="I250">
        <v>1210414</v>
      </c>
      <c r="J250">
        <v>29175409</v>
      </c>
      <c r="K250">
        <v>22.7</v>
      </c>
      <c r="L250">
        <v>2.5979999999999999</v>
      </c>
      <c r="M250">
        <v>1</v>
      </c>
    </row>
    <row r="251" spans="1:13" x14ac:dyDescent="0.2">
      <c r="A251" t="s">
        <v>129</v>
      </c>
      <c r="B251" t="s">
        <v>13</v>
      </c>
      <c r="C251">
        <v>1</v>
      </c>
      <c r="D251">
        <v>4.2759999999999998</v>
      </c>
      <c r="E251">
        <v>36</v>
      </c>
      <c r="F251">
        <v>60</v>
      </c>
      <c r="G251">
        <v>78</v>
      </c>
      <c r="H251" t="s">
        <v>38</v>
      </c>
      <c r="I251">
        <v>957768</v>
      </c>
      <c r="J251">
        <v>16316492</v>
      </c>
      <c r="K251">
        <v>2.76</v>
      </c>
      <c r="L251">
        <v>0.45400000000000001</v>
      </c>
      <c r="M251">
        <v>1</v>
      </c>
    </row>
    <row r="252" spans="1:13" x14ac:dyDescent="0.2">
      <c r="A252" t="s">
        <v>129</v>
      </c>
      <c r="B252" t="s">
        <v>15</v>
      </c>
      <c r="C252">
        <v>2</v>
      </c>
      <c r="D252">
        <v>4.3949999999999996</v>
      </c>
      <c r="E252">
        <v>78</v>
      </c>
      <c r="F252">
        <v>97</v>
      </c>
      <c r="G252">
        <v>130</v>
      </c>
      <c r="H252" t="s">
        <v>18</v>
      </c>
      <c r="I252">
        <v>950734</v>
      </c>
      <c r="J252">
        <v>19645489</v>
      </c>
      <c r="K252">
        <v>3.32</v>
      </c>
      <c r="L252">
        <v>0.54700000000000004</v>
      </c>
      <c r="M252">
        <v>1</v>
      </c>
    </row>
    <row r="253" spans="1:13" x14ac:dyDescent="0.2">
      <c r="A253" t="s">
        <v>129</v>
      </c>
      <c r="B253" t="s">
        <v>17</v>
      </c>
      <c r="C253">
        <v>3</v>
      </c>
      <c r="D253">
        <v>4.6360000000000001</v>
      </c>
      <c r="E253">
        <v>150</v>
      </c>
      <c r="F253">
        <v>174</v>
      </c>
      <c r="G253">
        <v>198</v>
      </c>
      <c r="H253" t="s">
        <v>105</v>
      </c>
      <c r="I253">
        <v>198885</v>
      </c>
      <c r="J253">
        <v>6154850</v>
      </c>
      <c r="K253">
        <v>1.04</v>
      </c>
      <c r="L253">
        <v>0.17100000000000001</v>
      </c>
      <c r="M253">
        <v>1</v>
      </c>
    </row>
    <row r="254" spans="1:13" x14ac:dyDescent="0.2">
      <c r="A254" t="s">
        <v>129</v>
      </c>
      <c r="B254" t="s">
        <v>19</v>
      </c>
      <c r="C254">
        <v>4</v>
      </c>
      <c r="D254">
        <v>4.87</v>
      </c>
      <c r="E254">
        <v>235</v>
      </c>
      <c r="F254">
        <v>248</v>
      </c>
      <c r="G254">
        <v>259</v>
      </c>
      <c r="H254" t="s">
        <v>116</v>
      </c>
      <c r="I254">
        <v>280470</v>
      </c>
      <c r="J254">
        <v>5280326</v>
      </c>
      <c r="K254">
        <v>0.89</v>
      </c>
      <c r="L254">
        <v>0.14699999999999999</v>
      </c>
      <c r="M254">
        <v>1</v>
      </c>
    </row>
    <row r="255" spans="1:13" x14ac:dyDescent="0.2">
      <c r="A255" t="s">
        <v>129</v>
      </c>
      <c r="B255" t="s">
        <v>21</v>
      </c>
      <c r="C255">
        <v>5</v>
      </c>
      <c r="D255">
        <v>5.4269999999999996</v>
      </c>
      <c r="E255">
        <v>410</v>
      </c>
      <c r="F255">
        <v>424</v>
      </c>
      <c r="G255">
        <v>483</v>
      </c>
      <c r="H255" t="s">
        <v>18</v>
      </c>
      <c r="I255">
        <v>14677713</v>
      </c>
      <c r="J255">
        <v>301930103</v>
      </c>
      <c r="K255">
        <v>51.02</v>
      </c>
      <c r="L255">
        <v>8.4039999999999999</v>
      </c>
      <c r="M255">
        <v>1</v>
      </c>
    </row>
    <row r="256" spans="1:13" x14ac:dyDescent="0.2">
      <c r="A256" t="s">
        <v>129</v>
      </c>
      <c r="B256" t="s">
        <v>23</v>
      </c>
      <c r="C256">
        <v>6</v>
      </c>
      <c r="D256">
        <v>5.6559999999999997</v>
      </c>
      <c r="E256">
        <v>483</v>
      </c>
      <c r="F256">
        <v>496</v>
      </c>
      <c r="G256">
        <v>511</v>
      </c>
      <c r="H256" t="s">
        <v>123</v>
      </c>
      <c r="I256">
        <v>406618</v>
      </c>
      <c r="J256">
        <v>10401972</v>
      </c>
      <c r="K256">
        <v>1.76</v>
      </c>
      <c r="L256">
        <v>0.28999999999999998</v>
      </c>
      <c r="M256">
        <v>1</v>
      </c>
    </row>
    <row r="257" spans="1:13" x14ac:dyDescent="0.2">
      <c r="A257" t="s">
        <v>129</v>
      </c>
      <c r="B257" t="s">
        <v>25</v>
      </c>
      <c r="C257">
        <v>7</v>
      </c>
      <c r="D257">
        <v>5.7709999999999999</v>
      </c>
      <c r="E257">
        <v>511</v>
      </c>
      <c r="F257">
        <v>532</v>
      </c>
      <c r="G257">
        <v>558</v>
      </c>
      <c r="H257" t="s">
        <v>20</v>
      </c>
      <c r="I257">
        <v>21924630</v>
      </c>
      <c r="J257">
        <v>591758040</v>
      </c>
      <c r="K257">
        <v>100</v>
      </c>
      <c r="L257">
        <v>16.471</v>
      </c>
      <c r="M257">
        <v>1</v>
      </c>
    </row>
    <row r="258" spans="1:13" x14ac:dyDescent="0.2">
      <c r="A258" t="s">
        <v>129</v>
      </c>
      <c r="B258" t="s">
        <v>27</v>
      </c>
      <c r="C258">
        <v>8</v>
      </c>
      <c r="D258">
        <v>5.8689999999999998</v>
      </c>
      <c r="E258">
        <v>558</v>
      </c>
      <c r="F258">
        <v>564</v>
      </c>
      <c r="G258">
        <v>627</v>
      </c>
      <c r="H258" t="s">
        <v>115</v>
      </c>
      <c r="I258">
        <v>1774860</v>
      </c>
      <c r="J258">
        <v>122246862</v>
      </c>
      <c r="K258">
        <v>20.66</v>
      </c>
      <c r="L258">
        <v>3.403</v>
      </c>
      <c r="M258">
        <v>1</v>
      </c>
    </row>
    <row r="259" spans="1:13" x14ac:dyDescent="0.2">
      <c r="A259" t="s">
        <v>129</v>
      </c>
      <c r="B259" t="s">
        <v>29</v>
      </c>
      <c r="C259">
        <v>9</v>
      </c>
      <c r="D259">
        <v>6.1130000000000004</v>
      </c>
      <c r="E259">
        <v>627</v>
      </c>
      <c r="F259">
        <v>641</v>
      </c>
      <c r="G259">
        <v>712</v>
      </c>
      <c r="H259" t="s">
        <v>128</v>
      </c>
      <c r="I259">
        <v>827651</v>
      </c>
      <c r="J259">
        <v>41037581</v>
      </c>
      <c r="K259">
        <v>6.93</v>
      </c>
      <c r="L259">
        <v>1.1419999999999999</v>
      </c>
      <c r="M259">
        <v>1</v>
      </c>
    </row>
    <row r="260" spans="1:13" x14ac:dyDescent="0.2">
      <c r="A260" t="s">
        <v>129</v>
      </c>
      <c r="B260" t="s">
        <v>31</v>
      </c>
      <c r="C260">
        <v>10</v>
      </c>
      <c r="D260">
        <v>6.7220000000000004</v>
      </c>
      <c r="E260">
        <v>787</v>
      </c>
      <c r="F260">
        <v>833</v>
      </c>
      <c r="G260">
        <v>847</v>
      </c>
      <c r="H260" t="s">
        <v>127</v>
      </c>
      <c r="I260">
        <v>727080</v>
      </c>
      <c r="J260">
        <v>13674541</v>
      </c>
      <c r="K260">
        <v>2.31</v>
      </c>
      <c r="L260">
        <v>0.38100000000000001</v>
      </c>
      <c r="M260">
        <v>1</v>
      </c>
    </row>
    <row r="261" spans="1:13" x14ac:dyDescent="0.2">
      <c r="A261" t="s">
        <v>129</v>
      </c>
      <c r="B261" t="s">
        <v>33</v>
      </c>
      <c r="C261">
        <v>11</v>
      </c>
      <c r="D261">
        <v>6.968</v>
      </c>
      <c r="E261">
        <v>892</v>
      </c>
      <c r="F261">
        <v>911</v>
      </c>
      <c r="G261">
        <v>927</v>
      </c>
      <c r="H261" t="s">
        <v>28</v>
      </c>
      <c r="I261">
        <v>882458</v>
      </c>
      <c r="J261">
        <v>18728093</v>
      </c>
      <c r="K261">
        <v>3.16</v>
      </c>
      <c r="L261">
        <v>0.52100000000000002</v>
      </c>
      <c r="M261">
        <v>1</v>
      </c>
    </row>
    <row r="262" spans="1:13" x14ac:dyDescent="0.2">
      <c r="A262" t="s">
        <v>129</v>
      </c>
      <c r="B262" t="s">
        <v>35</v>
      </c>
      <c r="C262">
        <v>12</v>
      </c>
      <c r="D262">
        <v>7.0940000000000003</v>
      </c>
      <c r="E262">
        <v>927</v>
      </c>
      <c r="F262">
        <v>951</v>
      </c>
      <c r="G262">
        <v>983</v>
      </c>
      <c r="H262" t="s">
        <v>22</v>
      </c>
      <c r="I262">
        <v>518074</v>
      </c>
      <c r="J262">
        <v>17470397</v>
      </c>
      <c r="K262">
        <v>2.95</v>
      </c>
      <c r="L262">
        <v>0.48599999999999999</v>
      </c>
      <c r="M262">
        <v>1</v>
      </c>
    </row>
    <row r="263" spans="1:13" x14ac:dyDescent="0.2">
      <c r="A263" t="s">
        <v>129</v>
      </c>
      <c r="B263" t="s">
        <v>37</v>
      </c>
      <c r="C263">
        <v>13</v>
      </c>
      <c r="D263">
        <v>7.51</v>
      </c>
      <c r="E263">
        <v>1054</v>
      </c>
      <c r="F263">
        <v>1082</v>
      </c>
      <c r="G263">
        <v>1096</v>
      </c>
      <c r="H263" t="s">
        <v>38</v>
      </c>
      <c r="I263">
        <v>560408</v>
      </c>
      <c r="J263">
        <v>10611613</v>
      </c>
      <c r="K263">
        <v>1.79</v>
      </c>
      <c r="L263">
        <v>0.29499999999999998</v>
      </c>
      <c r="M263">
        <v>1</v>
      </c>
    </row>
    <row r="264" spans="1:13" x14ac:dyDescent="0.2">
      <c r="A264" t="s">
        <v>129</v>
      </c>
      <c r="B264" t="s">
        <v>39</v>
      </c>
      <c r="C264">
        <v>14</v>
      </c>
      <c r="D264">
        <v>8.1820000000000004</v>
      </c>
      <c r="E264">
        <v>1273</v>
      </c>
      <c r="F264">
        <v>1295</v>
      </c>
      <c r="G264">
        <v>1341</v>
      </c>
      <c r="H264" t="s">
        <v>36</v>
      </c>
      <c r="I264">
        <v>417756</v>
      </c>
      <c r="J264">
        <v>14763021</v>
      </c>
      <c r="K264">
        <v>2.4900000000000002</v>
      </c>
      <c r="L264">
        <v>0.41099999999999998</v>
      </c>
      <c r="M264">
        <v>1</v>
      </c>
    </row>
    <row r="265" spans="1:13" x14ac:dyDescent="0.2">
      <c r="A265" t="s">
        <v>129</v>
      </c>
      <c r="B265" t="s">
        <v>40</v>
      </c>
      <c r="C265">
        <v>15</v>
      </c>
      <c r="D265">
        <v>8.3870000000000005</v>
      </c>
      <c r="E265">
        <v>1342</v>
      </c>
      <c r="F265">
        <v>1360</v>
      </c>
      <c r="G265">
        <v>1373</v>
      </c>
      <c r="H265" t="s">
        <v>28</v>
      </c>
      <c r="I265">
        <v>277469</v>
      </c>
      <c r="J265">
        <v>6512066</v>
      </c>
      <c r="K265">
        <v>1.1000000000000001</v>
      </c>
      <c r="L265">
        <v>0.18099999999999999</v>
      </c>
      <c r="M265">
        <v>1</v>
      </c>
    </row>
    <row r="266" spans="1:13" x14ac:dyDescent="0.2">
      <c r="A266" t="s">
        <v>129</v>
      </c>
      <c r="B266" t="s">
        <v>41</v>
      </c>
      <c r="C266">
        <v>16</v>
      </c>
      <c r="D266">
        <v>8.4710000000000001</v>
      </c>
      <c r="E266">
        <v>1373</v>
      </c>
      <c r="F266">
        <v>1386</v>
      </c>
      <c r="G266">
        <v>1419</v>
      </c>
      <c r="H266" t="s">
        <v>54</v>
      </c>
      <c r="I266">
        <v>457449</v>
      </c>
      <c r="J266">
        <v>12963522</v>
      </c>
      <c r="K266">
        <v>2.19</v>
      </c>
      <c r="L266">
        <v>0.36099999999999999</v>
      </c>
      <c r="M266">
        <v>1</v>
      </c>
    </row>
    <row r="267" spans="1:13" x14ac:dyDescent="0.2">
      <c r="A267" t="s">
        <v>129</v>
      </c>
      <c r="B267" t="s">
        <v>42</v>
      </c>
      <c r="C267">
        <v>17</v>
      </c>
      <c r="D267">
        <v>8.8960000000000008</v>
      </c>
      <c r="E267">
        <v>1493</v>
      </c>
      <c r="F267">
        <v>1521</v>
      </c>
      <c r="G267">
        <v>1593</v>
      </c>
      <c r="H267" t="s">
        <v>64</v>
      </c>
      <c r="I267">
        <v>868787</v>
      </c>
      <c r="J267">
        <v>38633631</v>
      </c>
      <c r="K267">
        <v>6.53</v>
      </c>
      <c r="L267">
        <v>1.075</v>
      </c>
      <c r="M267">
        <v>1</v>
      </c>
    </row>
    <row r="268" spans="1:13" x14ac:dyDescent="0.2">
      <c r="A268" t="s">
        <v>129</v>
      </c>
      <c r="B268" t="s">
        <v>44</v>
      </c>
      <c r="C268">
        <v>18</v>
      </c>
      <c r="D268">
        <v>9.82</v>
      </c>
      <c r="E268">
        <v>1787</v>
      </c>
      <c r="F268">
        <v>1813</v>
      </c>
      <c r="G268">
        <v>1828</v>
      </c>
      <c r="H268" t="s">
        <v>28</v>
      </c>
      <c r="I268">
        <v>665560</v>
      </c>
      <c r="J268">
        <v>19270561</v>
      </c>
      <c r="K268">
        <v>3.26</v>
      </c>
      <c r="L268">
        <v>0.53600000000000003</v>
      </c>
      <c r="M268">
        <v>1</v>
      </c>
    </row>
    <row r="269" spans="1:13" x14ac:dyDescent="0.2">
      <c r="A269" t="s">
        <v>129</v>
      </c>
      <c r="B269" t="s">
        <v>46</v>
      </c>
      <c r="C269">
        <v>19</v>
      </c>
      <c r="D269">
        <v>9.9239999999999995</v>
      </c>
      <c r="E269">
        <v>1828</v>
      </c>
      <c r="F269">
        <v>1846</v>
      </c>
      <c r="G269">
        <v>1894</v>
      </c>
      <c r="H269" t="s">
        <v>117</v>
      </c>
      <c r="I269">
        <v>528851</v>
      </c>
      <c r="J269">
        <v>26212646</v>
      </c>
      <c r="K269">
        <v>4.43</v>
      </c>
      <c r="L269">
        <v>0.73</v>
      </c>
      <c r="M269">
        <v>1</v>
      </c>
    </row>
    <row r="270" spans="1:13" x14ac:dyDescent="0.2">
      <c r="A270" t="s">
        <v>129</v>
      </c>
      <c r="B270" t="s">
        <v>48</v>
      </c>
      <c r="C270">
        <v>20</v>
      </c>
      <c r="D270">
        <v>10.157999999999999</v>
      </c>
      <c r="E270">
        <v>1899</v>
      </c>
      <c r="F270">
        <v>1920</v>
      </c>
      <c r="G270">
        <v>1937</v>
      </c>
      <c r="H270" t="s">
        <v>38</v>
      </c>
      <c r="I270">
        <v>272550</v>
      </c>
      <c r="J270">
        <v>7742926</v>
      </c>
      <c r="K270">
        <v>1.31</v>
      </c>
      <c r="L270">
        <v>0.216</v>
      </c>
      <c r="M270">
        <v>1</v>
      </c>
    </row>
    <row r="271" spans="1:13" x14ac:dyDescent="0.2">
      <c r="A271" t="s">
        <v>129</v>
      </c>
      <c r="B271" t="s">
        <v>50</v>
      </c>
      <c r="C271">
        <v>21</v>
      </c>
      <c r="D271">
        <v>10.307</v>
      </c>
      <c r="E271">
        <v>1937</v>
      </c>
      <c r="F271">
        <v>1967</v>
      </c>
      <c r="G271">
        <v>2001</v>
      </c>
      <c r="H271" t="s">
        <v>52</v>
      </c>
      <c r="I271">
        <v>1717892</v>
      </c>
      <c r="J271">
        <v>64002560</v>
      </c>
      <c r="K271">
        <v>10.82</v>
      </c>
      <c r="L271">
        <v>1.7809999999999999</v>
      </c>
      <c r="M271">
        <v>1</v>
      </c>
    </row>
    <row r="272" spans="1:13" x14ac:dyDescent="0.2">
      <c r="A272" t="s">
        <v>129</v>
      </c>
      <c r="B272" t="s">
        <v>51</v>
      </c>
      <c r="C272">
        <v>22</v>
      </c>
      <c r="D272">
        <v>10.465</v>
      </c>
      <c r="E272">
        <v>2001</v>
      </c>
      <c r="F272">
        <v>2017</v>
      </c>
      <c r="G272">
        <v>2076</v>
      </c>
      <c r="H272" t="s">
        <v>34</v>
      </c>
      <c r="I272">
        <v>1100593</v>
      </c>
      <c r="J272">
        <v>38747766</v>
      </c>
      <c r="K272">
        <v>6.55</v>
      </c>
      <c r="L272">
        <v>1.079</v>
      </c>
      <c r="M272">
        <v>1</v>
      </c>
    </row>
    <row r="273" spans="1:13" x14ac:dyDescent="0.2">
      <c r="A273" t="s">
        <v>129</v>
      </c>
      <c r="B273" t="s">
        <v>53</v>
      </c>
      <c r="C273">
        <v>23</v>
      </c>
      <c r="D273">
        <v>11.071</v>
      </c>
      <c r="E273">
        <v>2191</v>
      </c>
      <c r="F273">
        <v>2209</v>
      </c>
      <c r="G273">
        <v>2214</v>
      </c>
      <c r="H273" t="s">
        <v>95</v>
      </c>
      <c r="I273">
        <v>462207</v>
      </c>
      <c r="J273">
        <v>9611154</v>
      </c>
      <c r="K273">
        <v>1.62</v>
      </c>
      <c r="L273">
        <v>0.26800000000000002</v>
      </c>
      <c r="M273">
        <v>1</v>
      </c>
    </row>
    <row r="274" spans="1:13" x14ac:dyDescent="0.2">
      <c r="A274" t="s">
        <v>129</v>
      </c>
      <c r="B274" t="s">
        <v>55</v>
      </c>
      <c r="C274">
        <v>24</v>
      </c>
      <c r="D274">
        <v>11.124000000000001</v>
      </c>
      <c r="E274">
        <v>2214</v>
      </c>
      <c r="F274">
        <v>2225</v>
      </c>
      <c r="G274">
        <v>2300</v>
      </c>
      <c r="H274" t="s">
        <v>43</v>
      </c>
      <c r="I274">
        <v>1174245</v>
      </c>
      <c r="J274">
        <v>60184831</v>
      </c>
      <c r="K274">
        <v>10.17</v>
      </c>
      <c r="L274">
        <v>1.675</v>
      </c>
      <c r="M274">
        <v>1</v>
      </c>
    </row>
    <row r="275" spans="1:13" x14ac:dyDescent="0.2">
      <c r="A275" t="s">
        <v>129</v>
      </c>
      <c r="B275" t="s">
        <v>57</v>
      </c>
      <c r="C275">
        <v>25</v>
      </c>
      <c r="D275">
        <v>12.285</v>
      </c>
      <c r="E275">
        <v>2557</v>
      </c>
      <c r="F275">
        <v>2593</v>
      </c>
      <c r="G275">
        <v>2620</v>
      </c>
      <c r="H275" t="s">
        <v>18</v>
      </c>
      <c r="I275">
        <v>1674053</v>
      </c>
      <c r="J275">
        <v>49560669</v>
      </c>
      <c r="K275">
        <v>8.3800000000000008</v>
      </c>
      <c r="L275">
        <v>1.379</v>
      </c>
      <c r="M275">
        <v>1</v>
      </c>
    </row>
    <row r="276" spans="1:13" x14ac:dyDescent="0.2">
      <c r="A276" t="s">
        <v>129</v>
      </c>
      <c r="B276" t="s">
        <v>58</v>
      </c>
      <c r="C276">
        <v>26</v>
      </c>
      <c r="D276">
        <v>13.352</v>
      </c>
      <c r="E276">
        <v>2902</v>
      </c>
      <c r="F276">
        <v>2930</v>
      </c>
      <c r="G276">
        <v>2962</v>
      </c>
      <c r="H276" t="s">
        <v>56</v>
      </c>
      <c r="I276">
        <v>849596</v>
      </c>
      <c r="J276">
        <v>27469233</v>
      </c>
      <c r="K276">
        <v>4.6399999999999997</v>
      </c>
      <c r="L276">
        <v>0.76500000000000001</v>
      </c>
      <c r="M276">
        <v>1</v>
      </c>
    </row>
    <row r="277" spans="1:13" x14ac:dyDescent="0.2">
      <c r="A277" t="s">
        <v>129</v>
      </c>
      <c r="B277" t="s">
        <v>59</v>
      </c>
      <c r="C277">
        <v>27</v>
      </c>
      <c r="D277">
        <v>13.51</v>
      </c>
      <c r="E277">
        <v>2962</v>
      </c>
      <c r="F277">
        <v>2980</v>
      </c>
      <c r="G277">
        <v>3019</v>
      </c>
      <c r="H277" t="s">
        <v>22</v>
      </c>
      <c r="I277">
        <v>5915878</v>
      </c>
      <c r="J277">
        <v>173084092</v>
      </c>
      <c r="K277">
        <v>29.25</v>
      </c>
      <c r="L277">
        <v>4.8179999999999996</v>
      </c>
      <c r="M277">
        <v>1</v>
      </c>
    </row>
    <row r="278" spans="1:13" x14ac:dyDescent="0.2">
      <c r="A278" t="s">
        <v>129</v>
      </c>
      <c r="B278" t="s">
        <v>60</v>
      </c>
      <c r="C278">
        <v>28</v>
      </c>
      <c r="D278">
        <v>13.885999999999999</v>
      </c>
      <c r="E278">
        <v>3053</v>
      </c>
      <c r="F278">
        <v>3099</v>
      </c>
      <c r="G278">
        <v>3149</v>
      </c>
      <c r="H278" t="s">
        <v>36</v>
      </c>
      <c r="I278">
        <v>631489</v>
      </c>
      <c r="J278">
        <v>24842768</v>
      </c>
      <c r="K278">
        <v>4.2</v>
      </c>
      <c r="L278">
        <v>0.69099999999999995</v>
      </c>
      <c r="M278">
        <v>1</v>
      </c>
    </row>
    <row r="279" spans="1:13" x14ac:dyDescent="0.2">
      <c r="A279" t="s">
        <v>129</v>
      </c>
      <c r="B279" t="s">
        <v>61</v>
      </c>
      <c r="C279">
        <v>29</v>
      </c>
      <c r="D279">
        <v>15.161</v>
      </c>
      <c r="E279">
        <v>3480</v>
      </c>
      <c r="F279">
        <v>3502</v>
      </c>
      <c r="G279">
        <v>3520</v>
      </c>
      <c r="H279" t="s">
        <v>56</v>
      </c>
      <c r="I279">
        <v>305843</v>
      </c>
      <c r="J279">
        <v>10072646</v>
      </c>
      <c r="K279">
        <v>1.7</v>
      </c>
      <c r="L279">
        <v>0.28000000000000003</v>
      </c>
      <c r="M279">
        <v>1</v>
      </c>
    </row>
    <row r="280" spans="1:13" x14ac:dyDescent="0.2">
      <c r="A280" t="s">
        <v>129</v>
      </c>
      <c r="B280" t="s">
        <v>62</v>
      </c>
      <c r="C280">
        <v>30</v>
      </c>
      <c r="D280">
        <v>15.262</v>
      </c>
      <c r="E280">
        <v>3520</v>
      </c>
      <c r="F280">
        <v>3534</v>
      </c>
      <c r="G280">
        <v>3572</v>
      </c>
      <c r="H280" t="s">
        <v>47</v>
      </c>
      <c r="I280">
        <v>762007</v>
      </c>
      <c r="J280">
        <v>23226275</v>
      </c>
      <c r="K280">
        <v>3.92</v>
      </c>
      <c r="L280">
        <v>0.64600000000000002</v>
      </c>
      <c r="M280">
        <v>1</v>
      </c>
    </row>
    <row r="281" spans="1:13" x14ac:dyDescent="0.2">
      <c r="A281" t="s">
        <v>129</v>
      </c>
      <c r="B281" t="s">
        <v>63</v>
      </c>
      <c r="C281">
        <v>31</v>
      </c>
      <c r="D281">
        <v>15.492000000000001</v>
      </c>
      <c r="E281">
        <v>3573</v>
      </c>
      <c r="F281">
        <v>3607</v>
      </c>
      <c r="G281">
        <v>3640</v>
      </c>
      <c r="H281" t="s">
        <v>38</v>
      </c>
      <c r="I281">
        <v>315454</v>
      </c>
      <c r="J281">
        <v>11654762</v>
      </c>
      <c r="K281">
        <v>1.97</v>
      </c>
      <c r="L281">
        <v>0.32400000000000001</v>
      </c>
      <c r="M281">
        <v>1</v>
      </c>
    </row>
    <row r="282" spans="1:13" x14ac:dyDescent="0.2">
      <c r="A282" t="s">
        <v>129</v>
      </c>
      <c r="B282" t="s">
        <v>65</v>
      </c>
      <c r="C282">
        <v>32</v>
      </c>
      <c r="D282">
        <v>15.711</v>
      </c>
      <c r="E282">
        <v>3640</v>
      </c>
      <c r="F282">
        <v>3676</v>
      </c>
      <c r="G282">
        <v>3696</v>
      </c>
      <c r="H282" t="s">
        <v>84</v>
      </c>
      <c r="I282">
        <v>441563</v>
      </c>
      <c r="J282">
        <v>13043040</v>
      </c>
      <c r="K282">
        <v>2.2000000000000002</v>
      </c>
      <c r="L282">
        <v>0.36299999999999999</v>
      </c>
      <c r="M282">
        <v>1</v>
      </c>
    </row>
    <row r="283" spans="1:13" x14ac:dyDescent="0.2">
      <c r="A283" t="s">
        <v>129</v>
      </c>
      <c r="B283" t="s">
        <v>67</v>
      </c>
      <c r="C283">
        <v>33</v>
      </c>
      <c r="D283">
        <v>16.21</v>
      </c>
      <c r="E283">
        <v>3817</v>
      </c>
      <c r="F283">
        <v>3834</v>
      </c>
      <c r="G283">
        <v>3853</v>
      </c>
      <c r="H283" t="s">
        <v>49</v>
      </c>
      <c r="I283">
        <v>759392</v>
      </c>
      <c r="J283">
        <v>22856215</v>
      </c>
      <c r="K283">
        <v>3.86</v>
      </c>
      <c r="L283">
        <v>0.63600000000000001</v>
      </c>
      <c r="M283">
        <v>1</v>
      </c>
    </row>
    <row r="284" spans="1:13" x14ac:dyDescent="0.2">
      <c r="A284" t="s">
        <v>129</v>
      </c>
      <c r="B284" t="s">
        <v>69</v>
      </c>
      <c r="C284">
        <v>34</v>
      </c>
      <c r="D284">
        <v>16.367000000000001</v>
      </c>
      <c r="E284">
        <v>3853</v>
      </c>
      <c r="F284">
        <v>3884</v>
      </c>
      <c r="G284">
        <v>3908</v>
      </c>
      <c r="H284" t="s">
        <v>43</v>
      </c>
      <c r="I284">
        <v>1277422</v>
      </c>
      <c r="J284">
        <v>39089905</v>
      </c>
      <c r="K284">
        <v>6.61</v>
      </c>
      <c r="L284">
        <v>1.0880000000000001</v>
      </c>
      <c r="M284">
        <v>1</v>
      </c>
    </row>
    <row r="285" spans="1:13" x14ac:dyDescent="0.2">
      <c r="A285" t="s">
        <v>129</v>
      </c>
      <c r="B285" t="s">
        <v>70</v>
      </c>
      <c r="C285">
        <v>35</v>
      </c>
      <c r="D285">
        <v>16.547000000000001</v>
      </c>
      <c r="E285">
        <v>3908</v>
      </c>
      <c r="F285">
        <v>3941</v>
      </c>
      <c r="G285">
        <v>3977</v>
      </c>
      <c r="H285" t="s">
        <v>18</v>
      </c>
      <c r="I285">
        <v>6917955</v>
      </c>
      <c r="J285">
        <v>175201579</v>
      </c>
      <c r="K285">
        <v>29.61</v>
      </c>
      <c r="L285">
        <v>4.8769999999999998</v>
      </c>
      <c r="M285">
        <v>1</v>
      </c>
    </row>
    <row r="286" spans="1:13" x14ac:dyDescent="0.2">
      <c r="A286" t="s">
        <v>129</v>
      </c>
      <c r="B286" t="s">
        <v>71</v>
      </c>
      <c r="C286">
        <v>36</v>
      </c>
      <c r="D286">
        <v>17.024999999999999</v>
      </c>
      <c r="E286">
        <v>4048</v>
      </c>
      <c r="F286">
        <v>4092</v>
      </c>
      <c r="G286">
        <v>4121</v>
      </c>
      <c r="H286" t="s">
        <v>45</v>
      </c>
      <c r="I286">
        <v>295326</v>
      </c>
      <c r="J286">
        <v>12665114</v>
      </c>
      <c r="K286">
        <v>2.14</v>
      </c>
      <c r="L286">
        <v>0.35299999999999998</v>
      </c>
      <c r="M286">
        <v>1</v>
      </c>
    </row>
    <row r="287" spans="1:13" x14ac:dyDescent="0.2">
      <c r="A287" t="s">
        <v>129</v>
      </c>
      <c r="B287" t="s">
        <v>72</v>
      </c>
      <c r="C287">
        <v>37</v>
      </c>
      <c r="D287">
        <v>17.431999999999999</v>
      </c>
      <c r="E287">
        <v>4192</v>
      </c>
      <c r="F287">
        <v>4220</v>
      </c>
      <c r="G287">
        <v>4242</v>
      </c>
      <c r="H287" t="s">
        <v>54</v>
      </c>
      <c r="I287">
        <v>1606423</v>
      </c>
      <c r="J287">
        <v>43274917</v>
      </c>
      <c r="K287">
        <v>7.31</v>
      </c>
      <c r="L287">
        <v>1.2050000000000001</v>
      </c>
      <c r="M287">
        <v>1</v>
      </c>
    </row>
    <row r="288" spans="1:13" x14ac:dyDescent="0.2">
      <c r="A288" t="s">
        <v>129</v>
      </c>
      <c r="B288" t="s">
        <v>73</v>
      </c>
      <c r="C288">
        <v>38</v>
      </c>
      <c r="D288">
        <v>17.914999999999999</v>
      </c>
      <c r="E288">
        <v>4347</v>
      </c>
      <c r="F288">
        <v>4373</v>
      </c>
      <c r="G288">
        <v>4400</v>
      </c>
      <c r="H288" t="s">
        <v>76</v>
      </c>
      <c r="I288">
        <v>1758813</v>
      </c>
      <c r="J288">
        <v>47181171</v>
      </c>
      <c r="K288">
        <v>7.97</v>
      </c>
      <c r="L288">
        <v>1.3129999999999999</v>
      </c>
      <c r="M288">
        <v>1</v>
      </c>
    </row>
    <row r="289" spans="1:13" x14ac:dyDescent="0.2">
      <c r="A289" t="s">
        <v>129</v>
      </c>
      <c r="B289" t="s">
        <v>74</v>
      </c>
      <c r="C289">
        <v>39</v>
      </c>
      <c r="D289">
        <v>18.177</v>
      </c>
      <c r="E289">
        <v>4426</v>
      </c>
      <c r="F289">
        <v>4456</v>
      </c>
      <c r="G289">
        <v>4507</v>
      </c>
      <c r="H289" t="s">
        <v>38</v>
      </c>
      <c r="I289">
        <v>3319772</v>
      </c>
      <c r="J289">
        <v>94146815</v>
      </c>
      <c r="K289">
        <v>15.91</v>
      </c>
      <c r="L289">
        <v>2.62</v>
      </c>
      <c r="M289">
        <v>1</v>
      </c>
    </row>
    <row r="290" spans="1:13" x14ac:dyDescent="0.2">
      <c r="A290" t="s">
        <v>129</v>
      </c>
      <c r="B290" t="s">
        <v>75</v>
      </c>
      <c r="C290">
        <v>40</v>
      </c>
      <c r="D290">
        <v>18.591999999999999</v>
      </c>
      <c r="E290">
        <v>4547</v>
      </c>
      <c r="F290">
        <v>4587</v>
      </c>
      <c r="G290">
        <v>4597</v>
      </c>
      <c r="H290" t="s">
        <v>38</v>
      </c>
      <c r="I290">
        <v>341328</v>
      </c>
      <c r="J290">
        <v>9323721</v>
      </c>
      <c r="K290">
        <v>1.58</v>
      </c>
      <c r="L290">
        <v>0.26</v>
      </c>
      <c r="M290">
        <v>1</v>
      </c>
    </row>
    <row r="291" spans="1:13" x14ac:dyDescent="0.2">
      <c r="A291" t="s">
        <v>129</v>
      </c>
      <c r="B291" t="s">
        <v>77</v>
      </c>
      <c r="C291">
        <v>41</v>
      </c>
      <c r="D291">
        <v>18.693000000000001</v>
      </c>
      <c r="E291">
        <v>4597</v>
      </c>
      <c r="F291">
        <v>4619</v>
      </c>
      <c r="G291">
        <v>4662</v>
      </c>
      <c r="H291" t="s">
        <v>30</v>
      </c>
      <c r="I291">
        <v>1539254</v>
      </c>
      <c r="J291">
        <v>47631201</v>
      </c>
      <c r="K291">
        <v>8.0500000000000007</v>
      </c>
      <c r="L291">
        <v>1.3260000000000001</v>
      </c>
      <c r="M291">
        <v>1</v>
      </c>
    </row>
    <row r="292" spans="1:13" x14ac:dyDescent="0.2">
      <c r="A292" t="s">
        <v>129</v>
      </c>
      <c r="B292" t="s">
        <v>78</v>
      </c>
      <c r="C292">
        <v>42</v>
      </c>
      <c r="D292">
        <v>18.988</v>
      </c>
      <c r="E292">
        <v>4682</v>
      </c>
      <c r="F292">
        <v>4713</v>
      </c>
      <c r="G292">
        <v>4738</v>
      </c>
      <c r="H292" t="s">
        <v>45</v>
      </c>
      <c r="I292">
        <v>1433317</v>
      </c>
      <c r="J292">
        <v>43172644</v>
      </c>
      <c r="K292">
        <v>7.3</v>
      </c>
      <c r="L292">
        <v>1.202</v>
      </c>
      <c r="M292">
        <v>1</v>
      </c>
    </row>
    <row r="293" spans="1:13" x14ac:dyDescent="0.2">
      <c r="A293" t="s">
        <v>129</v>
      </c>
      <c r="B293" t="s">
        <v>79</v>
      </c>
      <c r="C293">
        <v>43</v>
      </c>
      <c r="D293">
        <v>19.187999999999999</v>
      </c>
      <c r="E293">
        <v>4760</v>
      </c>
      <c r="F293">
        <v>4776</v>
      </c>
      <c r="G293">
        <v>4793</v>
      </c>
      <c r="H293" t="s">
        <v>52</v>
      </c>
      <c r="I293">
        <v>499777</v>
      </c>
      <c r="J293">
        <v>12191866</v>
      </c>
      <c r="K293">
        <v>2.06</v>
      </c>
      <c r="L293">
        <v>0.33900000000000002</v>
      </c>
      <c r="M293">
        <v>1</v>
      </c>
    </row>
    <row r="294" spans="1:13" x14ac:dyDescent="0.2">
      <c r="A294" t="s">
        <v>129</v>
      </c>
      <c r="B294" t="s">
        <v>80</v>
      </c>
      <c r="C294">
        <v>44</v>
      </c>
      <c r="D294">
        <v>19.396999999999998</v>
      </c>
      <c r="E294">
        <v>4825</v>
      </c>
      <c r="F294">
        <v>4842</v>
      </c>
      <c r="G294">
        <v>4849</v>
      </c>
      <c r="H294" t="s">
        <v>118</v>
      </c>
      <c r="I294">
        <v>1197955</v>
      </c>
      <c r="J294">
        <v>27200300</v>
      </c>
      <c r="K294">
        <v>4.5999999999999996</v>
      </c>
      <c r="L294">
        <v>0.75700000000000001</v>
      </c>
      <c r="M294">
        <v>1</v>
      </c>
    </row>
    <row r="295" spans="1:13" x14ac:dyDescent="0.2">
      <c r="A295" t="s">
        <v>129</v>
      </c>
      <c r="B295" t="s">
        <v>81</v>
      </c>
      <c r="C295">
        <v>45</v>
      </c>
      <c r="D295">
        <v>19.452000000000002</v>
      </c>
      <c r="E295">
        <v>4849</v>
      </c>
      <c r="F295">
        <v>4859</v>
      </c>
      <c r="G295">
        <v>4866</v>
      </c>
      <c r="H295" t="s">
        <v>52</v>
      </c>
      <c r="I295">
        <v>1725210</v>
      </c>
      <c r="J295">
        <v>42628387</v>
      </c>
      <c r="K295">
        <v>7.2</v>
      </c>
      <c r="L295">
        <v>1.1870000000000001</v>
      </c>
      <c r="M295">
        <v>1</v>
      </c>
    </row>
    <row r="296" spans="1:13" x14ac:dyDescent="0.2">
      <c r="A296" t="s">
        <v>129</v>
      </c>
      <c r="B296" t="s">
        <v>82</v>
      </c>
      <c r="C296">
        <v>46</v>
      </c>
      <c r="D296">
        <v>19.501999999999999</v>
      </c>
      <c r="E296">
        <v>4866</v>
      </c>
      <c r="F296">
        <v>4875</v>
      </c>
      <c r="G296">
        <v>4894</v>
      </c>
      <c r="H296" t="s">
        <v>52</v>
      </c>
      <c r="I296">
        <v>2336919</v>
      </c>
      <c r="J296">
        <v>57141843</v>
      </c>
      <c r="K296">
        <v>9.66</v>
      </c>
      <c r="L296">
        <v>1.59</v>
      </c>
      <c r="M296">
        <v>1</v>
      </c>
    </row>
    <row r="297" spans="1:13" x14ac:dyDescent="0.2">
      <c r="A297" t="s">
        <v>129</v>
      </c>
      <c r="B297" t="s">
        <v>83</v>
      </c>
      <c r="C297">
        <v>47</v>
      </c>
      <c r="D297">
        <v>20.132999999999999</v>
      </c>
      <c r="E297">
        <v>5058</v>
      </c>
      <c r="F297">
        <v>5075</v>
      </c>
      <c r="G297">
        <v>5087</v>
      </c>
      <c r="H297" t="s">
        <v>38</v>
      </c>
      <c r="I297">
        <v>292356</v>
      </c>
      <c r="J297">
        <v>6380808</v>
      </c>
      <c r="K297">
        <v>1.08</v>
      </c>
      <c r="L297">
        <v>0.17799999999999999</v>
      </c>
      <c r="M297">
        <v>1</v>
      </c>
    </row>
    <row r="298" spans="1:13" x14ac:dyDescent="0.2">
      <c r="A298" t="s">
        <v>129</v>
      </c>
      <c r="B298" t="s">
        <v>85</v>
      </c>
      <c r="C298">
        <v>48</v>
      </c>
      <c r="D298">
        <v>20.9</v>
      </c>
      <c r="E298">
        <v>5292</v>
      </c>
      <c r="F298">
        <v>5317</v>
      </c>
      <c r="G298">
        <v>5342</v>
      </c>
      <c r="H298" t="s">
        <v>36</v>
      </c>
      <c r="I298">
        <v>335828</v>
      </c>
      <c r="J298">
        <v>9975318</v>
      </c>
      <c r="K298">
        <v>1.69</v>
      </c>
      <c r="L298">
        <v>0.27800000000000002</v>
      </c>
      <c r="M298">
        <v>1</v>
      </c>
    </row>
    <row r="299" spans="1:13" x14ac:dyDescent="0.2">
      <c r="A299" t="s">
        <v>129</v>
      </c>
      <c r="B299" t="s">
        <v>86</v>
      </c>
      <c r="C299">
        <v>49</v>
      </c>
      <c r="D299">
        <v>21.631</v>
      </c>
      <c r="E299">
        <v>5518</v>
      </c>
      <c r="F299">
        <v>5548</v>
      </c>
      <c r="G299">
        <v>5567</v>
      </c>
      <c r="H299" t="s">
        <v>38</v>
      </c>
      <c r="I299">
        <v>326977</v>
      </c>
      <c r="J299">
        <v>9546749</v>
      </c>
      <c r="K299">
        <v>1.61</v>
      </c>
      <c r="L299">
        <v>0.26600000000000001</v>
      </c>
      <c r="M299">
        <v>1</v>
      </c>
    </row>
    <row r="300" spans="1:13" x14ac:dyDescent="0.2">
      <c r="A300" t="s">
        <v>129</v>
      </c>
      <c r="B300" t="s">
        <v>87</v>
      </c>
      <c r="C300">
        <v>50</v>
      </c>
      <c r="D300">
        <v>21.835999999999999</v>
      </c>
      <c r="E300">
        <v>5595</v>
      </c>
      <c r="F300">
        <v>5613</v>
      </c>
      <c r="G300">
        <v>5631</v>
      </c>
      <c r="H300" t="s">
        <v>45</v>
      </c>
      <c r="I300">
        <v>2595663</v>
      </c>
      <c r="J300">
        <v>63712550</v>
      </c>
      <c r="K300">
        <v>10.77</v>
      </c>
      <c r="L300">
        <v>1.7729999999999999</v>
      </c>
      <c r="M300">
        <v>1</v>
      </c>
    </row>
    <row r="301" spans="1:13" x14ac:dyDescent="0.2">
      <c r="A301" t="s">
        <v>129</v>
      </c>
      <c r="B301" t="s">
        <v>88</v>
      </c>
      <c r="C301">
        <v>51</v>
      </c>
      <c r="D301">
        <v>22.077999999999999</v>
      </c>
      <c r="E301">
        <v>5671</v>
      </c>
      <c r="F301">
        <v>5690</v>
      </c>
      <c r="G301">
        <v>5712</v>
      </c>
      <c r="H301" t="s">
        <v>118</v>
      </c>
      <c r="I301">
        <v>976048</v>
      </c>
      <c r="J301">
        <v>24440419</v>
      </c>
      <c r="K301">
        <v>4.13</v>
      </c>
      <c r="L301">
        <v>0.68</v>
      </c>
      <c r="M301">
        <v>1</v>
      </c>
    </row>
    <row r="302" spans="1:13" x14ac:dyDescent="0.2">
      <c r="A302" t="s">
        <v>129</v>
      </c>
      <c r="B302" t="s">
        <v>89</v>
      </c>
      <c r="C302">
        <v>52</v>
      </c>
      <c r="D302">
        <v>22.286000000000001</v>
      </c>
      <c r="E302">
        <v>5736</v>
      </c>
      <c r="F302">
        <v>5755</v>
      </c>
      <c r="G302">
        <v>5777</v>
      </c>
      <c r="H302" t="s">
        <v>84</v>
      </c>
      <c r="I302">
        <v>623733</v>
      </c>
      <c r="J302">
        <v>20865605</v>
      </c>
      <c r="K302">
        <v>3.53</v>
      </c>
      <c r="L302">
        <v>0.58099999999999996</v>
      </c>
      <c r="M302">
        <v>1</v>
      </c>
    </row>
    <row r="303" spans="1:13" x14ac:dyDescent="0.2">
      <c r="A303" t="s">
        <v>129</v>
      </c>
      <c r="B303" t="s">
        <v>91</v>
      </c>
      <c r="C303">
        <v>53</v>
      </c>
      <c r="D303">
        <v>22.692</v>
      </c>
      <c r="E303">
        <v>5842</v>
      </c>
      <c r="F303">
        <v>5884</v>
      </c>
      <c r="G303">
        <v>5905</v>
      </c>
      <c r="H303" t="s">
        <v>28</v>
      </c>
      <c r="I303">
        <v>608860</v>
      </c>
      <c r="J303">
        <v>15464252</v>
      </c>
      <c r="K303">
        <v>2.61</v>
      </c>
      <c r="L303">
        <v>0.43</v>
      </c>
      <c r="M303">
        <v>1</v>
      </c>
    </row>
    <row r="304" spans="1:13" x14ac:dyDescent="0.2">
      <c r="A304" t="s">
        <v>129</v>
      </c>
      <c r="B304" t="s">
        <v>92</v>
      </c>
      <c r="C304">
        <v>54</v>
      </c>
      <c r="D304">
        <v>23.108000000000001</v>
      </c>
      <c r="E304">
        <v>5963</v>
      </c>
      <c r="F304">
        <v>6015</v>
      </c>
      <c r="G304">
        <v>6029</v>
      </c>
      <c r="H304" t="s">
        <v>28</v>
      </c>
      <c r="I304">
        <v>398326</v>
      </c>
      <c r="J304">
        <v>12275872</v>
      </c>
      <c r="K304">
        <v>2.0699999999999998</v>
      </c>
      <c r="L304">
        <v>0.34200000000000003</v>
      </c>
      <c r="M304">
        <v>1</v>
      </c>
    </row>
    <row r="305" spans="1:13" x14ac:dyDescent="0.2">
      <c r="A305" t="s">
        <v>129</v>
      </c>
      <c r="B305" t="s">
        <v>93</v>
      </c>
      <c r="C305">
        <v>55</v>
      </c>
      <c r="D305">
        <v>23.193000000000001</v>
      </c>
      <c r="E305">
        <v>6029</v>
      </c>
      <c r="F305">
        <v>6042</v>
      </c>
      <c r="G305">
        <v>6070</v>
      </c>
      <c r="H305" t="s">
        <v>54</v>
      </c>
      <c r="I305">
        <v>288096</v>
      </c>
      <c r="J305">
        <v>8678020</v>
      </c>
      <c r="K305">
        <v>1.47</v>
      </c>
      <c r="L305">
        <v>0.24199999999999999</v>
      </c>
      <c r="M305">
        <v>1</v>
      </c>
    </row>
    <row r="306" spans="1:13" x14ac:dyDescent="0.2">
      <c r="A306" t="s">
        <v>129</v>
      </c>
      <c r="B306" t="s">
        <v>94</v>
      </c>
      <c r="C306">
        <v>56</v>
      </c>
      <c r="D306">
        <v>24.145</v>
      </c>
      <c r="E306">
        <v>6309</v>
      </c>
      <c r="F306">
        <v>6344</v>
      </c>
      <c r="G306">
        <v>6364</v>
      </c>
      <c r="H306" t="s">
        <v>28</v>
      </c>
      <c r="I306">
        <v>366928</v>
      </c>
      <c r="J306">
        <v>9834953</v>
      </c>
      <c r="K306">
        <v>1.66</v>
      </c>
      <c r="L306">
        <v>0.27400000000000002</v>
      </c>
      <c r="M306">
        <v>1</v>
      </c>
    </row>
    <row r="307" spans="1:13" x14ac:dyDescent="0.2">
      <c r="A307" t="s">
        <v>129</v>
      </c>
      <c r="B307" t="s">
        <v>96</v>
      </c>
      <c r="C307">
        <v>57</v>
      </c>
      <c r="D307">
        <v>24.332000000000001</v>
      </c>
      <c r="E307">
        <v>6385</v>
      </c>
      <c r="F307">
        <v>6403</v>
      </c>
      <c r="G307">
        <v>6421</v>
      </c>
      <c r="H307" t="s">
        <v>20</v>
      </c>
      <c r="I307">
        <v>3115504</v>
      </c>
      <c r="J307">
        <v>74879163</v>
      </c>
      <c r="K307">
        <v>12.65</v>
      </c>
      <c r="L307">
        <v>2.0840000000000001</v>
      </c>
      <c r="M307">
        <v>1</v>
      </c>
    </row>
    <row r="308" spans="1:13" x14ac:dyDescent="0.2">
      <c r="A308" t="s">
        <v>129</v>
      </c>
      <c r="B308" t="s">
        <v>97</v>
      </c>
      <c r="C308">
        <v>58</v>
      </c>
      <c r="D308">
        <v>24.600999999999999</v>
      </c>
      <c r="E308">
        <v>6470</v>
      </c>
      <c r="F308">
        <v>6488</v>
      </c>
      <c r="G308">
        <v>6530</v>
      </c>
      <c r="H308" t="s">
        <v>30</v>
      </c>
      <c r="I308">
        <v>1806387</v>
      </c>
      <c r="J308">
        <v>45812639</v>
      </c>
      <c r="K308">
        <v>7.74</v>
      </c>
      <c r="L308">
        <v>1.2749999999999999</v>
      </c>
      <c r="M308">
        <v>1</v>
      </c>
    </row>
    <row r="309" spans="1:13" x14ac:dyDescent="0.2">
      <c r="A309" t="s">
        <v>129</v>
      </c>
      <c r="B309" t="s">
        <v>98</v>
      </c>
      <c r="C309">
        <v>59</v>
      </c>
      <c r="D309">
        <v>26.068000000000001</v>
      </c>
      <c r="E309">
        <v>6912</v>
      </c>
      <c r="F309">
        <v>6951</v>
      </c>
      <c r="G309">
        <v>6963</v>
      </c>
      <c r="H309" t="s">
        <v>28</v>
      </c>
      <c r="I309">
        <v>178545</v>
      </c>
      <c r="J309">
        <v>5440561</v>
      </c>
      <c r="K309">
        <v>0.92</v>
      </c>
      <c r="L309">
        <v>0.151</v>
      </c>
      <c r="M309">
        <v>1</v>
      </c>
    </row>
    <row r="310" spans="1:13" x14ac:dyDescent="0.2">
      <c r="A310" t="s">
        <v>129</v>
      </c>
      <c r="B310" t="s">
        <v>100</v>
      </c>
      <c r="C310">
        <v>60</v>
      </c>
      <c r="D310">
        <v>26.692</v>
      </c>
      <c r="E310">
        <v>7116</v>
      </c>
      <c r="F310">
        <v>7149</v>
      </c>
      <c r="G310">
        <v>7177</v>
      </c>
      <c r="H310" t="s">
        <v>36</v>
      </c>
      <c r="I310">
        <v>745093</v>
      </c>
      <c r="J310">
        <v>22554280</v>
      </c>
      <c r="K310">
        <v>3.81</v>
      </c>
      <c r="L310">
        <v>0.628</v>
      </c>
      <c r="M310">
        <v>1</v>
      </c>
    </row>
    <row r="311" spans="1:13" x14ac:dyDescent="0.2">
      <c r="A311" t="s">
        <v>129</v>
      </c>
      <c r="B311" t="s">
        <v>102</v>
      </c>
      <c r="C311">
        <v>61</v>
      </c>
      <c r="D311">
        <v>26.992000000000001</v>
      </c>
      <c r="E311">
        <v>7211</v>
      </c>
      <c r="F311">
        <v>7244</v>
      </c>
      <c r="G311">
        <v>7280</v>
      </c>
      <c r="H311" t="s">
        <v>68</v>
      </c>
      <c r="I311">
        <v>1464247</v>
      </c>
      <c r="J311">
        <v>37245003</v>
      </c>
      <c r="K311">
        <v>6.29</v>
      </c>
      <c r="L311">
        <v>1.0369999999999999</v>
      </c>
      <c r="M311">
        <v>1</v>
      </c>
    </row>
    <row r="312" spans="1:13" x14ac:dyDescent="0.2">
      <c r="A312" t="s">
        <v>129</v>
      </c>
      <c r="B312" t="s">
        <v>103</v>
      </c>
      <c r="C312">
        <v>62</v>
      </c>
      <c r="D312">
        <v>27.193000000000001</v>
      </c>
      <c r="E312">
        <v>7280</v>
      </c>
      <c r="F312">
        <v>7307</v>
      </c>
      <c r="G312">
        <v>7333</v>
      </c>
      <c r="H312" t="s">
        <v>28</v>
      </c>
      <c r="I312">
        <v>529190</v>
      </c>
      <c r="J312">
        <v>13488017</v>
      </c>
      <c r="K312">
        <v>2.2799999999999998</v>
      </c>
      <c r="L312">
        <v>0.375</v>
      </c>
      <c r="M312">
        <v>1</v>
      </c>
    </row>
    <row r="313" spans="1:13" x14ac:dyDescent="0.2">
      <c r="A313" t="s">
        <v>129</v>
      </c>
      <c r="B313" t="s">
        <v>104</v>
      </c>
      <c r="C313">
        <v>63</v>
      </c>
      <c r="D313">
        <v>28.207000000000001</v>
      </c>
      <c r="E313">
        <v>7583</v>
      </c>
      <c r="F313">
        <v>7628</v>
      </c>
      <c r="G313">
        <v>7651</v>
      </c>
      <c r="H313" t="s">
        <v>28</v>
      </c>
      <c r="I313">
        <v>340619</v>
      </c>
      <c r="J313">
        <v>14584093</v>
      </c>
      <c r="K313">
        <v>2.46</v>
      </c>
      <c r="L313">
        <v>0.40600000000000003</v>
      </c>
      <c r="M313">
        <v>1</v>
      </c>
    </row>
    <row r="314" spans="1:13" x14ac:dyDescent="0.2">
      <c r="A314" t="s">
        <v>129</v>
      </c>
      <c r="B314" t="s">
        <v>106</v>
      </c>
      <c r="C314">
        <v>64</v>
      </c>
      <c r="D314">
        <v>28.791</v>
      </c>
      <c r="E314">
        <v>7796</v>
      </c>
      <c r="F314">
        <v>7813</v>
      </c>
      <c r="G314">
        <v>7833</v>
      </c>
      <c r="H314" t="s">
        <v>116</v>
      </c>
      <c r="I314">
        <v>395287</v>
      </c>
      <c r="J314">
        <v>11084096</v>
      </c>
      <c r="K314">
        <v>1.87</v>
      </c>
      <c r="L314">
        <v>0.309</v>
      </c>
      <c r="M314">
        <v>1</v>
      </c>
    </row>
    <row r="315" spans="1:13" x14ac:dyDescent="0.2">
      <c r="A315" t="s">
        <v>129</v>
      </c>
      <c r="B315" t="s">
        <v>107</v>
      </c>
      <c r="C315">
        <v>65</v>
      </c>
      <c r="D315">
        <v>28.928999999999998</v>
      </c>
      <c r="E315">
        <v>7833</v>
      </c>
      <c r="F315">
        <v>7856</v>
      </c>
      <c r="G315">
        <v>7881</v>
      </c>
      <c r="H315" t="s">
        <v>118</v>
      </c>
      <c r="I315">
        <v>1698364</v>
      </c>
      <c r="J315">
        <v>45963968</v>
      </c>
      <c r="K315">
        <v>7.77</v>
      </c>
      <c r="L315">
        <v>1.2789999999999999</v>
      </c>
      <c r="M315">
        <v>1</v>
      </c>
    </row>
    <row r="316" spans="1:13" x14ac:dyDescent="0.2">
      <c r="A316" t="s">
        <v>129</v>
      </c>
      <c r="B316" t="s">
        <v>108</v>
      </c>
      <c r="C316">
        <v>66</v>
      </c>
      <c r="D316">
        <v>29.259</v>
      </c>
      <c r="E316">
        <v>7928</v>
      </c>
      <c r="F316">
        <v>7961</v>
      </c>
      <c r="G316">
        <v>8001</v>
      </c>
      <c r="H316" t="s">
        <v>64</v>
      </c>
      <c r="I316">
        <v>3792799</v>
      </c>
      <c r="J316">
        <v>96763481</v>
      </c>
      <c r="K316">
        <v>16.350000000000001</v>
      </c>
      <c r="L316">
        <v>2.6930000000000001</v>
      </c>
      <c r="M316">
        <v>1</v>
      </c>
    </row>
    <row r="317" spans="1:13" x14ac:dyDescent="0.2">
      <c r="A317" t="s">
        <v>129</v>
      </c>
      <c r="B317" t="s">
        <v>109</v>
      </c>
      <c r="C317">
        <v>67</v>
      </c>
      <c r="D317">
        <v>29.651</v>
      </c>
      <c r="E317">
        <v>8043</v>
      </c>
      <c r="F317">
        <v>8085</v>
      </c>
      <c r="G317">
        <v>8119</v>
      </c>
      <c r="H317" t="s">
        <v>90</v>
      </c>
      <c r="I317">
        <v>278826</v>
      </c>
      <c r="J317">
        <v>10831787</v>
      </c>
      <c r="K317">
        <v>1.83</v>
      </c>
      <c r="L317">
        <v>0.30099999999999999</v>
      </c>
      <c r="M317">
        <v>1</v>
      </c>
    </row>
    <row r="318" spans="1:13" x14ac:dyDescent="0.2">
      <c r="A318" t="s">
        <v>129</v>
      </c>
      <c r="B318" t="s">
        <v>130</v>
      </c>
      <c r="C318">
        <v>68</v>
      </c>
      <c r="D318">
        <v>31.062999999999999</v>
      </c>
      <c r="E318">
        <v>8516</v>
      </c>
      <c r="F318">
        <v>8531</v>
      </c>
      <c r="G318">
        <v>8554</v>
      </c>
      <c r="H318" t="s">
        <v>95</v>
      </c>
      <c r="I318">
        <v>257881</v>
      </c>
      <c r="J318">
        <v>7273736</v>
      </c>
      <c r="K318">
        <v>1.23</v>
      </c>
      <c r="L318">
        <v>0.20200000000000001</v>
      </c>
      <c r="M318">
        <v>1</v>
      </c>
    </row>
    <row r="319" spans="1:13" x14ac:dyDescent="0.2">
      <c r="A319" t="s">
        <v>129</v>
      </c>
      <c r="B319" t="s">
        <v>131</v>
      </c>
      <c r="C319">
        <v>69</v>
      </c>
      <c r="D319">
        <v>31.242000000000001</v>
      </c>
      <c r="E319">
        <v>8554</v>
      </c>
      <c r="F319">
        <v>8588</v>
      </c>
      <c r="G319">
        <v>8623</v>
      </c>
      <c r="H319" t="s">
        <v>99</v>
      </c>
      <c r="I319">
        <v>2342403</v>
      </c>
      <c r="J319">
        <v>70428443</v>
      </c>
      <c r="K319">
        <v>11.9</v>
      </c>
      <c r="L319">
        <v>1.96</v>
      </c>
      <c r="M319">
        <v>1</v>
      </c>
    </row>
    <row r="320" spans="1:13" x14ac:dyDescent="0.2">
      <c r="A320" t="s">
        <v>129</v>
      </c>
      <c r="B320" t="s">
        <v>132</v>
      </c>
      <c r="C320">
        <v>70</v>
      </c>
      <c r="D320">
        <v>31.414999999999999</v>
      </c>
      <c r="E320">
        <v>8623</v>
      </c>
      <c r="F320">
        <v>8643</v>
      </c>
      <c r="G320">
        <v>8663</v>
      </c>
      <c r="H320" t="s">
        <v>115</v>
      </c>
      <c r="I320">
        <v>422801</v>
      </c>
      <c r="J320">
        <v>11224233</v>
      </c>
      <c r="K320">
        <v>1.9</v>
      </c>
      <c r="L320">
        <v>0.312</v>
      </c>
      <c r="M320">
        <v>1</v>
      </c>
    </row>
    <row r="321" spans="1:13" x14ac:dyDescent="0.2">
      <c r="A321" t="s">
        <v>129</v>
      </c>
      <c r="B321" t="s">
        <v>133</v>
      </c>
      <c r="C321">
        <v>71</v>
      </c>
      <c r="D321">
        <v>31.619</v>
      </c>
      <c r="E321">
        <v>8682</v>
      </c>
      <c r="F321">
        <v>8707</v>
      </c>
      <c r="G321">
        <v>8734</v>
      </c>
      <c r="H321" t="s">
        <v>14</v>
      </c>
      <c r="I321">
        <v>302746</v>
      </c>
      <c r="J321">
        <v>9482118</v>
      </c>
      <c r="K321">
        <v>1.6</v>
      </c>
      <c r="L321">
        <v>0.26400000000000001</v>
      </c>
      <c r="M321">
        <v>1</v>
      </c>
    </row>
    <row r="322" spans="1:13" x14ac:dyDescent="0.2">
      <c r="A322" t="s">
        <v>129</v>
      </c>
      <c r="B322" t="s">
        <v>134</v>
      </c>
      <c r="C322">
        <v>72</v>
      </c>
      <c r="D322">
        <v>32.008000000000003</v>
      </c>
      <c r="E322">
        <v>8814</v>
      </c>
      <c r="F322">
        <v>8830</v>
      </c>
      <c r="G322">
        <v>8850</v>
      </c>
      <c r="H322" t="s">
        <v>128</v>
      </c>
      <c r="I322">
        <v>205749</v>
      </c>
      <c r="J322">
        <v>7875459</v>
      </c>
      <c r="K322">
        <v>1.33</v>
      </c>
      <c r="L322">
        <v>0.219</v>
      </c>
      <c r="M322">
        <v>1</v>
      </c>
    </row>
    <row r="323" spans="1:13" x14ac:dyDescent="0.2">
      <c r="A323" t="s">
        <v>129</v>
      </c>
      <c r="B323" t="s">
        <v>135</v>
      </c>
      <c r="C323">
        <v>73</v>
      </c>
      <c r="D323">
        <v>32.387</v>
      </c>
      <c r="E323">
        <v>8920</v>
      </c>
      <c r="F323">
        <v>8950</v>
      </c>
      <c r="G323">
        <v>8974</v>
      </c>
      <c r="H323" t="s">
        <v>49</v>
      </c>
      <c r="I323">
        <v>501902</v>
      </c>
      <c r="J323">
        <v>16838957</v>
      </c>
      <c r="K323">
        <v>2.85</v>
      </c>
      <c r="L323">
        <v>0.46899999999999997</v>
      </c>
      <c r="M323">
        <v>1</v>
      </c>
    </row>
    <row r="324" spans="1:13" x14ac:dyDescent="0.2">
      <c r="A324" t="s">
        <v>129</v>
      </c>
      <c r="B324" t="s">
        <v>136</v>
      </c>
      <c r="C324">
        <v>74</v>
      </c>
      <c r="D324">
        <v>32.875999999999998</v>
      </c>
      <c r="E324">
        <v>9072</v>
      </c>
      <c r="F324">
        <v>9105</v>
      </c>
      <c r="G324">
        <v>9143</v>
      </c>
      <c r="H324" t="s">
        <v>45</v>
      </c>
      <c r="I324">
        <v>8123388</v>
      </c>
      <c r="J324">
        <v>223549124</v>
      </c>
      <c r="K324">
        <v>37.78</v>
      </c>
      <c r="L324">
        <v>6.2220000000000004</v>
      </c>
      <c r="M324">
        <v>1</v>
      </c>
    </row>
    <row r="325" spans="1:13" x14ac:dyDescent="0.2">
      <c r="A325" t="s">
        <v>129</v>
      </c>
      <c r="B325" t="s">
        <v>137</v>
      </c>
      <c r="C325">
        <v>75</v>
      </c>
      <c r="D325">
        <v>33.094000000000001</v>
      </c>
      <c r="E325">
        <v>9158</v>
      </c>
      <c r="F325">
        <v>9174</v>
      </c>
      <c r="G325">
        <v>9209</v>
      </c>
      <c r="H325" t="s">
        <v>43</v>
      </c>
      <c r="I325">
        <v>420644</v>
      </c>
      <c r="J325">
        <v>14767302</v>
      </c>
      <c r="K325">
        <v>2.5</v>
      </c>
      <c r="L325">
        <v>0.41099999999999998</v>
      </c>
      <c r="M325">
        <v>1</v>
      </c>
    </row>
    <row r="326" spans="1:13" x14ac:dyDescent="0.2">
      <c r="A326" t="s">
        <v>129</v>
      </c>
      <c r="B326" t="s">
        <v>138</v>
      </c>
      <c r="C326">
        <v>76</v>
      </c>
      <c r="D326">
        <v>33.466999999999999</v>
      </c>
      <c r="E326">
        <v>9265</v>
      </c>
      <c r="F326">
        <v>9292</v>
      </c>
      <c r="G326">
        <v>9323</v>
      </c>
      <c r="H326" t="s">
        <v>56</v>
      </c>
      <c r="I326">
        <v>425659</v>
      </c>
      <c r="J326">
        <v>11160976</v>
      </c>
      <c r="K326">
        <v>1.89</v>
      </c>
      <c r="L326">
        <v>0.311</v>
      </c>
      <c r="M326">
        <v>1</v>
      </c>
    </row>
    <row r="327" spans="1:13" x14ac:dyDescent="0.2">
      <c r="A327" t="s">
        <v>129</v>
      </c>
      <c r="B327" t="s">
        <v>139</v>
      </c>
      <c r="C327">
        <v>77</v>
      </c>
      <c r="D327">
        <v>33.793999999999997</v>
      </c>
      <c r="E327">
        <v>9368</v>
      </c>
      <c r="F327">
        <v>9395</v>
      </c>
      <c r="G327">
        <v>9412</v>
      </c>
      <c r="H327" t="s">
        <v>127</v>
      </c>
      <c r="I327">
        <v>247300</v>
      </c>
      <c r="J327">
        <v>5880275</v>
      </c>
      <c r="K327">
        <v>0.99</v>
      </c>
      <c r="L327">
        <v>0.16400000000000001</v>
      </c>
      <c r="M327">
        <v>1</v>
      </c>
    </row>
    <row r="328" spans="1:13" x14ac:dyDescent="0.2">
      <c r="A328" t="s">
        <v>129</v>
      </c>
      <c r="B328" t="s">
        <v>140</v>
      </c>
      <c r="C328">
        <v>78</v>
      </c>
      <c r="D328">
        <v>34.825000000000003</v>
      </c>
      <c r="E328">
        <v>9671</v>
      </c>
      <c r="F328">
        <v>9721</v>
      </c>
      <c r="G328">
        <v>9735</v>
      </c>
      <c r="H328" t="s">
        <v>120</v>
      </c>
      <c r="I328">
        <v>231257</v>
      </c>
      <c r="J328">
        <v>3595483</v>
      </c>
      <c r="K328">
        <v>0.61</v>
      </c>
      <c r="L328">
        <v>0.1</v>
      </c>
      <c r="M328">
        <v>1</v>
      </c>
    </row>
    <row r="329" spans="1:13" x14ac:dyDescent="0.2">
      <c r="A329" t="s">
        <v>129</v>
      </c>
      <c r="B329" t="s">
        <v>141</v>
      </c>
      <c r="C329">
        <v>79</v>
      </c>
      <c r="D329">
        <v>34.948</v>
      </c>
      <c r="E329">
        <v>9741</v>
      </c>
      <c r="F329">
        <v>9760</v>
      </c>
      <c r="G329">
        <v>9787</v>
      </c>
      <c r="H329" t="s">
        <v>14</v>
      </c>
      <c r="I329">
        <v>319190</v>
      </c>
      <c r="J329">
        <v>8971729</v>
      </c>
      <c r="K329">
        <v>1.52</v>
      </c>
      <c r="L329">
        <v>0.25</v>
      </c>
      <c r="M329">
        <v>1</v>
      </c>
    </row>
    <row r="330" spans="1:13" x14ac:dyDescent="0.2">
      <c r="A330" t="s">
        <v>129</v>
      </c>
      <c r="B330" t="s">
        <v>142</v>
      </c>
      <c r="C330">
        <v>80</v>
      </c>
      <c r="D330">
        <v>35.094999999999999</v>
      </c>
      <c r="E330">
        <v>9787</v>
      </c>
      <c r="F330">
        <v>9806</v>
      </c>
      <c r="G330">
        <v>9811</v>
      </c>
      <c r="H330" t="s">
        <v>126</v>
      </c>
      <c r="I330">
        <v>2009254</v>
      </c>
      <c r="J330">
        <v>34981823</v>
      </c>
      <c r="K330">
        <v>5.91</v>
      </c>
      <c r="L330">
        <v>0.97399999999999998</v>
      </c>
      <c r="M330">
        <v>1</v>
      </c>
    </row>
    <row r="331" spans="1:13" x14ac:dyDescent="0.2">
      <c r="A331" t="s">
        <v>129</v>
      </c>
      <c r="B331" t="s">
        <v>143</v>
      </c>
      <c r="C331">
        <v>81</v>
      </c>
      <c r="D331">
        <v>35.130000000000003</v>
      </c>
      <c r="E331">
        <v>9811</v>
      </c>
      <c r="F331">
        <v>9818</v>
      </c>
      <c r="G331">
        <v>9856</v>
      </c>
      <c r="H331" t="s">
        <v>22</v>
      </c>
      <c r="I331">
        <v>3147416</v>
      </c>
      <c r="J331">
        <v>63337977</v>
      </c>
      <c r="K331">
        <v>10.7</v>
      </c>
      <c r="L331">
        <v>1.7629999999999999</v>
      </c>
      <c r="M331">
        <v>1</v>
      </c>
    </row>
    <row r="332" spans="1:13" x14ac:dyDescent="0.2">
      <c r="A332" t="s">
        <v>129</v>
      </c>
      <c r="B332" t="s">
        <v>144</v>
      </c>
      <c r="C332">
        <v>82</v>
      </c>
      <c r="D332">
        <v>35.835999999999999</v>
      </c>
      <c r="E332">
        <v>10004</v>
      </c>
      <c r="F332">
        <v>10041</v>
      </c>
      <c r="G332">
        <v>10056</v>
      </c>
      <c r="H332" t="s">
        <v>145</v>
      </c>
      <c r="I332">
        <v>181000</v>
      </c>
      <c r="J332">
        <v>733619</v>
      </c>
      <c r="K332">
        <v>0.12</v>
      </c>
      <c r="L332">
        <v>0.02</v>
      </c>
      <c r="M332">
        <v>1</v>
      </c>
    </row>
    <row r="333" spans="1:13" x14ac:dyDescent="0.2">
      <c r="A333" t="s">
        <v>129</v>
      </c>
      <c r="B333" t="s">
        <v>146</v>
      </c>
      <c r="C333">
        <v>83</v>
      </c>
      <c r="D333">
        <v>36.072000000000003</v>
      </c>
      <c r="E333">
        <v>10103</v>
      </c>
      <c r="F333">
        <v>10115</v>
      </c>
      <c r="G333">
        <v>10130</v>
      </c>
      <c r="H333" t="s">
        <v>147</v>
      </c>
      <c r="I333">
        <v>208876</v>
      </c>
      <c r="J333">
        <v>3634108</v>
      </c>
      <c r="K333">
        <v>0.61</v>
      </c>
      <c r="L333">
        <v>0.10100000000000001</v>
      </c>
      <c r="M333">
        <v>1</v>
      </c>
    </row>
    <row r="334" spans="1:13" x14ac:dyDescent="0.2">
      <c r="A334" t="s">
        <v>129</v>
      </c>
      <c r="B334" t="s">
        <v>148</v>
      </c>
      <c r="C334">
        <v>84</v>
      </c>
      <c r="D334">
        <v>36.366999999999997</v>
      </c>
      <c r="E334">
        <v>10174</v>
      </c>
      <c r="F334">
        <v>10209</v>
      </c>
      <c r="G334">
        <v>10249</v>
      </c>
      <c r="H334" t="s">
        <v>45</v>
      </c>
      <c r="I334">
        <v>1505856</v>
      </c>
      <c r="J334">
        <v>31993430</v>
      </c>
      <c r="K334">
        <v>5.41</v>
      </c>
      <c r="L334">
        <v>0.89100000000000001</v>
      </c>
      <c r="M334">
        <v>1</v>
      </c>
    </row>
    <row r="335" spans="1:13" x14ac:dyDescent="0.2">
      <c r="A335" t="s">
        <v>129</v>
      </c>
      <c r="B335" t="s">
        <v>149</v>
      </c>
      <c r="C335">
        <v>85</v>
      </c>
      <c r="D335">
        <v>37.277999999999999</v>
      </c>
      <c r="E335">
        <v>10480</v>
      </c>
      <c r="F335">
        <v>10497</v>
      </c>
      <c r="G335">
        <v>10547</v>
      </c>
      <c r="H335" t="s">
        <v>64</v>
      </c>
      <c r="I335">
        <v>609993</v>
      </c>
      <c r="J335">
        <v>12868477</v>
      </c>
      <c r="K335">
        <v>2.17</v>
      </c>
      <c r="L335">
        <v>0.35799999999999998</v>
      </c>
      <c r="M335">
        <v>1</v>
      </c>
    </row>
    <row r="336" spans="1:13" x14ac:dyDescent="0.2">
      <c r="A336" t="s">
        <v>129</v>
      </c>
      <c r="B336" t="s">
        <v>150</v>
      </c>
      <c r="C336">
        <v>86</v>
      </c>
      <c r="D336">
        <v>37.686</v>
      </c>
      <c r="E336">
        <v>10619</v>
      </c>
      <c r="F336">
        <v>10626</v>
      </c>
      <c r="G336">
        <v>10661</v>
      </c>
      <c r="H336" t="s">
        <v>24</v>
      </c>
      <c r="I336">
        <v>320982</v>
      </c>
      <c r="J336">
        <v>6759505</v>
      </c>
      <c r="K336">
        <v>1.1399999999999999</v>
      </c>
      <c r="L336">
        <v>0.188</v>
      </c>
      <c r="M336">
        <v>1</v>
      </c>
    </row>
    <row r="337" spans="1:13" x14ac:dyDescent="0.2">
      <c r="A337" t="s">
        <v>129</v>
      </c>
      <c r="B337" t="s">
        <v>151</v>
      </c>
      <c r="C337">
        <v>87</v>
      </c>
      <c r="D337">
        <v>39.81</v>
      </c>
      <c r="E337">
        <v>11270</v>
      </c>
      <c r="F337">
        <v>11298</v>
      </c>
      <c r="G337">
        <v>11325</v>
      </c>
      <c r="H337" t="s">
        <v>145</v>
      </c>
      <c r="I337">
        <v>319901</v>
      </c>
      <c r="J337">
        <v>6978818</v>
      </c>
      <c r="K337">
        <v>1.18</v>
      </c>
      <c r="L337">
        <v>0.19400000000000001</v>
      </c>
      <c r="M337">
        <v>1</v>
      </c>
    </row>
    <row r="338" spans="1:13" x14ac:dyDescent="0.2">
      <c r="A338" t="s">
        <v>152</v>
      </c>
      <c r="B338" t="s">
        <v>13</v>
      </c>
      <c r="C338">
        <v>1</v>
      </c>
      <c r="D338">
        <v>4.2789999999999999</v>
      </c>
      <c r="E338">
        <v>48</v>
      </c>
      <c r="F338">
        <v>61</v>
      </c>
      <c r="G338">
        <v>76</v>
      </c>
      <c r="H338" t="s">
        <v>99</v>
      </c>
      <c r="I338">
        <v>767574</v>
      </c>
      <c r="J338">
        <v>15547488</v>
      </c>
      <c r="K338">
        <v>0.56999999999999995</v>
      </c>
      <c r="L338">
        <v>0.31</v>
      </c>
      <c r="M338">
        <v>1</v>
      </c>
    </row>
    <row r="339" spans="1:13" x14ac:dyDescent="0.2">
      <c r="A339" t="s">
        <v>152</v>
      </c>
      <c r="B339" t="s">
        <v>15</v>
      </c>
      <c r="C339">
        <v>2</v>
      </c>
      <c r="D339">
        <v>4.3639999999999999</v>
      </c>
      <c r="E339">
        <v>76</v>
      </c>
      <c r="F339">
        <v>88</v>
      </c>
      <c r="G339">
        <v>136</v>
      </c>
      <c r="H339" t="s">
        <v>20</v>
      </c>
      <c r="I339">
        <v>9608841</v>
      </c>
      <c r="J339">
        <v>233323115</v>
      </c>
      <c r="K339">
        <v>8.59</v>
      </c>
      <c r="L339">
        <v>4.6550000000000002</v>
      </c>
      <c r="M339">
        <v>1</v>
      </c>
    </row>
    <row r="340" spans="1:13" x14ac:dyDescent="0.2">
      <c r="A340" t="s">
        <v>152</v>
      </c>
      <c r="B340" t="s">
        <v>17</v>
      </c>
      <c r="C340">
        <v>3</v>
      </c>
      <c r="D340">
        <v>4.8760000000000003</v>
      </c>
      <c r="E340">
        <v>236</v>
      </c>
      <c r="F340">
        <v>250</v>
      </c>
      <c r="G340">
        <v>328</v>
      </c>
      <c r="H340" t="s">
        <v>112</v>
      </c>
      <c r="I340">
        <v>638291</v>
      </c>
      <c r="J340">
        <v>32304449</v>
      </c>
      <c r="K340">
        <v>1.19</v>
      </c>
      <c r="L340">
        <v>0.64500000000000002</v>
      </c>
      <c r="M340">
        <v>1</v>
      </c>
    </row>
    <row r="341" spans="1:13" x14ac:dyDescent="0.2">
      <c r="A341" t="s">
        <v>152</v>
      </c>
      <c r="B341" t="s">
        <v>19</v>
      </c>
      <c r="C341">
        <v>4</v>
      </c>
      <c r="D341">
        <v>5.4569999999999999</v>
      </c>
      <c r="E341">
        <v>396</v>
      </c>
      <c r="F341">
        <v>433</v>
      </c>
      <c r="G341">
        <v>453</v>
      </c>
      <c r="H341" t="s">
        <v>45</v>
      </c>
      <c r="I341">
        <v>18772104</v>
      </c>
      <c r="J341">
        <v>383723762</v>
      </c>
      <c r="K341">
        <v>14.13</v>
      </c>
      <c r="L341">
        <v>7.6559999999999997</v>
      </c>
      <c r="M341">
        <v>1</v>
      </c>
    </row>
    <row r="342" spans="1:13" x14ac:dyDescent="0.2">
      <c r="A342" t="s">
        <v>152</v>
      </c>
      <c r="B342" t="s">
        <v>21</v>
      </c>
      <c r="C342">
        <v>5</v>
      </c>
      <c r="D342">
        <v>5.55</v>
      </c>
      <c r="E342">
        <v>453</v>
      </c>
      <c r="F342">
        <v>463</v>
      </c>
      <c r="G342">
        <v>485</v>
      </c>
      <c r="H342" t="s">
        <v>49</v>
      </c>
      <c r="I342">
        <v>408408</v>
      </c>
      <c r="J342">
        <v>11888694</v>
      </c>
      <c r="K342">
        <v>0.44</v>
      </c>
      <c r="L342">
        <v>0.23699999999999999</v>
      </c>
      <c r="M342">
        <v>1</v>
      </c>
    </row>
    <row r="343" spans="1:13" x14ac:dyDescent="0.2">
      <c r="A343" t="s">
        <v>152</v>
      </c>
      <c r="B343" t="s">
        <v>23</v>
      </c>
      <c r="C343">
        <v>6</v>
      </c>
      <c r="D343">
        <v>5.6660000000000004</v>
      </c>
      <c r="E343">
        <v>485</v>
      </c>
      <c r="F343">
        <v>499</v>
      </c>
      <c r="G343">
        <v>511</v>
      </c>
      <c r="H343" t="s">
        <v>116</v>
      </c>
      <c r="I343">
        <v>1250970</v>
      </c>
      <c r="J343">
        <v>35099465</v>
      </c>
      <c r="K343">
        <v>1.29</v>
      </c>
      <c r="L343">
        <v>0.7</v>
      </c>
      <c r="M343">
        <v>1</v>
      </c>
    </row>
    <row r="344" spans="1:13" x14ac:dyDescent="0.2">
      <c r="A344" t="s">
        <v>152</v>
      </c>
      <c r="B344" t="s">
        <v>25</v>
      </c>
      <c r="C344">
        <v>7</v>
      </c>
      <c r="D344">
        <v>5.8330000000000002</v>
      </c>
      <c r="E344">
        <v>511</v>
      </c>
      <c r="F344">
        <v>552</v>
      </c>
      <c r="G344">
        <v>618</v>
      </c>
      <c r="H344" t="s">
        <v>22</v>
      </c>
      <c r="I344">
        <v>49012415</v>
      </c>
      <c r="J344">
        <v>2715899369</v>
      </c>
      <c r="K344">
        <v>100</v>
      </c>
      <c r="L344">
        <v>54.189</v>
      </c>
      <c r="M344">
        <v>1</v>
      </c>
    </row>
    <row r="345" spans="1:13" x14ac:dyDescent="0.2">
      <c r="A345" t="s">
        <v>152</v>
      </c>
      <c r="B345" t="s">
        <v>27</v>
      </c>
      <c r="C345">
        <v>8</v>
      </c>
      <c r="D345">
        <v>6.0730000000000004</v>
      </c>
      <c r="E345">
        <v>618</v>
      </c>
      <c r="F345">
        <v>628</v>
      </c>
      <c r="G345">
        <v>635</v>
      </c>
      <c r="H345" t="s">
        <v>49</v>
      </c>
      <c r="I345">
        <v>2529498</v>
      </c>
      <c r="J345">
        <v>71552274</v>
      </c>
      <c r="K345">
        <v>2.63</v>
      </c>
      <c r="L345">
        <v>1.4279999999999999</v>
      </c>
      <c r="M345">
        <v>1</v>
      </c>
    </row>
    <row r="346" spans="1:13" x14ac:dyDescent="0.2">
      <c r="A346" t="s">
        <v>152</v>
      </c>
      <c r="B346" t="s">
        <v>29</v>
      </c>
      <c r="C346">
        <v>9</v>
      </c>
      <c r="D346">
        <v>6.1310000000000002</v>
      </c>
      <c r="E346">
        <v>635</v>
      </c>
      <c r="F346">
        <v>647</v>
      </c>
      <c r="G346">
        <v>741</v>
      </c>
      <c r="H346" t="s">
        <v>43</v>
      </c>
      <c r="I346">
        <v>5701371</v>
      </c>
      <c r="J346">
        <v>214445950</v>
      </c>
      <c r="K346">
        <v>7.9</v>
      </c>
      <c r="L346">
        <v>4.2789999999999999</v>
      </c>
      <c r="M346">
        <v>1</v>
      </c>
    </row>
    <row r="347" spans="1:13" x14ac:dyDescent="0.2">
      <c r="A347" t="s">
        <v>152</v>
      </c>
      <c r="B347" t="s">
        <v>31</v>
      </c>
      <c r="C347">
        <v>10</v>
      </c>
      <c r="D347">
        <v>6.7270000000000003</v>
      </c>
      <c r="E347">
        <v>804</v>
      </c>
      <c r="F347">
        <v>835</v>
      </c>
      <c r="G347">
        <v>848</v>
      </c>
      <c r="H347" t="s">
        <v>127</v>
      </c>
      <c r="I347">
        <v>462472</v>
      </c>
      <c r="J347">
        <v>8900748</v>
      </c>
      <c r="K347">
        <v>0.33</v>
      </c>
      <c r="L347">
        <v>0.17799999999999999</v>
      </c>
      <c r="M347">
        <v>1</v>
      </c>
    </row>
    <row r="348" spans="1:13" x14ac:dyDescent="0.2">
      <c r="A348" t="s">
        <v>152</v>
      </c>
      <c r="B348" t="s">
        <v>33</v>
      </c>
      <c r="C348">
        <v>11</v>
      </c>
      <c r="D348">
        <v>6.9720000000000004</v>
      </c>
      <c r="E348">
        <v>881</v>
      </c>
      <c r="F348">
        <v>912</v>
      </c>
      <c r="G348">
        <v>928</v>
      </c>
      <c r="H348" t="s">
        <v>28</v>
      </c>
      <c r="I348">
        <v>722076</v>
      </c>
      <c r="J348">
        <v>15803724</v>
      </c>
      <c r="K348">
        <v>0.57999999999999996</v>
      </c>
      <c r="L348">
        <v>0.315</v>
      </c>
      <c r="M348">
        <v>1</v>
      </c>
    </row>
    <row r="349" spans="1:13" x14ac:dyDescent="0.2">
      <c r="A349" t="s">
        <v>152</v>
      </c>
      <c r="B349" t="s">
        <v>35</v>
      </c>
      <c r="C349">
        <v>12</v>
      </c>
      <c r="D349">
        <v>7.1</v>
      </c>
      <c r="E349">
        <v>928</v>
      </c>
      <c r="F349">
        <v>953</v>
      </c>
      <c r="G349">
        <v>1011</v>
      </c>
      <c r="H349" t="s">
        <v>105</v>
      </c>
      <c r="I349">
        <v>461533</v>
      </c>
      <c r="J349">
        <v>18318790</v>
      </c>
      <c r="K349">
        <v>0.67</v>
      </c>
      <c r="L349">
        <v>0.36599999999999999</v>
      </c>
      <c r="M349">
        <v>1</v>
      </c>
    </row>
    <row r="350" spans="1:13" x14ac:dyDescent="0.2">
      <c r="A350" t="s">
        <v>152</v>
      </c>
      <c r="B350" t="s">
        <v>37</v>
      </c>
      <c r="C350">
        <v>13</v>
      </c>
      <c r="D350">
        <v>7.5149999999999997</v>
      </c>
      <c r="E350">
        <v>1069</v>
      </c>
      <c r="F350">
        <v>1084</v>
      </c>
      <c r="G350">
        <v>1096</v>
      </c>
      <c r="H350" t="s">
        <v>84</v>
      </c>
      <c r="I350">
        <v>521500</v>
      </c>
      <c r="J350">
        <v>10518633</v>
      </c>
      <c r="K350">
        <v>0.39</v>
      </c>
      <c r="L350">
        <v>0.21</v>
      </c>
      <c r="M350">
        <v>1</v>
      </c>
    </row>
    <row r="351" spans="1:13" x14ac:dyDescent="0.2">
      <c r="A351" t="s">
        <v>152</v>
      </c>
      <c r="B351" t="s">
        <v>39</v>
      </c>
      <c r="C351">
        <v>14</v>
      </c>
      <c r="D351">
        <v>8.4749999999999996</v>
      </c>
      <c r="E351">
        <v>1375</v>
      </c>
      <c r="F351">
        <v>1388</v>
      </c>
      <c r="G351">
        <v>1422</v>
      </c>
      <c r="H351" t="s">
        <v>52</v>
      </c>
      <c r="I351">
        <v>385069</v>
      </c>
      <c r="J351">
        <v>11299986</v>
      </c>
      <c r="K351">
        <v>0.42</v>
      </c>
      <c r="L351">
        <v>0.22500000000000001</v>
      </c>
      <c r="M351">
        <v>1</v>
      </c>
    </row>
    <row r="352" spans="1:13" x14ac:dyDescent="0.2">
      <c r="A352" t="s">
        <v>152</v>
      </c>
      <c r="B352" t="s">
        <v>40</v>
      </c>
      <c r="C352">
        <v>15</v>
      </c>
      <c r="D352">
        <v>8.8390000000000004</v>
      </c>
      <c r="E352">
        <v>1446</v>
      </c>
      <c r="F352">
        <v>1503</v>
      </c>
      <c r="G352">
        <v>1512</v>
      </c>
      <c r="H352" t="s">
        <v>28</v>
      </c>
      <c r="I352">
        <v>408404</v>
      </c>
      <c r="J352">
        <v>10895797</v>
      </c>
      <c r="K352">
        <v>0.4</v>
      </c>
      <c r="L352">
        <v>0.217</v>
      </c>
      <c r="M352">
        <v>1</v>
      </c>
    </row>
    <row r="353" spans="1:13" x14ac:dyDescent="0.2">
      <c r="A353" t="s">
        <v>152</v>
      </c>
      <c r="B353" t="s">
        <v>41</v>
      </c>
      <c r="C353">
        <v>16</v>
      </c>
      <c r="D353">
        <v>8.9410000000000007</v>
      </c>
      <c r="E353">
        <v>1512</v>
      </c>
      <c r="F353">
        <v>1535</v>
      </c>
      <c r="G353">
        <v>1615</v>
      </c>
      <c r="H353" t="s">
        <v>52</v>
      </c>
      <c r="I353">
        <v>6793041</v>
      </c>
      <c r="J353">
        <v>253377494</v>
      </c>
      <c r="K353">
        <v>9.33</v>
      </c>
      <c r="L353">
        <v>5.056</v>
      </c>
      <c r="M353">
        <v>1</v>
      </c>
    </row>
    <row r="354" spans="1:13" x14ac:dyDescent="0.2">
      <c r="A354" t="s">
        <v>152</v>
      </c>
      <c r="B354" t="s">
        <v>42</v>
      </c>
      <c r="C354">
        <v>17</v>
      </c>
      <c r="D354">
        <v>9.5380000000000003</v>
      </c>
      <c r="E354">
        <v>1705</v>
      </c>
      <c r="F354">
        <v>1724</v>
      </c>
      <c r="G354">
        <v>1784</v>
      </c>
      <c r="H354" t="s">
        <v>112</v>
      </c>
      <c r="I354">
        <v>1135194</v>
      </c>
      <c r="J354">
        <v>37349052</v>
      </c>
      <c r="K354">
        <v>1.38</v>
      </c>
      <c r="L354">
        <v>0.745</v>
      </c>
      <c r="M354">
        <v>1</v>
      </c>
    </row>
    <row r="355" spans="1:13" x14ac:dyDescent="0.2">
      <c r="A355" t="s">
        <v>152</v>
      </c>
      <c r="B355" t="s">
        <v>44</v>
      </c>
      <c r="C355">
        <v>18</v>
      </c>
      <c r="D355">
        <v>9.8170000000000002</v>
      </c>
      <c r="E355">
        <v>1784</v>
      </c>
      <c r="F355">
        <v>1812</v>
      </c>
      <c r="G355">
        <v>1830</v>
      </c>
      <c r="H355" t="s">
        <v>28</v>
      </c>
      <c r="I355">
        <v>596264</v>
      </c>
      <c r="J355">
        <v>16230368</v>
      </c>
      <c r="K355">
        <v>0.6</v>
      </c>
      <c r="L355">
        <v>0.32400000000000001</v>
      </c>
      <c r="M355">
        <v>1</v>
      </c>
    </row>
    <row r="356" spans="1:13" x14ac:dyDescent="0.2">
      <c r="A356" t="s">
        <v>152</v>
      </c>
      <c r="B356" t="s">
        <v>46</v>
      </c>
      <c r="C356">
        <v>19</v>
      </c>
      <c r="D356">
        <v>10.311</v>
      </c>
      <c r="E356">
        <v>1945</v>
      </c>
      <c r="F356">
        <v>1968</v>
      </c>
      <c r="G356">
        <v>2008</v>
      </c>
      <c r="H356" t="s">
        <v>28</v>
      </c>
      <c r="I356">
        <v>1443791</v>
      </c>
      <c r="J356">
        <v>48610892</v>
      </c>
      <c r="K356">
        <v>1.79</v>
      </c>
      <c r="L356">
        <v>0.97</v>
      </c>
      <c r="M356">
        <v>1</v>
      </c>
    </row>
    <row r="357" spans="1:13" x14ac:dyDescent="0.2">
      <c r="A357" t="s">
        <v>152</v>
      </c>
      <c r="B357" t="s">
        <v>48</v>
      </c>
      <c r="C357">
        <v>20</v>
      </c>
      <c r="D357">
        <v>11.368</v>
      </c>
      <c r="E357">
        <v>2275</v>
      </c>
      <c r="F357">
        <v>2302</v>
      </c>
      <c r="G357">
        <v>2358</v>
      </c>
      <c r="H357" t="s">
        <v>127</v>
      </c>
      <c r="I357">
        <v>1366769</v>
      </c>
      <c r="J357">
        <v>48772467</v>
      </c>
      <c r="K357">
        <v>1.8</v>
      </c>
      <c r="L357">
        <v>0.97299999999999998</v>
      </c>
      <c r="M357">
        <v>1</v>
      </c>
    </row>
    <row r="358" spans="1:13" x14ac:dyDescent="0.2">
      <c r="A358" t="s">
        <v>152</v>
      </c>
      <c r="B358" t="s">
        <v>50</v>
      </c>
      <c r="C358">
        <v>21</v>
      </c>
      <c r="D358">
        <v>11.933</v>
      </c>
      <c r="E358">
        <v>2433</v>
      </c>
      <c r="F358">
        <v>2481</v>
      </c>
      <c r="G358">
        <v>2499</v>
      </c>
      <c r="H358" t="s">
        <v>153</v>
      </c>
      <c r="I358">
        <v>330262</v>
      </c>
      <c r="J358">
        <v>10476636</v>
      </c>
      <c r="K358">
        <v>0.39</v>
      </c>
      <c r="L358">
        <v>0.20899999999999999</v>
      </c>
      <c r="M358">
        <v>1</v>
      </c>
    </row>
    <row r="359" spans="1:13" x14ac:dyDescent="0.2">
      <c r="A359" t="s">
        <v>152</v>
      </c>
      <c r="B359" t="s">
        <v>51</v>
      </c>
      <c r="C359">
        <v>22</v>
      </c>
      <c r="D359">
        <v>12.093999999999999</v>
      </c>
      <c r="E359">
        <v>2518</v>
      </c>
      <c r="F359">
        <v>2532</v>
      </c>
      <c r="G359">
        <v>2580</v>
      </c>
      <c r="H359" t="s">
        <v>49</v>
      </c>
      <c r="I359">
        <v>967582</v>
      </c>
      <c r="J359">
        <v>41154033</v>
      </c>
      <c r="K359">
        <v>1.52</v>
      </c>
      <c r="L359">
        <v>0.82099999999999995</v>
      </c>
      <c r="M359">
        <v>1</v>
      </c>
    </row>
    <row r="360" spans="1:13" x14ac:dyDescent="0.2">
      <c r="A360" t="s">
        <v>152</v>
      </c>
      <c r="B360" t="s">
        <v>53</v>
      </c>
      <c r="C360">
        <v>23</v>
      </c>
      <c r="D360">
        <v>12.292</v>
      </c>
      <c r="E360">
        <v>2580</v>
      </c>
      <c r="F360">
        <v>2595</v>
      </c>
      <c r="G360">
        <v>2618</v>
      </c>
      <c r="H360" t="s">
        <v>20</v>
      </c>
      <c r="I360">
        <v>431294</v>
      </c>
      <c r="J360">
        <v>13441785</v>
      </c>
      <c r="K360">
        <v>0.49</v>
      </c>
      <c r="L360">
        <v>0.26800000000000002</v>
      </c>
      <c r="M360">
        <v>1</v>
      </c>
    </row>
    <row r="361" spans="1:13" x14ac:dyDescent="0.2">
      <c r="A361" t="s">
        <v>152</v>
      </c>
      <c r="B361" t="s">
        <v>55</v>
      </c>
      <c r="C361">
        <v>24</v>
      </c>
      <c r="D361">
        <v>13.363</v>
      </c>
      <c r="E361">
        <v>2919</v>
      </c>
      <c r="F361">
        <v>2933</v>
      </c>
      <c r="G361">
        <v>2961</v>
      </c>
      <c r="H361" t="s">
        <v>49</v>
      </c>
      <c r="I361">
        <v>361890</v>
      </c>
      <c r="J361">
        <v>13408352</v>
      </c>
      <c r="K361">
        <v>0.49</v>
      </c>
      <c r="L361">
        <v>0.26800000000000002</v>
      </c>
      <c r="M361">
        <v>1</v>
      </c>
    </row>
    <row r="362" spans="1:13" x14ac:dyDescent="0.2">
      <c r="A362" t="s">
        <v>152</v>
      </c>
      <c r="B362" t="s">
        <v>57</v>
      </c>
      <c r="C362">
        <v>25</v>
      </c>
      <c r="D362">
        <v>13.510999999999999</v>
      </c>
      <c r="E362">
        <v>2961</v>
      </c>
      <c r="F362">
        <v>2980</v>
      </c>
      <c r="G362">
        <v>3018</v>
      </c>
      <c r="H362" t="s">
        <v>22</v>
      </c>
      <c r="I362">
        <v>5378714</v>
      </c>
      <c r="J362">
        <v>156733449</v>
      </c>
      <c r="K362">
        <v>5.77</v>
      </c>
      <c r="L362">
        <v>3.1269999999999998</v>
      </c>
      <c r="M362">
        <v>1</v>
      </c>
    </row>
    <row r="363" spans="1:13" x14ac:dyDescent="0.2">
      <c r="A363" t="s">
        <v>152</v>
      </c>
      <c r="B363" t="s">
        <v>58</v>
      </c>
      <c r="C363">
        <v>26</v>
      </c>
      <c r="D363">
        <v>13.887</v>
      </c>
      <c r="E363">
        <v>3053</v>
      </c>
      <c r="F363">
        <v>3099</v>
      </c>
      <c r="G363">
        <v>3124</v>
      </c>
      <c r="H363" t="s">
        <v>99</v>
      </c>
      <c r="I363">
        <v>1108332</v>
      </c>
      <c r="J363">
        <v>30081740</v>
      </c>
      <c r="K363">
        <v>1.1100000000000001</v>
      </c>
      <c r="L363">
        <v>0.6</v>
      </c>
      <c r="M363">
        <v>1</v>
      </c>
    </row>
    <row r="364" spans="1:13" x14ac:dyDescent="0.2">
      <c r="A364" t="s">
        <v>152</v>
      </c>
      <c r="B364" t="s">
        <v>59</v>
      </c>
      <c r="C364">
        <v>27</v>
      </c>
      <c r="D364">
        <v>15.265000000000001</v>
      </c>
      <c r="E364">
        <v>3521</v>
      </c>
      <c r="F364">
        <v>3535</v>
      </c>
      <c r="G364">
        <v>3561</v>
      </c>
      <c r="H364" t="s">
        <v>47</v>
      </c>
      <c r="I364">
        <v>534103</v>
      </c>
      <c r="J364">
        <v>16398351</v>
      </c>
      <c r="K364">
        <v>0.6</v>
      </c>
      <c r="L364">
        <v>0.32700000000000001</v>
      </c>
      <c r="M364">
        <v>1</v>
      </c>
    </row>
    <row r="365" spans="1:13" x14ac:dyDescent="0.2">
      <c r="A365" t="s">
        <v>152</v>
      </c>
      <c r="B365" t="s">
        <v>60</v>
      </c>
      <c r="C365">
        <v>28</v>
      </c>
      <c r="D365">
        <v>15.712</v>
      </c>
      <c r="E365">
        <v>3647</v>
      </c>
      <c r="F365">
        <v>3676</v>
      </c>
      <c r="G365">
        <v>3699</v>
      </c>
      <c r="H365" t="s">
        <v>14</v>
      </c>
      <c r="I365">
        <v>316067</v>
      </c>
      <c r="J365">
        <v>8957752</v>
      </c>
      <c r="K365">
        <v>0.33</v>
      </c>
      <c r="L365">
        <v>0.17899999999999999</v>
      </c>
      <c r="M365">
        <v>1</v>
      </c>
    </row>
    <row r="366" spans="1:13" x14ac:dyDescent="0.2">
      <c r="A366" t="s">
        <v>152</v>
      </c>
      <c r="B366" t="s">
        <v>61</v>
      </c>
      <c r="C366">
        <v>29</v>
      </c>
      <c r="D366">
        <v>16.001000000000001</v>
      </c>
      <c r="E366">
        <v>3749</v>
      </c>
      <c r="F366">
        <v>3768</v>
      </c>
      <c r="G366">
        <v>3781</v>
      </c>
      <c r="H366" t="s">
        <v>45</v>
      </c>
      <c r="I366">
        <v>298569</v>
      </c>
      <c r="J366">
        <v>6933869</v>
      </c>
      <c r="K366">
        <v>0.26</v>
      </c>
      <c r="L366">
        <v>0.13800000000000001</v>
      </c>
      <c r="M366">
        <v>1</v>
      </c>
    </row>
    <row r="367" spans="1:13" x14ac:dyDescent="0.2">
      <c r="A367" t="s">
        <v>152</v>
      </c>
      <c r="B367" t="s">
        <v>62</v>
      </c>
      <c r="C367">
        <v>30</v>
      </c>
      <c r="D367">
        <v>16.547000000000001</v>
      </c>
      <c r="E367">
        <v>3909</v>
      </c>
      <c r="F367">
        <v>3941</v>
      </c>
      <c r="G367">
        <v>3974</v>
      </c>
      <c r="H367" t="s">
        <v>18</v>
      </c>
      <c r="I367">
        <v>6946354</v>
      </c>
      <c r="J367">
        <v>178498253</v>
      </c>
      <c r="K367">
        <v>6.57</v>
      </c>
      <c r="L367">
        <v>3.5609999999999999</v>
      </c>
      <c r="M367">
        <v>1</v>
      </c>
    </row>
    <row r="368" spans="1:13" x14ac:dyDescent="0.2">
      <c r="A368" t="s">
        <v>152</v>
      </c>
      <c r="B368" t="s">
        <v>63</v>
      </c>
      <c r="C368">
        <v>31</v>
      </c>
      <c r="D368">
        <v>18.178000000000001</v>
      </c>
      <c r="E368">
        <v>4405</v>
      </c>
      <c r="F368">
        <v>4456</v>
      </c>
      <c r="G368">
        <v>4509</v>
      </c>
      <c r="H368" t="s">
        <v>36</v>
      </c>
      <c r="I368">
        <v>1213780</v>
      </c>
      <c r="J368">
        <v>38599637</v>
      </c>
      <c r="K368">
        <v>1.42</v>
      </c>
      <c r="L368">
        <v>0.77</v>
      </c>
      <c r="M368">
        <v>1</v>
      </c>
    </row>
    <row r="369" spans="1:13" x14ac:dyDescent="0.2">
      <c r="A369" t="s">
        <v>152</v>
      </c>
      <c r="B369" t="s">
        <v>65</v>
      </c>
      <c r="C369">
        <v>32</v>
      </c>
      <c r="D369">
        <v>18.591999999999999</v>
      </c>
      <c r="E369">
        <v>4554</v>
      </c>
      <c r="F369">
        <v>4587</v>
      </c>
      <c r="G369">
        <v>4599</v>
      </c>
      <c r="H369" t="s">
        <v>38</v>
      </c>
      <c r="I369">
        <v>341224</v>
      </c>
      <c r="J369">
        <v>8353854</v>
      </c>
      <c r="K369">
        <v>0.31</v>
      </c>
      <c r="L369">
        <v>0.16700000000000001</v>
      </c>
      <c r="M369">
        <v>1</v>
      </c>
    </row>
    <row r="370" spans="1:13" x14ac:dyDescent="0.2">
      <c r="A370" t="s">
        <v>152</v>
      </c>
      <c r="B370" t="s">
        <v>67</v>
      </c>
      <c r="C370">
        <v>33</v>
      </c>
      <c r="D370">
        <v>18.693999999999999</v>
      </c>
      <c r="E370">
        <v>4599</v>
      </c>
      <c r="F370">
        <v>4620</v>
      </c>
      <c r="G370">
        <v>4658</v>
      </c>
      <c r="H370" t="s">
        <v>30</v>
      </c>
      <c r="I370">
        <v>560726</v>
      </c>
      <c r="J370">
        <v>18646039</v>
      </c>
      <c r="K370">
        <v>0.69</v>
      </c>
      <c r="L370">
        <v>0.372</v>
      </c>
      <c r="M370">
        <v>1</v>
      </c>
    </row>
    <row r="371" spans="1:13" x14ac:dyDescent="0.2">
      <c r="A371" t="s">
        <v>152</v>
      </c>
      <c r="B371" t="s">
        <v>69</v>
      </c>
      <c r="C371">
        <v>34</v>
      </c>
      <c r="D371">
        <v>18.989999999999998</v>
      </c>
      <c r="E371">
        <v>4668</v>
      </c>
      <c r="F371">
        <v>4713</v>
      </c>
      <c r="G371">
        <v>4739</v>
      </c>
      <c r="H371" t="s">
        <v>45</v>
      </c>
      <c r="I371">
        <v>830933</v>
      </c>
      <c r="J371">
        <v>23606374</v>
      </c>
      <c r="K371">
        <v>0.87</v>
      </c>
      <c r="L371">
        <v>0.47099999999999997</v>
      </c>
      <c r="M371">
        <v>1</v>
      </c>
    </row>
    <row r="372" spans="1:13" x14ac:dyDescent="0.2">
      <c r="A372" t="s">
        <v>152</v>
      </c>
      <c r="B372" t="s">
        <v>70</v>
      </c>
      <c r="C372">
        <v>35</v>
      </c>
      <c r="D372">
        <v>19.399000000000001</v>
      </c>
      <c r="E372">
        <v>4827</v>
      </c>
      <c r="F372">
        <v>4842</v>
      </c>
      <c r="G372">
        <v>4849</v>
      </c>
      <c r="H372" t="s">
        <v>76</v>
      </c>
      <c r="I372">
        <v>792832</v>
      </c>
      <c r="J372">
        <v>17666046</v>
      </c>
      <c r="K372">
        <v>0.65</v>
      </c>
      <c r="L372">
        <v>0.35199999999999998</v>
      </c>
      <c r="M372">
        <v>1</v>
      </c>
    </row>
    <row r="373" spans="1:13" x14ac:dyDescent="0.2">
      <c r="A373" t="s">
        <v>152</v>
      </c>
      <c r="B373" t="s">
        <v>71</v>
      </c>
      <c r="C373">
        <v>36</v>
      </c>
      <c r="D373">
        <v>19.451000000000001</v>
      </c>
      <c r="E373">
        <v>4849</v>
      </c>
      <c r="F373">
        <v>4859</v>
      </c>
      <c r="G373">
        <v>4866</v>
      </c>
      <c r="H373" t="s">
        <v>52</v>
      </c>
      <c r="I373">
        <v>1092493</v>
      </c>
      <c r="J373">
        <v>26538904</v>
      </c>
      <c r="K373">
        <v>0.98</v>
      </c>
      <c r="L373">
        <v>0.53</v>
      </c>
      <c r="M373">
        <v>1</v>
      </c>
    </row>
    <row r="374" spans="1:13" x14ac:dyDescent="0.2">
      <c r="A374" t="s">
        <v>152</v>
      </c>
      <c r="B374" t="s">
        <v>72</v>
      </c>
      <c r="C374">
        <v>37</v>
      </c>
      <c r="D374">
        <v>19.501999999999999</v>
      </c>
      <c r="E374">
        <v>4866</v>
      </c>
      <c r="F374">
        <v>4875</v>
      </c>
      <c r="G374">
        <v>4895</v>
      </c>
      <c r="H374" t="s">
        <v>52</v>
      </c>
      <c r="I374">
        <v>1475940</v>
      </c>
      <c r="J374">
        <v>36699569</v>
      </c>
      <c r="K374">
        <v>1.35</v>
      </c>
      <c r="L374">
        <v>0.73199999999999998</v>
      </c>
      <c r="M374">
        <v>1</v>
      </c>
    </row>
    <row r="375" spans="1:13" x14ac:dyDescent="0.2">
      <c r="A375" t="s">
        <v>152</v>
      </c>
      <c r="B375" t="s">
        <v>73</v>
      </c>
      <c r="C375">
        <v>38</v>
      </c>
      <c r="D375">
        <v>20.134</v>
      </c>
      <c r="E375">
        <v>5038</v>
      </c>
      <c r="F375">
        <v>5075</v>
      </c>
      <c r="G375">
        <v>5086</v>
      </c>
      <c r="H375" t="s">
        <v>56</v>
      </c>
      <c r="I375">
        <v>282536</v>
      </c>
      <c r="J375">
        <v>3754007</v>
      </c>
      <c r="K375">
        <v>0.14000000000000001</v>
      </c>
      <c r="L375">
        <v>7.4999999999999997E-2</v>
      </c>
      <c r="M375">
        <v>1</v>
      </c>
    </row>
    <row r="376" spans="1:13" x14ac:dyDescent="0.2">
      <c r="A376" t="s">
        <v>152</v>
      </c>
      <c r="B376" t="s">
        <v>74</v>
      </c>
      <c r="C376">
        <v>39</v>
      </c>
      <c r="D376">
        <v>21.837</v>
      </c>
      <c r="E376">
        <v>5573</v>
      </c>
      <c r="F376">
        <v>5613</v>
      </c>
      <c r="G376">
        <v>5630</v>
      </c>
      <c r="H376" t="s">
        <v>45</v>
      </c>
      <c r="I376">
        <v>310058</v>
      </c>
      <c r="J376">
        <v>7727549</v>
      </c>
      <c r="K376">
        <v>0.28000000000000003</v>
      </c>
      <c r="L376">
        <v>0.154</v>
      </c>
      <c r="M376">
        <v>1</v>
      </c>
    </row>
    <row r="377" spans="1:13" x14ac:dyDescent="0.2">
      <c r="A377" t="s">
        <v>152</v>
      </c>
      <c r="B377" t="s">
        <v>75</v>
      </c>
      <c r="C377">
        <v>40</v>
      </c>
      <c r="D377">
        <v>22.076000000000001</v>
      </c>
      <c r="E377">
        <v>5670</v>
      </c>
      <c r="F377">
        <v>5689</v>
      </c>
      <c r="G377">
        <v>5713</v>
      </c>
      <c r="H377" t="s">
        <v>118</v>
      </c>
      <c r="I377">
        <v>590677</v>
      </c>
      <c r="J377">
        <v>15598554</v>
      </c>
      <c r="K377">
        <v>0.56999999999999995</v>
      </c>
      <c r="L377">
        <v>0.311</v>
      </c>
      <c r="M377">
        <v>1</v>
      </c>
    </row>
    <row r="378" spans="1:13" x14ac:dyDescent="0.2">
      <c r="A378" t="s">
        <v>152</v>
      </c>
      <c r="B378" t="s">
        <v>77</v>
      </c>
      <c r="C378">
        <v>41</v>
      </c>
      <c r="D378">
        <v>22.286000000000001</v>
      </c>
      <c r="E378">
        <v>5736</v>
      </c>
      <c r="F378">
        <v>5756</v>
      </c>
      <c r="G378">
        <v>5778</v>
      </c>
      <c r="H378" t="s">
        <v>26</v>
      </c>
      <c r="I378">
        <v>510325</v>
      </c>
      <c r="J378">
        <v>18751567</v>
      </c>
      <c r="K378">
        <v>0.69</v>
      </c>
      <c r="L378">
        <v>0.374</v>
      </c>
      <c r="M378">
        <v>1</v>
      </c>
    </row>
    <row r="379" spans="1:13" x14ac:dyDescent="0.2">
      <c r="A379" t="s">
        <v>152</v>
      </c>
      <c r="B379" t="s">
        <v>78</v>
      </c>
      <c r="C379">
        <v>42</v>
      </c>
      <c r="D379">
        <v>22.42</v>
      </c>
      <c r="E379">
        <v>5778</v>
      </c>
      <c r="F379">
        <v>5798</v>
      </c>
      <c r="G379">
        <v>5824</v>
      </c>
      <c r="H379" t="s">
        <v>34</v>
      </c>
      <c r="I379">
        <v>949432</v>
      </c>
      <c r="J379">
        <v>26356541</v>
      </c>
      <c r="K379">
        <v>0.97</v>
      </c>
      <c r="L379">
        <v>0.52600000000000002</v>
      </c>
      <c r="M379">
        <v>1</v>
      </c>
    </row>
    <row r="380" spans="1:13" x14ac:dyDescent="0.2">
      <c r="A380" t="s">
        <v>152</v>
      </c>
      <c r="B380" t="s">
        <v>79</v>
      </c>
      <c r="C380">
        <v>43</v>
      </c>
      <c r="D380">
        <v>22.693999999999999</v>
      </c>
      <c r="E380">
        <v>5844</v>
      </c>
      <c r="F380">
        <v>5885</v>
      </c>
      <c r="G380">
        <v>5918</v>
      </c>
      <c r="H380" t="s">
        <v>64</v>
      </c>
      <c r="I380">
        <v>454488</v>
      </c>
      <c r="J380">
        <v>12094973</v>
      </c>
      <c r="K380">
        <v>0.45</v>
      </c>
      <c r="L380">
        <v>0.24099999999999999</v>
      </c>
      <c r="M380">
        <v>1</v>
      </c>
    </row>
    <row r="381" spans="1:13" x14ac:dyDescent="0.2">
      <c r="A381" t="s">
        <v>152</v>
      </c>
      <c r="B381" t="s">
        <v>80</v>
      </c>
      <c r="C381">
        <v>44</v>
      </c>
      <c r="D381">
        <v>23.108000000000001</v>
      </c>
      <c r="E381">
        <v>5978</v>
      </c>
      <c r="F381">
        <v>6016</v>
      </c>
      <c r="G381">
        <v>6030</v>
      </c>
      <c r="H381" t="s">
        <v>28</v>
      </c>
      <c r="I381">
        <v>364548</v>
      </c>
      <c r="J381">
        <v>7671684</v>
      </c>
      <c r="K381">
        <v>0.28000000000000003</v>
      </c>
      <c r="L381">
        <v>0.153</v>
      </c>
      <c r="M381">
        <v>1</v>
      </c>
    </row>
    <row r="382" spans="1:13" x14ac:dyDescent="0.2">
      <c r="A382" t="s">
        <v>152</v>
      </c>
      <c r="B382" t="s">
        <v>81</v>
      </c>
      <c r="C382">
        <v>45</v>
      </c>
      <c r="D382">
        <v>24.332000000000001</v>
      </c>
      <c r="E382">
        <v>6386</v>
      </c>
      <c r="F382">
        <v>6403</v>
      </c>
      <c r="G382">
        <v>6420</v>
      </c>
      <c r="H382" t="s">
        <v>18</v>
      </c>
      <c r="I382">
        <v>585718</v>
      </c>
      <c r="J382">
        <v>13672803</v>
      </c>
      <c r="K382">
        <v>0.5</v>
      </c>
      <c r="L382">
        <v>0.27300000000000002</v>
      </c>
      <c r="M382">
        <v>1</v>
      </c>
    </row>
    <row r="383" spans="1:13" x14ac:dyDescent="0.2">
      <c r="A383" t="s">
        <v>152</v>
      </c>
      <c r="B383" t="s">
        <v>82</v>
      </c>
      <c r="C383">
        <v>46</v>
      </c>
      <c r="D383">
        <v>27.54</v>
      </c>
      <c r="E383">
        <v>7335</v>
      </c>
      <c r="F383">
        <v>7417</v>
      </c>
      <c r="G383">
        <v>7450</v>
      </c>
      <c r="H383" t="s">
        <v>68</v>
      </c>
      <c r="I383">
        <v>349922</v>
      </c>
      <c r="J383">
        <v>10102237</v>
      </c>
      <c r="K383">
        <v>0.37</v>
      </c>
      <c r="L383">
        <v>0.20200000000000001</v>
      </c>
      <c r="M383">
        <v>1</v>
      </c>
    </row>
    <row r="384" spans="1:13" x14ac:dyDescent="0.2">
      <c r="A384" t="s">
        <v>152</v>
      </c>
      <c r="B384" t="s">
        <v>83</v>
      </c>
      <c r="C384">
        <v>47</v>
      </c>
      <c r="D384">
        <v>31.244</v>
      </c>
      <c r="E384">
        <v>8553</v>
      </c>
      <c r="F384">
        <v>8588</v>
      </c>
      <c r="G384">
        <v>8624</v>
      </c>
      <c r="H384" t="s">
        <v>64</v>
      </c>
      <c r="I384">
        <v>519329</v>
      </c>
      <c r="J384">
        <v>16341773</v>
      </c>
      <c r="K384">
        <v>0.6</v>
      </c>
      <c r="L384">
        <v>0.32600000000000001</v>
      </c>
      <c r="M384">
        <v>1</v>
      </c>
    </row>
    <row r="385" spans="1:13" x14ac:dyDescent="0.2">
      <c r="A385" t="s">
        <v>152</v>
      </c>
      <c r="B385" t="s">
        <v>85</v>
      </c>
      <c r="C385">
        <v>48</v>
      </c>
      <c r="D385">
        <v>32.875999999999998</v>
      </c>
      <c r="E385">
        <v>9059</v>
      </c>
      <c r="F385">
        <v>9105</v>
      </c>
      <c r="G385">
        <v>9151</v>
      </c>
      <c r="H385" t="s">
        <v>110</v>
      </c>
      <c r="I385">
        <v>1478205</v>
      </c>
      <c r="J385">
        <v>39780377</v>
      </c>
      <c r="K385">
        <v>1.46</v>
      </c>
      <c r="L385">
        <v>0.79400000000000004</v>
      </c>
      <c r="M385">
        <v>1</v>
      </c>
    </row>
    <row r="386" spans="1:13" x14ac:dyDescent="0.2">
      <c r="A386" t="s">
        <v>154</v>
      </c>
      <c r="B386" t="s">
        <v>13</v>
      </c>
      <c r="C386">
        <v>1</v>
      </c>
      <c r="D386">
        <v>4.3639999999999999</v>
      </c>
      <c r="E386">
        <v>73</v>
      </c>
      <c r="F386">
        <v>88</v>
      </c>
      <c r="G386">
        <v>133</v>
      </c>
      <c r="H386" t="s">
        <v>18</v>
      </c>
      <c r="I386">
        <v>1379146</v>
      </c>
      <c r="J386">
        <v>36688082</v>
      </c>
      <c r="K386">
        <v>11.34</v>
      </c>
      <c r="L386">
        <v>1.1499999999999999</v>
      </c>
      <c r="M386">
        <v>1</v>
      </c>
    </row>
    <row r="387" spans="1:13" x14ac:dyDescent="0.2">
      <c r="A387" t="s">
        <v>154</v>
      </c>
      <c r="B387" t="s">
        <v>15</v>
      </c>
      <c r="C387">
        <v>2</v>
      </c>
      <c r="D387">
        <v>4.8769999999999998</v>
      </c>
      <c r="E387">
        <v>225</v>
      </c>
      <c r="F387">
        <v>250</v>
      </c>
      <c r="G387">
        <v>348</v>
      </c>
      <c r="H387" t="s">
        <v>114</v>
      </c>
      <c r="I387">
        <v>966144</v>
      </c>
      <c r="J387">
        <v>59058963</v>
      </c>
      <c r="K387">
        <v>18.260000000000002</v>
      </c>
      <c r="L387">
        <v>1.851</v>
      </c>
      <c r="M387">
        <v>1</v>
      </c>
    </row>
    <row r="388" spans="1:13" x14ac:dyDescent="0.2">
      <c r="A388" t="s">
        <v>154</v>
      </c>
      <c r="B388" t="s">
        <v>17</v>
      </c>
      <c r="C388">
        <v>3</v>
      </c>
      <c r="D388">
        <v>5.4219999999999997</v>
      </c>
      <c r="E388">
        <v>397</v>
      </c>
      <c r="F388">
        <v>422</v>
      </c>
      <c r="G388">
        <v>487</v>
      </c>
      <c r="H388" t="s">
        <v>45</v>
      </c>
      <c r="I388">
        <v>7449417</v>
      </c>
      <c r="J388">
        <v>141891050</v>
      </c>
      <c r="K388">
        <v>43.87</v>
      </c>
      <c r="L388">
        <v>4.4480000000000004</v>
      </c>
      <c r="M388">
        <v>1</v>
      </c>
    </row>
    <row r="389" spans="1:13" x14ac:dyDescent="0.2">
      <c r="A389" t="s">
        <v>154</v>
      </c>
      <c r="B389" t="s">
        <v>19</v>
      </c>
      <c r="C389">
        <v>4</v>
      </c>
      <c r="D389">
        <v>5.7560000000000002</v>
      </c>
      <c r="E389">
        <v>509</v>
      </c>
      <c r="F389">
        <v>528</v>
      </c>
      <c r="G389">
        <v>557</v>
      </c>
      <c r="H389" t="s">
        <v>20</v>
      </c>
      <c r="I389">
        <v>6145474</v>
      </c>
      <c r="J389">
        <v>162625214</v>
      </c>
      <c r="K389">
        <v>50.28</v>
      </c>
      <c r="L389">
        <v>5.0979999999999999</v>
      </c>
      <c r="M389">
        <v>1</v>
      </c>
    </row>
    <row r="390" spans="1:13" x14ac:dyDescent="0.2">
      <c r="A390" t="s">
        <v>154</v>
      </c>
      <c r="B390" t="s">
        <v>21</v>
      </c>
      <c r="C390">
        <v>5</v>
      </c>
      <c r="D390">
        <v>5.8730000000000002</v>
      </c>
      <c r="E390">
        <v>557</v>
      </c>
      <c r="F390">
        <v>565</v>
      </c>
      <c r="G390">
        <v>630</v>
      </c>
      <c r="H390" t="s">
        <v>26</v>
      </c>
      <c r="I390">
        <v>839174</v>
      </c>
      <c r="J390">
        <v>48259997</v>
      </c>
      <c r="K390">
        <v>14.92</v>
      </c>
      <c r="L390">
        <v>1.5129999999999999</v>
      </c>
      <c r="M390">
        <v>1</v>
      </c>
    </row>
    <row r="391" spans="1:13" x14ac:dyDescent="0.2">
      <c r="A391" t="s">
        <v>154</v>
      </c>
      <c r="B391" t="s">
        <v>23</v>
      </c>
      <c r="C391">
        <v>6</v>
      </c>
      <c r="D391">
        <v>6.1159999999999997</v>
      </c>
      <c r="E391">
        <v>630</v>
      </c>
      <c r="F391">
        <v>642</v>
      </c>
      <c r="G391">
        <v>683</v>
      </c>
      <c r="H391" t="s">
        <v>24</v>
      </c>
      <c r="I391">
        <v>350879</v>
      </c>
      <c r="J391">
        <v>12926929</v>
      </c>
      <c r="K391">
        <v>4</v>
      </c>
      <c r="L391">
        <v>0.40500000000000003</v>
      </c>
      <c r="M391">
        <v>1</v>
      </c>
    </row>
    <row r="392" spans="1:13" x14ac:dyDescent="0.2">
      <c r="A392" t="s">
        <v>154</v>
      </c>
      <c r="B392" t="s">
        <v>25</v>
      </c>
      <c r="C392">
        <v>7</v>
      </c>
      <c r="D392">
        <v>6.9710000000000001</v>
      </c>
      <c r="E392">
        <v>888</v>
      </c>
      <c r="F392">
        <v>912</v>
      </c>
      <c r="G392">
        <v>925</v>
      </c>
      <c r="H392" t="s">
        <v>28</v>
      </c>
      <c r="I392">
        <v>206293</v>
      </c>
      <c r="J392">
        <v>3864865</v>
      </c>
      <c r="K392">
        <v>1.2</v>
      </c>
      <c r="L392">
        <v>0.121</v>
      </c>
      <c r="M392">
        <v>1</v>
      </c>
    </row>
    <row r="393" spans="1:13" x14ac:dyDescent="0.2">
      <c r="A393" t="s">
        <v>154</v>
      </c>
      <c r="B393" t="s">
        <v>27</v>
      </c>
      <c r="C393">
        <v>8</v>
      </c>
      <c r="D393">
        <v>7.0949999999999998</v>
      </c>
      <c r="E393">
        <v>925</v>
      </c>
      <c r="F393">
        <v>951</v>
      </c>
      <c r="G393">
        <v>1003</v>
      </c>
      <c r="H393" t="s">
        <v>105</v>
      </c>
      <c r="I393">
        <v>591540</v>
      </c>
      <c r="J393">
        <v>19431278</v>
      </c>
      <c r="K393">
        <v>6.01</v>
      </c>
      <c r="L393">
        <v>0.60899999999999999</v>
      </c>
      <c r="M393">
        <v>1</v>
      </c>
    </row>
    <row r="394" spans="1:13" x14ac:dyDescent="0.2">
      <c r="A394" t="s">
        <v>154</v>
      </c>
      <c r="B394" t="s">
        <v>29</v>
      </c>
      <c r="C394">
        <v>9</v>
      </c>
      <c r="D394">
        <v>7.5119999999999996</v>
      </c>
      <c r="E394">
        <v>1056</v>
      </c>
      <c r="F394">
        <v>1083</v>
      </c>
      <c r="G394">
        <v>1098</v>
      </c>
      <c r="H394" t="s">
        <v>14</v>
      </c>
      <c r="I394">
        <v>444836</v>
      </c>
      <c r="J394">
        <v>8849781</v>
      </c>
      <c r="K394">
        <v>2.74</v>
      </c>
      <c r="L394">
        <v>0.27700000000000002</v>
      </c>
      <c r="M394">
        <v>1</v>
      </c>
    </row>
    <row r="395" spans="1:13" x14ac:dyDescent="0.2">
      <c r="A395" t="s">
        <v>154</v>
      </c>
      <c r="B395" t="s">
        <v>31</v>
      </c>
      <c r="C395">
        <v>10</v>
      </c>
      <c r="D395">
        <v>8.39</v>
      </c>
      <c r="E395">
        <v>1323</v>
      </c>
      <c r="F395">
        <v>1361</v>
      </c>
      <c r="G395">
        <v>1373</v>
      </c>
      <c r="H395" t="s">
        <v>28</v>
      </c>
      <c r="I395">
        <v>213787</v>
      </c>
      <c r="J395">
        <v>5262363</v>
      </c>
      <c r="K395">
        <v>1.63</v>
      </c>
      <c r="L395">
        <v>0.16500000000000001</v>
      </c>
      <c r="M395">
        <v>1</v>
      </c>
    </row>
    <row r="396" spans="1:13" x14ac:dyDescent="0.2">
      <c r="A396" t="s">
        <v>154</v>
      </c>
      <c r="B396" t="s">
        <v>33</v>
      </c>
      <c r="C396">
        <v>11</v>
      </c>
      <c r="D396">
        <v>8.4730000000000008</v>
      </c>
      <c r="E396">
        <v>1373</v>
      </c>
      <c r="F396">
        <v>1387</v>
      </c>
      <c r="G396">
        <v>1416</v>
      </c>
      <c r="H396" t="s">
        <v>34</v>
      </c>
      <c r="I396">
        <v>294702</v>
      </c>
      <c r="J396">
        <v>8190931</v>
      </c>
      <c r="K396">
        <v>2.5299999999999998</v>
      </c>
      <c r="L396">
        <v>0.25700000000000001</v>
      </c>
      <c r="M396">
        <v>1</v>
      </c>
    </row>
    <row r="397" spans="1:13" x14ac:dyDescent="0.2">
      <c r="A397" t="s">
        <v>154</v>
      </c>
      <c r="B397" t="s">
        <v>35</v>
      </c>
      <c r="C397">
        <v>12</v>
      </c>
      <c r="D397">
        <v>8.9079999999999995</v>
      </c>
      <c r="E397">
        <v>1452</v>
      </c>
      <c r="F397">
        <v>1525</v>
      </c>
      <c r="G397">
        <v>1613</v>
      </c>
      <c r="H397" t="s">
        <v>14</v>
      </c>
      <c r="I397">
        <v>594044</v>
      </c>
      <c r="J397">
        <v>44290179</v>
      </c>
      <c r="K397">
        <v>13.69</v>
      </c>
      <c r="L397">
        <v>1.3879999999999999</v>
      </c>
      <c r="M397">
        <v>1</v>
      </c>
    </row>
    <row r="398" spans="1:13" x14ac:dyDescent="0.2">
      <c r="A398" t="s">
        <v>154</v>
      </c>
      <c r="B398" t="s">
        <v>37</v>
      </c>
      <c r="C398">
        <v>13</v>
      </c>
      <c r="D398">
        <v>9.8209999999999997</v>
      </c>
      <c r="E398">
        <v>1787</v>
      </c>
      <c r="F398">
        <v>1813</v>
      </c>
      <c r="G398">
        <v>1829</v>
      </c>
      <c r="H398" t="s">
        <v>28</v>
      </c>
      <c r="I398">
        <v>641530</v>
      </c>
      <c r="J398">
        <v>19076433</v>
      </c>
      <c r="K398">
        <v>5.9</v>
      </c>
      <c r="L398">
        <v>0.59799999999999998</v>
      </c>
      <c r="M398">
        <v>1</v>
      </c>
    </row>
    <row r="399" spans="1:13" x14ac:dyDescent="0.2">
      <c r="A399" t="s">
        <v>154</v>
      </c>
      <c r="B399" t="s">
        <v>39</v>
      </c>
      <c r="C399">
        <v>14</v>
      </c>
      <c r="D399">
        <v>9.9049999999999994</v>
      </c>
      <c r="E399">
        <v>1829</v>
      </c>
      <c r="F399">
        <v>1840</v>
      </c>
      <c r="G399">
        <v>1890</v>
      </c>
      <c r="H399" t="s">
        <v>54</v>
      </c>
      <c r="I399">
        <v>323433</v>
      </c>
      <c r="J399">
        <v>16096507</v>
      </c>
      <c r="K399">
        <v>4.9800000000000004</v>
      </c>
      <c r="L399">
        <v>0.505</v>
      </c>
      <c r="M399">
        <v>1</v>
      </c>
    </row>
    <row r="400" spans="1:13" x14ac:dyDescent="0.2">
      <c r="A400" t="s">
        <v>154</v>
      </c>
      <c r="B400" t="s">
        <v>40</v>
      </c>
      <c r="C400">
        <v>15</v>
      </c>
      <c r="D400">
        <v>10.307</v>
      </c>
      <c r="E400">
        <v>1944</v>
      </c>
      <c r="F400">
        <v>1967</v>
      </c>
      <c r="G400">
        <v>2007</v>
      </c>
      <c r="H400" t="s">
        <v>28</v>
      </c>
      <c r="I400">
        <v>2501272</v>
      </c>
      <c r="J400">
        <v>92973231</v>
      </c>
      <c r="K400">
        <v>28.75</v>
      </c>
      <c r="L400">
        <v>2.915</v>
      </c>
      <c r="M400">
        <v>1</v>
      </c>
    </row>
    <row r="401" spans="1:13" x14ac:dyDescent="0.2">
      <c r="A401" t="s">
        <v>154</v>
      </c>
      <c r="B401" t="s">
        <v>41</v>
      </c>
      <c r="C401">
        <v>16</v>
      </c>
      <c r="D401">
        <v>10.465999999999999</v>
      </c>
      <c r="E401">
        <v>2007</v>
      </c>
      <c r="F401">
        <v>2017</v>
      </c>
      <c r="G401">
        <v>2065</v>
      </c>
      <c r="H401" t="s">
        <v>34</v>
      </c>
      <c r="I401">
        <v>357417</v>
      </c>
      <c r="J401">
        <v>13244996</v>
      </c>
      <c r="K401">
        <v>4.0999999999999996</v>
      </c>
      <c r="L401">
        <v>0.41499999999999998</v>
      </c>
      <c r="M401">
        <v>1</v>
      </c>
    </row>
    <row r="402" spans="1:13" x14ac:dyDescent="0.2">
      <c r="A402" t="s">
        <v>154</v>
      </c>
      <c r="B402" t="s">
        <v>42</v>
      </c>
      <c r="C402">
        <v>17</v>
      </c>
      <c r="D402">
        <v>11.074</v>
      </c>
      <c r="E402">
        <v>2192</v>
      </c>
      <c r="F402">
        <v>2210</v>
      </c>
      <c r="G402">
        <v>2219</v>
      </c>
      <c r="H402" t="s">
        <v>84</v>
      </c>
      <c r="I402">
        <v>340087</v>
      </c>
      <c r="J402">
        <v>8409562</v>
      </c>
      <c r="K402">
        <v>2.6</v>
      </c>
      <c r="L402">
        <v>0.26400000000000001</v>
      </c>
      <c r="M402">
        <v>1</v>
      </c>
    </row>
    <row r="403" spans="1:13" x14ac:dyDescent="0.2">
      <c r="A403" t="s">
        <v>154</v>
      </c>
      <c r="B403" t="s">
        <v>44</v>
      </c>
      <c r="C403">
        <v>18</v>
      </c>
      <c r="D403">
        <v>11.151</v>
      </c>
      <c r="E403">
        <v>2219</v>
      </c>
      <c r="F403">
        <v>2234</v>
      </c>
      <c r="G403">
        <v>2266</v>
      </c>
      <c r="H403" t="s">
        <v>24</v>
      </c>
      <c r="I403">
        <v>432737</v>
      </c>
      <c r="J403">
        <v>20947577</v>
      </c>
      <c r="K403">
        <v>6.48</v>
      </c>
      <c r="L403">
        <v>0.65700000000000003</v>
      </c>
      <c r="M403">
        <v>1</v>
      </c>
    </row>
    <row r="404" spans="1:13" x14ac:dyDescent="0.2">
      <c r="A404" t="s">
        <v>154</v>
      </c>
      <c r="B404" t="s">
        <v>46</v>
      </c>
      <c r="C404">
        <v>19</v>
      </c>
      <c r="D404">
        <v>11.589</v>
      </c>
      <c r="E404">
        <v>2349</v>
      </c>
      <c r="F404">
        <v>2372</v>
      </c>
      <c r="G404">
        <v>2398</v>
      </c>
      <c r="H404" t="s">
        <v>76</v>
      </c>
      <c r="I404">
        <v>285187</v>
      </c>
      <c r="J404">
        <v>9028053</v>
      </c>
      <c r="K404">
        <v>2.79</v>
      </c>
      <c r="L404">
        <v>0.28299999999999997</v>
      </c>
      <c r="M404">
        <v>1</v>
      </c>
    </row>
    <row r="405" spans="1:13" x14ac:dyDescent="0.2">
      <c r="A405" t="s">
        <v>154</v>
      </c>
      <c r="B405" t="s">
        <v>48</v>
      </c>
      <c r="C405">
        <v>20</v>
      </c>
      <c r="D405">
        <v>11.746</v>
      </c>
      <c r="E405">
        <v>2398</v>
      </c>
      <c r="F405">
        <v>2422</v>
      </c>
      <c r="G405">
        <v>2471</v>
      </c>
      <c r="H405" t="s">
        <v>118</v>
      </c>
      <c r="I405">
        <v>365748</v>
      </c>
      <c r="J405">
        <v>15869294</v>
      </c>
      <c r="K405">
        <v>4.91</v>
      </c>
      <c r="L405">
        <v>0.497</v>
      </c>
      <c r="M405">
        <v>1</v>
      </c>
    </row>
    <row r="406" spans="1:13" x14ac:dyDescent="0.2">
      <c r="A406" t="s">
        <v>154</v>
      </c>
      <c r="B406" t="s">
        <v>50</v>
      </c>
      <c r="C406">
        <v>21</v>
      </c>
      <c r="D406">
        <v>12.051</v>
      </c>
      <c r="E406">
        <v>2497</v>
      </c>
      <c r="F406">
        <v>2519</v>
      </c>
      <c r="G406">
        <v>2558</v>
      </c>
      <c r="H406" t="s">
        <v>155</v>
      </c>
      <c r="I406">
        <v>295129</v>
      </c>
      <c r="J406">
        <v>15552015</v>
      </c>
      <c r="K406">
        <v>4.8099999999999996</v>
      </c>
      <c r="L406">
        <v>0.48799999999999999</v>
      </c>
      <c r="M406">
        <v>1</v>
      </c>
    </row>
    <row r="407" spans="1:13" x14ac:dyDescent="0.2">
      <c r="A407" t="s">
        <v>154</v>
      </c>
      <c r="B407" t="s">
        <v>51</v>
      </c>
      <c r="C407">
        <v>22</v>
      </c>
      <c r="D407">
        <v>12.287000000000001</v>
      </c>
      <c r="E407">
        <v>2575</v>
      </c>
      <c r="F407">
        <v>2593</v>
      </c>
      <c r="G407">
        <v>2620</v>
      </c>
      <c r="H407" t="s">
        <v>18</v>
      </c>
      <c r="I407">
        <v>1163129</v>
      </c>
      <c r="J407">
        <v>35599328</v>
      </c>
      <c r="K407">
        <v>11.01</v>
      </c>
      <c r="L407">
        <v>1.1160000000000001</v>
      </c>
      <c r="M407">
        <v>1</v>
      </c>
    </row>
    <row r="408" spans="1:13" x14ac:dyDescent="0.2">
      <c r="A408" t="s">
        <v>154</v>
      </c>
      <c r="B408" t="s">
        <v>53</v>
      </c>
      <c r="C408">
        <v>23</v>
      </c>
      <c r="D408">
        <v>12.407</v>
      </c>
      <c r="E408">
        <v>2620</v>
      </c>
      <c r="F408">
        <v>2631</v>
      </c>
      <c r="G408">
        <v>2657</v>
      </c>
      <c r="H408" t="s">
        <v>34</v>
      </c>
      <c r="I408">
        <v>210978</v>
      </c>
      <c r="J408">
        <v>5612009</v>
      </c>
      <c r="K408">
        <v>1.74</v>
      </c>
      <c r="L408">
        <v>0.17599999999999999</v>
      </c>
      <c r="M408">
        <v>1</v>
      </c>
    </row>
    <row r="409" spans="1:13" x14ac:dyDescent="0.2">
      <c r="A409" t="s">
        <v>154</v>
      </c>
      <c r="B409" t="s">
        <v>55</v>
      </c>
      <c r="C409">
        <v>24</v>
      </c>
      <c r="D409">
        <v>13.199</v>
      </c>
      <c r="E409">
        <v>2868</v>
      </c>
      <c r="F409">
        <v>2882</v>
      </c>
      <c r="G409">
        <v>2899</v>
      </c>
      <c r="H409" t="s">
        <v>38</v>
      </c>
      <c r="I409">
        <v>374879</v>
      </c>
      <c r="J409">
        <v>10703535</v>
      </c>
      <c r="K409">
        <v>3.31</v>
      </c>
      <c r="L409">
        <v>0.33600000000000002</v>
      </c>
      <c r="M409">
        <v>1</v>
      </c>
    </row>
    <row r="410" spans="1:13" x14ac:dyDescent="0.2">
      <c r="A410" t="s">
        <v>154</v>
      </c>
      <c r="B410" t="s">
        <v>57</v>
      </c>
      <c r="C410">
        <v>25</v>
      </c>
      <c r="D410">
        <v>13.364000000000001</v>
      </c>
      <c r="E410">
        <v>2919</v>
      </c>
      <c r="F410">
        <v>2934</v>
      </c>
      <c r="G410">
        <v>2961</v>
      </c>
      <c r="H410" t="s">
        <v>124</v>
      </c>
      <c r="I410">
        <v>810473</v>
      </c>
      <c r="J410">
        <v>29510066</v>
      </c>
      <c r="K410">
        <v>9.1199999999999992</v>
      </c>
      <c r="L410">
        <v>0.92500000000000004</v>
      </c>
      <c r="M410">
        <v>1</v>
      </c>
    </row>
    <row r="411" spans="1:13" x14ac:dyDescent="0.2">
      <c r="A411" t="s">
        <v>154</v>
      </c>
      <c r="B411" t="s">
        <v>58</v>
      </c>
      <c r="C411">
        <v>26</v>
      </c>
      <c r="D411">
        <v>13.510999999999999</v>
      </c>
      <c r="E411">
        <v>2961</v>
      </c>
      <c r="F411">
        <v>2980</v>
      </c>
      <c r="G411">
        <v>3018</v>
      </c>
      <c r="H411" t="s">
        <v>22</v>
      </c>
      <c r="I411">
        <v>10863973</v>
      </c>
      <c r="J411">
        <v>323413008</v>
      </c>
      <c r="K411">
        <v>100</v>
      </c>
      <c r="L411">
        <v>10.138999999999999</v>
      </c>
      <c r="M411">
        <v>1</v>
      </c>
    </row>
    <row r="412" spans="1:13" x14ac:dyDescent="0.2">
      <c r="A412" t="s">
        <v>154</v>
      </c>
      <c r="B412" t="s">
        <v>59</v>
      </c>
      <c r="C412">
        <v>27</v>
      </c>
      <c r="D412">
        <v>13.885999999999999</v>
      </c>
      <c r="E412">
        <v>3054</v>
      </c>
      <c r="F412">
        <v>3099</v>
      </c>
      <c r="G412">
        <v>3121</v>
      </c>
      <c r="H412" t="s">
        <v>84</v>
      </c>
      <c r="I412">
        <v>1247942</v>
      </c>
      <c r="J412">
        <v>33548668</v>
      </c>
      <c r="K412">
        <v>10.37</v>
      </c>
      <c r="L412">
        <v>1.052</v>
      </c>
      <c r="M412">
        <v>1</v>
      </c>
    </row>
    <row r="413" spans="1:13" x14ac:dyDescent="0.2">
      <c r="A413" t="s">
        <v>154</v>
      </c>
      <c r="B413" t="s">
        <v>60</v>
      </c>
      <c r="C413">
        <v>28</v>
      </c>
      <c r="D413">
        <v>14.875999999999999</v>
      </c>
      <c r="E413">
        <v>3386</v>
      </c>
      <c r="F413">
        <v>3412</v>
      </c>
      <c r="G413">
        <v>3423</v>
      </c>
      <c r="H413" t="s">
        <v>84</v>
      </c>
      <c r="I413">
        <v>196477</v>
      </c>
      <c r="J413">
        <v>8156739</v>
      </c>
      <c r="K413">
        <v>2.52</v>
      </c>
      <c r="L413">
        <v>0.25600000000000001</v>
      </c>
      <c r="M413">
        <v>1</v>
      </c>
    </row>
    <row r="414" spans="1:13" x14ac:dyDescent="0.2">
      <c r="A414" t="s">
        <v>154</v>
      </c>
      <c r="B414" t="s">
        <v>61</v>
      </c>
      <c r="C414">
        <v>29</v>
      </c>
      <c r="D414">
        <v>14.944000000000001</v>
      </c>
      <c r="E414">
        <v>3423</v>
      </c>
      <c r="F414">
        <v>3433</v>
      </c>
      <c r="G414">
        <v>3460</v>
      </c>
      <c r="H414" t="s">
        <v>156</v>
      </c>
      <c r="I414">
        <v>316313</v>
      </c>
      <c r="J414">
        <v>9843936</v>
      </c>
      <c r="K414">
        <v>3.04</v>
      </c>
      <c r="L414">
        <v>0.309</v>
      </c>
      <c r="M414">
        <v>1</v>
      </c>
    </row>
    <row r="415" spans="1:13" x14ac:dyDescent="0.2">
      <c r="A415" t="s">
        <v>154</v>
      </c>
      <c r="B415" t="s">
        <v>62</v>
      </c>
      <c r="C415">
        <v>30</v>
      </c>
      <c r="D415">
        <v>15.170999999999999</v>
      </c>
      <c r="E415">
        <v>3473</v>
      </c>
      <c r="F415">
        <v>3505</v>
      </c>
      <c r="G415">
        <v>3521</v>
      </c>
      <c r="H415" t="s">
        <v>127</v>
      </c>
      <c r="I415">
        <v>207010</v>
      </c>
      <c r="J415">
        <v>7112307</v>
      </c>
      <c r="K415">
        <v>2.2000000000000002</v>
      </c>
      <c r="L415">
        <v>0.223</v>
      </c>
      <c r="M415">
        <v>1</v>
      </c>
    </row>
    <row r="416" spans="1:13" x14ac:dyDescent="0.2">
      <c r="A416" t="s">
        <v>154</v>
      </c>
      <c r="B416" t="s">
        <v>63</v>
      </c>
      <c r="C416">
        <v>31</v>
      </c>
      <c r="D416">
        <v>15.265000000000001</v>
      </c>
      <c r="E416">
        <v>3521</v>
      </c>
      <c r="F416">
        <v>3535</v>
      </c>
      <c r="G416">
        <v>3565</v>
      </c>
      <c r="H416" t="s">
        <v>34</v>
      </c>
      <c r="I416">
        <v>489567</v>
      </c>
      <c r="J416">
        <v>14347639</v>
      </c>
      <c r="K416">
        <v>4.4400000000000004</v>
      </c>
      <c r="L416">
        <v>0.45</v>
      </c>
      <c r="M416">
        <v>1</v>
      </c>
    </row>
    <row r="417" spans="1:13" x14ac:dyDescent="0.2">
      <c r="A417" t="s">
        <v>154</v>
      </c>
      <c r="B417" t="s">
        <v>65</v>
      </c>
      <c r="C417">
        <v>32</v>
      </c>
      <c r="D417">
        <v>15.492000000000001</v>
      </c>
      <c r="E417">
        <v>3568</v>
      </c>
      <c r="F417">
        <v>3607</v>
      </c>
      <c r="G417">
        <v>3640</v>
      </c>
      <c r="H417" t="s">
        <v>36</v>
      </c>
      <c r="I417">
        <v>695184</v>
      </c>
      <c r="J417">
        <v>22771808</v>
      </c>
      <c r="K417">
        <v>7.04</v>
      </c>
      <c r="L417">
        <v>0.71399999999999997</v>
      </c>
      <c r="M417">
        <v>1</v>
      </c>
    </row>
    <row r="418" spans="1:13" x14ac:dyDescent="0.2">
      <c r="A418" t="s">
        <v>154</v>
      </c>
      <c r="B418" t="s">
        <v>67</v>
      </c>
      <c r="C418">
        <v>33</v>
      </c>
      <c r="D418">
        <v>15.708</v>
      </c>
      <c r="E418">
        <v>3648</v>
      </c>
      <c r="F418">
        <v>3675</v>
      </c>
      <c r="G418">
        <v>3698</v>
      </c>
      <c r="H418" t="s">
        <v>157</v>
      </c>
      <c r="I418">
        <v>467259</v>
      </c>
      <c r="J418">
        <v>13645737</v>
      </c>
      <c r="K418">
        <v>4.22</v>
      </c>
      <c r="L418">
        <v>0.42799999999999999</v>
      </c>
      <c r="M418">
        <v>1</v>
      </c>
    </row>
    <row r="419" spans="1:13" x14ac:dyDescent="0.2">
      <c r="A419" t="s">
        <v>154</v>
      </c>
      <c r="B419" t="s">
        <v>69</v>
      </c>
      <c r="C419">
        <v>34</v>
      </c>
      <c r="D419">
        <v>16</v>
      </c>
      <c r="E419">
        <v>3754</v>
      </c>
      <c r="F419">
        <v>3768</v>
      </c>
      <c r="G419">
        <v>3786</v>
      </c>
      <c r="H419" t="s">
        <v>45</v>
      </c>
      <c r="I419">
        <v>343813</v>
      </c>
      <c r="J419">
        <v>8786483</v>
      </c>
      <c r="K419">
        <v>2.72</v>
      </c>
      <c r="L419">
        <v>0.27500000000000002</v>
      </c>
      <c r="M419">
        <v>1</v>
      </c>
    </row>
    <row r="420" spans="1:13" x14ac:dyDescent="0.2">
      <c r="A420" t="s">
        <v>154</v>
      </c>
      <c r="B420" t="s">
        <v>70</v>
      </c>
      <c r="C420">
        <v>35</v>
      </c>
      <c r="D420">
        <v>16.21</v>
      </c>
      <c r="E420">
        <v>3818</v>
      </c>
      <c r="F420">
        <v>3834</v>
      </c>
      <c r="G420">
        <v>3858</v>
      </c>
      <c r="H420" t="s">
        <v>26</v>
      </c>
      <c r="I420">
        <v>950724</v>
      </c>
      <c r="J420">
        <v>29612002</v>
      </c>
      <c r="K420">
        <v>9.16</v>
      </c>
      <c r="L420">
        <v>0.92800000000000005</v>
      </c>
      <c r="M420">
        <v>1</v>
      </c>
    </row>
    <row r="421" spans="1:13" x14ac:dyDescent="0.2">
      <c r="A421" t="s">
        <v>154</v>
      </c>
      <c r="B421" t="s">
        <v>71</v>
      </c>
      <c r="C421">
        <v>36</v>
      </c>
      <c r="D421">
        <v>16.367000000000001</v>
      </c>
      <c r="E421">
        <v>3858</v>
      </c>
      <c r="F421">
        <v>3884</v>
      </c>
      <c r="G421">
        <v>3910</v>
      </c>
      <c r="H421" t="s">
        <v>43</v>
      </c>
      <c r="I421">
        <v>1045572</v>
      </c>
      <c r="J421">
        <v>32661285</v>
      </c>
      <c r="K421">
        <v>10.1</v>
      </c>
      <c r="L421">
        <v>1.024</v>
      </c>
      <c r="M421">
        <v>1</v>
      </c>
    </row>
    <row r="422" spans="1:13" x14ac:dyDescent="0.2">
      <c r="A422" t="s">
        <v>154</v>
      </c>
      <c r="B422" t="s">
        <v>72</v>
      </c>
      <c r="C422">
        <v>37</v>
      </c>
      <c r="D422">
        <v>16.547999999999998</v>
      </c>
      <c r="E422">
        <v>3910</v>
      </c>
      <c r="F422">
        <v>3941</v>
      </c>
      <c r="G422">
        <v>3976</v>
      </c>
      <c r="H422" t="s">
        <v>20</v>
      </c>
      <c r="I422">
        <v>10548603</v>
      </c>
      <c r="J422">
        <v>271928414</v>
      </c>
      <c r="K422">
        <v>84.08</v>
      </c>
      <c r="L422">
        <v>8.5250000000000004</v>
      </c>
      <c r="M422">
        <v>1</v>
      </c>
    </row>
    <row r="423" spans="1:13" x14ac:dyDescent="0.2">
      <c r="A423" t="s">
        <v>154</v>
      </c>
      <c r="B423" t="s">
        <v>73</v>
      </c>
      <c r="C423">
        <v>38</v>
      </c>
      <c r="D423">
        <v>17.326000000000001</v>
      </c>
      <c r="E423">
        <v>4172</v>
      </c>
      <c r="F423">
        <v>4187</v>
      </c>
      <c r="G423">
        <v>4194</v>
      </c>
      <c r="H423" t="s">
        <v>28</v>
      </c>
      <c r="I423">
        <v>215003</v>
      </c>
      <c r="J423">
        <v>5217496</v>
      </c>
      <c r="K423">
        <v>1.61</v>
      </c>
      <c r="L423">
        <v>0.16400000000000001</v>
      </c>
      <c r="M423">
        <v>1</v>
      </c>
    </row>
    <row r="424" spans="1:13" x14ac:dyDescent="0.2">
      <c r="A424" t="s">
        <v>154</v>
      </c>
      <c r="B424" t="s">
        <v>74</v>
      </c>
      <c r="C424">
        <v>39</v>
      </c>
      <c r="D424">
        <v>17.431999999999999</v>
      </c>
      <c r="E424">
        <v>4194</v>
      </c>
      <c r="F424">
        <v>4220</v>
      </c>
      <c r="G424">
        <v>4254</v>
      </c>
      <c r="H424" t="s">
        <v>52</v>
      </c>
      <c r="I424">
        <v>4860267</v>
      </c>
      <c r="J424">
        <v>126933789</v>
      </c>
      <c r="K424">
        <v>39.25</v>
      </c>
      <c r="L424">
        <v>3.9790000000000001</v>
      </c>
      <c r="M424">
        <v>1</v>
      </c>
    </row>
    <row r="425" spans="1:13" x14ac:dyDescent="0.2">
      <c r="A425" t="s">
        <v>154</v>
      </c>
      <c r="B425" t="s">
        <v>75</v>
      </c>
      <c r="C425">
        <v>40</v>
      </c>
      <c r="D425">
        <v>17.626999999999999</v>
      </c>
      <c r="E425">
        <v>4254</v>
      </c>
      <c r="F425">
        <v>4282</v>
      </c>
      <c r="G425">
        <v>4296</v>
      </c>
      <c r="H425" t="s">
        <v>99</v>
      </c>
      <c r="I425">
        <v>191083</v>
      </c>
      <c r="J425">
        <v>5469406</v>
      </c>
      <c r="K425">
        <v>1.69</v>
      </c>
      <c r="L425">
        <v>0.17100000000000001</v>
      </c>
      <c r="M425">
        <v>1</v>
      </c>
    </row>
    <row r="426" spans="1:13" x14ac:dyDescent="0.2">
      <c r="A426" t="s">
        <v>154</v>
      </c>
      <c r="B426" t="s">
        <v>77</v>
      </c>
      <c r="C426">
        <v>41</v>
      </c>
      <c r="D426">
        <v>17.917000000000002</v>
      </c>
      <c r="E426">
        <v>4337</v>
      </c>
      <c r="F426">
        <v>4374</v>
      </c>
      <c r="G426">
        <v>4401</v>
      </c>
      <c r="H426" t="s">
        <v>76</v>
      </c>
      <c r="I426">
        <v>866854</v>
      </c>
      <c r="J426">
        <v>23750098</v>
      </c>
      <c r="K426">
        <v>7.34</v>
      </c>
      <c r="L426">
        <v>0.745</v>
      </c>
      <c r="M426">
        <v>1</v>
      </c>
    </row>
    <row r="427" spans="1:13" x14ac:dyDescent="0.2">
      <c r="A427" t="s">
        <v>154</v>
      </c>
      <c r="B427" t="s">
        <v>78</v>
      </c>
      <c r="C427">
        <v>42</v>
      </c>
      <c r="D427">
        <v>18.177</v>
      </c>
      <c r="E427">
        <v>4427</v>
      </c>
      <c r="F427">
        <v>4456</v>
      </c>
      <c r="G427">
        <v>4510</v>
      </c>
      <c r="H427" t="s">
        <v>84</v>
      </c>
      <c r="I427">
        <v>2134782</v>
      </c>
      <c r="J427">
        <v>65910349</v>
      </c>
      <c r="K427">
        <v>20.38</v>
      </c>
      <c r="L427">
        <v>2.0659999999999998</v>
      </c>
      <c r="M427">
        <v>1</v>
      </c>
    </row>
    <row r="428" spans="1:13" x14ac:dyDescent="0.2">
      <c r="A428" t="s">
        <v>154</v>
      </c>
      <c r="B428" t="s">
        <v>79</v>
      </c>
      <c r="C428">
        <v>43</v>
      </c>
      <c r="D428">
        <v>18.59</v>
      </c>
      <c r="E428">
        <v>4572</v>
      </c>
      <c r="F428">
        <v>4587</v>
      </c>
      <c r="G428">
        <v>4600</v>
      </c>
      <c r="H428" t="s">
        <v>26</v>
      </c>
      <c r="I428">
        <v>670145</v>
      </c>
      <c r="J428">
        <v>17136547</v>
      </c>
      <c r="K428">
        <v>5.3</v>
      </c>
      <c r="L428">
        <v>0.53700000000000003</v>
      </c>
      <c r="M428">
        <v>1</v>
      </c>
    </row>
    <row r="429" spans="1:13" x14ac:dyDescent="0.2">
      <c r="A429" t="s">
        <v>154</v>
      </c>
      <c r="B429" t="s">
        <v>80</v>
      </c>
      <c r="C429">
        <v>44</v>
      </c>
      <c r="D429">
        <v>18.693000000000001</v>
      </c>
      <c r="E429">
        <v>4600</v>
      </c>
      <c r="F429">
        <v>4619</v>
      </c>
      <c r="G429">
        <v>4665</v>
      </c>
      <c r="H429" t="s">
        <v>30</v>
      </c>
      <c r="I429">
        <v>1451765</v>
      </c>
      <c r="J429">
        <v>43235815</v>
      </c>
      <c r="K429">
        <v>13.37</v>
      </c>
      <c r="L429">
        <v>1.355</v>
      </c>
      <c r="M429">
        <v>1</v>
      </c>
    </row>
    <row r="430" spans="1:13" x14ac:dyDescent="0.2">
      <c r="A430" t="s">
        <v>154</v>
      </c>
      <c r="B430" t="s">
        <v>81</v>
      </c>
      <c r="C430">
        <v>45</v>
      </c>
      <c r="D430">
        <v>18.989000000000001</v>
      </c>
      <c r="E430">
        <v>4676</v>
      </c>
      <c r="F430">
        <v>4713</v>
      </c>
      <c r="G430">
        <v>4738</v>
      </c>
      <c r="H430" t="s">
        <v>45</v>
      </c>
      <c r="I430">
        <v>1183127</v>
      </c>
      <c r="J430">
        <v>36104970</v>
      </c>
      <c r="K430">
        <v>11.16</v>
      </c>
      <c r="L430">
        <v>1.1319999999999999</v>
      </c>
      <c r="M430">
        <v>1</v>
      </c>
    </row>
    <row r="431" spans="1:13" x14ac:dyDescent="0.2">
      <c r="A431" t="s">
        <v>154</v>
      </c>
      <c r="B431" t="s">
        <v>82</v>
      </c>
      <c r="C431">
        <v>46</v>
      </c>
      <c r="D431">
        <v>19.190000000000001</v>
      </c>
      <c r="E431">
        <v>4761</v>
      </c>
      <c r="F431">
        <v>4776</v>
      </c>
      <c r="G431">
        <v>4791</v>
      </c>
      <c r="H431" t="s">
        <v>52</v>
      </c>
      <c r="I431">
        <v>241528</v>
      </c>
      <c r="J431">
        <v>5869447</v>
      </c>
      <c r="K431">
        <v>1.81</v>
      </c>
      <c r="L431">
        <v>0.184</v>
      </c>
      <c r="M431">
        <v>1</v>
      </c>
    </row>
    <row r="432" spans="1:13" x14ac:dyDescent="0.2">
      <c r="A432" t="s">
        <v>154</v>
      </c>
      <c r="B432" t="s">
        <v>83</v>
      </c>
      <c r="C432">
        <v>47</v>
      </c>
      <c r="D432">
        <v>19.396999999999998</v>
      </c>
      <c r="E432">
        <v>4825</v>
      </c>
      <c r="F432">
        <v>4842</v>
      </c>
      <c r="G432">
        <v>4851</v>
      </c>
      <c r="H432" t="s">
        <v>76</v>
      </c>
      <c r="I432">
        <v>1451631</v>
      </c>
      <c r="J432">
        <v>35128120</v>
      </c>
      <c r="K432">
        <v>10.86</v>
      </c>
      <c r="L432">
        <v>1.101</v>
      </c>
      <c r="M432">
        <v>1</v>
      </c>
    </row>
    <row r="433" spans="1:13" x14ac:dyDescent="0.2">
      <c r="A433" t="s">
        <v>154</v>
      </c>
      <c r="B433" t="s">
        <v>85</v>
      </c>
      <c r="C433">
        <v>48</v>
      </c>
      <c r="D433">
        <v>19.452999999999999</v>
      </c>
      <c r="E433">
        <v>4851</v>
      </c>
      <c r="F433">
        <v>4860</v>
      </c>
      <c r="G433">
        <v>4864</v>
      </c>
      <c r="H433" t="s">
        <v>52</v>
      </c>
      <c r="I433">
        <v>1023227</v>
      </c>
      <c r="J433">
        <v>22085341</v>
      </c>
      <c r="K433">
        <v>6.83</v>
      </c>
      <c r="L433">
        <v>0.69199999999999995</v>
      </c>
      <c r="M433">
        <v>1</v>
      </c>
    </row>
    <row r="434" spans="1:13" x14ac:dyDescent="0.2">
      <c r="A434" t="s">
        <v>154</v>
      </c>
      <c r="B434" t="s">
        <v>86</v>
      </c>
      <c r="C434">
        <v>49</v>
      </c>
      <c r="D434">
        <v>19.503</v>
      </c>
      <c r="E434">
        <v>4864</v>
      </c>
      <c r="F434">
        <v>4875</v>
      </c>
      <c r="G434">
        <v>4892</v>
      </c>
      <c r="H434" t="s">
        <v>52</v>
      </c>
      <c r="I434">
        <v>2154468</v>
      </c>
      <c r="J434">
        <v>53631199</v>
      </c>
      <c r="K434">
        <v>16.579999999999998</v>
      </c>
      <c r="L434">
        <v>1.681</v>
      </c>
      <c r="M434">
        <v>1</v>
      </c>
    </row>
    <row r="435" spans="1:13" x14ac:dyDescent="0.2">
      <c r="A435" t="s">
        <v>154</v>
      </c>
      <c r="B435" t="s">
        <v>87</v>
      </c>
      <c r="C435">
        <v>50</v>
      </c>
      <c r="D435">
        <v>20.13</v>
      </c>
      <c r="E435">
        <v>5054</v>
      </c>
      <c r="F435">
        <v>5074</v>
      </c>
      <c r="G435">
        <v>5084</v>
      </c>
      <c r="H435" t="s">
        <v>116</v>
      </c>
      <c r="I435">
        <v>970703</v>
      </c>
      <c r="J435">
        <v>24257666</v>
      </c>
      <c r="K435">
        <v>7.5</v>
      </c>
      <c r="L435">
        <v>0.76</v>
      </c>
      <c r="M435">
        <v>1</v>
      </c>
    </row>
    <row r="436" spans="1:13" x14ac:dyDescent="0.2">
      <c r="A436" t="s">
        <v>154</v>
      </c>
      <c r="B436" t="s">
        <v>88</v>
      </c>
      <c r="C436">
        <v>51</v>
      </c>
      <c r="D436">
        <v>20.193999999999999</v>
      </c>
      <c r="E436">
        <v>5084</v>
      </c>
      <c r="F436">
        <v>5094</v>
      </c>
      <c r="G436">
        <v>5135</v>
      </c>
      <c r="H436" t="s">
        <v>34</v>
      </c>
      <c r="I436">
        <v>868141</v>
      </c>
      <c r="J436">
        <v>26310840</v>
      </c>
      <c r="K436">
        <v>8.14</v>
      </c>
      <c r="L436">
        <v>0.82499999999999996</v>
      </c>
      <c r="M436">
        <v>1</v>
      </c>
    </row>
    <row r="437" spans="1:13" x14ac:dyDescent="0.2">
      <c r="A437" t="s">
        <v>154</v>
      </c>
      <c r="B437" t="s">
        <v>89</v>
      </c>
      <c r="C437">
        <v>52</v>
      </c>
      <c r="D437">
        <v>20.899000000000001</v>
      </c>
      <c r="E437">
        <v>5294</v>
      </c>
      <c r="F437">
        <v>5317</v>
      </c>
      <c r="G437">
        <v>5343</v>
      </c>
      <c r="H437" t="s">
        <v>36</v>
      </c>
      <c r="I437">
        <v>315139</v>
      </c>
      <c r="J437">
        <v>9983725</v>
      </c>
      <c r="K437">
        <v>3.09</v>
      </c>
      <c r="L437">
        <v>0.313</v>
      </c>
      <c r="M437">
        <v>1</v>
      </c>
    </row>
    <row r="438" spans="1:13" x14ac:dyDescent="0.2">
      <c r="A438" t="s">
        <v>154</v>
      </c>
      <c r="B438" t="s">
        <v>91</v>
      </c>
      <c r="C438">
        <v>53</v>
      </c>
      <c r="D438">
        <v>21.632999999999999</v>
      </c>
      <c r="E438">
        <v>5535</v>
      </c>
      <c r="F438">
        <v>5549</v>
      </c>
      <c r="G438">
        <v>5567</v>
      </c>
      <c r="H438" t="s">
        <v>56</v>
      </c>
      <c r="I438">
        <v>230382</v>
      </c>
      <c r="J438">
        <v>5808409</v>
      </c>
      <c r="K438">
        <v>1.8</v>
      </c>
      <c r="L438">
        <v>0.182</v>
      </c>
      <c r="M438">
        <v>1</v>
      </c>
    </row>
    <row r="439" spans="1:13" x14ac:dyDescent="0.2">
      <c r="A439" t="s">
        <v>154</v>
      </c>
      <c r="B439" t="s">
        <v>92</v>
      </c>
      <c r="C439">
        <v>54</v>
      </c>
      <c r="D439">
        <v>21.835999999999999</v>
      </c>
      <c r="E439">
        <v>5595</v>
      </c>
      <c r="F439">
        <v>5613</v>
      </c>
      <c r="G439">
        <v>5631</v>
      </c>
      <c r="H439" t="s">
        <v>20</v>
      </c>
      <c r="I439">
        <v>1977233</v>
      </c>
      <c r="J439">
        <v>49670217</v>
      </c>
      <c r="K439">
        <v>15.36</v>
      </c>
      <c r="L439">
        <v>1.5569999999999999</v>
      </c>
      <c r="M439">
        <v>1</v>
      </c>
    </row>
    <row r="440" spans="1:13" x14ac:dyDescent="0.2">
      <c r="A440" t="s">
        <v>154</v>
      </c>
      <c r="B440" t="s">
        <v>93</v>
      </c>
      <c r="C440">
        <v>55</v>
      </c>
      <c r="D440">
        <v>22.074999999999999</v>
      </c>
      <c r="E440">
        <v>5671</v>
      </c>
      <c r="F440">
        <v>5689</v>
      </c>
      <c r="G440">
        <v>5711</v>
      </c>
      <c r="H440" t="s">
        <v>118</v>
      </c>
      <c r="I440">
        <v>1727996</v>
      </c>
      <c r="J440">
        <v>42873171</v>
      </c>
      <c r="K440">
        <v>13.26</v>
      </c>
      <c r="L440">
        <v>1.3440000000000001</v>
      </c>
      <c r="M440">
        <v>1</v>
      </c>
    </row>
    <row r="441" spans="1:13" x14ac:dyDescent="0.2">
      <c r="A441" t="s">
        <v>154</v>
      </c>
      <c r="B441" t="s">
        <v>94</v>
      </c>
      <c r="C441">
        <v>56</v>
      </c>
      <c r="D441">
        <v>22.286000000000001</v>
      </c>
      <c r="E441">
        <v>5737</v>
      </c>
      <c r="F441">
        <v>5756</v>
      </c>
      <c r="G441">
        <v>5778</v>
      </c>
      <c r="H441" t="s">
        <v>84</v>
      </c>
      <c r="I441">
        <v>563338</v>
      </c>
      <c r="J441">
        <v>18840447</v>
      </c>
      <c r="K441">
        <v>5.83</v>
      </c>
      <c r="L441">
        <v>0.59099999999999997</v>
      </c>
      <c r="M441">
        <v>1</v>
      </c>
    </row>
    <row r="442" spans="1:13" x14ac:dyDescent="0.2">
      <c r="A442" t="s">
        <v>154</v>
      </c>
      <c r="B442" t="s">
        <v>96</v>
      </c>
      <c r="C442">
        <v>57</v>
      </c>
      <c r="D442">
        <v>22.692</v>
      </c>
      <c r="E442">
        <v>5831</v>
      </c>
      <c r="F442">
        <v>5884</v>
      </c>
      <c r="G442">
        <v>5941</v>
      </c>
      <c r="H442" t="s">
        <v>64</v>
      </c>
      <c r="I442">
        <v>1708505</v>
      </c>
      <c r="J442">
        <v>49086475</v>
      </c>
      <c r="K442">
        <v>15.18</v>
      </c>
      <c r="L442">
        <v>1.5389999999999999</v>
      </c>
      <c r="M442">
        <v>1</v>
      </c>
    </row>
    <row r="443" spans="1:13" x14ac:dyDescent="0.2">
      <c r="A443" t="s">
        <v>154</v>
      </c>
      <c r="B443" t="s">
        <v>97</v>
      </c>
      <c r="C443">
        <v>58</v>
      </c>
      <c r="D443">
        <v>23.103000000000002</v>
      </c>
      <c r="E443">
        <v>5964</v>
      </c>
      <c r="F443">
        <v>6014</v>
      </c>
      <c r="G443">
        <v>6031</v>
      </c>
      <c r="H443" t="s">
        <v>76</v>
      </c>
      <c r="I443">
        <v>2425252</v>
      </c>
      <c r="J443">
        <v>66629567</v>
      </c>
      <c r="K443">
        <v>20.6</v>
      </c>
      <c r="L443">
        <v>2.089</v>
      </c>
      <c r="M443">
        <v>1</v>
      </c>
    </row>
    <row r="444" spans="1:13" x14ac:dyDescent="0.2">
      <c r="A444" t="s">
        <v>154</v>
      </c>
      <c r="B444" t="s">
        <v>98</v>
      </c>
      <c r="C444">
        <v>59</v>
      </c>
      <c r="D444">
        <v>23.190999999999999</v>
      </c>
      <c r="E444">
        <v>6031</v>
      </c>
      <c r="F444">
        <v>6042</v>
      </c>
      <c r="G444">
        <v>6075</v>
      </c>
      <c r="H444" t="s">
        <v>54</v>
      </c>
      <c r="I444">
        <v>386029</v>
      </c>
      <c r="J444">
        <v>12767382</v>
      </c>
      <c r="K444">
        <v>3.95</v>
      </c>
      <c r="L444">
        <v>0.4</v>
      </c>
      <c r="M444">
        <v>1</v>
      </c>
    </row>
    <row r="445" spans="1:13" x14ac:dyDescent="0.2">
      <c r="A445" t="s">
        <v>154</v>
      </c>
      <c r="B445" t="s">
        <v>100</v>
      </c>
      <c r="C445">
        <v>60</v>
      </c>
      <c r="D445">
        <v>23.452000000000002</v>
      </c>
      <c r="E445">
        <v>6083</v>
      </c>
      <c r="F445">
        <v>6124</v>
      </c>
      <c r="G445">
        <v>6139</v>
      </c>
      <c r="H445" t="s">
        <v>28</v>
      </c>
      <c r="I445">
        <v>314189</v>
      </c>
      <c r="J445">
        <v>11267716</v>
      </c>
      <c r="K445">
        <v>3.48</v>
      </c>
      <c r="L445">
        <v>0.35299999999999998</v>
      </c>
      <c r="M445">
        <v>1</v>
      </c>
    </row>
    <row r="446" spans="1:13" x14ac:dyDescent="0.2">
      <c r="A446" t="s">
        <v>154</v>
      </c>
      <c r="B446" t="s">
        <v>102</v>
      </c>
      <c r="C446">
        <v>61</v>
      </c>
      <c r="D446">
        <v>23.541</v>
      </c>
      <c r="E446">
        <v>6139</v>
      </c>
      <c r="F446">
        <v>6152</v>
      </c>
      <c r="G446">
        <v>6190</v>
      </c>
      <c r="H446" t="s">
        <v>43</v>
      </c>
      <c r="I446">
        <v>336978</v>
      </c>
      <c r="J446">
        <v>12574543</v>
      </c>
      <c r="K446">
        <v>3.89</v>
      </c>
      <c r="L446">
        <v>0.39400000000000002</v>
      </c>
      <c r="M446">
        <v>1</v>
      </c>
    </row>
    <row r="447" spans="1:13" x14ac:dyDescent="0.2">
      <c r="A447" t="s">
        <v>154</v>
      </c>
      <c r="B447" t="s">
        <v>103</v>
      </c>
      <c r="C447">
        <v>62</v>
      </c>
      <c r="D447">
        <v>24.146000000000001</v>
      </c>
      <c r="E447">
        <v>6261</v>
      </c>
      <c r="F447">
        <v>6344</v>
      </c>
      <c r="G447">
        <v>6363</v>
      </c>
      <c r="H447" t="s">
        <v>127</v>
      </c>
      <c r="I447">
        <v>223165</v>
      </c>
      <c r="J447">
        <v>6659434</v>
      </c>
      <c r="K447">
        <v>2.06</v>
      </c>
      <c r="L447">
        <v>0.20899999999999999</v>
      </c>
      <c r="M447">
        <v>1</v>
      </c>
    </row>
    <row r="448" spans="1:13" x14ac:dyDescent="0.2">
      <c r="A448" t="s">
        <v>154</v>
      </c>
      <c r="B448" t="s">
        <v>104</v>
      </c>
      <c r="C448">
        <v>63</v>
      </c>
      <c r="D448">
        <v>24.332000000000001</v>
      </c>
      <c r="E448">
        <v>6385</v>
      </c>
      <c r="F448">
        <v>6403</v>
      </c>
      <c r="G448">
        <v>6419</v>
      </c>
      <c r="H448" t="s">
        <v>20</v>
      </c>
      <c r="I448">
        <v>1939085</v>
      </c>
      <c r="J448">
        <v>47038275</v>
      </c>
      <c r="K448">
        <v>14.54</v>
      </c>
      <c r="L448">
        <v>1.4750000000000001</v>
      </c>
      <c r="M448">
        <v>1</v>
      </c>
    </row>
    <row r="449" spans="1:13" x14ac:dyDescent="0.2">
      <c r="A449" t="s">
        <v>154</v>
      </c>
      <c r="B449" t="s">
        <v>106</v>
      </c>
      <c r="C449">
        <v>64</v>
      </c>
      <c r="D449">
        <v>24.42</v>
      </c>
      <c r="E449">
        <v>6419</v>
      </c>
      <c r="F449">
        <v>6431</v>
      </c>
      <c r="G449">
        <v>6445</v>
      </c>
      <c r="H449" t="s">
        <v>20</v>
      </c>
      <c r="I449">
        <v>219190</v>
      </c>
      <c r="J449">
        <v>5717847</v>
      </c>
      <c r="K449">
        <v>1.77</v>
      </c>
      <c r="L449">
        <v>0.17899999999999999</v>
      </c>
      <c r="M449">
        <v>1</v>
      </c>
    </row>
    <row r="450" spans="1:13" x14ac:dyDescent="0.2">
      <c r="A450" t="s">
        <v>154</v>
      </c>
      <c r="B450" t="s">
        <v>107</v>
      </c>
      <c r="C450">
        <v>65</v>
      </c>
      <c r="D450">
        <v>24.602</v>
      </c>
      <c r="E450">
        <v>6471</v>
      </c>
      <c r="F450">
        <v>6488</v>
      </c>
      <c r="G450">
        <v>6522</v>
      </c>
      <c r="H450" t="s">
        <v>22</v>
      </c>
      <c r="I450">
        <v>1596558</v>
      </c>
      <c r="J450">
        <v>40412966</v>
      </c>
      <c r="K450">
        <v>12.5</v>
      </c>
      <c r="L450">
        <v>1.2669999999999999</v>
      </c>
      <c r="M450">
        <v>1</v>
      </c>
    </row>
    <row r="451" spans="1:13" x14ac:dyDescent="0.2">
      <c r="A451" t="s">
        <v>154</v>
      </c>
      <c r="B451" t="s">
        <v>108</v>
      </c>
      <c r="C451">
        <v>66</v>
      </c>
      <c r="D451">
        <v>24.763999999999999</v>
      </c>
      <c r="E451">
        <v>6522</v>
      </c>
      <c r="F451">
        <v>6539</v>
      </c>
      <c r="G451">
        <v>6559</v>
      </c>
      <c r="H451" t="s">
        <v>30</v>
      </c>
      <c r="I451">
        <v>632459</v>
      </c>
      <c r="J451">
        <v>15933716</v>
      </c>
      <c r="K451">
        <v>4.93</v>
      </c>
      <c r="L451">
        <v>0.499</v>
      </c>
      <c r="M451">
        <v>1</v>
      </c>
    </row>
    <row r="452" spans="1:13" x14ac:dyDescent="0.2">
      <c r="A452" t="s">
        <v>154</v>
      </c>
      <c r="B452" t="s">
        <v>109</v>
      </c>
      <c r="C452">
        <v>67</v>
      </c>
      <c r="D452">
        <v>24.978999999999999</v>
      </c>
      <c r="E452">
        <v>6568</v>
      </c>
      <c r="F452">
        <v>6607</v>
      </c>
      <c r="G452">
        <v>6623</v>
      </c>
      <c r="H452" t="s">
        <v>76</v>
      </c>
      <c r="I452">
        <v>606737</v>
      </c>
      <c r="J452">
        <v>15825379</v>
      </c>
      <c r="K452">
        <v>4.8899999999999997</v>
      </c>
      <c r="L452">
        <v>0.496</v>
      </c>
      <c r="M452">
        <v>1</v>
      </c>
    </row>
    <row r="453" spans="1:13" x14ac:dyDescent="0.2">
      <c r="A453" t="s">
        <v>154</v>
      </c>
      <c r="B453" t="s">
        <v>130</v>
      </c>
      <c r="C453">
        <v>68</v>
      </c>
      <c r="D453">
        <v>26.692</v>
      </c>
      <c r="E453">
        <v>7118</v>
      </c>
      <c r="F453">
        <v>7149</v>
      </c>
      <c r="G453">
        <v>7173</v>
      </c>
      <c r="H453" t="s">
        <v>36</v>
      </c>
      <c r="I453">
        <v>589231</v>
      </c>
      <c r="J453">
        <v>18422132</v>
      </c>
      <c r="K453">
        <v>5.7</v>
      </c>
      <c r="L453">
        <v>0.57799999999999996</v>
      </c>
      <c r="M453">
        <v>1</v>
      </c>
    </row>
    <row r="454" spans="1:13" x14ac:dyDescent="0.2">
      <c r="A454" t="s">
        <v>154</v>
      </c>
      <c r="B454" t="s">
        <v>131</v>
      </c>
      <c r="C454">
        <v>69</v>
      </c>
      <c r="D454">
        <v>26.991</v>
      </c>
      <c r="E454">
        <v>7207</v>
      </c>
      <c r="F454">
        <v>7244</v>
      </c>
      <c r="G454">
        <v>7266</v>
      </c>
      <c r="H454" t="s">
        <v>68</v>
      </c>
      <c r="I454">
        <v>1268955</v>
      </c>
      <c r="J454">
        <v>30291683</v>
      </c>
      <c r="K454">
        <v>9.3699999999999992</v>
      </c>
      <c r="L454">
        <v>0.95</v>
      </c>
      <c r="M454">
        <v>1</v>
      </c>
    </row>
    <row r="455" spans="1:13" x14ac:dyDescent="0.2">
      <c r="A455" t="s">
        <v>154</v>
      </c>
      <c r="B455" t="s">
        <v>132</v>
      </c>
      <c r="C455">
        <v>70</v>
      </c>
      <c r="D455">
        <v>27.193000000000001</v>
      </c>
      <c r="E455">
        <v>7275</v>
      </c>
      <c r="F455">
        <v>7307</v>
      </c>
      <c r="G455">
        <v>7330</v>
      </c>
      <c r="H455" t="s">
        <v>28</v>
      </c>
      <c r="I455">
        <v>295297</v>
      </c>
      <c r="J455">
        <v>7281088</v>
      </c>
      <c r="K455">
        <v>2.25</v>
      </c>
      <c r="L455">
        <v>0.22800000000000001</v>
      </c>
      <c r="M455">
        <v>1</v>
      </c>
    </row>
    <row r="456" spans="1:13" x14ac:dyDescent="0.2">
      <c r="A456" t="s">
        <v>154</v>
      </c>
      <c r="B456" t="s">
        <v>133</v>
      </c>
      <c r="C456">
        <v>71</v>
      </c>
      <c r="D456">
        <v>28.207999999999998</v>
      </c>
      <c r="E456">
        <v>7584</v>
      </c>
      <c r="F456">
        <v>7628</v>
      </c>
      <c r="G456">
        <v>7666</v>
      </c>
      <c r="H456" t="s">
        <v>28</v>
      </c>
      <c r="I456">
        <v>254822</v>
      </c>
      <c r="J456">
        <v>12507523</v>
      </c>
      <c r="K456">
        <v>3.87</v>
      </c>
      <c r="L456">
        <v>0.39200000000000002</v>
      </c>
      <c r="M456">
        <v>1</v>
      </c>
    </row>
    <row r="457" spans="1:13" x14ac:dyDescent="0.2">
      <c r="A457" t="s">
        <v>154</v>
      </c>
      <c r="B457" t="s">
        <v>134</v>
      </c>
      <c r="C457">
        <v>72</v>
      </c>
      <c r="D457">
        <v>28.818000000000001</v>
      </c>
      <c r="E457">
        <v>7778</v>
      </c>
      <c r="F457">
        <v>7821</v>
      </c>
      <c r="G457">
        <v>7838</v>
      </c>
      <c r="H457" t="s">
        <v>95</v>
      </c>
      <c r="I457">
        <v>1123180</v>
      </c>
      <c r="J457">
        <v>31720126</v>
      </c>
      <c r="K457">
        <v>9.81</v>
      </c>
      <c r="L457">
        <v>0.99399999999999999</v>
      </c>
      <c r="M457">
        <v>1</v>
      </c>
    </row>
    <row r="458" spans="1:13" x14ac:dyDescent="0.2">
      <c r="A458" t="s">
        <v>154</v>
      </c>
      <c r="B458" t="s">
        <v>135</v>
      </c>
      <c r="C458">
        <v>73</v>
      </c>
      <c r="D458">
        <v>28.93</v>
      </c>
      <c r="E458">
        <v>7838</v>
      </c>
      <c r="F458">
        <v>7857</v>
      </c>
      <c r="G458">
        <v>7874</v>
      </c>
      <c r="H458" t="s">
        <v>22</v>
      </c>
      <c r="I458">
        <v>1124392</v>
      </c>
      <c r="J458">
        <v>29824386</v>
      </c>
      <c r="K458">
        <v>9.2200000000000006</v>
      </c>
      <c r="L458">
        <v>0.93500000000000005</v>
      </c>
      <c r="M458">
        <v>1</v>
      </c>
    </row>
    <row r="459" spans="1:13" x14ac:dyDescent="0.2">
      <c r="A459" t="s">
        <v>154</v>
      </c>
      <c r="B459" t="s">
        <v>136</v>
      </c>
      <c r="C459">
        <v>74</v>
      </c>
      <c r="D459">
        <v>29.257999999999999</v>
      </c>
      <c r="E459">
        <v>7925</v>
      </c>
      <c r="F459">
        <v>7961</v>
      </c>
      <c r="G459">
        <v>7999</v>
      </c>
      <c r="H459" t="s">
        <v>54</v>
      </c>
      <c r="I459">
        <v>2561325</v>
      </c>
      <c r="J459">
        <v>66182301</v>
      </c>
      <c r="K459">
        <v>20.46</v>
      </c>
      <c r="L459">
        <v>2.0750000000000002</v>
      </c>
      <c r="M459">
        <v>1</v>
      </c>
    </row>
    <row r="460" spans="1:13" x14ac:dyDescent="0.2">
      <c r="A460" t="s">
        <v>154</v>
      </c>
      <c r="B460" t="s">
        <v>137</v>
      </c>
      <c r="C460">
        <v>75</v>
      </c>
      <c r="D460">
        <v>29.652999999999999</v>
      </c>
      <c r="E460">
        <v>8037</v>
      </c>
      <c r="F460">
        <v>8085</v>
      </c>
      <c r="G460">
        <v>8123</v>
      </c>
      <c r="H460" t="s">
        <v>158</v>
      </c>
      <c r="I460">
        <v>371425</v>
      </c>
      <c r="J460">
        <v>13465287</v>
      </c>
      <c r="K460">
        <v>4.16</v>
      </c>
      <c r="L460">
        <v>0.42199999999999999</v>
      </c>
      <c r="M460">
        <v>1</v>
      </c>
    </row>
    <row r="461" spans="1:13" x14ac:dyDescent="0.2">
      <c r="A461" t="s">
        <v>154</v>
      </c>
      <c r="B461" t="s">
        <v>138</v>
      </c>
      <c r="C461">
        <v>76</v>
      </c>
      <c r="D461">
        <v>31.062999999999999</v>
      </c>
      <c r="E461">
        <v>8466</v>
      </c>
      <c r="F461">
        <v>8531</v>
      </c>
      <c r="G461">
        <v>8551</v>
      </c>
      <c r="H461" t="s">
        <v>14</v>
      </c>
      <c r="I461">
        <v>203586</v>
      </c>
      <c r="J461">
        <v>6880919</v>
      </c>
      <c r="K461">
        <v>2.13</v>
      </c>
      <c r="L461">
        <v>0.216</v>
      </c>
      <c r="M461">
        <v>1</v>
      </c>
    </row>
    <row r="462" spans="1:13" x14ac:dyDescent="0.2">
      <c r="A462" t="s">
        <v>154</v>
      </c>
      <c r="B462" t="s">
        <v>139</v>
      </c>
      <c r="C462">
        <v>77</v>
      </c>
      <c r="D462">
        <v>31.241</v>
      </c>
      <c r="E462">
        <v>8551</v>
      </c>
      <c r="F462">
        <v>8588</v>
      </c>
      <c r="G462">
        <v>8623</v>
      </c>
      <c r="H462" t="s">
        <v>99</v>
      </c>
      <c r="I462">
        <v>3062531</v>
      </c>
      <c r="J462">
        <v>86608924</v>
      </c>
      <c r="K462">
        <v>26.78</v>
      </c>
      <c r="L462">
        <v>2.7149999999999999</v>
      </c>
      <c r="M462">
        <v>1</v>
      </c>
    </row>
    <row r="463" spans="1:13" x14ac:dyDescent="0.2">
      <c r="A463" t="s">
        <v>154</v>
      </c>
      <c r="B463" t="s">
        <v>140</v>
      </c>
      <c r="C463">
        <v>78</v>
      </c>
      <c r="D463">
        <v>31.414999999999999</v>
      </c>
      <c r="E463">
        <v>8623</v>
      </c>
      <c r="F463">
        <v>8643</v>
      </c>
      <c r="G463">
        <v>8667</v>
      </c>
      <c r="H463" t="s">
        <v>24</v>
      </c>
      <c r="I463">
        <v>488520</v>
      </c>
      <c r="J463">
        <v>13269146</v>
      </c>
      <c r="K463">
        <v>4.0999999999999996</v>
      </c>
      <c r="L463">
        <v>0.41599999999999998</v>
      </c>
      <c r="M463">
        <v>1</v>
      </c>
    </row>
    <row r="464" spans="1:13" x14ac:dyDescent="0.2">
      <c r="A464" t="s">
        <v>154</v>
      </c>
      <c r="B464" t="s">
        <v>141</v>
      </c>
      <c r="C464">
        <v>79</v>
      </c>
      <c r="D464">
        <v>31.616</v>
      </c>
      <c r="E464">
        <v>8671</v>
      </c>
      <c r="F464">
        <v>8706</v>
      </c>
      <c r="G464">
        <v>8738</v>
      </c>
      <c r="H464" t="s">
        <v>14</v>
      </c>
      <c r="I464">
        <v>554642</v>
      </c>
      <c r="J464">
        <v>15023081</v>
      </c>
      <c r="K464">
        <v>4.6500000000000004</v>
      </c>
      <c r="L464">
        <v>0.47099999999999997</v>
      </c>
      <c r="M464">
        <v>1</v>
      </c>
    </row>
    <row r="465" spans="1:13" x14ac:dyDescent="0.2">
      <c r="A465" t="s">
        <v>154</v>
      </c>
      <c r="B465" t="s">
        <v>142</v>
      </c>
      <c r="C465">
        <v>80</v>
      </c>
      <c r="D465">
        <v>32.005000000000003</v>
      </c>
      <c r="E465">
        <v>8787</v>
      </c>
      <c r="F465">
        <v>8829</v>
      </c>
      <c r="G465">
        <v>8855</v>
      </c>
      <c r="H465" t="s">
        <v>90</v>
      </c>
      <c r="I465">
        <v>262234</v>
      </c>
      <c r="J465">
        <v>10419868</v>
      </c>
      <c r="K465">
        <v>3.22</v>
      </c>
      <c r="L465">
        <v>0.32700000000000001</v>
      </c>
      <c r="M465">
        <v>1</v>
      </c>
    </row>
    <row r="466" spans="1:13" x14ac:dyDescent="0.2">
      <c r="A466" t="s">
        <v>154</v>
      </c>
      <c r="B466" t="s">
        <v>143</v>
      </c>
      <c r="C466">
        <v>81</v>
      </c>
      <c r="D466">
        <v>32.387</v>
      </c>
      <c r="E466">
        <v>8923</v>
      </c>
      <c r="F466">
        <v>8950</v>
      </c>
      <c r="G466">
        <v>8974</v>
      </c>
      <c r="H466" t="s">
        <v>49</v>
      </c>
      <c r="I466">
        <v>584264</v>
      </c>
      <c r="J466">
        <v>16971216</v>
      </c>
      <c r="K466">
        <v>5.25</v>
      </c>
      <c r="L466">
        <v>0.53200000000000003</v>
      </c>
      <c r="M466">
        <v>1</v>
      </c>
    </row>
    <row r="467" spans="1:13" x14ac:dyDescent="0.2">
      <c r="A467" t="s">
        <v>154</v>
      </c>
      <c r="B467" t="s">
        <v>144</v>
      </c>
      <c r="C467">
        <v>82</v>
      </c>
      <c r="D467">
        <v>32.875</v>
      </c>
      <c r="E467">
        <v>9034</v>
      </c>
      <c r="F467">
        <v>9104</v>
      </c>
      <c r="G467">
        <v>9159</v>
      </c>
      <c r="H467" t="s">
        <v>45</v>
      </c>
      <c r="I467">
        <v>7798013</v>
      </c>
      <c r="J467">
        <v>218762329</v>
      </c>
      <c r="K467">
        <v>67.64</v>
      </c>
      <c r="L467">
        <v>6.8579999999999997</v>
      </c>
      <c r="M467">
        <v>1</v>
      </c>
    </row>
    <row r="468" spans="1:13" x14ac:dyDescent="0.2">
      <c r="A468" t="s">
        <v>154</v>
      </c>
      <c r="B468" t="s">
        <v>146</v>
      </c>
      <c r="C468">
        <v>83</v>
      </c>
      <c r="D468">
        <v>33.091999999999999</v>
      </c>
      <c r="E468">
        <v>9159</v>
      </c>
      <c r="F468">
        <v>9173</v>
      </c>
      <c r="G468">
        <v>9210</v>
      </c>
      <c r="H468" t="s">
        <v>101</v>
      </c>
      <c r="I468">
        <v>250874</v>
      </c>
      <c r="J468">
        <v>9534774</v>
      </c>
      <c r="K468">
        <v>2.95</v>
      </c>
      <c r="L468">
        <v>0.29899999999999999</v>
      </c>
      <c r="M468">
        <v>1</v>
      </c>
    </row>
    <row r="469" spans="1:13" x14ac:dyDescent="0.2">
      <c r="A469" t="s">
        <v>154</v>
      </c>
      <c r="B469" t="s">
        <v>148</v>
      </c>
      <c r="C469">
        <v>84</v>
      </c>
      <c r="D469">
        <v>33.792999999999999</v>
      </c>
      <c r="E469">
        <v>9363</v>
      </c>
      <c r="F469">
        <v>9395</v>
      </c>
      <c r="G469">
        <v>9415</v>
      </c>
      <c r="H469" t="s">
        <v>127</v>
      </c>
      <c r="I469">
        <v>456366</v>
      </c>
      <c r="J469">
        <v>11522469</v>
      </c>
      <c r="K469">
        <v>3.56</v>
      </c>
      <c r="L469">
        <v>0.36099999999999999</v>
      </c>
      <c r="M469">
        <v>1</v>
      </c>
    </row>
    <row r="470" spans="1:13" x14ac:dyDescent="0.2">
      <c r="A470" t="s">
        <v>154</v>
      </c>
      <c r="B470" t="s">
        <v>149</v>
      </c>
      <c r="C470">
        <v>85</v>
      </c>
      <c r="D470">
        <v>34.948</v>
      </c>
      <c r="E470">
        <v>9735</v>
      </c>
      <c r="F470">
        <v>9760</v>
      </c>
      <c r="G470">
        <v>9791</v>
      </c>
      <c r="H470" t="s">
        <v>26</v>
      </c>
      <c r="I470">
        <v>419098</v>
      </c>
      <c r="J470">
        <v>11095818</v>
      </c>
      <c r="K470">
        <v>3.43</v>
      </c>
      <c r="L470">
        <v>0.34799999999999998</v>
      </c>
      <c r="M470">
        <v>1</v>
      </c>
    </row>
    <row r="471" spans="1:13" x14ac:dyDescent="0.2">
      <c r="A471" t="s">
        <v>154</v>
      </c>
      <c r="B471" t="s">
        <v>150</v>
      </c>
      <c r="C471">
        <v>86</v>
      </c>
      <c r="D471">
        <v>35.131</v>
      </c>
      <c r="E471">
        <v>9791</v>
      </c>
      <c r="F471">
        <v>9818</v>
      </c>
      <c r="G471">
        <v>9857</v>
      </c>
      <c r="H471" t="s">
        <v>118</v>
      </c>
      <c r="I471">
        <v>2181675</v>
      </c>
      <c r="J471">
        <v>46741021</v>
      </c>
      <c r="K471">
        <v>14.45</v>
      </c>
      <c r="L471">
        <v>1.4650000000000001</v>
      </c>
      <c r="M471">
        <v>1</v>
      </c>
    </row>
    <row r="472" spans="1:13" x14ac:dyDescent="0.2">
      <c r="A472" t="s">
        <v>154</v>
      </c>
      <c r="B472" t="s">
        <v>151</v>
      </c>
      <c r="C472">
        <v>87</v>
      </c>
      <c r="D472">
        <v>36.366</v>
      </c>
      <c r="E472">
        <v>10182</v>
      </c>
      <c r="F472">
        <v>10208</v>
      </c>
      <c r="G472">
        <v>10250</v>
      </c>
      <c r="H472" t="s">
        <v>110</v>
      </c>
      <c r="I472">
        <v>497647</v>
      </c>
      <c r="J472">
        <v>11500225</v>
      </c>
      <c r="K472">
        <v>3.56</v>
      </c>
      <c r="L472">
        <v>0.36099999999999999</v>
      </c>
      <c r="M472">
        <v>1</v>
      </c>
    </row>
    <row r="473" spans="1:13" x14ac:dyDescent="0.2">
      <c r="A473" t="s">
        <v>159</v>
      </c>
      <c r="B473" t="s">
        <v>13</v>
      </c>
      <c r="C473">
        <v>1</v>
      </c>
      <c r="D473">
        <v>4.1210000000000004</v>
      </c>
      <c r="E473">
        <v>5</v>
      </c>
      <c r="F473">
        <v>11</v>
      </c>
      <c r="G473">
        <v>32</v>
      </c>
      <c r="H473" t="s">
        <v>160</v>
      </c>
      <c r="I473">
        <v>777017</v>
      </c>
      <c r="J473">
        <v>12360662</v>
      </c>
      <c r="K473">
        <v>1.1299999999999999</v>
      </c>
      <c r="L473">
        <v>0.33100000000000002</v>
      </c>
      <c r="M473">
        <v>1</v>
      </c>
    </row>
    <row r="474" spans="1:13" x14ac:dyDescent="0.2">
      <c r="A474" t="s">
        <v>159</v>
      </c>
      <c r="B474" t="s">
        <v>15</v>
      </c>
      <c r="C474">
        <v>2</v>
      </c>
      <c r="D474">
        <v>4.29</v>
      </c>
      <c r="E474">
        <v>38</v>
      </c>
      <c r="F474">
        <v>64</v>
      </c>
      <c r="G474">
        <v>78</v>
      </c>
      <c r="H474" t="s">
        <v>28</v>
      </c>
      <c r="I474">
        <v>1111100</v>
      </c>
      <c r="J474">
        <v>19548352</v>
      </c>
      <c r="K474">
        <v>1.79</v>
      </c>
      <c r="L474">
        <v>0.52300000000000002</v>
      </c>
      <c r="M474">
        <v>1</v>
      </c>
    </row>
    <row r="475" spans="1:13" x14ac:dyDescent="0.2">
      <c r="A475" t="s">
        <v>159</v>
      </c>
      <c r="B475" t="s">
        <v>17</v>
      </c>
      <c r="C475">
        <v>3</v>
      </c>
      <c r="D475">
        <v>4.3680000000000003</v>
      </c>
      <c r="E475">
        <v>78</v>
      </c>
      <c r="F475">
        <v>89</v>
      </c>
      <c r="G475">
        <v>133</v>
      </c>
      <c r="H475" t="s">
        <v>16</v>
      </c>
      <c r="I475">
        <v>1702959</v>
      </c>
      <c r="J475">
        <v>47245727</v>
      </c>
      <c r="K475">
        <v>4.33</v>
      </c>
      <c r="L475">
        <v>1.2649999999999999</v>
      </c>
      <c r="M475">
        <v>1</v>
      </c>
    </row>
    <row r="476" spans="1:13" x14ac:dyDescent="0.2">
      <c r="A476" t="s">
        <v>159</v>
      </c>
      <c r="B476" t="s">
        <v>19</v>
      </c>
      <c r="C476">
        <v>4</v>
      </c>
      <c r="D476">
        <v>4.8769999999999998</v>
      </c>
      <c r="E476">
        <v>239</v>
      </c>
      <c r="F476">
        <v>250</v>
      </c>
      <c r="G476">
        <v>277</v>
      </c>
      <c r="H476" t="s">
        <v>112</v>
      </c>
      <c r="I476">
        <v>306154</v>
      </c>
      <c r="J476">
        <v>8113929</v>
      </c>
      <c r="K476">
        <v>0.74</v>
      </c>
      <c r="L476">
        <v>0.217</v>
      </c>
      <c r="M476">
        <v>1</v>
      </c>
    </row>
    <row r="477" spans="1:13" x14ac:dyDescent="0.2">
      <c r="A477" t="s">
        <v>159</v>
      </c>
      <c r="B477" t="s">
        <v>21</v>
      </c>
      <c r="C477">
        <v>5</v>
      </c>
      <c r="D477">
        <v>5.4249999999999998</v>
      </c>
      <c r="E477">
        <v>394</v>
      </c>
      <c r="F477">
        <v>423</v>
      </c>
      <c r="G477">
        <v>477</v>
      </c>
      <c r="H477" t="s">
        <v>110</v>
      </c>
      <c r="I477">
        <v>6554003</v>
      </c>
      <c r="J477">
        <v>128603685</v>
      </c>
      <c r="K477">
        <v>11.8</v>
      </c>
      <c r="L477">
        <v>3.4430000000000001</v>
      </c>
      <c r="M477">
        <v>1</v>
      </c>
    </row>
    <row r="478" spans="1:13" x14ac:dyDescent="0.2">
      <c r="A478" t="s">
        <v>159</v>
      </c>
      <c r="B478" t="s">
        <v>23</v>
      </c>
      <c r="C478">
        <v>6</v>
      </c>
      <c r="D478">
        <v>5.66</v>
      </c>
      <c r="E478">
        <v>477</v>
      </c>
      <c r="F478">
        <v>497</v>
      </c>
      <c r="G478">
        <v>507</v>
      </c>
      <c r="H478" t="s">
        <v>45</v>
      </c>
      <c r="I478">
        <v>473979</v>
      </c>
      <c r="J478">
        <v>9625040</v>
      </c>
      <c r="K478">
        <v>0.88</v>
      </c>
      <c r="L478">
        <v>0.25800000000000001</v>
      </c>
      <c r="M478">
        <v>1</v>
      </c>
    </row>
    <row r="479" spans="1:13" x14ac:dyDescent="0.2">
      <c r="A479" t="s">
        <v>159</v>
      </c>
      <c r="B479" t="s">
        <v>25</v>
      </c>
      <c r="C479">
        <v>7</v>
      </c>
      <c r="D479">
        <v>5.7729999999999997</v>
      </c>
      <c r="E479">
        <v>507</v>
      </c>
      <c r="F479">
        <v>533</v>
      </c>
      <c r="G479">
        <v>631</v>
      </c>
      <c r="H479" t="s">
        <v>22</v>
      </c>
      <c r="I479">
        <v>22189025</v>
      </c>
      <c r="J479">
        <v>710619618</v>
      </c>
      <c r="K479">
        <v>65.180000000000007</v>
      </c>
      <c r="L479">
        <v>19.023</v>
      </c>
      <c r="M479">
        <v>1</v>
      </c>
    </row>
    <row r="480" spans="1:13" x14ac:dyDescent="0.2">
      <c r="A480" t="s">
        <v>159</v>
      </c>
      <c r="B480" t="s">
        <v>27</v>
      </c>
      <c r="C480">
        <v>8</v>
      </c>
      <c r="D480">
        <v>6.117</v>
      </c>
      <c r="E480">
        <v>631</v>
      </c>
      <c r="F480">
        <v>642</v>
      </c>
      <c r="G480">
        <v>698</v>
      </c>
      <c r="H480" t="s">
        <v>24</v>
      </c>
      <c r="I480">
        <v>714275</v>
      </c>
      <c r="J480">
        <v>30521302</v>
      </c>
      <c r="K480">
        <v>2.8</v>
      </c>
      <c r="L480">
        <v>0.81699999999999995</v>
      </c>
      <c r="M480">
        <v>1</v>
      </c>
    </row>
    <row r="481" spans="1:13" x14ac:dyDescent="0.2">
      <c r="A481" t="s">
        <v>159</v>
      </c>
      <c r="B481" t="s">
        <v>29</v>
      </c>
      <c r="C481">
        <v>9</v>
      </c>
      <c r="D481">
        <v>6.7270000000000003</v>
      </c>
      <c r="E481">
        <v>787</v>
      </c>
      <c r="F481">
        <v>835</v>
      </c>
      <c r="G481">
        <v>848</v>
      </c>
      <c r="H481" t="s">
        <v>127</v>
      </c>
      <c r="I481">
        <v>566333</v>
      </c>
      <c r="J481">
        <v>10533772</v>
      </c>
      <c r="K481">
        <v>0.97</v>
      </c>
      <c r="L481">
        <v>0.28199999999999997</v>
      </c>
      <c r="M481">
        <v>1</v>
      </c>
    </row>
    <row r="482" spans="1:13" x14ac:dyDescent="0.2">
      <c r="A482" t="s">
        <v>159</v>
      </c>
      <c r="B482" t="s">
        <v>31</v>
      </c>
      <c r="C482">
        <v>10</v>
      </c>
      <c r="D482">
        <v>6.9710000000000001</v>
      </c>
      <c r="E482">
        <v>883</v>
      </c>
      <c r="F482">
        <v>912</v>
      </c>
      <c r="G482">
        <v>940</v>
      </c>
      <c r="H482" t="s">
        <v>64</v>
      </c>
      <c r="I482">
        <v>830852</v>
      </c>
      <c r="J482">
        <v>15832186</v>
      </c>
      <c r="K482">
        <v>1.45</v>
      </c>
      <c r="L482">
        <v>0.42399999999999999</v>
      </c>
      <c r="M482">
        <v>1</v>
      </c>
    </row>
    <row r="483" spans="1:13" x14ac:dyDescent="0.2">
      <c r="A483" t="s">
        <v>159</v>
      </c>
      <c r="B483" t="s">
        <v>33</v>
      </c>
      <c r="C483">
        <v>11</v>
      </c>
      <c r="D483">
        <v>7.5140000000000002</v>
      </c>
      <c r="E483">
        <v>1055</v>
      </c>
      <c r="F483">
        <v>1084</v>
      </c>
      <c r="G483">
        <v>1098</v>
      </c>
      <c r="H483" t="s">
        <v>14</v>
      </c>
      <c r="I483">
        <v>486331</v>
      </c>
      <c r="J483">
        <v>9450245</v>
      </c>
      <c r="K483">
        <v>0.87</v>
      </c>
      <c r="L483">
        <v>0.253</v>
      </c>
      <c r="M483">
        <v>1</v>
      </c>
    </row>
    <row r="484" spans="1:13" x14ac:dyDescent="0.2">
      <c r="A484" t="s">
        <v>159</v>
      </c>
      <c r="B484" t="s">
        <v>35</v>
      </c>
      <c r="C484">
        <v>12</v>
      </c>
      <c r="D484">
        <v>8.1820000000000004</v>
      </c>
      <c r="E484">
        <v>1269</v>
      </c>
      <c r="F484">
        <v>1295</v>
      </c>
      <c r="G484">
        <v>1334</v>
      </c>
      <c r="H484" t="s">
        <v>66</v>
      </c>
      <c r="I484">
        <v>351776</v>
      </c>
      <c r="J484">
        <v>11399508</v>
      </c>
      <c r="K484">
        <v>1.05</v>
      </c>
      <c r="L484">
        <v>0.30499999999999999</v>
      </c>
      <c r="M484">
        <v>1</v>
      </c>
    </row>
    <row r="485" spans="1:13" x14ac:dyDescent="0.2">
      <c r="A485" t="s">
        <v>159</v>
      </c>
      <c r="B485" t="s">
        <v>37</v>
      </c>
      <c r="C485">
        <v>13</v>
      </c>
      <c r="D485">
        <v>8.4730000000000008</v>
      </c>
      <c r="E485">
        <v>1373</v>
      </c>
      <c r="F485">
        <v>1387</v>
      </c>
      <c r="G485">
        <v>1419</v>
      </c>
      <c r="H485" t="s">
        <v>34</v>
      </c>
      <c r="I485">
        <v>327133</v>
      </c>
      <c r="J485">
        <v>9290197</v>
      </c>
      <c r="K485">
        <v>0.85</v>
      </c>
      <c r="L485">
        <v>0.249</v>
      </c>
      <c r="M485">
        <v>1</v>
      </c>
    </row>
    <row r="486" spans="1:13" x14ac:dyDescent="0.2">
      <c r="A486" t="s">
        <v>159</v>
      </c>
      <c r="B486" t="s">
        <v>39</v>
      </c>
      <c r="C486">
        <v>14</v>
      </c>
      <c r="D486">
        <v>8.9429999999999996</v>
      </c>
      <c r="E486">
        <v>1482</v>
      </c>
      <c r="F486">
        <v>1536</v>
      </c>
      <c r="G486">
        <v>1612</v>
      </c>
      <c r="H486" t="s">
        <v>64</v>
      </c>
      <c r="I486">
        <v>1264746</v>
      </c>
      <c r="J486">
        <v>61969650</v>
      </c>
      <c r="K486">
        <v>5.68</v>
      </c>
      <c r="L486">
        <v>1.659</v>
      </c>
      <c r="M486">
        <v>1</v>
      </c>
    </row>
    <row r="487" spans="1:13" x14ac:dyDescent="0.2">
      <c r="A487" t="s">
        <v>159</v>
      </c>
      <c r="B487" t="s">
        <v>40</v>
      </c>
      <c r="C487">
        <v>15</v>
      </c>
      <c r="D487">
        <v>9.907</v>
      </c>
      <c r="E487">
        <v>1827</v>
      </c>
      <c r="F487">
        <v>1840</v>
      </c>
      <c r="G487">
        <v>1900</v>
      </c>
      <c r="H487" t="s">
        <v>117</v>
      </c>
      <c r="I487">
        <v>817051</v>
      </c>
      <c r="J487">
        <v>35352151</v>
      </c>
      <c r="K487">
        <v>3.24</v>
      </c>
      <c r="L487">
        <v>0.94599999999999995</v>
      </c>
      <c r="M487">
        <v>1</v>
      </c>
    </row>
    <row r="488" spans="1:13" x14ac:dyDescent="0.2">
      <c r="A488" t="s">
        <v>159</v>
      </c>
      <c r="B488" t="s">
        <v>41</v>
      </c>
      <c r="C488">
        <v>16</v>
      </c>
      <c r="D488">
        <v>10.311999999999999</v>
      </c>
      <c r="E488">
        <v>1938</v>
      </c>
      <c r="F488">
        <v>1969</v>
      </c>
      <c r="G488">
        <v>1990</v>
      </c>
      <c r="H488" t="s">
        <v>28</v>
      </c>
      <c r="I488">
        <v>933318</v>
      </c>
      <c r="J488">
        <v>28721812</v>
      </c>
      <c r="K488">
        <v>2.63</v>
      </c>
      <c r="L488">
        <v>0.76900000000000002</v>
      </c>
      <c r="M488">
        <v>1</v>
      </c>
    </row>
    <row r="489" spans="1:13" x14ac:dyDescent="0.2">
      <c r="A489" t="s">
        <v>159</v>
      </c>
      <c r="B489" t="s">
        <v>42</v>
      </c>
      <c r="C489">
        <v>17</v>
      </c>
      <c r="D489">
        <v>10.475</v>
      </c>
      <c r="E489">
        <v>1990</v>
      </c>
      <c r="F489">
        <v>2020</v>
      </c>
      <c r="G489">
        <v>2074</v>
      </c>
      <c r="H489" t="s">
        <v>26</v>
      </c>
      <c r="I489">
        <v>30856546</v>
      </c>
      <c r="J489">
        <v>1090281086</v>
      </c>
      <c r="K489">
        <v>100</v>
      </c>
      <c r="L489">
        <v>29.186</v>
      </c>
      <c r="M489">
        <v>1</v>
      </c>
    </row>
    <row r="490" spans="1:13" x14ac:dyDescent="0.2">
      <c r="A490" t="s">
        <v>159</v>
      </c>
      <c r="B490" t="s">
        <v>44</v>
      </c>
      <c r="C490">
        <v>18</v>
      </c>
      <c r="D490">
        <v>11.074999999999999</v>
      </c>
      <c r="E490">
        <v>2190</v>
      </c>
      <c r="F490">
        <v>2210</v>
      </c>
      <c r="G490">
        <v>2227</v>
      </c>
      <c r="H490" t="s">
        <v>14</v>
      </c>
      <c r="I490">
        <v>628238</v>
      </c>
      <c r="J490">
        <v>15503562</v>
      </c>
      <c r="K490">
        <v>1.42</v>
      </c>
      <c r="L490">
        <v>0.41499999999999998</v>
      </c>
      <c r="M490">
        <v>1</v>
      </c>
    </row>
    <row r="491" spans="1:13" x14ac:dyDescent="0.2">
      <c r="A491" t="s">
        <v>159</v>
      </c>
      <c r="B491" t="s">
        <v>46</v>
      </c>
      <c r="C491">
        <v>19</v>
      </c>
      <c r="D491">
        <v>11.749000000000001</v>
      </c>
      <c r="E491">
        <v>2394</v>
      </c>
      <c r="F491">
        <v>2423</v>
      </c>
      <c r="G491">
        <v>2471</v>
      </c>
      <c r="H491" t="s">
        <v>66</v>
      </c>
      <c r="I491">
        <v>602281</v>
      </c>
      <c r="J491">
        <v>22487724</v>
      </c>
      <c r="K491">
        <v>2.06</v>
      </c>
      <c r="L491">
        <v>0.60199999999999998</v>
      </c>
      <c r="M491">
        <v>1</v>
      </c>
    </row>
    <row r="492" spans="1:13" x14ac:dyDescent="0.2">
      <c r="A492" t="s">
        <v>159</v>
      </c>
      <c r="B492" t="s">
        <v>48</v>
      </c>
      <c r="C492">
        <v>20</v>
      </c>
      <c r="D492">
        <v>12.289</v>
      </c>
      <c r="E492">
        <v>2559</v>
      </c>
      <c r="F492">
        <v>2594</v>
      </c>
      <c r="G492">
        <v>2624</v>
      </c>
      <c r="H492" t="s">
        <v>45</v>
      </c>
      <c r="I492">
        <v>1154856</v>
      </c>
      <c r="J492">
        <v>34337608</v>
      </c>
      <c r="K492">
        <v>3.15</v>
      </c>
      <c r="L492">
        <v>0.91900000000000004</v>
      </c>
      <c r="M492">
        <v>1</v>
      </c>
    </row>
    <row r="493" spans="1:13" x14ac:dyDescent="0.2">
      <c r="A493" t="s">
        <v>159</v>
      </c>
      <c r="B493" t="s">
        <v>50</v>
      </c>
      <c r="C493">
        <v>21</v>
      </c>
      <c r="D493">
        <v>13.378</v>
      </c>
      <c r="E493">
        <v>2870</v>
      </c>
      <c r="F493">
        <v>2938</v>
      </c>
      <c r="G493">
        <v>2962</v>
      </c>
      <c r="H493" t="s">
        <v>127</v>
      </c>
      <c r="I493">
        <v>672138</v>
      </c>
      <c r="J493">
        <v>30324323</v>
      </c>
      <c r="K493">
        <v>2.78</v>
      </c>
      <c r="L493">
        <v>0.81200000000000006</v>
      </c>
      <c r="M493">
        <v>1</v>
      </c>
    </row>
    <row r="494" spans="1:13" x14ac:dyDescent="0.2">
      <c r="A494" t="s">
        <v>159</v>
      </c>
      <c r="B494" t="s">
        <v>51</v>
      </c>
      <c r="C494">
        <v>22</v>
      </c>
      <c r="D494">
        <v>13.510999999999999</v>
      </c>
      <c r="E494">
        <v>2962</v>
      </c>
      <c r="F494">
        <v>2980</v>
      </c>
      <c r="G494">
        <v>3023</v>
      </c>
      <c r="H494" t="s">
        <v>30</v>
      </c>
      <c r="I494">
        <v>4052388</v>
      </c>
      <c r="J494">
        <v>124181814</v>
      </c>
      <c r="K494">
        <v>11.39</v>
      </c>
      <c r="L494">
        <v>3.3239999999999998</v>
      </c>
      <c r="M494">
        <v>1</v>
      </c>
    </row>
    <row r="495" spans="1:13" x14ac:dyDescent="0.2">
      <c r="A495" t="s">
        <v>159</v>
      </c>
      <c r="B495" t="s">
        <v>53</v>
      </c>
      <c r="C495">
        <v>23</v>
      </c>
      <c r="D495">
        <v>13.885999999999999</v>
      </c>
      <c r="E495">
        <v>3068</v>
      </c>
      <c r="F495">
        <v>3099</v>
      </c>
      <c r="G495">
        <v>3148</v>
      </c>
      <c r="H495" t="s">
        <v>64</v>
      </c>
      <c r="I495">
        <v>1095026</v>
      </c>
      <c r="J495">
        <v>35681120</v>
      </c>
      <c r="K495">
        <v>3.27</v>
      </c>
      <c r="L495">
        <v>0.95499999999999996</v>
      </c>
      <c r="M495">
        <v>1</v>
      </c>
    </row>
    <row r="496" spans="1:13" x14ac:dyDescent="0.2">
      <c r="A496" t="s">
        <v>159</v>
      </c>
      <c r="B496" t="s">
        <v>55</v>
      </c>
      <c r="C496">
        <v>24</v>
      </c>
      <c r="D496">
        <v>14.73</v>
      </c>
      <c r="E496">
        <v>3334</v>
      </c>
      <c r="F496">
        <v>3366</v>
      </c>
      <c r="G496">
        <v>3399</v>
      </c>
      <c r="H496" t="s">
        <v>145</v>
      </c>
      <c r="I496">
        <v>807467</v>
      </c>
      <c r="J496">
        <v>23753660</v>
      </c>
      <c r="K496">
        <v>2.1800000000000002</v>
      </c>
      <c r="L496">
        <v>0.63600000000000001</v>
      </c>
      <c r="M496">
        <v>1</v>
      </c>
    </row>
    <row r="497" spans="1:13" x14ac:dyDescent="0.2">
      <c r="A497" t="s">
        <v>159</v>
      </c>
      <c r="B497" t="s">
        <v>57</v>
      </c>
      <c r="C497">
        <v>25</v>
      </c>
      <c r="D497">
        <v>15.16</v>
      </c>
      <c r="E497">
        <v>3467</v>
      </c>
      <c r="F497">
        <v>3502</v>
      </c>
      <c r="G497">
        <v>3520</v>
      </c>
      <c r="H497" t="s">
        <v>56</v>
      </c>
      <c r="I497">
        <v>394949</v>
      </c>
      <c r="J497">
        <v>11616769</v>
      </c>
      <c r="K497">
        <v>1.07</v>
      </c>
      <c r="L497">
        <v>0.311</v>
      </c>
      <c r="M497">
        <v>1</v>
      </c>
    </row>
    <row r="498" spans="1:13" x14ac:dyDescent="0.2">
      <c r="A498" t="s">
        <v>159</v>
      </c>
      <c r="B498" t="s">
        <v>58</v>
      </c>
      <c r="C498">
        <v>26</v>
      </c>
      <c r="D498">
        <v>15.266</v>
      </c>
      <c r="E498">
        <v>3520</v>
      </c>
      <c r="F498">
        <v>3535</v>
      </c>
      <c r="G498">
        <v>3565</v>
      </c>
      <c r="H498" t="s">
        <v>47</v>
      </c>
      <c r="I498">
        <v>464199</v>
      </c>
      <c r="J498">
        <v>13972220</v>
      </c>
      <c r="K498">
        <v>1.28</v>
      </c>
      <c r="L498">
        <v>0.374</v>
      </c>
      <c r="M498">
        <v>1</v>
      </c>
    </row>
    <row r="499" spans="1:13" x14ac:dyDescent="0.2">
      <c r="A499" t="s">
        <v>159</v>
      </c>
      <c r="B499" t="s">
        <v>59</v>
      </c>
      <c r="C499">
        <v>27</v>
      </c>
      <c r="D499">
        <v>16</v>
      </c>
      <c r="E499">
        <v>3729</v>
      </c>
      <c r="F499">
        <v>3767</v>
      </c>
      <c r="G499">
        <v>3789</v>
      </c>
      <c r="H499" t="s">
        <v>45</v>
      </c>
      <c r="I499">
        <v>3925419</v>
      </c>
      <c r="J499">
        <v>97623921</v>
      </c>
      <c r="K499">
        <v>8.9499999999999993</v>
      </c>
      <c r="L499">
        <v>2.613</v>
      </c>
      <c r="M499">
        <v>1</v>
      </c>
    </row>
    <row r="500" spans="1:13" x14ac:dyDescent="0.2">
      <c r="A500" t="s">
        <v>159</v>
      </c>
      <c r="B500" t="s">
        <v>60</v>
      </c>
      <c r="C500">
        <v>28</v>
      </c>
      <c r="D500">
        <v>16.367000000000001</v>
      </c>
      <c r="E500">
        <v>3855</v>
      </c>
      <c r="F500">
        <v>3884</v>
      </c>
      <c r="G500">
        <v>3909</v>
      </c>
      <c r="H500" t="s">
        <v>127</v>
      </c>
      <c r="I500">
        <v>1533509</v>
      </c>
      <c r="J500">
        <v>43311045</v>
      </c>
      <c r="K500">
        <v>3.97</v>
      </c>
      <c r="L500">
        <v>1.159</v>
      </c>
      <c r="M500">
        <v>1</v>
      </c>
    </row>
    <row r="501" spans="1:13" x14ac:dyDescent="0.2">
      <c r="A501" t="s">
        <v>159</v>
      </c>
      <c r="B501" t="s">
        <v>61</v>
      </c>
      <c r="C501">
        <v>29</v>
      </c>
      <c r="D501">
        <v>16.547000000000001</v>
      </c>
      <c r="E501">
        <v>3909</v>
      </c>
      <c r="F501">
        <v>3940</v>
      </c>
      <c r="G501">
        <v>3980</v>
      </c>
      <c r="H501" t="s">
        <v>16</v>
      </c>
      <c r="I501">
        <v>4915456</v>
      </c>
      <c r="J501">
        <v>125354038</v>
      </c>
      <c r="K501">
        <v>11.5</v>
      </c>
      <c r="L501">
        <v>3.3559999999999999</v>
      </c>
      <c r="M501">
        <v>1</v>
      </c>
    </row>
    <row r="502" spans="1:13" x14ac:dyDescent="0.2">
      <c r="A502" t="s">
        <v>159</v>
      </c>
      <c r="B502" t="s">
        <v>62</v>
      </c>
      <c r="C502">
        <v>30</v>
      </c>
      <c r="D502">
        <v>17.324999999999999</v>
      </c>
      <c r="E502">
        <v>4168</v>
      </c>
      <c r="F502">
        <v>4186</v>
      </c>
      <c r="G502">
        <v>4201</v>
      </c>
      <c r="H502" t="s">
        <v>52</v>
      </c>
      <c r="I502">
        <v>1086032</v>
      </c>
      <c r="J502">
        <v>27656110</v>
      </c>
      <c r="K502">
        <v>2.54</v>
      </c>
      <c r="L502">
        <v>0.74</v>
      </c>
      <c r="M502">
        <v>1</v>
      </c>
    </row>
    <row r="503" spans="1:13" x14ac:dyDescent="0.2">
      <c r="A503" t="s">
        <v>159</v>
      </c>
      <c r="B503" t="s">
        <v>63</v>
      </c>
      <c r="C503">
        <v>31</v>
      </c>
      <c r="D503">
        <v>17.431999999999999</v>
      </c>
      <c r="E503">
        <v>4201</v>
      </c>
      <c r="F503">
        <v>4220</v>
      </c>
      <c r="G503">
        <v>4257</v>
      </c>
      <c r="H503" t="s">
        <v>54</v>
      </c>
      <c r="I503">
        <v>8222148</v>
      </c>
      <c r="J503">
        <v>209327921</v>
      </c>
      <c r="K503">
        <v>19.2</v>
      </c>
      <c r="L503">
        <v>5.6040000000000001</v>
      </c>
      <c r="M503">
        <v>1</v>
      </c>
    </row>
    <row r="504" spans="1:13" x14ac:dyDescent="0.2">
      <c r="A504" t="s">
        <v>159</v>
      </c>
      <c r="B504" t="s">
        <v>65</v>
      </c>
      <c r="C504">
        <v>32</v>
      </c>
      <c r="D504">
        <v>18.178000000000001</v>
      </c>
      <c r="E504">
        <v>4417</v>
      </c>
      <c r="F504">
        <v>4456</v>
      </c>
      <c r="G504">
        <v>4505</v>
      </c>
      <c r="H504" t="s">
        <v>36</v>
      </c>
      <c r="I504">
        <v>1657947</v>
      </c>
      <c r="J504">
        <v>47432888</v>
      </c>
      <c r="K504">
        <v>4.3499999999999996</v>
      </c>
      <c r="L504">
        <v>1.27</v>
      </c>
      <c r="M504">
        <v>1</v>
      </c>
    </row>
    <row r="505" spans="1:13" x14ac:dyDescent="0.2">
      <c r="A505" t="s">
        <v>159</v>
      </c>
      <c r="B505" t="s">
        <v>67</v>
      </c>
      <c r="C505">
        <v>33</v>
      </c>
      <c r="D505">
        <v>18.693000000000001</v>
      </c>
      <c r="E505">
        <v>4597</v>
      </c>
      <c r="F505">
        <v>4619</v>
      </c>
      <c r="G505">
        <v>4654</v>
      </c>
      <c r="H505" t="s">
        <v>30</v>
      </c>
      <c r="I505">
        <v>774068</v>
      </c>
      <c r="J505">
        <v>24210569</v>
      </c>
      <c r="K505">
        <v>2.2200000000000002</v>
      </c>
      <c r="L505">
        <v>0.64800000000000002</v>
      </c>
      <c r="M505">
        <v>1</v>
      </c>
    </row>
    <row r="506" spans="1:13" x14ac:dyDescent="0.2">
      <c r="A506" t="s">
        <v>159</v>
      </c>
      <c r="B506" t="s">
        <v>69</v>
      </c>
      <c r="C506">
        <v>34</v>
      </c>
      <c r="D506">
        <v>18.989999999999998</v>
      </c>
      <c r="E506">
        <v>4676</v>
      </c>
      <c r="F506">
        <v>4713</v>
      </c>
      <c r="G506">
        <v>4741</v>
      </c>
      <c r="H506" t="s">
        <v>110</v>
      </c>
      <c r="I506">
        <v>886750</v>
      </c>
      <c r="J506">
        <v>25574808</v>
      </c>
      <c r="K506">
        <v>2.35</v>
      </c>
      <c r="L506">
        <v>0.68500000000000005</v>
      </c>
      <c r="M506">
        <v>1</v>
      </c>
    </row>
    <row r="507" spans="1:13" x14ac:dyDescent="0.2">
      <c r="A507" t="s">
        <v>159</v>
      </c>
      <c r="B507" t="s">
        <v>70</v>
      </c>
      <c r="C507">
        <v>35</v>
      </c>
      <c r="D507">
        <v>19.399000000000001</v>
      </c>
      <c r="E507">
        <v>4821</v>
      </c>
      <c r="F507">
        <v>4843</v>
      </c>
      <c r="G507">
        <v>4850</v>
      </c>
      <c r="H507" t="s">
        <v>76</v>
      </c>
      <c r="I507">
        <v>511582</v>
      </c>
      <c r="J507">
        <v>11700991</v>
      </c>
      <c r="K507">
        <v>1.07</v>
      </c>
      <c r="L507">
        <v>0.313</v>
      </c>
      <c r="M507">
        <v>1</v>
      </c>
    </row>
    <row r="508" spans="1:13" x14ac:dyDescent="0.2">
      <c r="A508" t="s">
        <v>159</v>
      </c>
      <c r="B508" t="s">
        <v>71</v>
      </c>
      <c r="C508">
        <v>36</v>
      </c>
      <c r="D508">
        <v>19.452000000000002</v>
      </c>
      <c r="E508">
        <v>4850</v>
      </c>
      <c r="F508">
        <v>4859</v>
      </c>
      <c r="G508">
        <v>4866</v>
      </c>
      <c r="H508" t="s">
        <v>52</v>
      </c>
      <c r="I508">
        <v>895857</v>
      </c>
      <c r="J508">
        <v>21800142</v>
      </c>
      <c r="K508">
        <v>2</v>
      </c>
      <c r="L508">
        <v>0.58399999999999996</v>
      </c>
      <c r="M508">
        <v>1</v>
      </c>
    </row>
    <row r="509" spans="1:13" x14ac:dyDescent="0.2">
      <c r="A509" t="s">
        <v>159</v>
      </c>
      <c r="B509" t="s">
        <v>72</v>
      </c>
      <c r="C509">
        <v>37</v>
      </c>
      <c r="D509">
        <v>19.501000000000001</v>
      </c>
      <c r="E509">
        <v>4866</v>
      </c>
      <c r="F509">
        <v>4875</v>
      </c>
      <c r="G509">
        <v>4893</v>
      </c>
      <c r="H509" t="s">
        <v>52</v>
      </c>
      <c r="I509">
        <v>1287747</v>
      </c>
      <c r="J509">
        <v>32104763</v>
      </c>
      <c r="K509">
        <v>2.94</v>
      </c>
      <c r="L509">
        <v>0.85899999999999999</v>
      </c>
      <c r="M509">
        <v>1</v>
      </c>
    </row>
    <row r="510" spans="1:13" x14ac:dyDescent="0.2">
      <c r="A510" t="s">
        <v>159</v>
      </c>
      <c r="B510" t="s">
        <v>73</v>
      </c>
      <c r="C510">
        <v>38</v>
      </c>
      <c r="D510">
        <v>19.876999999999999</v>
      </c>
      <c r="E510">
        <v>4962</v>
      </c>
      <c r="F510">
        <v>4994</v>
      </c>
      <c r="G510">
        <v>5019</v>
      </c>
      <c r="H510" t="s">
        <v>64</v>
      </c>
      <c r="I510">
        <v>392806</v>
      </c>
      <c r="J510">
        <v>9511146</v>
      </c>
      <c r="K510">
        <v>0.87</v>
      </c>
      <c r="L510">
        <v>0.255</v>
      </c>
      <c r="M510">
        <v>1</v>
      </c>
    </row>
    <row r="511" spans="1:13" x14ac:dyDescent="0.2">
      <c r="A511" t="s">
        <v>159</v>
      </c>
      <c r="B511" t="s">
        <v>74</v>
      </c>
      <c r="C511">
        <v>39</v>
      </c>
      <c r="D511">
        <v>21.835999999999999</v>
      </c>
      <c r="E511">
        <v>5582</v>
      </c>
      <c r="F511">
        <v>5613</v>
      </c>
      <c r="G511">
        <v>5632</v>
      </c>
      <c r="H511" t="s">
        <v>110</v>
      </c>
      <c r="I511">
        <v>1660871</v>
      </c>
      <c r="J511">
        <v>38718760</v>
      </c>
      <c r="K511">
        <v>3.55</v>
      </c>
      <c r="L511">
        <v>1.036</v>
      </c>
      <c r="M511">
        <v>1</v>
      </c>
    </row>
    <row r="512" spans="1:13" x14ac:dyDescent="0.2">
      <c r="A512" t="s">
        <v>159</v>
      </c>
      <c r="B512" t="s">
        <v>75</v>
      </c>
      <c r="C512">
        <v>40</v>
      </c>
      <c r="D512">
        <v>22.077000000000002</v>
      </c>
      <c r="E512">
        <v>5657</v>
      </c>
      <c r="F512">
        <v>5690</v>
      </c>
      <c r="G512">
        <v>5706</v>
      </c>
      <c r="H512" t="s">
        <v>76</v>
      </c>
      <c r="I512">
        <v>587080</v>
      </c>
      <c r="J512">
        <v>14238860</v>
      </c>
      <c r="K512">
        <v>1.31</v>
      </c>
      <c r="L512">
        <v>0.38100000000000001</v>
      </c>
      <c r="M512">
        <v>1</v>
      </c>
    </row>
    <row r="513" spans="1:13" x14ac:dyDescent="0.2">
      <c r="A513" t="s">
        <v>159</v>
      </c>
      <c r="B513" t="s">
        <v>77</v>
      </c>
      <c r="C513">
        <v>41</v>
      </c>
      <c r="D513">
        <v>22.170999999999999</v>
      </c>
      <c r="E513">
        <v>5706</v>
      </c>
      <c r="F513">
        <v>5719</v>
      </c>
      <c r="G513">
        <v>5737</v>
      </c>
      <c r="H513" t="s">
        <v>22</v>
      </c>
      <c r="I513">
        <v>341714</v>
      </c>
      <c r="J513">
        <v>9659254</v>
      </c>
      <c r="K513">
        <v>0.89</v>
      </c>
      <c r="L513">
        <v>0.25900000000000001</v>
      </c>
      <c r="M513">
        <v>1</v>
      </c>
    </row>
    <row r="514" spans="1:13" x14ac:dyDescent="0.2">
      <c r="A514" t="s">
        <v>159</v>
      </c>
      <c r="B514" t="s">
        <v>78</v>
      </c>
      <c r="C514">
        <v>42</v>
      </c>
      <c r="D514">
        <v>22.285</v>
      </c>
      <c r="E514">
        <v>5737</v>
      </c>
      <c r="F514">
        <v>5755</v>
      </c>
      <c r="G514">
        <v>5775</v>
      </c>
      <c r="H514" t="s">
        <v>26</v>
      </c>
      <c r="I514">
        <v>419094</v>
      </c>
      <c r="J514">
        <v>14310800</v>
      </c>
      <c r="K514">
        <v>1.31</v>
      </c>
      <c r="L514">
        <v>0.38300000000000001</v>
      </c>
      <c r="M514">
        <v>1</v>
      </c>
    </row>
    <row r="515" spans="1:13" x14ac:dyDescent="0.2">
      <c r="A515" t="s">
        <v>159</v>
      </c>
      <c r="B515" t="s">
        <v>79</v>
      </c>
      <c r="C515">
        <v>43</v>
      </c>
      <c r="D515">
        <v>22.422000000000001</v>
      </c>
      <c r="E515">
        <v>5775</v>
      </c>
      <c r="F515">
        <v>5799</v>
      </c>
      <c r="G515">
        <v>5829</v>
      </c>
      <c r="H515" t="s">
        <v>34</v>
      </c>
      <c r="I515">
        <v>7946221</v>
      </c>
      <c r="J515">
        <v>205540102</v>
      </c>
      <c r="K515">
        <v>18.850000000000001</v>
      </c>
      <c r="L515">
        <v>5.5019999999999998</v>
      </c>
      <c r="M515">
        <v>1</v>
      </c>
    </row>
    <row r="516" spans="1:13" x14ac:dyDescent="0.2">
      <c r="A516" t="s">
        <v>159</v>
      </c>
      <c r="B516" t="s">
        <v>80</v>
      </c>
      <c r="C516">
        <v>44</v>
      </c>
      <c r="D516">
        <v>22.695</v>
      </c>
      <c r="E516">
        <v>5851</v>
      </c>
      <c r="F516">
        <v>5885</v>
      </c>
      <c r="G516">
        <v>5910</v>
      </c>
      <c r="H516" t="s">
        <v>64</v>
      </c>
      <c r="I516">
        <v>321373</v>
      </c>
      <c r="J516">
        <v>8538655</v>
      </c>
      <c r="K516">
        <v>0.78</v>
      </c>
      <c r="L516">
        <v>0.22900000000000001</v>
      </c>
      <c r="M516">
        <v>1</v>
      </c>
    </row>
    <row r="517" spans="1:13" x14ac:dyDescent="0.2">
      <c r="A517" t="s">
        <v>159</v>
      </c>
      <c r="B517" t="s">
        <v>81</v>
      </c>
      <c r="C517">
        <v>45</v>
      </c>
      <c r="D517">
        <v>24.331</v>
      </c>
      <c r="E517">
        <v>6362</v>
      </c>
      <c r="F517">
        <v>6402</v>
      </c>
      <c r="G517">
        <v>6419</v>
      </c>
      <c r="H517" t="s">
        <v>45</v>
      </c>
      <c r="I517">
        <v>975313</v>
      </c>
      <c r="J517">
        <v>23782023</v>
      </c>
      <c r="K517">
        <v>2.1800000000000002</v>
      </c>
      <c r="L517">
        <v>0.63700000000000001</v>
      </c>
      <c r="M517">
        <v>1</v>
      </c>
    </row>
    <row r="518" spans="1:13" x14ac:dyDescent="0.2">
      <c r="A518" t="s">
        <v>159</v>
      </c>
      <c r="B518" t="s">
        <v>82</v>
      </c>
      <c r="C518">
        <v>46</v>
      </c>
      <c r="D518">
        <v>26.068000000000001</v>
      </c>
      <c r="E518">
        <v>6918</v>
      </c>
      <c r="F518">
        <v>6951</v>
      </c>
      <c r="G518">
        <v>6981</v>
      </c>
      <c r="H518" t="s">
        <v>14</v>
      </c>
      <c r="I518">
        <v>1426959</v>
      </c>
      <c r="J518">
        <v>37147387</v>
      </c>
      <c r="K518">
        <v>3.41</v>
      </c>
      <c r="L518">
        <v>0.99399999999999999</v>
      </c>
      <c r="M518">
        <v>1</v>
      </c>
    </row>
    <row r="519" spans="1:13" x14ac:dyDescent="0.2">
      <c r="A519" t="s">
        <v>159</v>
      </c>
      <c r="B519" t="s">
        <v>83</v>
      </c>
      <c r="C519">
        <v>47</v>
      </c>
      <c r="D519">
        <v>28.209</v>
      </c>
      <c r="E519">
        <v>7585</v>
      </c>
      <c r="F519">
        <v>7629</v>
      </c>
      <c r="G519">
        <v>7659</v>
      </c>
      <c r="H519" t="s">
        <v>14</v>
      </c>
      <c r="I519">
        <v>1136856</v>
      </c>
      <c r="J519">
        <v>49361914</v>
      </c>
      <c r="K519">
        <v>4.53</v>
      </c>
      <c r="L519">
        <v>1.321</v>
      </c>
      <c r="M519">
        <v>1</v>
      </c>
    </row>
    <row r="520" spans="1:13" x14ac:dyDescent="0.2">
      <c r="A520" t="s">
        <v>159</v>
      </c>
      <c r="B520" t="s">
        <v>85</v>
      </c>
      <c r="C520">
        <v>48</v>
      </c>
      <c r="D520">
        <v>28.44</v>
      </c>
      <c r="E520">
        <v>7686</v>
      </c>
      <c r="F520">
        <v>7702</v>
      </c>
      <c r="G520">
        <v>7726</v>
      </c>
      <c r="H520" t="s">
        <v>47</v>
      </c>
      <c r="I520">
        <v>445330</v>
      </c>
      <c r="J520">
        <v>12991975</v>
      </c>
      <c r="K520">
        <v>1.19</v>
      </c>
      <c r="L520">
        <v>0.34799999999999998</v>
      </c>
      <c r="M520">
        <v>1</v>
      </c>
    </row>
    <row r="521" spans="1:13" x14ac:dyDescent="0.2">
      <c r="A521" t="s">
        <v>159</v>
      </c>
      <c r="B521" t="s">
        <v>86</v>
      </c>
      <c r="C521">
        <v>49</v>
      </c>
      <c r="D521">
        <v>31.244</v>
      </c>
      <c r="E521">
        <v>8553</v>
      </c>
      <c r="F521">
        <v>8588</v>
      </c>
      <c r="G521">
        <v>8626</v>
      </c>
      <c r="H521" t="s">
        <v>64</v>
      </c>
      <c r="I521">
        <v>767086</v>
      </c>
      <c r="J521">
        <v>22902423</v>
      </c>
      <c r="K521">
        <v>2.1</v>
      </c>
      <c r="L521">
        <v>0.61299999999999999</v>
      </c>
      <c r="M521">
        <v>1</v>
      </c>
    </row>
    <row r="522" spans="1:13" x14ac:dyDescent="0.2">
      <c r="A522" t="s">
        <v>159</v>
      </c>
      <c r="B522" t="s">
        <v>87</v>
      </c>
      <c r="C522">
        <v>50</v>
      </c>
      <c r="D522">
        <v>31.617999999999999</v>
      </c>
      <c r="E522">
        <v>8676</v>
      </c>
      <c r="F522">
        <v>8707</v>
      </c>
      <c r="G522">
        <v>8735</v>
      </c>
      <c r="H522" t="s">
        <v>66</v>
      </c>
      <c r="I522">
        <v>379122</v>
      </c>
      <c r="J522">
        <v>10275204</v>
      </c>
      <c r="K522">
        <v>0.94</v>
      </c>
      <c r="L522">
        <v>0.27500000000000002</v>
      </c>
      <c r="M522">
        <v>1</v>
      </c>
    </row>
    <row r="523" spans="1:13" x14ac:dyDescent="0.2">
      <c r="A523" t="s">
        <v>159</v>
      </c>
      <c r="B523" t="s">
        <v>88</v>
      </c>
      <c r="C523">
        <v>51</v>
      </c>
      <c r="D523">
        <v>32.875</v>
      </c>
      <c r="E523">
        <v>9069</v>
      </c>
      <c r="F523">
        <v>9104</v>
      </c>
      <c r="G523">
        <v>9153</v>
      </c>
      <c r="H523" t="s">
        <v>110</v>
      </c>
      <c r="I523">
        <v>1628456</v>
      </c>
      <c r="J523">
        <v>46259133</v>
      </c>
      <c r="K523">
        <v>4.24</v>
      </c>
      <c r="L523">
        <v>1.238</v>
      </c>
      <c r="M523">
        <v>1</v>
      </c>
    </row>
    <row r="524" spans="1:13" x14ac:dyDescent="0.2">
      <c r="A524" t="s">
        <v>159</v>
      </c>
      <c r="B524" t="s">
        <v>89</v>
      </c>
      <c r="C524">
        <v>52</v>
      </c>
      <c r="D524">
        <v>35.131</v>
      </c>
      <c r="E524">
        <v>9790</v>
      </c>
      <c r="F524">
        <v>9818</v>
      </c>
      <c r="G524">
        <v>9848</v>
      </c>
      <c r="H524" t="s">
        <v>68</v>
      </c>
      <c r="I524">
        <v>675554</v>
      </c>
      <c r="J524">
        <v>14993106</v>
      </c>
      <c r="K524">
        <v>1.38</v>
      </c>
      <c r="L524">
        <v>0.40100000000000002</v>
      </c>
      <c r="M524">
        <v>1</v>
      </c>
    </row>
    <row r="525" spans="1:13" x14ac:dyDescent="0.2">
      <c r="A525" t="s">
        <v>161</v>
      </c>
      <c r="B525" t="s">
        <v>13</v>
      </c>
      <c r="C525">
        <v>1</v>
      </c>
      <c r="D525">
        <v>4.2690000000000001</v>
      </c>
      <c r="E525">
        <v>45</v>
      </c>
      <c r="F525">
        <v>58</v>
      </c>
      <c r="G525">
        <v>77</v>
      </c>
      <c r="H525" t="s">
        <v>14</v>
      </c>
      <c r="I525">
        <v>564481</v>
      </c>
      <c r="J525">
        <v>10535592</v>
      </c>
      <c r="K525">
        <v>2.33</v>
      </c>
      <c r="L525">
        <v>0.44400000000000001</v>
      </c>
      <c r="M525">
        <v>1</v>
      </c>
    </row>
    <row r="526" spans="1:13" x14ac:dyDescent="0.2">
      <c r="A526" t="s">
        <v>161</v>
      </c>
      <c r="B526" t="s">
        <v>15</v>
      </c>
      <c r="C526">
        <v>2</v>
      </c>
      <c r="D526">
        <v>4.3949999999999996</v>
      </c>
      <c r="E526">
        <v>77</v>
      </c>
      <c r="F526">
        <v>97</v>
      </c>
      <c r="G526">
        <v>130</v>
      </c>
      <c r="H526" t="s">
        <v>18</v>
      </c>
      <c r="I526">
        <v>526541</v>
      </c>
      <c r="J526">
        <v>14163872</v>
      </c>
      <c r="K526">
        <v>3.13</v>
      </c>
      <c r="L526">
        <v>0.59699999999999998</v>
      </c>
      <c r="M526">
        <v>1</v>
      </c>
    </row>
    <row r="527" spans="1:13" x14ac:dyDescent="0.2">
      <c r="A527" t="s">
        <v>161</v>
      </c>
      <c r="B527" t="s">
        <v>17</v>
      </c>
      <c r="C527">
        <v>3</v>
      </c>
      <c r="D527">
        <v>4.8680000000000003</v>
      </c>
      <c r="E527">
        <v>235</v>
      </c>
      <c r="F527">
        <v>247</v>
      </c>
      <c r="G527">
        <v>271</v>
      </c>
      <c r="H527" t="s">
        <v>162</v>
      </c>
      <c r="I527">
        <v>270450</v>
      </c>
      <c r="J527">
        <v>6484702</v>
      </c>
      <c r="K527">
        <v>1.43</v>
      </c>
      <c r="L527">
        <v>0.27300000000000002</v>
      </c>
      <c r="M527">
        <v>1</v>
      </c>
    </row>
    <row r="528" spans="1:13" x14ac:dyDescent="0.2">
      <c r="A528" t="s">
        <v>161</v>
      </c>
      <c r="B528" t="s">
        <v>19</v>
      </c>
      <c r="C528">
        <v>4</v>
      </c>
      <c r="D528">
        <v>5.4260000000000002</v>
      </c>
      <c r="E528">
        <v>398</v>
      </c>
      <c r="F528">
        <v>423</v>
      </c>
      <c r="G528">
        <v>486</v>
      </c>
      <c r="H528" t="s">
        <v>45</v>
      </c>
      <c r="I528">
        <v>3541828</v>
      </c>
      <c r="J528">
        <v>73656139</v>
      </c>
      <c r="K528">
        <v>16.260000000000002</v>
      </c>
      <c r="L528">
        <v>3.1019999999999999</v>
      </c>
      <c r="M528">
        <v>1</v>
      </c>
    </row>
    <row r="529" spans="1:13" x14ac:dyDescent="0.2">
      <c r="A529" t="s">
        <v>161</v>
      </c>
      <c r="B529" t="s">
        <v>21</v>
      </c>
      <c r="C529">
        <v>5</v>
      </c>
      <c r="D529">
        <v>5.6559999999999997</v>
      </c>
      <c r="E529">
        <v>486</v>
      </c>
      <c r="F529">
        <v>496</v>
      </c>
      <c r="G529">
        <v>507</v>
      </c>
      <c r="H529" t="s">
        <v>153</v>
      </c>
      <c r="I529">
        <v>258535</v>
      </c>
      <c r="J529">
        <v>5708564</v>
      </c>
      <c r="K529">
        <v>1.26</v>
      </c>
      <c r="L529">
        <v>0.24</v>
      </c>
      <c r="M529">
        <v>1</v>
      </c>
    </row>
    <row r="530" spans="1:13" x14ac:dyDescent="0.2">
      <c r="A530" t="s">
        <v>161</v>
      </c>
      <c r="B530" t="s">
        <v>23</v>
      </c>
      <c r="C530">
        <v>6</v>
      </c>
      <c r="D530">
        <v>5.7590000000000003</v>
      </c>
      <c r="E530">
        <v>507</v>
      </c>
      <c r="F530">
        <v>529</v>
      </c>
      <c r="G530">
        <v>615</v>
      </c>
      <c r="H530" t="s">
        <v>22</v>
      </c>
      <c r="I530">
        <v>12557424</v>
      </c>
      <c r="J530">
        <v>452894945</v>
      </c>
      <c r="K530">
        <v>100</v>
      </c>
      <c r="L530">
        <v>19.076000000000001</v>
      </c>
      <c r="M530">
        <v>1</v>
      </c>
    </row>
    <row r="531" spans="1:13" x14ac:dyDescent="0.2">
      <c r="A531" t="s">
        <v>161</v>
      </c>
      <c r="B531" t="s">
        <v>25</v>
      </c>
      <c r="C531">
        <v>7</v>
      </c>
      <c r="D531">
        <v>6.0519999999999996</v>
      </c>
      <c r="E531">
        <v>615</v>
      </c>
      <c r="F531">
        <v>621</v>
      </c>
      <c r="G531">
        <v>630</v>
      </c>
      <c r="H531" t="s">
        <v>115</v>
      </c>
      <c r="I531">
        <v>449663</v>
      </c>
      <c r="J531">
        <v>11332326</v>
      </c>
      <c r="K531">
        <v>2.5</v>
      </c>
      <c r="L531">
        <v>0.47699999999999998</v>
      </c>
      <c r="M531">
        <v>1</v>
      </c>
    </row>
    <row r="532" spans="1:13" x14ac:dyDescent="0.2">
      <c r="A532" t="s">
        <v>161</v>
      </c>
      <c r="B532" t="s">
        <v>27</v>
      </c>
      <c r="C532">
        <v>8</v>
      </c>
      <c r="D532">
        <v>6.1120000000000001</v>
      </c>
      <c r="E532">
        <v>630</v>
      </c>
      <c r="F532">
        <v>640</v>
      </c>
      <c r="G532">
        <v>736</v>
      </c>
      <c r="H532" t="s">
        <v>43</v>
      </c>
      <c r="I532">
        <v>1092851</v>
      </c>
      <c r="J532">
        <v>50507398</v>
      </c>
      <c r="K532">
        <v>11.15</v>
      </c>
      <c r="L532">
        <v>2.1269999999999998</v>
      </c>
      <c r="M532">
        <v>1</v>
      </c>
    </row>
    <row r="533" spans="1:13" x14ac:dyDescent="0.2">
      <c r="A533" t="s">
        <v>161</v>
      </c>
      <c r="B533" t="s">
        <v>29</v>
      </c>
      <c r="C533">
        <v>9</v>
      </c>
      <c r="D533">
        <v>6.7220000000000004</v>
      </c>
      <c r="E533">
        <v>787</v>
      </c>
      <c r="F533">
        <v>833</v>
      </c>
      <c r="G533">
        <v>847</v>
      </c>
      <c r="H533" t="s">
        <v>127</v>
      </c>
      <c r="I533">
        <v>323635</v>
      </c>
      <c r="J533">
        <v>6143846</v>
      </c>
      <c r="K533">
        <v>1.36</v>
      </c>
      <c r="L533">
        <v>0.25900000000000001</v>
      </c>
      <c r="M533">
        <v>1</v>
      </c>
    </row>
    <row r="534" spans="1:13" x14ac:dyDescent="0.2">
      <c r="A534" t="s">
        <v>161</v>
      </c>
      <c r="B534" t="s">
        <v>31</v>
      </c>
      <c r="C534">
        <v>10</v>
      </c>
      <c r="D534">
        <v>6.9669999999999996</v>
      </c>
      <c r="E534">
        <v>882</v>
      </c>
      <c r="F534">
        <v>911</v>
      </c>
      <c r="G534">
        <v>925</v>
      </c>
      <c r="H534" t="s">
        <v>64</v>
      </c>
      <c r="I534">
        <v>404436</v>
      </c>
      <c r="J534">
        <v>7098203</v>
      </c>
      <c r="K534">
        <v>1.57</v>
      </c>
      <c r="L534">
        <v>0.29899999999999999</v>
      </c>
      <c r="M534">
        <v>1</v>
      </c>
    </row>
    <row r="535" spans="1:13" x14ac:dyDescent="0.2">
      <c r="A535" t="s">
        <v>161</v>
      </c>
      <c r="B535" t="s">
        <v>33</v>
      </c>
      <c r="C535">
        <v>11</v>
      </c>
      <c r="D535">
        <v>7.0979999999999999</v>
      </c>
      <c r="E535">
        <v>934</v>
      </c>
      <c r="F535">
        <v>952</v>
      </c>
      <c r="G535">
        <v>983</v>
      </c>
      <c r="H535" t="s">
        <v>45</v>
      </c>
      <c r="I535">
        <v>261823</v>
      </c>
      <c r="J535">
        <v>9024295</v>
      </c>
      <c r="K535">
        <v>1.99</v>
      </c>
      <c r="L535">
        <v>0.38</v>
      </c>
      <c r="M535">
        <v>1</v>
      </c>
    </row>
    <row r="536" spans="1:13" x14ac:dyDescent="0.2">
      <c r="A536" t="s">
        <v>161</v>
      </c>
      <c r="B536" t="s">
        <v>35</v>
      </c>
      <c r="C536">
        <v>12</v>
      </c>
      <c r="D536">
        <v>7.5110000000000001</v>
      </c>
      <c r="E536">
        <v>1053</v>
      </c>
      <c r="F536">
        <v>1083</v>
      </c>
      <c r="G536">
        <v>1097</v>
      </c>
      <c r="H536" t="s">
        <v>38</v>
      </c>
      <c r="I536">
        <v>359271</v>
      </c>
      <c r="J536">
        <v>6510747</v>
      </c>
      <c r="K536">
        <v>1.44</v>
      </c>
      <c r="L536">
        <v>0.27400000000000002</v>
      </c>
      <c r="M536">
        <v>1</v>
      </c>
    </row>
    <row r="537" spans="1:13" x14ac:dyDescent="0.2">
      <c r="A537" t="s">
        <v>161</v>
      </c>
      <c r="B537" t="s">
        <v>37</v>
      </c>
      <c r="C537">
        <v>13</v>
      </c>
      <c r="D537">
        <v>8.0079999999999991</v>
      </c>
      <c r="E537">
        <v>1224</v>
      </c>
      <c r="F537">
        <v>1240</v>
      </c>
      <c r="G537">
        <v>1285</v>
      </c>
      <c r="H537" t="s">
        <v>26</v>
      </c>
      <c r="I537">
        <v>337603</v>
      </c>
      <c r="J537">
        <v>11071463</v>
      </c>
      <c r="K537">
        <v>2.44</v>
      </c>
      <c r="L537">
        <v>0.46600000000000003</v>
      </c>
      <c r="M537">
        <v>1</v>
      </c>
    </row>
    <row r="538" spans="1:13" x14ac:dyDescent="0.2">
      <c r="A538" t="s">
        <v>161</v>
      </c>
      <c r="B538" t="s">
        <v>39</v>
      </c>
      <c r="C538">
        <v>14</v>
      </c>
      <c r="D538">
        <v>8.19</v>
      </c>
      <c r="E538">
        <v>1285</v>
      </c>
      <c r="F538">
        <v>1297</v>
      </c>
      <c r="G538">
        <v>1344</v>
      </c>
      <c r="H538" t="s">
        <v>84</v>
      </c>
      <c r="I538">
        <v>330275</v>
      </c>
      <c r="J538">
        <v>11786318</v>
      </c>
      <c r="K538">
        <v>2.6</v>
      </c>
      <c r="L538">
        <v>0.496</v>
      </c>
      <c r="M538">
        <v>1</v>
      </c>
    </row>
    <row r="539" spans="1:13" x14ac:dyDescent="0.2">
      <c r="A539" t="s">
        <v>161</v>
      </c>
      <c r="B539" t="s">
        <v>40</v>
      </c>
      <c r="C539">
        <v>15</v>
      </c>
      <c r="D539">
        <v>8.3879999999999999</v>
      </c>
      <c r="E539">
        <v>1344</v>
      </c>
      <c r="F539">
        <v>1360</v>
      </c>
      <c r="G539">
        <v>1372</v>
      </c>
      <c r="H539" t="s">
        <v>116</v>
      </c>
      <c r="I539">
        <v>185858</v>
      </c>
      <c r="J539">
        <v>4688700</v>
      </c>
      <c r="K539">
        <v>1.04</v>
      </c>
      <c r="L539">
        <v>0.19700000000000001</v>
      </c>
      <c r="M539">
        <v>1</v>
      </c>
    </row>
    <row r="540" spans="1:13" x14ac:dyDescent="0.2">
      <c r="A540" t="s">
        <v>161</v>
      </c>
      <c r="B540" t="s">
        <v>41</v>
      </c>
      <c r="C540">
        <v>16</v>
      </c>
      <c r="D540">
        <v>8.4710000000000001</v>
      </c>
      <c r="E540">
        <v>1372</v>
      </c>
      <c r="F540">
        <v>1386</v>
      </c>
      <c r="G540">
        <v>1444</v>
      </c>
      <c r="H540" t="s">
        <v>54</v>
      </c>
      <c r="I540">
        <v>334917</v>
      </c>
      <c r="J540">
        <v>13316342</v>
      </c>
      <c r="K540">
        <v>2.94</v>
      </c>
      <c r="L540">
        <v>0.56100000000000005</v>
      </c>
      <c r="M540">
        <v>1</v>
      </c>
    </row>
    <row r="541" spans="1:13" x14ac:dyDescent="0.2">
      <c r="A541" t="s">
        <v>161</v>
      </c>
      <c r="B541" t="s">
        <v>42</v>
      </c>
      <c r="C541">
        <v>17</v>
      </c>
      <c r="D541">
        <v>8.9600000000000009</v>
      </c>
      <c r="E541">
        <v>1456</v>
      </c>
      <c r="F541">
        <v>1541</v>
      </c>
      <c r="G541">
        <v>1611</v>
      </c>
      <c r="H541" t="s">
        <v>114</v>
      </c>
      <c r="I541">
        <v>387801</v>
      </c>
      <c r="J541">
        <v>31981696</v>
      </c>
      <c r="K541">
        <v>7.06</v>
      </c>
      <c r="L541">
        <v>1.347</v>
      </c>
      <c r="M541">
        <v>1</v>
      </c>
    </row>
    <row r="542" spans="1:13" x14ac:dyDescent="0.2">
      <c r="A542" t="s">
        <v>161</v>
      </c>
      <c r="B542" t="s">
        <v>44</v>
      </c>
      <c r="C542">
        <v>18</v>
      </c>
      <c r="D542">
        <v>9.8249999999999993</v>
      </c>
      <c r="E542">
        <v>1787</v>
      </c>
      <c r="F542">
        <v>1815</v>
      </c>
      <c r="G542">
        <v>1829</v>
      </c>
      <c r="H542" t="s">
        <v>28</v>
      </c>
      <c r="I542">
        <v>946496</v>
      </c>
      <c r="J542">
        <v>31346059</v>
      </c>
      <c r="K542">
        <v>6.92</v>
      </c>
      <c r="L542">
        <v>1.32</v>
      </c>
      <c r="M542">
        <v>1</v>
      </c>
    </row>
    <row r="543" spans="1:13" x14ac:dyDescent="0.2">
      <c r="A543" t="s">
        <v>161</v>
      </c>
      <c r="B543" t="s">
        <v>46</v>
      </c>
      <c r="C543">
        <v>19</v>
      </c>
      <c r="D543">
        <v>9.91</v>
      </c>
      <c r="E543">
        <v>1829</v>
      </c>
      <c r="F543">
        <v>1842</v>
      </c>
      <c r="G543">
        <v>1906</v>
      </c>
      <c r="H543" t="s">
        <v>52</v>
      </c>
      <c r="I543">
        <v>653418</v>
      </c>
      <c r="J543">
        <v>35402051</v>
      </c>
      <c r="K543">
        <v>7.82</v>
      </c>
      <c r="L543">
        <v>1.4910000000000001</v>
      </c>
      <c r="M543">
        <v>1</v>
      </c>
    </row>
    <row r="544" spans="1:13" x14ac:dyDescent="0.2">
      <c r="A544" t="s">
        <v>161</v>
      </c>
      <c r="B544" t="s">
        <v>48</v>
      </c>
      <c r="C544">
        <v>20</v>
      </c>
      <c r="D544">
        <v>10.316000000000001</v>
      </c>
      <c r="E544">
        <v>1942</v>
      </c>
      <c r="F544">
        <v>1970</v>
      </c>
      <c r="G544">
        <v>2001</v>
      </c>
      <c r="H544" t="s">
        <v>28</v>
      </c>
      <c r="I544">
        <v>822480</v>
      </c>
      <c r="J544">
        <v>31261683</v>
      </c>
      <c r="K544">
        <v>6.9</v>
      </c>
      <c r="L544">
        <v>1.3169999999999999</v>
      </c>
      <c r="M544">
        <v>1</v>
      </c>
    </row>
    <row r="545" spans="1:13" x14ac:dyDescent="0.2">
      <c r="A545" t="s">
        <v>161</v>
      </c>
      <c r="B545" t="s">
        <v>50</v>
      </c>
      <c r="C545">
        <v>21</v>
      </c>
      <c r="D545">
        <v>10.468999999999999</v>
      </c>
      <c r="E545">
        <v>2001</v>
      </c>
      <c r="F545">
        <v>2018</v>
      </c>
      <c r="G545">
        <v>2074</v>
      </c>
      <c r="H545" t="s">
        <v>26</v>
      </c>
      <c r="I545">
        <v>2844492</v>
      </c>
      <c r="J545">
        <v>106539801</v>
      </c>
      <c r="K545">
        <v>23.52</v>
      </c>
      <c r="L545">
        <v>4.4870000000000001</v>
      </c>
      <c r="M545">
        <v>1</v>
      </c>
    </row>
    <row r="546" spans="1:13" x14ac:dyDescent="0.2">
      <c r="A546" t="s">
        <v>161</v>
      </c>
      <c r="B546" t="s">
        <v>51</v>
      </c>
      <c r="C546">
        <v>22</v>
      </c>
      <c r="D546">
        <v>11.076000000000001</v>
      </c>
      <c r="E546">
        <v>2190</v>
      </c>
      <c r="F546">
        <v>2210</v>
      </c>
      <c r="G546">
        <v>2300</v>
      </c>
      <c r="H546" t="s">
        <v>38</v>
      </c>
      <c r="I546">
        <v>2108330</v>
      </c>
      <c r="J546">
        <v>104420921</v>
      </c>
      <c r="K546">
        <v>23.06</v>
      </c>
      <c r="L546">
        <v>4.3979999999999997</v>
      </c>
      <c r="M546">
        <v>1</v>
      </c>
    </row>
    <row r="547" spans="1:13" x14ac:dyDescent="0.2">
      <c r="A547" t="s">
        <v>161</v>
      </c>
      <c r="B547" t="s">
        <v>53</v>
      </c>
      <c r="C547">
        <v>23</v>
      </c>
      <c r="D547">
        <v>12.035</v>
      </c>
      <c r="E547">
        <v>2497</v>
      </c>
      <c r="F547">
        <v>2514</v>
      </c>
      <c r="G547">
        <v>2535</v>
      </c>
      <c r="H547" t="s">
        <v>147</v>
      </c>
      <c r="I547">
        <v>137611</v>
      </c>
      <c r="J547">
        <v>4703699</v>
      </c>
      <c r="K547">
        <v>1.04</v>
      </c>
      <c r="L547">
        <v>0.19800000000000001</v>
      </c>
      <c r="M547">
        <v>1</v>
      </c>
    </row>
    <row r="548" spans="1:13" x14ac:dyDescent="0.2">
      <c r="A548" t="s">
        <v>161</v>
      </c>
      <c r="B548" t="s">
        <v>55</v>
      </c>
      <c r="C548">
        <v>24</v>
      </c>
      <c r="D548">
        <v>12.295</v>
      </c>
      <c r="E548">
        <v>2569</v>
      </c>
      <c r="F548">
        <v>2596</v>
      </c>
      <c r="G548">
        <v>2619</v>
      </c>
      <c r="H548" t="s">
        <v>45</v>
      </c>
      <c r="I548">
        <v>528229</v>
      </c>
      <c r="J548">
        <v>15906190</v>
      </c>
      <c r="K548">
        <v>3.51</v>
      </c>
      <c r="L548">
        <v>0.67</v>
      </c>
      <c r="M548">
        <v>1</v>
      </c>
    </row>
    <row r="549" spans="1:13" x14ac:dyDescent="0.2">
      <c r="A549" t="s">
        <v>161</v>
      </c>
      <c r="B549" t="s">
        <v>57</v>
      </c>
      <c r="C549">
        <v>25</v>
      </c>
      <c r="D549">
        <v>13.366</v>
      </c>
      <c r="E549">
        <v>2909</v>
      </c>
      <c r="F549">
        <v>2934</v>
      </c>
      <c r="G549">
        <v>2963</v>
      </c>
      <c r="H549" t="s">
        <v>95</v>
      </c>
      <c r="I549">
        <v>211016</v>
      </c>
      <c r="J549">
        <v>6960382</v>
      </c>
      <c r="K549">
        <v>1.54</v>
      </c>
      <c r="L549">
        <v>0.29299999999999998</v>
      </c>
      <c r="M549">
        <v>1</v>
      </c>
    </row>
    <row r="550" spans="1:13" x14ac:dyDescent="0.2">
      <c r="A550" t="s">
        <v>161</v>
      </c>
      <c r="B550" t="s">
        <v>58</v>
      </c>
      <c r="C550">
        <v>26</v>
      </c>
      <c r="D550">
        <v>13.513</v>
      </c>
      <c r="E550">
        <v>2963</v>
      </c>
      <c r="F550">
        <v>2981</v>
      </c>
      <c r="G550">
        <v>3017</v>
      </c>
      <c r="H550" t="s">
        <v>22</v>
      </c>
      <c r="I550">
        <v>3299891</v>
      </c>
      <c r="J550">
        <v>99387822</v>
      </c>
      <c r="K550">
        <v>21.95</v>
      </c>
      <c r="L550">
        <v>4.1859999999999999</v>
      </c>
      <c r="M550">
        <v>1</v>
      </c>
    </row>
    <row r="551" spans="1:13" x14ac:dyDescent="0.2">
      <c r="A551" t="s">
        <v>161</v>
      </c>
      <c r="B551" t="s">
        <v>59</v>
      </c>
      <c r="C551">
        <v>27</v>
      </c>
      <c r="D551">
        <v>13.888999999999999</v>
      </c>
      <c r="E551">
        <v>3055</v>
      </c>
      <c r="F551">
        <v>3100</v>
      </c>
      <c r="G551">
        <v>3153</v>
      </c>
      <c r="H551" t="s">
        <v>64</v>
      </c>
      <c r="I551">
        <v>1092860</v>
      </c>
      <c r="J551">
        <v>39479407</v>
      </c>
      <c r="K551">
        <v>8.7200000000000006</v>
      </c>
      <c r="L551">
        <v>1.663</v>
      </c>
      <c r="M551">
        <v>1</v>
      </c>
    </row>
    <row r="552" spans="1:13" x14ac:dyDescent="0.2">
      <c r="A552" t="s">
        <v>161</v>
      </c>
      <c r="B552" t="s">
        <v>60</v>
      </c>
      <c r="C552">
        <v>28</v>
      </c>
      <c r="D552">
        <v>15.172000000000001</v>
      </c>
      <c r="E552">
        <v>3475</v>
      </c>
      <c r="F552">
        <v>3506</v>
      </c>
      <c r="G552">
        <v>3523</v>
      </c>
      <c r="H552" t="s">
        <v>56</v>
      </c>
      <c r="I552">
        <v>190071</v>
      </c>
      <c r="J552">
        <v>6913867</v>
      </c>
      <c r="K552">
        <v>1.53</v>
      </c>
      <c r="L552">
        <v>0.29099999999999998</v>
      </c>
      <c r="M552">
        <v>1</v>
      </c>
    </row>
    <row r="553" spans="1:13" x14ac:dyDescent="0.2">
      <c r="A553" t="s">
        <v>161</v>
      </c>
      <c r="B553" t="s">
        <v>61</v>
      </c>
      <c r="C553">
        <v>29</v>
      </c>
      <c r="D553">
        <v>15.268000000000001</v>
      </c>
      <c r="E553">
        <v>3523</v>
      </c>
      <c r="F553">
        <v>3536</v>
      </c>
      <c r="G553">
        <v>3565</v>
      </c>
      <c r="H553" t="s">
        <v>47</v>
      </c>
      <c r="I553">
        <v>396057</v>
      </c>
      <c r="J553">
        <v>12016229</v>
      </c>
      <c r="K553">
        <v>2.65</v>
      </c>
      <c r="L553">
        <v>0.50600000000000001</v>
      </c>
      <c r="M553">
        <v>1</v>
      </c>
    </row>
    <row r="554" spans="1:13" x14ac:dyDescent="0.2">
      <c r="A554" t="s">
        <v>161</v>
      </c>
      <c r="B554" t="s">
        <v>62</v>
      </c>
      <c r="C554">
        <v>30</v>
      </c>
      <c r="D554">
        <v>15.494</v>
      </c>
      <c r="E554">
        <v>3573</v>
      </c>
      <c r="F554">
        <v>3607</v>
      </c>
      <c r="G554">
        <v>3638</v>
      </c>
      <c r="H554" t="s">
        <v>36</v>
      </c>
      <c r="I554">
        <v>181972</v>
      </c>
      <c r="J554">
        <v>6465198</v>
      </c>
      <c r="K554">
        <v>1.43</v>
      </c>
      <c r="L554">
        <v>0.27200000000000002</v>
      </c>
      <c r="M554">
        <v>1</v>
      </c>
    </row>
    <row r="555" spans="1:13" x14ac:dyDescent="0.2">
      <c r="A555" t="s">
        <v>161</v>
      </c>
      <c r="B555" t="s">
        <v>63</v>
      </c>
      <c r="C555">
        <v>31</v>
      </c>
      <c r="D555">
        <v>15.714</v>
      </c>
      <c r="E555">
        <v>3650</v>
      </c>
      <c r="F555">
        <v>3677</v>
      </c>
      <c r="G555">
        <v>3699</v>
      </c>
      <c r="H555" t="s">
        <v>38</v>
      </c>
      <c r="I555">
        <v>221754</v>
      </c>
      <c r="J555">
        <v>6496355</v>
      </c>
      <c r="K555">
        <v>1.43</v>
      </c>
      <c r="L555">
        <v>0.27400000000000002</v>
      </c>
      <c r="M555">
        <v>1</v>
      </c>
    </row>
    <row r="556" spans="1:13" x14ac:dyDescent="0.2">
      <c r="A556" t="s">
        <v>161</v>
      </c>
      <c r="B556" t="s">
        <v>65</v>
      </c>
      <c r="C556">
        <v>32</v>
      </c>
      <c r="D556">
        <v>16.212</v>
      </c>
      <c r="E556">
        <v>3817</v>
      </c>
      <c r="F556">
        <v>3835</v>
      </c>
      <c r="G556">
        <v>3861</v>
      </c>
      <c r="H556" t="s">
        <v>26</v>
      </c>
      <c r="I556">
        <v>1082938</v>
      </c>
      <c r="J556">
        <v>32883954</v>
      </c>
      <c r="K556">
        <v>7.26</v>
      </c>
      <c r="L556">
        <v>1.385</v>
      </c>
      <c r="M556">
        <v>1</v>
      </c>
    </row>
    <row r="557" spans="1:13" x14ac:dyDescent="0.2">
      <c r="A557" t="s">
        <v>161</v>
      </c>
      <c r="B557" t="s">
        <v>67</v>
      </c>
      <c r="C557">
        <v>33</v>
      </c>
      <c r="D557">
        <v>16.369</v>
      </c>
      <c r="E557">
        <v>3861</v>
      </c>
      <c r="F557">
        <v>3884</v>
      </c>
      <c r="G557">
        <v>3910</v>
      </c>
      <c r="H557" t="s">
        <v>124</v>
      </c>
      <c r="I557">
        <v>507786</v>
      </c>
      <c r="J557">
        <v>16027432</v>
      </c>
      <c r="K557">
        <v>3.54</v>
      </c>
      <c r="L557">
        <v>0.67500000000000004</v>
      </c>
      <c r="M557">
        <v>1</v>
      </c>
    </row>
    <row r="558" spans="1:13" x14ac:dyDescent="0.2">
      <c r="A558" t="s">
        <v>161</v>
      </c>
      <c r="B558" t="s">
        <v>69</v>
      </c>
      <c r="C558">
        <v>34</v>
      </c>
      <c r="D558">
        <v>16.547999999999998</v>
      </c>
      <c r="E558">
        <v>3910</v>
      </c>
      <c r="F558">
        <v>3941</v>
      </c>
      <c r="G558">
        <v>3978</v>
      </c>
      <c r="H558" t="s">
        <v>16</v>
      </c>
      <c r="I558">
        <v>6091341</v>
      </c>
      <c r="J558">
        <v>154727573</v>
      </c>
      <c r="K558">
        <v>34.159999999999997</v>
      </c>
      <c r="L558">
        <v>6.5170000000000003</v>
      </c>
      <c r="M558">
        <v>1</v>
      </c>
    </row>
    <row r="559" spans="1:13" x14ac:dyDescent="0.2">
      <c r="A559" t="s">
        <v>161</v>
      </c>
      <c r="B559" t="s">
        <v>70</v>
      </c>
      <c r="C559">
        <v>35</v>
      </c>
      <c r="D559">
        <v>17.434000000000001</v>
      </c>
      <c r="E559">
        <v>4195</v>
      </c>
      <c r="F559">
        <v>4221</v>
      </c>
      <c r="G559">
        <v>4242</v>
      </c>
      <c r="H559" t="s">
        <v>54</v>
      </c>
      <c r="I559">
        <v>432249</v>
      </c>
      <c r="J559">
        <v>12041340</v>
      </c>
      <c r="K559">
        <v>2.66</v>
      </c>
      <c r="L559">
        <v>0.50700000000000001</v>
      </c>
      <c r="M559">
        <v>1</v>
      </c>
    </row>
    <row r="560" spans="1:13" x14ac:dyDescent="0.2">
      <c r="A560" t="s">
        <v>161</v>
      </c>
      <c r="B560" t="s">
        <v>71</v>
      </c>
      <c r="C560">
        <v>36</v>
      </c>
      <c r="D560">
        <v>17.922999999999998</v>
      </c>
      <c r="E560">
        <v>4350</v>
      </c>
      <c r="F560">
        <v>4376</v>
      </c>
      <c r="G560">
        <v>4398</v>
      </c>
      <c r="H560" t="s">
        <v>76</v>
      </c>
      <c r="I560">
        <v>292459</v>
      </c>
      <c r="J560">
        <v>8309146</v>
      </c>
      <c r="K560">
        <v>1.83</v>
      </c>
      <c r="L560">
        <v>0.35</v>
      </c>
      <c r="M560">
        <v>1</v>
      </c>
    </row>
    <row r="561" spans="1:13" x14ac:dyDescent="0.2">
      <c r="A561" t="s">
        <v>161</v>
      </c>
      <c r="B561" t="s">
        <v>72</v>
      </c>
      <c r="C561">
        <v>37</v>
      </c>
      <c r="D561">
        <v>18.177</v>
      </c>
      <c r="E561">
        <v>4429</v>
      </c>
      <c r="F561">
        <v>4456</v>
      </c>
      <c r="G561">
        <v>4506</v>
      </c>
      <c r="H561" t="s">
        <v>36</v>
      </c>
      <c r="I561">
        <v>1379692</v>
      </c>
      <c r="J561">
        <v>42865832</v>
      </c>
      <c r="K561">
        <v>9.4600000000000009</v>
      </c>
      <c r="L561">
        <v>1.8049999999999999</v>
      </c>
      <c r="M561">
        <v>1</v>
      </c>
    </row>
    <row r="562" spans="1:13" x14ac:dyDescent="0.2">
      <c r="A562" t="s">
        <v>161</v>
      </c>
      <c r="B562" t="s">
        <v>73</v>
      </c>
      <c r="C562">
        <v>38</v>
      </c>
      <c r="D562">
        <v>18.591999999999999</v>
      </c>
      <c r="E562">
        <v>4544</v>
      </c>
      <c r="F562">
        <v>4587</v>
      </c>
      <c r="G562">
        <v>4598</v>
      </c>
      <c r="H562" t="s">
        <v>38</v>
      </c>
      <c r="I562">
        <v>289228</v>
      </c>
      <c r="J562">
        <v>8131472</v>
      </c>
      <c r="K562">
        <v>1.8</v>
      </c>
      <c r="L562">
        <v>0.34200000000000003</v>
      </c>
      <c r="M562">
        <v>1</v>
      </c>
    </row>
    <row r="563" spans="1:13" x14ac:dyDescent="0.2">
      <c r="A563" t="s">
        <v>161</v>
      </c>
      <c r="B563" t="s">
        <v>74</v>
      </c>
      <c r="C563">
        <v>39</v>
      </c>
      <c r="D563">
        <v>18.693999999999999</v>
      </c>
      <c r="E563">
        <v>4598</v>
      </c>
      <c r="F563">
        <v>4620</v>
      </c>
      <c r="G563">
        <v>4665</v>
      </c>
      <c r="H563" t="s">
        <v>30</v>
      </c>
      <c r="I563">
        <v>671913</v>
      </c>
      <c r="J563">
        <v>22537662</v>
      </c>
      <c r="K563">
        <v>4.9800000000000004</v>
      </c>
      <c r="L563">
        <v>0.94899999999999995</v>
      </c>
      <c r="M563">
        <v>1</v>
      </c>
    </row>
    <row r="564" spans="1:13" x14ac:dyDescent="0.2">
      <c r="A564" t="s">
        <v>161</v>
      </c>
      <c r="B564" t="s">
        <v>75</v>
      </c>
      <c r="C564">
        <v>40</v>
      </c>
      <c r="D564">
        <v>18.991</v>
      </c>
      <c r="E564">
        <v>4678</v>
      </c>
      <c r="F564">
        <v>4714</v>
      </c>
      <c r="G564">
        <v>4739</v>
      </c>
      <c r="H564" t="s">
        <v>45</v>
      </c>
      <c r="I564">
        <v>1355401</v>
      </c>
      <c r="J564">
        <v>38396277</v>
      </c>
      <c r="K564">
        <v>8.48</v>
      </c>
      <c r="L564">
        <v>1.617</v>
      </c>
      <c r="M564">
        <v>1</v>
      </c>
    </row>
    <row r="565" spans="1:13" x14ac:dyDescent="0.2">
      <c r="A565" t="s">
        <v>161</v>
      </c>
      <c r="B565" t="s">
        <v>77</v>
      </c>
      <c r="C565">
        <v>41</v>
      </c>
      <c r="D565">
        <v>19.399999999999999</v>
      </c>
      <c r="E565">
        <v>4824</v>
      </c>
      <c r="F565">
        <v>4843</v>
      </c>
      <c r="G565">
        <v>4847</v>
      </c>
      <c r="H565" t="s">
        <v>76</v>
      </c>
      <c r="I565">
        <v>617469</v>
      </c>
      <c r="J565">
        <v>12390463</v>
      </c>
      <c r="K565">
        <v>2.74</v>
      </c>
      <c r="L565">
        <v>0.52200000000000002</v>
      </c>
      <c r="M565">
        <v>1</v>
      </c>
    </row>
    <row r="566" spans="1:13" x14ac:dyDescent="0.2">
      <c r="A566" t="s">
        <v>161</v>
      </c>
      <c r="B566" t="s">
        <v>78</v>
      </c>
      <c r="C566">
        <v>42</v>
      </c>
      <c r="D566">
        <v>19.452000000000002</v>
      </c>
      <c r="E566">
        <v>4847</v>
      </c>
      <c r="F566">
        <v>4859</v>
      </c>
      <c r="G566">
        <v>4868</v>
      </c>
      <c r="H566" t="s">
        <v>52</v>
      </c>
      <c r="I566">
        <v>1664106</v>
      </c>
      <c r="J566">
        <v>44995448</v>
      </c>
      <c r="K566">
        <v>9.94</v>
      </c>
      <c r="L566">
        <v>1.895</v>
      </c>
      <c r="M566">
        <v>1</v>
      </c>
    </row>
    <row r="567" spans="1:13" x14ac:dyDescent="0.2">
      <c r="A567" t="s">
        <v>161</v>
      </c>
      <c r="B567" t="s">
        <v>79</v>
      </c>
      <c r="C567">
        <v>43</v>
      </c>
      <c r="D567">
        <v>19.501999999999999</v>
      </c>
      <c r="E567">
        <v>4868</v>
      </c>
      <c r="F567">
        <v>4875</v>
      </c>
      <c r="G567">
        <v>4899</v>
      </c>
      <c r="H567" t="s">
        <v>54</v>
      </c>
      <c r="I567">
        <v>1520027</v>
      </c>
      <c r="J567">
        <v>36929229</v>
      </c>
      <c r="K567">
        <v>8.15</v>
      </c>
      <c r="L567">
        <v>1.5549999999999999</v>
      </c>
      <c r="M567">
        <v>1</v>
      </c>
    </row>
    <row r="568" spans="1:13" x14ac:dyDescent="0.2">
      <c r="A568" t="s">
        <v>161</v>
      </c>
      <c r="B568" t="s">
        <v>80</v>
      </c>
      <c r="C568">
        <v>44</v>
      </c>
      <c r="D568">
        <v>20.14</v>
      </c>
      <c r="E568">
        <v>5061</v>
      </c>
      <c r="F568">
        <v>5077</v>
      </c>
      <c r="G568">
        <v>5088</v>
      </c>
      <c r="H568" t="s">
        <v>95</v>
      </c>
      <c r="I568">
        <v>142582</v>
      </c>
      <c r="J568">
        <v>3241911</v>
      </c>
      <c r="K568">
        <v>0.72</v>
      </c>
      <c r="L568">
        <v>0.13700000000000001</v>
      </c>
      <c r="M568">
        <v>1</v>
      </c>
    </row>
    <row r="569" spans="1:13" x14ac:dyDescent="0.2">
      <c r="A569" t="s">
        <v>161</v>
      </c>
      <c r="B569" t="s">
        <v>81</v>
      </c>
      <c r="C569">
        <v>45</v>
      </c>
      <c r="D569">
        <v>20.902000000000001</v>
      </c>
      <c r="E569">
        <v>5296</v>
      </c>
      <c r="F569">
        <v>5318</v>
      </c>
      <c r="G569">
        <v>5348</v>
      </c>
      <c r="H569" t="s">
        <v>163</v>
      </c>
      <c r="I569">
        <v>368464</v>
      </c>
      <c r="J569">
        <v>10241600</v>
      </c>
      <c r="K569">
        <v>2.2599999999999998</v>
      </c>
      <c r="L569">
        <v>0.43099999999999999</v>
      </c>
      <c r="M569">
        <v>1</v>
      </c>
    </row>
    <row r="570" spans="1:13" x14ac:dyDescent="0.2">
      <c r="A570" t="s">
        <v>161</v>
      </c>
      <c r="B570" t="s">
        <v>82</v>
      </c>
      <c r="C570">
        <v>46</v>
      </c>
      <c r="D570">
        <v>21.638000000000002</v>
      </c>
      <c r="E570">
        <v>5516</v>
      </c>
      <c r="F570">
        <v>5551</v>
      </c>
      <c r="G570">
        <v>5570</v>
      </c>
      <c r="H570" t="s">
        <v>90</v>
      </c>
      <c r="I570">
        <v>157865</v>
      </c>
      <c r="J570">
        <v>5418289</v>
      </c>
      <c r="K570">
        <v>1.2</v>
      </c>
      <c r="L570">
        <v>0.22800000000000001</v>
      </c>
      <c r="M570">
        <v>1</v>
      </c>
    </row>
    <row r="571" spans="1:13" x14ac:dyDescent="0.2">
      <c r="A571" t="s">
        <v>161</v>
      </c>
      <c r="B571" t="s">
        <v>83</v>
      </c>
      <c r="C571">
        <v>47</v>
      </c>
      <c r="D571">
        <v>21.835999999999999</v>
      </c>
      <c r="E571">
        <v>5584</v>
      </c>
      <c r="F571">
        <v>5613</v>
      </c>
      <c r="G571">
        <v>5630</v>
      </c>
      <c r="H571" t="s">
        <v>45</v>
      </c>
      <c r="I571">
        <v>840923</v>
      </c>
      <c r="J571">
        <v>19904944</v>
      </c>
      <c r="K571">
        <v>4.4000000000000004</v>
      </c>
      <c r="L571">
        <v>0.83799999999999997</v>
      </c>
      <c r="M571">
        <v>1</v>
      </c>
    </row>
    <row r="572" spans="1:13" x14ac:dyDescent="0.2">
      <c r="A572" t="s">
        <v>161</v>
      </c>
      <c r="B572" t="s">
        <v>85</v>
      </c>
      <c r="C572">
        <v>48</v>
      </c>
      <c r="D572">
        <v>22.077000000000002</v>
      </c>
      <c r="E572">
        <v>5672</v>
      </c>
      <c r="F572">
        <v>5689</v>
      </c>
      <c r="G572">
        <v>5708</v>
      </c>
      <c r="H572" t="s">
        <v>118</v>
      </c>
      <c r="I572">
        <v>632121</v>
      </c>
      <c r="J572">
        <v>16343156</v>
      </c>
      <c r="K572">
        <v>3.61</v>
      </c>
      <c r="L572">
        <v>0.68799999999999994</v>
      </c>
      <c r="M572">
        <v>1</v>
      </c>
    </row>
    <row r="573" spans="1:13" x14ac:dyDescent="0.2">
      <c r="A573" t="s">
        <v>161</v>
      </c>
      <c r="B573" t="s">
        <v>86</v>
      </c>
      <c r="C573">
        <v>49</v>
      </c>
      <c r="D573">
        <v>22.29</v>
      </c>
      <c r="E573">
        <v>5737</v>
      </c>
      <c r="F573">
        <v>5757</v>
      </c>
      <c r="G573">
        <v>5776</v>
      </c>
      <c r="H573" t="s">
        <v>26</v>
      </c>
      <c r="I573">
        <v>388648</v>
      </c>
      <c r="J573">
        <v>14799235</v>
      </c>
      <c r="K573">
        <v>3.27</v>
      </c>
      <c r="L573">
        <v>0.623</v>
      </c>
      <c r="M573">
        <v>1</v>
      </c>
    </row>
    <row r="574" spans="1:13" x14ac:dyDescent="0.2">
      <c r="A574" t="s">
        <v>161</v>
      </c>
      <c r="B574" t="s">
        <v>87</v>
      </c>
      <c r="C574">
        <v>50</v>
      </c>
      <c r="D574">
        <v>22.420999999999999</v>
      </c>
      <c r="E574">
        <v>5776</v>
      </c>
      <c r="F574">
        <v>5798</v>
      </c>
      <c r="G574">
        <v>5831</v>
      </c>
      <c r="H574" t="s">
        <v>34</v>
      </c>
      <c r="I574">
        <v>3253548</v>
      </c>
      <c r="J574">
        <v>85674095</v>
      </c>
      <c r="K574">
        <v>18.920000000000002</v>
      </c>
      <c r="L574">
        <v>3.609</v>
      </c>
      <c r="M574">
        <v>1</v>
      </c>
    </row>
    <row r="575" spans="1:13" x14ac:dyDescent="0.2">
      <c r="A575" t="s">
        <v>161</v>
      </c>
      <c r="B575" t="s">
        <v>88</v>
      </c>
      <c r="C575">
        <v>51</v>
      </c>
      <c r="D575">
        <v>22.693000000000001</v>
      </c>
      <c r="E575">
        <v>5835</v>
      </c>
      <c r="F575">
        <v>5884</v>
      </c>
      <c r="G575">
        <v>5906</v>
      </c>
      <c r="H575" t="s">
        <v>28</v>
      </c>
      <c r="I575">
        <v>302508</v>
      </c>
      <c r="J575">
        <v>7296135</v>
      </c>
      <c r="K575">
        <v>1.61</v>
      </c>
      <c r="L575">
        <v>0.307</v>
      </c>
      <c r="M575">
        <v>1</v>
      </c>
    </row>
    <row r="576" spans="1:13" x14ac:dyDescent="0.2">
      <c r="A576" t="s">
        <v>161</v>
      </c>
      <c r="B576" t="s">
        <v>89</v>
      </c>
      <c r="C576">
        <v>52</v>
      </c>
      <c r="D576">
        <v>23.195</v>
      </c>
      <c r="E576">
        <v>6027</v>
      </c>
      <c r="F576">
        <v>6043</v>
      </c>
      <c r="G576">
        <v>6060</v>
      </c>
      <c r="H576" t="s">
        <v>52</v>
      </c>
      <c r="I576">
        <v>1037802</v>
      </c>
      <c r="J576">
        <v>24109826</v>
      </c>
      <c r="K576">
        <v>5.32</v>
      </c>
      <c r="L576">
        <v>1.0149999999999999</v>
      </c>
      <c r="M576">
        <v>1</v>
      </c>
    </row>
    <row r="577" spans="1:13" x14ac:dyDescent="0.2">
      <c r="A577" t="s">
        <v>161</v>
      </c>
      <c r="B577" t="s">
        <v>91</v>
      </c>
      <c r="C577">
        <v>53</v>
      </c>
      <c r="D577">
        <v>24.332000000000001</v>
      </c>
      <c r="E577">
        <v>6386</v>
      </c>
      <c r="F577">
        <v>6403</v>
      </c>
      <c r="G577">
        <v>6420</v>
      </c>
      <c r="H577" t="s">
        <v>18</v>
      </c>
      <c r="I577">
        <v>871207</v>
      </c>
      <c r="J577">
        <v>20376325</v>
      </c>
      <c r="K577">
        <v>4.5</v>
      </c>
      <c r="L577">
        <v>0.85799999999999998</v>
      </c>
      <c r="M577">
        <v>1</v>
      </c>
    </row>
    <row r="578" spans="1:13" x14ac:dyDescent="0.2">
      <c r="A578" t="s">
        <v>161</v>
      </c>
      <c r="B578" t="s">
        <v>92</v>
      </c>
      <c r="C578">
        <v>54</v>
      </c>
      <c r="D578">
        <v>24.603999999999999</v>
      </c>
      <c r="E578">
        <v>6450</v>
      </c>
      <c r="F578">
        <v>6488</v>
      </c>
      <c r="G578">
        <v>6507</v>
      </c>
      <c r="H578" t="s">
        <v>68</v>
      </c>
      <c r="I578">
        <v>216997</v>
      </c>
      <c r="J578">
        <v>6206748</v>
      </c>
      <c r="K578">
        <v>1.37</v>
      </c>
      <c r="L578">
        <v>0.26100000000000001</v>
      </c>
      <c r="M578">
        <v>1</v>
      </c>
    </row>
    <row r="579" spans="1:13" x14ac:dyDescent="0.2">
      <c r="A579" t="s">
        <v>161</v>
      </c>
      <c r="B579" t="s">
        <v>93</v>
      </c>
      <c r="C579">
        <v>55</v>
      </c>
      <c r="D579">
        <v>26.369</v>
      </c>
      <c r="E579">
        <v>7022</v>
      </c>
      <c r="F579">
        <v>7047</v>
      </c>
      <c r="G579">
        <v>7055</v>
      </c>
      <c r="H579" t="s">
        <v>127</v>
      </c>
      <c r="I579">
        <v>204899</v>
      </c>
      <c r="J579">
        <v>6275362</v>
      </c>
      <c r="K579">
        <v>1.39</v>
      </c>
      <c r="L579">
        <v>0.26400000000000001</v>
      </c>
      <c r="M579">
        <v>1</v>
      </c>
    </row>
    <row r="580" spans="1:13" x14ac:dyDescent="0.2">
      <c r="A580" t="s">
        <v>161</v>
      </c>
      <c r="B580" t="s">
        <v>94</v>
      </c>
      <c r="C580">
        <v>56</v>
      </c>
      <c r="D580">
        <v>26.414999999999999</v>
      </c>
      <c r="E580">
        <v>7055</v>
      </c>
      <c r="F580">
        <v>7061</v>
      </c>
      <c r="G580">
        <v>7079</v>
      </c>
      <c r="H580" t="s">
        <v>24</v>
      </c>
      <c r="I580">
        <v>227480</v>
      </c>
      <c r="J580">
        <v>5391995</v>
      </c>
      <c r="K580">
        <v>1.19</v>
      </c>
      <c r="L580">
        <v>0.22700000000000001</v>
      </c>
      <c r="M580">
        <v>1</v>
      </c>
    </row>
    <row r="581" spans="1:13" x14ac:dyDescent="0.2">
      <c r="A581" t="s">
        <v>161</v>
      </c>
      <c r="B581" t="s">
        <v>96</v>
      </c>
      <c r="C581">
        <v>57</v>
      </c>
      <c r="D581">
        <v>26.693999999999999</v>
      </c>
      <c r="E581">
        <v>7109</v>
      </c>
      <c r="F581">
        <v>7150</v>
      </c>
      <c r="G581">
        <v>7172</v>
      </c>
      <c r="H581" t="s">
        <v>36</v>
      </c>
      <c r="I581">
        <v>198870</v>
      </c>
      <c r="J581">
        <v>7024983</v>
      </c>
      <c r="K581">
        <v>1.55</v>
      </c>
      <c r="L581">
        <v>0.29599999999999999</v>
      </c>
      <c r="M581">
        <v>1</v>
      </c>
    </row>
    <row r="582" spans="1:13" x14ac:dyDescent="0.2">
      <c r="A582" t="s">
        <v>161</v>
      </c>
      <c r="B582" t="s">
        <v>97</v>
      </c>
      <c r="C582">
        <v>58</v>
      </c>
      <c r="D582">
        <v>28.207999999999998</v>
      </c>
      <c r="E582">
        <v>7579</v>
      </c>
      <c r="F582">
        <v>7628</v>
      </c>
      <c r="G582">
        <v>7651</v>
      </c>
      <c r="H582" t="s">
        <v>36</v>
      </c>
      <c r="I582">
        <v>183643</v>
      </c>
      <c r="J582">
        <v>7747048</v>
      </c>
      <c r="K582">
        <v>1.71</v>
      </c>
      <c r="L582">
        <v>0.32600000000000001</v>
      </c>
      <c r="M582">
        <v>1</v>
      </c>
    </row>
    <row r="583" spans="1:13" x14ac:dyDescent="0.2">
      <c r="A583" t="s">
        <v>161</v>
      </c>
      <c r="B583" t="s">
        <v>98</v>
      </c>
      <c r="C583">
        <v>59</v>
      </c>
      <c r="D583">
        <v>28.818999999999999</v>
      </c>
      <c r="E583">
        <v>7799</v>
      </c>
      <c r="F583">
        <v>7822</v>
      </c>
      <c r="G583">
        <v>7840</v>
      </c>
      <c r="H583" t="s">
        <v>95</v>
      </c>
      <c r="I583">
        <v>414832</v>
      </c>
      <c r="J583">
        <v>11834798</v>
      </c>
      <c r="K583">
        <v>2.61</v>
      </c>
      <c r="L583">
        <v>0.498</v>
      </c>
      <c r="M583">
        <v>1</v>
      </c>
    </row>
    <row r="584" spans="1:13" x14ac:dyDescent="0.2">
      <c r="A584" t="s">
        <v>161</v>
      </c>
      <c r="B584" t="s">
        <v>100</v>
      </c>
      <c r="C584">
        <v>60</v>
      </c>
      <c r="D584">
        <v>28.931999999999999</v>
      </c>
      <c r="E584">
        <v>7840</v>
      </c>
      <c r="F584">
        <v>7857</v>
      </c>
      <c r="G584">
        <v>7873</v>
      </c>
      <c r="H584" t="s">
        <v>22</v>
      </c>
      <c r="I584">
        <v>298405</v>
      </c>
      <c r="J584">
        <v>8251745</v>
      </c>
      <c r="K584">
        <v>1.82</v>
      </c>
      <c r="L584">
        <v>0.34799999999999998</v>
      </c>
      <c r="M584">
        <v>1</v>
      </c>
    </row>
    <row r="585" spans="1:13" x14ac:dyDescent="0.2">
      <c r="A585" t="s">
        <v>161</v>
      </c>
      <c r="B585" t="s">
        <v>102</v>
      </c>
      <c r="C585">
        <v>61</v>
      </c>
      <c r="D585">
        <v>31.062999999999999</v>
      </c>
      <c r="E585">
        <v>8481</v>
      </c>
      <c r="F585">
        <v>8531</v>
      </c>
      <c r="G585">
        <v>8552</v>
      </c>
      <c r="H585" t="s">
        <v>14</v>
      </c>
      <c r="I585">
        <v>187082</v>
      </c>
      <c r="J585">
        <v>6509963</v>
      </c>
      <c r="K585">
        <v>1.44</v>
      </c>
      <c r="L585">
        <v>0.27400000000000002</v>
      </c>
      <c r="M585">
        <v>1</v>
      </c>
    </row>
    <row r="586" spans="1:13" x14ac:dyDescent="0.2">
      <c r="A586" t="s">
        <v>161</v>
      </c>
      <c r="B586" t="s">
        <v>103</v>
      </c>
      <c r="C586">
        <v>62</v>
      </c>
      <c r="D586">
        <v>31.242999999999999</v>
      </c>
      <c r="E586">
        <v>8552</v>
      </c>
      <c r="F586">
        <v>8588</v>
      </c>
      <c r="G586">
        <v>8629</v>
      </c>
      <c r="H586" t="s">
        <v>52</v>
      </c>
      <c r="I586">
        <v>3245228</v>
      </c>
      <c r="J586">
        <v>101345133</v>
      </c>
      <c r="K586">
        <v>22.38</v>
      </c>
      <c r="L586">
        <v>4.2690000000000001</v>
      </c>
      <c r="M586">
        <v>1</v>
      </c>
    </row>
    <row r="587" spans="1:13" x14ac:dyDescent="0.2">
      <c r="A587" t="s">
        <v>161</v>
      </c>
      <c r="B587" t="s">
        <v>104</v>
      </c>
      <c r="C587">
        <v>63</v>
      </c>
      <c r="D587">
        <v>31.620999999999999</v>
      </c>
      <c r="E587">
        <v>8660</v>
      </c>
      <c r="F587">
        <v>8708</v>
      </c>
      <c r="G587">
        <v>8735</v>
      </c>
      <c r="H587" t="s">
        <v>47</v>
      </c>
      <c r="I587">
        <v>300107</v>
      </c>
      <c r="J587">
        <v>12392351</v>
      </c>
      <c r="K587">
        <v>2.74</v>
      </c>
      <c r="L587">
        <v>0.52200000000000002</v>
      </c>
      <c r="M587">
        <v>1</v>
      </c>
    </row>
    <row r="588" spans="1:13" x14ac:dyDescent="0.2">
      <c r="A588" t="s">
        <v>161</v>
      </c>
      <c r="B588" t="s">
        <v>106</v>
      </c>
      <c r="C588">
        <v>64</v>
      </c>
      <c r="D588">
        <v>32.008000000000003</v>
      </c>
      <c r="E588">
        <v>8815</v>
      </c>
      <c r="F588">
        <v>8830</v>
      </c>
      <c r="G588">
        <v>8857</v>
      </c>
      <c r="H588" t="s">
        <v>113</v>
      </c>
      <c r="I588">
        <v>181335</v>
      </c>
      <c r="J588">
        <v>7147086</v>
      </c>
      <c r="K588">
        <v>1.58</v>
      </c>
      <c r="L588">
        <v>0.30099999999999999</v>
      </c>
      <c r="M588">
        <v>1</v>
      </c>
    </row>
    <row r="589" spans="1:13" x14ac:dyDescent="0.2">
      <c r="A589" t="s">
        <v>161</v>
      </c>
      <c r="B589" t="s">
        <v>107</v>
      </c>
      <c r="C589">
        <v>65</v>
      </c>
      <c r="D589">
        <v>32.389000000000003</v>
      </c>
      <c r="E589">
        <v>8920</v>
      </c>
      <c r="F589">
        <v>8951</v>
      </c>
      <c r="G589">
        <v>8974</v>
      </c>
      <c r="H589" t="s">
        <v>126</v>
      </c>
      <c r="I589">
        <v>703417</v>
      </c>
      <c r="J589">
        <v>21398689</v>
      </c>
      <c r="K589">
        <v>4.72</v>
      </c>
      <c r="L589">
        <v>0.90100000000000002</v>
      </c>
      <c r="M589">
        <v>1</v>
      </c>
    </row>
    <row r="590" spans="1:13" x14ac:dyDescent="0.2">
      <c r="A590" t="s">
        <v>161</v>
      </c>
      <c r="B590" t="s">
        <v>108</v>
      </c>
      <c r="C590">
        <v>66</v>
      </c>
      <c r="D590">
        <v>32.878999999999998</v>
      </c>
      <c r="E590">
        <v>9064</v>
      </c>
      <c r="F590">
        <v>9106</v>
      </c>
      <c r="G590">
        <v>9162</v>
      </c>
      <c r="H590" t="s">
        <v>45</v>
      </c>
      <c r="I590">
        <v>9828966</v>
      </c>
      <c r="J590">
        <v>271071013</v>
      </c>
      <c r="K590">
        <v>59.85</v>
      </c>
      <c r="L590">
        <v>11.417</v>
      </c>
      <c r="M590">
        <v>1</v>
      </c>
    </row>
    <row r="591" spans="1:13" x14ac:dyDescent="0.2">
      <c r="A591" t="s">
        <v>161</v>
      </c>
      <c r="B591" t="s">
        <v>109</v>
      </c>
      <c r="C591">
        <v>67</v>
      </c>
      <c r="D591">
        <v>35.131999999999998</v>
      </c>
      <c r="E591">
        <v>9790</v>
      </c>
      <c r="F591">
        <v>9818</v>
      </c>
      <c r="G591">
        <v>9868</v>
      </c>
      <c r="H591" t="s">
        <v>68</v>
      </c>
      <c r="I591">
        <v>1038691</v>
      </c>
      <c r="J591">
        <v>24539743</v>
      </c>
      <c r="K591">
        <v>5.42</v>
      </c>
      <c r="L591">
        <v>1.034</v>
      </c>
      <c r="M591">
        <v>1</v>
      </c>
    </row>
    <row r="592" spans="1:13" x14ac:dyDescent="0.2">
      <c r="A592" t="s">
        <v>161</v>
      </c>
      <c r="B592" t="s">
        <v>130</v>
      </c>
      <c r="C592">
        <v>68</v>
      </c>
      <c r="D592">
        <v>37.402000000000001</v>
      </c>
      <c r="E592">
        <v>10516</v>
      </c>
      <c r="F592">
        <v>10536</v>
      </c>
      <c r="G592">
        <v>10567</v>
      </c>
      <c r="H592" t="s">
        <v>68</v>
      </c>
      <c r="I592">
        <v>275998</v>
      </c>
      <c r="J592">
        <v>5232575</v>
      </c>
      <c r="K592">
        <v>1.1599999999999999</v>
      </c>
      <c r="L592">
        <v>0.22</v>
      </c>
      <c r="M592">
        <v>1</v>
      </c>
    </row>
    <row r="593" spans="1:13" x14ac:dyDescent="0.2">
      <c r="A593" t="s">
        <v>164</v>
      </c>
      <c r="B593" t="s">
        <v>13</v>
      </c>
      <c r="C593">
        <v>1</v>
      </c>
      <c r="D593">
        <v>4.2519999999999998</v>
      </c>
      <c r="E593">
        <v>28</v>
      </c>
      <c r="F593">
        <v>52</v>
      </c>
      <c r="G593">
        <v>79</v>
      </c>
      <c r="H593" t="s">
        <v>38</v>
      </c>
      <c r="I593">
        <v>719132</v>
      </c>
      <c r="J593">
        <v>13239085</v>
      </c>
      <c r="K593">
        <v>10.77</v>
      </c>
      <c r="L593">
        <v>0.88100000000000001</v>
      </c>
      <c r="M593">
        <v>1</v>
      </c>
    </row>
    <row r="594" spans="1:13" x14ac:dyDescent="0.2">
      <c r="A594" t="s">
        <v>164</v>
      </c>
      <c r="B594" t="s">
        <v>15</v>
      </c>
      <c r="C594">
        <v>2</v>
      </c>
      <c r="D594">
        <v>4.3920000000000003</v>
      </c>
      <c r="E594">
        <v>79</v>
      </c>
      <c r="F594">
        <v>97</v>
      </c>
      <c r="G594">
        <v>125</v>
      </c>
      <c r="H594" t="s">
        <v>18</v>
      </c>
      <c r="I594">
        <v>377148</v>
      </c>
      <c r="J594">
        <v>7944070</v>
      </c>
      <c r="K594">
        <v>6.46</v>
      </c>
      <c r="L594">
        <v>0.52900000000000003</v>
      </c>
      <c r="M594">
        <v>1</v>
      </c>
    </row>
    <row r="595" spans="1:13" x14ac:dyDescent="0.2">
      <c r="A595" t="s">
        <v>164</v>
      </c>
      <c r="B595" t="s">
        <v>17</v>
      </c>
      <c r="C595">
        <v>3</v>
      </c>
      <c r="D595">
        <v>4.6189999999999998</v>
      </c>
      <c r="E595">
        <v>148</v>
      </c>
      <c r="F595">
        <v>168</v>
      </c>
      <c r="G595">
        <v>189</v>
      </c>
      <c r="H595" t="s">
        <v>20</v>
      </c>
      <c r="I595">
        <v>239354</v>
      </c>
      <c r="J595">
        <v>10630519</v>
      </c>
      <c r="K595">
        <v>8.65</v>
      </c>
      <c r="L595">
        <v>0.70699999999999996</v>
      </c>
      <c r="M595">
        <v>1</v>
      </c>
    </row>
    <row r="596" spans="1:13" x14ac:dyDescent="0.2">
      <c r="A596" t="s">
        <v>164</v>
      </c>
      <c r="B596" t="s">
        <v>19</v>
      </c>
      <c r="C596">
        <v>4</v>
      </c>
      <c r="D596">
        <v>4.7789999999999999</v>
      </c>
      <c r="E596">
        <v>189</v>
      </c>
      <c r="F596">
        <v>219</v>
      </c>
      <c r="G596">
        <v>231</v>
      </c>
      <c r="H596" t="s">
        <v>123</v>
      </c>
      <c r="I596">
        <v>126759</v>
      </c>
      <c r="J596">
        <v>8286377</v>
      </c>
      <c r="K596">
        <v>6.74</v>
      </c>
      <c r="L596">
        <v>0.55100000000000005</v>
      </c>
      <c r="M596">
        <v>1</v>
      </c>
    </row>
    <row r="597" spans="1:13" x14ac:dyDescent="0.2">
      <c r="A597" t="s">
        <v>164</v>
      </c>
      <c r="B597" t="s">
        <v>21</v>
      </c>
      <c r="C597">
        <v>5</v>
      </c>
      <c r="D597">
        <v>4.8620000000000001</v>
      </c>
      <c r="E597">
        <v>231</v>
      </c>
      <c r="F597">
        <v>245</v>
      </c>
      <c r="G597">
        <v>335</v>
      </c>
      <c r="H597" t="s">
        <v>54</v>
      </c>
      <c r="I597">
        <v>612681</v>
      </c>
      <c r="J597">
        <v>29355715</v>
      </c>
      <c r="K597">
        <v>23.89</v>
      </c>
      <c r="L597">
        <v>1.9530000000000001</v>
      </c>
      <c r="M597">
        <v>1</v>
      </c>
    </row>
    <row r="598" spans="1:13" x14ac:dyDescent="0.2">
      <c r="A598" t="s">
        <v>164</v>
      </c>
      <c r="B598" t="s">
        <v>23</v>
      </c>
      <c r="C598">
        <v>6</v>
      </c>
      <c r="D598">
        <v>5.4279999999999999</v>
      </c>
      <c r="E598">
        <v>402</v>
      </c>
      <c r="F598">
        <v>424</v>
      </c>
      <c r="G598">
        <v>492</v>
      </c>
      <c r="H598" t="s">
        <v>45</v>
      </c>
      <c r="I598">
        <v>2519104</v>
      </c>
      <c r="J598">
        <v>49660305</v>
      </c>
      <c r="K598">
        <v>40.409999999999997</v>
      </c>
      <c r="L598">
        <v>3.3039999999999998</v>
      </c>
      <c r="M598">
        <v>1</v>
      </c>
    </row>
    <row r="599" spans="1:13" x14ac:dyDescent="0.2">
      <c r="A599" t="s">
        <v>164</v>
      </c>
      <c r="B599" t="s">
        <v>25</v>
      </c>
      <c r="C599">
        <v>7</v>
      </c>
      <c r="D599">
        <v>5.7549999999999999</v>
      </c>
      <c r="E599">
        <v>492</v>
      </c>
      <c r="F599">
        <v>528</v>
      </c>
      <c r="G599">
        <v>560</v>
      </c>
      <c r="H599" t="s">
        <v>18</v>
      </c>
      <c r="I599">
        <v>380251</v>
      </c>
      <c r="J599">
        <v>12652666</v>
      </c>
      <c r="K599">
        <v>10.3</v>
      </c>
      <c r="L599">
        <v>0.84199999999999997</v>
      </c>
      <c r="M599">
        <v>1</v>
      </c>
    </row>
    <row r="600" spans="1:13" x14ac:dyDescent="0.2">
      <c r="A600" t="s">
        <v>164</v>
      </c>
      <c r="B600" t="s">
        <v>27</v>
      </c>
      <c r="C600">
        <v>8</v>
      </c>
      <c r="D600">
        <v>5.891</v>
      </c>
      <c r="E600">
        <v>560</v>
      </c>
      <c r="F600">
        <v>570</v>
      </c>
      <c r="G600">
        <v>625</v>
      </c>
      <c r="H600" t="s">
        <v>52</v>
      </c>
      <c r="I600">
        <v>191694</v>
      </c>
      <c r="J600">
        <v>8935422</v>
      </c>
      <c r="K600">
        <v>7.27</v>
      </c>
      <c r="L600">
        <v>0.59499999999999997</v>
      </c>
      <c r="M600">
        <v>1</v>
      </c>
    </row>
    <row r="601" spans="1:13" x14ac:dyDescent="0.2">
      <c r="A601" t="s">
        <v>164</v>
      </c>
      <c r="B601" t="s">
        <v>29</v>
      </c>
      <c r="C601">
        <v>9</v>
      </c>
      <c r="D601">
        <v>6.1109999999999998</v>
      </c>
      <c r="E601">
        <v>625</v>
      </c>
      <c r="F601">
        <v>640</v>
      </c>
      <c r="G601">
        <v>692</v>
      </c>
      <c r="H601" t="s">
        <v>101</v>
      </c>
      <c r="I601">
        <v>141973</v>
      </c>
      <c r="J601">
        <v>5808424</v>
      </c>
      <c r="K601">
        <v>4.7300000000000004</v>
      </c>
      <c r="L601">
        <v>0.38600000000000001</v>
      </c>
      <c r="M601">
        <v>1</v>
      </c>
    </row>
    <row r="602" spans="1:13" x14ac:dyDescent="0.2">
      <c r="A602" t="s">
        <v>164</v>
      </c>
      <c r="B602" t="s">
        <v>31</v>
      </c>
      <c r="C602">
        <v>10</v>
      </c>
      <c r="D602">
        <v>6.4489999999999998</v>
      </c>
      <c r="E602">
        <v>717</v>
      </c>
      <c r="F602">
        <v>747</v>
      </c>
      <c r="G602">
        <v>786</v>
      </c>
      <c r="H602" t="s">
        <v>114</v>
      </c>
      <c r="I602">
        <v>142063</v>
      </c>
      <c r="J602">
        <v>4908920</v>
      </c>
      <c r="K602">
        <v>3.99</v>
      </c>
      <c r="L602">
        <v>0.32700000000000001</v>
      </c>
      <c r="M602">
        <v>1</v>
      </c>
    </row>
    <row r="603" spans="1:13" x14ac:dyDescent="0.2">
      <c r="A603" t="s">
        <v>164</v>
      </c>
      <c r="B603" t="s">
        <v>33</v>
      </c>
      <c r="C603">
        <v>11</v>
      </c>
      <c r="D603">
        <v>6.7169999999999996</v>
      </c>
      <c r="E603">
        <v>790</v>
      </c>
      <c r="F603">
        <v>832</v>
      </c>
      <c r="G603">
        <v>845</v>
      </c>
      <c r="H603" t="s">
        <v>95</v>
      </c>
      <c r="I603">
        <v>380619</v>
      </c>
      <c r="J603">
        <v>9723114</v>
      </c>
      <c r="K603">
        <v>7.91</v>
      </c>
      <c r="L603">
        <v>0.64700000000000002</v>
      </c>
      <c r="M603">
        <v>1</v>
      </c>
    </row>
    <row r="604" spans="1:13" x14ac:dyDescent="0.2">
      <c r="A604" t="s">
        <v>164</v>
      </c>
      <c r="B604" t="s">
        <v>35</v>
      </c>
      <c r="C604">
        <v>12</v>
      </c>
      <c r="D604">
        <v>6.7919999999999998</v>
      </c>
      <c r="E604">
        <v>845</v>
      </c>
      <c r="F604">
        <v>855</v>
      </c>
      <c r="G604">
        <v>880</v>
      </c>
      <c r="H604" t="s">
        <v>101</v>
      </c>
      <c r="I604">
        <v>103918</v>
      </c>
      <c r="J604">
        <v>3566369</v>
      </c>
      <c r="K604">
        <v>2.9</v>
      </c>
      <c r="L604">
        <v>0.23699999999999999</v>
      </c>
      <c r="M604">
        <v>1</v>
      </c>
    </row>
    <row r="605" spans="1:13" x14ac:dyDescent="0.2">
      <c r="A605" t="s">
        <v>164</v>
      </c>
      <c r="B605" t="s">
        <v>37</v>
      </c>
      <c r="C605">
        <v>13</v>
      </c>
      <c r="D605">
        <v>6.9610000000000003</v>
      </c>
      <c r="E605">
        <v>883</v>
      </c>
      <c r="F605">
        <v>909</v>
      </c>
      <c r="G605">
        <v>940</v>
      </c>
      <c r="H605" t="s">
        <v>28</v>
      </c>
      <c r="I605">
        <v>499684</v>
      </c>
      <c r="J605">
        <v>14347159</v>
      </c>
      <c r="K605">
        <v>11.67</v>
      </c>
      <c r="L605">
        <v>0.95499999999999996</v>
      </c>
      <c r="M605">
        <v>1</v>
      </c>
    </row>
    <row r="606" spans="1:13" x14ac:dyDescent="0.2">
      <c r="A606" t="s">
        <v>164</v>
      </c>
      <c r="B606" t="s">
        <v>39</v>
      </c>
      <c r="C606">
        <v>14</v>
      </c>
      <c r="D606">
        <v>7.101</v>
      </c>
      <c r="E606">
        <v>940</v>
      </c>
      <c r="F606">
        <v>953</v>
      </c>
      <c r="G606">
        <v>1003</v>
      </c>
      <c r="H606" t="s">
        <v>30</v>
      </c>
      <c r="I606">
        <v>175443</v>
      </c>
      <c r="J606">
        <v>7209611</v>
      </c>
      <c r="K606">
        <v>5.87</v>
      </c>
      <c r="L606">
        <v>0.48</v>
      </c>
      <c r="M606">
        <v>1</v>
      </c>
    </row>
    <row r="607" spans="1:13" x14ac:dyDescent="0.2">
      <c r="A607" t="s">
        <v>164</v>
      </c>
      <c r="B607" t="s">
        <v>40</v>
      </c>
      <c r="C607">
        <v>15</v>
      </c>
      <c r="D607">
        <v>7.5060000000000002</v>
      </c>
      <c r="E607">
        <v>1055</v>
      </c>
      <c r="F607">
        <v>1081</v>
      </c>
      <c r="G607">
        <v>1146</v>
      </c>
      <c r="H607" t="s">
        <v>120</v>
      </c>
      <c r="I607">
        <v>459788</v>
      </c>
      <c r="J607">
        <v>18706261</v>
      </c>
      <c r="K607">
        <v>15.22</v>
      </c>
      <c r="L607">
        <v>1.2450000000000001</v>
      </c>
      <c r="M607">
        <v>1</v>
      </c>
    </row>
    <row r="608" spans="1:13" x14ac:dyDescent="0.2">
      <c r="A608" t="s">
        <v>164</v>
      </c>
      <c r="B608" t="s">
        <v>41</v>
      </c>
      <c r="C608">
        <v>16</v>
      </c>
      <c r="D608">
        <v>8.2050000000000001</v>
      </c>
      <c r="E608">
        <v>1274</v>
      </c>
      <c r="F608">
        <v>1302</v>
      </c>
      <c r="G608">
        <v>1344</v>
      </c>
      <c r="H608" t="s">
        <v>127</v>
      </c>
      <c r="I608">
        <v>132578</v>
      </c>
      <c r="J608">
        <v>5333147</v>
      </c>
      <c r="K608">
        <v>4.34</v>
      </c>
      <c r="L608">
        <v>0.35499999999999998</v>
      </c>
      <c r="M608">
        <v>1</v>
      </c>
    </row>
    <row r="609" spans="1:13" x14ac:dyDescent="0.2">
      <c r="A609" t="s">
        <v>164</v>
      </c>
      <c r="B609" t="s">
        <v>42</v>
      </c>
      <c r="C609">
        <v>17</v>
      </c>
      <c r="D609">
        <v>8.3829999999999991</v>
      </c>
      <c r="E609">
        <v>1344</v>
      </c>
      <c r="F609">
        <v>1359</v>
      </c>
      <c r="G609">
        <v>1373</v>
      </c>
      <c r="H609" t="s">
        <v>115</v>
      </c>
      <c r="I609">
        <v>196010</v>
      </c>
      <c r="J609">
        <v>5456693</v>
      </c>
      <c r="K609">
        <v>4.4400000000000004</v>
      </c>
      <c r="L609">
        <v>0.36299999999999999</v>
      </c>
      <c r="M609">
        <v>1</v>
      </c>
    </row>
    <row r="610" spans="1:13" x14ac:dyDescent="0.2">
      <c r="A610" t="s">
        <v>164</v>
      </c>
      <c r="B610" t="s">
        <v>44</v>
      </c>
      <c r="C610">
        <v>18</v>
      </c>
      <c r="D610">
        <v>8.4670000000000005</v>
      </c>
      <c r="E610">
        <v>1373</v>
      </c>
      <c r="F610">
        <v>1385</v>
      </c>
      <c r="G610">
        <v>1418</v>
      </c>
      <c r="H610" t="s">
        <v>52</v>
      </c>
      <c r="I610">
        <v>301581</v>
      </c>
      <c r="J610">
        <v>11302313</v>
      </c>
      <c r="K610">
        <v>9.1999999999999993</v>
      </c>
      <c r="L610">
        <v>0.752</v>
      </c>
      <c r="M610">
        <v>1</v>
      </c>
    </row>
    <row r="611" spans="1:13" x14ac:dyDescent="0.2">
      <c r="A611" t="s">
        <v>164</v>
      </c>
      <c r="B611" t="s">
        <v>46</v>
      </c>
      <c r="C611">
        <v>19</v>
      </c>
      <c r="D611">
        <v>8.9149999999999991</v>
      </c>
      <c r="E611">
        <v>1464</v>
      </c>
      <c r="F611">
        <v>1527</v>
      </c>
      <c r="G611">
        <v>1601</v>
      </c>
      <c r="H611" t="s">
        <v>147</v>
      </c>
      <c r="I611">
        <v>266014</v>
      </c>
      <c r="J611">
        <v>22045693</v>
      </c>
      <c r="K611">
        <v>17.940000000000001</v>
      </c>
      <c r="L611">
        <v>1.4670000000000001</v>
      </c>
      <c r="M611">
        <v>1</v>
      </c>
    </row>
    <row r="612" spans="1:13" x14ac:dyDescent="0.2">
      <c r="A612" t="s">
        <v>164</v>
      </c>
      <c r="B612" t="s">
        <v>48</v>
      </c>
      <c r="C612">
        <v>20</v>
      </c>
      <c r="D612">
        <v>9.83</v>
      </c>
      <c r="E612">
        <v>1791</v>
      </c>
      <c r="F612">
        <v>1816</v>
      </c>
      <c r="G612">
        <v>1828</v>
      </c>
      <c r="H612" t="s">
        <v>28</v>
      </c>
      <c r="I612">
        <v>146635</v>
      </c>
      <c r="J612">
        <v>4740869</v>
      </c>
      <c r="K612">
        <v>3.86</v>
      </c>
      <c r="L612">
        <v>0.315</v>
      </c>
      <c r="M612">
        <v>1</v>
      </c>
    </row>
    <row r="613" spans="1:13" x14ac:dyDescent="0.2">
      <c r="A613" t="s">
        <v>164</v>
      </c>
      <c r="B613" t="s">
        <v>50</v>
      </c>
      <c r="C613">
        <v>21</v>
      </c>
      <c r="D613">
        <v>9.9269999999999996</v>
      </c>
      <c r="E613">
        <v>1828</v>
      </c>
      <c r="F613">
        <v>1847</v>
      </c>
      <c r="G613">
        <v>1903</v>
      </c>
      <c r="H613" t="s">
        <v>54</v>
      </c>
      <c r="I613">
        <v>289784</v>
      </c>
      <c r="J613">
        <v>13934350</v>
      </c>
      <c r="K613">
        <v>11.34</v>
      </c>
      <c r="L613">
        <v>0.92700000000000005</v>
      </c>
      <c r="M613">
        <v>1</v>
      </c>
    </row>
    <row r="614" spans="1:13" x14ac:dyDescent="0.2">
      <c r="A614" t="s">
        <v>164</v>
      </c>
      <c r="B614" t="s">
        <v>51</v>
      </c>
      <c r="C614">
        <v>22</v>
      </c>
      <c r="D614">
        <v>10.159000000000001</v>
      </c>
      <c r="E614">
        <v>1903</v>
      </c>
      <c r="F614">
        <v>1920</v>
      </c>
      <c r="G614">
        <v>1936</v>
      </c>
      <c r="H614" t="s">
        <v>127</v>
      </c>
      <c r="I614">
        <v>248641</v>
      </c>
      <c r="J614">
        <v>8417538</v>
      </c>
      <c r="K614">
        <v>6.85</v>
      </c>
      <c r="L614">
        <v>0.56000000000000005</v>
      </c>
      <c r="M614">
        <v>1</v>
      </c>
    </row>
    <row r="615" spans="1:13" x14ac:dyDescent="0.2">
      <c r="A615" t="s">
        <v>164</v>
      </c>
      <c r="B615" t="s">
        <v>53</v>
      </c>
      <c r="C615">
        <v>23</v>
      </c>
      <c r="D615">
        <v>10.314</v>
      </c>
      <c r="E615">
        <v>1936</v>
      </c>
      <c r="F615">
        <v>1969</v>
      </c>
      <c r="G615">
        <v>2003</v>
      </c>
      <c r="H615" t="s">
        <v>52</v>
      </c>
      <c r="I615">
        <v>739690</v>
      </c>
      <c r="J615">
        <v>36393125</v>
      </c>
      <c r="K615">
        <v>29.61</v>
      </c>
      <c r="L615">
        <v>2.4220000000000002</v>
      </c>
      <c r="M615">
        <v>1</v>
      </c>
    </row>
    <row r="616" spans="1:13" x14ac:dyDescent="0.2">
      <c r="A616" t="s">
        <v>164</v>
      </c>
      <c r="B616" t="s">
        <v>55</v>
      </c>
      <c r="C616">
        <v>24</v>
      </c>
      <c r="D616">
        <v>10.468</v>
      </c>
      <c r="E616">
        <v>2003</v>
      </c>
      <c r="F616">
        <v>2018</v>
      </c>
      <c r="G616">
        <v>2072</v>
      </c>
      <c r="H616" t="s">
        <v>26</v>
      </c>
      <c r="I616">
        <v>1020389</v>
      </c>
      <c r="J616">
        <v>36126123</v>
      </c>
      <c r="K616">
        <v>29.39</v>
      </c>
      <c r="L616">
        <v>2.4039999999999999</v>
      </c>
      <c r="M616">
        <v>1</v>
      </c>
    </row>
    <row r="617" spans="1:13" x14ac:dyDescent="0.2">
      <c r="A617" t="s">
        <v>164</v>
      </c>
      <c r="B617" t="s">
        <v>57</v>
      </c>
      <c r="C617">
        <v>25</v>
      </c>
      <c r="D617">
        <v>11.145</v>
      </c>
      <c r="E617">
        <v>2217</v>
      </c>
      <c r="F617">
        <v>2232</v>
      </c>
      <c r="G617">
        <v>2269</v>
      </c>
      <c r="H617" t="s">
        <v>156</v>
      </c>
      <c r="I617">
        <v>111832</v>
      </c>
      <c r="J617">
        <v>5223940</v>
      </c>
      <c r="K617">
        <v>4.25</v>
      </c>
      <c r="L617">
        <v>0.34799999999999998</v>
      </c>
      <c r="M617">
        <v>1</v>
      </c>
    </row>
    <row r="618" spans="1:13" x14ac:dyDescent="0.2">
      <c r="A618" t="s">
        <v>164</v>
      </c>
      <c r="B618" t="s">
        <v>58</v>
      </c>
      <c r="C618">
        <v>26</v>
      </c>
      <c r="D618">
        <v>12.028</v>
      </c>
      <c r="E618">
        <v>2489</v>
      </c>
      <c r="F618">
        <v>2511</v>
      </c>
      <c r="G618">
        <v>2554</v>
      </c>
      <c r="H618" t="s">
        <v>157</v>
      </c>
      <c r="I618">
        <v>152703</v>
      </c>
      <c r="J618">
        <v>5959829</v>
      </c>
      <c r="K618">
        <v>4.8499999999999996</v>
      </c>
      <c r="L618">
        <v>0.39700000000000002</v>
      </c>
      <c r="M618">
        <v>1</v>
      </c>
    </row>
    <row r="619" spans="1:13" x14ac:dyDescent="0.2">
      <c r="A619" t="s">
        <v>164</v>
      </c>
      <c r="B619" t="s">
        <v>59</v>
      </c>
      <c r="C619">
        <v>27</v>
      </c>
      <c r="D619">
        <v>12.297000000000001</v>
      </c>
      <c r="E619">
        <v>2584</v>
      </c>
      <c r="F619">
        <v>2596</v>
      </c>
      <c r="G619">
        <v>2620</v>
      </c>
      <c r="H619" t="s">
        <v>45</v>
      </c>
      <c r="I619">
        <v>130180</v>
      </c>
      <c r="J619">
        <v>3634662</v>
      </c>
      <c r="K619">
        <v>2.96</v>
      </c>
      <c r="L619">
        <v>0.24199999999999999</v>
      </c>
      <c r="M619">
        <v>1</v>
      </c>
    </row>
    <row r="620" spans="1:13" x14ac:dyDescent="0.2">
      <c r="A620" t="s">
        <v>164</v>
      </c>
      <c r="B620" t="s">
        <v>60</v>
      </c>
      <c r="C620">
        <v>28</v>
      </c>
      <c r="D620">
        <v>13.096</v>
      </c>
      <c r="E620">
        <v>2819</v>
      </c>
      <c r="F620">
        <v>2849</v>
      </c>
      <c r="G620">
        <v>2870</v>
      </c>
      <c r="H620" t="s">
        <v>45</v>
      </c>
      <c r="I620">
        <v>127322</v>
      </c>
      <c r="J620">
        <v>4075861</v>
      </c>
      <c r="K620">
        <v>3.32</v>
      </c>
      <c r="L620">
        <v>0.27100000000000002</v>
      </c>
      <c r="M620">
        <v>1</v>
      </c>
    </row>
    <row r="621" spans="1:13" x14ac:dyDescent="0.2">
      <c r="A621" t="s">
        <v>164</v>
      </c>
      <c r="B621" t="s">
        <v>61</v>
      </c>
      <c r="C621">
        <v>29</v>
      </c>
      <c r="D621">
        <v>13.256</v>
      </c>
      <c r="E621">
        <v>2870</v>
      </c>
      <c r="F621">
        <v>2900</v>
      </c>
      <c r="G621">
        <v>2912</v>
      </c>
      <c r="H621" t="s">
        <v>49</v>
      </c>
      <c r="I621">
        <v>133719</v>
      </c>
      <c r="J621">
        <v>6415564</v>
      </c>
      <c r="K621">
        <v>5.22</v>
      </c>
      <c r="L621">
        <v>0.42699999999999999</v>
      </c>
      <c r="M621">
        <v>1</v>
      </c>
    </row>
    <row r="622" spans="1:13" x14ac:dyDescent="0.2">
      <c r="A622" t="s">
        <v>164</v>
      </c>
      <c r="B622" t="s">
        <v>62</v>
      </c>
      <c r="C622">
        <v>30</v>
      </c>
      <c r="D622">
        <v>13.352</v>
      </c>
      <c r="E622">
        <v>2912</v>
      </c>
      <c r="F622">
        <v>2930</v>
      </c>
      <c r="G622">
        <v>2965</v>
      </c>
      <c r="H622" t="s">
        <v>22</v>
      </c>
      <c r="I622">
        <v>3486356</v>
      </c>
      <c r="J622">
        <v>115178051</v>
      </c>
      <c r="K622">
        <v>93.72</v>
      </c>
      <c r="L622">
        <v>7.6639999999999997</v>
      </c>
      <c r="M622">
        <v>1</v>
      </c>
    </row>
    <row r="623" spans="1:13" x14ac:dyDescent="0.2">
      <c r="A623" t="s">
        <v>164</v>
      </c>
      <c r="B623" t="s">
        <v>63</v>
      </c>
      <c r="C623">
        <v>31</v>
      </c>
      <c r="D623">
        <v>13.512</v>
      </c>
      <c r="E623">
        <v>2965</v>
      </c>
      <c r="F623">
        <v>2981</v>
      </c>
      <c r="G623">
        <v>3022</v>
      </c>
      <c r="H623" t="s">
        <v>22</v>
      </c>
      <c r="I623">
        <v>2528040</v>
      </c>
      <c r="J623">
        <v>76352279</v>
      </c>
      <c r="K623">
        <v>62.13</v>
      </c>
      <c r="L623">
        <v>5.08</v>
      </c>
      <c r="M623">
        <v>1</v>
      </c>
    </row>
    <row r="624" spans="1:13" x14ac:dyDescent="0.2">
      <c r="A624" t="s">
        <v>164</v>
      </c>
      <c r="B624" t="s">
        <v>65</v>
      </c>
      <c r="C624">
        <v>32</v>
      </c>
      <c r="D624">
        <v>13.885999999999999</v>
      </c>
      <c r="E624">
        <v>3049</v>
      </c>
      <c r="F624">
        <v>3099</v>
      </c>
      <c r="G624">
        <v>3178</v>
      </c>
      <c r="H624" t="s">
        <v>36</v>
      </c>
      <c r="I624">
        <v>4051534</v>
      </c>
      <c r="J624">
        <v>122899747</v>
      </c>
      <c r="K624">
        <v>100</v>
      </c>
      <c r="L624">
        <v>8.1780000000000008</v>
      </c>
      <c r="M624">
        <v>1</v>
      </c>
    </row>
    <row r="625" spans="1:13" x14ac:dyDescent="0.2">
      <c r="A625" t="s">
        <v>164</v>
      </c>
      <c r="B625" t="s">
        <v>67</v>
      </c>
      <c r="C625">
        <v>33</v>
      </c>
      <c r="D625">
        <v>15.161</v>
      </c>
      <c r="E625">
        <v>3485</v>
      </c>
      <c r="F625">
        <v>3502</v>
      </c>
      <c r="G625">
        <v>3521</v>
      </c>
      <c r="H625" t="s">
        <v>124</v>
      </c>
      <c r="I625">
        <v>112956</v>
      </c>
      <c r="J625">
        <v>3793515</v>
      </c>
      <c r="K625">
        <v>3.09</v>
      </c>
      <c r="L625">
        <v>0.252</v>
      </c>
      <c r="M625">
        <v>1</v>
      </c>
    </row>
    <row r="626" spans="1:13" x14ac:dyDescent="0.2">
      <c r="A626" t="s">
        <v>164</v>
      </c>
      <c r="B626" t="s">
        <v>69</v>
      </c>
      <c r="C626">
        <v>34</v>
      </c>
      <c r="D626">
        <v>15.271000000000001</v>
      </c>
      <c r="E626">
        <v>3521</v>
      </c>
      <c r="F626">
        <v>3537</v>
      </c>
      <c r="G626">
        <v>3573</v>
      </c>
      <c r="H626" t="s">
        <v>49</v>
      </c>
      <c r="I626">
        <v>197056</v>
      </c>
      <c r="J626">
        <v>6880090</v>
      </c>
      <c r="K626">
        <v>5.6</v>
      </c>
      <c r="L626">
        <v>0.45800000000000002</v>
      </c>
      <c r="M626">
        <v>1</v>
      </c>
    </row>
    <row r="627" spans="1:13" x14ac:dyDescent="0.2">
      <c r="A627" t="s">
        <v>164</v>
      </c>
      <c r="B627" t="s">
        <v>70</v>
      </c>
      <c r="C627">
        <v>35</v>
      </c>
      <c r="D627">
        <v>15.494999999999999</v>
      </c>
      <c r="E627">
        <v>3573</v>
      </c>
      <c r="F627">
        <v>3608</v>
      </c>
      <c r="G627">
        <v>3635</v>
      </c>
      <c r="H627" t="s">
        <v>84</v>
      </c>
      <c r="I627">
        <v>171747</v>
      </c>
      <c r="J627">
        <v>6269007</v>
      </c>
      <c r="K627">
        <v>5.0999999999999996</v>
      </c>
      <c r="L627">
        <v>0.41699999999999998</v>
      </c>
      <c r="M627">
        <v>1</v>
      </c>
    </row>
    <row r="628" spans="1:13" x14ac:dyDescent="0.2">
      <c r="A628" t="s">
        <v>164</v>
      </c>
      <c r="B628" t="s">
        <v>71</v>
      </c>
      <c r="C628">
        <v>36</v>
      </c>
      <c r="D628">
        <v>15.712999999999999</v>
      </c>
      <c r="E628">
        <v>3657</v>
      </c>
      <c r="F628">
        <v>3677</v>
      </c>
      <c r="G628">
        <v>3699</v>
      </c>
      <c r="H628" t="s">
        <v>155</v>
      </c>
      <c r="I628">
        <v>123572</v>
      </c>
      <c r="J628">
        <v>3897444</v>
      </c>
      <c r="K628">
        <v>3.17</v>
      </c>
      <c r="L628">
        <v>0.25900000000000001</v>
      </c>
      <c r="M628">
        <v>1</v>
      </c>
    </row>
    <row r="629" spans="1:13" x14ac:dyDescent="0.2">
      <c r="A629" t="s">
        <v>164</v>
      </c>
      <c r="B629" t="s">
        <v>72</v>
      </c>
      <c r="C629">
        <v>37</v>
      </c>
      <c r="D629">
        <v>16.125</v>
      </c>
      <c r="E629">
        <v>3788</v>
      </c>
      <c r="F629">
        <v>3807</v>
      </c>
      <c r="G629">
        <v>3818</v>
      </c>
      <c r="H629" t="s">
        <v>153</v>
      </c>
      <c r="I629">
        <v>116084</v>
      </c>
      <c r="J629">
        <v>3062533</v>
      </c>
      <c r="K629">
        <v>2.4900000000000002</v>
      </c>
      <c r="L629">
        <v>0.20399999999999999</v>
      </c>
      <c r="M629">
        <v>1</v>
      </c>
    </row>
    <row r="630" spans="1:13" x14ac:dyDescent="0.2">
      <c r="A630" t="s">
        <v>164</v>
      </c>
      <c r="B630" t="s">
        <v>73</v>
      </c>
      <c r="C630">
        <v>38</v>
      </c>
      <c r="D630">
        <v>16.212</v>
      </c>
      <c r="E630">
        <v>3818</v>
      </c>
      <c r="F630">
        <v>3835</v>
      </c>
      <c r="G630">
        <v>3861</v>
      </c>
      <c r="H630" t="s">
        <v>26</v>
      </c>
      <c r="I630">
        <v>706314</v>
      </c>
      <c r="J630">
        <v>21600047</v>
      </c>
      <c r="K630">
        <v>17.579999999999998</v>
      </c>
      <c r="L630">
        <v>1.4370000000000001</v>
      </c>
      <c r="M630">
        <v>1</v>
      </c>
    </row>
    <row r="631" spans="1:13" x14ac:dyDescent="0.2">
      <c r="A631" t="s">
        <v>164</v>
      </c>
      <c r="B631" t="s">
        <v>74</v>
      </c>
      <c r="C631">
        <v>39</v>
      </c>
      <c r="D631">
        <v>16.367000000000001</v>
      </c>
      <c r="E631">
        <v>3861</v>
      </c>
      <c r="F631">
        <v>3884</v>
      </c>
      <c r="G631">
        <v>3913</v>
      </c>
      <c r="H631" t="s">
        <v>43</v>
      </c>
      <c r="I631">
        <v>1492506</v>
      </c>
      <c r="J631">
        <v>41251282</v>
      </c>
      <c r="K631">
        <v>33.56</v>
      </c>
      <c r="L631">
        <v>2.7450000000000001</v>
      </c>
      <c r="M631">
        <v>1</v>
      </c>
    </row>
    <row r="632" spans="1:13" x14ac:dyDescent="0.2">
      <c r="A632" t="s">
        <v>164</v>
      </c>
      <c r="B632" t="s">
        <v>75</v>
      </c>
      <c r="C632">
        <v>40</v>
      </c>
      <c r="D632">
        <v>16.547000000000001</v>
      </c>
      <c r="E632">
        <v>3913</v>
      </c>
      <c r="F632">
        <v>3940</v>
      </c>
      <c r="G632">
        <v>3980</v>
      </c>
      <c r="H632" t="s">
        <v>20</v>
      </c>
      <c r="I632">
        <v>2627695</v>
      </c>
      <c r="J632">
        <v>66584646</v>
      </c>
      <c r="K632">
        <v>54.18</v>
      </c>
      <c r="L632">
        <v>4.431</v>
      </c>
      <c r="M632">
        <v>1</v>
      </c>
    </row>
    <row r="633" spans="1:13" x14ac:dyDescent="0.2">
      <c r="A633" t="s">
        <v>164</v>
      </c>
      <c r="B633" t="s">
        <v>77</v>
      </c>
      <c r="C633">
        <v>41</v>
      </c>
      <c r="D633">
        <v>17.431999999999999</v>
      </c>
      <c r="E633">
        <v>4198</v>
      </c>
      <c r="F633">
        <v>4220</v>
      </c>
      <c r="G633">
        <v>4246</v>
      </c>
      <c r="H633" t="s">
        <v>54</v>
      </c>
      <c r="I633">
        <v>177402</v>
      </c>
      <c r="J633">
        <v>6065481</v>
      </c>
      <c r="K633">
        <v>4.9400000000000004</v>
      </c>
      <c r="L633">
        <v>0.40400000000000003</v>
      </c>
      <c r="M633">
        <v>1</v>
      </c>
    </row>
    <row r="634" spans="1:13" x14ac:dyDescent="0.2">
      <c r="A634" t="s">
        <v>164</v>
      </c>
      <c r="B634" t="s">
        <v>78</v>
      </c>
      <c r="C634">
        <v>42</v>
      </c>
      <c r="D634">
        <v>17.920000000000002</v>
      </c>
      <c r="E634">
        <v>4342</v>
      </c>
      <c r="F634">
        <v>4375</v>
      </c>
      <c r="G634">
        <v>4424</v>
      </c>
      <c r="H634" t="s">
        <v>68</v>
      </c>
      <c r="I634">
        <v>497083</v>
      </c>
      <c r="J634">
        <v>14911692</v>
      </c>
      <c r="K634">
        <v>12.13</v>
      </c>
      <c r="L634">
        <v>0.99199999999999999</v>
      </c>
      <c r="M634">
        <v>1</v>
      </c>
    </row>
    <row r="635" spans="1:13" x14ac:dyDescent="0.2">
      <c r="A635" t="s">
        <v>164</v>
      </c>
      <c r="B635" t="s">
        <v>79</v>
      </c>
      <c r="C635">
        <v>43</v>
      </c>
      <c r="D635">
        <v>18.177</v>
      </c>
      <c r="E635">
        <v>4424</v>
      </c>
      <c r="F635">
        <v>4456</v>
      </c>
      <c r="G635">
        <v>4511</v>
      </c>
      <c r="H635" t="s">
        <v>38</v>
      </c>
      <c r="I635">
        <v>921493</v>
      </c>
      <c r="J635">
        <v>27463216</v>
      </c>
      <c r="K635">
        <v>22.35</v>
      </c>
      <c r="L635">
        <v>1.827</v>
      </c>
      <c r="M635">
        <v>1</v>
      </c>
    </row>
    <row r="636" spans="1:13" x14ac:dyDescent="0.2">
      <c r="A636" t="s">
        <v>164</v>
      </c>
      <c r="B636" t="s">
        <v>80</v>
      </c>
      <c r="C636">
        <v>44</v>
      </c>
      <c r="D636">
        <v>18.593</v>
      </c>
      <c r="E636">
        <v>4540</v>
      </c>
      <c r="F636">
        <v>4588</v>
      </c>
      <c r="G636">
        <v>4596</v>
      </c>
      <c r="H636" t="s">
        <v>38</v>
      </c>
      <c r="I636">
        <v>123905</v>
      </c>
      <c r="J636">
        <v>3813707</v>
      </c>
      <c r="K636">
        <v>3.1</v>
      </c>
      <c r="L636">
        <v>0.254</v>
      </c>
      <c r="M636">
        <v>1</v>
      </c>
    </row>
    <row r="637" spans="1:13" x14ac:dyDescent="0.2">
      <c r="A637" t="s">
        <v>164</v>
      </c>
      <c r="B637" t="s">
        <v>81</v>
      </c>
      <c r="C637">
        <v>45</v>
      </c>
      <c r="D637">
        <v>18.695</v>
      </c>
      <c r="E637">
        <v>4596</v>
      </c>
      <c r="F637">
        <v>4620</v>
      </c>
      <c r="G637">
        <v>4665</v>
      </c>
      <c r="H637" t="s">
        <v>30</v>
      </c>
      <c r="I637">
        <v>406157</v>
      </c>
      <c r="J637">
        <v>14544757</v>
      </c>
      <c r="K637">
        <v>11.83</v>
      </c>
      <c r="L637">
        <v>0.96799999999999997</v>
      </c>
      <c r="M637">
        <v>1</v>
      </c>
    </row>
    <row r="638" spans="1:13" x14ac:dyDescent="0.2">
      <c r="A638" t="s">
        <v>164</v>
      </c>
      <c r="B638" t="s">
        <v>82</v>
      </c>
      <c r="C638">
        <v>46</v>
      </c>
      <c r="D638">
        <v>18.978999999999999</v>
      </c>
      <c r="E638">
        <v>4676</v>
      </c>
      <c r="F638">
        <v>4710</v>
      </c>
      <c r="G638">
        <v>4738</v>
      </c>
      <c r="H638" t="s">
        <v>45</v>
      </c>
      <c r="I638">
        <v>429640</v>
      </c>
      <c r="J638">
        <v>15267580</v>
      </c>
      <c r="K638">
        <v>12.42</v>
      </c>
      <c r="L638">
        <v>1.016</v>
      </c>
      <c r="M638">
        <v>1</v>
      </c>
    </row>
    <row r="639" spans="1:13" x14ac:dyDescent="0.2">
      <c r="A639" t="s">
        <v>164</v>
      </c>
      <c r="B639" t="s">
        <v>83</v>
      </c>
      <c r="C639">
        <v>47</v>
      </c>
      <c r="D639">
        <v>19.187000000000001</v>
      </c>
      <c r="E639">
        <v>4760</v>
      </c>
      <c r="F639">
        <v>4776</v>
      </c>
      <c r="G639">
        <v>4800</v>
      </c>
      <c r="H639" t="s">
        <v>52</v>
      </c>
      <c r="I639">
        <v>533236</v>
      </c>
      <c r="J639">
        <v>13506396</v>
      </c>
      <c r="K639">
        <v>10.99</v>
      </c>
      <c r="L639">
        <v>0.89900000000000002</v>
      </c>
      <c r="M639">
        <v>1</v>
      </c>
    </row>
    <row r="640" spans="1:13" x14ac:dyDescent="0.2">
      <c r="A640" t="s">
        <v>164</v>
      </c>
      <c r="B640" t="s">
        <v>85</v>
      </c>
      <c r="C640">
        <v>48</v>
      </c>
      <c r="D640">
        <v>19.398</v>
      </c>
      <c r="E640">
        <v>4820</v>
      </c>
      <c r="F640">
        <v>4842</v>
      </c>
      <c r="G640">
        <v>4849</v>
      </c>
      <c r="H640" t="s">
        <v>118</v>
      </c>
      <c r="I640">
        <v>546858</v>
      </c>
      <c r="J640">
        <v>12448255</v>
      </c>
      <c r="K640">
        <v>10.130000000000001</v>
      </c>
      <c r="L640">
        <v>0.82799999999999996</v>
      </c>
      <c r="M640">
        <v>1</v>
      </c>
    </row>
    <row r="641" spans="1:13" x14ac:dyDescent="0.2">
      <c r="A641" t="s">
        <v>164</v>
      </c>
      <c r="B641" t="s">
        <v>86</v>
      </c>
      <c r="C641">
        <v>49</v>
      </c>
      <c r="D641">
        <v>19.45</v>
      </c>
      <c r="E641">
        <v>4849</v>
      </c>
      <c r="F641">
        <v>4858</v>
      </c>
      <c r="G641">
        <v>4865</v>
      </c>
      <c r="H641" t="s">
        <v>52</v>
      </c>
      <c r="I641">
        <v>767578</v>
      </c>
      <c r="J641">
        <v>18678158</v>
      </c>
      <c r="K641">
        <v>15.2</v>
      </c>
      <c r="L641">
        <v>1.2430000000000001</v>
      </c>
      <c r="M641">
        <v>1</v>
      </c>
    </row>
    <row r="642" spans="1:13" x14ac:dyDescent="0.2">
      <c r="A642" t="s">
        <v>164</v>
      </c>
      <c r="B642" t="s">
        <v>87</v>
      </c>
      <c r="C642">
        <v>50</v>
      </c>
      <c r="D642">
        <v>19.503</v>
      </c>
      <c r="E642">
        <v>4865</v>
      </c>
      <c r="F642">
        <v>4875</v>
      </c>
      <c r="G642">
        <v>4916</v>
      </c>
      <c r="H642" t="s">
        <v>52</v>
      </c>
      <c r="I642">
        <v>1470761</v>
      </c>
      <c r="J642">
        <v>38356036</v>
      </c>
      <c r="K642">
        <v>31.21</v>
      </c>
      <c r="L642">
        <v>2.552</v>
      </c>
      <c r="M642">
        <v>1</v>
      </c>
    </row>
    <row r="643" spans="1:13" x14ac:dyDescent="0.2">
      <c r="A643" t="s">
        <v>164</v>
      </c>
      <c r="B643" t="s">
        <v>88</v>
      </c>
      <c r="C643">
        <v>51</v>
      </c>
      <c r="D643">
        <v>20.143000000000001</v>
      </c>
      <c r="E643">
        <v>5058</v>
      </c>
      <c r="F643">
        <v>5078</v>
      </c>
      <c r="G643">
        <v>5088</v>
      </c>
      <c r="H643" t="s">
        <v>126</v>
      </c>
      <c r="I643">
        <v>57093</v>
      </c>
      <c r="J643">
        <v>1148252</v>
      </c>
      <c r="K643">
        <v>0.93</v>
      </c>
      <c r="L643">
        <v>7.5999999999999998E-2</v>
      </c>
      <c r="M643">
        <v>1</v>
      </c>
    </row>
    <row r="644" spans="1:13" x14ac:dyDescent="0.2">
      <c r="A644" t="s">
        <v>164</v>
      </c>
      <c r="B644" t="s">
        <v>89</v>
      </c>
      <c r="C644">
        <v>52</v>
      </c>
      <c r="D644">
        <v>20.628</v>
      </c>
      <c r="E644">
        <v>5200</v>
      </c>
      <c r="F644">
        <v>5231</v>
      </c>
      <c r="G644">
        <v>5258</v>
      </c>
      <c r="H644" t="s">
        <v>66</v>
      </c>
      <c r="I644">
        <v>111097</v>
      </c>
      <c r="J644">
        <v>2618591</v>
      </c>
      <c r="K644">
        <v>2.13</v>
      </c>
      <c r="L644">
        <v>0.17399999999999999</v>
      </c>
      <c r="M644">
        <v>1</v>
      </c>
    </row>
    <row r="645" spans="1:13" x14ac:dyDescent="0.2">
      <c r="A645" t="s">
        <v>164</v>
      </c>
      <c r="B645" t="s">
        <v>91</v>
      </c>
      <c r="C645">
        <v>53</v>
      </c>
      <c r="D645">
        <v>20.902000000000001</v>
      </c>
      <c r="E645">
        <v>5263</v>
      </c>
      <c r="F645">
        <v>5318</v>
      </c>
      <c r="G645">
        <v>5342</v>
      </c>
      <c r="H645" t="s">
        <v>36</v>
      </c>
      <c r="I645">
        <v>145811</v>
      </c>
      <c r="J645">
        <v>5245367</v>
      </c>
      <c r="K645">
        <v>4.2699999999999996</v>
      </c>
      <c r="L645">
        <v>0.34899999999999998</v>
      </c>
      <c r="M645">
        <v>1</v>
      </c>
    </row>
    <row r="646" spans="1:13" x14ac:dyDescent="0.2">
      <c r="A646" t="s">
        <v>164</v>
      </c>
      <c r="B646" t="s">
        <v>92</v>
      </c>
      <c r="C646">
        <v>54</v>
      </c>
      <c r="D646">
        <v>21.327000000000002</v>
      </c>
      <c r="E646">
        <v>5417</v>
      </c>
      <c r="F646">
        <v>5452</v>
      </c>
      <c r="G646">
        <v>5491</v>
      </c>
      <c r="H646" t="s">
        <v>114</v>
      </c>
      <c r="I646">
        <v>140549</v>
      </c>
      <c r="J646">
        <v>6975483</v>
      </c>
      <c r="K646">
        <v>5.68</v>
      </c>
      <c r="L646">
        <v>0.46400000000000002</v>
      </c>
      <c r="M646">
        <v>1</v>
      </c>
    </row>
    <row r="647" spans="1:13" x14ac:dyDescent="0.2">
      <c r="A647" t="s">
        <v>164</v>
      </c>
      <c r="B647" t="s">
        <v>93</v>
      </c>
      <c r="C647">
        <v>55</v>
      </c>
      <c r="D647">
        <v>21.632999999999999</v>
      </c>
      <c r="E647">
        <v>5537</v>
      </c>
      <c r="F647">
        <v>5549</v>
      </c>
      <c r="G647">
        <v>5566</v>
      </c>
      <c r="H647" t="s">
        <v>113</v>
      </c>
      <c r="I647">
        <v>236266</v>
      </c>
      <c r="J647">
        <v>6017717</v>
      </c>
      <c r="K647">
        <v>4.9000000000000004</v>
      </c>
      <c r="L647">
        <v>0.4</v>
      </c>
      <c r="M647">
        <v>1</v>
      </c>
    </row>
    <row r="648" spans="1:13" x14ac:dyDescent="0.2">
      <c r="A648" t="s">
        <v>164</v>
      </c>
      <c r="B648" t="s">
        <v>94</v>
      </c>
      <c r="C648">
        <v>56</v>
      </c>
      <c r="D648">
        <v>21.837</v>
      </c>
      <c r="E648">
        <v>5594</v>
      </c>
      <c r="F648">
        <v>5613</v>
      </c>
      <c r="G648">
        <v>5633</v>
      </c>
      <c r="H648" t="s">
        <v>18</v>
      </c>
      <c r="I648">
        <v>2354720</v>
      </c>
      <c r="J648">
        <v>56236267</v>
      </c>
      <c r="K648">
        <v>45.76</v>
      </c>
      <c r="L648">
        <v>3.742</v>
      </c>
      <c r="M648">
        <v>1</v>
      </c>
    </row>
    <row r="649" spans="1:13" x14ac:dyDescent="0.2">
      <c r="A649" t="s">
        <v>164</v>
      </c>
      <c r="B649" t="s">
        <v>96</v>
      </c>
      <c r="C649">
        <v>57</v>
      </c>
      <c r="D649">
        <v>21.981000000000002</v>
      </c>
      <c r="E649">
        <v>5633</v>
      </c>
      <c r="F649">
        <v>5659</v>
      </c>
      <c r="G649">
        <v>5673</v>
      </c>
      <c r="H649" t="s">
        <v>123</v>
      </c>
      <c r="I649">
        <v>169673</v>
      </c>
      <c r="J649">
        <v>5023964</v>
      </c>
      <c r="K649">
        <v>4.09</v>
      </c>
      <c r="L649">
        <v>0.33400000000000002</v>
      </c>
      <c r="M649">
        <v>1</v>
      </c>
    </row>
    <row r="650" spans="1:13" x14ac:dyDescent="0.2">
      <c r="A650" t="s">
        <v>164</v>
      </c>
      <c r="B650" t="s">
        <v>97</v>
      </c>
      <c r="C650">
        <v>58</v>
      </c>
      <c r="D650">
        <v>22.076000000000001</v>
      </c>
      <c r="E650">
        <v>5673</v>
      </c>
      <c r="F650">
        <v>5689</v>
      </c>
      <c r="G650">
        <v>5712</v>
      </c>
      <c r="H650" t="s">
        <v>22</v>
      </c>
      <c r="I650">
        <v>536630</v>
      </c>
      <c r="J650">
        <v>13326347</v>
      </c>
      <c r="K650">
        <v>10.84</v>
      </c>
      <c r="L650">
        <v>0.88700000000000001</v>
      </c>
      <c r="M650">
        <v>1</v>
      </c>
    </row>
    <row r="651" spans="1:13" x14ac:dyDescent="0.2">
      <c r="A651" t="s">
        <v>164</v>
      </c>
      <c r="B651" t="s">
        <v>98</v>
      </c>
      <c r="C651">
        <v>59</v>
      </c>
      <c r="D651">
        <v>22.286000000000001</v>
      </c>
      <c r="E651">
        <v>5737</v>
      </c>
      <c r="F651">
        <v>5755</v>
      </c>
      <c r="G651">
        <v>5776</v>
      </c>
      <c r="H651" t="s">
        <v>26</v>
      </c>
      <c r="I651">
        <v>216369</v>
      </c>
      <c r="J651">
        <v>7359781</v>
      </c>
      <c r="K651">
        <v>5.99</v>
      </c>
      <c r="L651">
        <v>0.49</v>
      </c>
      <c r="M651">
        <v>1</v>
      </c>
    </row>
    <row r="652" spans="1:13" x14ac:dyDescent="0.2">
      <c r="A652" t="s">
        <v>164</v>
      </c>
      <c r="B652" t="s">
        <v>100</v>
      </c>
      <c r="C652">
        <v>60</v>
      </c>
      <c r="D652">
        <v>22.696999999999999</v>
      </c>
      <c r="E652">
        <v>5837</v>
      </c>
      <c r="F652">
        <v>5885</v>
      </c>
      <c r="G652">
        <v>5903</v>
      </c>
      <c r="H652" t="s">
        <v>28</v>
      </c>
      <c r="I652">
        <v>85919</v>
      </c>
      <c r="J652">
        <v>2177786</v>
      </c>
      <c r="K652">
        <v>1.77</v>
      </c>
      <c r="L652">
        <v>0.14499999999999999</v>
      </c>
      <c r="M652">
        <v>1</v>
      </c>
    </row>
    <row r="653" spans="1:13" x14ac:dyDescent="0.2">
      <c r="A653" t="s">
        <v>164</v>
      </c>
      <c r="B653" t="s">
        <v>102</v>
      </c>
      <c r="C653">
        <v>61</v>
      </c>
      <c r="D653">
        <v>23.844999999999999</v>
      </c>
      <c r="E653">
        <v>6228</v>
      </c>
      <c r="F653">
        <v>6249</v>
      </c>
      <c r="G653">
        <v>6277</v>
      </c>
      <c r="H653" t="s">
        <v>28</v>
      </c>
      <c r="I653">
        <v>122656</v>
      </c>
      <c r="J653">
        <v>3816696</v>
      </c>
      <c r="K653">
        <v>3.11</v>
      </c>
      <c r="L653">
        <v>0.254</v>
      </c>
      <c r="M653">
        <v>1</v>
      </c>
    </row>
    <row r="654" spans="1:13" x14ac:dyDescent="0.2">
      <c r="A654" t="s">
        <v>164</v>
      </c>
      <c r="B654" t="s">
        <v>103</v>
      </c>
      <c r="C654">
        <v>62</v>
      </c>
      <c r="D654">
        <v>24.145</v>
      </c>
      <c r="E654">
        <v>6321</v>
      </c>
      <c r="F654">
        <v>6343</v>
      </c>
      <c r="G654">
        <v>6361</v>
      </c>
      <c r="H654" t="s">
        <v>52</v>
      </c>
      <c r="I654">
        <v>186105</v>
      </c>
      <c r="J654">
        <v>5373696</v>
      </c>
      <c r="K654">
        <v>4.37</v>
      </c>
      <c r="L654">
        <v>0.35799999999999998</v>
      </c>
      <c r="M654">
        <v>1</v>
      </c>
    </row>
    <row r="655" spans="1:13" x14ac:dyDescent="0.2">
      <c r="A655" t="s">
        <v>164</v>
      </c>
      <c r="B655" t="s">
        <v>104</v>
      </c>
      <c r="C655">
        <v>63</v>
      </c>
      <c r="D655">
        <v>24.331</v>
      </c>
      <c r="E655">
        <v>6384</v>
      </c>
      <c r="F655">
        <v>6402</v>
      </c>
      <c r="G655">
        <v>6423</v>
      </c>
      <c r="H655" t="s">
        <v>20</v>
      </c>
      <c r="I655">
        <v>2721632</v>
      </c>
      <c r="J655">
        <v>65843410</v>
      </c>
      <c r="K655">
        <v>53.57</v>
      </c>
      <c r="L655">
        <v>4.3810000000000002</v>
      </c>
      <c r="M655">
        <v>1</v>
      </c>
    </row>
    <row r="656" spans="1:13" x14ac:dyDescent="0.2">
      <c r="A656" t="s">
        <v>164</v>
      </c>
      <c r="B656" t="s">
        <v>106</v>
      </c>
      <c r="C656">
        <v>64</v>
      </c>
      <c r="D656">
        <v>24.603000000000002</v>
      </c>
      <c r="E656">
        <v>6472</v>
      </c>
      <c r="F656">
        <v>6488</v>
      </c>
      <c r="G656">
        <v>6530</v>
      </c>
      <c r="H656" t="s">
        <v>30</v>
      </c>
      <c r="I656">
        <v>1104711</v>
      </c>
      <c r="J656">
        <v>27129723</v>
      </c>
      <c r="K656">
        <v>22.07</v>
      </c>
      <c r="L656">
        <v>1.8049999999999999</v>
      </c>
      <c r="M656">
        <v>1</v>
      </c>
    </row>
    <row r="657" spans="1:13" x14ac:dyDescent="0.2">
      <c r="A657" t="s">
        <v>164</v>
      </c>
      <c r="B657" t="s">
        <v>107</v>
      </c>
      <c r="C657">
        <v>65</v>
      </c>
      <c r="D657">
        <v>25.091999999999999</v>
      </c>
      <c r="E657">
        <v>6567</v>
      </c>
      <c r="F657">
        <v>6643</v>
      </c>
      <c r="G657">
        <v>6667</v>
      </c>
      <c r="H657" t="s">
        <v>158</v>
      </c>
      <c r="I657">
        <v>112316</v>
      </c>
      <c r="J657">
        <v>3785263</v>
      </c>
      <c r="K657">
        <v>3.08</v>
      </c>
      <c r="L657">
        <v>0.252</v>
      </c>
      <c r="M657">
        <v>1</v>
      </c>
    </row>
    <row r="658" spans="1:13" x14ac:dyDescent="0.2">
      <c r="A658" t="s">
        <v>164</v>
      </c>
      <c r="B658" t="s">
        <v>108</v>
      </c>
      <c r="C658">
        <v>66</v>
      </c>
      <c r="D658">
        <v>26.07</v>
      </c>
      <c r="E658">
        <v>6940</v>
      </c>
      <c r="F658">
        <v>6952</v>
      </c>
      <c r="G658">
        <v>6965</v>
      </c>
      <c r="H658" t="s">
        <v>52</v>
      </c>
      <c r="I658">
        <v>103508</v>
      </c>
      <c r="J658">
        <v>2357337</v>
      </c>
      <c r="K658">
        <v>1.92</v>
      </c>
      <c r="L658">
        <v>0.157</v>
      </c>
      <c r="M658">
        <v>1</v>
      </c>
    </row>
    <row r="659" spans="1:13" x14ac:dyDescent="0.2">
      <c r="A659" t="s">
        <v>164</v>
      </c>
      <c r="B659" t="s">
        <v>109</v>
      </c>
      <c r="C659">
        <v>67</v>
      </c>
      <c r="D659">
        <v>26.692</v>
      </c>
      <c r="E659">
        <v>7116</v>
      </c>
      <c r="F659">
        <v>7149</v>
      </c>
      <c r="G659">
        <v>7186</v>
      </c>
      <c r="H659" t="s">
        <v>163</v>
      </c>
      <c r="I659">
        <v>537138</v>
      </c>
      <c r="J659">
        <v>14372096</v>
      </c>
      <c r="K659">
        <v>11.69</v>
      </c>
      <c r="L659">
        <v>0.95599999999999996</v>
      </c>
      <c r="M659">
        <v>1</v>
      </c>
    </row>
    <row r="660" spans="1:13" x14ac:dyDescent="0.2">
      <c r="A660" t="s">
        <v>164</v>
      </c>
      <c r="B660" t="s">
        <v>130</v>
      </c>
      <c r="C660">
        <v>68</v>
      </c>
      <c r="D660">
        <v>26.992999999999999</v>
      </c>
      <c r="E660">
        <v>7209</v>
      </c>
      <c r="F660">
        <v>7244</v>
      </c>
      <c r="G660">
        <v>7295</v>
      </c>
      <c r="H660" t="s">
        <v>76</v>
      </c>
      <c r="I660">
        <v>935139</v>
      </c>
      <c r="J660">
        <v>24126918</v>
      </c>
      <c r="K660">
        <v>19.63</v>
      </c>
      <c r="L660">
        <v>1.605</v>
      </c>
      <c r="M660">
        <v>1</v>
      </c>
    </row>
    <row r="661" spans="1:13" x14ac:dyDescent="0.2">
      <c r="A661" t="s">
        <v>164</v>
      </c>
      <c r="B661" t="s">
        <v>131</v>
      </c>
      <c r="C661">
        <v>69</v>
      </c>
      <c r="D661">
        <v>28.209</v>
      </c>
      <c r="E661">
        <v>7592</v>
      </c>
      <c r="F661">
        <v>7629</v>
      </c>
      <c r="G661">
        <v>7659</v>
      </c>
      <c r="H661" t="s">
        <v>22</v>
      </c>
      <c r="I661">
        <v>886497</v>
      </c>
      <c r="J661">
        <v>38227645</v>
      </c>
      <c r="K661">
        <v>31.1</v>
      </c>
      <c r="L661">
        <v>2.544</v>
      </c>
      <c r="M661">
        <v>1</v>
      </c>
    </row>
    <row r="662" spans="1:13" x14ac:dyDescent="0.2">
      <c r="A662" t="s">
        <v>164</v>
      </c>
      <c r="B662" t="s">
        <v>132</v>
      </c>
      <c r="C662">
        <v>70</v>
      </c>
      <c r="D662">
        <v>28.36</v>
      </c>
      <c r="E662">
        <v>7659</v>
      </c>
      <c r="F662">
        <v>7676</v>
      </c>
      <c r="G662">
        <v>7686</v>
      </c>
      <c r="H662" t="s">
        <v>22</v>
      </c>
      <c r="I662">
        <v>106739</v>
      </c>
      <c r="J662">
        <v>3121801</v>
      </c>
      <c r="K662">
        <v>2.54</v>
      </c>
      <c r="L662">
        <v>0.20799999999999999</v>
      </c>
      <c r="M662">
        <v>1</v>
      </c>
    </row>
    <row r="663" spans="1:13" x14ac:dyDescent="0.2">
      <c r="A663" t="s">
        <v>164</v>
      </c>
      <c r="B663" t="s">
        <v>133</v>
      </c>
      <c r="C663">
        <v>71</v>
      </c>
      <c r="D663">
        <v>28.44</v>
      </c>
      <c r="E663">
        <v>7686</v>
      </c>
      <c r="F663">
        <v>7702</v>
      </c>
      <c r="G663">
        <v>7729</v>
      </c>
      <c r="H663" t="s">
        <v>30</v>
      </c>
      <c r="I663">
        <v>366093</v>
      </c>
      <c r="J663">
        <v>10956330</v>
      </c>
      <c r="K663">
        <v>8.91</v>
      </c>
      <c r="L663">
        <v>0.72899999999999998</v>
      </c>
      <c r="M663">
        <v>1</v>
      </c>
    </row>
    <row r="664" spans="1:13" x14ac:dyDescent="0.2">
      <c r="A664" t="s">
        <v>164</v>
      </c>
      <c r="B664" t="s">
        <v>134</v>
      </c>
      <c r="C664">
        <v>72</v>
      </c>
      <c r="D664">
        <v>28.792000000000002</v>
      </c>
      <c r="E664">
        <v>7783</v>
      </c>
      <c r="F664">
        <v>7813</v>
      </c>
      <c r="G664">
        <v>7837</v>
      </c>
      <c r="H664" t="s">
        <v>95</v>
      </c>
      <c r="I664">
        <v>106607</v>
      </c>
      <c r="J664">
        <v>3060819</v>
      </c>
      <c r="K664">
        <v>2.4900000000000002</v>
      </c>
      <c r="L664">
        <v>0.20399999999999999</v>
      </c>
      <c r="M664">
        <v>1</v>
      </c>
    </row>
    <row r="665" spans="1:13" x14ac:dyDescent="0.2">
      <c r="A665" t="s">
        <v>164</v>
      </c>
      <c r="B665" t="s">
        <v>135</v>
      </c>
      <c r="C665">
        <v>73</v>
      </c>
      <c r="D665">
        <v>28.933</v>
      </c>
      <c r="E665">
        <v>7837</v>
      </c>
      <c r="F665">
        <v>7858</v>
      </c>
      <c r="G665">
        <v>7881</v>
      </c>
      <c r="H665" t="s">
        <v>118</v>
      </c>
      <c r="I665">
        <v>1078715</v>
      </c>
      <c r="J665">
        <v>29144609</v>
      </c>
      <c r="K665">
        <v>23.71</v>
      </c>
      <c r="L665">
        <v>1.9390000000000001</v>
      </c>
      <c r="M665">
        <v>1</v>
      </c>
    </row>
    <row r="666" spans="1:13" x14ac:dyDescent="0.2">
      <c r="A666" t="s">
        <v>164</v>
      </c>
      <c r="B666" t="s">
        <v>136</v>
      </c>
      <c r="C666">
        <v>74</v>
      </c>
      <c r="D666">
        <v>29.260999999999999</v>
      </c>
      <c r="E666">
        <v>7928</v>
      </c>
      <c r="F666">
        <v>7961</v>
      </c>
      <c r="G666">
        <v>8013</v>
      </c>
      <c r="H666" t="s">
        <v>54</v>
      </c>
      <c r="I666">
        <v>1628132</v>
      </c>
      <c r="J666">
        <v>43957408</v>
      </c>
      <c r="K666">
        <v>35.770000000000003</v>
      </c>
      <c r="L666">
        <v>2.9249999999999998</v>
      </c>
      <c r="M666">
        <v>1</v>
      </c>
    </row>
    <row r="667" spans="1:13" x14ac:dyDescent="0.2">
      <c r="A667" t="s">
        <v>164</v>
      </c>
      <c r="B667" t="s">
        <v>137</v>
      </c>
      <c r="C667">
        <v>75</v>
      </c>
      <c r="D667">
        <v>29.655000000000001</v>
      </c>
      <c r="E667">
        <v>8038</v>
      </c>
      <c r="F667">
        <v>8086</v>
      </c>
      <c r="G667">
        <v>8118</v>
      </c>
      <c r="H667" t="s">
        <v>158</v>
      </c>
      <c r="I667">
        <v>132146</v>
      </c>
      <c r="J667">
        <v>4934341</v>
      </c>
      <c r="K667">
        <v>4.01</v>
      </c>
      <c r="L667">
        <v>0.32800000000000001</v>
      </c>
      <c r="M667">
        <v>1</v>
      </c>
    </row>
    <row r="668" spans="1:13" x14ac:dyDescent="0.2">
      <c r="A668" t="s">
        <v>164</v>
      </c>
      <c r="B668" t="s">
        <v>138</v>
      </c>
      <c r="C668">
        <v>76</v>
      </c>
      <c r="D668">
        <v>31.244</v>
      </c>
      <c r="E668">
        <v>8553</v>
      </c>
      <c r="F668">
        <v>8588</v>
      </c>
      <c r="G668">
        <v>8623</v>
      </c>
      <c r="H668" t="s">
        <v>52</v>
      </c>
      <c r="I668">
        <v>541470</v>
      </c>
      <c r="J668">
        <v>18797505</v>
      </c>
      <c r="K668">
        <v>15.29</v>
      </c>
      <c r="L668">
        <v>1.2509999999999999</v>
      </c>
      <c r="M668">
        <v>1</v>
      </c>
    </row>
    <row r="669" spans="1:13" x14ac:dyDescent="0.2">
      <c r="A669" t="s">
        <v>164</v>
      </c>
      <c r="B669" t="s">
        <v>139</v>
      </c>
      <c r="C669">
        <v>77</v>
      </c>
      <c r="D669">
        <v>31.416</v>
      </c>
      <c r="E669">
        <v>8623</v>
      </c>
      <c r="F669">
        <v>8643</v>
      </c>
      <c r="G669">
        <v>8679</v>
      </c>
      <c r="H669" t="s">
        <v>101</v>
      </c>
      <c r="I669">
        <v>141233</v>
      </c>
      <c r="J669">
        <v>4746422</v>
      </c>
      <c r="K669">
        <v>3.86</v>
      </c>
      <c r="L669">
        <v>0.316</v>
      </c>
      <c r="M669">
        <v>1</v>
      </c>
    </row>
    <row r="670" spans="1:13" x14ac:dyDescent="0.2">
      <c r="A670" t="s">
        <v>164</v>
      </c>
      <c r="B670" t="s">
        <v>140</v>
      </c>
      <c r="C670">
        <v>78</v>
      </c>
      <c r="D670">
        <v>32.386000000000003</v>
      </c>
      <c r="E670">
        <v>8924</v>
      </c>
      <c r="F670">
        <v>8950</v>
      </c>
      <c r="G670">
        <v>8973</v>
      </c>
      <c r="H670" t="s">
        <v>14</v>
      </c>
      <c r="I670">
        <v>119512</v>
      </c>
      <c r="J670">
        <v>4053315</v>
      </c>
      <c r="K670">
        <v>3.3</v>
      </c>
      <c r="L670">
        <v>0.27</v>
      </c>
      <c r="M670">
        <v>1</v>
      </c>
    </row>
    <row r="671" spans="1:13" x14ac:dyDescent="0.2">
      <c r="A671" t="s">
        <v>164</v>
      </c>
      <c r="B671" t="s">
        <v>141</v>
      </c>
      <c r="C671">
        <v>79</v>
      </c>
      <c r="D671">
        <v>32.875999999999998</v>
      </c>
      <c r="E671">
        <v>9066</v>
      </c>
      <c r="F671">
        <v>9105</v>
      </c>
      <c r="G671">
        <v>9159</v>
      </c>
      <c r="H671" t="s">
        <v>45</v>
      </c>
      <c r="I671">
        <v>2443437</v>
      </c>
      <c r="J671">
        <v>66504860</v>
      </c>
      <c r="K671">
        <v>54.11</v>
      </c>
      <c r="L671">
        <v>4.4249999999999998</v>
      </c>
      <c r="M671">
        <v>1</v>
      </c>
    </row>
    <row r="672" spans="1:13" x14ac:dyDescent="0.2">
      <c r="A672" t="s">
        <v>164</v>
      </c>
      <c r="B672" t="s">
        <v>142</v>
      </c>
      <c r="C672">
        <v>80</v>
      </c>
      <c r="D672">
        <v>35.131999999999998</v>
      </c>
      <c r="E672">
        <v>9787</v>
      </c>
      <c r="F672">
        <v>9818</v>
      </c>
      <c r="G672">
        <v>9879</v>
      </c>
      <c r="H672" t="s">
        <v>68</v>
      </c>
      <c r="I672">
        <v>511763</v>
      </c>
      <c r="J672">
        <v>13343065</v>
      </c>
      <c r="K672">
        <v>10.86</v>
      </c>
      <c r="L672">
        <v>0.88800000000000001</v>
      </c>
      <c r="M672">
        <v>1</v>
      </c>
    </row>
    <row r="673" spans="1:13" x14ac:dyDescent="0.2">
      <c r="A673" t="s">
        <v>164</v>
      </c>
      <c r="B673" t="s">
        <v>143</v>
      </c>
      <c r="C673">
        <v>81</v>
      </c>
      <c r="D673">
        <v>38.500999999999998</v>
      </c>
      <c r="E673">
        <v>10856</v>
      </c>
      <c r="F673">
        <v>10884</v>
      </c>
      <c r="G673">
        <v>10913</v>
      </c>
      <c r="H673" t="s">
        <v>120</v>
      </c>
      <c r="I673">
        <v>86183</v>
      </c>
      <c r="J673">
        <v>2216029</v>
      </c>
      <c r="K673">
        <v>1.8</v>
      </c>
      <c r="L673">
        <v>0.14699999999999999</v>
      </c>
      <c r="M673">
        <v>1</v>
      </c>
    </row>
    <row r="674" spans="1:13" x14ac:dyDescent="0.2">
      <c r="A674" t="s">
        <v>165</v>
      </c>
      <c r="B674" t="s">
        <v>13</v>
      </c>
      <c r="C674">
        <v>1</v>
      </c>
      <c r="D674">
        <v>4.2690000000000001</v>
      </c>
      <c r="E674">
        <v>45</v>
      </c>
      <c r="F674">
        <v>58</v>
      </c>
      <c r="G674">
        <v>79</v>
      </c>
      <c r="H674" t="s">
        <v>99</v>
      </c>
      <c r="I674">
        <v>717120</v>
      </c>
      <c r="J674">
        <v>13202776</v>
      </c>
      <c r="K674">
        <v>7.16</v>
      </c>
      <c r="L674">
        <v>0.86799999999999999</v>
      </c>
      <c r="M674">
        <v>1</v>
      </c>
    </row>
    <row r="675" spans="1:13" x14ac:dyDescent="0.2">
      <c r="A675" t="s">
        <v>165</v>
      </c>
      <c r="B675" t="s">
        <v>15</v>
      </c>
      <c r="C675">
        <v>2</v>
      </c>
      <c r="D675">
        <v>4.3959999999999999</v>
      </c>
      <c r="E675">
        <v>79</v>
      </c>
      <c r="F675">
        <v>98</v>
      </c>
      <c r="G675">
        <v>128</v>
      </c>
      <c r="H675" t="s">
        <v>18</v>
      </c>
      <c r="I675">
        <v>393750</v>
      </c>
      <c r="J675">
        <v>9122971</v>
      </c>
      <c r="K675">
        <v>4.95</v>
      </c>
      <c r="L675">
        <v>0.6</v>
      </c>
      <c r="M675">
        <v>1</v>
      </c>
    </row>
    <row r="676" spans="1:13" x14ac:dyDescent="0.2">
      <c r="A676" t="s">
        <v>165</v>
      </c>
      <c r="B676" t="s">
        <v>17</v>
      </c>
      <c r="C676">
        <v>3</v>
      </c>
      <c r="D676">
        <v>4.6319999999999997</v>
      </c>
      <c r="E676">
        <v>149</v>
      </c>
      <c r="F676">
        <v>172</v>
      </c>
      <c r="G676">
        <v>194</v>
      </c>
      <c r="H676" t="s">
        <v>20</v>
      </c>
      <c r="I676">
        <v>211819</v>
      </c>
      <c r="J676">
        <v>10848117</v>
      </c>
      <c r="K676">
        <v>5.89</v>
      </c>
      <c r="L676">
        <v>0.71299999999999997</v>
      </c>
      <c r="M676">
        <v>1</v>
      </c>
    </row>
    <row r="677" spans="1:13" x14ac:dyDescent="0.2">
      <c r="A677" t="s">
        <v>165</v>
      </c>
      <c r="B677" t="s">
        <v>19</v>
      </c>
      <c r="C677">
        <v>4</v>
      </c>
      <c r="D677">
        <v>4.7519999999999998</v>
      </c>
      <c r="E677">
        <v>194</v>
      </c>
      <c r="F677">
        <v>210</v>
      </c>
      <c r="G677">
        <v>219</v>
      </c>
      <c r="H677" t="s">
        <v>113</v>
      </c>
      <c r="I677">
        <v>144114</v>
      </c>
      <c r="J677">
        <v>5343775</v>
      </c>
      <c r="K677">
        <v>2.9</v>
      </c>
      <c r="L677">
        <v>0.35099999999999998</v>
      </c>
      <c r="M677">
        <v>1</v>
      </c>
    </row>
    <row r="678" spans="1:13" x14ac:dyDescent="0.2">
      <c r="A678" t="s">
        <v>165</v>
      </c>
      <c r="B678" t="s">
        <v>21</v>
      </c>
      <c r="C678">
        <v>5</v>
      </c>
      <c r="D678">
        <v>4.7930000000000001</v>
      </c>
      <c r="E678">
        <v>219</v>
      </c>
      <c r="F678">
        <v>223</v>
      </c>
      <c r="G678">
        <v>234</v>
      </c>
      <c r="H678" t="s">
        <v>113</v>
      </c>
      <c r="I678">
        <v>124378</v>
      </c>
      <c r="J678">
        <v>2447459</v>
      </c>
      <c r="K678">
        <v>1.33</v>
      </c>
      <c r="L678">
        <v>0.161</v>
      </c>
      <c r="M678">
        <v>1</v>
      </c>
    </row>
    <row r="679" spans="1:13" x14ac:dyDescent="0.2">
      <c r="A679" t="s">
        <v>165</v>
      </c>
      <c r="B679" t="s">
        <v>23</v>
      </c>
      <c r="C679">
        <v>6</v>
      </c>
      <c r="D679">
        <v>4.8689999999999998</v>
      </c>
      <c r="E679">
        <v>234</v>
      </c>
      <c r="F679">
        <v>247</v>
      </c>
      <c r="G679">
        <v>337</v>
      </c>
      <c r="H679" t="s">
        <v>101</v>
      </c>
      <c r="I679">
        <v>670978</v>
      </c>
      <c r="J679">
        <v>33400811</v>
      </c>
      <c r="K679">
        <v>18.12</v>
      </c>
      <c r="L679">
        <v>2.1960000000000002</v>
      </c>
      <c r="M679">
        <v>1</v>
      </c>
    </row>
    <row r="680" spans="1:13" x14ac:dyDescent="0.2">
      <c r="A680" t="s">
        <v>165</v>
      </c>
      <c r="B680" t="s">
        <v>25</v>
      </c>
      <c r="C680">
        <v>7</v>
      </c>
      <c r="D680">
        <v>5.4269999999999996</v>
      </c>
      <c r="E680">
        <v>400</v>
      </c>
      <c r="F680">
        <v>424</v>
      </c>
      <c r="G680">
        <v>487</v>
      </c>
      <c r="H680" t="s">
        <v>45</v>
      </c>
      <c r="I680">
        <v>2609884</v>
      </c>
      <c r="J680">
        <v>47476207</v>
      </c>
      <c r="K680">
        <v>25.76</v>
      </c>
      <c r="L680">
        <v>3.1219999999999999</v>
      </c>
      <c r="M680">
        <v>1</v>
      </c>
    </row>
    <row r="681" spans="1:13" x14ac:dyDescent="0.2">
      <c r="A681" t="s">
        <v>165</v>
      </c>
      <c r="B681" t="s">
        <v>27</v>
      </c>
      <c r="C681">
        <v>8</v>
      </c>
      <c r="D681">
        <v>5.7539999999999996</v>
      </c>
      <c r="E681">
        <v>504</v>
      </c>
      <c r="F681">
        <v>527</v>
      </c>
      <c r="G681">
        <v>560</v>
      </c>
      <c r="H681" t="s">
        <v>45</v>
      </c>
      <c r="I681">
        <v>1609906</v>
      </c>
      <c r="J681">
        <v>44306913</v>
      </c>
      <c r="K681">
        <v>24.04</v>
      </c>
      <c r="L681">
        <v>2.9140000000000001</v>
      </c>
      <c r="M681">
        <v>1</v>
      </c>
    </row>
    <row r="682" spans="1:13" x14ac:dyDescent="0.2">
      <c r="A682" t="s">
        <v>165</v>
      </c>
      <c r="B682" t="s">
        <v>29</v>
      </c>
      <c r="C682">
        <v>9</v>
      </c>
      <c r="D682">
        <v>5.8890000000000002</v>
      </c>
      <c r="E682">
        <v>560</v>
      </c>
      <c r="F682">
        <v>570</v>
      </c>
      <c r="G682">
        <v>626</v>
      </c>
      <c r="H682" t="s">
        <v>52</v>
      </c>
      <c r="I682">
        <v>317010</v>
      </c>
      <c r="J682">
        <v>15427477</v>
      </c>
      <c r="K682">
        <v>8.3699999999999992</v>
      </c>
      <c r="L682">
        <v>1.014</v>
      </c>
      <c r="M682">
        <v>1</v>
      </c>
    </row>
    <row r="683" spans="1:13" x14ac:dyDescent="0.2">
      <c r="A683" t="s">
        <v>165</v>
      </c>
      <c r="B683" t="s">
        <v>31</v>
      </c>
      <c r="C683">
        <v>10</v>
      </c>
      <c r="D683">
        <v>6.1150000000000002</v>
      </c>
      <c r="E683">
        <v>626</v>
      </c>
      <c r="F683">
        <v>641</v>
      </c>
      <c r="G683">
        <v>671</v>
      </c>
      <c r="H683" t="s">
        <v>166</v>
      </c>
      <c r="I683">
        <v>198068</v>
      </c>
      <c r="J683">
        <v>5348240</v>
      </c>
      <c r="K683">
        <v>2.9</v>
      </c>
      <c r="L683">
        <v>0.35199999999999998</v>
      </c>
      <c r="M683">
        <v>1</v>
      </c>
    </row>
    <row r="684" spans="1:13" x14ac:dyDescent="0.2">
      <c r="A684" t="s">
        <v>165</v>
      </c>
      <c r="B684" t="s">
        <v>33</v>
      </c>
      <c r="C684">
        <v>11</v>
      </c>
      <c r="D684">
        <v>6.4560000000000004</v>
      </c>
      <c r="E684">
        <v>706</v>
      </c>
      <c r="F684">
        <v>749</v>
      </c>
      <c r="G684">
        <v>786</v>
      </c>
      <c r="H684" t="s">
        <v>145</v>
      </c>
      <c r="I684">
        <v>181917</v>
      </c>
      <c r="J684">
        <v>5940974</v>
      </c>
      <c r="K684">
        <v>3.22</v>
      </c>
      <c r="L684">
        <v>0.39100000000000001</v>
      </c>
      <c r="M684">
        <v>1</v>
      </c>
    </row>
    <row r="685" spans="1:13" x14ac:dyDescent="0.2">
      <c r="A685" t="s">
        <v>165</v>
      </c>
      <c r="B685" t="s">
        <v>35</v>
      </c>
      <c r="C685">
        <v>12</v>
      </c>
      <c r="D685">
        <v>6.7210000000000001</v>
      </c>
      <c r="E685">
        <v>806</v>
      </c>
      <c r="F685">
        <v>833</v>
      </c>
      <c r="G685">
        <v>846</v>
      </c>
      <c r="H685" t="s">
        <v>76</v>
      </c>
      <c r="I685">
        <v>401321</v>
      </c>
      <c r="J685">
        <v>9134876</v>
      </c>
      <c r="K685">
        <v>4.96</v>
      </c>
      <c r="L685">
        <v>0.60099999999999998</v>
      </c>
      <c r="M685">
        <v>1</v>
      </c>
    </row>
    <row r="686" spans="1:13" x14ac:dyDescent="0.2">
      <c r="A686" t="s">
        <v>165</v>
      </c>
      <c r="B686" t="s">
        <v>37</v>
      </c>
      <c r="C686">
        <v>13</v>
      </c>
      <c r="D686">
        <v>6.7949999999999999</v>
      </c>
      <c r="E686">
        <v>846</v>
      </c>
      <c r="F686">
        <v>856</v>
      </c>
      <c r="G686">
        <v>874</v>
      </c>
      <c r="H686" t="s">
        <v>22</v>
      </c>
      <c r="I686">
        <v>131586</v>
      </c>
      <c r="J686">
        <v>3721713</v>
      </c>
      <c r="K686">
        <v>2.02</v>
      </c>
      <c r="L686">
        <v>0.245</v>
      </c>
      <c r="M686">
        <v>1</v>
      </c>
    </row>
    <row r="687" spans="1:13" x14ac:dyDescent="0.2">
      <c r="A687" t="s">
        <v>165</v>
      </c>
      <c r="B687" t="s">
        <v>39</v>
      </c>
      <c r="C687">
        <v>14</v>
      </c>
      <c r="D687">
        <v>6.9660000000000002</v>
      </c>
      <c r="E687">
        <v>894</v>
      </c>
      <c r="F687">
        <v>911</v>
      </c>
      <c r="G687">
        <v>924</v>
      </c>
      <c r="H687" t="s">
        <v>52</v>
      </c>
      <c r="I687">
        <v>545317</v>
      </c>
      <c r="J687">
        <v>12819750</v>
      </c>
      <c r="K687">
        <v>6.96</v>
      </c>
      <c r="L687">
        <v>0.84299999999999997</v>
      </c>
      <c r="M687">
        <v>1</v>
      </c>
    </row>
    <row r="688" spans="1:13" x14ac:dyDescent="0.2">
      <c r="A688" t="s">
        <v>165</v>
      </c>
      <c r="B688" t="s">
        <v>40</v>
      </c>
      <c r="C688">
        <v>15</v>
      </c>
      <c r="D688">
        <v>7.0990000000000002</v>
      </c>
      <c r="E688">
        <v>939</v>
      </c>
      <c r="F688">
        <v>953</v>
      </c>
      <c r="G688">
        <v>985</v>
      </c>
      <c r="H688" t="s">
        <v>105</v>
      </c>
      <c r="I688">
        <v>236173</v>
      </c>
      <c r="J688">
        <v>8982540</v>
      </c>
      <c r="K688">
        <v>4.87</v>
      </c>
      <c r="L688">
        <v>0.59099999999999997</v>
      </c>
      <c r="M688">
        <v>1</v>
      </c>
    </row>
    <row r="689" spans="1:13" x14ac:dyDescent="0.2">
      <c r="A689" t="s">
        <v>165</v>
      </c>
      <c r="B689" t="s">
        <v>41</v>
      </c>
      <c r="C689">
        <v>16</v>
      </c>
      <c r="D689">
        <v>7.51</v>
      </c>
      <c r="E689">
        <v>1055</v>
      </c>
      <c r="F689">
        <v>1082</v>
      </c>
      <c r="G689">
        <v>1100</v>
      </c>
      <c r="H689" t="s">
        <v>28</v>
      </c>
      <c r="I689">
        <v>524063</v>
      </c>
      <c r="J689">
        <v>14085812</v>
      </c>
      <c r="K689">
        <v>7.64</v>
      </c>
      <c r="L689">
        <v>0.92600000000000005</v>
      </c>
      <c r="M689">
        <v>1</v>
      </c>
    </row>
    <row r="690" spans="1:13" x14ac:dyDescent="0.2">
      <c r="A690" t="s">
        <v>165</v>
      </c>
      <c r="B690" t="s">
        <v>42</v>
      </c>
      <c r="C690">
        <v>17</v>
      </c>
      <c r="D690">
        <v>7.5780000000000003</v>
      </c>
      <c r="E690">
        <v>1100</v>
      </c>
      <c r="F690">
        <v>1104</v>
      </c>
      <c r="G690">
        <v>1131</v>
      </c>
      <c r="H690" t="s">
        <v>123</v>
      </c>
      <c r="I690">
        <v>127603</v>
      </c>
      <c r="J690">
        <v>3876257</v>
      </c>
      <c r="K690">
        <v>2.1</v>
      </c>
      <c r="L690">
        <v>0.255</v>
      </c>
      <c r="M690">
        <v>1</v>
      </c>
    </row>
    <row r="691" spans="1:13" x14ac:dyDescent="0.2">
      <c r="A691" t="s">
        <v>165</v>
      </c>
      <c r="B691" t="s">
        <v>44</v>
      </c>
      <c r="C691">
        <v>18</v>
      </c>
      <c r="D691">
        <v>8.1809999999999992</v>
      </c>
      <c r="E691">
        <v>1274</v>
      </c>
      <c r="F691">
        <v>1295</v>
      </c>
      <c r="G691">
        <v>1340</v>
      </c>
      <c r="H691" t="s">
        <v>157</v>
      </c>
      <c r="I691">
        <v>432328</v>
      </c>
      <c r="J691">
        <v>15423551</v>
      </c>
      <c r="K691">
        <v>8.3699999999999992</v>
      </c>
      <c r="L691">
        <v>1.014</v>
      </c>
      <c r="M691">
        <v>1</v>
      </c>
    </row>
    <row r="692" spans="1:13" x14ac:dyDescent="0.2">
      <c r="A692" t="s">
        <v>165</v>
      </c>
      <c r="B692" t="s">
        <v>46</v>
      </c>
      <c r="C692">
        <v>19</v>
      </c>
      <c r="D692">
        <v>8.3870000000000005</v>
      </c>
      <c r="E692">
        <v>1340</v>
      </c>
      <c r="F692">
        <v>1360</v>
      </c>
      <c r="G692">
        <v>1374</v>
      </c>
      <c r="H692" t="s">
        <v>116</v>
      </c>
      <c r="I692">
        <v>198574</v>
      </c>
      <c r="J692">
        <v>5221076</v>
      </c>
      <c r="K692">
        <v>2.83</v>
      </c>
      <c r="L692">
        <v>0.34300000000000003</v>
      </c>
      <c r="M692">
        <v>1</v>
      </c>
    </row>
    <row r="693" spans="1:13" x14ac:dyDescent="0.2">
      <c r="A693" t="s">
        <v>165</v>
      </c>
      <c r="B693" t="s">
        <v>48</v>
      </c>
      <c r="C693">
        <v>20</v>
      </c>
      <c r="D693">
        <v>8.4689999999999994</v>
      </c>
      <c r="E693">
        <v>1374</v>
      </c>
      <c r="F693">
        <v>1386</v>
      </c>
      <c r="G693">
        <v>1422</v>
      </c>
      <c r="H693" t="s">
        <v>52</v>
      </c>
      <c r="I693">
        <v>326848</v>
      </c>
      <c r="J693">
        <v>9550102</v>
      </c>
      <c r="K693">
        <v>5.18</v>
      </c>
      <c r="L693">
        <v>0.628</v>
      </c>
      <c r="M693">
        <v>1</v>
      </c>
    </row>
    <row r="694" spans="1:13" x14ac:dyDescent="0.2">
      <c r="A694" t="s">
        <v>165</v>
      </c>
      <c r="B694" t="s">
        <v>50</v>
      </c>
      <c r="C694">
        <v>21</v>
      </c>
      <c r="D694">
        <v>8.9160000000000004</v>
      </c>
      <c r="E694">
        <v>1457</v>
      </c>
      <c r="F694">
        <v>1527</v>
      </c>
      <c r="G694">
        <v>1612</v>
      </c>
      <c r="H694" t="s">
        <v>14</v>
      </c>
      <c r="I694">
        <v>271531</v>
      </c>
      <c r="J694">
        <v>22948333</v>
      </c>
      <c r="K694">
        <v>12.45</v>
      </c>
      <c r="L694">
        <v>1.5089999999999999</v>
      </c>
      <c r="M694">
        <v>1</v>
      </c>
    </row>
    <row r="695" spans="1:13" x14ac:dyDescent="0.2">
      <c r="A695" t="s">
        <v>165</v>
      </c>
      <c r="B695" t="s">
        <v>51</v>
      </c>
      <c r="C695">
        <v>22</v>
      </c>
      <c r="D695">
        <v>9.3040000000000003</v>
      </c>
      <c r="E695">
        <v>1633</v>
      </c>
      <c r="F695">
        <v>1650</v>
      </c>
      <c r="G695">
        <v>1697</v>
      </c>
      <c r="H695" t="s">
        <v>47</v>
      </c>
      <c r="I695">
        <v>167221</v>
      </c>
      <c r="J695">
        <v>7154441</v>
      </c>
      <c r="K695">
        <v>3.88</v>
      </c>
      <c r="L695">
        <v>0.47</v>
      </c>
      <c r="M695">
        <v>1</v>
      </c>
    </row>
    <row r="696" spans="1:13" x14ac:dyDescent="0.2">
      <c r="A696" t="s">
        <v>165</v>
      </c>
      <c r="B696" t="s">
        <v>53</v>
      </c>
      <c r="C696">
        <v>23</v>
      </c>
      <c r="D696">
        <v>9.8249999999999993</v>
      </c>
      <c r="E696">
        <v>1784</v>
      </c>
      <c r="F696">
        <v>1815</v>
      </c>
      <c r="G696">
        <v>1827</v>
      </c>
      <c r="H696" t="s">
        <v>38</v>
      </c>
      <c r="I696">
        <v>255612</v>
      </c>
      <c r="J696">
        <v>7226708</v>
      </c>
      <c r="K696">
        <v>3.92</v>
      </c>
      <c r="L696">
        <v>0.47499999999999998</v>
      </c>
      <c r="M696">
        <v>1</v>
      </c>
    </row>
    <row r="697" spans="1:13" x14ac:dyDescent="0.2">
      <c r="A697" t="s">
        <v>165</v>
      </c>
      <c r="B697" t="s">
        <v>55</v>
      </c>
      <c r="C697">
        <v>24</v>
      </c>
      <c r="D697">
        <v>9.91</v>
      </c>
      <c r="E697">
        <v>1827</v>
      </c>
      <c r="F697">
        <v>1842</v>
      </c>
      <c r="G697">
        <v>1905</v>
      </c>
      <c r="H697" t="s">
        <v>123</v>
      </c>
      <c r="I697">
        <v>580899</v>
      </c>
      <c r="J697">
        <v>26959348</v>
      </c>
      <c r="K697">
        <v>14.63</v>
      </c>
      <c r="L697">
        <v>1.7729999999999999</v>
      </c>
      <c r="M697">
        <v>1</v>
      </c>
    </row>
    <row r="698" spans="1:13" x14ac:dyDescent="0.2">
      <c r="A698" t="s">
        <v>165</v>
      </c>
      <c r="B698" t="s">
        <v>57</v>
      </c>
      <c r="C698">
        <v>25</v>
      </c>
      <c r="D698">
        <v>10.159000000000001</v>
      </c>
      <c r="E698">
        <v>1905</v>
      </c>
      <c r="F698">
        <v>1920</v>
      </c>
      <c r="G698">
        <v>1931</v>
      </c>
      <c r="H698" t="s">
        <v>84</v>
      </c>
      <c r="I698">
        <v>123014</v>
      </c>
      <c r="J698">
        <v>3094531</v>
      </c>
      <c r="K698">
        <v>1.68</v>
      </c>
      <c r="L698">
        <v>0.20300000000000001</v>
      </c>
      <c r="M698">
        <v>1</v>
      </c>
    </row>
    <row r="699" spans="1:13" x14ac:dyDescent="0.2">
      <c r="A699" t="s">
        <v>165</v>
      </c>
      <c r="B699" t="s">
        <v>58</v>
      </c>
      <c r="C699">
        <v>26</v>
      </c>
      <c r="D699">
        <v>10.313000000000001</v>
      </c>
      <c r="E699">
        <v>1931</v>
      </c>
      <c r="F699">
        <v>1969</v>
      </c>
      <c r="G699">
        <v>1994</v>
      </c>
      <c r="H699" t="s">
        <v>52</v>
      </c>
      <c r="I699">
        <v>778877</v>
      </c>
      <c r="J699">
        <v>34255062</v>
      </c>
      <c r="K699">
        <v>18.59</v>
      </c>
      <c r="L699">
        <v>2.2530000000000001</v>
      </c>
      <c r="M699">
        <v>1</v>
      </c>
    </row>
    <row r="700" spans="1:13" x14ac:dyDescent="0.2">
      <c r="A700" t="s">
        <v>165</v>
      </c>
      <c r="B700" t="s">
        <v>59</v>
      </c>
      <c r="C700">
        <v>27</v>
      </c>
      <c r="D700">
        <v>10.464</v>
      </c>
      <c r="E700">
        <v>1994</v>
      </c>
      <c r="F700">
        <v>2017</v>
      </c>
      <c r="G700">
        <v>2072</v>
      </c>
      <c r="H700" t="s">
        <v>26</v>
      </c>
      <c r="I700">
        <v>5574871</v>
      </c>
      <c r="J700">
        <v>184294246</v>
      </c>
      <c r="K700">
        <v>100</v>
      </c>
      <c r="L700">
        <v>12.119</v>
      </c>
      <c r="M700">
        <v>1</v>
      </c>
    </row>
    <row r="701" spans="1:13" x14ac:dyDescent="0.2">
      <c r="A701" t="s">
        <v>165</v>
      </c>
      <c r="B701" t="s">
        <v>60</v>
      </c>
      <c r="C701">
        <v>28</v>
      </c>
      <c r="D701">
        <v>11.073</v>
      </c>
      <c r="E701">
        <v>2190</v>
      </c>
      <c r="F701">
        <v>2209</v>
      </c>
      <c r="G701">
        <v>2265</v>
      </c>
      <c r="H701" t="s">
        <v>84</v>
      </c>
      <c r="I701">
        <v>291035</v>
      </c>
      <c r="J701">
        <v>14072971</v>
      </c>
      <c r="K701">
        <v>7.64</v>
      </c>
      <c r="L701">
        <v>0.92500000000000004</v>
      </c>
      <c r="M701">
        <v>1</v>
      </c>
    </row>
    <row r="702" spans="1:13" x14ac:dyDescent="0.2">
      <c r="A702" t="s">
        <v>165</v>
      </c>
      <c r="B702" t="s">
        <v>61</v>
      </c>
      <c r="C702">
        <v>29</v>
      </c>
      <c r="D702">
        <v>11.311999999999999</v>
      </c>
      <c r="E702">
        <v>2265</v>
      </c>
      <c r="F702">
        <v>2285</v>
      </c>
      <c r="G702">
        <v>2301</v>
      </c>
      <c r="H702" t="s">
        <v>113</v>
      </c>
      <c r="I702">
        <v>116396</v>
      </c>
      <c r="J702">
        <v>3442099</v>
      </c>
      <c r="K702">
        <v>1.87</v>
      </c>
      <c r="L702">
        <v>0.22600000000000001</v>
      </c>
      <c r="M702">
        <v>1</v>
      </c>
    </row>
    <row r="703" spans="1:13" x14ac:dyDescent="0.2">
      <c r="A703" t="s">
        <v>165</v>
      </c>
      <c r="B703" t="s">
        <v>62</v>
      </c>
      <c r="C703">
        <v>30</v>
      </c>
      <c r="D703">
        <v>11.747</v>
      </c>
      <c r="E703">
        <v>2405</v>
      </c>
      <c r="F703">
        <v>2423</v>
      </c>
      <c r="G703">
        <v>2480</v>
      </c>
      <c r="H703" t="s">
        <v>158</v>
      </c>
      <c r="I703">
        <v>365101</v>
      </c>
      <c r="J703">
        <v>13963793</v>
      </c>
      <c r="K703">
        <v>7.58</v>
      </c>
      <c r="L703">
        <v>0.91800000000000004</v>
      </c>
      <c r="M703">
        <v>1</v>
      </c>
    </row>
    <row r="704" spans="1:13" x14ac:dyDescent="0.2">
      <c r="A704" t="s">
        <v>165</v>
      </c>
      <c r="B704" t="s">
        <v>63</v>
      </c>
      <c r="C704">
        <v>31</v>
      </c>
      <c r="D704">
        <v>12.028</v>
      </c>
      <c r="E704">
        <v>2480</v>
      </c>
      <c r="F704">
        <v>2511</v>
      </c>
      <c r="G704">
        <v>2555</v>
      </c>
      <c r="H704" t="s">
        <v>167</v>
      </c>
      <c r="I704">
        <v>185766</v>
      </c>
      <c r="J704">
        <v>7999111</v>
      </c>
      <c r="K704">
        <v>4.34</v>
      </c>
      <c r="L704">
        <v>0.52600000000000002</v>
      </c>
      <c r="M704">
        <v>1</v>
      </c>
    </row>
    <row r="705" spans="1:13" x14ac:dyDescent="0.2">
      <c r="A705" t="s">
        <v>165</v>
      </c>
      <c r="B705" t="s">
        <v>65</v>
      </c>
      <c r="C705">
        <v>32</v>
      </c>
      <c r="D705">
        <v>12.294</v>
      </c>
      <c r="E705">
        <v>2580</v>
      </c>
      <c r="F705">
        <v>2595</v>
      </c>
      <c r="G705">
        <v>2618</v>
      </c>
      <c r="H705" t="s">
        <v>18</v>
      </c>
      <c r="I705">
        <v>188407</v>
      </c>
      <c r="J705">
        <v>5741854</v>
      </c>
      <c r="K705">
        <v>3.12</v>
      </c>
      <c r="L705">
        <v>0.378</v>
      </c>
      <c r="M705">
        <v>1</v>
      </c>
    </row>
    <row r="706" spans="1:13" x14ac:dyDescent="0.2">
      <c r="A706" t="s">
        <v>165</v>
      </c>
      <c r="B706" t="s">
        <v>67</v>
      </c>
      <c r="C706">
        <v>33</v>
      </c>
      <c r="D706">
        <v>13.199</v>
      </c>
      <c r="E706">
        <v>2863</v>
      </c>
      <c r="F706">
        <v>2882</v>
      </c>
      <c r="G706">
        <v>2917</v>
      </c>
      <c r="H706" t="s">
        <v>49</v>
      </c>
      <c r="I706">
        <v>620256</v>
      </c>
      <c r="J706">
        <v>23155789</v>
      </c>
      <c r="K706">
        <v>12.56</v>
      </c>
      <c r="L706">
        <v>1.5229999999999999</v>
      </c>
      <c r="M706">
        <v>1</v>
      </c>
    </row>
    <row r="707" spans="1:13" x14ac:dyDescent="0.2">
      <c r="A707" t="s">
        <v>165</v>
      </c>
      <c r="B707" t="s">
        <v>69</v>
      </c>
      <c r="C707">
        <v>34</v>
      </c>
      <c r="D707">
        <v>13.363</v>
      </c>
      <c r="E707">
        <v>2917</v>
      </c>
      <c r="F707">
        <v>2934</v>
      </c>
      <c r="G707">
        <v>2963</v>
      </c>
      <c r="H707" t="s">
        <v>43</v>
      </c>
      <c r="I707">
        <v>450876</v>
      </c>
      <c r="J707">
        <v>16086770</v>
      </c>
      <c r="K707">
        <v>8.73</v>
      </c>
      <c r="L707">
        <v>1.0580000000000001</v>
      </c>
      <c r="M707">
        <v>1</v>
      </c>
    </row>
    <row r="708" spans="1:13" x14ac:dyDescent="0.2">
      <c r="A708" t="s">
        <v>165</v>
      </c>
      <c r="B708" t="s">
        <v>70</v>
      </c>
      <c r="C708">
        <v>35</v>
      </c>
      <c r="D708">
        <v>13.510999999999999</v>
      </c>
      <c r="E708">
        <v>2963</v>
      </c>
      <c r="F708">
        <v>2980</v>
      </c>
      <c r="G708">
        <v>3021</v>
      </c>
      <c r="H708" t="s">
        <v>22</v>
      </c>
      <c r="I708">
        <v>2643133</v>
      </c>
      <c r="J708">
        <v>77255474</v>
      </c>
      <c r="K708">
        <v>41.92</v>
      </c>
      <c r="L708">
        <v>5.08</v>
      </c>
      <c r="M708">
        <v>1</v>
      </c>
    </row>
    <row r="709" spans="1:13" x14ac:dyDescent="0.2">
      <c r="A709" t="s">
        <v>165</v>
      </c>
      <c r="B709" t="s">
        <v>71</v>
      </c>
      <c r="C709">
        <v>36</v>
      </c>
      <c r="D709">
        <v>13.885999999999999</v>
      </c>
      <c r="E709">
        <v>3050</v>
      </c>
      <c r="F709">
        <v>3099</v>
      </c>
      <c r="G709">
        <v>3166</v>
      </c>
      <c r="H709" t="s">
        <v>64</v>
      </c>
      <c r="I709">
        <v>3737993</v>
      </c>
      <c r="J709">
        <v>111956977</v>
      </c>
      <c r="K709">
        <v>60.75</v>
      </c>
      <c r="L709">
        <v>7.3620000000000001</v>
      </c>
      <c r="M709">
        <v>1</v>
      </c>
    </row>
    <row r="710" spans="1:13" x14ac:dyDescent="0.2">
      <c r="A710" t="s">
        <v>165</v>
      </c>
      <c r="B710" t="s">
        <v>72</v>
      </c>
      <c r="C710">
        <v>37</v>
      </c>
      <c r="D710">
        <v>15.161</v>
      </c>
      <c r="E710">
        <v>3468</v>
      </c>
      <c r="F710">
        <v>3502</v>
      </c>
      <c r="G710">
        <v>3520</v>
      </c>
      <c r="H710" t="s">
        <v>56</v>
      </c>
      <c r="I710">
        <v>174850</v>
      </c>
      <c r="J710">
        <v>5671692</v>
      </c>
      <c r="K710">
        <v>3.08</v>
      </c>
      <c r="L710">
        <v>0.373</v>
      </c>
      <c r="M710">
        <v>1</v>
      </c>
    </row>
    <row r="711" spans="1:13" x14ac:dyDescent="0.2">
      <c r="A711" t="s">
        <v>165</v>
      </c>
      <c r="B711" t="s">
        <v>73</v>
      </c>
      <c r="C711">
        <v>38</v>
      </c>
      <c r="D711">
        <v>15.266</v>
      </c>
      <c r="E711">
        <v>3520</v>
      </c>
      <c r="F711">
        <v>3535</v>
      </c>
      <c r="G711">
        <v>3566</v>
      </c>
      <c r="H711" t="s">
        <v>47</v>
      </c>
      <c r="I711">
        <v>417464</v>
      </c>
      <c r="J711">
        <v>12450974</v>
      </c>
      <c r="K711">
        <v>6.76</v>
      </c>
      <c r="L711">
        <v>0.81899999999999995</v>
      </c>
      <c r="M711">
        <v>1</v>
      </c>
    </row>
    <row r="712" spans="1:13" x14ac:dyDescent="0.2">
      <c r="A712" t="s">
        <v>165</v>
      </c>
      <c r="B712" t="s">
        <v>74</v>
      </c>
      <c r="C712">
        <v>39</v>
      </c>
      <c r="D712">
        <v>15.492000000000001</v>
      </c>
      <c r="E712">
        <v>3577</v>
      </c>
      <c r="F712">
        <v>3607</v>
      </c>
      <c r="G712">
        <v>3640</v>
      </c>
      <c r="H712" t="s">
        <v>36</v>
      </c>
      <c r="I712">
        <v>141914</v>
      </c>
      <c r="J712">
        <v>5369553</v>
      </c>
      <c r="K712">
        <v>2.91</v>
      </c>
      <c r="L712">
        <v>0.35299999999999998</v>
      </c>
      <c r="M712">
        <v>1</v>
      </c>
    </row>
    <row r="713" spans="1:13" x14ac:dyDescent="0.2">
      <c r="A713" t="s">
        <v>165</v>
      </c>
      <c r="B713" t="s">
        <v>75</v>
      </c>
      <c r="C713">
        <v>40</v>
      </c>
      <c r="D713">
        <v>15.712</v>
      </c>
      <c r="E713">
        <v>3646</v>
      </c>
      <c r="F713">
        <v>3677</v>
      </c>
      <c r="G713">
        <v>3699</v>
      </c>
      <c r="H713" t="s">
        <v>38</v>
      </c>
      <c r="I713">
        <v>225232</v>
      </c>
      <c r="J713">
        <v>6316985</v>
      </c>
      <c r="K713">
        <v>3.43</v>
      </c>
      <c r="L713">
        <v>0.41499999999999998</v>
      </c>
      <c r="M713">
        <v>1</v>
      </c>
    </row>
    <row r="714" spans="1:13" x14ac:dyDescent="0.2">
      <c r="A714" t="s">
        <v>165</v>
      </c>
      <c r="B714" t="s">
        <v>77</v>
      </c>
      <c r="C714">
        <v>41</v>
      </c>
      <c r="D714">
        <v>16</v>
      </c>
      <c r="E714">
        <v>3739</v>
      </c>
      <c r="F714">
        <v>3768</v>
      </c>
      <c r="G714">
        <v>3785</v>
      </c>
      <c r="H714" t="s">
        <v>45</v>
      </c>
      <c r="I714">
        <v>245578</v>
      </c>
      <c r="J714">
        <v>6437333</v>
      </c>
      <c r="K714">
        <v>3.49</v>
      </c>
      <c r="L714">
        <v>0.42299999999999999</v>
      </c>
      <c r="M714">
        <v>1</v>
      </c>
    </row>
    <row r="715" spans="1:13" x14ac:dyDescent="0.2">
      <c r="A715" t="s">
        <v>165</v>
      </c>
      <c r="B715" t="s">
        <v>78</v>
      </c>
      <c r="C715">
        <v>42</v>
      </c>
      <c r="D715">
        <v>16.106999999999999</v>
      </c>
      <c r="E715">
        <v>3785</v>
      </c>
      <c r="F715">
        <v>3801</v>
      </c>
      <c r="G715">
        <v>3816</v>
      </c>
      <c r="H715" t="s">
        <v>115</v>
      </c>
      <c r="I715">
        <v>191350</v>
      </c>
      <c r="J715">
        <v>6227139</v>
      </c>
      <c r="K715">
        <v>3.38</v>
      </c>
      <c r="L715">
        <v>0.40899999999999997</v>
      </c>
      <c r="M715">
        <v>1</v>
      </c>
    </row>
    <row r="716" spans="1:13" x14ac:dyDescent="0.2">
      <c r="A716" t="s">
        <v>165</v>
      </c>
      <c r="B716" t="s">
        <v>79</v>
      </c>
      <c r="C716">
        <v>43</v>
      </c>
      <c r="D716">
        <v>16.209</v>
      </c>
      <c r="E716">
        <v>3816</v>
      </c>
      <c r="F716">
        <v>3833</v>
      </c>
      <c r="G716">
        <v>3865</v>
      </c>
      <c r="H716" t="s">
        <v>26</v>
      </c>
      <c r="I716">
        <v>2712301</v>
      </c>
      <c r="J716">
        <v>78985214</v>
      </c>
      <c r="K716">
        <v>42.86</v>
      </c>
      <c r="L716">
        <v>5.194</v>
      </c>
      <c r="M716">
        <v>1</v>
      </c>
    </row>
    <row r="717" spans="1:13" x14ac:dyDescent="0.2">
      <c r="A717" t="s">
        <v>165</v>
      </c>
      <c r="B717" t="s">
        <v>80</v>
      </c>
      <c r="C717">
        <v>44</v>
      </c>
      <c r="D717">
        <v>16.364000000000001</v>
      </c>
      <c r="E717">
        <v>3865</v>
      </c>
      <c r="F717">
        <v>3883</v>
      </c>
      <c r="G717">
        <v>3909</v>
      </c>
      <c r="H717" t="s">
        <v>43</v>
      </c>
      <c r="I717">
        <v>256714</v>
      </c>
      <c r="J717">
        <v>8733202</v>
      </c>
      <c r="K717">
        <v>4.74</v>
      </c>
      <c r="L717">
        <v>0.57399999999999995</v>
      </c>
      <c r="M717">
        <v>1</v>
      </c>
    </row>
    <row r="718" spans="1:13" x14ac:dyDescent="0.2">
      <c r="A718" t="s">
        <v>165</v>
      </c>
      <c r="B718" t="s">
        <v>81</v>
      </c>
      <c r="C718">
        <v>45</v>
      </c>
      <c r="D718">
        <v>16.545999999999999</v>
      </c>
      <c r="E718">
        <v>3909</v>
      </c>
      <c r="F718">
        <v>3940</v>
      </c>
      <c r="G718">
        <v>3984</v>
      </c>
      <c r="H718" t="s">
        <v>18</v>
      </c>
      <c r="I718">
        <v>3645539</v>
      </c>
      <c r="J718">
        <v>91623507</v>
      </c>
      <c r="K718">
        <v>49.72</v>
      </c>
      <c r="L718">
        <v>6.0250000000000004</v>
      </c>
      <c r="M718">
        <v>1</v>
      </c>
    </row>
    <row r="719" spans="1:13" x14ac:dyDescent="0.2">
      <c r="A719" t="s">
        <v>165</v>
      </c>
      <c r="B719" t="s">
        <v>82</v>
      </c>
      <c r="C719">
        <v>46</v>
      </c>
      <c r="D719">
        <v>17.324999999999999</v>
      </c>
      <c r="E719">
        <v>4171</v>
      </c>
      <c r="F719">
        <v>4187</v>
      </c>
      <c r="G719">
        <v>4201</v>
      </c>
      <c r="H719" t="s">
        <v>28</v>
      </c>
      <c r="I719">
        <v>262402</v>
      </c>
      <c r="J719">
        <v>6975166</v>
      </c>
      <c r="K719">
        <v>3.78</v>
      </c>
      <c r="L719">
        <v>0.45900000000000002</v>
      </c>
      <c r="M719">
        <v>1</v>
      </c>
    </row>
    <row r="720" spans="1:13" x14ac:dyDescent="0.2">
      <c r="A720" t="s">
        <v>165</v>
      </c>
      <c r="B720" t="s">
        <v>83</v>
      </c>
      <c r="C720">
        <v>47</v>
      </c>
      <c r="D720">
        <v>17.431000000000001</v>
      </c>
      <c r="E720">
        <v>4201</v>
      </c>
      <c r="F720">
        <v>4220</v>
      </c>
      <c r="G720">
        <v>4249</v>
      </c>
      <c r="H720" t="s">
        <v>54</v>
      </c>
      <c r="I720">
        <v>654606</v>
      </c>
      <c r="J720">
        <v>17920307</v>
      </c>
      <c r="K720">
        <v>9.7200000000000006</v>
      </c>
      <c r="L720">
        <v>1.1779999999999999</v>
      </c>
      <c r="M720">
        <v>1</v>
      </c>
    </row>
    <row r="721" spans="1:13" x14ac:dyDescent="0.2">
      <c r="A721" t="s">
        <v>165</v>
      </c>
      <c r="B721" t="s">
        <v>85</v>
      </c>
      <c r="C721">
        <v>48</v>
      </c>
      <c r="D721">
        <v>17.922000000000001</v>
      </c>
      <c r="E721">
        <v>4283</v>
      </c>
      <c r="F721">
        <v>4375</v>
      </c>
      <c r="G721">
        <v>4401</v>
      </c>
      <c r="H721" t="s">
        <v>68</v>
      </c>
      <c r="I721">
        <v>269076</v>
      </c>
      <c r="J721">
        <v>9392507</v>
      </c>
      <c r="K721">
        <v>5.0999999999999996</v>
      </c>
      <c r="L721">
        <v>0.61799999999999999</v>
      </c>
      <c r="M721">
        <v>1</v>
      </c>
    </row>
    <row r="722" spans="1:13" x14ac:dyDescent="0.2">
      <c r="A722" t="s">
        <v>165</v>
      </c>
      <c r="B722" t="s">
        <v>86</v>
      </c>
      <c r="C722">
        <v>49</v>
      </c>
      <c r="D722">
        <v>18.177</v>
      </c>
      <c r="E722">
        <v>4420</v>
      </c>
      <c r="F722">
        <v>4456</v>
      </c>
      <c r="G722">
        <v>4508</v>
      </c>
      <c r="H722" t="s">
        <v>38</v>
      </c>
      <c r="I722">
        <v>1626018</v>
      </c>
      <c r="J722">
        <v>44884292</v>
      </c>
      <c r="K722">
        <v>24.35</v>
      </c>
      <c r="L722">
        <v>2.952</v>
      </c>
      <c r="M722">
        <v>1</v>
      </c>
    </row>
    <row r="723" spans="1:13" x14ac:dyDescent="0.2">
      <c r="A723" t="s">
        <v>165</v>
      </c>
      <c r="B723" t="s">
        <v>87</v>
      </c>
      <c r="C723">
        <v>50</v>
      </c>
      <c r="D723">
        <v>18.591999999999999</v>
      </c>
      <c r="E723">
        <v>4548</v>
      </c>
      <c r="F723">
        <v>4587</v>
      </c>
      <c r="G723">
        <v>4596</v>
      </c>
      <c r="H723" t="s">
        <v>38</v>
      </c>
      <c r="I723">
        <v>160516</v>
      </c>
      <c r="J723">
        <v>4502428</v>
      </c>
      <c r="K723">
        <v>2.44</v>
      </c>
      <c r="L723">
        <v>0.29599999999999999</v>
      </c>
      <c r="M723">
        <v>1</v>
      </c>
    </row>
    <row r="724" spans="1:13" x14ac:dyDescent="0.2">
      <c r="A724" t="s">
        <v>165</v>
      </c>
      <c r="B724" t="s">
        <v>88</v>
      </c>
      <c r="C724">
        <v>51</v>
      </c>
      <c r="D724">
        <v>18.693999999999999</v>
      </c>
      <c r="E724">
        <v>4596</v>
      </c>
      <c r="F724">
        <v>4620</v>
      </c>
      <c r="G724">
        <v>4667</v>
      </c>
      <c r="H724" t="s">
        <v>30</v>
      </c>
      <c r="I724">
        <v>788697</v>
      </c>
      <c r="J724">
        <v>25201358</v>
      </c>
      <c r="K724">
        <v>13.67</v>
      </c>
      <c r="L724">
        <v>1.657</v>
      </c>
      <c r="M724">
        <v>1</v>
      </c>
    </row>
    <row r="725" spans="1:13" x14ac:dyDescent="0.2">
      <c r="A725" t="s">
        <v>165</v>
      </c>
      <c r="B725" t="s">
        <v>89</v>
      </c>
      <c r="C725">
        <v>52</v>
      </c>
      <c r="D725">
        <v>18.984999999999999</v>
      </c>
      <c r="E725">
        <v>4676</v>
      </c>
      <c r="F725">
        <v>4712</v>
      </c>
      <c r="G725">
        <v>4738</v>
      </c>
      <c r="H725" t="s">
        <v>45</v>
      </c>
      <c r="I725">
        <v>532113</v>
      </c>
      <c r="J725">
        <v>16852605</v>
      </c>
      <c r="K725">
        <v>9.14</v>
      </c>
      <c r="L725">
        <v>1.1080000000000001</v>
      </c>
      <c r="M725">
        <v>1</v>
      </c>
    </row>
    <row r="726" spans="1:13" x14ac:dyDescent="0.2">
      <c r="A726" t="s">
        <v>165</v>
      </c>
      <c r="B726" t="s">
        <v>91</v>
      </c>
      <c r="C726">
        <v>53</v>
      </c>
      <c r="D726">
        <v>19.189</v>
      </c>
      <c r="E726">
        <v>4761</v>
      </c>
      <c r="F726">
        <v>4776</v>
      </c>
      <c r="G726">
        <v>4793</v>
      </c>
      <c r="H726" t="s">
        <v>52</v>
      </c>
      <c r="I726">
        <v>268844</v>
      </c>
      <c r="J726">
        <v>7002454</v>
      </c>
      <c r="K726">
        <v>3.8</v>
      </c>
      <c r="L726">
        <v>0.46</v>
      </c>
      <c r="M726">
        <v>1</v>
      </c>
    </row>
    <row r="727" spans="1:13" x14ac:dyDescent="0.2">
      <c r="A727" t="s">
        <v>165</v>
      </c>
      <c r="B727" t="s">
        <v>92</v>
      </c>
      <c r="C727">
        <v>54</v>
      </c>
      <c r="D727">
        <v>19.399000000000001</v>
      </c>
      <c r="E727">
        <v>4824</v>
      </c>
      <c r="F727">
        <v>4843</v>
      </c>
      <c r="G727">
        <v>4849</v>
      </c>
      <c r="H727" t="s">
        <v>118</v>
      </c>
      <c r="I727">
        <v>416746</v>
      </c>
      <c r="J727">
        <v>9599756</v>
      </c>
      <c r="K727">
        <v>5.21</v>
      </c>
      <c r="L727">
        <v>0.63100000000000001</v>
      </c>
      <c r="M727">
        <v>1</v>
      </c>
    </row>
    <row r="728" spans="1:13" x14ac:dyDescent="0.2">
      <c r="A728" t="s">
        <v>165</v>
      </c>
      <c r="B728" t="s">
        <v>93</v>
      </c>
      <c r="C728">
        <v>55</v>
      </c>
      <c r="D728">
        <v>19.452999999999999</v>
      </c>
      <c r="E728">
        <v>4849</v>
      </c>
      <c r="F728">
        <v>4859</v>
      </c>
      <c r="G728">
        <v>4865</v>
      </c>
      <c r="H728" t="s">
        <v>52</v>
      </c>
      <c r="I728">
        <v>648112</v>
      </c>
      <c r="J728">
        <v>15421279</v>
      </c>
      <c r="K728">
        <v>8.3699999999999992</v>
      </c>
      <c r="L728">
        <v>1.014</v>
      </c>
      <c r="M728">
        <v>1</v>
      </c>
    </row>
    <row r="729" spans="1:13" x14ac:dyDescent="0.2">
      <c r="A729" t="s">
        <v>165</v>
      </c>
      <c r="B729" t="s">
        <v>94</v>
      </c>
      <c r="C729">
        <v>56</v>
      </c>
      <c r="D729">
        <v>19.501999999999999</v>
      </c>
      <c r="E729">
        <v>4865</v>
      </c>
      <c r="F729">
        <v>4875</v>
      </c>
      <c r="G729">
        <v>4912</v>
      </c>
      <c r="H729" t="s">
        <v>54</v>
      </c>
      <c r="I729">
        <v>1383429</v>
      </c>
      <c r="J729">
        <v>34576696</v>
      </c>
      <c r="K729">
        <v>18.760000000000002</v>
      </c>
      <c r="L729">
        <v>2.274</v>
      </c>
      <c r="M729">
        <v>1</v>
      </c>
    </row>
    <row r="730" spans="1:13" x14ac:dyDescent="0.2">
      <c r="A730" t="s">
        <v>165</v>
      </c>
      <c r="B730" t="s">
        <v>96</v>
      </c>
      <c r="C730">
        <v>57</v>
      </c>
      <c r="D730">
        <v>20.137</v>
      </c>
      <c r="E730">
        <v>5056</v>
      </c>
      <c r="F730">
        <v>5076</v>
      </c>
      <c r="G730">
        <v>5089</v>
      </c>
      <c r="H730" t="s">
        <v>95</v>
      </c>
      <c r="I730">
        <v>158473</v>
      </c>
      <c r="J730">
        <v>3358085</v>
      </c>
      <c r="K730">
        <v>1.82</v>
      </c>
      <c r="L730">
        <v>0.221</v>
      </c>
      <c r="M730">
        <v>1</v>
      </c>
    </row>
    <row r="731" spans="1:13" x14ac:dyDescent="0.2">
      <c r="A731" t="s">
        <v>165</v>
      </c>
      <c r="B731" t="s">
        <v>97</v>
      </c>
      <c r="C731">
        <v>58</v>
      </c>
      <c r="D731">
        <v>21.634</v>
      </c>
      <c r="E731">
        <v>5529</v>
      </c>
      <c r="F731">
        <v>5549</v>
      </c>
      <c r="G731">
        <v>5568</v>
      </c>
      <c r="H731" t="s">
        <v>155</v>
      </c>
      <c r="I731">
        <v>117113</v>
      </c>
      <c r="J731">
        <v>3251389</v>
      </c>
      <c r="K731">
        <v>1.76</v>
      </c>
      <c r="L731">
        <v>0.214</v>
      </c>
      <c r="M731">
        <v>1</v>
      </c>
    </row>
    <row r="732" spans="1:13" x14ac:dyDescent="0.2">
      <c r="A732" t="s">
        <v>165</v>
      </c>
      <c r="B732" t="s">
        <v>98</v>
      </c>
      <c r="C732">
        <v>59</v>
      </c>
      <c r="D732">
        <v>21.835999999999999</v>
      </c>
      <c r="E732">
        <v>5593</v>
      </c>
      <c r="F732">
        <v>5613</v>
      </c>
      <c r="G732">
        <v>5630</v>
      </c>
      <c r="H732" t="s">
        <v>45</v>
      </c>
      <c r="I732">
        <v>440109</v>
      </c>
      <c r="J732">
        <v>11050276</v>
      </c>
      <c r="K732">
        <v>6</v>
      </c>
      <c r="L732">
        <v>0.72699999999999998</v>
      </c>
      <c r="M732">
        <v>1</v>
      </c>
    </row>
    <row r="733" spans="1:13" x14ac:dyDescent="0.2">
      <c r="A733" t="s">
        <v>165</v>
      </c>
      <c r="B733" t="s">
        <v>100</v>
      </c>
      <c r="C733">
        <v>60</v>
      </c>
      <c r="D733">
        <v>22.077000000000002</v>
      </c>
      <c r="E733">
        <v>5672</v>
      </c>
      <c r="F733">
        <v>5689</v>
      </c>
      <c r="G733">
        <v>5712</v>
      </c>
      <c r="H733" t="s">
        <v>118</v>
      </c>
      <c r="I733">
        <v>380074</v>
      </c>
      <c r="J733">
        <v>9920215</v>
      </c>
      <c r="K733">
        <v>5.38</v>
      </c>
      <c r="L733">
        <v>0.65200000000000002</v>
      </c>
      <c r="M733">
        <v>1</v>
      </c>
    </row>
    <row r="734" spans="1:13" x14ac:dyDescent="0.2">
      <c r="A734" t="s">
        <v>165</v>
      </c>
      <c r="B734" t="s">
        <v>102</v>
      </c>
      <c r="C734">
        <v>61</v>
      </c>
      <c r="D734">
        <v>22.285</v>
      </c>
      <c r="E734">
        <v>5736</v>
      </c>
      <c r="F734">
        <v>5755</v>
      </c>
      <c r="G734">
        <v>5778</v>
      </c>
      <c r="H734" t="s">
        <v>26</v>
      </c>
      <c r="I734">
        <v>417656</v>
      </c>
      <c r="J734">
        <v>15212732</v>
      </c>
      <c r="K734">
        <v>8.25</v>
      </c>
      <c r="L734">
        <v>1</v>
      </c>
      <c r="M734">
        <v>1</v>
      </c>
    </row>
    <row r="735" spans="1:13" x14ac:dyDescent="0.2">
      <c r="A735" t="s">
        <v>165</v>
      </c>
      <c r="B735" t="s">
        <v>103</v>
      </c>
      <c r="C735">
        <v>62</v>
      </c>
      <c r="D735">
        <v>22.417000000000002</v>
      </c>
      <c r="E735">
        <v>5778</v>
      </c>
      <c r="F735">
        <v>5797</v>
      </c>
      <c r="G735">
        <v>5829</v>
      </c>
      <c r="H735" t="s">
        <v>34</v>
      </c>
      <c r="I735">
        <v>312895</v>
      </c>
      <c r="J735">
        <v>10088697</v>
      </c>
      <c r="K735">
        <v>5.47</v>
      </c>
      <c r="L735">
        <v>0.66300000000000003</v>
      </c>
      <c r="M735">
        <v>1</v>
      </c>
    </row>
    <row r="736" spans="1:13" x14ac:dyDescent="0.2">
      <c r="A736" t="s">
        <v>165</v>
      </c>
      <c r="B736" t="s">
        <v>104</v>
      </c>
      <c r="C736">
        <v>63</v>
      </c>
      <c r="D736">
        <v>22.693000000000001</v>
      </c>
      <c r="E736">
        <v>5851</v>
      </c>
      <c r="F736">
        <v>5884</v>
      </c>
      <c r="G736">
        <v>5904</v>
      </c>
      <c r="H736" t="s">
        <v>28</v>
      </c>
      <c r="I736">
        <v>298629</v>
      </c>
      <c r="J736">
        <v>7924546</v>
      </c>
      <c r="K736">
        <v>4.3</v>
      </c>
      <c r="L736">
        <v>0.52100000000000002</v>
      </c>
      <c r="M736">
        <v>1</v>
      </c>
    </row>
    <row r="737" spans="1:13" x14ac:dyDescent="0.2">
      <c r="A737" t="s">
        <v>165</v>
      </c>
      <c r="B737" t="s">
        <v>106</v>
      </c>
      <c r="C737">
        <v>64</v>
      </c>
      <c r="D737">
        <v>23.11</v>
      </c>
      <c r="E737">
        <v>5984</v>
      </c>
      <c r="F737">
        <v>6016</v>
      </c>
      <c r="G737">
        <v>6032</v>
      </c>
      <c r="H737" t="s">
        <v>76</v>
      </c>
      <c r="I737">
        <v>152766</v>
      </c>
      <c r="J737">
        <v>3521961</v>
      </c>
      <c r="K737">
        <v>1.91</v>
      </c>
      <c r="L737">
        <v>0.23200000000000001</v>
      </c>
      <c r="M737">
        <v>1</v>
      </c>
    </row>
    <row r="738" spans="1:13" x14ac:dyDescent="0.2">
      <c r="A738" t="s">
        <v>165</v>
      </c>
      <c r="B738" t="s">
        <v>107</v>
      </c>
      <c r="C738">
        <v>65</v>
      </c>
      <c r="D738">
        <v>24.332000000000001</v>
      </c>
      <c r="E738">
        <v>6384</v>
      </c>
      <c r="F738">
        <v>6403</v>
      </c>
      <c r="G738">
        <v>6420</v>
      </c>
      <c r="H738" t="s">
        <v>18</v>
      </c>
      <c r="I738">
        <v>2224585</v>
      </c>
      <c r="J738">
        <v>50741235</v>
      </c>
      <c r="K738">
        <v>27.53</v>
      </c>
      <c r="L738">
        <v>3.3370000000000002</v>
      </c>
      <c r="M738">
        <v>1</v>
      </c>
    </row>
    <row r="739" spans="1:13" x14ac:dyDescent="0.2">
      <c r="A739" t="s">
        <v>165</v>
      </c>
      <c r="B739" t="s">
        <v>108</v>
      </c>
      <c r="C739">
        <v>66</v>
      </c>
      <c r="D739">
        <v>24.602</v>
      </c>
      <c r="E739">
        <v>6450</v>
      </c>
      <c r="F739">
        <v>6488</v>
      </c>
      <c r="G739">
        <v>6519</v>
      </c>
      <c r="H739" t="s">
        <v>68</v>
      </c>
      <c r="I739">
        <v>407932</v>
      </c>
      <c r="J739">
        <v>10705778</v>
      </c>
      <c r="K739">
        <v>5.81</v>
      </c>
      <c r="L739">
        <v>0.70399999999999996</v>
      </c>
      <c r="M739">
        <v>1</v>
      </c>
    </row>
    <row r="740" spans="1:13" x14ac:dyDescent="0.2">
      <c r="A740" t="s">
        <v>165</v>
      </c>
      <c r="B740" t="s">
        <v>109</v>
      </c>
      <c r="C740">
        <v>67</v>
      </c>
      <c r="D740">
        <v>24.763999999999999</v>
      </c>
      <c r="E740">
        <v>6524</v>
      </c>
      <c r="F740">
        <v>6539</v>
      </c>
      <c r="G740">
        <v>6557</v>
      </c>
      <c r="H740" t="s">
        <v>68</v>
      </c>
      <c r="I740">
        <v>113908</v>
      </c>
      <c r="J740">
        <v>2973218</v>
      </c>
      <c r="K740">
        <v>1.61</v>
      </c>
      <c r="L740">
        <v>0.19600000000000001</v>
      </c>
      <c r="M740">
        <v>1</v>
      </c>
    </row>
    <row r="741" spans="1:13" x14ac:dyDescent="0.2">
      <c r="A741" t="s">
        <v>165</v>
      </c>
      <c r="B741" t="s">
        <v>130</v>
      </c>
      <c r="C741">
        <v>68</v>
      </c>
      <c r="D741">
        <v>24.978000000000002</v>
      </c>
      <c r="E741">
        <v>6578</v>
      </c>
      <c r="F741">
        <v>6607</v>
      </c>
      <c r="G741">
        <v>6625</v>
      </c>
      <c r="H741" t="s">
        <v>76</v>
      </c>
      <c r="I741">
        <v>162498</v>
      </c>
      <c r="J741">
        <v>4111226</v>
      </c>
      <c r="K741">
        <v>2.23</v>
      </c>
      <c r="L741">
        <v>0.27</v>
      </c>
      <c r="M741">
        <v>1</v>
      </c>
    </row>
    <row r="742" spans="1:13" x14ac:dyDescent="0.2">
      <c r="A742" t="s">
        <v>165</v>
      </c>
      <c r="B742" t="s">
        <v>131</v>
      </c>
      <c r="C742">
        <v>69</v>
      </c>
      <c r="D742">
        <v>26.07</v>
      </c>
      <c r="E742">
        <v>6911</v>
      </c>
      <c r="F742">
        <v>6952</v>
      </c>
      <c r="G742">
        <v>6985</v>
      </c>
      <c r="H742" t="s">
        <v>66</v>
      </c>
      <c r="I742">
        <v>154708</v>
      </c>
      <c r="J742">
        <v>4881750</v>
      </c>
      <c r="K742">
        <v>2.65</v>
      </c>
      <c r="L742">
        <v>0.32100000000000001</v>
      </c>
      <c r="M742">
        <v>1</v>
      </c>
    </row>
    <row r="743" spans="1:13" x14ac:dyDescent="0.2">
      <c r="A743" t="s">
        <v>165</v>
      </c>
      <c r="B743" t="s">
        <v>132</v>
      </c>
      <c r="C743">
        <v>70</v>
      </c>
      <c r="D743">
        <v>26.692</v>
      </c>
      <c r="E743">
        <v>7111</v>
      </c>
      <c r="F743">
        <v>7149</v>
      </c>
      <c r="G743">
        <v>7172</v>
      </c>
      <c r="H743" t="s">
        <v>36</v>
      </c>
      <c r="I743">
        <v>193508</v>
      </c>
      <c r="J743">
        <v>6197255</v>
      </c>
      <c r="K743">
        <v>3.36</v>
      </c>
      <c r="L743">
        <v>0.40799999999999997</v>
      </c>
      <c r="M743">
        <v>1</v>
      </c>
    </row>
    <row r="744" spans="1:13" x14ac:dyDescent="0.2">
      <c r="A744" t="s">
        <v>165</v>
      </c>
      <c r="B744" t="s">
        <v>133</v>
      </c>
      <c r="C744">
        <v>71</v>
      </c>
      <c r="D744">
        <v>26.992999999999999</v>
      </c>
      <c r="E744">
        <v>7213</v>
      </c>
      <c r="F744">
        <v>7244</v>
      </c>
      <c r="G744">
        <v>7275</v>
      </c>
      <c r="H744" t="s">
        <v>68</v>
      </c>
      <c r="I744">
        <v>314598</v>
      </c>
      <c r="J744">
        <v>8214180</v>
      </c>
      <c r="K744">
        <v>4.46</v>
      </c>
      <c r="L744">
        <v>0.54</v>
      </c>
      <c r="M744">
        <v>1</v>
      </c>
    </row>
    <row r="745" spans="1:13" x14ac:dyDescent="0.2">
      <c r="A745" t="s">
        <v>165</v>
      </c>
      <c r="B745" t="s">
        <v>134</v>
      </c>
      <c r="C745">
        <v>72</v>
      </c>
      <c r="D745">
        <v>28.818999999999999</v>
      </c>
      <c r="E745">
        <v>7784</v>
      </c>
      <c r="F745">
        <v>7822</v>
      </c>
      <c r="G745">
        <v>7839</v>
      </c>
      <c r="H745" t="s">
        <v>95</v>
      </c>
      <c r="I745">
        <v>473475</v>
      </c>
      <c r="J745">
        <v>12559429</v>
      </c>
      <c r="K745">
        <v>6.81</v>
      </c>
      <c r="L745">
        <v>0.82599999999999996</v>
      </c>
      <c r="M745">
        <v>1</v>
      </c>
    </row>
    <row r="746" spans="1:13" x14ac:dyDescent="0.2">
      <c r="A746" t="s">
        <v>165</v>
      </c>
      <c r="B746" t="s">
        <v>135</v>
      </c>
      <c r="C746">
        <v>73</v>
      </c>
      <c r="D746">
        <v>28.931999999999999</v>
      </c>
      <c r="E746">
        <v>7839</v>
      </c>
      <c r="F746">
        <v>7857</v>
      </c>
      <c r="G746">
        <v>7878</v>
      </c>
      <c r="H746" t="s">
        <v>30</v>
      </c>
      <c r="I746">
        <v>687881</v>
      </c>
      <c r="J746">
        <v>18161041</v>
      </c>
      <c r="K746">
        <v>9.85</v>
      </c>
      <c r="L746">
        <v>1.194</v>
      </c>
      <c r="M746">
        <v>1</v>
      </c>
    </row>
    <row r="747" spans="1:13" x14ac:dyDescent="0.2">
      <c r="A747" t="s">
        <v>165</v>
      </c>
      <c r="B747" t="s">
        <v>136</v>
      </c>
      <c r="C747">
        <v>74</v>
      </c>
      <c r="D747">
        <v>29.26</v>
      </c>
      <c r="E747">
        <v>7916</v>
      </c>
      <c r="F747">
        <v>7961</v>
      </c>
      <c r="G747">
        <v>7999</v>
      </c>
      <c r="H747" t="s">
        <v>64</v>
      </c>
      <c r="I747">
        <v>765998</v>
      </c>
      <c r="J747">
        <v>19960885</v>
      </c>
      <c r="K747">
        <v>10.83</v>
      </c>
      <c r="L747">
        <v>1.3129999999999999</v>
      </c>
      <c r="M747">
        <v>1</v>
      </c>
    </row>
    <row r="748" spans="1:13" x14ac:dyDescent="0.2">
      <c r="A748" t="s">
        <v>165</v>
      </c>
      <c r="B748" t="s">
        <v>137</v>
      </c>
      <c r="C748">
        <v>75</v>
      </c>
      <c r="D748">
        <v>31.242999999999999</v>
      </c>
      <c r="E748">
        <v>8554</v>
      </c>
      <c r="F748">
        <v>8588</v>
      </c>
      <c r="G748">
        <v>8625</v>
      </c>
      <c r="H748" t="s">
        <v>28</v>
      </c>
      <c r="I748">
        <v>397165</v>
      </c>
      <c r="J748">
        <v>13068894</v>
      </c>
      <c r="K748">
        <v>7.09</v>
      </c>
      <c r="L748">
        <v>0.85899999999999999</v>
      </c>
      <c r="M748">
        <v>1</v>
      </c>
    </row>
    <row r="749" spans="1:13" x14ac:dyDescent="0.2">
      <c r="A749" t="s">
        <v>165</v>
      </c>
      <c r="B749" t="s">
        <v>138</v>
      </c>
      <c r="C749">
        <v>76</v>
      </c>
      <c r="D749">
        <v>32.875999999999998</v>
      </c>
      <c r="E749">
        <v>9072</v>
      </c>
      <c r="F749">
        <v>9105</v>
      </c>
      <c r="G749">
        <v>9158</v>
      </c>
      <c r="H749" t="s">
        <v>45</v>
      </c>
      <c r="I749">
        <v>1661723</v>
      </c>
      <c r="J749">
        <v>45319369</v>
      </c>
      <c r="K749">
        <v>24.59</v>
      </c>
      <c r="L749">
        <v>2.98</v>
      </c>
      <c r="M749">
        <v>1</v>
      </c>
    </row>
    <row r="750" spans="1:13" x14ac:dyDescent="0.2">
      <c r="A750" t="s">
        <v>165</v>
      </c>
      <c r="B750" t="s">
        <v>139</v>
      </c>
      <c r="C750">
        <v>77</v>
      </c>
      <c r="D750">
        <v>35.131</v>
      </c>
      <c r="E750">
        <v>9783</v>
      </c>
      <c r="F750">
        <v>9818</v>
      </c>
      <c r="G750">
        <v>9855</v>
      </c>
      <c r="H750" t="s">
        <v>68</v>
      </c>
      <c r="I750">
        <v>418950</v>
      </c>
      <c r="J750">
        <v>10055871</v>
      </c>
      <c r="K750">
        <v>5.46</v>
      </c>
      <c r="L750">
        <v>0.66100000000000003</v>
      </c>
      <c r="M750">
        <v>1</v>
      </c>
    </row>
    <row r="751" spans="1:13" x14ac:dyDescent="0.2">
      <c r="A751" t="s">
        <v>168</v>
      </c>
      <c r="B751" t="s">
        <v>13</v>
      </c>
      <c r="C751">
        <v>1</v>
      </c>
      <c r="D751">
        <v>4.2590000000000003</v>
      </c>
      <c r="E751">
        <v>43</v>
      </c>
      <c r="F751">
        <v>54</v>
      </c>
      <c r="G751">
        <v>79</v>
      </c>
      <c r="H751" t="s">
        <v>38</v>
      </c>
      <c r="I751">
        <v>577610</v>
      </c>
      <c r="J751">
        <v>10455788</v>
      </c>
      <c r="K751">
        <v>3.37</v>
      </c>
      <c r="L751">
        <v>0.61</v>
      </c>
      <c r="M751">
        <v>1</v>
      </c>
    </row>
    <row r="752" spans="1:13" x14ac:dyDescent="0.2">
      <c r="A752" t="s">
        <v>168</v>
      </c>
      <c r="B752" t="s">
        <v>15</v>
      </c>
      <c r="C752">
        <v>2</v>
      </c>
      <c r="D752">
        <v>4.3959999999999999</v>
      </c>
      <c r="E752">
        <v>79</v>
      </c>
      <c r="F752">
        <v>98</v>
      </c>
      <c r="G752">
        <v>128</v>
      </c>
      <c r="H752" t="s">
        <v>18</v>
      </c>
      <c r="I752">
        <v>731599</v>
      </c>
      <c r="J752">
        <v>17688031</v>
      </c>
      <c r="K752">
        <v>5.71</v>
      </c>
      <c r="L752">
        <v>1.0309999999999999</v>
      </c>
      <c r="M752">
        <v>1</v>
      </c>
    </row>
    <row r="753" spans="1:13" x14ac:dyDescent="0.2">
      <c r="A753" t="s">
        <v>168</v>
      </c>
      <c r="B753" t="s">
        <v>17</v>
      </c>
      <c r="C753">
        <v>3</v>
      </c>
      <c r="D753">
        <v>4.6260000000000003</v>
      </c>
      <c r="E753">
        <v>149</v>
      </c>
      <c r="F753">
        <v>170</v>
      </c>
      <c r="G753">
        <v>189</v>
      </c>
      <c r="H753" t="s">
        <v>20</v>
      </c>
      <c r="I753">
        <v>206549</v>
      </c>
      <c r="J753">
        <v>9615613</v>
      </c>
      <c r="K753">
        <v>3.1</v>
      </c>
      <c r="L753">
        <v>0.56100000000000005</v>
      </c>
      <c r="M753">
        <v>1</v>
      </c>
    </row>
    <row r="754" spans="1:13" x14ac:dyDescent="0.2">
      <c r="A754" t="s">
        <v>168</v>
      </c>
      <c r="B754" t="s">
        <v>19</v>
      </c>
      <c r="C754">
        <v>4</v>
      </c>
      <c r="D754">
        <v>4.7539999999999996</v>
      </c>
      <c r="E754">
        <v>189</v>
      </c>
      <c r="F754">
        <v>211</v>
      </c>
      <c r="G754">
        <v>233</v>
      </c>
      <c r="H754" t="s">
        <v>20</v>
      </c>
      <c r="I754">
        <v>262009</v>
      </c>
      <c r="J754">
        <v>10847114</v>
      </c>
      <c r="K754">
        <v>3.5</v>
      </c>
      <c r="L754">
        <v>0.63300000000000001</v>
      </c>
      <c r="M754">
        <v>1</v>
      </c>
    </row>
    <row r="755" spans="1:13" x14ac:dyDescent="0.2">
      <c r="A755" t="s">
        <v>168</v>
      </c>
      <c r="B755" t="s">
        <v>21</v>
      </c>
      <c r="C755">
        <v>5</v>
      </c>
      <c r="D755">
        <v>4.8659999999999997</v>
      </c>
      <c r="E755">
        <v>233</v>
      </c>
      <c r="F755">
        <v>246</v>
      </c>
      <c r="G755">
        <v>294</v>
      </c>
      <c r="H755" t="s">
        <v>101</v>
      </c>
      <c r="I755">
        <v>564029</v>
      </c>
      <c r="J755">
        <v>16981972</v>
      </c>
      <c r="K755">
        <v>5.48</v>
      </c>
      <c r="L755">
        <v>0.99</v>
      </c>
      <c r="M755">
        <v>1</v>
      </c>
    </row>
    <row r="756" spans="1:13" x14ac:dyDescent="0.2">
      <c r="A756" t="s">
        <v>168</v>
      </c>
      <c r="B756" t="s">
        <v>23</v>
      </c>
      <c r="C756">
        <v>6</v>
      </c>
      <c r="D756">
        <v>5.4279999999999999</v>
      </c>
      <c r="E756">
        <v>400</v>
      </c>
      <c r="F756">
        <v>424</v>
      </c>
      <c r="G756">
        <v>488</v>
      </c>
      <c r="H756" t="s">
        <v>45</v>
      </c>
      <c r="I756">
        <v>6075109</v>
      </c>
      <c r="J756">
        <v>119764850</v>
      </c>
      <c r="K756">
        <v>38.65</v>
      </c>
      <c r="L756">
        <v>6.984</v>
      </c>
      <c r="M756">
        <v>1</v>
      </c>
    </row>
    <row r="757" spans="1:13" x14ac:dyDescent="0.2">
      <c r="A757" t="s">
        <v>168</v>
      </c>
      <c r="B757" t="s">
        <v>25</v>
      </c>
      <c r="C757">
        <v>7</v>
      </c>
      <c r="D757">
        <v>5.7560000000000002</v>
      </c>
      <c r="E757">
        <v>488</v>
      </c>
      <c r="F757">
        <v>528</v>
      </c>
      <c r="G757">
        <v>558</v>
      </c>
      <c r="H757" t="s">
        <v>18</v>
      </c>
      <c r="I757">
        <v>2213013</v>
      </c>
      <c r="J757">
        <v>65526164</v>
      </c>
      <c r="K757">
        <v>21.15</v>
      </c>
      <c r="L757">
        <v>3.8210000000000002</v>
      </c>
      <c r="M757">
        <v>1</v>
      </c>
    </row>
    <row r="758" spans="1:13" x14ac:dyDescent="0.2">
      <c r="A758" t="s">
        <v>168</v>
      </c>
      <c r="B758" t="s">
        <v>27</v>
      </c>
      <c r="C758">
        <v>8</v>
      </c>
      <c r="D758">
        <v>5.8810000000000002</v>
      </c>
      <c r="E758">
        <v>558</v>
      </c>
      <c r="F758">
        <v>567</v>
      </c>
      <c r="G758">
        <v>624</v>
      </c>
      <c r="H758" t="s">
        <v>115</v>
      </c>
      <c r="I758">
        <v>899501</v>
      </c>
      <c r="J758">
        <v>41752941</v>
      </c>
      <c r="K758">
        <v>13.48</v>
      </c>
      <c r="L758">
        <v>2.4350000000000001</v>
      </c>
      <c r="M758">
        <v>1</v>
      </c>
    </row>
    <row r="759" spans="1:13" x14ac:dyDescent="0.2">
      <c r="A759" t="s">
        <v>168</v>
      </c>
      <c r="B759" t="s">
        <v>29</v>
      </c>
      <c r="C759">
        <v>9</v>
      </c>
      <c r="D759">
        <v>6.1159999999999997</v>
      </c>
      <c r="E759">
        <v>624</v>
      </c>
      <c r="F759">
        <v>642</v>
      </c>
      <c r="G759">
        <v>695</v>
      </c>
      <c r="H759" t="s">
        <v>24</v>
      </c>
      <c r="I759">
        <v>290904</v>
      </c>
      <c r="J759">
        <v>13748804</v>
      </c>
      <c r="K759">
        <v>4.4400000000000004</v>
      </c>
      <c r="L759">
        <v>0.80200000000000005</v>
      </c>
      <c r="M759">
        <v>1</v>
      </c>
    </row>
    <row r="760" spans="1:13" x14ac:dyDescent="0.2">
      <c r="A760" t="s">
        <v>168</v>
      </c>
      <c r="B760" t="s">
        <v>31</v>
      </c>
      <c r="C760">
        <v>10</v>
      </c>
      <c r="D760">
        <v>6.4530000000000003</v>
      </c>
      <c r="E760">
        <v>722</v>
      </c>
      <c r="F760">
        <v>748</v>
      </c>
      <c r="G760">
        <v>781</v>
      </c>
      <c r="H760" t="s">
        <v>120</v>
      </c>
      <c r="I760">
        <v>205793</v>
      </c>
      <c r="J760">
        <v>6394658</v>
      </c>
      <c r="K760">
        <v>2.06</v>
      </c>
      <c r="L760">
        <v>0.373</v>
      </c>
      <c r="M760">
        <v>1</v>
      </c>
    </row>
    <row r="761" spans="1:13" x14ac:dyDescent="0.2">
      <c r="A761" t="s">
        <v>168</v>
      </c>
      <c r="B761" t="s">
        <v>33</v>
      </c>
      <c r="C761">
        <v>11</v>
      </c>
      <c r="D761">
        <v>6.7220000000000004</v>
      </c>
      <c r="E761">
        <v>782</v>
      </c>
      <c r="F761">
        <v>833</v>
      </c>
      <c r="G761">
        <v>846</v>
      </c>
      <c r="H761" t="s">
        <v>127</v>
      </c>
      <c r="I761">
        <v>349516</v>
      </c>
      <c r="J761">
        <v>6571624</v>
      </c>
      <c r="K761">
        <v>2.12</v>
      </c>
      <c r="L761">
        <v>0.38300000000000001</v>
      </c>
      <c r="M761">
        <v>1</v>
      </c>
    </row>
    <row r="762" spans="1:13" x14ac:dyDescent="0.2">
      <c r="A762" t="s">
        <v>168</v>
      </c>
      <c r="B762" t="s">
        <v>35</v>
      </c>
      <c r="C762">
        <v>12</v>
      </c>
      <c r="D762">
        <v>6.9669999999999996</v>
      </c>
      <c r="E762">
        <v>896</v>
      </c>
      <c r="F762">
        <v>911</v>
      </c>
      <c r="G762">
        <v>925</v>
      </c>
      <c r="H762" t="s">
        <v>28</v>
      </c>
      <c r="I762">
        <v>583734</v>
      </c>
      <c r="J762">
        <v>13873367</v>
      </c>
      <c r="K762">
        <v>4.4800000000000004</v>
      </c>
      <c r="L762">
        <v>0.80900000000000005</v>
      </c>
      <c r="M762">
        <v>1</v>
      </c>
    </row>
    <row r="763" spans="1:13" x14ac:dyDescent="0.2">
      <c r="A763" t="s">
        <v>168</v>
      </c>
      <c r="B763" t="s">
        <v>37</v>
      </c>
      <c r="C763">
        <v>13</v>
      </c>
      <c r="D763">
        <v>7.101</v>
      </c>
      <c r="E763">
        <v>940</v>
      </c>
      <c r="F763">
        <v>953</v>
      </c>
      <c r="G763">
        <v>1006</v>
      </c>
      <c r="H763" t="s">
        <v>105</v>
      </c>
      <c r="I763">
        <v>380669</v>
      </c>
      <c r="J763">
        <v>15870753</v>
      </c>
      <c r="K763">
        <v>5.12</v>
      </c>
      <c r="L763">
        <v>0.92600000000000005</v>
      </c>
      <c r="M763">
        <v>1</v>
      </c>
    </row>
    <row r="764" spans="1:13" x14ac:dyDescent="0.2">
      <c r="A764" t="s">
        <v>168</v>
      </c>
      <c r="B764" t="s">
        <v>39</v>
      </c>
      <c r="C764">
        <v>14</v>
      </c>
      <c r="D764">
        <v>7.5110000000000001</v>
      </c>
      <c r="E764">
        <v>1054</v>
      </c>
      <c r="F764">
        <v>1083</v>
      </c>
      <c r="G764">
        <v>1148</v>
      </c>
      <c r="H764" t="s">
        <v>66</v>
      </c>
      <c r="I764">
        <v>690006</v>
      </c>
      <c r="J764">
        <v>27773970</v>
      </c>
      <c r="K764">
        <v>8.9600000000000009</v>
      </c>
      <c r="L764">
        <v>1.62</v>
      </c>
      <c r="M764">
        <v>1</v>
      </c>
    </row>
    <row r="765" spans="1:13" x14ac:dyDescent="0.2">
      <c r="A765" t="s">
        <v>168</v>
      </c>
      <c r="B765" t="s">
        <v>40</v>
      </c>
      <c r="C765">
        <v>15</v>
      </c>
      <c r="D765">
        <v>8.2029999999999994</v>
      </c>
      <c r="E765">
        <v>1274</v>
      </c>
      <c r="F765">
        <v>1302</v>
      </c>
      <c r="G765">
        <v>1340</v>
      </c>
      <c r="H765" t="s">
        <v>66</v>
      </c>
      <c r="I765">
        <v>169770</v>
      </c>
      <c r="J765">
        <v>5848206</v>
      </c>
      <c r="K765">
        <v>1.89</v>
      </c>
      <c r="L765">
        <v>0.34100000000000003</v>
      </c>
      <c r="M765">
        <v>1</v>
      </c>
    </row>
    <row r="766" spans="1:13" x14ac:dyDescent="0.2">
      <c r="A766" t="s">
        <v>168</v>
      </c>
      <c r="B766" t="s">
        <v>41</v>
      </c>
      <c r="C766">
        <v>16</v>
      </c>
      <c r="D766">
        <v>8.3879999999999999</v>
      </c>
      <c r="E766">
        <v>1342</v>
      </c>
      <c r="F766">
        <v>1360</v>
      </c>
      <c r="G766">
        <v>1373</v>
      </c>
      <c r="H766" t="s">
        <v>28</v>
      </c>
      <c r="I766">
        <v>251877</v>
      </c>
      <c r="J766">
        <v>6507506</v>
      </c>
      <c r="K766">
        <v>2.1</v>
      </c>
      <c r="L766">
        <v>0.379</v>
      </c>
      <c r="M766">
        <v>1</v>
      </c>
    </row>
    <row r="767" spans="1:13" x14ac:dyDescent="0.2">
      <c r="A767" t="s">
        <v>168</v>
      </c>
      <c r="B767" t="s">
        <v>42</v>
      </c>
      <c r="C767">
        <v>17</v>
      </c>
      <c r="D767">
        <v>8.4710000000000001</v>
      </c>
      <c r="E767">
        <v>1373</v>
      </c>
      <c r="F767">
        <v>1386</v>
      </c>
      <c r="G767">
        <v>1420</v>
      </c>
      <c r="H767" t="s">
        <v>26</v>
      </c>
      <c r="I767">
        <v>408360</v>
      </c>
      <c r="J767">
        <v>13041828</v>
      </c>
      <c r="K767">
        <v>4.21</v>
      </c>
      <c r="L767">
        <v>0.76100000000000001</v>
      </c>
      <c r="M767">
        <v>1</v>
      </c>
    </row>
    <row r="768" spans="1:13" x14ac:dyDescent="0.2">
      <c r="A768" t="s">
        <v>168</v>
      </c>
      <c r="B768" t="s">
        <v>44</v>
      </c>
      <c r="C768">
        <v>18</v>
      </c>
      <c r="D768">
        <v>8.9149999999999991</v>
      </c>
      <c r="E768">
        <v>1463</v>
      </c>
      <c r="F768">
        <v>1527</v>
      </c>
      <c r="G768">
        <v>1595</v>
      </c>
      <c r="H768" t="s">
        <v>120</v>
      </c>
      <c r="I768">
        <v>252034</v>
      </c>
      <c r="J768">
        <v>18639639</v>
      </c>
      <c r="K768">
        <v>6.02</v>
      </c>
      <c r="L768">
        <v>1.087</v>
      </c>
      <c r="M768">
        <v>1</v>
      </c>
    </row>
    <row r="769" spans="1:13" x14ac:dyDescent="0.2">
      <c r="A769" t="s">
        <v>168</v>
      </c>
      <c r="B769" t="s">
        <v>46</v>
      </c>
      <c r="C769">
        <v>19</v>
      </c>
      <c r="D769">
        <v>9.3049999999999997</v>
      </c>
      <c r="E769">
        <v>1608</v>
      </c>
      <c r="F769">
        <v>1650</v>
      </c>
      <c r="G769">
        <v>1708</v>
      </c>
      <c r="H769" t="s">
        <v>120</v>
      </c>
      <c r="I769">
        <v>317118</v>
      </c>
      <c r="J769">
        <v>13768588</v>
      </c>
      <c r="K769">
        <v>4.4400000000000004</v>
      </c>
      <c r="L769">
        <v>0.80300000000000005</v>
      </c>
      <c r="M769">
        <v>1</v>
      </c>
    </row>
    <row r="770" spans="1:13" x14ac:dyDescent="0.2">
      <c r="A770" t="s">
        <v>168</v>
      </c>
      <c r="B770" t="s">
        <v>48</v>
      </c>
      <c r="C770">
        <v>20</v>
      </c>
      <c r="D770">
        <v>9.8290000000000006</v>
      </c>
      <c r="E770">
        <v>1790</v>
      </c>
      <c r="F770">
        <v>1816</v>
      </c>
      <c r="G770">
        <v>1825</v>
      </c>
      <c r="H770" t="s">
        <v>28</v>
      </c>
      <c r="I770">
        <v>418304</v>
      </c>
      <c r="J770">
        <v>10998619</v>
      </c>
      <c r="K770">
        <v>3.55</v>
      </c>
      <c r="L770">
        <v>0.64100000000000001</v>
      </c>
      <c r="M770">
        <v>1</v>
      </c>
    </row>
    <row r="771" spans="1:13" x14ac:dyDescent="0.2">
      <c r="A771" t="s">
        <v>168</v>
      </c>
      <c r="B771" t="s">
        <v>50</v>
      </c>
      <c r="C771">
        <v>21</v>
      </c>
      <c r="D771">
        <v>9.91</v>
      </c>
      <c r="E771">
        <v>1825</v>
      </c>
      <c r="F771">
        <v>1841</v>
      </c>
      <c r="G771">
        <v>1901</v>
      </c>
      <c r="H771" t="s">
        <v>52</v>
      </c>
      <c r="I771">
        <v>700697</v>
      </c>
      <c r="J771">
        <v>36211731</v>
      </c>
      <c r="K771">
        <v>11.69</v>
      </c>
      <c r="L771">
        <v>2.1120000000000001</v>
      </c>
      <c r="M771">
        <v>1</v>
      </c>
    </row>
    <row r="772" spans="1:13" x14ac:dyDescent="0.2">
      <c r="A772" t="s">
        <v>168</v>
      </c>
      <c r="B772" t="s">
        <v>51</v>
      </c>
      <c r="C772">
        <v>22</v>
      </c>
      <c r="D772">
        <v>10.161</v>
      </c>
      <c r="E772">
        <v>1901</v>
      </c>
      <c r="F772">
        <v>1921</v>
      </c>
      <c r="G772">
        <v>1938</v>
      </c>
      <c r="H772" t="s">
        <v>99</v>
      </c>
      <c r="I772">
        <v>222758</v>
      </c>
      <c r="J772">
        <v>7505058</v>
      </c>
      <c r="K772">
        <v>2.42</v>
      </c>
      <c r="L772">
        <v>0.438</v>
      </c>
      <c r="M772">
        <v>1</v>
      </c>
    </row>
    <row r="773" spans="1:13" x14ac:dyDescent="0.2">
      <c r="A773" t="s">
        <v>168</v>
      </c>
      <c r="B773" t="s">
        <v>53</v>
      </c>
      <c r="C773">
        <v>23</v>
      </c>
      <c r="D773">
        <v>10.315</v>
      </c>
      <c r="E773">
        <v>1938</v>
      </c>
      <c r="F773">
        <v>1970</v>
      </c>
      <c r="G773">
        <v>1996</v>
      </c>
      <c r="H773" t="s">
        <v>52</v>
      </c>
      <c r="I773">
        <v>1174029</v>
      </c>
      <c r="J773">
        <v>47801683</v>
      </c>
      <c r="K773">
        <v>15.43</v>
      </c>
      <c r="L773">
        <v>2.7879999999999998</v>
      </c>
      <c r="M773">
        <v>1</v>
      </c>
    </row>
    <row r="774" spans="1:13" x14ac:dyDescent="0.2">
      <c r="A774" t="s">
        <v>168</v>
      </c>
      <c r="B774" t="s">
        <v>55</v>
      </c>
      <c r="C774">
        <v>24</v>
      </c>
      <c r="D774">
        <v>10.467000000000001</v>
      </c>
      <c r="E774">
        <v>1996</v>
      </c>
      <c r="F774">
        <v>2018</v>
      </c>
      <c r="G774">
        <v>2071</v>
      </c>
      <c r="H774" t="s">
        <v>26</v>
      </c>
      <c r="I774">
        <v>9205284</v>
      </c>
      <c r="J774">
        <v>309843448</v>
      </c>
      <c r="K774">
        <v>100</v>
      </c>
      <c r="L774">
        <v>18.068999999999999</v>
      </c>
      <c r="M774">
        <v>1</v>
      </c>
    </row>
    <row r="775" spans="1:13" x14ac:dyDescent="0.2">
      <c r="A775" t="s">
        <v>168</v>
      </c>
      <c r="B775" t="s">
        <v>57</v>
      </c>
      <c r="C775">
        <v>25</v>
      </c>
      <c r="D775">
        <v>10.678000000000001</v>
      </c>
      <c r="E775">
        <v>2071</v>
      </c>
      <c r="F775">
        <v>2084</v>
      </c>
      <c r="G775">
        <v>2122</v>
      </c>
      <c r="H775" t="s">
        <v>47</v>
      </c>
      <c r="I775">
        <v>198698</v>
      </c>
      <c r="J775">
        <v>7070007</v>
      </c>
      <c r="K775">
        <v>2.2799999999999998</v>
      </c>
      <c r="L775">
        <v>0.41199999999999998</v>
      </c>
      <c r="M775">
        <v>1</v>
      </c>
    </row>
    <row r="776" spans="1:13" x14ac:dyDescent="0.2">
      <c r="A776" t="s">
        <v>168</v>
      </c>
      <c r="B776" t="s">
        <v>58</v>
      </c>
      <c r="C776">
        <v>26</v>
      </c>
      <c r="D776">
        <v>11.074999999999999</v>
      </c>
      <c r="E776">
        <v>2192</v>
      </c>
      <c r="F776">
        <v>2210</v>
      </c>
      <c r="G776">
        <v>2222</v>
      </c>
      <c r="H776" t="s">
        <v>84</v>
      </c>
      <c r="I776">
        <v>418598</v>
      </c>
      <c r="J776">
        <v>12534124</v>
      </c>
      <c r="K776">
        <v>4.05</v>
      </c>
      <c r="L776">
        <v>0.73099999999999998</v>
      </c>
      <c r="M776">
        <v>1</v>
      </c>
    </row>
    <row r="777" spans="1:13" x14ac:dyDescent="0.2">
      <c r="A777" t="s">
        <v>168</v>
      </c>
      <c r="B777" t="s">
        <v>59</v>
      </c>
      <c r="C777">
        <v>27</v>
      </c>
      <c r="D777">
        <v>11.148</v>
      </c>
      <c r="E777">
        <v>2222</v>
      </c>
      <c r="F777">
        <v>2233</v>
      </c>
      <c r="G777">
        <v>2271</v>
      </c>
      <c r="H777" t="s">
        <v>128</v>
      </c>
      <c r="I777">
        <v>263546</v>
      </c>
      <c r="J777">
        <v>12655212</v>
      </c>
      <c r="K777">
        <v>4.08</v>
      </c>
      <c r="L777">
        <v>0.73799999999999999</v>
      </c>
      <c r="M777">
        <v>1</v>
      </c>
    </row>
    <row r="778" spans="1:13" x14ac:dyDescent="0.2">
      <c r="A778" t="s">
        <v>168</v>
      </c>
      <c r="B778" t="s">
        <v>60</v>
      </c>
      <c r="C778">
        <v>28</v>
      </c>
      <c r="D778">
        <v>11.75</v>
      </c>
      <c r="E778">
        <v>2401</v>
      </c>
      <c r="F778">
        <v>2423</v>
      </c>
      <c r="G778">
        <v>2469</v>
      </c>
      <c r="H778" t="s">
        <v>145</v>
      </c>
      <c r="I778">
        <v>312885</v>
      </c>
      <c r="J778">
        <v>11667626</v>
      </c>
      <c r="K778">
        <v>3.77</v>
      </c>
      <c r="L778">
        <v>0.68</v>
      </c>
      <c r="M778">
        <v>1</v>
      </c>
    </row>
    <row r="779" spans="1:13" x14ac:dyDescent="0.2">
      <c r="A779" t="s">
        <v>168</v>
      </c>
      <c r="B779" t="s">
        <v>61</v>
      </c>
      <c r="C779">
        <v>29</v>
      </c>
      <c r="D779">
        <v>12.032</v>
      </c>
      <c r="E779">
        <v>2484</v>
      </c>
      <c r="F779">
        <v>2513</v>
      </c>
      <c r="G779">
        <v>2555</v>
      </c>
      <c r="H779" t="s">
        <v>56</v>
      </c>
      <c r="I779">
        <v>222391</v>
      </c>
      <c r="J779">
        <v>9418610</v>
      </c>
      <c r="K779">
        <v>3.04</v>
      </c>
      <c r="L779">
        <v>0.54900000000000004</v>
      </c>
      <c r="M779">
        <v>1</v>
      </c>
    </row>
    <row r="780" spans="1:13" x14ac:dyDescent="0.2">
      <c r="A780" t="s">
        <v>168</v>
      </c>
      <c r="B780" t="s">
        <v>62</v>
      </c>
      <c r="C780">
        <v>30</v>
      </c>
      <c r="D780">
        <v>12.294</v>
      </c>
      <c r="E780">
        <v>2578</v>
      </c>
      <c r="F780">
        <v>2595</v>
      </c>
      <c r="G780">
        <v>2616</v>
      </c>
      <c r="H780" t="s">
        <v>18</v>
      </c>
      <c r="I780">
        <v>304116</v>
      </c>
      <c r="J780">
        <v>8772732</v>
      </c>
      <c r="K780">
        <v>2.83</v>
      </c>
      <c r="L780">
        <v>0.51200000000000001</v>
      </c>
      <c r="M780">
        <v>1</v>
      </c>
    </row>
    <row r="781" spans="1:13" x14ac:dyDescent="0.2">
      <c r="A781" t="s">
        <v>168</v>
      </c>
      <c r="B781" t="s">
        <v>63</v>
      </c>
      <c r="C781">
        <v>31</v>
      </c>
      <c r="D781">
        <v>13.358000000000001</v>
      </c>
      <c r="E781">
        <v>2902</v>
      </c>
      <c r="F781">
        <v>2932</v>
      </c>
      <c r="G781">
        <v>2946</v>
      </c>
      <c r="H781" t="s">
        <v>95</v>
      </c>
      <c r="I781">
        <v>190671</v>
      </c>
      <c r="J781">
        <v>5054066</v>
      </c>
      <c r="K781">
        <v>1.63</v>
      </c>
      <c r="L781">
        <v>0.29499999999999998</v>
      </c>
      <c r="M781">
        <v>1</v>
      </c>
    </row>
    <row r="782" spans="1:13" x14ac:dyDescent="0.2">
      <c r="A782" t="s">
        <v>168</v>
      </c>
      <c r="B782" t="s">
        <v>65</v>
      </c>
      <c r="C782">
        <v>32</v>
      </c>
      <c r="D782">
        <v>13.512</v>
      </c>
      <c r="E782">
        <v>2963</v>
      </c>
      <c r="F782">
        <v>2981</v>
      </c>
      <c r="G782">
        <v>3020</v>
      </c>
      <c r="H782" t="s">
        <v>22</v>
      </c>
      <c r="I782">
        <v>3906889</v>
      </c>
      <c r="J782">
        <v>112268127</v>
      </c>
      <c r="K782">
        <v>36.229999999999997</v>
      </c>
      <c r="L782">
        <v>6.5469999999999997</v>
      </c>
      <c r="M782">
        <v>1</v>
      </c>
    </row>
    <row r="783" spans="1:13" x14ac:dyDescent="0.2">
      <c r="A783" t="s">
        <v>168</v>
      </c>
      <c r="B783" t="s">
        <v>67</v>
      </c>
      <c r="C783">
        <v>33</v>
      </c>
      <c r="D783">
        <v>13.887</v>
      </c>
      <c r="E783">
        <v>3054</v>
      </c>
      <c r="F783">
        <v>3099</v>
      </c>
      <c r="G783">
        <v>3156</v>
      </c>
      <c r="H783" t="s">
        <v>36</v>
      </c>
      <c r="I783">
        <v>920528</v>
      </c>
      <c r="J783">
        <v>32795015</v>
      </c>
      <c r="K783">
        <v>10.58</v>
      </c>
      <c r="L783">
        <v>1.9119999999999999</v>
      </c>
      <c r="M783">
        <v>1</v>
      </c>
    </row>
    <row r="784" spans="1:13" x14ac:dyDescent="0.2">
      <c r="A784" t="s">
        <v>168</v>
      </c>
      <c r="B784" t="s">
        <v>69</v>
      </c>
      <c r="C784">
        <v>34</v>
      </c>
      <c r="D784">
        <v>14.946999999999999</v>
      </c>
      <c r="E784">
        <v>3408</v>
      </c>
      <c r="F784">
        <v>3434</v>
      </c>
      <c r="G784">
        <v>3457</v>
      </c>
      <c r="H784" t="s">
        <v>145</v>
      </c>
      <c r="I784">
        <v>159325</v>
      </c>
      <c r="J784">
        <v>4124535</v>
      </c>
      <c r="K784">
        <v>1.33</v>
      </c>
      <c r="L784">
        <v>0.24099999999999999</v>
      </c>
      <c r="M784">
        <v>1</v>
      </c>
    </row>
    <row r="785" spans="1:13" x14ac:dyDescent="0.2">
      <c r="A785" t="s">
        <v>168</v>
      </c>
      <c r="B785" t="s">
        <v>70</v>
      </c>
      <c r="C785">
        <v>35</v>
      </c>
      <c r="D785">
        <v>15.161</v>
      </c>
      <c r="E785">
        <v>3483</v>
      </c>
      <c r="F785">
        <v>3502</v>
      </c>
      <c r="G785">
        <v>3521</v>
      </c>
      <c r="H785" t="s">
        <v>153</v>
      </c>
      <c r="I785">
        <v>217641</v>
      </c>
      <c r="J785">
        <v>6495790</v>
      </c>
      <c r="K785">
        <v>2.1</v>
      </c>
      <c r="L785">
        <v>0.379</v>
      </c>
      <c r="M785">
        <v>1</v>
      </c>
    </row>
    <row r="786" spans="1:13" x14ac:dyDescent="0.2">
      <c r="A786" t="s">
        <v>168</v>
      </c>
      <c r="B786" t="s">
        <v>71</v>
      </c>
      <c r="C786">
        <v>36</v>
      </c>
      <c r="D786">
        <v>15.268000000000001</v>
      </c>
      <c r="E786">
        <v>3521</v>
      </c>
      <c r="F786">
        <v>3536</v>
      </c>
      <c r="G786">
        <v>3560</v>
      </c>
      <c r="H786" t="s">
        <v>26</v>
      </c>
      <c r="I786">
        <v>365452</v>
      </c>
      <c r="J786">
        <v>10343487</v>
      </c>
      <c r="K786">
        <v>3.34</v>
      </c>
      <c r="L786">
        <v>0.60299999999999998</v>
      </c>
      <c r="M786">
        <v>1</v>
      </c>
    </row>
    <row r="787" spans="1:13" x14ac:dyDescent="0.2">
      <c r="A787" t="s">
        <v>168</v>
      </c>
      <c r="B787" t="s">
        <v>72</v>
      </c>
      <c r="C787">
        <v>37</v>
      </c>
      <c r="D787">
        <v>15.493</v>
      </c>
      <c r="E787">
        <v>3589</v>
      </c>
      <c r="F787">
        <v>3607</v>
      </c>
      <c r="G787">
        <v>3631</v>
      </c>
      <c r="H787" t="s">
        <v>36</v>
      </c>
      <c r="I787">
        <v>208143</v>
      </c>
      <c r="J787">
        <v>5647325</v>
      </c>
      <c r="K787">
        <v>1.82</v>
      </c>
      <c r="L787">
        <v>0.32900000000000001</v>
      </c>
      <c r="M787">
        <v>1</v>
      </c>
    </row>
    <row r="788" spans="1:13" x14ac:dyDescent="0.2">
      <c r="A788" t="s">
        <v>168</v>
      </c>
      <c r="B788" t="s">
        <v>73</v>
      </c>
      <c r="C788">
        <v>38</v>
      </c>
      <c r="D788">
        <v>15.712999999999999</v>
      </c>
      <c r="E788">
        <v>3644</v>
      </c>
      <c r="F788">
        <v>3677</v>
      </c>
      <c r="G788">
        <v>3699</v>
      </c>
      <c r="H788" t="s">
        <v>157</v>
      </c>
      <c r="I788">
        <v>209703</v>
      </c>
      <c r="J788">
        <v>5709523</v>
      </c>
      <c r="K788">
        <v>1.84</v>
      </c>
      <c r="L788">
        <v>0.33300000000000002</v>
      </c>
      <c r="M788">
        <v>1</v>
      </c>
    </row>
    <row r="789" spans="1:13" x14ac:dyDescent="0.2">
      <c r="A789" t="s">
        <v>168</v>
      </c>
      <c r="B789" t="s">
        <v>74</v>
      </c>
      <c r="C789">
        <v>39</v>
      </c>
      <c r="D789">
        <v>16.111999999999998</v>
      </c>
      <c r="E789">
        <v>3784</v>
      </c>
      <c r="F789">
        <v>3803</v>
      </c>
      <c r="G789">
        <v>3819</v>
      </c>
      <c r="H789" t="s">
        <v>157</v>
      </c>
      <c r="I789">
        <v>161181</v>
      </c>
      <c r="J789">
        <v>5009061</v>
      </c>
      <c r="K789">
        <v>1.62</v>
      </c>
      <c r="L789">
        <v>0.29199999999999998</v>
      </c>
      <c r="M789">
        <v>1</v>
      </c>
    </row>
    <row r="790" spans="1:13" x14ac:dyDescent="0.2">
      <c r="A790" t="s">
        <v>168</v>
      </c>
      <c r="B790" t="s">
        <v>75</v>
      </c>
      <c r="C790">
        <v>40</v>
      </c>
      <c r="D790">
        <v>16.213000000000001</v>
      </c>
      <c r="E790">
        <v>3819</v>
      </c>
      <c r="F790">
        <v>3835</v>
      </c>
      <c r="G790">
        <v>3861</v>
      </c>
      <c r="H790" t="s">
        <v>47</v>
      </c>
      <c r="I790">
        <v>200314</v>
      </c>
      <c r="J790">
        <v>5746250</v>
      </c>
      <c r="K790">
        <v>1.85</v>
      </c>
      <c r="L790">
        <v>0.33500000000000002</v>
      </c>
      <c r="M790">
        <v>1</v>
      </c>
    </row>
    <row r="791" spans="1:13" x14ac:dyDescent="0.2">
      <c r="A791" t="s">
        <v>168</v>
      </c>
      <c r="B791" t="s">
        <v>77</v>
      </c>
      <c r="C791">
        <v>41</v>
      </c>
      <c r="D791">
        <v>16.367000000000001</v>
      </c>
      <c r="E791">
        <v>3861</v>
      </c>
      <c r="F791">
        <v>3884</v>
      </c>
      <c r="G791">
        <v>3908</v>
      </c>
      <c r="H791" t="s">
        <v>127</v>
      </c>
      <c r="I791">
        <v>1970580</v>
      </c>
      <c r="J791">
        <v>52982046</v>
      </c>
      <c r="K791">
        <v>17.100000000000001</v>
      </c>
      <c r="L791">
        <v>3.09</v>
      </c>
      <c r="M791">
        <v>1</v>
      </c>
    </row>
    <row r="792" spans="1:13" x14ac:dyDescent="0.2">
      <c r="A792" t="s">
        <v>168</v>
      </c>
      <c r="B792" t="s">
        <v>78</v>
      </c>
      <c r="C792">
        <v>42</v>
      </c>
      <c r="D792">
        <v>16.547999999999998</v>
      </c>
      <c r="E792">
        <v>3908</v>
      </c>
      <c r="F792">
        <v>3941</v>
      </c>
      <c r="G792">
        <v>3985</v>
      </c>
      <c r="H792" t="s">
        <v>16</v>
      </c>
      <c r="I792">
        <v>7099294</v>
      </c>
      <c r="J792">
        <v>176617410</v>
      </c>
      <c r="K792">
        <v>57</v>
      </c>
      <c r="L792">
        <v>10.3</v>
      </c>
      <c r="M792">
        <v>1</v>
      </c>
    </row>
    <row r="793" spans="1:13" x14ac:dyDescent="0.2">
      <c r="A793" t="s">
        <v>168</v>
      </c>
      <c r="B793" t="s">
        <v>79</v>
      </c>
      <c r="C793">
        <v>43</v>
      </c>
      <c r="D793">
        <v>17.923999999999999</v>
      </c>
      <c r="E793">
        <v>4349</v>
      </c>
      <c r="F793">
        <v>4376</v>
      </c>
      <c r="G793">
        <v>4403</v>
      </c>
      <c r="H793" t="s">
        <v>68</v>
      </c>
      <c r="I793">
        <v>177712</v>
      </c>
      <c r="J793">
        <v>4449032</v>
      </c>
      <c r="K793">
        <v>1.44</v>
      </c>
      <c r="L793">
        <v>0.25900000000000001</v>
      </c>
      <c r="M793">
        <v>1</v>
      </c>
    </row>
    <row r="794" spans="1:13" x14ac:dyDescent="0.2">
      <c r="A794" t="s">
        <v>168</v>
      </c>
      <c r="B794" t="s">
        <v>80</v>
      </c>
      <c r="C794">
        <v>44</v>
      </c>
      <c r="D794">
        <v>18.178000000000001</v>
      </c>
      <c r="E794">
        <v>4421</v>
      </c>
      <c r="F794">
        <v>4456</v>
      </c>
      <c r="G794">
        <v>4507</v>
      </c>
      <c r="H794" t="s">
        <v>38</v>
      </c>
      <c r="I794">
        <v>694296</v>
      </c>
      <c r="J794">
        <v>21860900</v>
      </c>
      <c r="K794">
        <v>7.06</v>
      </c>
      <c r="L794">
        <v>1.2749999999999999</v>
      </c>
      <c r="M794">
        <v>1</v>
      </c>
    </row>
    <row r="795" spans="1:13" x14ac:dyDescent="0.2">
      <c r="A795" t="s">
        <v>168</v>
      </c>
      <c r="B795" t="s">
        <v>81</v>
      </c>
      <c r="C795">
        <v>45</v>
      </c>
      <c r="D795">
        <v>18.591000000000001</v>
      </c>
      <c r="E795">
        <v>4546</v>
      </c>
      <c r="F795">
        <v>4587</v>
      </c>
      <c r="G795">
        <v>4598</v>
      </c>
      <c r="H795" t="s">
        <v>38</v>
      </c>
      <c r="I795">
        <v>344105</v>
      </c>
      <c r="J795">
        <v>9537597</v>
      </c>
      <c r="K795">
        <v>3.08</v>
      </c>
      <c r="L795">
        <v>0.55600000000000005</v>
      </c>
      <c r="M795">
        <v>1</v>
      </c>
    </row>
    <row r="796" spans="1:13" x14ac:dyDescent="0.2">
      <c r="A796" t="s">
        <v>168</v>
      </c>
      <c r="B796" t="s">
        <v>82</v>
      </c>
      <c r="C796">
        <v>46</v>
      </c>
      <c r="D796">
        <v>18.693000000000001</v>
      </c>
      <c r="E796">
        <v>4598</v>
      </c>
      <c r="F796">
        <v>4619</v>
      </c>
      <c r="G796">
        <v>4651</v>
      </c>
      <c r="H796" t="s">
        <v>30</v>
      </c>
      <c r="I796">
        <v>325029</v>
      </c>
      <c r="J796">
        <v>12839053</v>
      </c>
      <c r="K796">
        <v>4.1399999999999997</v>
      </c>
      <c r="L796">
        <v>0.749</v>
      </c>
      <c r="M796">
        <v>1</v>
      </c>
    </row>
    <row r="797" spans="1:13" x14ac:dyDescent="0.2">
      <c r="A797" t="s">
        <v>168</v>
      </c>
      <c r="B797" t="s">
        <v>83</v>
      </c>
      <c r="C797">
        <v>47</v>
      </c>
      <c r="D797">
        <v>18.991</v>
      </c>
      <c r="E797">
        <v>4691</v>
      </c>
      <c r="F797">
        <v>4713</v>
      </c>
      <c r="G797">
        <v>4735</v>
      </c>
      <c r="H797" t="s">
        <v>45</v>
      </c>
      <c r="I797">
        <v>573467</v>
      </c>
      <c r="J797">
        <v>17183347</v>
      </c>
      <c r="K797">
        <v>5.55</v>
      </c>
      <c r="L797">
        <v>1.002</v>
      </c>
      <c r="M797">
        <v>1</v>
      </c>
    </row>
    <row r="798" spans="1:13" x14ac:dyDescent="0.2">
      <c r="A798" t="s">
        <v>168</v>
      </c>
      <c r="B798" t="s">
        <v>85</v>
      </c>
      <c r="C798">
        <v>48</v>
      </c>
      <c r="D798">
        <v>19.189</v>
      </c>
      <c r="E798">
        <v>4762</v>
      </c>
      <c r="F798">
        <v>4776</v>
      </c>
      <c r="G798">
        <v>4790</v>
      </c>
      <c r="H798" t="s">
        <v>52</v>
      </c>
      <c r="I798">
        <v>152156</v>
      </c>
      <c r="J798">
        <v>3756908</v>
      </c>
      <c r="K798">
        <v>1.21</v>
      </c>
      <c r="L798">
        <v>0.219</v>
      </c>
      <c r="M798">
        <v>1</v>
      </c>
    </row>
    <row r="799" spans="1:13" x14ac:dyDescent="0.2">
      <c r="A799" t="s">
        <v>168</v>
      </c>
      <c r="B799" t="s">
        <v>86</v>
      </c>
      <c r="C799">
        <v>49</v>
      </c>
      <c r="D799">
        <v>19.398</v>
      </c>
      <c r="E799">
        <v>4828</v>
      </c>
      <c r="F799">
        <v>4842</v>
      </c>
      <c r="G799">
        <v>4850</v>
      </c>
      <c r="H799" t="s">
        <v>76</v>
      </c>
      <c r="I799">
        <v>636706</v>
      </c>
      <c r="J799">
        <v>14493080</v>
      </c>
      <c r="K799">
        <v>4.68</v>
      </c>
      <c r="L799">
        <v>0.84499999999999997</v>
      </c>
      <c r="M799">
        <v>1</v>
      </c>
    </row>
    <row r="800" spans="1:13" x14ac:dyDescent="0.2">
      <c r="A800" t="s">
        <v>168</v>
      </c>
      <c r="B800" t="s">
        <v>87</v>
      </c>
      <c r="C800">
        <v>50</v>
      </c>
      <c r="D800">
        <v>19.452000000000002</v>
      </c>
      <c r="E800">
        <v>4850</v>
      </c>
      <c r="F800">
        <v>4859</v>
      </c>
      <c r="G800">
        <v>4865</v>
      </c>
      <c r="H800" t="s">
        <v>52</v>
      </c>
      <c r="I800">
        <v>664415</v>
      </c>
      <c r="J800">
        <v>15719195</v>
      </c>
      <c r="K800">
        <v>5.07</v>
      </c>
      <c r="L800">
        <v>0.91700000000000004</v>
      </c>
      <c r="M800">
        <v>1</v>
      </c>
    </row>
    <row r="801" spans="1:13" x14ac:dyDescent="0.2">
      <c r="A801" t="s">
        <v>168</v>
      </c>
      <c r="B801" t="s">
        <v>88</v>
      </c>
      <c r="C801">
        <v>51</v>
      </c>
      <c r="D801">
        <v>19.501999999999999</v>
      </c>
      <c r="E801">
        <v>4865</v>
      </c>
      <c r="F801">
        <v>4875</v>
      </c>
      <c r="G801">
        <v>4915</v>
      </c>
      <c r="H801" t="s">
        <v>54</v>
      </c>
      <c r="I801">
        <v>1520250</v>
      </c>
      <c r="J801">
        <v>39431701</v>
      </c>
      <c r="K801">
        <v>12.73</v>
      </c>
      <c r="L801">
        <v>2.2999999999999998</v>
      </c>
      <c r="M801">
        <v>1</v>
      </c>
    </row>
    <row r="802" spans="1:13" x14ac:dyDescent="0.2">
      <c r="A802" t="s">
        <v>168</v>
      </c>
      <c r="B802" t="s">
        <v>89</v>
      </c>
      <c r="C802">
        <v>52</v>
      </c>
      <c r="D802">
        <v>20.135999999999999</v>
      </c>
      <c r="E802">
        <v>5057</v>
      </c>
      <c r="F802">
        <v>5075</v>
      </c>
      <c r="G802">
        <v>5086</v>
      </c>
      <c r="H802" t="s">
        <v>14</v>
      </c>
      <c r="I802">
        <v>288690</v>
      </c>
      <c r="J802">
        <v>7771033</v>
      </c>
      <c r="K802">
        <v>2.5099999999999998</v>
      </c>
      <c r="L802">
        <v>0.45300000000000001</v>
      </c>
      <c r="M802">
        <v>1</v>
      </c>
    </row>
    <row r="803" spans="1:13" x14ac:dyDescent="0.2">
      <c r="A803" t="s">
        <v>168</v>
      </c>
      <c r="B803" t="s">
        <v>91</v>
      </c>
      <c r="C803">
        <v>53</v>
      </c>
      <c r="D803">
        <v>20.196999999999999</v>
      </c>
      <c r="E803">
        <v>5086</v>
      </c>
      <c r="F803">
        <v>5095</v>
      </c>
      <c r="G803">
        <v>5129</v>
      </c>
      <c r="H803" t="s">
        <v>54</v>
      </c>
      <c r="I803">
        <v>192510</v>
      </c>
      <c r="J803">
        <v>7338953</v>
      </c>
      <c r="K803">
        <v>2.37</v>
      </c>
      <c r="L803">
        <v>0.42799999999999999</v>
      </c>
      <c r="M803">
        <v>1</v>
      </c>
    </row>
    <row r="804" spans="1:13" x14ac:dyDescent="0.2">
      <c r="A804" t="s">
        <v>168</v>
      </c>
      <c r="B804" t="s">
        <v>92</v>
      </c>
      <c r="C804">
        <v>54</v>
      </c>
      <c r="D804">
        <v>20.626999999999999</v>
      </c>
      <c r="E804">
        <v>5163</v>
      </c>
      <c r="F804">
        <v>5231</v>
      </c>
      <c r="G804">
        <v>5256</v>
      </c>
      <c r="H804" t="s">
        <v>158</v>
      </c>
      <c r="I804">
        <v>161635</v>
      </c>
      <c r="J804">
        <v>4434076</v>
      </c>
      <c r="K804">
        <v>1.43</v>
      </c>
      <c r="L804">
        <v>0.25900000000000001</v>
      </c>
      <c r="M804">
        <v>1</v>
      </c>
    </row>
    <row r="805" spans="1:13" x14ac:dyDescent="0.2">
      <c r="A805" t="s">
        <v>168</v>
      </c>
      <c r="B805" t="s">
        <v>93</v>
      </c>
      <c r="C805">
        <v>55</v>
      </c>
      <c r="D805">
        <v>21.835999999999999</v>
      </c>
      <c r="E805">
        <v>5582</v>
      </c>
      <c r="F805">
        <v>5613</v>
      </c>
      <c r="G805">
        <v>5632</v>
      </c>
      <c r="H805" t="s">
        <v>45</v>
      </c>
      <c r="I805">
        <v>1555712</v>
      </c>
      <c r="J805">
        <v>35492324</v>
      </c>
      <c r="K805">
        <v>11.45</v>
      </c>
      <c r="L805">
        <v>2.0699999999999998</v>
      </c>
      <c r="M805">
        <v>1</v>
      </c>
    </row>
    <row r="806" spans="1:13" x14ac:dyDescent="0.2">
      <c r="A806" t="s">
        <v>168</v>
      </c>
      <c r="B806" t="s">
        <v>94</v>
      </c>
      <c r="C806">
        <v>56</v>
      </c>
      <c r="D806">
        <v>22.077000000000002</v>
      </c>
      <c r="E806">
        <v>5671</v>
      </c>
      <c r="F806">
        <v>5689</v>
      </c>
      <c r="G806">
        <v>5713</v>
      </c>
      <c r="H806" t="s">
        <v>76</v>
      </c>
      <c r="I806">
        <v>516412</v>
      </c>
      <c r="J806">
        <v>13493130</v>
      </c>
      <c r="K806">
        <v>4.3499999999999996</v>
      </c>
      <c r="L806">
        <v>0.78700000000000003</v>
      </c>
      <c r="M806">
        <v>1</v>
      </c>
    </row>
    <row r="807" spans="1:13" x14ac:dyDescent="0.2">
      <c r="A807" t="s">
        <v>168</v>
      </c>
      <c r="B807" t="s">
        <v>96</v>
      </c>
      <c r="C807">
        <v>57</v>
      </c>
      <c r="D807">
        <v>22.285</v>
      </c>
      <c r="E807">
        <v>5737</v>
      </c>
      <c r="F807">
        <v>5755</v>
      </c>
      <c r="G807">
        <v>5777</v>
      </c>
      <c r="H807" t="s">
        <v>84</v>
      </c>
      <c r="I807">
        <v>322881</v>
      </c>
      <c r="J807">
        <v>10847954</v>
      </c>
      <c r="K807">
        <v>3.5</v>
      </c>
      <c r="L807">
        <v>0.63300000000000001</v>
      </c>
      <c r="M807">
        <v>1</v>
      </c>
    </row>
    <row r="808" spans="1:13" x14ac:dyDescent="0.2">
      <c r="A808" t="s">
        <v>168</v>
      </c>
      <c r="B808" t="s">
        <v>97</v>
      </c>
      <c r="C808">
        <v>58</v>
      </c>
      <c r="D808">
        <v>22.695</v>
      </c>
      <c r="E808">
        <v>5841</v>
      </c>
      <c r="F808">
        <v>5885</v>
      </c>
      <c r="G808">
        <v>5907</v>
      </c>
      <c r="H808" t="s">
        <v>28</v>
      </c>
      <c r="I808">
        <v>321930</v>
      </c>
      <c r="J808">
        <v>8591543</v>
      </c>
      <c r="K808">
        <v>2.77</v>
      </c>
      <c r="L808">
        <v>0.501</v>
      </c>
      <c r="M808">
        <v>1</v>
      </c>
    </row>
    <row r="809" spans="1:13" x14ac:dyDescent="0.2">
      <c r="A809" t="s">
        <v>168</v>
      </c>
      <c r="B809" t="s">
        <v>98</v>
      </c>
      <c r="C809">
        <v>59</v>
      </c>
      <c r="D809">
        <v>23.108000000000001</v>
      </c>
      <c r="E809">
        <v>5982</v>
      </c>
      <c r="F809">
        <v>6016</v>
      </c>
      <c r="G809">
        <v>6030</v>
      </c>
      <c r="H809" t="s">
        <v>28</v>
      </c>
      <c r="I809">
        <v>253187</v>
      </c>
      <c r="J809">
        <v>7157268</v>
      </c>
      <c r="K809">
        <v>2.31</v>
      </c>
      <c r="L809">
        <v>0.41699999999999998</v>
      </c>
      <c r="M809">
        <v>1</v>
      </c>
    </row>
    <row r="810" spans="1:13" x14ac:dyDescent="0.2">
      <c r="A810" t="s">
        <v>168</v>
      </c>
      <c r="B810" t="s">
        <v>100</v>
      </c>
      <c r="C810">
        <v>60</v>
      </c>
      <c r="D810">
        <v>23.195</v>
      </c>
      <c r="E810">
        <v>6030</v>
      </c>
      <c r="F810">
        <v>6043</v>
      </c>
      <c r="G810">
        <v>6067</v>
      </c>
      <c r="H810" t="s">
        <v>54</v>
      </c>
      <c r="I810">
        <v>179553</v>
      </c>
      <c r="J810">
        <v>5426314</v>
      </c>
      <c r="K810">
        <v>1.75</v>
      </c>
      <c r="L810">
        <v>0.316</v>
      </c>
      <c r="M810">
        <v>1</v>
      </c>
    </row>
    <row r="811" spans="1:13" x14ac:dyDescent="0.2">
      <c r="A811" t="s">
        <v>168</v>
      </c>
      <c r="B811" t="s">
        <v>102</v>
      </c>
      <c r="C811">
        <v>61</v>
      </c>
      <c r="D811">
        <v>24.332000000000001</v>
      </c>
      <c r="E811">
        <v>6386</v>
      </c>
      <c r="F811">
        <v>6402</v>
      </c>
      <c r="G811">
        <v>6419</v>
      </c>
      <c r="H811" t="s">
        <v>18</v>
      </c>
      <c r="I811">
        <v>753682</v>
      </c>
      <c r="J811">
        <v>18311494</v>
      </c>
      <c r="K811">
        <v>5.91</v>
      </c>
      <c r="L811">
        <v>1.0680000000000001</v>
      </c>
      <c r="M811">
        <v>1</v>
      </c>
    </row>
    <row r="812" spans="1:13" x14ac:dyDescent="0.2">
      <c r="A812" t="s">
        <v>168</v>
      </c>
      <c r="B812" t="s">
        <v>103</v>
      </c>
      <c r="C812">
        <v>62</v>
      </c>
      <c r="D812">
        <v>24.603999999999999</v>
      </c>
      <c r="E812">
        <v>6474</v>
      </c>
      <c r="F812">
        <v>6489</v>
      </c>
      <c r="G812">
        <v>6509</v>
      </c>
      <c r="H812" t="s">
        <v>30</v>
      </c>
      <c r="I812">
        <v>154115</v>
      </c>
      <c r="J812">
        <v>3909946</v>
      </c>
      <c r="K812">
        <v>1.26</v>
      </c>
      <c r="L812">
        <v>0.22800000000000001</v>
      </c>
      <c r="M812">
        <v>1</v>
      </c>
    </row>
    <row r="813" spans="1:13" x14ac:dyDescent="0.2">
      <c r="A813" t="s">
        <v>168</v>
      </c>
      <c r="B813" t="s">
        <v>104</v>
      </c>
      <c r="C813">
        <v>63</v>
      </c>
      <c r="D813">
        <v>26.693999999999999</v>
      </c>
      <c r="E813">
        <v>7070</v>
      </c>
      <c r="F813">
        <v>7150</v>
      </c>
      <c r="G813">
        <v>7172</v>
      </c>
      <c r="H813" t="s">
        <v>36</v>
      </c>
      <c r="I813">
        <v>144123</v>
      </c>
      <c r="J813">
        <v>4988922</v>
      </c>
      <c r="K813">
        <v>1.61</v>
      </c>
      <c r="L813">
        <v>0.29099999999999998</v>
      </c>
      <c r="M813">
        <v>1</v>
      </c>
    </row>
    <row r="814" spans="1:13" x14ac:dyDescent="0.2">
      <c r="A814" t="s">
        <v>168</v>
      </c>
      <c r="B814" t="s">
        <v>106</v>
      </c>
      <c r="C814">
        <v>64</v>
      </c>
      <c r="D814">
        <v>27.196000000000002</v>
      </c>
      <c r="E814">
        <v>7281</v>
      </c>
      <c r="F814">
        <v>7308</v>
      </c>
      <c r="G814">
        <v>7334</v>
      </c>
      <c r="H814" t="s">
        <v>64</v>
      </c>
      <c r="I814">
        <v>176985</v>
      </c>
      <c r="J814">
        <v>4557168</v>
      </c>
      <c r="K814">
        <v>1.47</v>
      </c>
      <c r="L814">
        <v>0.26600000000000001</v>
      </c>
      <c r="M814">
        <v>1</v>
      </c>
    </row>
    <row r="815" spans="1:13" x14ac:dyDescent="0.2">
      <c r="A815" t="s">
        <v>168</v>
      </c>
      <c r="B815" t="s">
        <v>107</v>
      </c>
      <c r="C815">
        <v>65</v>
      </c>
      <c r="D815">
        <v>28.931999999999999</v>
      </c>
      <c r="E815">
        <v>7790</v>
      </c>
      <c r="F815">
        <v>7857</v>
      </c>
      <c r="G815">
        <v>7876</v>
      </c>
      <c r="H815" t="s">
        <v>68</v>
      </c>
      <c r="I815">
        <v>162579</v>
      </c>
      <c r="J815">
        <v>4292055</v>
      </c>
      <c r="K815">
        <v>1.39</v>
      </c>
      <c r="L815">
        <v>0.25</v>
      </c>
      <c r="M815">
        <v>1</v>
      </c>
    </row>
    <row r="816" spans="1:13" x14ac:dyDescent="0.2">
      <c r="A816" t="s">
        <v>168</v>
      </c>
      <c r="B816" t="s">
        <v>108</v>
      </c>
      <c r="C816">
        <v>66</v>
      </c>
      <c r="D816">
        <v>31.242999999999999</v>
      </c>
      <c r="E816">
        <v>8556</v>
      </c>
      <c r="F816">
        <v>8588</v>
      </c>
      <c r="G816">
        <v>8626</v>
      </c>
      <c r="H816" t="s">
        <v>28</v>
      </c>
      <c r="I816">
        <v>513508</v>
      </c>
      <c r="J816">
        <v>15392788</v>
      </c>
      <c r="K816">
        <v>4.97</v>
      </c>
      <c r="L816">
        <v>0.89800000000000002</v>
      </c>
      <c r="M816">
        <v>1</v>
      </c>
    </row>
    <row r="817" spans="1:13" x14ac:dyDescent="0.2">
      <c r="A817" t="s">
        <v>168</v>
      </c>
      <c r="B817" t="s">
        <v>109</v>
      </c>
      <c r="C817">
        <v>67</v>
      </c>
      <c r="D817">
        <v>32.875</v>
      </c>
      <c r="E817">
        <v>9070</v>
      </c>
      <c r="F817">
        <v>9104</v>
      </c>
      <c r="G817">
        <v>9160</v>
      </c>
      <c r="H817" t="s">
        <v>110</v>
      </c>
      <c r="I817">
        <v>1740639</v>
      </c>
      <c r="J817">
        <v>49151653</v>
      </c>
      <c r="K817">
        <v>15.86</v>
      </c>
      <c r="L817">
        <v>2.8660000000000001</v>
      </c>
      <c r="M817">
        <v>1</v>
      </c>
    </row>
    <row r="818" spans="1:13" x14ac:dyDescent="0.2">
      <c r="A818" t="s">
        <v>168</v>
      </c>
      <c r="B818" t="s">
        <v>130</v>
      </c>
      <c r="C818">
        <v>68</v>
      </c>
      <c r="D818">
        <v>34.947000000000003</v>
      </c>
      <c r="E818">
        <v>9733</v>
      </c>
      <c r="F818">
        <v>9760</v>
      </c>
      <c r="G818">
        <v>9787</v>
      </c>
      <c r="H818" t="s">
        <v>66</v>
      </c>
      <c r="I818">
        <v>164773</v>
      </c>
      <c r="J818">
        <v>4219362</v>
      </c>
      <c r="K818">
        <v>1.36</v>
      </c>
      <c r="L818">
        <v>0.246</v>
      </c>
      <c r="M818">
        <v>1</v>
      </c>
    </row>
    <row r="819" spans="1:13" x14ac:dyDescent="0.2">
      <c r="A819" t="s">
        <v>168</v>
      </c>
      <c r="B819" t="s">
        <v>131</v>
      </c>
      <c r="C819">
        <v>69</v>
      </c>
      <c r="D819">
        <v>35.094999999999999</v>
      </c>
      <c r="E819">
        <v>9787</v>
      </c>
      <c r="F819">
        <v>9806</v>
      </c>
      <c r="G819">
        <v>9811</v>
      </c>
      <c r="H819" t="s">
        <v>14</v>
      </c>
      <c r="I819">
        <v>565166</v>
      </c>
      <c r="J819">
        <v>9292871</v>
      </c>
      <c r="K819">
        <v>3</v>
      </c>
      <c r="L819">
        <v>0.54200000000000004</v>
      </c>
      <c r="M819">
        <v>1</v>
      </c>
    </row>
    <row r="820" spans="1:13" x14ac:dyDescent="0.2">
      <c r="A820" t="s">
        <v>168</v>
      </c>
      <c r="B820" t="s">
        <v>132</v>
      </c>
      <c r="C820">
        <v>70</v>
      </c>
      <c r="D820">
        <v>35.131</v>
      </c>
      <c r="E820">
        <v>9811</v>
      </c>
      <c r="F820">
        <v>9818</v>
      </c>
      <c r="G820">
        <v>9856</v>
      </c>
      <c r="H820" t="s">
        <v>30</v>
      </c>
      <c r="I820">
        <v>792146</v>
      </c>
      <c r="J820">
        <v>18771848</v>
      </c>
      <c r="K820">
        <v>6.06</v>
      </c>
      <c r="L820">
        <v>1.095</v>
      </c>
      <c r="M820">
        <v>1</v>
      </c>
    </row>
    <row r="821" spans="1:13" x14ac:dyDescent="0.2">
      <c r="A821" t="s">
        <v>168</v>
      </c>
      <c r="B821" t="s">
        <v>133</v>
      </c>
      <c r="C821">
        <v>71</v>
      </c>
      <c r="D821">
        <v>39.374000000000002</v>
      </c>
      <c r="E821">
        <v>11135</v>
      </c>
      <c r="F821">
        <v>11160</v>
      </c>
      <c r="G821">
        <v>11201</v>
      </c>
      <c r="H821" t="s">
        <v>68</v>
      </c>
      <c r="I821">
        <v>400066</v>
      </c>
      <c r="J821">
        <v>10134971</v>
      </c>
      <c r="K821">
        <v>3.27</v>
      </c>
      <c r="L821">
        <v>0.59099999999999997</v>
      </c>
      <c r="M821">
        <v>1</v>
      </c>
    </row>
    <row r="822" spans="1:13" x14ac:dyDescent="0.2">
      <c r="A822" t="s">
        <v>169</v>
      </c>
      <c r="B822" t="s">
        <v>13</v>
      </c>
      <c r="C822">
        <v>1</v>
      </c>
      <c r="D822">
        <v>4.2759999999999998</v>
      </c>
      <c r="E822">
        <v>44</v>
      </c>
      <c r="F822">
        <v>60</v>
      </c>
      <c r="G822">
        <v>77</v>
      </c>
      <c r="H822" t="s">
        <v>14</v>
      </c>
      <c r="I822">
        <v>217112</v>
      </c>
      <c r="J822">
        <v>4051725</v>
      </c>
      <c r="K822">
        <v>1.54</v>
      </c>
      <c r="L822">
        <v>0.375</v>
      </c>
      <c r="M822">
        <v>1</v>
      </c>
    </row>
    <row r="823" spans="1:13" x14ac:dyDescent="0.2">
      <c r="A823" t="s">
        <v>169</v>
      </c>
      <c r="B823" t="s">
        <v>15</v>
      </c>
      <c r="C823">
        <v>2</v>
      </c>
      <c r="D823">
        <v>4.3659999999999997</v>
      </c>
      <c r="E823">
        <v>77</v>
      </c>
      <c r="F823">
        <v>88</v>
      </c>
      <c r="G823">
        <v>93</v>
      </c>
      <c r="H823" t="s">
        <v>18</v>
      </c>
      <c r="I823">
        <v>369795</v>
      </c>
      <c r="J823">
        <v>5915474</v>
      </c>
      <c r="K823">
        <v>2.25</v>
      </c>
      <c r="L823">
        <v>0.54800000000000004</v>
      </c>
      <c r="M823">
        <v>1</v>
      </c>
    </row>
    <row r="824" spans="1:13" x14ac:dyDescent="0.2">
      <c r="A824" t="s">
        <v>169</v>
      </c>
      <c r="B824" t="s">
        <v>17</v>
      </c>
      <c r="C824">
        <v>3</v>
      </c>
      <c r="D824">
        <v>4.3949999999999996</v>
      </c>
      <c r="E824">
        <v>93</v>
      </c>
      <c r="F824">
        <v>97</v>
      </c>
      <c r="G824">
        <v>134</v>
      </c>
      <c r="H824" t="s">
        <v>115</v>
      </c>
      <c r="I824">
        <v>331976</v>
      </c>
      <c r="J824">
        <v>7782337</v>
      </c>
      <c r="K824">
        <v>2.95</v>
      </c>
      <c r="L824">
        <v>0.72099999999999997</v>
      </c>
      <c r="M824">
        <v>1</v>
      </c>
    </row>
    <row r="825" spans="1:13" x14ac:dyDescent="0.2">
      <c r="A825" t="s">
        <v>169</v>
      </c>
      <c r="B825" t="s">
        <v>19</v>
      </c>
      <c r="C825">
        <v>4</v>
      </c>
      <c r="D825">
        <v>4.6340000000000003</v>
      </c>
      <c r="E825">
        <v>149</v>
      </c>
      <c r="F825">
        <v>173</v>
      </c>
      <c r="G825">
        <v>199</v>
      </c>
      <c r="H825" t="s">
        <v>101</v>
      </c>
      <c r="I825">
        <v>89037</v>
      </c>
      <c r="J825">
        <v>4629335</v>
      </c>
      <c r="K825">
        <v>1.76</v>
      </c>
      <c r="L825">
        <v>0.42899999999999999</v>
      </c>
      <c r="M825">
        <v>1</v>
      </c>
    </row>
    <row r="826" spans="1:13" x14ac:dyDescent="0.2">
      <c r="A826" t="s">
        <v>169</v>
      </c>
      <c r="B826" t="s">
        <v>21</v>
      </c>
      <c r="C826">
        <v>5</v>
      </c>
      <c r="D826">
        <v>4.8730000000000002</v>
      </c>
      <c r="E826">
        <v>237</v>
      </c>
      <c r="F826">
        <v>248</v>
      </c>
      <c r="G826">
        <v>299</v>
      </c>
      <c r="H826" t="s">
        <v>122</v>
      </c>
      <c r="I826">
        <v>329887</v>
      </c>
      <c r="J826">
        <v>11640022</v>
      </c>
      <c r="K826">
        <v>4.42</v>
      </c>
      <c r="L826">
        <v>1.079</v>
      </c>
      <c r="M826">
        <v>1</v>
      </c>
    </row>
    <row r="827" spans="1:13" x14ac:dyDescent="0.2">
      <c r="A827" t="s">
        <v>169</v>
      </c>
      <c r="B827" t="s">
        <v>23</v>
      </c>
      <c r="C827">
        <v>6</v>
      </c>
      <c r="D827">
        <v>5.4240000000000004</v>
      </c>
      <c r="E827">
        <v>397</v>
      </c>
      <c r="F827">
        <v>423</v>
      </c>
      <c r="G827">
        <v>486</v>
      </c>
      <c r="H827" t="s">
        <v>45</v>
      </c>
      <c r="I827">
        <v>2521610</v>
      </c>
      <c r="J827">
        <v>52444769</v>
      </c>
      <c r="K827">
        <v>19.91</v>
      </c>
      <c r="L827">
        <v>4.8600000000000003</v>
      </c>
      <c r="M827">
        <v>1</v>
      </c>
    </row>
    <row r="828" spans="1:13" x14ac:dyDescent="0.2">
      <c r="A828" t="s">
        <v>169</v>
      </c>
      <c r="B828" t="s">
        <v>25</v>
      </c>
      <c r="C828">
        <v>7</v>
      </c>
      <c r="D828">
        <v>5.7530000000000001</v>
      </c>
      <c r="E828">
        <v>509</v>
      </c>
      <c r="F828">
        <v>527</v>
      </c>
      <c r="G828">
        <v>563</v>
      </c>
      <c r="H828" t="s">
        <v>20</v>
      </c>
      <c r="I828">
        <v>4456656</v>
      </c>
      <c r="J828">
        <v>133306042</v>
      </c>
      <c r="K828">
        <v>50.61</v>
      </c>
      <c r="L828">
        <v>12.353</v>
      </c>
      <c r="M828">
        <v>1</v>
      </c>
    </row>
    <row r="829" spans="1:13" x14ac:dyDescent="0.2">
      <c r="A829" t="s">
        <v>169</v>
      </c>
      <c r="B829" t="s">
        <v>27</v>
      </c>
      <c r="C829">
        <v>8</v>
      </c>
      <c r="D829">
        <v>5.8819999999999997</v>
      </c>
      <c r="E829">
        <v>563</v>
      </c>
      <c r="F829">
        <v>568</v>
      </c>
      <c r="G829">
        <v>628</v>
      </c>
      <c r="H829" t="s">
        <v>26</v>
      </c>
      <c r="I829">
        <v>460484</v>
      </c>
      <c r="J829">
        <v>29751085</v>
      </c>
      <c r="K829">
        <v>11.3</v>
      </c>
      <c r="L829">
        <v>2.7570000000000001</v>
      </c>
      <c r="M829">
        <v>1</v>
      </c>
    </row>
    <row r="830" spans="1:13" x14ac:dyDescent="0.2">
      <c r="A830" t="s">
        <v>169</v>
      </c>
      <c r="B830" t="s">
        <v>29</v>
      </c>
      <c r="C830">
        <v>9</v>
      </c>
      <c r="D830">
        <v>6.1139999999999999</v>
      </c>
      <c r="E830">
        <v>628</v>
      </c>
      <c r="F830">
        <v>641</v>
      </c>
      <c r="G830">
        <v>698</v>
      </c>
      <c r="H830" t="s">
        <v>24</v>
      </c>
      <c r="I830">
        <v>219826</v>
      </c>
      <c r="J830">
        <v>10493211</v>
      </c>
      <c r="K830">
        <v>3.98</v>
      </c>
      <c r="L830">
        <v>0.97199999999999998</v>
      </c>
      <c r="M830">
        <v>1</v>
      </c>
    </row>
    <row r="831" spans="1:13" x14ac:dyDescent="0.2">
      <c r="A831" t="s">
        <v>169</v>
      </c>
      <c r="B831" t="s">
        <v>31</v>
      </c>
      <c r="C831">
        <v>10</v>
      </c>
      <c r="D831">
        <v>6.4580000000000002</v>
      </c>
      <c r="E831">
        <v>724</v>
      </c>
      <c r="F831">
        <v>750</v>
      </c>
      <c r="G831">
        <v>786</v>
      </c>
      <c r="H831" t="s">
        <v>145</v>
      </c>
      <c r="I831">
        <v>128821</v>
      </c>
      <c r="J831">
        <v>3924349</v>
      </c>
      <c r="K831">
        <v>1.49</v>
      </c>
      <c r="L831">
        <v>0.36399999999999999</v>
      </c>
      <c r="M831">
        <v>1</v>
      </c>
    </row>
    <row r="832" spans="1:13" x14ac:dyDescent="0.2">
      <c r="A832" t="s">
        <v>169</v>
      </c>
      <c r="B832" t="s">
        <v>33</v>
      </c>
      <c r="C832">
        <v>11</v>
      </c>
      <c r="D832">
        <v>6.7229999999999999</v>
      </c>
      <c r="E832">
        <v>786</v>
      </c>
      <c r="F832">
        <v>834</v>
      </c>
      <c r="G832">
        <v>847</v>
      </c>
      <c r="H832" t="s">
        <v>14</v>
      </c>
      <c r="I832">
        <v>140918</v>
      </c>
      <c r="J832">
        <v>2483320</v>
      </c>
      <c r="K832">
        <v>0.94</v>
      </c>
      <c r="L832">
        <v>0.23</v>
      </c>
      <c r="M832">
        <v>1</v>
      </c>
    </row>
    <row r="833" spans="1:13" x14ac:dyDescent="0.2">
      <c r="A833" t="s">
        <v>169</v>
      </c>
      <c r="B833" t="s">
        <v>35</v>
      </c>
      <c r="C833">
        <v>12</v>
      </c>
      <c r="D833">
        <v>6.9669999999999996</v>
      </c>
      <c r="E833">
        <v>881</v>
      </c>
      <c r="F833">
        <v>911</v>
      </c>
      <c r="G833">
        <v>924</v>
      </c>
      <c r="H833" t="s">
        <v>28</v>
      </c>
      <c r="I833">
        <v>193334</v>
      </c>
      <c r="J833">
        <v>4195241</v>
      </c>
      <c r="K833">
        <v>1.59</v>
      </c>
      <c r="L833">
        <v>0.38900000000000001</v>
      </c>
      <c r="M833">
        <v>1</v>
      </c>
    </row>
    <row r="834" spans="1:13" x14ac:dyDescent="0.2">
      <c r="A834" t="s">
        <v>169</v>
      </c>
      <c r="B834" t="s">
        <v>37</v>
      </c>
      <c r="C834">
        <v>13</v>
      </c>
      <c r="D834">
        <v>7.0990000000000002</v>
      </c>
      <c r="E834">
        <v>924</v>
      </c>
      <c r="F834">
        <v>953</v>
      </c>
      <c r="G834">
        <v>1006</v>
      </c>
      <c r="H834" t="s">
        <v>30</v>
      </c>
      <c r="I834">
        <v>178197</v>
      </c>
      <c r="J834">
        <v>8881857</v>
      </c>
      <c r="K834">
        <v>3.37</v>
      </c>
      <c r="L834">
        <v>0.82299999999999995</v>
      </c>
      <c r="M834">
        <v>1</v>
      </c>
    </row>
    <row r="835" spans="1:13" x14ac:dyDescent="0.2">
      <c r="A835" t="s">
        <v>169</v>
      </c>
      <c r="B835" t="s">
        <v>39</v>
      </c>
      <c r="C835">
        <v>14</v>
      </c>
      <c r="D835">
        <v>7.5110000000000001</v>
      </c>
      <c r="E835">
        <v>1052</v>
      </c>
      <c r="F835">
        <v>1083</v>
      </c>
      <c r="G835">
        <v>1099</v>
      </c>
      <c r="H835" t="s">
        <v>14</v>
      </c>
      <c r="I835">
        <v>456774</v>
      </c>
      <c r="J835">
        <v>11596224</v>
      </c>
      <c r="K835">
        <v>4.4000000000000004</v>
      </c>
      <c r="L835">
        <v>1.075</v>
      </c>
      <c r="M835">
        <v>1</v>
      </c>
    </row>
    <row r="836" spans="1:13" x14ac:dyDescent="0.2">
      <c r="A836" t="s">
        <v>169</v>
      </c>
      <c r="B836" t="s">
        <v>40</v>
      </c>
      <c r="C836">
        <v>15</v>
      </c>
      <c r="D836">
        <v>7.577</v>
      </c>
      <c r="E836">
        <v>1099</v>
      </c>
      <c r="F836">
        <v>1104</v>
      </c>
      <c r="G836">
        <v>1130</v>
      </c>
      <c r="H836" t="s">
        <v>156</v>
      </c>
      <c r="I836">
        <v>125485</v>
      </c>
      <c r="J836">
        <v>3969625</v>
      </c>
      <c r="K836">
        <v>1.51</v>
      </c>
      <c r="L836">
        <v>0.36799999999999999</v>
      </c>
      <c r="M836">
        <v>1</v>
      </c>
    </row>
    <row r="837" spans="1:13" x14ac:dyDescent="0.2">
      <c r="A837" t="s">
        <v>169</v>
      </c>
      <c r="B837" t="s">
        <v>41</v>
      </c>
      <c r="C837">
        <v>16</v>
      </c>
      <c r="D837">
        <v>8.3889999999999993</v>
      </c>
      <c r="E837">
        <v>1329</v>
      </c>
      <c r="F837">
        <v>1361</v>
      </c>
      <c r="G837">
        <v>1373</v>
      </c>
      <c r="H837" t="s">
        <v>95</v>
      </c>
      <c r="I837">
        <v>165258</v>
      </c>
      <c r="J837">
        <v>3564897</v>
      </c>
      <c r="K837">
        <v>1.35</v>
      </c>
      <c r="L837">
        <v>0.33</v>
      </c>
      <c r="M837">
        <v>1</v>
      </c>
    </row>
    <row r="838" spans="1:13" x14ac:dyDescent="0.2">
      <c r="A838" t="s">
        <v>169</v>
      </c>
      <c r="B838" t="s">
        <v>42</v>
      </c>
      <c r="C838">
        <v>17</v>
      </c>
      <c r="D838">
        <v>8.4719999999999995</v>
      </c>
      <c r="E838">
        <v>1373</v>
      </c>
      <c r="F838">
        <v>1387</v>
      </c>
      <c r="G838">
        <v>1420</v>
      </c>
      <c r="H838" t="s">
        <v>52</v>
      </c>
      <c r="I838">
        <v>265002</v>
      </c>
      <c r="J838">
        <v>8983535</v>
      </c>
      <c r="K838">
        <v>3.41</v>
      </c>
      <c r="L838">
        <v>0.83199999999999996</v>
      </c>
      <c r="M838">
        <v>1</v>
      </c>
    </row>
    <row r="839" spans="1:13" x14ac:dyDescent="0.2">
      <c r="A839" t="s">
        <v>169</v>
      </c>
      <c r="B839" t="s">
        <v>44</v>
      </c>
      <c r="C839">
        <v>18</v>
      </c>
      <c r="D839">
        <v>8.9649999999999999</v>
      </c>
      <c r="E839">
        <v>1478</v>
      </c>
      <c r="F839">
        <v>1543</v>
      </c>
      <c r="G839">
        <v>1613</v>
      </c>
      <c r="H839" t="s">
        <v>66</v>
      </c>
      <c r="I839">
        <v>249944</v>
      </c>
      <c r="J839">
        <v>16147375</v>
      </c>
      <c r="K839">
        <v>6.13</v>
      </c>
      <c r="L839">
        <v>1.496</v>
      </c>
      <c r="M839">
        <v>1</v>
      </c>
    </row>
    <row r="840" spans="1:13" x14ac:dyDescent="0.2">
      <c r="A840" t="s">
        <v>169</v>
      </c>
      <c r="B840" t="s">
        <v>46</v>
      </c>
      <c r="C840">
        <v>19</v>
      </c>
      <c r="D840">
        <v>9.8290000000000006</v>
      </c>
      <c r="E840">
        <v>1782</v>
      </c>
      <c r="F840">
        <v>1816</v>
      </c>
      <c r="G840">
        <v>1829</v>
      </c>
      <c r="H840" t="s">
        <v>38</v>
      </c>
      <c r="I840">
        <v>200222</v>
      </c>
      <c r="J840">
        <v>6350156</v>
      </c>
      <c r="K840">
        <v>2.41</v>
      </c>
      <c r="L840">
        <v>0.58799999999999997</v>
      </c>
      <c r="M840">
        <v>1</v>
      </c>
    </row>
    <row r="841" spans="1:13" x14ac:dyDescent="0.2">
      <c r="A841" t="s">
        <v>169</v>
      </c>
      <c r="B841" t="s">
        <v>48</v>
      </c>
      <c r="C841">
        <v>20</v>
      </c>
      <c r="D841">
        <v>9.9120000000000008</v>
      </c>
      <c r="E841">
        <v>1829</v>
      </c>
      <c r="F841">
        <v>1842</v>
      </c>
      <c r="G841">
        <v>1900</v>
      </c>
      <c r="H841" t="s">
        <v>117</v>
      </c>
      <c r="I841">
        <v>213158</v>
      </c>
      <c r="J841">
        <v>11938443</v>
      </c>
      <c r="K841">
        <v>4.53</v>
      </c>
      <c r="L841">
        <v>1.1060000000000001</v>
      </c>
      <c r="M841">
        <v>1</v>
      </c>
    </row>
    <row r="842" spans="1:13" x14ac:dyDescent="0.2">
      <c r="A842" t="s">
        <v>169</v>
      </c>
      <c r="B842" t="s">
        <v>50</v>
      </c>
      <c r="C842">
        <v>21</v>
      </c>
      <c r="D842">
        <v>10.317</v>
      </c>
      <c r="E842">
        <v>1934</v>
      </c>
      <c r="F842">
        <v>1970</v>
      </c>
      <c r="G842">
        <v>1993</v>
      </c>
      <c r="H842" t="s">
        <v>28</v>
      </c>
      <c r="I842">
        <v>643256</v>
      </c>
      <c r="J842">
        <v>23890100</v>
      </c>
      <c r="K842">
        <v>9.07</v>
      </c>
      <c r="L842">
        <v>2.214</v>
      </c>
      <c r="M842">
        <v>1</v>
      </c>
    </row>
    <row r="843" spans="1:13" x14ac:dyDescent="0.2">
      <c r="A843" t="s">
        <v>169</v>
      </c>
      <c r="B843" t="s">
        <v>51</v>
      </c>
      <c r="C843">
        <v>22</v>
      </c>
      <c r="D843">
        <v>10.465999999999999</v>
      </c>
      <c r="E843">
        <v>1993</v>
      </c>
      <c r="F843">
        <v>2017</v>
      </c>
      <c r="G843">
        <v>2111</v>
      </c>
      <c r="H843" t="s">
        <v>34</v>
      </c>
      <c r="I843">
        <v>6985353</v>
      </c>
      <c r="J843">
        <v>263396558</v>
      </c>
      <c r="K843">
        <v>100</v>
      </c>
      <c r="L843">
        <v>24.407</v>
      </c>
      <c r="M843">
        <v>1</v>
      </c>
    </row>
    <row r="844" spans="1:13" x14ac:dyDescent="0.2">
      <c r="A844" t="s">
        <v>169</v>
      </c>
      <c r="B844" t="s">
        <v>53</v>
      </c>
      <c r="C844">
        <v>23</v>
      </c>
      <c r="D844">
        <v>12.029</v>
      </c>
      <c r="E844">
        <v>2403</v>
      </c>
      <c r="F844">
        <v>2512</v>
      </c>
      <c r="G844">
        <v>2540</v>
      </c>
      <c r="H844" t="s">
        <v>36</v>
      </c>
      <c r="I844">
        <v>113697</v>
      </c>
      <c r="J844">
        <v>5737284</v>
      </c>
      <c r="K844">
        <v>2.1800000000000002</v>
      </c>
      <c r="L844">
        <v>0.53200000000000003</v>
      </c>
      <c r="M844">
        <v>1</v>
      </c>
    </row>
    <row r="845" spans="1:13" x14ac:dyDescent="0.2">
      <c r="A845" t="s">
        <v>169</v>
      </c>
      <c r="B845" t="s">
        <v>55</v>
      </c>
      <c r="C845">
        <v>24</v>
      </c>
      <c r="D845">
        <v>13.369</v>
      </c>
      <c r="E845">
        <v>2905</v>
      </c>
      <c r="F845">
        <v>2936</v>
      </c>
      <c r="G845">
        <v>2963</v>
      </c>
      <c r="H845" t="s">
        <v>127</v>
      </c>
      <c r="I845">
        <v>402691</v>
      </c>
      <c r="J845">
        <v>14627946</v>
      </c>
      <c r="K845">
        <v>5.55</v>
      </c>
      <c r="L845">
        <v>1.355</v>
      </c>
      <c r="M845">
        <v>1</v>
      </c>
    </row>
    <row r="846" spans="1:13" x14ac:dyDescent="0.2">
      <c r="A846" t="s">
        <v>169</v>
      </c>
      <c r="B846" t="s">
        <v>57</v>
      </c>
      <c r="C846">
        <v>25</v>
      </c>
      <c r="D846">
        <v>13.513</v>
      </c>
      <c r="E846">
        <v>2963</v>
      </c>
      <c r="F846">
        <v>2981</v>
      </c>
      <c r="G846">
        <v>3042</v>
      </c>
      <c r="H846" t="s">
        <v>30</v>
      </c>
      <c r="I846">
        <v>2600895</v>
      </c>
      <c r="J846">
        <v>80867545</v>
      </c>
      <c r="K846">
        <v>30.7</v>
      </c>
      <c r="L846">
        <v>7.4930000000000003</v>
      </c>
      <c r="M846">
        <v>1</v>
      </c>
    </row>
    <row r="847" spans="1:13" x14ac:dyDescent="0.2">
      <c r="A847" t="s">
        <v>169</v>
      </c>
      <c r="B847" t="s">
        <v>58</v>
      </c>
      <c r="C847">
        <v>26</v>
      </c>
      <c r="D847">
        <v>16.004000000000001</v>
      </c>
      <c r="E847">
        <v>3735</v>
      </c>
      <c r="F847">
        <v>3769</v>
      </c>
      <c r="G847">
        <v>3789</v>
      </c>
      <c r="H847" t="s">
        <v>45</v>
      </c>
      <c r="I847">
        <v>192410</v>
      </c>
      <c r="J847">
        <v>4951166</v>
      </c>
      <c r="K847">
        <v>1.88</v>
      </c>
      <c r="L847">
        <v>0.45900000000000002</v>
      </c>
      <c r="M847">
        <v>1</v>
      </c>
    </row>
    <row r="848" spans="1:13" x14ac:dyDescent="0.2">
      <c r="A848" t="s">
        <v>169</v>
      </c>
      <c r="B848" t="s">
        <v>59</v>
      </c>
      <c r="C848">
        <v>27</v>
      </c>
      <c r="D848">
        <v>16.213999999999999</v>
      </c>
      <c r="E848">
        <v>3818</v>
      </c>
      <c r="F848">
        <v>3835</v>
      </c>
      <c r="G848">
        <v>3864</v>
      </c>
      <c r="H848" t="s">
        <v>26</v>
      </c>
      <c r="I848">
        <v>349578</v>
      </c>
      <c r="J848">
        <v>10516723</v>
      </c>
      <c r="K848">
        <v>3.99</v>
      </c>
      <c r="L848">
        <v>0.97499999999999998</v>
      </c>
      <c r="M848">
        <v>1</v>
      </c>
    </row>
    <row r="849" spans="1:13" x14ac:dyDescent="0.2">
      <c r="A849" t="s">
        <v>169</v>
      </c>
      <c r="B849" t="s">
        <v>60</v>
      </c>
      <c r="C849">
        <v>28</v>
      </c>
      <c r="D849">
        <v>16.548999999999999</v>
      </c>
      <c r="E849">
        <v>3914</v>
      </c>
      <c r="F849">
        <v>3941</v>
      </c>
      <c r="G849">
        <v>3983</v>
      </c>
      <c r="H849" t="s">
        <v>110</v>
      </c>
      <c r="I849">
        <v>3112902</v>
      </c>
      <c r="J849">
        <v>82021281</v>
      </c>
      <c r="K849">
        <v>31.14</v>
      </c>
      <c r="L849">
        <v>7.6</v>
      </c>
      <c r="M849">
        <v>1</v>
      </c>
    </row>
    <row r="850" spans="1:13" x14ac:dyDescent="0.2">
      <c r="A850" t="s">
        <v>169</v>
      </c>
      <c r="B850" t="s">
        <v>61</v>
      </c>
      <c r="C850">
        <v>29</v>
      </c>
      <c r="D850">
        <v>17.433</v>
      </c>
      <c r="E850">
        <v>4198</v>
      </c>
      <c r="F850">
        <v>4221</v>
      </c>
      <c r="G850">
        <v>4248</v>
      </c>
      <c r="H850" t="s">
        <v>54</v>
      </c>
      <c r="I850">
        <v>471094</v>
      </c>
      <c r="J850">
        <v>12610451</v>
      </c>
      <c r="K850">
        <v>4.79</v>
      </c>
      <c r="L850">
        <v>1.169</v>
      </c>
      <c r="M850">
        <v>1</v>
      </c>
    </row>
    <row r="851" spans="1:13" x14ac:dyDescent="0.2">
      <c r="A851" t="s">
        <v>169</v>
      </c>
      <c r="B851" t="s">
        <v>62</v>
      </c>
      <c r="C851">
        <v>30</v>
      </c>
      <c r="D851">
        <v>18.18</v>
      </c>
      <c r="E851">
        <v>4417</v>
      </c>
      <c r="F851">
        <v>4457</v>
      </c>
      <c r="G851">
        <v>4492</v>
      </c>
      <c r="H851" t="s">
        <v>36</v>
      </c>
      <c r="I851">
        <v>298166</v>
      </c>
      <c r="J851">
        <v>9338669</v>
      </c>
      <c r="K851">
        <v>3.55</v>
      </c>
      <c r="L851">
        <v>0.86499999999999999</v>
      </c>
      <c r="M851">
        <v>1</v>
      </c>
    </row>
    <row r="852" spans="1:13" x14ac:dyDescent="0.2">
      <c r="A852" t="s">
        <v>169</v>
      </c>
      <c r="B852" t="s">
        <v>63</v>
      </c>
      <c r="C852">
        <v>31</v>
      </c>
      <c r="D852">
        <v>18.593</v>
      </c>
      <c r="E852">
        <v>4573</v>
      </c>
      <c r="F852">
        <v>4587</v>
      </c>
      <c r="G852">
        <v>4596</v>
      </c>
      <c r="H852" t="s">
        <v>26</v>
      </c>
      <c r="I852">
        <v>129528</v>
      </c>
      <c r="J852">
        <v>3231984</v>
      </c>
      <c r="K852">
        <v>1.23</v>
      </c>
      <c r="L852">
        <v>0.29899999999999999</v>
      </c>
      <c r="M852">
        <v>1</v>
      </c>
    </row>
    <row r="853" spans="1:13" x14ac:dyDescent="0.2">
      <c r="A853" t="s">
        <v>169</v>
      </c>
      <c r="B853" t="s">
        <v>65</v>
      </c>
      <c r="C853">
        <v>32</v>
      </c>
      <c r="D853">
        <v>18.696000000000002</v>
      </c>
      <c r="E853">
        <v>4596</v>
      </c>
      <c r="F853">
        <v>4620</v>
      </c>
      <c r="G853">
        <v>4646</v>
      </c>
      <c r="H853" t="s">
        <v>30</v>
      </c>
      <c r="I853">
        <v>137017</v>
      </c>
      <c r="J853">
        <v>6410036</v>
      </c>
      <c r="K853">
        <v>2.4300000000000002</v>
      </c>
      <c r="L853">
        <v>0.59399999999999997</v>
      </c>
      <c r="M853">
        <v>1</v>
      </c>
    </row>
    <row r="854" spans="1:13" x14ac:dyDescent="0.2">
      <c r="A854" t="s">
        <v>169</v>
      </c>
      <c r="B854" t="s">
        <v>67</v>
      </c>
      <c r="C854">
        <v>33</v>
      </c>
      <c r="D854">
        <v>18.991</v>
      </c>
      <c r="E854">
        <v>4676</v>
      </c>
      <c r="F854">
        <v>4713</v>
      </c>
      <c r="G854">
        <v>4736</v>
      </c>
      <c r="H854" t="s">
        <v>45</v>
      </c>
      <c r="I854">
        <v>559268</v>
      </c>
      <c r="J854">
        <v>16564782</v>
      </c>
      <c r="K854">
        <v>6.29</v>
      </c>
      <c r="L854">
        <v>1.5349999999999999</v>
      </c>
      <c r="M854">
        <v>1</v>
      </c>
    </row>
    <row r="855" spans="1:13" x14ac:dyDescent="0.2">
      <c r="A855" t="s">
        <v>169</v>
      </c>
      <c r="B855" t="s">
        <v>69</v>
      </c>
      <c r="C855">
        <v>34</v>
      </c>
      <c r="D855">
        <v>19.401</v>
      </c>
      <c r="E855">
        <v>4812</v>
      </c>
      <c r="F855">
        <v>4843</v>
      </c>
      <c r="G855">
        <v>4850</v>
      </c>
      <c r="H855" t="s">
        <v>76</v>
      </c>
      <c r="I855">
        <v>364259</v>
      </c>
      <c r="J855">
        <v>8054979</v>
      </c>
      <c r="K855">
        <v>3.06</v>
      </c>
      <c r="L855">
        <v>0.746</v>
      </c>
      <c r="M855">
        <v>1</v>
      </c>
    </row>
    <row r="856" spans="1:13" x14ac:dyDescent="0.2">
      <c r="A856" t="s">
        <v>169</v>
      </c>
      <c r="B856" t="s">
        <v>70</v>
      </c>
      <c r="C856">
        <v>35</v>
      </c>
      <c r="D856">
        <v>19.452999999999999</v>
      </c>
      <c r="E856">
        <v>4850</v>
      </c>
      <c r="F856">
        <v>4859</v>
      </c>
      <c r="G856">
        <v>4864</v>
      </c>
      <c r="H856" t="s">
        <v>26</v>
      </c>
      <c r="I856">
        <v>518387</v>
      </c>
      <c r="J856">
        <v>11237195</v>
      </c>
      <c r="K856">
        <v>4.2699999999999996</v>
      </c>
      <c r="L856">
        <v>1.0409999999999999</v>
      </c>
      <c r="M856">
        <v>1</v>
      </c>
    </row>
    <row r="857" spans="1:13" x14ac:dyDescent="0.2">
      <c r="A857" t="s">
        <v>169</v>
      </c>
      <c r="B857" t="s">
        <v>71</v>
      </c>
      <c r="C857">
        <v>36</v>
      </c>
      <c r="D857">
        <v>19.503</v>
      </c>
      <c r="E857">
        <v>4864</v>
      </c>
      <c r="F857">
        <v>4875</v>
      </c>
      <c r="G857">
        <v>4919</v>
      </c>
      <c r="H857" t="s">
        <v>54</v>
      </c>
      <c r="I857">
        <v>1253121</v>
      </c>
      <c r="J857">
        <v>33819902</v>
      </c>
      <c r="K857">
        <v>12.84</v>
      </c>
      <c r="L857">
        <v>3.1339999999999999</v>
      </c>
      <c r="M857">
        <v>1</v>
      </c>
    </row>
    <row r="858" spans="1:13" x14ac:dyDescent="0.2">
      <c r="A858" t="s">
        <v>169</v>
      </c>
      <c r="B858" t="s">
        <v>72</v>
      </c>
      <c r="C858">
        <v>37</v>
      </c>
      <c r="D858">
        <v>21.837</v>
      </c>
      <c r="E858">
        <v>5586</v>
      </c>
      <c r="F858">
        <v>5613</v>
      </c>
      <c r="G858">
        <v>5629</v>
      </c>
      <c r="H858" t="s">
        <v>45</v>
      </c>
      <c r="I858">
        <v>129196</v>
      </c>
      <c r="J858">
        <v>2956459</v>
      </c>
      <c r="K858">
        <v>1.1200000000000001</v>
      </c>
      <c r="L858">
        <v>0.27400000000000002</v>
      </c>
      <c r="M858">
        <v>1</v>
      </c>
    </row>
    <row r="859" spans="1:13" x14ac:dyDescent="0.2">
      <c r="A859" t="s">
        <v>169</v>
      </c>
      <c r="B859" t="s">
        <v>73</v>
      </c>
      <c r="C859">
        <v>38</v>
      </c>
      <c r="D859">
        <v>22.077999999999999</v>
      </c>
      <c r="E859">
        <v>5667</v>
      </c>
      <c r="F859">
        <v>5690</v>
      </c>
      <c r="G859">
        <v>5711</v>
      </c>
      <c r="H859" t="s">
        <v>76</v>
      </c>
      <c r="I859">
        <v>261149</v>
      </c>
      <c r="J859">
        <v>6979426</v>
      </c>
      <c r="K859">
        <v>2.65</v>
      </c>
      <c r="L859">
        <v>0.64700000000000002</v>
      </c>
      <c r="M859">
        <v>1</v>
      </c>
    </row>
    <row r="860" spans="1:13" x14ac:dyDescent="0.2">
      <c r="A860" t="s">
        <v>169</v>
      </c>
      <c r="B860" t="s">
        <v>74</v>
      </c>
      <c r="C860">
        <v>39</v>
      </c>
      <c r="D860">
        <v>22.285</v>
      </c>
      <c r="E860">
        <v>5735</v>
      </c>
      <c r="F860">
        <v>5755</v>
      </c>
      <c r="G860">
        <v>5778</v>
      </c>
      <c r="H860" t="s">
        <v>163</v>
      </c>
      <c r="I860">
        <v>306347</v>
      </c>
      <c r="J860">
        <v>9983182</v>
      </c>
      <c r="K860">
        <v>3.79</v>
      </c>
      <c r="L860">
        <v>0.92500000000000004</v>
      </c>
      <c r="M860">
        <v>1</v>
      </c>
    </row>
    <row r="861" spans="1:13" x14ac:dyDescent="0.2">
      <c r="A861" t="s">
        <v>169</v>
      </c>
      <c r="B861" t="s">
        <v>75</v>
      </c>
      <c r="C861">
        <v>40</v>
      </c>
      <c r="D861">
        <v>23.198</v>
      </c>
      <c r="E861">
        <v>5993</v>
      </c>
      <c r="F861">
        <v>6044</v>
      </c>
      <c r="G861">
        <v>6079</v>
      </c>
      <c r="H861" t="s">
        <v>36</v>
      </c>
      <c r="I861">
        <v>234446</v>
      </c>
      <c r="J861">
        <v>7245077</v>
      </c>
      <c r="K861">
        <v>2.75</v>
      </c>
      <c r="L861">
        <v>0.67100000000000004</v>
      </c>
      <c r="M861">
        <v>1</v>
      </c>
    </row>
    <row r="862" spans="1:13" x14ac:dyDescent="0.2">
      <c r="A862" t="s">
        <v>169</v>
      </c>
      <c r="B862" t="s">
        <v>77</v>
      </c>
      <c r="C862">
        <v>41</v>
      </c>
      <c r="D862">
        <v>24.332999999999998</v>
      </c>
      <c r="E862">
        <v>6386</v>
      </c>
      <c r="F862">
        <v>6403</v>
      </c>
      <c r="G862">
        <v>6420</v>
      </c>
      <c r="H862" t="s">
        <v>45</v>
      </c>
      <c r="I862">
        <v>460892</v>
      </c>
      <c r="J862">
        <v>10762511</v>
      </c>
      <c r="K862">
        <v>4.09</v>
      </c>
      <c r="L862">
        <v>0.997</v>
      </c>
      <c r="M862">
        <v>1</v>
      </c>
    </row>
    <row r="863" spans="1:13" x14ac:dyDescent="0.2">
      <c r="A863" t="s">
        <v>169</v>
      </c>
      <c r="B863" t="s">
        <v>78</v>
      </c>
      <c r="C863">
        <v>42</v>
      </c>
      <c r="D863">
        <v>24.605</v>
      </c>
      <c r="E863">
        <v>6458</v>
      </c>
      <c r="F863">
        <v>6489</v>
      </c>
      <c r="G863">
        <v>6523</v>
      </c>
      <c r="H863" t="s">
        <v>68</v>
      </c>
      <c r="I863">
        <v>188575</v>
      </c>
      <c r="J863">
        <v>5363961</v>
      </c>
      <c r="K863">
        <v>2.04</v>
      </c>
      <c r="L863">
        <v>0.497</v>
      </c>
      <c r="M863">
        <v>1</v>
      </c>
    </row>
    <row r="864" spans="1:13" x14ac:dyDescent="0.2">
      <c r="A864" t="s">
        <v>169</v>
      </c>
      <c r="B864" t="s">
        <v>79</v>
      </c>
      <c r="C864">
        <v>43</v>
      </c>
      <c r="D864">
        <v>26.994</v>
      </c>
      <c r="E864">
        <v>7211</v>
      </c>
      <c r="F864">
        <v>7244</v>
      </c>
      <c r="G864">
        <v>7271</v>
      </c>
      <c r="H864" t="s">
        <v>68</v>
      </c>
      <c r="I864">
        <v>126674</v>
      </c>
      <c r="J864">
        <v>3602119</v>
      </c>
      <c r="K864">
        <v>1.37</v>
      </c>
      <c r="L864">
        <v>0.33400000000000002</v>
      </c>
      <c r="M864">
        <v>1</v>
      </c>
    </row>
    <row r="865" spans="1:13" x14ac:dyDescent="0.2">
      <c r="A865" t="s">
        <v>169</v>
      </c>
      <c r="B865" t="s">
        <v>80</v>
      </c>
      <c r="C865">
        <v>44</v>
      </c>
      <c r="D865">
        <v>28.931999999999999</v>
      </c>
      <c r="E865">
        <v>7780</v>
      </c>
      <c r="F865">
        <v>7857</v>
      </c>
      <c r="G865">
        <v>7875</v>
      </c>
      <c r="H865" t="s">
        <v>76</v>
      </c>
      <c r="I865">
        <v>178702</v>
      </c>
      <c r="J865">
        <v>5665464</v>
      </c>
      <c r="K865">
        <v>2.15</v>
      </c>
      <c r="L865">
        <v>0.52500000000000002</v>
      </c>
      <c r="M865">
        <v>1</v>
      </c>
    </row>
    <row r="866" spans="1:13" x14ac:dyDescent="0.2">
      <c r="A866" t="s">
        <v>169</v>
      </c>
      <c r="B866" t="s">
        <v>81</v>
      </c>
      <c r="C866">
        <v>45</v>
      </c>
      <c r="D866">
        <v>29.26</v>
      </c>
      <c r="E866">
        <v>7922</v>
      </c>
      <c r="F866">
        <v>7961</v>
      </c>
      <c r="G866">
        <v>7989</v>
      </c>
      <c r="H866" t="s">
        <v>54</v>
      </c>
      <c r="I866">
        <v>201039</v>
      </c>
      <c r="J866">
        <v>6732515</v>
      </c>
      <c r="K866">
        <v>2.56</v>
      </c>
      <c r="L866">
        <v>0.624</v>
      </c>
      <c r="M866">
        <v>1</v>
      </c>
    </row>
    <row r="867" spans="1:13" x14ac:dyDescent="0.2">
      <c r="A867" t="s">
        <v>169</v>
      </c>
      <c r="B867" t="s">
        <v>82</v>
      </c>
      <c r="C867">
        <v>46</v>
      </c>
      <c r="D867">
        <v>31.242999999999999</v>
      </c>
      <c r="E867">
        <v>8551</v>
      </c>
      <c r="F867">
        <v>8588</v>
      </c>
      <c r="G867">
        <v>8622</v>
      </c>
      <c r="H867" t="s">
        <v>99</v>
      </c>
      <c r="I867">
        <v>828106</v>
      </c>
      <c r="J867">
        <v>25847738</v>
      </c>
      <c r="K867">
        <v>9.81</v>
      </c>
      <c r="L867">
        <v>2.395</v>
      </c>
      <c r="M867">
        <v>1</v>
      </c>
    </row>
    <row r="868" spans="1:13" x14ac:dyDescent="0.2">
      <c r="A868" t="s">
        <v>169</v>
      </c>
      <c r="B868" t="s">
        <v>83</v>
      </c>
      <c r="C868">
        <v>47</v>
      </c>
      <c r="D868">
        <v>32.877000000000002</v>
      </c>
      <c r="E868">
        <v>9071</v>
      </c>
      <c r="F868">
        <v>9105</v>
      </c>
      <c r="G868">
        <v>9159</v>
      </c>
      <c r="H868" t="s">
        <v>45</v>
      </c>
      <c r="I868">
        <v>2084556</v>
      </c>
      <c r="J868">
        <v>55533338</v>
      </c>
      <c r="K868">
        <v>21.08</v>
      </c>
      <c r="L868">
        <v>5.1459999999999999</v>
      </c>
      <c r="M868">
        <v>1</v>
      </c>
    </row>
    <row r="869" spans="1:13" x14ac:dyDescent="0.2">
      <c r="A869" t="s">
        <v>169</v>
      </c>
      <c r="B869" t="s">
        <v>85</v>
      </c>
      <c r="C869">
        <v>48</v>
      </c>
      <c r="D869">
        <v>35.130000000000003</v>
      </c>
      <c r="E869">
        <v>9774</v>
      </c>
      <c r="F869">
        <v>9818</v>
      </c>
      <c r="G869">
        <v>9856</v>
      </c>
      <c r="H869" t="s">
        <v>68</v>
      </c>
      <c r="I869">
        <v>338716</v>
      </c>
      <c r="J869">
        <v>9176098</v>
      </c>
      <c r="K869">
        <v>3.48</v>
      </c>
      <c r="L869">
        <v>0.85</v>
      </c>
      <c r="M869">
        <v>1</v>
      </c>
    </row>
    <row r="870" spans="1:13" x14ac:dyDescent="0.2">
      <c r="A870" t="s">
        <v>170</v>
      </c>
      <c r="B870" t="s">
        <v>13</v>
      </c>
      <c r="C870">
        <v>1</v>
      </c>
      <c r="D870">
        <v>4.2759999999999998</v>
      </c>
      <c r="E870">
        <v>44</v>
      </c>
      <c r="F870">
        <v>60</v>
      </c>
      <c r="G870">
        <v>79</v>
      </c>
      <c r="H870" t="s">
        <v>28</v>
      </c>
      <c r="I870">
        <v>948164</v>
      </c>
      <c r="J870">
        <v>17081537</v>
      </c>
      <c r="K870">
        <v>3.87</v>
      </c>
      <c r="L870">
        <v>0.58499999999999996</v>
      </c>
      <c r="M870">
        <v>1</v>
      </c>
    </row>
    <row r="871" spans="1:13" x14ac:dyDescent="0.2">
      <c r="A871" t="s">
        <v>170</v>
      </c>
      <c r="B871" t="s">
        <v>15</v>
      </c>
      <c r="C871">
        <v>2</v>
      </c>
      <c r="D871">
        <v>4.3959999999999999</v>
      </c>
      <c r="E871">
        <v>79</v>
      </c>
      <c r="F871">
        <v>98</v>
      </c>
      <c r="G871">
        <v>130</v>
      </c>
      <c r="H871" t="s">
        <v>18</v>
      </c>
      <c r="I871">
        <v>1194706</v>
      </c>
      <c r="J871">
        <v>24175972</v>
      </c>
      <c r="K871">
        <v>5.48</v>
      </c>
      <c r="L871">
        <v>0.82699999999999996</v>
      </c>
      <c r="M871">
        <v>1</v>
      </c>
    </row>
    <row r="872" spans="1:13" x14ac:dyDescent="0.2">
      <c r="A872" t="s">
        <v>170</v>
      </c>
      <c r="B872" t="s">
        <v>17</v>
      </c>
      <c r="C872">
        <v>3</v>
      </c>
      <c r="D872">
        <v>4.8710000000000004</v>
      </c>
      <c r="E872">
        <v>235</v>
      </c>
      <c r="F872">
        <v>248</v>
      </c>
      <c r="G872">
        <v>275</v>
      </c>
      <c r="H872" t="s">
        <v>162</v>
      </c>
      <c r="I872">
        <v>601286</v>
      </c>
      <c r="J872">
        <v>15412367</v>
      </c>
      <c r="K872">
        <v>3.49</v>
      </c>
      <c r="L872">
        <v>0.52700000000000002</v>
      </c>
      <c r="M872">
        <v>1</v>
      </c>
    </row>
    <row r="873" spans="1:13" x14ac:dyDescent="0.2">
      <c r="A873" t="s">
        <v>170</v>
      </c>
      <c r="B873" t="s">
        <v>19</v>
      </c>
      <c r="C873">
        <v>4</v>
      </c>
      <c r="D873">
        <v>5.4329999999999998</v>
      </c>
      <c r="E873">
        <v>400</v>
      </c>
      <c r="F873">
        <v>426</v>
      </c>
      <c r="G873">
        <v>486</v>
      </c>
      <c r="H873" t="s">
        <v>45</v>
      </c>
      <c r="I873">
        <v>20795283</v>
      </c>
      <c r="J873">
        <v>441439633</v>
      </c>
      <c r="K873">
        <v>100</v>
      </c>
      <c r="L873">
        <v>15.109</v>
      </c>
      <c r="M873">
        <v>1</v>
      </c>
    </row>
    <row r="874" spans="1:13" x14ac:dyDescent="0.2">
      <c r="A874" t="s">
        <v>170</v>
      </c>
      <c r="B874" t="s">
        <v>21</v>
      </c>
      <c r="C874">
        <v>5</v>
      </c>
      <c r="D874">
        <v>5.657</v>
      </c>
      <c r="E874">
        <v>486</v>
      </c>
      <c r="F874">
        <v>496</v>
      </c>
      <c r="G874">
        <v>511</v>
      </c>
      <c r="H874" t="s">
        <v>116</v>
      </c>
      <c r="I874">
        <v>378569</v>
      </c>
      <c r="J874">
        <v>8347917</v>
      </c>
      <c r="K874">
        <v>1.89</v>
      </c>
      <c r="L874">
        <v>0.28599999999999998</v>
      </c>
      <c r="M874">
        <v>1</v>
      </c>
    </row>
    <row r="875" spans="1:13" x14ac:dyDescent="0.2">
      <c r="A875" t="s">
        <v>170</v>
      </c>
      <c r="B875" t="s">
        <v>23</v>
      </c>
      <c r="C875">
        <v>6</v>
      </c>
      <c r="D875">
        <v>5.7640000000000002</v>
      </c>
      <c r="E875">
        <v>511</v>
      </c>
      <c r="F875">
        <v>530</v>
      </c>
      <c r="G875">
        <v>559</v>
      </c>
      <c r="H875" t="s">
        <v>20</v>
      </c>
      <c r="I875">
        <v>14279521</v>
      </c>
      <c r="J875">
        <v>382069533</v>
      </c>
      <c r="K875">
        <v>86.55</v>
      </c>
      <c r="L875">
        <v>13.077</v>
      </c>
      <c r="M875">
        <v>1</v>
      </c>
    </row>
    <row r="876" spans="1:13" x14ac:dyDescent="0.2">
      <c r="A876" t="s">
        <v>170</v>
      </c>
      <c r="B876" t="s">
        <v>25</v>
      </c>
      <c r="C876">
        <v>7</v>
      </c>
      <c r="D876">
        <v>5.8719999999999999</v>
      </c>
      <c r="E876">
        <v>559</v>
      </c>
      <c r="F876">
        <v>565</v>
      </c>
      <c r="G876">
        <v>627</v>
      </c>
      <c r="H876" t="s">
        <v>49</v>
      </c>
      <c r="I876">
        <v>1315191</v>
      </c>
      <c r="J876">
        <v>82094255</v>
      </c>
      <c r="K876">
        <v>18.600000000000001</v>
      </c>
      <c r="L876">
        <v>2.81</v>
      </c>
      <c r="M876">
        <v>1</v>
      </c>
    </row>
    <row r="877" spans="1:13" x14ac:dyDescent="0.2">
      <c r="A877" t="s">
        <v>170</v>
      </c>
      <c r="B877" t="s">
        <v>27</v>
      </c>
      <c r="C877">
        <v>8</v>
      </c>
      <c r="D877">
        <v>6.1150000000000002</v>
      </c>
      <c r="E877">
        <v>627</v>
      </c>
      <c r="F877">
        <v>641</v>
      </c>
      <c r="G877">
        <v>692</v>
      </c>
      <c r="H877" t="s">
        <v>128</v>
      </c>
      <c r="I877">
        <v>683933</v>
      </c>
      <c r="J877">
        <v>27905399</v>
      </c>
      <c r="K877">
        <v>6.32</v>
      </c>
      <c r="L877">
        <v>0.95499999999999996</v>
      </c>
      <c r="M877">
        <v>1</v>
      </c>
    </row>
    <row r="878" spans="1:13" x14ac:dyDescent="0.2">
      <c r="A878" t="s">
        <v>170</v>
      </c>
      <c r="B878" t="s">
        <v>29</v>
      </c>
      <c r="C878">
        <v>9</v>
      </c>
      <c r="D878">
        <v>6.7229999999999999</v>
      </c>
      <c r="E878">
        <v>790</v>
      </c>
      <c r="F878">
        <v>834</v>
      </c>
      <c r="G878">
        <v>846</v>
      </c>
      <c r="H878" t="s">
        <v>14</v>
      </c>
      <c r="I878">
        <v>508231</v>
      </c>
      <c r="J878">
        <v>9512110</v>
      </c>
      <c r="K878">
        <v>2.15</v>
      </c>
      <c r="L878">
        <v>0.32600000000000001</v>
      </c>
      <c r="M878">
        <v>1</v>
      </c>
    </row>
    <row r="879" spans="1:13" x14ac:dyDescent="0.2">
      <c r="A879" t="s">
        <v>170</v>
      </c>
      <c r="B879" t="s">
        <v>31</v>
      </c>
      <c r="C879">
        <v>10</v>
      </c>
      <c r="D879">
        <v>6.968</v>
      </c>
      <c r="E879">
        <v>890</v>
      </c>
      <c r="F879">
        <v>911</v>
      </c>
      <c r="G879">
        <v>926</v>
      </c>
      <c r="H879" t="s">
        <v>28</v>
      </c>
      <c r="I879">
        <v>879464</v>
      </c>
      <c r="J879">
        <v>19404892</v>
      </c>
      <c r="K879">
        <v>4.4000000000000004</v>
      </c>
      <c r="L879">
        <v>0.66400000000000003</v>
      </c>
      <c r="M879">
        <v>1</v>
      </c>
    </row>
    <row r="880" spans="1:13" x14ac:dyDescent="0.2">
      <c r="A880" t="s">
        <v>170</v>
      </c>
      <c r="B880" t="s">
        <v>33</v>
      </c>
      <c r="C880">
        <v>11</v>
      </c>
      <c r="D880">
        <v>7.0949999999999998</v>
      </c>
      <c r="E880">
        <v>926</v>
      </c>
      <c r="F880">
        <v>951</v>
      </c>
      <c r="G880">
        <v>1002</v>
      </c>
      <c r="H880" t="s">
        <v>30</v>
      </c>
      <c r="I880">
        <v>823778</v>
      </c>
      <c r="J880">
        <v>29729604</v>
      </c>
      <c r="K880">
        <v>6.73</v>
      </c>
      <c r="L880">
        <v>1.018</v>
      </c>
      <c r="M880">
        <v>1</v>
      </c>
    </row>
    <row r="881" spans="1:13" x14ac:dyDescent="0.2">
      <c r="A881" t="s">
        <v>170</v>
      </c>
      <c r="B881" t="s">
        <v>35</v>
      </c>
      <c r="C881">
        <v>12</v>
      </c>
      <c r="D881">
        <v>7.5110000000000001</v>
      </c>
      <c r="E881">
        <v>1057</v>
      </c>
      <c r="F881">
        <v>1083</v>
      </c>
      <c r="G881">
        <v>1097</v>
      </c>
      <c r="H881" t="s">
        <v>14</v>
      </c>
      <c r="I881">
        <v>492962</v>
      </c>
      <c r="J881">
        <v>9902058</v>
      </c>
      <c r="K881">
        <v>2.2400000000000002</v>
      </c>
      <c r="L881">
        <v>0.33900000000000002</v>
      </c>
      <c r="M881">
        <v>1</v>
      </c>
    </row>
    <row r="882" spans="1:13" x14ac:dyDescent="0.2">
      <c r="A882" t="s">
        <v>170</v>
      </c>
      <c r="B882" t="s">
        <v>37</v>
      </c>
      <c r="C882">
        <v>13</v>
      </c>
      <c r="D882">
        <v>8.4730000000000008</v>
      </c>
      <c r="E882">
        <v>1374</v>
      </c>
      <c r="F882">
        <v>1387</v>
      </c>
      <c r="G882">
        <v>1417</v>
      </c>
      <c r="H882" t="s">
        <v>54</v>
      </c>
      <c r="I882">
        <v>371338</v>
      </c>
      <c r="J882">
        <v>10314321</v>
      </c>
      <c r="K882">
        <v>2.34</v>
      </c>
      <c r="L882">
        <v>0.35299999999999998</v>
      </c>
      <c r="M882">
        <v>1</v>
      </c>
    </row>
    <row r="883" spans="1:13" x14ac:dyDescent="0.2">
      <c r="A883" t="s">
        <v>170</v>
      </c>
      <c r="B883" t="s">
        <v>39</v>
      </c>
      <c r="C883">
        <v>14</v>
      </c>
      <c r="D883">
        <v>8.9009999999999998</v>
      </c>
      <c r="E883">
        <v>1494</v>
      </c>
      <c r="F883">
        <v>1523</v>
      </c>
      <c r="G883">
        <v>1594</v>
      </c>
      <c r="H883" t="s">
        <v>66</v>
      </c>
      <c r="I883">
        <v>861886</v>
      </c>
      <c r="J883">
        <v>43836005</v>
      </c>
      <c r="K883">
        <v>9.93</v>
      </c>
      <c r="L883">
        <v>1.5</v>
      </c>
      <c r="M883">
        <v>1</v>
      </c>
    </row>
    <row r="884" spans="1:13" x14ac:dyDescent="0.2">
      <c r="A884" t="s">
        <v>170</v>
      </c>
      <c r="B884" t="s">
        <v>40</v>
      </c>
      <c r="C884">
        <v>15</v>
      </c>
      <c r="D884">
        <v>9.8209999999999997</v>
      </c>
      <c r="E884">
        <v>1791</v>
      </c>
      <c r="F884">
        <v>1813</v>
      </c>
      <c r="G884">
        <v>1829</v>
      </c>
      <c r="H884" t="s">
        <v>28</v>
      </c>
      <c r="I884">
        <v>362478</v>
      </c>
      <c r="J884">
        <v>8686349</v>
      </c>
      <c r="K884">
        <v>1.97</v>
      </c>
      <c r="L884">
        <v>0.29699999999999999</v>
      </c>
      <c r="M884">
        <v>1</v>
      </c>
    </row>
    <row r="885" spans="1:13" x14ac:dyDescent="0.2">
      <c r="A885" t="s">
        <v>170</v>
      </c>
      <c r="B885" t="s">
        <v>41</v>
      </c>
      <c r="C885">
        <v>16</v>
      </c>
      <c r="D885">
        <v>10.308</v>
      </c>
      <c r="E885">
        <v>1939</v>
      </c>
      <c r="F885">
        <v>1967</v>
      </c>
      <c r="G885">
        <v>1998</v>
      </c>
      <c r="H885" t="s">
        <v>52</v>
      </c>
      <c r="I885">
        <v>2595826</v>
      </c>
      <c r="J885">
        <v>96691668</v>
      </c>
      <c r="K885">
        <v>21.9</v>
      </c>
      <c r="L885">
        <v>3.3090000000000002</v>
      </c>
      <c r="M885">
        <v>1</v>
      </c>
    </row>
    <row r="886" spans="1:13" x14ac:dyDescent="0.2">
      <c r="A886" t="s">
        <v>170</v>
      </c>
      <c r="B886" t="s">
        <v>42</v>
      </c>
      <c r="C886">
        <v>17</v>
      </c>
      <c r="D886">
        <v>10.462999999999999</v>
      </c>
      <c r="E886">
        <v>1998</v>
      </c>
      <c r="F886">
        <v>2016</v>
      </c>
      <c r="G886">
        <v>2076</v>
      </c>
      <c r="H886" t="s">
        <v>34</v>
      </c>
      <c r="I886">
        <v>5901362</v>
      </c>
      <c r="J886">
        <v>196328155</v>
      </c>
      <c r="K886">
        <v>44.47</v>
      </c>
      <c r="L886">
        <v>6.7190000000000003</v>
      </c>
      <c r="M886">
        <v>1</v>
      </c>
    </row>
    <row r="887" spans="1:13" x14ac:dyDescent="0.2">
      <c r="A887" t="s">
        <v>170</v>
      </c>
      <c r="B887" t="s">
        <v>44</v>
      </c>
      <c r="C887">
        <v>18</v>
      </c>
      <c r="D887">
        <v>11.15</v>
      </c>
      <c r="E887">
        <v>2216</v>
      </c>
      <c r="F887">
        <v>2234</v>
      </c>
      <c r="G887">
        <v>2268</v>
      </c>
      <c r="H887" t="s">
        <v>156</v>
      </c>
      <c r="I887">
        <v>318642</v>
      </c>
      <c r="J887">
        <v>14105715</v>
      </c>
      <c r="K887">
        <v>3.2</v>
      </c>
      <c r="L887">
        <v>0.48299999999999998</v>
      </c>
      <c r="M887">
        <v>1</v>
      </c>
    </row>
    <row r="888" spans="1:13" x14ac:dyDescent="0.2">
      <c r="A888" t="s">
        <v>170</v>
      </c>
      <c r="B888" t="s">
        <v>46</v>
      </c>
      <c r="C888">
        <v>19</v>
      </c>
      <c r="D888">
        <v>12.287000000000001</v>
      </c>
      <c r="E888">
        <v>2568</v>
      </c>
      <c r="F888">
        <v>2593</v>
      </c>
      <c r="G888">
        <v>2618</v>
      </c>
      <c r="H888" t="s">
        <v>45</v>
      </c>
      <c r="I888">
        <v>1026016</v>
      </c>
      <c r="J888">
        <v>29389778</v>
      </c>
      <c r="K888">
        <v>6.66</v>
      </c>
      <c r="L888">
        <v>1.006</v>
      </c>
      <c r="M888">
        <v>1</v>
      </c>
    </row>
    <row r="889" spans="1:13" x14ac:dyDescent="0.2">
      <c r="A889" t="s">
        <v>170</v>
      </c>
      <c r="B889" t="s">
        <v>48</v>
      </c>
      <c r="C889">
        <v>20</v>
      </c>
      <c r="D889">
        <v>13.51</v>
      </c>
      <c r="E889">
        <v>2954</v>
      </c>
      <c r="F889">
        <v>2980</v>
      </c>
      <c r="G889">
        <v>3019</v>
      </c>
      <c r="H889" t="s">
        <v>76</v>
      </c>
      <c r="I889">
        <v>9451186</v>
      </c>
      <c r="J889">
        <v>271555374</v>
      </c>
      <c r="K889">
        <v>61.52</v>
      </c>
      <c r="L889">
        <v>9.2940000000000005</v>
      </c>
      <c r="M889">
        <v>1</v>
      </c>
    </row>
    <row r="890" spans="1:13" x14ac:dyDescent="0.2">
      <c r="A890" t="s">
        <v>170</v>
      </c>
      <c r="B890" t="s">
        <v>50</v>
      </c>
      <c r="C890">
        <v>21</v>
      </c>
      <c r="D890">
        <v>13.885</v>
      </c>
      <c r="E890">
        <v>3045</v>
      </c>
      <c r="F890">
        <v>3099</v>
      </c>
      <c r="G890">
        <v>3125</v>
      </c>
      <c r="H890" t="s">
        <v>28</v>
      </c>
      <c r="I890">
        <v>2306851</v>
      </c>
      <c r="J890">
        <v>62922578</v>
      </c>
      <c r="K890">
        <v>14.25</v>
      </c>
      <c r="L890">
        <v>2.1539999999999999</v>
      </c>
      <c r="M890">
        <v>1</v>
      </c>
    </row>
    <row r="891" spans="1:13" x14ac:dyDescent="0.2">
      <c r="A891" t="s">
        <v>170</v>
      </c>
      <c r="B891" t="s">
        <v>51</v>
      </c>
      <c r="C891">
        <v>22</v>
      </c>
      <c r="D891">
        <v>15.266999999999999</v>
      </c>
      <c r="E891">
        <v>3521</v>
      </c>
      <c r="F891">
        <v>3536</v>
      </c>
      <c r="G891">
        <v>3567</v>
      </c>
      <c r="H891" t="s">
        <v>47</v>
      </c>
      <c r="I891">
        <v>544005</v>
      </c>
      <c r="J891">
        <v>17263795</v>
      </c>
      <c r="K891">
        <v>3.91</v>
      </c>
      <c r="L891">
        <v>0.59099999999999997</v>
      </c>
      <c r="M891">
        <v>1</v>
      </c>
    </row>
    <row r="892" spans="1:13" x14ac:dyDescent="0.2">
      <c r="A892" t="s">
        <v>170</v>
      </c>
      <c r="B892" t="s">
        <v>53</v>
      </c>
      <c r="C892">
        <v>23</v>
      </c>
      <c r="D892">
        <v>15.491</v>
      </c>
      <c r="E892">
        <v>3570</v>
      </c>
      <c r="F892">
        <v>3606</v>
      </c>
      <c r="G892">
        <v>3635</v>
      </c>
      <c r="H892" t="s">
        <v>36</v>
      </c>
      <c r="I892">
        <v>498618</v>
      </c>
      <c r="J892">
        <v>16876666</v>
      </c>
      <c r="K892">
        <v>3.82</v>
      </c>
      <c r="L892">
        <v>0.57799999999999996</v>
      </c>
      <c r="M892">
        <v>1</v>
      </c>
    </row>
    <row r="893" spans="1:13" x14ac:dyDescent="0.2">
      <c r="A893" t="s">
        <v>170</v>
      </c>
      <c r="B893" t="s">
        <v>55</v>
      </c>
      <c r="C893">
        <v>24</v>
      </c>
      <c r="D893">
        <v>15.709</v>
      </c>
      <c r="E893">
        <v>3638</v>
      </c>
      <c r="F893">
        <v>3676</v>
      </c>
      <c r="G893">
        <v>3695</v>
      </c>
      <c r="H893" t="s">
        <v>157</v>
      </c>
      <c r="I893">
        <v>380276</v>
      </c>
      <c r="J893">
        <v>11575218</v>
      </c>
      <c r="K893">
        <v>2.62</v>
      </c>
      <c r="L893">
        <v>0.39600000000000002</v>
      </c>
      <c r="M893">
        <v>1</v>
      </c>
    </row>
    <row r="894" spans="1:13" x14ac:dyDescent="0.2">
      <c r="A894" t="s">
        <v>170</v>
      </c>
      <c r="B894" t="s">
        <v>57</v>
      </c>
      <c r="C894">
        <v>25</v>
      </c>
      <c r="D894">
        <v>16</v>
      </c>
      <c r="E894">
        <v>3746</v>
      </c>
      <c r="F894">
        <v>3767</v>
      </c>
      <c r="G894">
        <v>3789</v>
      </c>
      <c r="H894" t="s">
        <v>45</v>
      </c>
      <c r="I894">
        <v>1343272</v>
      </c>
      <c r="J894">
        <v>34690724</v>
      </c>
      <c r="K894">
        <v>7.86</v>
      </c>
      <c r="L894">
        <v>1.1870000000000001</v>
      </c>
      <c r="M894">
        <v>1</v>
      </c>
    </row>
    <row r="895" spans="1:13" x14ac:dyDescent="0.2">
      <c r="A895" t="s">
        <v>170</v>
      </c>
      <c r="B895" t="s">
        <v>58</v>
      </c>
      <c r="C895">
        <v>26</v>
      </c>
      <c r="D895">
        <v>16.21</v>
      </c>
      <c r="E895">
        <v>3815</v>
      </c>
      <c r="F895">
        <v>3834</v>
      </c>
      <c r="G895">
        <v>3860</v>
      </c>
      <c r="H895" t="s">
        <v>49</v>
      </c>
      <c r="I895">
        <v>2200442</v>
      </c>
      <c r="J895">
        <v>65607876</v>
      </c>
      <c r="K895">
        <v>14.86</v>
      </c>
      <c r="L895">
        <v>2.2450000000000001</v>
      </c>
      <c r="M895">
        <v>1</v>
      </c>
    </row>
    <row r="896" spans="1:13" x14ac:dyDescent="0.2">
      <c r="A896" t="s">
        <v>170</v>
      </c>
      <c r="B896" t="s">
        <v>59</v>
      </c>
      <c r="C896">
        <v>27</v>
      </c>
      <c r="D896">
        <v>16.364999999999998</v>
      </c>
      <c r="E896">
        <v>3860</v>
      </c>
      <c r="F896">
        <v>3883</v>
      </c>
      <c r="G896">
        <v>3909</v>
      </c>
      <c r="H896" t="s">
        <v>24</v>
      </c>
      <c r="I896">
        <v>1215197</v>
      </c>
      <c r="J896">
        <v>38266432</v>
      </c>
      <c r="K896">
        <v>8.67</v>
      </c>
      <c r="L896">
        <v>1.31</v>
      </c>
      <c r="M896">
        <v>1</v>
      </c>
    </row>
    <row r="897" spans="1:13" x14ac:dyDescent="0.2">
      <c r="A897" t="s">
        <v>170</v>
      </c>
      <c r="B897" t="s">
        <v>60</v>
      </c>
      <c r="C897">
        <v>28</v>
      </c>
      <c r="D897">
        <v>16.548999999999999</v>
      </c>
      <c r="E897">
        <v>3916</v>
      </c>
      <c r="F897">
        <v>3941</v>
      </c>
      <c r="G897">
        <v>3977</v>
      </c>
      <c r="H897" t="s">
        <v>110</v>
      </c>
      <c r="I897">
        <v>12848965</v>
      </c>
      <c r="J897">
        <v>322847358</v>
      </c>
      <c r="K897">
        <v>73.14</v>
      </c>
      <c r="L897">
        <v>11.05</v>
      </c>
      <c r="M897">
        <v>1</v>
      </c>
    </row>
    <row r="898" spans="1:13" x14ac:dyDescent="0.2">
      <c r="A898" t="s">
        <v>170</v>
      </c>
      <c r="B898" t="s">
        <v>61</v>
      </c>
      <c r="C898">
        <v>29</v>
      </c>
      <c r="D898">
        <v>17.324999999999999</v>
      </c>
      <c r="E898">
        <v>4169</v>
      </c>
      <c r="F898">
        <v>4187</v>
      </c>
      <c r="G898">
        <v>4207</v>
      </c>
      <c r="H898" t="s">
        <v>126</v>
      </c>
      <c r="I898">
        <v>1051944</v>
      </c>
      <c r="J898">
        <v>25306635</v>
      </c>
      <c r="K898">
        <v>5.73</v>
      </c>
      <c r="L898">
        <v>0.86599999999999999</v>
      </c>
      <c r="M898">
        <v>1</v>
      </c>
    </row>
    <row r="899" spans="1:13" x14ac:dyDescent="0.2">
      <c r="A899" t="s">
        <v>170</v>
      </c>
      <c r="B899" t="s">
        <v>62</v>
      </c>
      <c r="C899">
        <v>30</v>
      </c>
      <c r="D899">
        <v>17.919</v>
      </c>
      <c r="E899">
        <v>4346</v>
      </c>
      <c r="F899">
        <v>4374</v>
      </c>
      <c r="G899">
        <v>4396</v>
      </c>
      <c r="H899" t="s">
        <v>76</v>
      </c>
      <c r="I899">
        <v>725897</v>
      </c>
      <c r="J899">
        <v>19580795</v>
      </c>
      <c r="K899">
        <v>4.4400000000000004</v>
      </c>
      <c r="L899">
        <v>0.67</v>
      </c>
      <c r="M899">
        <v>1</v>
      </c>
    </row>
    <row r="900" spans="1:13" x14ac:dyDescent="0.2">
      <c r="A900" t="s">
        <v>170</v>
      </c>
      <c r="B900" t="s">
        <v>63</v>
      </c>
      <c r="C900">
        <v>31</v>
      </c>
      <c r="D900">
        <v>18.177</v>
      </c>
      <c r="E900">
        <v>4421</v>
      </c>
      <c r="F900">
        <v>4456</v>
      </c>
      <c r="G900">
        <v>4507</v>
      </c>
      <c r="H900" t="s">
        <v>36</v>
      </c>
      <c r="I900">
        <v>2099507</v>
      </c>
      <c r="J900">
        <v>64191346</v>
      </c>
      <c r="K900">
        <v>14.54</v>
      </c>
      <c r="L900">
        <v>2.1970000000000001</v>
      </c>
      <c r="M900">
        <v>1</v>
      </c>
    </row>
    <row r="901" spans="1:13" x14ac:dyDescent="0.2">
      <c r="A901" t="s">
        <v>170</v>
      </c>
      <c r="B901" t="s">
        <v>65</v>
      </c>
      <c r="C901">
        <v>32</v>
      </c>
      <c r="D901">
        <v>18.591000000000001</v>
      </c>
      <c r="E901">
        <v>4544</v>
      </c>
      <c r="F901">
        <v>4587</v>
      </c>
      <c r="G901">
        <v>4601</v>
      </c>
      <c r="H901" t="s">
        <v>38</v>
      </c>
      <c r="I901">
        <v>680119</v>
      </c>
      <c r="J901">
        <v>17500199</v>
      </c>
      <c r="K901">
        <v>3.96</v>
      </c>
      <c r="L901">
        <v>0.59899999999999998</v>
      </c>
      <c r="M901">
        <v>1</v>
      </c>
    </row>
    <row r="902" spans="1:13" x14ac:dyDescent="0.2">
      <c r="A902" t="s">
        <v>170</v>
      </c>
      <c r="B902" t="s">
        <v>67</v>
      </c>
      <c r="C902">
        <v>33</v>
      </c>
      <c r="D902">
        <v>18.692</v>
      </c>
      <c r="E902">
        <v>4601</v>
      </c>
      <c r="F902">
        <v>4619</v>
      </c>
      <c r="G902">
        <v>4650</v>
      </c>
      <c r="H902" t="s">
        <v>30</v>
      </c>
      <c r="I902">
        <v>984983</v>
      </c>
      <c r="J902">
        <v>29580674</v>
      </c>
      <c r="K902">
        <v>6.7</v>
      </c>
      <c r="L902">
        <v>1.012</v>
      </c>
      <c r="M902">
        <v>1</v>
      </c>
    </row>
    <row r="903" spans="1:13" x14ac:dyDescent="0.2">
      <c r="A903" t="s">
        <v>170</v>
      </c>
      <c r="B903" t="s">
        <v>69</v>
      </c>
      <c r="C903">
        <v>34</v>
      </c>
      <c r="D903">
        <v>18.986999999999998</v>
      </c>
      <c r="E903">
        <v>4681</v>
      </c>
      <c r="F903">
        <v>4712</v>
      </c>
      <c r="G903">
        <v>4739</v>
      </c>
      <c r="H903" t="s">
        <v>45</v>
      </c>
      <c r="I903">
        <v>1048557</v>
      </c>
      <c r="J903">
        <v>31346415</v>
      </c>
      <c r="K903">
        <v>7.1</v>
      </c>
      <c r="L903">
        <v>1.073</v>
      </c>
      <c r="M903">
        <v>1</v>
      </c>
    </row>
    <row r="904" spans="1:13" x14ac:dyDescent="0.2">
      <c r="A904" t="s">
        <v>170</v>
      </c>
      <c r="B904" t="s">
        <v>70</v>
      </c>
      <c r="C904">
        <v>35</v>
      </c>
      <c r="D904">
        <v>19.396000000000001</v>
      </c>
      <c r="E904">
        <v>4821</v>
      </c>
      <c r="F904">
        <v>4841</v>
      </c>
      <c r="G904">
        <v>4850</v>
      </c>
      <c r="H904" t="s">
        <v>118</v>
      </c>
      <c r="I904">
        <v>1461844</v>
      </c>
      <c r="J904">
        <v>34027608</v>
      </c>
      <c r="K904">
        <v>7.71</v>
      </c>
      <c r="L904">
        <v>1.165</v>
      </c>
      <c r="M904">
        <v>1</v>
      </c>
    </row>
    <row r="905" spans="1:13" x14ac:dyDescent="0.2">
      <c r="A905" t="s">
        <v>170</v>
      </c>
      <c r="B905" t="s">
        <v>71</v>
      </c>
      <c r="C905">
        <v>36</v>
      </c>
      <c r="D905">
        <v>19.45</v>
      </c>
      <c r="E905">
        <v>4850</v>
      </c>
      <c r="F905">
        <v>4859</v>
      </c>
      <c r="G905">
        <v>4867</v>
      </c>
      <c r="H905" t="s">
        <v>52</v>
      </c>
      <c r="I905">
        <v>1679907</v>
      </c>
      <c r="J905">
        <v>42451706</v>
      </c>
      <c r="K905">
        <v>9.6199999999999992</v>
      </c>
      <c r="L905">
        <v>1.4530000000000001</v>
      </c>
      <c r="M905">
        <v>1</v>
      </c>
    </row>
    <row r="906" spans="1:13" x14ac:dyDescent="0.2">
      <c r="A906" t="s">
        <v>170</v>
      </c>
      <c r="B906" t="s">
        <v>72</v>
      </c>
      <c r="C906">
        <v>37</v>
      </c>
      <c r="D906">
        <v>19.501999999999999</v>
      </c>
      <c r="E906">
        <v>4867</v>
      </c>
      <c r="F906">
        <v>4875</v>
      </c>
      <c r="G906">
        <v>4894</v>
      </c>
      <c r="H906" t="s">
        <v>52</v>
      </c>
      <c r="I906">
        <v>1570595</v>
      </c>
      <c r="J906">
        <v>36537315</v>
      </c>
      <c r="K906">
        <v>8.2799999999999994</v>
      </c>
      <c r="L906">
        <v>1.2509999999999999</v>
      </c>
      <c r="M906">
        <v>1</v>
      </c>
    </row>
    <row r="907" spans="1:13" x14ac:dyDescent="0.2">
      <c r="A907" t="s">
        <v>170</v>
      </c>
      <c r="B907" t="s">
        <v>73</v>
      </c>
      <c r="C907">
        <v>38</v>
      </c>
      <c r="D907">
        <v>21.835999999999999</v>
      </c>
      <c r="E907">
        <v>5588</v>
      </c>
      <c r="F907">
        <v>5613</v>
      </c>
      <c r="G907">
        <v>5632</v>
      </c>
      <c r="H907" t="s">
        <v>45</v>
      </c>
      <c r="I907">
        <v>1257611</v>
      </c>
      <c r="J907">
        <v>30084145</v>
      </c>
      <c r="K907">
        <v>6.82</v>
      </c>
      <c r="L907">
        <v>1.03</v>
      </c>
      <c r="M907">
        <v>1</v>
      </c>
    </row>
    <row r="908" spans="1:13" x14ac:dyDescent="0.2">
      <c r="A908" t="s">
        <v>170</v>
      </c>
      <c r="B908" t="s">
        <v>74</v>
      </c>
      <c r="C908">
        <v>39</v>
      </c>
      <c r="D908">
        <v>22.076000000000001</v>
      </c>
      <c r="E908">
        <v>5664</v>
      </c>
      <c r="F908">
        <v>5689</v>
      </c>
      <c r="G908">
        <v>5710</v>
      </c>
      <c r="H908" t="s">
        <v>76</v>
      </c>
      <c r="I908">
        <v>1326370</v>
      </c>
      <c r="J908">
        <v>31864509</v>
      </c>
      <c r="K908">
        <v>7.22</v>
      </c>
      <c r="L908">
        <v>1.091</v>
      </c>
      <c r="M908">
        <v>1</v>
      </c>
    </row>
    <row r="909" spans="1:13" x14ac:dyDescent="0.2">
      <c r="A909" t="s">
        <v>170</v>
      </c>
      <c r="B909" t="s">
        <v>75</v>
      </c>
      <c r="C909">
        <v>40</v>
      </c>
      <c r="D909">
        <v>22.286000000000001</v>
      </c>
      <c r="E909">
        <v>5737</v>
      </c>
      <c r="F909">
        <v>5755</v>
      </c>
      <c r="G909">
        <v>5777</v>
      </c>
      <c r="H909" t="s">
        <v>26</v>
      </c>
      <c r="I909">
        <v>478869</v>
      </c>
      <c r="J909">
        <v>17832597</v>
      </c>
      <c r="K909">
        <v>4.04</v>
      </c>
      <c r="L909">
        <v>0.61</v>
      </c>
      <c r="M909">
        <v>1</v>
      </c>
    </row>
    <row r="910" spans="1:13" x14ac:dyDescent="0.2">
      <c r="A910" t="s">
        <v>170</v>
      </c>
      <c r="B910" t="s">
        <v>77</v>
      </c>
      <c r="C910">
        <v>41</v>
      </c>
      <c r="D910">
        <v>22.42</v>
      </c>
      <c r="E910">
        <v>5777</v>
      </c>
      <c r="F910">
        <v>5798</v>
      </c>
      <c r="G910">
        <v>5828</v>
      </c>
      <c r="H910" t="s">
        <v>34</v>
      </c>
      <c r="I910">
        <v>464514</v>
      </c>
      <c r="J910">
        <v>14528003</v>
      </c>
      <c r="K910">
        <v>3.29</v>
      </c>
      <c r="L910">
        <v>0.497</v>
      </c>
      <c r="M910">
        <v>1</v>
      </c>
    </row>
    <row r="911" spans="1:13" x14ac:dyDescent="0.2">
      <c r="A911" t="s">
        <v>170</v>
      </c>
      <c r="B911" t="s">
        <v>78</v>
      </c>
      <c r="C911">
        <v>42</v>
      </c>
      <c r="D911">
        <v>24.332999999999998</v>
      </c>
      <c r="E911">
        <v>6385</v>
      </c>
      <c r="F911">
        <v>6403</v>
      </c>
      <c r="G911">
        <v>6419</v>
      </c>
      <c r="H911" t="s">
        <v>16</v>
      </c>
      <c r="I911">
        <v>1183616</v>
      </c>
      <c r="J911">
        <v>27610604</v>
      </c>
      <c r="K911">
        <v>6.25</v>
      </c>
      <c r="L911">
        <v>0.94499999999999995</v>
      </c>
      <c r="M911">
        <v>1</v>
      </c>
    </row>
    <row r="912" spans="1:13" x14ac:dyDescent="0.2">
      <c r="A912" t="s">
        <v>170</v>
      </c>
      <c r="B912" t="s">
        <v>79</v>
      </c>
      <c r="C912">
        <v>43</v>
      </c>
      <c r="D912">
        <v>24.602</v>
      </c>
      <c r="E912">
        <v>6459</v>
      </c>
      <c r="F912">
        <v>6488</v>
      </c>
      <c r="G912">
        <v>6514</v>
      </c>
      <c r="H912" t="s">
        <v>68</v>
      </c>
      <c r="I912">
        <v>588820</v>
      </c>
      <c r="J912">
        <v>14601930</v>
      </c>
      <c r="K912">
        <v>3.31</v>
      </c>
      <c r="L912">
        <v>0.5</v>
      </c>
      <c r="M912">
        <v>1</v>
      </c>
    </row>
    <row r="913" spans="1:13" x14ac:dyDescent="0.2">
      <c r="A913" t="s">
        <v>170</v>
      </c>
      <c r="B913" t="s">
        <v>80</v>
      </c>
      <c r="C913">
        <v>44</v>
      </c>
      <c r="D913">
        <v>26.994</v>
      </c>
      <c r="E913">
        <v>7218</v>
      </c>
      <c r="F913">
        <v>7244</v>
      </c>
      <c r="G913">
        <v>7265</v>
      </c>
      <c r="H913" t="s">
        <v>68</v>
      </c>
      <c r="I913">
        <v>395336</v>
      </c>
      <c r="J913">
        <v>9999517</v>
      </c>
      <c r="K913">
        <v>2.27</v>
      </c>
      <c r="L913">
        <v>0.34200000000000003</v>
      </c>
      <c r="M913">
        <v>1</v>
      </c>
    </row>
    <row r="914" spans="1:13" x14ac:dyDescent="0.2">
      <c r="A914" t="s">
        <v>170</v>
      </c>
      <c r="B914" t="s">
        <v>81</v>
      </c>
      <c r="C914">
        <v>45</v>
      </c>
      <c r="D914">
        <v>28.818000000000001</v>
      </c>
      <c r="E914">
        <v>7789</v>
      </c>
      <c r="F914">
        <v>7821</v>
      </c>
      <c r="G914">
        <v>7841</v>
      </c>
      <c r="H914" t="s">
        <v>95</v>
      </c>
      <c r="I914">
        <v>806904</v>
      </c>
      <c r="J914">
        <v>20952682</v>
      </c>
      <c r="K914">
        <v>4.75</v>
      </c>
      <c r="L914">
        <v>0.71699999999999997</v>
      </c>
      <c r="M914">
        <v>1</v>
      </c>
    </row>
    <row r="915" spans="1:13" x14ac:dyDescent="0.2">
      <c r="A915" t="s">
        <v>170</v>
      </c>
      <c r="B915" t="s">
        <v>82</v>
      </c>
      <c r="C915">
        <v>46</v>
      </c>
      <c r="D915">
        <v>28.93</v>
      </c>
      <c r="E915">
        <v>7841</v>
      </c>
      <c r="F915">
        <v>7857</v>
      </c>
      <c r="G915">
        <v>7877</v>
      </c>
      <c r="H915" t="s">
        <v>30</v>
      </c>
      <c r="I915">
        <v>521212</v>
      </c>
      <c r="J915">
        <v>13634603</v>
      </c>
      <c r="K915">
        <v>3.09</v>
      </c>
      <c r="L915">
        <v>0.46700000000000003</v>
      </c>
      <c r="M915">
        <v>1</v>
      </c>
    </row>
    <row r="916" spans="1:13" x14ac:dyDescent="0.2">
      <c r="A916" t="s">
        <v>170</v>
      </c>
      <c r="B916" t="s">
        <v>83</v>
      </c>
      <c r="C916">
        <v>47</v>
      </c>
      <c r="D916">
        <v>29.26</v>
      </c>
      <c r="E916">
        <v>7938</v>
      </c>
      <c r="F916">
        <v>7961</v>
      </c>
      <c r="G916">
        <v>7989</v>
      </c>
      <c r="H916" t="s">
        <v>64</v>
      </c>
      <c r="I916">
        <v>416935</v>
      </c>
      <c r="J916">
        <v>10164523</v>
      </c>
      <c r="K916">
        <v>2.2999999999999998</v>
      </c>
      <c r="L916">
        <v>0.34799999999999998</v>
      </c>
      <c r="M916">
        <v>1</v>
      </c>
    </row>
    <row r="917" spans="1:13" x14ac:dyDescent="0.2">
      <c r="A917" t="s">
        <v>170</v>
      </c>
      <c r="B917" t="s">
        <v>85</v>
      </c>
      <c r="C917">
        <v>48</v>
      </c>
      <c r="D917">
        <v>31.242999999999999</v>
      </c>
      <c r="E917">
        <v>8557</v>
      </c>
      <c r="F917">
        <v>8588</v>
      </c>
      <c r="G917">
        <v>8626</v>
      </c>
      <c r="H917" t="s">
        <v>64</v>
      </c>
      <c r="I917">
        <v>1084745</v>
      </c>
      <c r="J917">
        <v>32000246</v>
      </c>
      <c r="K917">
        <v>7.25</v>
      </c>
      <c r="L917">
        <v>1.095</v>
      </c>
      <c r="M917">
        <v>1</v>
      </c>
    </row>
    <row r="918" spans="1:13" x14ac:dyDescent="0.2">
      <c r="A918" t="s">
        <v>170</v>
      </c>
      <c r="B918" t="s">
        <v>86</v>
      </c>
      <c r="C918">
        <v>49</v>
      </c>
      <c r="D918">
        <v>32.875999999999998</v>
      </c>
      <c r="E918">
        <v>9075</v>
      </c>
      <c r="F918">
        <v>9105</v>
      </c>
      <c r="G918">
        <v>9153</v>
      </c>
      <c r="H918" t="s">
        <v>110</v>
      </c>
      <c r="I918">
        <v>2750362</v>
      </c>
      <c r="J918">
        <v>73093743</v>
      </c>
      <c r="K918">
        <v>16.559999999999999</v>
      </c>
      <c r="L918">
        <v>2.5019999999999998</v>
      </c>
      <c r="M918">
        <v>1</v>
      </c>
    </row>
    <row r="919" spans="1:13" x14ac:dyDescent="0.2">
      <c r="A919" t="s">
        <v>170</v>
      </c>
      <c r="B919" t="s">
        <v>87</v>
      </c>
      <c r="C919">
        <v>50</v>
      </c>
      <c r="D919">
        <v>35.131999999999998</v>
      </c>
      <c r="E919">
        <v>9796</v>
      </c>
      <c r="F919">
        <v>9818</v>
      </c>
      <c r="G919">
        <v>9849</v>
      </c>
      <c r="H919" t="s">
        <v>68</v>
      </c>
      <c r="I919">
        <v>801377</v>
      </c>
      <c r="J919">
        <v>16870682</v>
      </c>
      <c r="K919">
        <v>3.82</v>
      </c>
      <c r="L919">
        <v>0.57699999999999996</v>
      </c>
      <c r="M919">
        <v>1</v>
      </c>
    </row>
    <row r="920" spans="1:13" x14ac:dyDescent="0.2">
      <c r="A920" t="s">
        <v>171</v>
      </c>
      <c r="B920" t="s">
        <v>13</v>
      </c>
      <c r="C920">
        <v>1</v>
      </c>
      <c r="D920">
        <v>4.1120000000000001</v>
      </c>
      <c r="E920">
        <v>3</v>
      </c>
      <c r="F920">
        <v>8</v>
      </c>
      <c r="G920">
        <v>23</v>
      </c>
      <c r="H920" t="s">
        <v>172</v>
      </c>
      <c r="I920">
        <v>624568</v>
      </c>
      <c r="J920">
        <v>9818771</v>
      </c>
      <c r="K920">
        <v>2.0499999999999998</v>
      </c>
      <c r="L920">
        <v>0.309</v>
      </c>
      <c r="M920">
        <v>1</v>
      </c>
    </row>
    <row r="921" spans="1:13" x14ac:dyDescent="0.2">
      <c r="A921" t="s">
        <v>171</v>
      </c>
      <c r="B921" t="s">
        <v>15</v>
      </c>
      <c r="C921">
        <v>2</v>
      </c>
      <c r="D921">
        <v>4.2720000000000002</v>
      </c>
      <c r="E921">
        <v>33</v>
      </c>
      <c r="F921">
        <v>59</v>
      </c>
      <c r="G921">
        <v>77</v>
      </c>
      <c r="H921" t="s">
        <v>14</v>
      </c>
      <c r="I921">
        <v>456781</v>
      </c>
      <c r="J921">
        <v>7956377</v>
      </c>
      <c r="K921">
        <v>1.66</v>
      </c>
      <c r="L921">
        <v>0.25</v>
      </c>
      <c r="M921">
        <v>1</v>
      </c>
    </row>
    <row r="922" spans="1:13" x14ac:dyDescent="0.2">
      <c r="A922" t="s">
        <v>171</v>
      </c>
      <c r="B922" t="s">
        <v>17</v>
      </c>
      <c r="C922">
        <v>3</v>
      </c>
      <c r="D922">
        <v>4.3630000000000004</v>
      </c>
      <c r="E922">
        <v>77</v>
      </c>
      <c r="F922">
        <v>87</v>
      </c>
      <c r="G922">
        <v>133</v>
      </c>
      <c r="H922" t="s">
        <v>18</v>
      </c>
      <c r="I922">
        <v>2344467</v>
      </c>
      <c r="J922">
        <v>55993467</v>
      </c>
      <c r="K922">
        <v>11.7</v>
      </c>
      <c r="L922">
        <v>1.7589999999999999</v>
      </c>
      <c r="M922">
        <v>1</v>
      </c>
    </row>
    <row r="923" spans="1:13" x14ac:dyDescent="0.2">
      <c r="A923" t="s">
        <v>171</v>
      </c>
      <c r="B923" t="s">
        <v>19</v>
      </c>
      <c r="C923">
        <v>4</v>
      </c>
      <c r="D923">
        <v>4.8730000000000002</v>
      </c>
      <c r="E923">
        <v>235</v>
      </c>
      <c r="F923">
        <v>249</v>
      </c>
      <c r="G923">
        <v>298</v>
      </c>
      <c r="H923" t="s">
        <v>99</v>
      </c>
      <c r="I923">
        <v>968737</v>
      </c>
      <c r="J923">
        <v>48026117</v>
      </c>
      <c r="K923">
        <v>10.039999999999999</v>
      </c>
      <c r="L923">
        <v>1.5089999999999999</v>
      </c>
      <c r="M923">
        <v>1</v>
      </c>
    </row>
    <row r="924" spans="1:13" x14ac:dyDescent="0.2">
      <c r="A924" t="s">
        <v>171</v>
      </c>
      <c r="B924" t="s">
        <v>21</v>
      </c>
      <c r="C924">
        <v>5</v>
      </c>
      <c r="D924">
        <v>5.04</v>
      </c>
      <c r="E924">
        <v>298</v>
      </c>
      <c r="F924">
        <v>301</v>
      </c>
      <c r="G924">
        <v>322</v>
      </c>
      <c r="H924" t="s">
        <v>24</v>
      </c>
      <c r="I924">
        <v>150831</v>
      </c>
      <c r="J924">
        <v>3399657</v>
      </c>
      <c r="K924">
        <v>0.71</v>
      </c>
      <c r="L924">
        <v>0.107</v>
      </c>
      <c r="M924">
        <v>1</v>
      </c>
    </row>
    <row r="925" spans="1:13" x14ac:dyDescent="0.2">
      <c r="A925" t="s">
        <v>171</v>
      </c>
      <c r="B925" t="s">
        <v>23</v>
      </c>
      <c r="C925">
        <v>6</v>
      </c>
      <c r="D925">
        <v>5.4260000000000002</v>
      </c>
      <c r="E925">
        <v>414</v>
      </c>
      <c r="F925">
        <v>423</v>
      </c>
      <c r="G925">
        <v>453</v>
      </c>
      <c r="H925" t="s">
        <v>18</v>
      </c>
      <c r="I925">
        <v>5667429</v>
      </c>
      <c r="J925">
        <v>109849242</v>
      </c>
      <c r="K925">
        <v>22.95</v>
      </c>
      <c r="L925">
        <v>3.4510000000000001</v>
      </c>
      <c r="M925">
        <v>1</v>
      </c>
    </row>
    <row r="926" spans="1:13" x14ac:dyDescent="0.2">
      <c r="A926" t="s">
        <v>171</v>
      </c>
      <c r="B926" t="s">
        <v>25</v>
      </c>
      <c r="C926">
        <v>7</v>
      </c>
      <c r="D926">
        <v>5.6559999999999997</v>
      </c>
      <c r="E926">
        <v>484</v>
      </c>
      <c r="F926">
        <v>496</v>
      </c>
      <c r="G926">
        <v>508</v>
      </c>
      <c r="H926" t="s">
        <v>18</v>
      </c>
      <c r="I926">
        <v>389030</v>
      </c>
      <c r="J926">
        <v>8778690</v>
      </c>
      <c r="K926">
        <v>1.83</v>
      </c>
      <c r="L926">
        <v>0.27600000000000002</v>
      </c>
      <c r="M926">
        <v>1</v>
      </c>
    </row>
    <row r="927" spans="1:13" x14ac:dyDescent="0.2">
      <c r="A927" t="s">
        <v>171</v>
      </c>
      <c r="B927" t="s">
        <v>27</v>
      </c>
      <c r="C927">
        <v>8</v>
      </c>
      <c r="D927">
        <v>5.7629999999999999</v>
      </c>
      <c r="E927">
        <v>508</v>
      </c>
      <c r="F927">
        <v>530</v>
      </c>
      <c r="G927">
        <v>628</v>
      </c>
      <c r="H927" t="s">
        <v>22</v>
      </c>
      <c r="I927">
        <v>14544634</v>
      </c>
      <c r="J927">
        <v>478562578</v>
      </c>
      <c r="K927">
        <v>100</v>
      </c>
      <c r="L927">
        <v>15.037000000000001</v>
      </c>
      <c r="M927">
        <v>1</v>
      </c>
    </row>
    <row r="928" spans="1:13" x14ac:dyDescent="0.2">
      <c r="A928" t="s">
        <v>171</v>
      </c>
      <c r="B928" t="s">
        <v>29</v>
      </c>
      <c r="C928">
        <v>9</v>
      </c>
      <c r="D928">
        <v>6.1150000000000002</v>
      </c>
      <c r="E928">
        <v>628</v>
      </c>
      <c r="F928">
        <v>641</v>
      </c>
      <c r="G928">
        <v>714</v>
      </c>
      <c r="H928" t="s">
        <v>128</v>
      </c>
      <c r="I928">
        <v>868293</v>
      </c>
      <c r="J928">
        <v>36786514</v>
      </c>
      <c r="K928">
        <v>7.69</v>
      </c>
      <c r="L928">
        <v>1.1559999999999999</v>
      </c>
      <c r="M928">
        <v>1</v>
      </c>
    </row>
    <row r="929" spans="1:13" x14ac:dyDescent="0.2">
      <c r="A929" t="s">
        <v>171</v>
      </c>
      <c r="B929" t="s">
        <v>31</v>
      </c>
      <c r="C929">
        <v>10</v>
      </c>
      <c r="D929">
        <v>6.7229999999999999</v>
      </c>
      <c r="E929">
        <v>786</v>
      </c>
      <c r="F929">
        <v>834</v>
      </c>
      <c r="G929">
        <v>846</v>
      </c>
      <c r="H929" t="s">
        <v>14</v>
      </c>
      <c r="I929">
        <v>258096</v>
      </c>
      <c r="J929">
        <v>4808173</v>
      </c>
      <c r="K929">
        <v>1</v>
      </c>
      <c r="L929">
        <v>0.151</v>
      </c>
      <c r="M929">
        <v>1</v>
      </c>
    </row>
    <row r="930" spans="1:13" x14ac:dyDescent="0.2">
      <c r="A930" t="s">
        <v>171</v>
      </c>
      <c r="B930" t="s">
        <v>33</v>
      </c>
      <c r="C930">
        <v>11</v>
      </c>
      <c r="D930">
        <v>6.9690000000000003</v>
      </c>
      <c r="E930">
        <v>885</v>
      </c>
      <c r="F930">
        <v>911</v>
      </c>
      <c r="G930">
        <v>926</v>
      </c>
      <c r="H930" t="s">
        <v>28</v>
      </c>
      <c r="I930">
        <v>441648</v>
      </c>
      <c r="J930">
        <v>9402478</v>
      </c>
      <c r="K930">
        <v>1.96</v>
      </c>
      <c r="L930">
        <v>0.29499999999999998</v>
      </c>
      <c r="M930">
        <v>1</v>
      </c>
    </row>
    <row r="931" spans="1:13" x14ac:dyDescent="0.2">
      <c r="A931" t="s">
        <v>171</v>
      </c>
      <c r="B931" t="s">
        <v>35</v>
      </c>
      <c r="C931">
        <v>12</v>
      </c>
      <c r="D931">
        <v>7.0960000000000001</v>
      </c>
      <c r="E931">
        <v>926</v>
      </c>
      <c r="F931">
        <v>952</v>
      </c>
      <c r="G931">
        <v>1006</v>
      </c>
      <c r="H931" t="s">
        <v>30</v>
      </c>
      <c r="I931">
        <v>460358</v>
      </c>
      <c r="J931">
        <v>17965161</v>
      </c>
      <c r="K931">
        <v>3.75</v>
      </c>
      <c r="L931">
        <v>0.56399999999999995</v>
      </c>
      <c r="M931">
        <v>1</v>
      </c>
    </row>
    <row r="932" spans="1:13" x14ac:dyDescent="0.2">
      <c r="A932" t="s">
        <v>171</v>
      </c>
      <c r="B932" t="s">
        <v>37</v>
      </c>
      <c r="C932">
        <v>13</v>
      </c>
      <c r="D932">
        <v>7.5129999999999999</v>
      </c>
      <c r="E932">
        <v>1061</v>
      </c>
      <c r="F932">
        <v>1083</v>
      </c>
      <c r="G932">
        <v>1098</v>
      </c>
      <c r="H932" t="s">
        <v>14</v>
      </c>
      <c r="I932">
        <v>430337</v>
      </c>
      <c r="J932">
        <v>9100278</v>
      </c>
      <c r="K932">
        <v>1.9</v>
      </c>
      <c r="L932">
        <v>0.28599999999999998</v>
      </c>
      <c r="M932">
        <v>1</v>
      </c>
    </row>
    <row r="933" spans="1:13" x14ac:dyDescent="0.2">
      <c r="A933" t="s">
        <v>171</v>
      </c>
      <c r="B933" t="s">
        <v>39</v>
      </c>
      <c r="C933">
        <v>14</v>
      </c>
      <c r="D933">
        <v>8.3879999999999999</v>
      </c>
      <c r="E933">
        <v>1336</v>
      </c>
      <c r="F933">
        <v>1360</v>
      </c>
      <c r="G933">
        <v>1373</v>
      </c>
      <c r="H933" t="s">
        <v>28</v>
      </c>
      <c r="I933">
        <v>190108</v>
      </c>
      <c r="J933">
        <v>4528410</v>
      </c>
      <c r="K933">
        <v>0.95</v>
      </c>
      <c r="L933">
        <v>0.14199999999999999</v>
      </c>
      <c r="M933">
        <v>1</v>
      </c>
    </row>
    <row r="934" spans="1:13" x14ac:dyDescent="0.2">
      <c r="A934" t="s">
        <v>171</v>
      </c>
      <c r="B934" t="s">
        <v>40</v>
      </c>
      <c r="C934">
        <v>15</v>
      </c>
      <c r="D934">
        <v>8.4719999999999995</v>
      </c>
      <c r="E934">
        <v>1373</v>
      </c>
      <c r="F934">
        <v>1387</v>
      </c>
      <c r="G934">
        <v>1422</v>
      </c>
      <c r="H934" t="s">
        <v>54</v>
      </c>
      <c r="I934">
        <v>320930</v>
      </c>
      <c r="J934">
        <v>9906658</v>
      </c>
      <c r="K934">
        <v>2.0699999999999998</v>
      </c>
      <c r="L934">
        <v>0.311</v>
      </c>
      <c r="M934">
        <v>1</v>
      </c>
    </row>
    <row r="935" spans="1:13" x14ac:dyDescent="0.2">
      <c r="A935" t="s">
        <v>171</v>
      </c>
      <c r="B935" t="s">
        <v>41</v>
      </c>
      <c r="C935">
        <v>16</v>
      </c>
      <c r="D935">
        <v>8.9499999999999993</v>
      </c>
      <c r="E935">
        <v>1463</v>
      </c>
      <c r="F935">
        <v>1538</v>
      </c>
      <c r="G935">
        <v>1597</v>
      </c>
      <c r="H935" t="s">
        <v>95</v>
      </c>
      <c r="I935">
        <v>910389</v>
      </c>
      <c r="J935">
        <v>57041310</v>
      </c>
      <c r="K935">
        <v>11.92</v>
      </c>
      <c r="L935">
        <v>1.792</v>
      </c>
      <c r="M935">
        <v>1</v>
      </c>
    </row>
    <row r="936" spans="1:13" x14ac:dyDescent="0.2">
      <c r="A936" t="s">
        <v>171</v>
      </c>
      <c r="B936" t="s">
        <v>42</v>
      </c>
      <c r="C936">
        <v>17</v>
      </c>
      <c r="D936">
        <v>9.3019999999999996</v>
      </c>
      <c r="E936">
        <v>1620</v>
      </c>
      <c r="F936">
        <v>1649</v>
      </c>
      <c r="G936">
        <v>1695</v>
      </c>
      <c r="H936" t="s">
        <v>120</v>
      </c>
      <c r="I936">
        <v>215361</v>
      </c>
      <c r="J936">
        <v>9256995</v>
      </c>
      <c r="K936">
        <v>1.93</v>
      </c>
      <c r="L936">
        <v>0.29099999999999998</v>
      </c>
      <c r="M936">
        <v>1</v>
      </c>
    </row>
    <row r="937" spans="1:13" x14ac:dyDescent="0.2">
      <c r="A937" t="s">
        <v>171</v>
      </c>
      <c r="B937" t="s">
        <v>44</v>
      </c>
      <c r="C937">
        <v>18</v>
      </c>
      <c r="D937">
        <v>9.8230000000000004</v>
      </c>
      <c r="E937">
        <v>1782</v>
      </c>
      <c r="F937">
        <v>1814</v>
      </c>
      <c r="G937">
        <v>1828</v>
      </c>
      <c r="H937" t="s">
        <v>28</v>
      </c>
      <c r="I937">
        <v>493196</v>
      </c>
      <c r="J937">
        <v>15111311</v>
      </c>
      <c r="K937">
        <v>3.16</v>
      </c>
      <c r="L937">
        <v>0.47499999999999998</v>
      </c>
      <c r="M937">
        <v>1</v>
      </c>
    </row>
    <row r="938" spans="1:13" x14ac:dyDescent="0.2">
      <c r="A938" t="s">
        <v>171</v>
      </c>
      <c r="B938" t="s">
        <v>46</v>
      </c>
      <c r="C938">
        <v>19</v>
      </c>
      <c r="D938">
        <v>9.9060000000000006</v>
      </c>
      <c r="E938">
        <v>1828</v>
      </c>
      <c r="F938">
        <v>1840</v>
      </c>
      <c r="G938">
        <v>1896</v>
      </c>
      <c r="H938" t="s">
        <v>54</v>
      </c>
      <c r="I938">
        <v>523220</v>
      </c>
      <c r="J938">
        <v>23622311</v>
      </c>
      <c r="K938">
        <v>4.9400000000000004</v>
      </c>
      <c r="L938">
        <v>0.74199999999999999</v>
      </c>
      <c r="M938">
        <v>1</v>
      </c>
    </row>
    <row r="939" spans="1:13" x14ac:dyDescent="0.2">
      <c r="A939" t="s">
        <v>171</v>
      </c>
      <c r="B939" t="s">
        <v>48</v>
      </c>
      <c r="C939">
        <v>20</v>
      </c>
      <c r="D939">
        <v>10.31</v>
      </c>
      <c r="E939">
        <v>1932</v>
      </c>
      <c r="F939">
        <v>1968</v>
      </c>
      <c r="G939">
        <v>1991</v>
      </c>
      <c r="H939" t="s">
        <v>52</v>
      </c>
      <c r="I939">
        <v>1818158</v>
      </c>
      <c r="J939">
        <v>65891362</v>
      </c>
      <c r="K939">
        <v>13.77</v>
      </c>
      <c r="L939">
        <v>2.0699999999999998</v>
      </c>
      <c r="M939">
        <v>1</v>
      </c>
    </row>
    <row r="940" spans="1:13" x14ac:dyDescent="0.2">
      <c r="A940" t="s">
        <v>171</v>
      </c>
      <c r="B940" t="s">
        <v>50</v>
      </c>
      <c r="C940">
        <v>21</v>
      </c>
      <c r="D940">
        <v>10.464</v>
      </c>
      <c r="E940">
        <v>1991</v>
      </c>
      <c r="F940">
        <v>2017</v>
      </c>
      <c r="G940">
        <v>2073</v>
      </c>
      <c r="H940" t="s">
        <v>26</v>
      </c>
      <c r="I940">
        <v>11180744</v>
      </c>
      <c r="J940">
        <v>374503322</v>
      </c>
      <c r="K940">
        <v>78.260000000000005</v>
      </c>
      <c r="L940">
        <v>11.766999999999999</v>
      </c>
      <c r="M940">
        <v>1</v>
      </c>
    </row>
    <row r="941" spans="1:13" x14ac:dyDescent="0.2">
      <c r="A941" t="s">
        <v>171</v>
      </c>
      <c r="B941" t="s">
        <v>51</v>
      </c>
      <c r="C941">
        <v>22</v>
      </c>
      <c r="D941">
        <v>10.936</v>
      </c>
      <c r="E941">
        <v>2125</v>
      </c>
      <c r="F941">
        <v>2166</v>
      </c>
      <c r="G941">
        <v>2190</v>
      </c>
      <c r="H941" t="s">
        <v>38</v>
      </c>
      <c r="I941">
        <v>261514</v>
      </c>
      <c r="J941">
        <v>9078524</v>
      </c>
      <c r="K941">
        <v>1.9</v>
      </c>
      <c r="L941">
        <v>0.28499999999999998</v>
      </c>
      <c r="M941">
        <v>1</v>
      </c>
    </row>
    <row r="942" spans="1:13" x14ac:dyDescent="0.2">
      <c r="A942" t="s">
        <v>171</v>
      </c>
      <c r="B942" t="s">
        <v>53</v>
      </c>
      <c r="C942">
        <v>23</v>
      </c>
      <c r="D942">
        <v>11.074</v>
      </c>
      <c r="E942">
        <v>2190</v>
      </c>
      <c r="F942">
        <v>2210</v>
      </c>
      <c r="G942">
        <v>2225</v>
      </c>
      <c r="H942" t="s">
        <v>26</v>
      </c>
      <c r="I942">
        <v>520184</v>
      </c>
      <c r="J942">
        <v>15486757</v>
      </c>
      <c r="K942">
        <v>3.24</v>
      </c>
      <c r="L942">
        <v>0.48699999999999999</v>
      </c>
      <c r="M942">
        <v>1</v>
      </c>
    </row>
    <row r="943" spans="1:13" x14ac:dyDescent="0.2">
      <c r="A943" t="s">
        <v>171</v>
      </c>
      <c r="B943" t="s">
        <v>55</v>
      </c>
      <c r="C943">
        <v>24</v>
      </c>
      <c r="D943">
        <v>11.162000000000001</v>
      </c>
      <c r="E943">
        <v>2225</v>
      </c>
      <c r="F943">
        <v>2238</v>
      </c>
      <c r="G943">
        <v>2275</v>
      </c>
      <c r="H943" t="s">
        <v>24</v>
      </c>
      <c r="I943">
        <v>238180</v>
      </c>
      <c r="J943">
        <v>10897028</v>
      </c>
      <c r="K943">
        <v>2.2799999999999998</v>
      </c>
      <c r="L943">
        <v>0.34200000000000003</v>
      </c>
      <c r="M943">
        <v>1</v>
      </c>
    </row>
    <row r="944" spans="1:13" x14ac:dyDescent="0.2">
      <c r="A944" t="s">
        <v>171</v>
      </c>
      <c r="B944" t="s">
        <v>57</v>
      </c>
      <c r="C944">
        <v>25</v>
      </c>
      <c r="D944">
        <v>11.413</v>
      </c>
      <c r="E944">
        <v>2287</v>
      </c>
      <c r="F944">
        <v>2317</v>
      </c>
      <c r="G944">
        <v>2345</v>
      </c>
      <c r="H944" t="s">
        <v>120</v>
      </c>
      <c r="I944">
        <v>244190</v>
      </c>
      <c r="J944">
        <v>9121726</v>
      </c>
      <c r="K944">
        <v>1.91</v>
      </c>
      <c r="L944">
        <v>0.28699999999999998</v>
      </c>
      <c r="M944">
        <v>1</v>
      </c>
    </row>
    <row r="945" spans="1:13" x14ac:dyDescent="0.2">
      <c r="A945" t="s">
        <v>171</v>
      </c>
      <c r="B945" t="s">
        <v>58</v>
      </c>
      <c r="C945">
        <v>26</v>
      </c>
      <c r="D945">
        <v>11.746</v>
      </c>
      <c r="E945">
        <v>2399</v>
      </c>
      <c r="F945">
        <v>2422</v>
      </c>
      <c r="G945">
        <v>2470</v>
      </c>
      <c r="H945" t="s">
        <v>153</v>
      </c>
      <c r="I945">
        <v>1196982</v>
      </c>
      <c r="J945">
        <v>42048074</v>
      </c>
      <c r="K945">
        <v>8.7899999999999991</v>
      </c>
      <c r="L945">
        <v>1.321</v>
      </c>
      <c r="M945">
        <v>1</v>
      </c>
    </row>
    <row r="946" spans="1:13" x14ac:dyDescent="0.2">
      <c r="A946" t="s">
        <v>171</v>
      </c>
      <c r="B946" t="s">
        <v>59</v>
      </c>
      <c r="C946">
        <v>27</v>
      </c>
      <c r="D946">
        <v>12.029</v>
      </c>
      <c r="E946">
        <v>2497</v>
      </c>
      <c r="F946">
        <v>2512</v>
      </c>
      <c r="G946">
        <v>2533</v>
      </c>
      <c r="H946" t="s">
        <v>124</v>
      </c>
      <c r="I946">
        <v>170341</v>
      </c>
      <c r="J946">
        <v>6797930</v>
      </c>
      <c r="K946">
        <v>1.42</v>
      </c>
      <c r="L946">
        <v>0.214</v>
      </c>
      <c r="M946">
        <v>1</v>
      </c>
    </row>
    <row r="947" spans="1:13" x14ac:dyDescent="0.2">
      <c r="A947" t="s">
        <v>171</v>
      </c>
      <c r="B947" t="s">
        <v>60</v>
      </c>
      <c r="C947">
        <v>28</v>
      </c>
      <c r="D947">
        <v>12.286</v>
      </c>
      <c r="E947">
        <v>2557</v>
      </c>
      <c r="F947">
        <v>2593</v>
      </c>
      <c r="G947">
        <v>2620</v>
      </c>
      <c r="H947" t="s">
        <v>18</v>
      </c>
      <c r="I947">
        <v>1736408</v>
      </c>
      <c r="J947">
        <v>53438147</v>
      </c>
      <c r="K947">
        <v>11.17</v>
      </c>
      <c r="L947">
        <v>1.679</v>
      </c>
      <c r="M947">
        <v>1</v>
      </c>
    </row>
    <row r="948" spans="1:13" x14ac:dyDescent="0.2">
      <c r="A948" t="s">
        <v>171</v>
      </c>
      <c r="B948" t="s">
        <v>61</v>
      </c>
      <c r="C948">
        <v>29</v>
      </c>
      <c r="D948">
        <v>12.407999999999999</v>
      </c>
      <c r="E948">
        <v>2620</v>
      </c>
      <c r="F948">
        <v>2632</v>
      </c>
      <c r="G948">
        <v>2648</v>
      </c>
      <c r="H948" t="s">
        <v>26</v>
      </c>
      <c r="I948">
        <v>192091</v>
      </c>
      <c r="J948">
        <v>5065338</v>
      </c>
      <c r="K948">
        <v>1.06</v>
      </c>
      <c r="L948">
        <v>0.159</v>
      </c>
      <c r="M948">
        <v>1</v>
      </c>
    </row>
    <row r="949" spans="1:13" x14ac:dyDescent="0.2">
      <c r="A949" t="s">
        <v>171</v>
      </c>
      <c r="B949" t="s">
        <v>62</v>
      </c>
      <c r="C949">
        <v>30</v>
      </c>
      <c r="D949">
        <v>13.204000000000001</v>
      </c>
      <c r="E949">
        <v>2863</v>
      </c>
      <c r="F949">
        <v>2883</v>
      </c>
      <c r="G949">
        <v>2888</v>
      </c>
      <c r="H949" t="s">
        <v>26</v>
      </c>
      <c r="I949">
        <v>233366</v>
      </c>
      <c r="J949">
        <v>5449704</v>
      </c>
      <c r="K949">
        <v>1.1399999999999999</v>
      </c>
      <c r="L949">
        <v>0.17100000000000001</v>
      </c>
      <c r="M949">
        <v>1</v>
      </c>
    </row>
    <row r="950" spans="1:13" x14ac:dyDescent="0.2">
      <c r="A950" t="s">
        <v>171</v>
      </c>
      <c r="B950" t="s">
        <v>63</v>
      </c>
      <c r="C950">
        <v>31</v>
      </c>
      <c r="D950">
        <v>13.247999999999999</v>
      </c>
      <c r="E950">
        <v>2888</v>
      </c>
      <c r="F950">
        <v>2897</v>
      </c>
      <c r="G950">
        <v>2919</v>
      </c>
      <c r="H950" t="s">
        <v>26</v>
      </c>
      <c r="I950">
        <v>317750</v>
      </c>
      <c r="J950">
        <v>12104863</v>
      </c>
      <c r="K950">
        <v>2.5299999999999998</v>
      </c>
      <c r="L950">
        <v>0.38</v>
      </c>
      <c r="M950">
        <v>1</v>
      </c>
    </row>
    <row r="951" spans="1:13" x14ac:dyDescent="0.2">
      <c r="A951" t="s">
        <v>171</v>
      </c>
      <c r="B951" t="s">
        <v>65</v>
      </c>
      <c r="C951">
        <v>32</v>
      </c>
      <c r="D951">
        <v>13.366</v>
      </c>
      <c r="E951">
        <v>2919</v>
      </c>
      <c r="F951">
        <v>2934</v>
      </c>
      <c r="G951">
        <v>2963</v>
      </c>
      <c r="H951" t="s">
        <v>43</v>
      </c>
      <c r="I951">
        <v>596129</v>
      </c>
      <c r="J951">
        <v>23669575</v>
      </c>
      <c r="K951">
        <v>4.95</v>
      </c>
      <c r="L951">
        <v>0.74399999999999999</v>
      </c>
      <c r="M951">
        <v>1</v>
      </c>
    </row>
    <row r="952" spans="1:13" x14ac:dyDescent="0.2">
      <c r="A952" t="s">
        <v>171</v>
      </c>
      <c r="B952" t="s">
        <v>67</v>
      </c>
      <c r="C952">
        <v>33</v>
      </c>
      <c r="D952">
        <v>13.510999999999999</v>
      </c>
      <c r="E952">
        <v>2963</v>
      </c>
      <c r="F952">
        <v>2980</v>
      </c>
      <c r="G952">
        <v>3019</v>
      </c>
      <c r="H952" t="s">
        <v>22</v>
      </c>
      <c r="I952">
        <v>6177622</v>
      </c>
      <c r="J952">
        <v>181157281</v>
      </c>
      <c r="K952">
        <v>37.85</v>
      </c>
      <c r="L952">
        <v>5.6920000000000002</v>
      </c>
      <c r="M952">
        <v>1</v>
      </c>
    </row>
    <row r="953" spans="1:13" x14ac:dyDescent="0.2">
      <c r="A953" t="s">
        <v>171</v>
      </c>
      <c r="B953" t="s">
        <v>69</v>
      </c>
      <c r="C953">
        <v>34</v>
      </c>
      <c r="D953">
        <v>13.885</v>
      </c>
      <c r="E953">
        <v>3047</v>
      </c>
      <c r="F953">
        <v>3099</v>
      </c>
      <c r="G953">
        <v>3176</v>
      </c>
      <c r="H953" t="s">
        <v>36</v>
      </c>
      <c r="I953">
        <v>4318596</v>
      </c>
      <c r="J953">
        <v>133573040</v>
      </c>
      <c r="K953">
        <v>27.91</v>
      </c>
      <c r="L953">
        <v>4.1970000000000001</v>
      </c>
      <c r="M953">
        <v>1</v>
      </c>
    </row>
    <row r="954" spans="1:13" x14ac:dyDescent="0.2">
      <c r="A954" t="s">
        <v>171</v>
      </c>
      <c r="B954" t="s">
        <v>70</v>
      </c>
      <c r="C954">
        <v>35</v>
      </c>
      <c r="D954">
        <v>14.728999999999999</v>
      </c>
      <c r="E954">
        <v>3352</v>
      </c>
      <c r="F954">
        <v>3366</v>
      </c>
      <c r="G954">
        <v>3397</v>
      </c>
      <c r="H954" t="s">
        <v>128</v>
      </c>
      <c r="I954">
        <v>303098</v>
      </c>
      <c r="J954">
        <v>9848620</v>
      </c>
      <c r="K954">
        <v>2.06</v>
      </c>
      <c r="L954">
        <v>0.309</v>
      </c>
      <c r="M954">
        <v>1</v>
      </c>
    </row>
    <row r="955" spans="1:13" x14ac:dyDescent="0.2">
      <c r="A955" t="s">
        <v>171</v>
      </c>
      <c r="B955" t="s">
        <v>71</v>
      </c>
      <c r="C955">
        <v>36</v>
      </c>
      <c r="D955">
        <v>15.266999999999999</v>
      </c>
      <c r="E955">
        <v>3521</v>
      </c>
      <c r="F955">
        <v>3536</v>
      </c>
      <c r="G955">
        <v>3568</v>
      </c>
      <c r="H955" t="s">
        <v>49</v>
      </c>
      <c r="I955">
        <v>563977</v>
      </c>
      <c r="J955">
        <v>17770851</v>
      </c>
      <c r="K955">
        <v>3.71</v>
      </c>
      <c r="L955">
        <v>0.55800000000000005</v>
      </c>
      <c r="M955">
        <v>1</v>
      </c>
    </row>
    <row r="956" spans="1:13" x14ac:dyDescent="0.2">
      <c r="A956" t="s">
        <v>171</v>
      </c>
      <c r="B956" t="s">
        <v>72</v>
      </c>
      <c r="C956">
        <v>37</v>
      </c>
      <c r="D956">
        <v>15.493</v>
      </c>
      <c r="E956">
        <v>3568</v>
      </c>
      <c r="F956">
        <v>3607</v>
      </c>
      <c r="G956">
        <v>3636</v>
      </c>
      <c r="H956" t="s">
        <v>26</v>
      </c>
      <c r="I956">
        <v>383463</v>
      </c>
      <c r="J956">
        <v>12591060</v>
      </c>
      <c r="K956">
        <v>2.63</v>
      </c>
      <c r="L956">
        <v>0.39600000000000002</v>
      </c>
      <c r="M956">
        <v>1</v>
      </c>
    </row>
    <row r="957" spans="1:13" x14ac:dyDescent="0.2">
      <c r="A957" t="s">
        <v>171</v>
      </c>
      <c r="B957" t="s">
        <v>73</v>
      </c>
      <c r="C957">
        <v>38</v>
      </c>
      <c r="D957">
        <v>15.71</v>
      </c>
      <c r="E957">
        <v>3656</v>
      </c>
      <c r="F957">
        <v>3676</v>
      </c>
      <c r="G957">
        <v>3697</v>
      </c>
      <c r="H957" t="s">
        <v>157</v>
      </c>
      <c r="I957">
        <v>362491</v>
      </c>
      <c r="J957">
        <v>10676109</v>
      </c>
      <c r="K957">
        <v>2.23</v>
      </c>
      <c r="L957">
        <v>0.33500000000000002</v>
      </c>
      <c r="M957">
        <v>1</v>
      </c>
    </row>
    <row r="958" spans="1:13" x14ac:dyDescent="0.2">
      <c r="A958" t="s">
        <v>171</v>
      </c>
      <c r="B958" t="s">
        <v>74</v>
      </c>
      <c r="C958">
        <v>39</v>
      </c>
      <c r="D958">
        <v>16</v>
      </c>
      <c r="E958">
        <v>3735</v>
      </c>
      <c r="F958">
        <v>3768</v>
      </c>
      <c r="G958">
        <v>3787</v>
      </c>
      <c r="H958" t="s">
        <v>45</v>
      </c>
      <c r="I958">
        <v>3634591</v>
      </c>
      <c r="J958">
        <v>94313144</v>
      </c>
      <c r="K958">
        <v>19.71</v>
      </c>
      <c r="L958">
        <v>2.9630000000000001</v>
      </c>
      <c r="M958">
        <v>1</v>
      </c>
    </row>
    <row r="959" spans="1:13" x14ac:dyDescent="0.2">
      <c r="A959" t="s">
        <v>171</v>
      </c>
      <c r="B959" t="s">
        <v>75</v>
      </c>
      <c r="C959">
        <v>40</v>
      </c>
      <c r="D959">
        <v>16.105</v>
      </c>
      <c r="E959">
        <v>3787</v>
      </c>
      <c r="F959">
        <v>3801</v>
      </c>
      <c r="G959">
        <v>3815</v>
      </c>
      <c r="H959" t="s">
        <v>124</v>
      </c>
      <c r="I959">
        <v>380133</v>
      </c>
      <c r="J959">
        <v>11514400</v>
      </c>
      <c r="K959">
        <v>2.41</v>
      </c>
      <c r="L959">
        <v>0.36199999999999999</v>
      </c>
      <c r="M959">
        <v>1</v>
      </c>
    </row>
    <row r="960" spans="1:13" x14ac:dyDescent="0.2">
      <c r="A960" t="s">
        <v>171</v>
      </c>
      <c r="B960" t="s">
        <v>77</v>
      </c>
      <c r="C960">
        <v>41</v>
      </c>
      <c r="D960">
        <v>16.21</v>
      </c>
      <c r="E960">
        <v>3815</v>
      </c>
      <c r="F960">
        <v>3834</v>
      </c>
      <c r="G960">
        <v>3858</v>
      </c>
      <c r="H960" t="s">
        <v>49</v>
      </c>
      <c r="I960">
        <v>3318964</v>
      </c>
      <c r="J960">
        <v>94363128</v>
      </c>
      <c r="K960">
        <v>19.72</v>
      </c>
      <c r="L960">
        <v>2.9649999999999999</v>
      </c>
      <c r="M960">
        <v>1</v>
      </c>
    </row>
    <row r="961" spans="1:13" x14ac:dyDescent="0.2">
      <c r="A961" t="s">
        <v>171</v>
      </c>
      <c r="B961" t="s">
        <v>78</v>
      </c>
      <c r="C961">
        <v>42</v>
      </c>
      <c r="D961">
        <v>16.366</v>
      </c>
      <c r="E961">
        <v>3858</v>
      </c>
      <c r="F961">
        <v>3883</v>
      </c>
      <c r="G961">
        <v>3914</v>
      </c>
      <c r="H961" t="s">
        <v>43</v>
      </c>
      <c r="I961">
        <v>344418</v>
      </c>
      <c r="J961">
        <v>13493444</v>
      </c>
      <c r="K961">
        <v>2.82</v>
      </c>
      <c r="L961">
        <v>0.42399999999999999</v>
      </c>
      <c r="M961">
        <v>1</v>
      </c>
    </row>
    <row r="962" spans="1:13" x14ac:dyDescent="0.2">
      <c r="A962" t="s">
        <v>171</v>
      </c>
      <c r="B962" t="s">
        <v>79</v>
      </c>
      <c r="C962">
        <v>43</v>
      </c>
      <c r="D962">
        <v>16.547000000000001</v>
      </c>
      <c r="E962">
        <v>3914</v>
      </c>
      <c r="F962">
        <v>3940</v>
      </c>
      <c r="G962">
        <v>3983</v>
      </c>
      <c r="H962" t="s">
        <v>20</v>
      </c>
      <c r="I962">
        <v>8326847</v>
      </c>
      <c r="J962">
        <v>212834322</v>
      </c>
      <c r="K962">
        <v>44.47</v>
      </c>
      <c r="L962">
        <v>6.6870000000000003</v>
      </c>
      <c r="M962">
        <v>1</v>
      </c>
    </row>
    <row r="963" spans="1:13" x14ac:dyDescent="0.2">
      <c r="A963" t="s">
        <v>171</v>
      </c>
      <c r="B963" t="s">
        <v>80</v>
      </c>
      <c r="C963">
        <v>44</v>
      </c>
      <c r="D963">
        <v>17.326000000000001</v>
      </c>
      <c r="E963">
        <v>4166</v>
      </c>
      <c r="F963">
        <v>4187</v>
      </c>
      <c r="G963">
        <v>4204</v>
      </c>
      <c r="H963" t="s">
        <v>38</v>
      </c>
      <c r="I963">
        <v>1101813</v>
      </c>
      <c r="J963">
        <v>28255035</v>
      </c>
      <c r="K963">
        <v>5.9</v>
      </c>
      <c r="L963">
        <v>0.88800000000000001</v>
      </c>
      <c r="M963">
        <v>1</v>
      </c>
    </row>
    <row r="964" spans="1:13" x14ac:dyDescent="0.2">
      <c r="A964" t="s">
        <v>171</v>
      </c>
      <c r="B964" t="s">
        <v>81</v>
      </c>
      <c r="C964">
        <v>45</v>
      </c>
      <c r="D964">
        <v>17.428999999999998</v>
      </c>
      <c r="E964">
        <v>4204</v>
      </c>
      <c r="F964">
        <v>4219</v>
      </c>
      <c r="G964">
        <v>4251</v>
      </c>
      <c r="H964" t="s">
        <v>54</v>
      </c>
      <c r="I964">
        <v>568388</v>
      </c>
      <c r="J964">
        <v>17325134</v>
      </c>
      <c r="K964">
        <v>3.62</v>
      </c>
      <c r="L964">
        <v>0.54400000000000004</v>
      </c>
      <c r="M964">
        <v>1</v>
      </c>
    </row>
    <row r="965" spans="1:13" x14ac:dyDescent="0.2">
      <c r="A965" t="s">
        <v>171</v>
      </c>
      <c r="B965" t="s">
        <v>82</v>
      </c>
      <c r="C965">
        <v>46</v>
      </c>
      <c r="D965">
        <v>17.922999999999998</v>
      </c>
      <c r="E965">
        <v>4350</v>
      </c>
      <c r="F965">
        <v>4376</v>
      </c>
      <c r="G965">
        <v>4399</v>
      </c>
      <c r="H965" t="s">
        <v>76</v>
      </c>
      <c r="I965">
        <v>310373</v>
      </c>
      <c r="J965">
        <v>8889076</v>
      </c>
      <c r="K965">
        <v>1.86</v>
      </c>
      <c r="L965">
        <v>0.27900000000000003</v>
      </c>
      <c r="M965">
        <v>1</v>
      </c>
    </row>
    <row r="966" spans="1:13" x14ac:dyDescent="0.2">
      <c r="A966" t="s">
        <v>171</v>
      </c>
      <c r="B966" t="s">
        <v>83</v>
      </c>
      <c r="C966">
        <v>47</v>
      </c>
      <c r="D966">
        <v>18.175999999999998</v>
      </c>
      <c r="E966">
        <v>4426</v>
      </c>
      <c r="F966">
        <v>4456</v>
      </c>
      <c r="G966">
        <v>4511</v>
      </c>
      <c r="H966" t="s">
        <v>38</v>
      </c>
      <c r="I966">
        <v>2053345</v>
      </c>
      <c r="J966">
        <v>62308567</v>
      </c>
      <c r="K966">
        <v>13.02</v>
      </c>
      <c r="L966">
        <v>1.958</v>
      </c>
      <c r="M966">
        <v>1</v>
      </c>
    </row>
    <row r="967" spans="1:13" x14ac:dyDescent="0.2">
      <c r="A967" t="s">
        <v>171</v>
      </c>
      <c r="B967" t="s">
        <v>85</v>
      </c>
      <c r="C967">
        <v>48</v>
      </c>
      <c r="D967">
        <v>18.59</v>
      </c>
      <c r="E967">
        <v>4548</v>
      </c>
      <c r="F967">
        <v>4587</v>
      </c>
      <c r="G967">
        <v>4599</v>
      </c>
      <c r="H967" t="s">
        <v>38</v>
      </c>
      <c r="I967">
        <v>411825</v>
      </c>
      <c r="J967">
        <v>11472601</v>
      </c>
      <c r="K967">
        <v>2.4</v>
      </c>
      <c r="L967">
        <v>0.36</v>
      </c>
      <c r="M967">
        <v>1</v>
      </c>
    </row>
    <row r="968" spans="1:13" x14ac:dyDescent="0.2">
      <c r="A968" t="s">
        <v>171</v>
      </c>
      <c r="B968" t="s">
        <v>86</v>
      </c>
      <c r="C968">
        <v>49</v>
      </c>
      <c r="D968">
        <v>18.693999999999999</v>
      </c>
      <c r="E968">
        <v>4599</v>
      </c>
      <c r="F968">
        <v>4619</v>
      </c>
      <c r="G968">
        <v>4660</v>
      </c>
      <c r="H968" t="s">
        <v>30</v>
      </c>
      <c r="I968">
        <v>1037855</v>
      </c>
      <c r="J968">
        <v>31561756</v>
      </c>
      <c r="K968">
        <v>6.6</v>
      </c>
      <c r="L968">
        <v>0.99199999999999999</v>
      </c>
      <c r="M968">
        <v>1</v>
      </c>
    </row>
    <row r="969" spans="1:13" x14ac:dyDescent="0.2">
      <c r="A969" t="s">
        <v>171</v>
      </c>
      <c r="B969" t="s">
        <v>87</v>
      </c>
      <c r="C969">
        <v>50</v>
      </c>
      <c r="D969">
        <v>18.989999999999998</v>
      </c>
      <c r="E969">
        <v>4677</v>
      </c>
      <c r="F969">
        <v>4713</v>
      </c>
      <c r="G969">
        <v>4740</v>
      </c>
      <c r="H969" t="s">
        <v>45</v>
      </c>
      <c r="I969">
        <v>1477217</v>
      </c>
      <c r="J969">
        <v>42027180</v>
      </c>
      <c r="K969">
        <v>8.7799999999999994</v>
      </c>
      <c r="L969">
        <v>1.321</v>
      </c>
      <c r="M969">
        <v>1</v>
      </c>
    </row>
    <row r="970" spans="1:13" x14ac:dyDescent="0.2">
      <c r="A970" t="s">
        <v>171</v>
      </c>
      <c r="B970" t="s">
        <v>88</v>
      </c>
      <c r="C970">
        <v>51</v>
      </c>
      <c r="D970">
        <v>19.398</v>
      </c>
      <c r="E970">
        <v>4825</v>
      </c>
      <c r="F970">
        <v>4842</v>
      </c>
      <c r="G970">
        <v>4849</v>
      </c>
      <c r="H970" t="s">
        <v>76</v>
      </c>
      <c r="I970">
        <v>944386</v>
      </c>
      <c r="J970">
        <v>21298706</v>
      </c>
      <c r="K970">
        <v>4.45</v>
      </c>
      <c r="L970">
        <v>0.66900000000000004</v>
      </c>
      <c r="M970">
        <v>1</v>
      </c>
    </row>
    <row r="971" spans="1:13" x14ac:dyDescent="0.2">
      <c r="A971" t="s">
        <v>171</v>
      </c>
      <c r="B971" t="s">
        <v>89</v>
      </c>
      <c r="C971">
        <v>52</v>
      </c>
      <c r="D971">
        <v>19.451000000000001</v>
      </c>
      <c r="E971">
        <v>4849</v>
      </c>
      <c r="F971">
        <v>4859</v>
      </c>
      <c r="G971">
        <v>4867</v>
      </c>
      <c r="H971" t="s">
        <v>52</v>
      </c>
      <c r="I971">
        <v>1450567</v>
      </c>
      <c r="J971">
        <v>36121268</v>
      </c>
      <c r="K971">
        <v>7.55</v>
      </c>
      <c r="L971">
        <v>1.135</v>
      </c>
      <c r="M971">
        <v>1</v>
      </c>
    </row>
    <row r="972" spans="1:13" x14ac:dyDescent="0.2">
      <c r="A972" t="s">
        <v>171</v>
      </c>
      <c r="B972" t="s">
        <v>91</v>
      </c>
      <c r="C972">
        <v>53</v>
      </c>
      <c r="D972">
        <v>19.503</v>
      </c>
      <c r="E972">
        <v>4867</v>
      </c>
      <c r="F972">
        <v>4875</v>
      </c>
      <c r="G972">
        <v>4893</v>
      </c>
      <c r="H972" t="s">
        <v>52</v>
      </c>
      <c r="I972">
        <v>1514761</v>
      </c>
      <c r="J972">
        <v>37295923</v>
      </c>
      <c r="K972">
        <v>7.79</v>
      </c>
      <c r="L972">
        <v>1.1719999999999999</v>
      </c>
      <c r="M972">
        <v>1</v>
      </c>
    </row>
    <row r="973" spans="1:13" x14ac:dyDescent="0.2">
      <c r="A973" t="s">
        <v>171</v>
      </c>
      <c r="B973" t="s">
        <v>92</v>
      </c>
      <c r="C973">
        <v>54</v>
      </c>
      <c r="D973">
        <v>19.876000000000001</v>
      </c>
      <c r="E973">
        <v>4965</v>
      </c>
      <c r="F973">
        <v>4993</v>
      </c>
      <c r="G973">
        <v>5022</v>
      </c>
      <c r="H973" t="s">
        <v>64</v>
      </c>
      <c r="I973">
        <v>352836</v>
      </c>
      <c r="J973">
        <v>8800847</v>
      </c>
      <c r="K973">
        <v>1.84</v>
      </c>
      <c r="L973">
        <v>0.27700000000000002</v>
      </c>
      <c r="M973">
        <v>1</v>
      </c>
    </row>
    <row r="974" spans="1:13" x14ac:dyDescent="0.2">
      <c r="A974" t="s">
        <v>171</v>
      </c>
      <c r="B974" t="s">
        <v>93</v>
      </c>
      <c r="C974">
        <v>55</v>
      </c>
      <c r="D974">
        <v>20.135000000000002</v>
      </c>
      <c r="E974">
        <v>5057</v>
      </c>
      <c r="F974">
        <v>5075</v>
      </c>
      <c r="G974">
        <v>5086</v>
      </c>
      <c r="H974" t="s">
        <v>14</v>
      </c>
      <c r="I974">
        <v>218311</v>
      </c>
      <c r="J974">
        <v>4676667</v>
      </c>
      <c r="K974">
        <v>0.98</v>
      </c>
      <c r="L974">
        <v>0.14699999999999999</v>
      </c>
      <c r="M974">
        <v>1</v>
      </c>
    </row>
    <row r="975" spans="1:13" x14ac:dyDescent="0.2">
      <c r="A975" t="s">
        <v>171</v>
      </c>
      <c r="B975" t="s">
        <v>94</v>
      </c>
      <c r="C975">
        <v>56</v>
      </c>
      <c r="D975">
        <v>20.9</v>
      </c>
      <c r="E975">
        <v>5251</v>
      </c>
      <c r="F975">
        <v>5317</v>
      </c>
      <c r="G975">
        <v>5343</v>
      </c>
      <c r="H975" t="s">
        <v>38</v>
      </c>
      <c r="I975">
        <v>239048</v>
      </c>
      <c r="J975">
        <v>7726851</v>
      </c>
      <c r="K975">
        <v>1.61</v>
      </c>
      <c r="L975">
        <v>0.24299999999999999</v>
      </c>
      <c r="M975">
        <v>1</v>
      </c>
    </row>
    <row r="976" spans="1:13" x14ac:dyDescent="0.2">
      <c r="A976" t="s">
        <v>171</v>
      </c>
      <c r="B976" t="s">
        <v>96</v>
      </c>
      <c r="C976">
        <v>57</v>
      </c>
      <c r="D976">
        <v>21.507000000000001</v>
      </c>
      <c r="E976">
        <v>5492</v>
      </c>
      <c r="F976">
        <v>5509</v>
      </c>
      <c r="G976">
        <v>5535</v>
      </c>
      <c r="H976" t="s">
        <v>84</v>
      </c>
      <c r="I976">
        <v>326858</v>
      </c>
      <c r="J976">
        <v>9347574</v>
      </c>
      <c r="K976">
        <v>1.95</v>
      </c>
      <c r="L976">
        <v>0.29399999999999998</v>
      </c>
      <c r="M976">
        <v>1</v>
      </c>
    </row>
    <row r="977" spans="1:13" x14ac:dyDescent="0.2">
      <c r="A977" t="s">
        <v>171</v>
      </c>
      <c r="B977" t="s">
        <v>97</v>
      </c>
      <c r="C977">
        <v>58</v>
      </c>
      <c r="D977">
        <v>21.84</v>
      </c>
      <c r="E977">
        <v>5593</v>
      </c>
      <c r="F977">
        <v>5615</v>
      </c>
      <c r="G977">
        <v>5630</v>
      </c>
      <c r="H977" t="s">
        <v>45</v>
      </c>
      <c r="I977">
        <v>685118</v>
      </c>
      <c r="J977">
        <v>17621484</v>
      </c>
      <c r="K977">
        <v>3.68</v>
      </c>
      <c r="L977">
        <v>0.55400000000000005</v>
      </c>
      <c r="M977">
        <v>1</v>
      </c>
    </row>
    <row r="978" spans="1:13" x14ac:dyDescent="0.2">
      <c r="A978" t="s">
        <v>171</v>
      </c>
      <c r="B978" t="s">
        <v>98</v>
      </c>
      <c r="C978">
        <v>59</v>
      </c>
      <c r="D978">
        <v>22.077999999999999</v>
      </c>
      <c r="E978">
        <v>5671</v>
      </c>
      <c r="F978">
        <v>5690</v>
      </c>
      <c r="G978">
        <v>5707</v>
      </c>
      <c r="H978" t="s">
        <v>76</v>
      </c>
      <c r="I978">
        <v>899467</v>
      </c>
      <c r="J978">
        <v>24322788</v>
      </c>
      <c r="K978">
        <v>5.08</v>
      </c>
      <c r="L978">
        <v>0.76400000000000001</v>
      </c>
      <c r="M978">
        <v>1</v>
      </c>
    </row>
    <row r="979" spans="1:13" x14ac:dyDescent="0.2">
      <c r="A979" t="s">
        <v>171</v>
      </c>
      <c r="B979" t="s">
        <v>100</v>
      </c>
      <c r="C979">
        <v>60</v>
      </c>
      <c r="D979">
        <v>22.172999999999998</v>
      </c>
      <c r="E979">
        <v>5707</v>
      </c>
      <c r="F979">
        <v>5720</v>
      </c>
      <c r="G979">
        <v>5738</v>
      </c>
      <c r="H979" t="s">
        <v>22</v>
      </c>
      <c r="I979">
        <v>336697</v>
      </c>
      <c r="J979">
        <v>10770116</v>
      </c>
      <c r="K979">
        <v>2.25</v>
      </c>
      <c r="L979">
        <v>0.33800000000000002</v>
      </c>
      <c r="M979">
        <v>1</v>
      </c>
    </row>
    <row r="980" spans="1:13" x14ac:dyDescent="0.2">
      <c r="A980" t="s">
        <v>171</v>
      </c>
      <c r="B980" t="s">
        <v>102</v>
      </c>
      <c r="C980">
        <v>61</v>
      </c>
      <c r="D980">
        <v>22.288</v>
      </c>
      <c r="E980">
        <v>5738</v>
      </c>
      <c r="F980">
        <v>5756</v>
      </c>
      <c r="G980">
        <v>5777</v>
      </c>
      <c r="H980" t="s">
        <v>26</v>
      </c>
      <c r="I980">
        <v>485453</v>
      </c>
      <c r="J980">
        <v>17496303</v>
      </c>
      <c r="K980">
        <v>3.66</v>
      </c>
      <c r="L980">
        <v>0.55000000000000004</v>
      </c>
      <c r="M980">
        <v>1</v>
      </c>
    </row>
    <row r="981" spans="1:13" x14ac:dyDescent="0.2">
      <c r="A981" t="s">
        <v>171</v>
      </c>
      <c r="B981" t="s">
        <v>103</v>
      </c>
      <c r="C981">
        <v>62</v>
      </c>
      <c r="D981">
        <v>22.42</v>
      </c>
      <c r="E981">
        <v>5777</v>
      </c>
      <c r="F981">
        <v>5798</v>
      </c>
      <c r="G981">
        <v>5833</v>
      </c>
      <c r="H981" t="s">
        <v>34</v>
      </c>
      <c r="I981">
        <v>4623270</v>
      </c>
      <c r="J981">
        <v>120779580</v>
      </c>
      <c r="K981">
        <v>25.24</v>
      </c>
      <c r="L981">
        <v>3.7949999999999999</v>
      </c>
      <c r="M981">
        <v>1</v>
      </c>
    </row>
    <row r="982" spans="1:13" x14ac:dyDescent="0.2">
      <c r="A982" t="s">
        <v>171</v>
      </c>
      <c r="B982" t="s">
        <v>104</v>
      </c>
      <c r="C982">
        <v>63</v>
      </c>
      <c r="D982">
        <v>22.695</v>
      </c>
      <c r="E982">
        <v>5836</v>
      </c>
      <c r="F982">
        <v>5885</v>
      </c>
      <c r="G982">
        <v>5906</v>
      </c>
      <c r="H982" t="s">
        <v>28</v>
      </c>
      <c r="I982">
        <v>304797</v>
      </c>
      <c r="J982">
        <v>8462610</v>
      </c>
      <c r="K982">
        <v>1.77</v>
      </c>
      <c r="L982">
        <v>0.26600000000000001</v>
      </c>
      <c r="M982">
        <v>1</v>
      </c>
    </row>
    <row r="983" spans="1:13" x14ac:dyDescent="0.2">
      <c r="A983" t="s">
        <v>171</v>
      </c>
      <c r="B983" t="s">
        <v>106</v>
      </c>
      <c r="C983">
        <v>64</v>
      </c>
      <c r="D983">
        <v>23.108000000000001</v>
      </c>
      <c r="E983">
        <v>6002</v>
      </c>
      <c r="F983">
        <v>6015</v>
      </c>
      <c r="G983">
        <v>6029</v>
      </c>
      <c r="H983" t="s">
        <v>52</v>
      </c>
      <c r="I983">
        <v>223125</v>
      </c>
      <c r="J983">
        <v>5895354</v>
      </c>
      <c r="K983">
        <v>1.23</v>
      </c>
      <c r="L983">
        <v>0.185</v>
      </c>
      <c r="M983">
        <v>1</v>
      </c>
    </row>
    <row r="984" spans="1:13" x14ac:dyDescent="0.2">
      <c r="A984" t="s">
        <v>171</v>
      </c>
      <c r="B984" t="s">
        <v>107</v>
      </c>
      <c r="C984">
        <v>65</v>
      </c>
      <c r="D984">
        <v>23.196000000000002</v>
      </c>
      <c r="E984">
        <v>6029</v>
      </c>
      <c r="F984">
        <v>6043</v>
      </c>
      <c r="G984">
        <v>6059</v>
      </c>
      <c r="H984" t="s">
        <v>52</v>
      </c>
      <c r="I984">
        <v>236756</v>
      </c>
      <c r="J984">
        <v>6063784</v>
      </c>
      <c r="K984">
        <v>1.27</v>
      </c>
      <c r="L984">
        <v>0.191</v>
      </c>
      <c r="M984">
        <v>1</v>
      </c>
    </row>
    <row r="985" spans="1:13" x14ac:dyDescent="0.2">
      <c r="A985" t="s">
        <v>171</v>
      </c>
      <c r="B985" t="s">
        <v>108</v>
      </c>
      <c r="C985">
        <v>66</v>
      </c>
      <c r="D985">
        <v>24.33</v>
      </c>
      <c r="E985">
        <v>6387</v>
      </c>
      <c r="F985">
        <v>6402</v>
      </c>
      <c r="G985">
        <v>6417</v>
      </c>
      <c r="H985" t="s">
        <v>18</v>
      </c>
      <c r="I985">
        <v>469534</v>
      </c>
      <c r="J985">
        <v>11266765</v>
      </c>
      <c r="K985">
        <v>2.35</v>
      </c>
      <c r="L985">
        <v>0.35399999999999998</v>
      </c>
      <c r="M985">
        <v>1</v>
      </c>
    </row>
    <row r="986" spans="1:13" x14ac:dyDescent="0.2">
      <c r="A986" t="s">
        <v>171</v>
      </c>
      <c r="B986" t="s">
        <v>109</v>
      </c>
      <c r="C986">
        <v>67</v>
      </c>
      <c r="D986">
        <v>24.603000000000002</v>
      </c>
      <c r="E986">
        <v>6452</v>
      </c>
      <c r="F986">
        <v>6488</v>
      </c>
      <c r="G986">
        <v>6519</v>
      </c>
      <c r="H986" t="s">
        <v>68</v>
      </c>
      <c r="I986">
        <v>384053</v>
      </c>
      <c r="J986">
        <v>11175653</v>
      </c>
      <c r="K986">
        <v>2.34</v>
      </c>
      <c r="L986">
        <v>0.35099999999999998</v>
      </c>
      <c r="M986">
        <v>1</v>
      </c>
    </row>
    <row r="987" spans="1:13" x14ac:dyDescent="0.2">
      <c r="A987" t="s">
        <v>171</v>
      </c>
      <c r="B987" t="s">
        <v>130</v>
      </c>
      <c r="C987">
        <v>68</v>
      </c>
      <c r="D987">
        <v>24.765000000000001</v>
      </c>
      <c r="E987">
        <v>6520</v>
      </c>
      <c r="F987">
        <v>6540</v>
      </c>
      <c r="G987">
        <v>6558</v>
      </c>
      <c r="H987" t="s">
        <v>76</v>
      </c>
      <c r="I987">
        <v>217371</v>
      </c>
      <c r="J987">
        <v>5843721</v>
      </c>
      <c r="K987">
        <v>1.22</v>
      </c>
      <c r="L987">
        <v>0.184</v>
      </c>
      <c r="M987">
        <v>1</v>
      </c>
    </row>
    <row r="988" spans="1:13" x14ac:dyDescent="0.2">
      <c r="A988" t="s">
        <v>171</v>
      </c>
      <c r="B988" t="s">
        <v>131</v>
      </c>
      <c r="C988">
        <v>69</v>
      </c>
      <c r="D988">
        <v>26.065999999999999</v>
      </c>
      <c r="E988">
        <v>6928</v>
      </c>
      <c r="F988">
        <v>6951</v>
      </c>
      <c r="G988">
        <v>6982</v>
      </c>
      <c r="H988" t="s">
        <v>126</v>
      </c>
      <c r="I988">
        <v>1342037</v>
      </c>
      <c r="J988">
        <v>36337677</v>
      </c>
      <c r="K988">
        <v>7.59</v>
      </c>
      <c r="L988">
        <v>1.1419999999999999</v>
      </c>
      <c r="M988">
        <v>1</v>
      </c>
    </row>
    <row r="989" spans="1:13" x14ac:dyDescent="0.2">
      <c r="A989" t="s">
        <v>171</v>
      </c>
      <c r="B989" t="s">
        <v>132</v>
      </c>
      <c r="C989">
        <v>70</v>
      </c>
      <c r="D989">
        <v>26.364000000000001</v>
      </c>
      <c r="E989">
        <v>7027</v>
      </c>
      <c r="F989">
        <v>7045</v>
      </c>
      <c r="G989">
        <v>7053</v>
      </c>
      <c r="H989" t="s">
        <v>95</v>
      </c>
      <c r="I989">
        <v>454416</v>
      </c>
      <c r="J989">
        <v>11415631</v>
      </c>
      <c r="K989">
        <v>2.39</v>
      </c>
      <c r="L989">
        <v>0.35899999999999999</v>
      </c>
      <c r="M989">
        <v>1</v>
      </c>
    </row>
    <row r="990" spans="1:13" x14ac:dyDescent="0.2">
      <c r="A990" t="s">
        <v>171</v>
      </c>
      <c r="B990" t="s">
        <v>133</v>
      </c>
      <c r="C990">
        <v>71</v>
      </c>
      <c r="D990">
        <v>26.417999999999999</v>
      </c>
      <c r="E990">
        <v>7053</v>
      </c>
      <c r="F990">
        <v>7062</v>
      </c>
      <c r="G990">
        <v>7083</v>
      </c>
      <c r="H990" t="s">
        <v>101</v>
      </c>
      <c r="I990">
        <v>567302</v>
      </c>
      <c r="J990">
        <v>14719467</v>
      </c>
      <c r="K990">
        <v>3.08</v>
      </c>
      <c r="L990">
        <v>0.46200000000000002</v>
      </c>
      <c r="M990">
        <v>1</v>
      </c>
    </row>
    <row r="991" spans="1:13" x14ac:dyDescent="0.2">
      <c r="A991" t="s">
        <v>171</v>
      </c>
      <c r="B991" t="s">
        <v>134</v>
      </c>
      <c r="C991">
        <v>72</v>
      </c>
      <c r="D991">
        <v>26.992999999999999</v>
      </c>
      <c r="E991">
        <v>7215</v>
      </c>
      <c r="F991">
        <v>7244</v>
      </c>
      <c r="G991">
        <v>7277</v>
      </c>
      <c r="H991" t="s">
        <v>68</v>
      </c>
      <c r="I991">
        <v>258420</v>
      </c>
      <c r="J991">
        <v>7002144</v>
      </c>
      <c r="K991">
        <v>1.46</v>
      </c>
      <c r="L991">
        <v>0.22</v>
      </c>
      <c r="M991">
        <v>1</v>
      </c>
    </row>
    <row r="992" spans="1:13" x14ac:dyDescent="0.2">
      <c r="A992" t="s">
        <v>171</v>
      </c>
      <c r="B992" t="s">
        <v>135</v>
      </c>
      <c r="C992">
        <v>73</v>
      </c>
      <c r="D992">
        <v>28.82</v>
      </c>
      <c r="E992">
        <v>7785</v>
      </c>
      <c r="F992">
        <v>7822</v>
      </c>
      <c r="G992">
        <v>7841</v>
      </c>
      <c r="H992" t="s">
        <v>95</v>
      </c>
      <c r="I992">
        <v>1067664</v>
      </c>
      <c r="J992">
        <v>27641171</v>
      </c>
      <c r="K992">
        <v>5.78</v>
      </c>
      <c r="L992">
        <v>0.86799999999999999</v>
      </c>
      <c r="M992">
        <v>1</v>
      </c>
    </row>
    <row r="993" spans="1:13" x14ac:dyDescent="0.2">
      <c r="A993" t="s">
        <v>171</v>
      </c>
      <c r="B993" t="s">
        <v>136</v>
      </c>
      <c r="C993">
        <v>74</v>
      </c>
      <c r="D993">
        <v>28.931000000000001</v>
      </c>
      <c r="E993">
        <v>7841</v>
      </c>
      <c r="F993">
        <v>7857</v>
      </c>
      <c r="G993">
        <v>7879</v>
      </c>
      <c r="H993" t="s">
        <v>22</v>
      </c>
      <c r="I993">
        <v>327145</v>
      </c>
      <c r="J993">
        <v>8672158</v>
      </c>
      <c r="K993">
        <v>1.81</v>
      </c>
      <c r="L993">
        <v>0.27200000000000002</v>
      </c>
      <c r="M993">
        <v>1</v>
      </c>
    </row>
    <row r="994" spans="1:13" x14ac:dyDescent="0.2">
      <c r="A994" t="s">
        <v>171</v>
      </c>
      <c r="B994" t="s">
        <v>137</v>
      </c>
      <c r="C994">
        <v>75</v>
      </c>
      <c r="D994">
        <v>29.26</v>
      </c>
      <c r="E994">
        <v>7930</v>
      </c>
      <c r="F994">
        <v>7961</v>
      </c>
      <c r="G994">
        <v>7996</v>
      </c>
      <c r="H994" t="s">
        <v>64</v>
      </c>
      <c r="I994">
        <v>497492</v>
      </c>
      <c r="J994">
        <v>13869024</v>
      </c>
      <c r="K994">
        <v>2.9</v>
      </c>
      <c r="L994">
        <v>0.436</v>
      </c>
      <c r="M994">
        <v>1</v>
      </c>
    </row>
    <row r="995" spans="1:13" x14ac:dyDescent="0.2">
      <c r="A995" t="s">
        <v>171</v>
      </c>
      <c r="B995" t="s">
        <v>138</v>
      </c>
      <c r="C995">
        <v>76</v>
      </c>
      <c r="D995">
        <v>31.062999999999999</v>
      </c>
      <c r="E995">
        <v>8476</v>
      </c>
      <c r="F995">
        <v>8531</v>
      </c>
      <c r="G995">
        <v>8552</v>
      </c>
      <c r="H995" t="s">
        <v>14</v>
      </c>
      <c r="I995">
        <v>221418</v>
      </c>
      <c r="J995">
        <v>6767662</v>
      </c>
      <c r="K995">
        <v>1.41</v>
      </c>
      <c r="L995">
        <v>0.21299999999999999</v>
      </c>
      <c r="M995">
        <v>1</v>
      </c>
    </row>
    <row r="996" spans="1:13" x14ac:dyDescent="0.2">
      <c r="A996" t="s">
        <v>171</v>
      </c>
      <c r="B996" t="s">
        <v>139</v>
      </c>
      <c r="C996">
        <v>77</v>
      </c>
      <c r="D996">
        <v>31.242000000000001</v>
      </c>
      <c r="E996">
        <v>8552</v>
      </c>
      <c r="F996">
        <v>8588</v>
      </c>
      <c r="G996">
        <v>8628</v>
      </c>
      <c r="H996" t="s">
        <v>52</v>
      </c>
      <c r="I996">
        <v>1203240</v>
      </c>
      <c r="J996">
        <v>40691163</v>
      </c>
      <c r="K996">
        <v>8.5</v>
      </c>
      <c r="L996">
        <v>1.2789999999999999</v>
      </c>
      <c r="M996">
        <v>1</v>
      </c>
    </row>
    <row r="997" spans="1:13" x14ac:dyDescent="0.2">
      <c r="A997" t="s">
        <v>171</v>
      </c>
      <c r="B997" t="s">
        <v>140</v>
      </c>
      <c r="C997">
        <v>78</v>
      </c>
      <c r="D997">
        <v>31.617000000000001</v>
      </c>
      <c r="E997">
        <v>8660</v>
      </c>
      <c r="F997">
        <v>8707</v>
      </c>
      <c r="G997">
        <v>8738</v>
      </c>
      <c r="H997" t="s">
        <v>47</v>
      </c>
      <c r="I997">
        <v>300600</v>
      </c>
      <c r="J997">
        <v>10601843</v>
      </c>
      <c r="K997">
        <v>2.2200000000000002</v>
      </c>
      <c r="L997">
        <v>0.33300000000000002</v>
      </c>
      <c r="M997">
        <v>1</v>
      </c>
    </row>
    <row r="998" spans="1:13" x14ac:dyDescent="0.2">
      <c r="A998" t="s">
        <v>171</v>
      </c>
      <c r="B998" t="s">
        <v>141</v>
      </c>
      <c r="C998">
        <v>79</v>
      </c>
      <c r="D998">
        <v>32.877000000000002</v>
      </c>
      <c r="E998">
        <v>9071</v>
      </c>
      <c r="F998">
        <v>9105</v>
      </c>
      <c r="G998">
        <v>9160</v>
      </c>
      <c r="H998" t="s">
        <v>45</v>
      </c>
      <c r="I998">
        <v>2664190</v>
      </c>
      <c r="J998">
        <v>71242667</v>
      </c>
      <c r="K998">
        <v>14.89</v>
      </c>
      <c r="L998">
        <v>2.238</v>
      </c>
      <c r="M998">
        <v>1</v>
      </c>
    </row>
    <row r="999" spans="1:13" x14ac:dyDescent="0.2">
      <c r="A999" t="s">
        <v>171</v>
      </c>
      <c r="B999" t="s">
        <v>142</v>
      </c>
      <c r="C999">
        <v>80</v>
      </c>
      <c r="D999">
        <v>33.095999999999997</v>
      </c>
      <c r="E999">
        <v>9160</v>
      </c>
      <c r="F999">
        <v>9174</v>
      </c>
      <c r="G999">
        <v>9192</v>
      </c>
      <c r="H999" t="s">
        <v>43</v>
      </c>
      <c r="I999">
        <v>169403</v>
      </c>
      <c r="J999">
        <v>4656841</v>
      </c>
      <c r="K999">
        <v>0.97</v>
      </c>
      <c r="L999">
        <v>0.14599999999999999</v>
      </c>
      <c r="M999">
        <v>1</v>
      </c>
    </row>
    <row r="1000" spans="1:13" x14ac:dyDescent="0.2">
      <c r="A1000" t="s">
        <v>171</v>
      </c>
      <c r="B1000" t="s">
        <v>143</v>
      </c>
      <c r="C1000">
        <v>81</v>
      </c>
      <c r="D1000">
        <v>35.131</v>
      </c>
      <c r="E1000">
        <v>9788</v>
      </c>
      <c r="F1000">
        <v>9818</v>
      </c>
      <c r="G1000">
        <v>9853</v>
      </c>
      <c r="H1000" t="s">
        <v>76</v>
      </c>
      <c r="I1000">
        <v>668448</v>
      </c>
      <c r="J1000">
        <v>16628905</v>
      </c>
      <c r="K1000">
        <v>3.47</v>
      </c>
      <c r="L1000">
        <v>0.52200000000000002</v>
      </c>
      <c r="M1000">
        <v>1</v>
      </c>
    </row>
    <row r="1001" spans="1:13" x14ac:dyDescent="0.2">
      <c r="A1001" t="s">
        <v>173</v>
      </c>
      <c r="B1001" t="s">
        <v>13</v>
      </c>
      <c r="C1001">
        <v>1</v>
      </c>
      <c r="D1001">
        <v>4.3630000000000004</v>
      </c>
      <c r="E1001">
        <v>76</v>
      </c>
      <c r="F1001">
        <v>87</v>
      </c>
      <c r="G1001">
        <v>131</v>
      </c>
      <c r="H1001" t="s">
        <v>18</v>
      </c>
      <c r="I1001">
        <v>2125888</v>
      </c>
      <c r="J1001">
        <v>61160862</v>
      </c>
      <c r="K1001">
        <v>4.3899999999999997</v>
      </c>
      <c r="L1001">
        <v>1.028</v>
      </c>
      <c r="M1001">
        <v>1</v>
      </c>
    </row>
    <row r="1002" spans="1:13" x14ac:dyDescent="0.2">
      <c r="A1002" t="s">
        <v>173</v>
      </c>
      <c r="B1002" t="s">
        <v>15</v>
      </c>
      <c r="C1002">
        <v>2</v>
      </c>
      <c r="D1002">
        <v>4.8730000000000002</v>
      </c>
      <c r="E1002">
        <v>234</v>
      </c>
      <c r="F1002">
        <v>248</v>
      </c>
      <c r="G1002">
        <v>296</v>
      </c>
      <c r="H1002" t="s">
        <v>114</v>
      </c>
      <c r="I1002">
        <v>754230</v>
      </c>
      <c r="J1002">
        <v>27440439</v>
      </c>
      <c r="K1002">
        <v>1.97</v>
      </c>
      <c r="L1002">
        <v>0.46100000000000002</v>
      </c>
      <c r="M1002">
        <v>1</v>
      </c>
    </row>
    <row r="1003" spans="1:13" x14ac:dyDescent="0.2">
      <c r="A1003" t="s">
        <v>173</v>
      </c>
      <c r="B1003" t="s">
        <v>17</v>
      </c>
      <c r="C1003">
        <v>3</v>
      </c>
      <c r="D1003">
        <v>5.4349999999999996</v>
      </c>
      <c r="E1003">
        <v>402</v>
      </c>
      <c r="F1003">
        <v>426</v>
      </c>
      <c r="G1003">
        <v>475</v>
      </c>
      <c r="H1003" t="s">
        <v>110</v>
      </c>
      <c r="I1003">
        <v>10214025</v>
      </c>
      <c r="J1003">
        <v>186038590</v>
      </c>
      <c r="K1003">
        <v>13.35</v>
      </c>
      <c r="L1003">
        <v>3.1269999999999998</v>
      </c>
      <c r="M1003">
        <v>1</v>
      </c>
    </row>
    <row r="1004" spans="1:13" x14ac:dyDescent="0.2">
      <c r="A1004" t="s">
        <v>173</v>
      </c>
      <c r="B1004" t="s">
        <v>19</v>
      </c>
      <c r="C1004">
        <v>4</v>
      </c>
      <c r="D1004">
        <v>5.6619999999999999</v>
      </c>
      <c r="E1004">
        <v>475</v>
      </c>
      <c r="F1004">
        <v>498</v>
      </c>
      <c r="G1004">
        <v>510</v>
      </c>
      <c r="H1004" t="s">
        <v>95</v>
      </c>
      <c r="I1004">
        <v>769690</v>
      </c>
      <c r="J1004">
        <v>19045049</v>
      </c>
      <c r="K1004">
        <v>1.37</v>
      </c>
      <c r="L1004">
        <v>0.32</v>
      </c>
      <c r="M1004">
        <v>1</v>
      </c>
    </row>
    <row r="1005" spans="1:13" x14ac:dyDescent="0.2">
      <c r="A1005" t="s">
        <v>173</v>
      </c>
      <c r="B1005" t="s">
        <v>21</v>
      </c>
      <c r="C1005">
        <v>5</v>
      </c>
      <c r="D1005">
        <v>5.8</v>
      </c>
      <c r="E1005">
        <v>510</v>
      </c>
      <c r="F1005">
        <v>542</v>
      </c>
      <c r="G1005">
        <v>632</v>
      </c>
      <c r="H1005" t="s">
        <v>22</v>
      </c>
      <c r="I1005">
        <v>31600066</v>
      </c>
      <c r="J1005">
        <v>1393107806</v>
      </c>
      <c r="K1005">
        <v>100</v>
      </c>
      <c r="L1005">
        <v>23.419</v>
      </c>
      <c r="M1005">
        <v>1</v>
      </c>
    </row>
    <row r="1006" spans="1:13" x14ac:dyDescent="0.2">
      <c r="A1006" t="s">
        <v>173</v>
      </c>
      <c r="B1006" t="s">
        <v>23</v>
      </c>
      <c r="C1006">
        <v>6</v>
      </c>
      <c r="D1006">
        <v>6.12</v>
      </c>
      <c r="E1006">
        <v>632</v>
      </c>
      <c r="F1006">
        <v>643</v>
      </c>
      <c r="G1006">
        <v>724</v>
      </c>
      <c r="H1006" t="s">
        <v>24</v>
      </c>
      <c r="I1006">
        <v>1297608</v>
      </c>
      <c r="J1006">
        <v>71250921</v>
      </c>
      <c r="K1006">
        <v>5.1100000000000003</v>
      </c>
      <c r="L1006">
        <v>1.198</v>
      </c>
      <c r="M1006">
        <v>1</v>
      </c>
    </row>
    <row r="1007" spans="1:13" x14ac:dyDescent="0.2">
      <c r="A1007" t="s">
        <v>173</v>
      </c>
      <c r="B1007" t="s">
        <v>25</v>
      </c>
      <c r="C1007">
        <v>7</v>
      </c>
      <c r="D1007">
        <v>6.7229999999999999</v>
      </c>
      <c r="E1007">
        <v>781</v>
      </c>
      <c r="F1007">
        <v>834</v>
      </c>
      <c r="G1007">
        <v>846</v>
      </c>
      <c r="H1007" t="s">
        <v>127</v>
      </c>
      <c r="I1007">
        <v>437121</v>
      </c>
      <c r="J1007">
        <v>9255833</v>
      </c>
      <c r="K1007">
        <v>0.66</v>
      </c>
      <c r="L1007">
        <v>0.156</v>
      </c>
      <c r="M1007">
        <v>1</v>
      </c>
    </row>
    <row r="1008" spans="1:13" x14ac:dyDescent="0.2">
      <c r="A1008" t="s">
        <v>173</v>
      </c>
      <c r="B1008" t="s">
        <v>27</v>
      </c>
      <c r="C1008">
        <v>8</v>
      </c>
      <c r="D1008">
        <v>6.968</v>
      </c>
      <c r="E1008">
        <v>881</v>
      </c>
      <c r="F1008">
        <v>911</v>
      </c>
      <c r="G1008">
        <v>936</v>
      </c>
      <c r="H1008" t="s">
        <v>64</v>
      </c>
      <c r="I1008">
        <v>644109</v>
      </c>
      <c r="J1008">
        <v>12233262</v>
      </c>
      <c r="K1008">
        <v>0.88</v>
      </c>
      <c r="L1008">
        <v>0.20599999999999999</v>
      </c>
      <c r="M1008">
        <v>1</v>
      </c>
    </row>
    <row r="1009" spans="1:13" x14ac:dyDescent="0.2">
      <c r="A1009" t="s">
        <v>173</v>
      </c>
      <c r="B1009" t="s">
        <v>29</v>
      </c>
      <c r="C1009">
        <v>9</v>
      </c>
      <c r="D1009">
        <v>7.0949999999999998</v>
      </c>
      <c r="E1009">
        <v>936</v>
      </c>
      <c r="F1009">
        <v>951</v>
      </c>
      <c r="G1009">
        <v>1014</v>
      </c>
      <c r="H1009" t="s">
        <v>68</v>
      </c>
      <c r="I1009">
        <v>1189119</v>
      </c>
      <c r="J1009">
        <v>42221584</v>
      </c>
      <c r="K1009">
        <v>3.03</v>
      </c>
      <c r="L1009">
        <v>0.71</v>
      </c>
      <c r="M1009">
        <v>1</v>
      </c>
    </row>
    <row r="1010" spans="1:13" x14ac:dyDescent="0.2">
      <c r="A1010" t="s">
        <v>173</v>
      </c>
      <c r="B1010" t="s">
        <v>31</v>
      </c>
      <c r="C1010">
        <v>10</v>
      </c>
      <c r="D1010">
        <v>7.5110000000000001</v>
      </c>
      <c r="E1010">
        <v>1055</v>
      </c>
      <c r="F1010">
        <v>1083</v>
      </c>
      <c r="G1010">
        <v>1098</v>
      </c>
      <c r="H1010" t="s">
        <v>28</v>
      </c>
      <c r="I1010">
        <v>539487</v>
      </c>
      <c r="J1010">
        <v>10285202</v>
      </c>
      <c r="K1010">
        <v>0.74</v>
      </c>
      <c r="L1010">
        <v>0.17299999999999999</v>
      </c>
      <c r="M1010">
        <v>1</v>
      </c>
    </row>
    <row r="1011" spans="1:13" x14ac:dyDescent="0.2">
      <c r="A1011" t="s">
        <v>173</v>
      </c>
      <c r="B1011" t="s">
        <v>33</v>
      </c>
      <c r="C1011">
        <v>11</v>
      </c>
      <c r="D1011">
        <v>8.4719999999999995</v>
      </c>
      <c r="E1011">
        <v>1374</v>
      </c>
      <c r="F1011">
        <v>1387</v>
      </c>
      <c r="G1011">
        <v>1418</v>
      </c>
      <c r="H1011" t="s">
        <v>34</v>
      </c>
      <c r="I1011">
        <v>369633</v>
      </c>
      <c r="J1011">
        <v>10786564</v>
      </c>
      <c r="K1011">
        <v>0.77</v>
      </c>
      <c r="L1011">
        <v>0.18099999999999999</v>
      </c>
      <c r="M1011">
        <v>1</v>
      </c>
    </row>
    <row r="1012" spans="1:13" x14ac:dyDescent="0.2">
      <c r="A1012" t="s">
        <v>173</v>
      </c>
      <c r="B1012" t="s">
        <v>35</v>
      </c>
      <c r="C1012">
        <v>12</v>
      </c>
      <c r="D1012">
        <v>8.9030000000000005</v>
      </c>
      <c r="E1012">
        <v>1458</v>
      </c>
      <c r="F1012">
        <v>1523</v>
      </c>
      <c r="G1012">
        <v>1598</v>
      </c>
      <c r="H1012" t="s">
        <v>114</v>
      </c>
      <c r="I1012">
        <v>843291</v>
      </c>
      <c r="J1012">
        <v>52551594</v>
      </c>
      <c r="K1012">
        <v>3.77</v>
      </c>
      <c r="L1012">
        <v>0.88300000000000001</v>
      </c>
      <c r="M1012">
        <v>1</v>
      </c>
    </row>
    <row r="1013" spans="1:13" x14ac:dyDescent="0.2">
      <c r="A1013" t="s">
        <v>173</v>
      </c>
      <c r="B1013" t="s">
        <v>37</v>
      </c>
      <c r="C1013">
        <v>13</v>
      </c>
      <c r="D1013">
        <v>9.8219999999999992</v>
      </c>
      <c r="E1013">
        <v>1787</v>
      </c>
      <c r="F1013">
        <v>1814</v>
      </c>
      <c r="G1013">
        <v>1831</v>
      </c>
      <c r="H1013" t="s">
        <v>28</v>
      </c>
      <c r="I1013">
        <v>1012015</v>
      </c>
      <c r="J1013">
        <v>30289466</v>
      </c>
      <c r="K1013">
        <v>2.17</v>
      </c>
      <c r="L1013">
        <v>0.50900000000000001</v>
      </c>
      <c r="M1013">
        <v>1</v>
      </c>
    </row>
    <row r="1014" spans="1:13" x14ac:dyDescent="0.2">
      <c r="A1014" t="s">
        <v>173</v>
      </c>
      <c r="B1014" t="s">
        <v>39</v>
      </c>
      <c r="C1014">
        <v>14</v>
      </c>
      <c r="D1014">
        <v>9.9209999999999994</v>
      </c>
      <c r="E1014">
        <v>1831</v>
      </c>
      <c r="F1014">
        <v>1845</v>
      </c>
      <c r="G1014">
        <v>1885</v>
      </c>
      <c r="H1014" t="s">
        <v>117</v>
      </c>
      <c r="I1014">
        <v>430353</v>
      </c>
      <c r="J1014">
        <v>20361285</v>
      </c>
      <c r="K1014">
        <v>1.46</v>
      </c>
      <c r="L1014">
        <v>0.34200000000000003</v>
      </c>
      <c r="M1014">
        <v>1</v>
      </c>
    </row>
    <row r="1015" spans="1:13" x14ac:dyDescent="0.2">
      <c r="A1015" t="s">
        <v>173</v>
      </c>
      <c r="B1015" t="s">
        <v>40</v>
      </c>
      <c r="C1015">
        <v>15</v>
      </c>
      <c r="D1015">
        <v>10.308999999999999</v>
      </c>
      <c r="E1015">
        <v>1939</v>
      </c>
      <c r="F1015">
        <v>1968</v>
      </c>
      <c r="G1015">
        <v>1992</v>
      </c>
      <c r="H1015" t="s">
        <v>28</v>
      </c>
      <c r="I1015">
        <v>4460905</v>
      </c>
      <c r="J1015">
        <v>143399117</v>
      </c>
      <c r="K1015">
        <v>10.29</v>
      </c>
      <c r="L1015">
        <v>2.411</v>
      </c>
      <c r="M1015">
        <v>1</v>
      </c>
    </row>
    <row r="1016" spans="1:13" x14ac:dyDescent="0.2">
      <c r="A1016" t="s">
        <v>173</v>
      </c>
      <c r="B1016" t="s">
        <v>41</v>
      </c>
      <c r="C1016">
        <v>16</v>
      </c>
      <c r="D1016">
        <v>10.475</v>
      </c>
      <c r="E1016">
        <v>1992</v>
      </c>
      <c r="F1016">
        <v>2020</v>
      </c>
      <c r="G1016">
        <v>2074</v>
      </c>
      <c r="H1016" t="s">
        <v>26</v>
      </c>
      <c r="I1016">
        <v>34090325</v>
      </c>
      <c r="J1016">
        <v>1168484550</v>
      </c>
      <c r="K1016">
        <v>83.88</v>
      </c>
      <c r="L1016">
        <v>19.643000000000001</v>
      </c>
      <c r="M1016">
        <v>1</v>
      </c>
    </row>
    <row r="1017" spans="1:13" x14ac:dyDescent="0.2">
      <c r="A1017" t="s">
        <v>173</v>
      </c>
      <c r="B1017" t="s">
        <v>42</v>
      </c>
      <c r="C1017">
        <v>17</v>
      </c>
      <c r="D1017">
        <v>11.074</v>
      </c>
      <c r="E1017">
        <v>2193</v>
      </c>
      <c r="F1017">
        <v>2210</v>
      </c>
      <c r="G1017">
        <v>2223</v>
      </c>
      <c r="H1017" t="s">
        <v>38</v>
      </c>
      <c r="I1017">
        <v>574223</v>
      </c>
      <c r="J1017">
        <v>16260144</v>
      </c>
      <c r="K1017">
        <v>1.17</v>
      </c>
      <c r="L1017">
        <v>0.27300000000000002</v>
      </c>
      <c r="M1017">
        <v>1</v>
      </c>
    </row>
    <row r="1018" spans="1:13" x14ac:dyDescent="0.2">
      <c r="A1018" t="s">
        <v>173</v>
      </c>
      <c r="B1018" t="s">
        <v>44</v>
      </c>
      <c r="C1018">
        <v>18</v>
      </c>
      <c r="D1018">
        <v>11.157</v>
      </c>
      <c r="E1018">
        <v>2223</v>
      </c>
      <c r="F1018">
        <v>2236</v>
      </c>
      <c r="G1018">
        <v>2270</v>
      </c>
      <c r="H1018" t="s">
        <v>43</v>
      </c>
      <c r="I1018">
        <v>382179</v>
      </c>
      <c r="J1018">
        <v>17464688</v>
      </c>
      <c r="K1018">
        <v>1.25</v>
      </c>
      <c r="L1018">
        <v>0.29399999999999998</v>
      </c>
      <c r="M1018">
        <v>1</v>
      </c>
    </row>
    <row r="1019" spans="1:13" x14ac:dyDescent="0.2">
      <c r="A1019" t="s">
        <v>173</v>
      </c>
      <c r="B1019" t="s">
        <v>46</v>
      </c>
      <c r="C1019">
        <v>19</v>
      </c>
      <c r="D1019">
        <v>11.587999999999999</v>
      </c>
      <c r="E1019">
        <v>2343</v>
      </c>
      <c r="F1019">
        <v>2372</v>
      </c>
      <c r="G1019">
        <v>2400</v>
      </c>
      <c r="H1019" t="s">
        <v>76</v>
      </c>
      <c r="I1019">
        <v>875491</v>
      </c>
      <c r="J1019">
        <v>26751227</v>
      </c>
      <c r="K1019">
        <v>1.92</v>
      </c>
      <c r="L1019">
        <v>0.45</v>
      </c>
      <c r="M1019">
        <v>1</v>
      </c>
    </row>
    <row r="1020" spans="1:13" x14ac:dyDescent="0.2">
      <c r="A1020" t="s">
        <v>173</v>
      </c>
      <c r="B1020" t="s">
        <v>48</v>
      </c>
      <c r="C1020">
        <v>20</v>
      </c>
      <c r="D1020">
        <v>11.926</v>
      </c>
      <c r="E1020">
        <v>2450</v>
      </c>
      <c r="F1020">
        <v>2479</v>
      </c>
      <c r="G1020">
        <v>2498</v>
      </c>
      <c r="H1020" t="s">
        <v>76</v>
      </c>
      <c r="I1020">
        <v>685165</v>
      </c>
      <c r="J1020">
        <v>17355762</v>
      </c>
      <c r="K1020">
        <v>1.25</v>
      </c>
      <c r="L1020">
        <v>0.29199999999999998</v>
      </c>
      <c r="M1020">
        <v>1</v>
      </c>
    </row>
    <row r="1021" spans="1:13" x14ac:dyDescent="0.2">
      <c r="A1021" t="s">
        <v>173</v>
      </c>
      <c r="B1021" t="s">
        <v>50</v>
      </c>
      <c r="C1021">
        <v>21</v>
      </c>
      <c r="D1021">
        <v>12.287000000000001</v>
      </c>
      <c r="E1021">
        <v>2564</v>
      </c>
      <c r="F1021">
        <v>2593</v>
      </c>
      <c r="G1021">
        <v>2617</v>
      </c>
      <c r="H1021" t="s">
        <v>45</v>
      </c>
      <c r="I1021">
        <v>1195137</v>
      </c>
      <c r="J1021">
        <v>34908005</v>
      </c>
      <c r="K1021">
        <v>2.5099999999999998</v>
      </c>
      <c r="L1021">
        <v>0.58699999999999997</v>
      </c>
      <c r="M1021">
        <v>1</v>
      </c>
    </row>
    <row r="1022" spans="1:13" x14ac:dyDescent="0.2">
      <c r="A1022" t="s">
        <v>173</v>
      </c>
      <c r="B1022" t="s">
        <v>51</v>
      </c>
      <c r="C1022">
        <v>22</v>
      </c>
      <c r="D1022">
        <v>12.407999999999999</v>
      </c>
      <c r="E1022">
        <v>2617</v>
      </c>
      <c r="F1022">
        <v>2632</v>
      </c>
      <c r="G1022">
        <v>2674</v>
      </c>
      <c r="H1022" t="s">
        <v>34</v>
      </c>
      <c r="I1022">
        <v>520618</v>
      </c>
      <c r="J1022">
        <v>17607765</v>
      </c>
      <c r="K1022">
        <v>1.26</v>
      </c>
      <c r="L1022">
        <v>0.29599999999999999</v>
      </c>
      <c r="M1022">
        <v>1</v>
      </c>
    </row>
    <row r="1023" spans="1:13" x14ac:dyDescent="0.2">
      <c r="A1023" t="s">
        <v>173</v>
      </c>
      <c r="B1023" t="s">
        <v>53</v>
      </c>
      <c r="C1023">
        <v>23</v>
      </c>
      <c r="D1023">
        <v>13.2</v>
      </c>
      <c r="E1023">
        <v>2867</v>
      </c>
      <c r="F1023">
        <v>2882</v>
      </c>
      <c r="G1023">
        <v>2894</v>
      </c>
      <c r="H1023" t="s">
        <v>49</v>
      </c>
      <c r="I1023">
        <v>711606</v>
      </c>
      <c r="J1023">
        <v>19342052</v>
      </c>
      <c r="K1023">
        <v>1.39</v>
      </c>
      <c r="L1023">
        <v>0.32500000000000001</v>
      </c>
      <c r="M1023">
        <v>1</v>
      </c>
    </row>
    <row r="1024" spans="1:13" x14ac:dyDescent="0.2">
      <c r="A1024" t="s">
        <v>173</v>
      </c>
      <c r="B1024" t="s">
        <v>55</v>
      </c>
      <c r="C1024">
        <v>24</v>
      </c>
      <c r="D1024">
        <v>13.515000000000001</v>
      </c>
      <c r="E1024">
        <v>2960</v>
      </c>
      <c r="F1024">
        <v>2982</v>
      </c>
      <c r="G1024">
        <v>3017</v>
      </c>
      <c r="H1024" t="s">
        <v>22</v>
      </c>
      <c r="I1024">
        <v>19568179</v>
      </c>
      <c r="J1024">
        <v>563884129</v>
      </c>
      <c r="K1024">
        <v>40.479999999999997</v>
      </c>
      <c r="L1024">
        <v>9.4789999999999992</v>
      </c>
      <c r="M1024">
        <v>1</v>
      </c>
    </row>
    <row r="1025" spans="1:13" x14ac:dyDescent="0.2">
      <c r="A1025" t="s">
        <v>173</v>
      </c>
      <c r="B1025" t="s">
        <v>57</v>
      </c>
      <c r="C1025">
        <v>25</v>
      </c>
      <c r="D1025">
        <v>13.887</v>
      </c>
      <c r="E1025">
        <v>3078</v>
      </c>
      <c r="F1025">
        <v>3099</v>
      </c>
      <c r="G1025">
        <v>3152</v>
      </c>
      <c r="H1025" t="s">
        <v>54</v>
      </c>
      <c r="I1025">
        <v>2238852</v>
      </c>
      <c r="J1025">
        <v>70126005</v>
      </c>
      <c r="K1025">
        <v>5.03</v>
      </c>
      <c r="L1025">
        <v>1.179</v>
      </c>
      <c r="M1025">
        <v>1</v>
      </c>
    </row>
    <row r="1026" spans="1:13" x14ac:dyDescent="0.2">
      <c r="A1026" t="s">
        <v>173</v>
      </c>
      <c r="B1026" t="s">
        <v>58</v>
      </c>
      <c r="C1026">
        <v>26</v>
      </c>
      <c r="D1026">
        <v>15.169</v>
      </c>
      <c r="E1026">
        <v>3473</v>
      </c>
      <c r="F1026">
        <v>3505</v>
      </c>
      <c r="G1026">
        <v>3522</v>
      </c>
      <c r="H1026" t="s">
        <v>95</v>
      </c>
      <c r="I1026">
        <v>366228</v>
      </c>
      <c r="J1026">
        <v>13032630</v>
      </c>
      <c r="K1026">
        <v>0.94</v>
      </c>
      <c r="L1026">
        <v>0.219</v>
      </c>
      <c r="M1026">
        <v>1</v>
      </c>
    </row>
    <row r="1027" spans="1:13" x14ac:dyDescent="0.2">
      <c r="A1027" t="s">
        <v>173</v>
      </c>
      <c r="B1027" t="s">
        <v>59</v>
      </c>
      <c r="C1027">
        <v>27</v>
      </c>
      <c r="D1027">
        <v>15.268000000000001</v>
      </c>
      <c r="E1027">
        <v>3522</v>
      </c>
      <c r="F1027">
        <v>3536</v>
      </c>
      <c r="G1027">
        <v>3567</v>
      </c>
      <c r="H1027" t="s">
        <v>47</v>
      </c>
      <c r="I1027">
        <v>373646</v>
      </c>
      <c r="J1027">
        <v>11838894</v>
      </c>
      <c r="K1027">
        <v>0.85</v>
      </c>
      <c r="L1027">
        <v>0.19900000000000001</v>
      </c>
      <c r="M1027">
        <v>1</v>
      </c>
    </row>
    <row r="1028" spans="1:13" x14ac:dyDescent="0.2">
      <c r="A1028" t="s">
        <v>173</v>
      </c>
      <c r="B1028" t="s">
        <v>60</v>
      </c>
      <c r="C1028">
        <v>28</v>
      </c>
      <c r="D1028">
        <v>15.491</v>
      </c>
      <c r="E1028">
        <v>3567</v>
      </c>
      <c r="F1028">
        <v>3607</v>
      </c>
      <c r="G1028">
        <v>3635</v>
      </c>
      <c r="H1028" t="s">
        <v>36</v>
      </c>
      <c r="I1028">
        <v>1380082</v>
      </c>
      <c r="J1028">
        <v>39785485</v>
      </c>
      <c r="K1028">
        <v>2.86</v>
      </c>
      <c r="L1028">
        <v>0.66900000000000004</v>
      </c>
      <c r="M1028">
        <v>1</v>
      </c>
    </row>
    <row r="1029" spans="1:13" x14ac:dyDescent="0.2">
      <c r="A1029" t="s">
        <v>173</v>
      </c>
      <c r="B1029" t="s">
        <v>61</v>
      </c>
      <c r="C1029">
        <v>29</v>
      </c>
      <c r="D1029">
        <v>15.704000000000001</v>
      </c>
      <c r="E1029">
        <v>3646</v>
      </c>
      <c r="F1029">
        <v>3674</v>
      </c>
      <c r="G1029">
        <v>3697</v>
      </c>
      <c r="H1029" t="s">
        <v>38</v>
      </c>
      <c r="I1029">
        <v>461303</v>
      </c>
      <c r="J1029">
        <v>12583194</v>
      </c>
      <c r="K1029">
        <v>0.9</v>
      </c>
      <c r="L1029">
        <v>0.21199999999999999</v>
      </c>
      <c r="M1029">
        <v>1</v>
      </c>
    </row>
    <row r="1030" spans="1:13" x14ac:dyDescent="0.2">
      <c r="A1030" t="s">
        <v>173</v>
      </c>
      <c r="B1030" t="s">
        <v>62</v>
      </c>
      <c r="C1030">
        <v>30</v>
      </c>
      <c r="D1030">
        <v>16.001000000000001</v>
      </c>
      <c r="E1030">
        <v>3746</v>
      </c>
      <c r="F1030">
        <v>3768</v>
      </c>
      <c r="G1030">
        <v>3788</v>
      </c>
      <c r="H1030" t="s">
        <v>45</v>
      </c>
      <c r="I1030">
        <v>360162</v>
      </c>
      <c r="J1030">
        <v>9370722</v>
      </c>
      <c r="K1030">
        <v>0.67</v>
      </c>
      <c r="L1030">
        <v>0.158</v>
      </c>
      <c r="M1030">
        <v>1</v>
      </c>
    </row>
    <row r="1031" spans="1:13" x14ac:dyDescent="0.2">
      <c r="A1031" t="s">
        <v>173</v>
      </c>
      <c r="B1031" t="s">
        <v>63</v>
      </c>
      <c r="C1031">
        <v>31</v>
      </c>
      <c r="D1031">
        <v>16.21</v>
      </c>
      <c r="E1031">
        <v>3817</v>
      </c>
      <c r="F1031">
        <v>3834</v>
      </c>
      <c r="G1031">
        <v>3862</v>
      </c>
      <c r="H1031" t="s">
        <v>26</v>
      </c>
      <c r="I1031">
        <v>1127815</v>
      </c>
      <c r="J1031">
        <v>36296787</v>
      </c>
      <c r="K1031">
        <v>2.61</v>
      </c>
      <c r="L1031">
        <v>0.61</v>
      </c>
      <c r="M1031">
        <v>1</v>
      </c>
    </row>
    <row r="1032" spans="1:13" x14ac:dyDescent="0.2">
      <c r="A1032" t="s">
        <v>173</v>
      </c>
      <c r="B1032" t="s">
        <v>65</v>
      </c>
      <c r="C1032">
        <v>32</v>
      </c>
      <c r="D1032">
        <v>16.361999999999998</v>
      </c>
      <c r="E1032">
        <v>3862</v>
      </c>
      <c r="F1032">
        <v>3882</v>
      </c>
      <c r="G1032">
        <v>3908</v>
      </c>
      <c r="H1032" t="s">
        <v>43</v>
      </c>
      <c r="I1032">
        <v>381159</v>
      </c>
      <c r="J1032">
        <v>14630672</v>
      </c>
      <c r="K1032">
        <v>1.05</v>
      </c>
      <c r="L1032">
        <v>0.246</v>
      </c>
      <c r="M1032">
        <v>1</v>
      </c>
    </row>
    <row r="1033" spans="1:13" x14ac:dyDescent="0.2">
      <c r="A1033" t="s">
        <v>173</v>
      </c>
      <c r="B1033" t="s">
        <v>67</v>
      </c>
      <c r="C1033">
        <v>33</v>
      </c>
      <c r="D1033">
        <v>16.553999999999998</v>
      </c>
      <c r="E1033">
        <v>3908</v>
      </c>
      <c r="F1033">
        <v>3943</v>
      </c>
      <c r="G1033">
        <v>3985</v>
      </c>
      <c r="H1033" t="s">
        <v>18</v>
      </c>
      <c r="I1033">
        <v>25048571</v>
      </c>
      <c r="J1033">
        <v>638489639</v>
      </c>
      <c r="K1033">
        <v>45.83</v>
      </c>
      <c r="L1033">
        <v>10.734</v>
      </c>
      <c r="M1033">
        <v>1</v>
      </c>
    </row>
    <row r="1034" spans="1:13" x14ac:dyDescent="0.2">
      <c r="A1034" t="s">
        <v>173</v>
      </c>
      <c r="B1034" t="s">
        <v>69</v>
      </c>
      <c r="C1034">
        <v>34</v>
      </c>
      <c r="D1034">
        <v>17.431999999999999</v>
      </c>
      <c r="E1034">
        <v>4173</v>
      </c>
      <c r="F1034">
        <v>4220</v>
      </c>
      <c r="G1034">
        <v>4253</v>
      </c>
      <c r="H1034" t="s">
        <v>64</v>
      </c>
      <c r="I1034">
        <v>4431791</v>
      </c>
      <c r="J1034">
        <v>111479253</v>
      </c>
      <c r="K1034">
        <v>8</v>
      </c>
      <c r="L1034">
        <v>1.8740000000000001</v>
      </c>
      <c r="M1034">
        <v>1</v>
      </c>
    </row>
    <row r="1035" spans="1:13" x14ac:dyDescent="0.2">
      <c r="A1035" t="s">
        <v>173</v>
      </c>
      <c r="B1035" t="s">
        <v>70</v>
      </c>
      <c r="C1035">
        <v>35</v>
      </c>
      <c r="D1035">
        <v>17.919</v>
      </c>
      <c r="E1035">
        <v>4343</v>
      </c>
      <c r="F1035">
        <v>4374</v>
      </c>
      <c r="G1035">
        <v>4401</v>
      </c>
      <c r="H1035" t="s">
        <v>68</v>
      </c>
      <c r="I1035">
        <v>665236</v>
      </c>
      <c r="J1035">
        <v>17582800</v>
      </c>
      <c r="K1035">
        <v>1.26</v>
      </c>
      <c r="L1035">
        <v>0.29599999999999999</v>
      </c>
      <c r="M1035">
        <v>1</v>
      </c>
    </row>
    <row r="1036" spans="1:13" x14ac:dyDescent="0.2">
      <c r="A1036" t="s">
        <v>173</v>
      </c>
      <c r="B1036" t="s">
        <v>71</v>
      </c>
      <c r="C1036">
        <v>36</v>
      </c>
      <c r="D1036">
        <v>18.177</v>
      </c>
      <c r="E1036">
        <v>4419</v>
      </c>
      <c r="F1036">
        <v>4456</v>
      </c>
      <c r="G1036">
        <v>4474</v>
      </c>
      <c r="H1036" t="s">
        <v>36</v>
      </c>
      <c r="I1036">
        <v>639855</v>
      </c>
      <c r="J1036">
        <v>20695209</v>
      </c>
      <c r="K1036">
        <v>1.49</v>
      </c>
      <c r="L1036">
        <v>0.34799999999999998</v>
      </c>
      <c r="M1036">
        <v>1</v>
      </c>
    </row>
    <row r="1037" spans="1:13" x14ac:dyDescent="0.2">
      <c r="A1037" t="s">
        <v>173</v>
      </c>
      <c r="B1037" t="s">
        <v>72</v>
      </c>
      <c r="C1037">
        <v>37</v>
      </c>
      <c r="D1037">
        <v>18.59</v>
      </c>
      <c r="E1037">
        <v>4572</v>
      </c>
      <c r="F1037">
        <v>4587</v>
      </c>
      <c r="G1037">
        <v>4602</v>
      </c>
      <c r="H1037" t="s">
        <v>26</v>
      </c>
      <c r="I1037">
        <v>1466109</v>
      </c>
      <c r="J1037">
        <v>38546361</v>
      </c>
      <c r="K1037">
        <v>2.77</v>
      </c>
      <c r="L1037">
        <v>0.64800000000000002</v>
      </c>
      <c r="M1037">
        <v>1</v>
      </c>
    </row>
    <row r="1038" spans="1:13" x14ac:dyDescent="0.2">
      <c r="A1038" t="s">
        <v>173</v>
      </c>
      <c r="B1038" t="s">
        <v>73</v>
      </c>
      <c r="C1038">
        <v>38</v>
      </c>
      <c r="D1038">
        <v>18.690999999999999</v>
      </c>
      <c r="E1038">
        <v>4602</v>
      </c>
      <c r="F1038">
        <v>4619</v>
      </c>
      <c r="G1038">
        <v>4652</v>
      </c>
      <c r="H1038" t="s">
        <v>30</v>
      </c>
      <c r="I1038">
        <v>459666</v>
      </c>
      <c r="J1038">
        <v>16928746</v>
      </c>
      <c r="K1038">
        <v>1.22</v>
      </c>
      <c r="L1038">
        <v>0.28499999999999998</v>
      </c>
      <c r="M1038">
        <v>1</v>
      </c>
    </row>
    <row r="1039" spans="1:13" x14ac:dyDescent="0.2">
      <c r="A1039" t="s">
        <v>173</v>
      </c>
      <c r="B1039" t="s">
        <v>74</v>
      </c>
      <c r="C1039">
        <v>39</v>
      </c>
      <c r="D1039">
        <v>18.992000000000001</v>
      </c>
      <c r="E1039">
        <v>4679</v>
      </c>
      <c r="F1039">
        <v>4714</v>
      </c>
      <c r="G1039">
        <v>4736</v>
      </c>
      <c r="H1039" t="s">
        <v>45</v>
      </c>
      <c r="I1039">
        <v>1492180</v>
      </c>
      <c r="J1039">
        <v>42021256</v>
      </c>
      <c r="K1039">
        <v>3.02</v>
      </c>
      <c r="L1039">
        <v>0.70599999999999996</v>
      </c>
      <c r="M1039">
        <v>1</v>
      </c>
    </row>
    <row r="1040" spans="1:13" x14ac:dyDescent="0.2">
      <c r="A1040" t="s">
        <v>173</v>
      </c>
      <c r="B1040" t="s">
        <v>75</v>
      </c>
      <c r="C1040">
        <v>40</v>
      </c>
      <c r="D1040">
        <v>19.396000000000001</v>
      </c>
      <c r="E1040">
        <v>4811</v>
      </c>
      <c r="F1040">
        <v>4842</v>
      </c>
      <c r="G1040">
        <v>4851</v>
      </c>
      <c r="H1040" t="s">
        <v>76</v>
      </c>
      <c r="I1040">
        <v>2544285</v>
      </c>
      <c r="J1040">
        <v>60682671</v>
      </c>
      <c r="K1040">
        <v>4.3600000000000003</v>
      </c>
      <c r="L1040">
        <v>1.02</v>
      </c>
      <c r="M1040">
        <v>1</v>
      </c>
    </row>
    <row r="1041" spans="1:13" x14ac:dyDescent="0.2">
      <c r="A1041" t="s">
        <v>173</v>
      </c>
      <c r="B1041" t="s">
        <v>77</v>
      </c>
      <c r="C1041">
        <v>41</v>
      </c>
      <c r="D1041">
        <v>19.451000000000001</v>
      </c>
      <c r="E1041">
        <v>4851</v>
      </c>
      <c r="F1041">
        <v>4859</v>
      </c>
      <c r="G1041">
        <v>4866</v>
      </c>
      <c r="H1041" t="s">
        <v>52</v>
      </c>
      <c r="I1041">
        <v>1931844</v>
      </c>
      <c r="J1041">
        <v>46386476</v>
      </c>
      <c r="K1041">
        <v>3.33</v>
      </c>
      <c r="L1041">
        <v>0.78</v>
      </c>
      <c r="M1041">
        <v>1</v>
      </c>
    </row>
    <row r="1042" spans="1:13" x14ac:dyDescent="0.2">
      <c r="A1042" t="s">
        <v>173</v>
      </c>
      <c r="B1042" t="s">
        <v>78</v>
      </c>
      <c r="C1042">
        <v>42</v>
      </c>
      <c r="D1042">
        <v>19.501999999999999</v>
      </c>
      <c r="E1042">
        <v>4866</v>
      </c>
      <c r="F1042">
        <v>4875</v>
      </c>
      <c r="G1042">
        <v>4894</v>
      </c>
      <c r="H1042" t="s">
        <v>52</v>
      </c>
      <c r="I1042">
        <v>3057693</v>
      </c>
      <c r="J1042">
        <v>72909197</v>
      </c>
      <c r="K1042">
        <v>5.23</v>
      </c>
      <c r="L1042">
        <v>1.226</v>
      </c>
      <c r="M1042">
        <v>1</v>
      </c>
    </row>
    <row r="1043" spans="1:13" x14ac:dyDescent="0.2">
      <c r="A1043" t="s">
        <v>173</v>
      </c>
      <c r="B1043" t="s">
        <v>79</v>
      </c>
      <c r="C1043">
        <v>43</v>
      </c>
      <c r="D1043">
        <v>20.132999999999999</v>
      </c>
      <c r="E1043">
        <v>5062</v>
      </c>
      <c r="F1043">
        <v>5075</v>
      </c>
      <c r="G1043">
        <v>5085</v>
      </c>
      <c r="H1043" t="s">
        <v>28</v>
      </c>
      <c r="I1043">
        <v>262574</v>
      </c>
      <c r="J1043">
        <v>5762912</v>
      </c>
      <c r="K1043">
        <v>0.41</v>
      </c>
      <c r="L1043">
        <v>9.7000000000000003E-2</v>
      </c>
      <c r="M1043">
        <v>1</v>
      </c>
    </row>
    <row r="1044" spans="1:13" x14ac:dyDescent="0.2">
      <c r="A1044" t="s">
        <v>173</v>
      </c>
      <c r="B1044" t="s">
        <v>80</v>
      </c>
      <c r="C1044">
        <v>44</v>
      </c>
      <c r="D1044">
        <v>20.899000000000001</v>
      </c>
      <c r="E1044">
        <v>5295</v>
      </c>
      <c r="F1044">
        <v>5317</v>
      </c>
      <c r="G1044">
        <v>5343</v>
      </c>
      <c r="H1044" t="s">
        <v>36</v>
      </c>
      <c r="I1044">
        <v>431954</v>
      </c>
      <c r="J1044">
        <v>12257814</v>
      </c>
      <c r="K1044">
        <v>0.88</v>
      </c>
      <c r="L1044">
        <v>0.20599999999999999</v>
      </c>
      <c r="M1044">
        <v>1</v>
      </c>
    </row>
    <row r="1045" spans="1:13" x14ac:dyDescent="0.2">
      <c r="A1045" t="s">
        <v>173</v>
      </c>
      <c r="B1045" t="s">
        <v>81</v>
      </c>
      <c r="C1045">
        <v>45</v>
      </c>
      <c r="D1045">
        <v>21.105</v>
      </c>
      <c r="E1045">
        <v>5351</v>
      </c>
      <c r="F1045">
        <v>5382</v>
      </c>
      <c r="G1045">
        <v>5403</v>
      </c>
      <c r="H1045" t="s">
        <v>66</v>
      </c>
      <c r="I1045">
        <v>332090</v>
      </c>
      <c r="J1045">
        <v>9778564</v>
      </c>
      <c r="K1045">
        <v>0.7</v>
      </c>
      <c r="L1045">
        <v>0.16400000000000001</v>
      </c>
      <c r="M1045">
        <v>1</v>
      </c>
    </row>
    <row r="1046" spans="1:13" x14ac:dyDescent="0.2">
      <c r="A1046" t="s">
        <v>173</v>
      </c>
      <c r="B1046" t="s">
        <v>82</v>
      </c>
      <c r="C1046">
        <v>46</v>
      </c>
      <c r="D1046">
        <v>21.84</v>
      </c>
      <c r="E1046">
        <v>5586</v>
      </c>
      <c r="F1046">
        <v>5614</v>
      </c>
      <c r="G1046">
        <v>5628</v>
      </c>
      <c r="H1046" t="s">
        <v>45</v>
      </c>
      <c r="I1046">
        <v>356632</v>
      </c>
      <c r="J1046">
        <v>8981799</v>
      </c>
      <c r="K1046">
        <v>0.64</v>
      </c>
      <c r="L1046">
        <v>0.151</v>
      </c>
      <c r="M1046">
        <v>1</v>
      </c>
    </row>
    <row r="1047" spans="1:13" x14ac:dyDescent="0.2">
      <c r="A1047" t="s">
        <v>173</v>
      </c>
      <c r="B1047" t="s">
        <v>83</v>
      </c>
      <c r="C1047">
        <v>47</v>
      </c>
      <c r="D1047">
        <v>22.076000000000001</v>
      </c>
      <c r="E1047">
        <v>5668</v>
      </c>
      <c r="F1047">
        <v>5689</v>
      </c>
      <c r="G1047">
        <v>5712</v>
      </c>
      <c r="H1047" t="s">
        <v>118</v>
      </c>
      <c r="I1047">
        <v>2985982</v>
      </c>
      <c r="J1047">
        <v>72772680</v>
      </c>
      <c r="K1047">
        <v>5.22</v>
      </c>
      <c r="L1047">
        <v>1.2230000000000001</v>
      </c>
      <c r="M1047">
        <v>1</v>
      </c>
    </row>
    <row r="1048" spans="1:13" x14ac:dyDescent="0.2">
      <c r="A1048" t="s">
        <v>173</v>
      </c>
      <c r="B1048" t="s">
        <v>85</v>
      </c>
      <c r="C1048">
        <v>48</v>
      </c>
      <c r="D1048">
        <v>22.286999999999999</v>
      </c>
      <c r="E1048">
        <v>5737</v>
      </c>
      <c r="F1048">
        <v>5756</v>
      </c>
      <c r="G1048">
        <v>5779</v>
      </c>
      <c r="H1048" t="s">
        <v>84</v>
      </c>
      <c r="I1048">
        <v>1178462</v>
      </c>
      <c r="J1048">
        <v>37129344</v>
      </c>
      <c r="K1048">
        <v>2.67</v>
      </c>
      <c r="L1048">
        <v>0.624</v>
      </c>
      <c r="M1048">
        <v>1</v>
      </c>
    </row>
    <row r="1049" spans="1:13" x14ac:dyDescent="0.2">
      <c r="A1049" t="s">
        <v>173</v>
      </c>
      <c r="B1049" t="s">
        <v>86</v>
      </c>
      <c r="C1049">
        <v>49</v>
      </c>
      <c r="D1049">
        <v>22.693999999999999</v>
      </c>
      <c r="E1049">
        <v>5856</v>
      </c>
      <c r="F1049">
        <v>5885</v>
      </c>
      <c r="G1049">
        <v>5903</v>
      </c>
      <c r="H1049" t="s">
        <v>28</v>
      </c>
      <c r="I1049">
        <v>429342</v>
      </c>
      <c r="J1049">
        <v>10833986</v>
      </c>
      <c r="K1049">
        <v>0.78</v>
      </c>
      <c r="L1049">
        <v>0.182</v>
      </c>
      <c r="M1049">
        <v>1</v>
      </c>
    </row>
    <row r="1050" spans="1:13" x14ac:dyDescent="0.2">
      <c r="A1050" t="s">
        <v>173</v>
      </c>
      <c r="B1050" t="s">
        <v>87</v>
      </c>
      <c r="C1050">
        <v>50</v>
      </c>
      <c r="D1050">
        <v>23.105</v>
      </c>
      <c r="E1050">
        <v>5988</v>
      </c>
      <c r="F1050">
        <v>6015</v>
      </c>
      <c r="G1050">
        <v>6031</v>
      </c>
      <c r="H1050" t="s">
        <v>76</v>
      </c>
      <c r="I1050">
        <v>620421</v>
      </c>
      <c r="J1050">
        <v>14428722</v>
      </c>
      <c r="K1050">
        <v>1.04</v>
      </c>
      <c r="L1050">
        <v>0.24299999999999999</v>
      </c>
      <c r="M1050">
        <v>1</v>
      </c>
    </row>
    <row r="1051" spans="1:13" x14ac:dyDescent="0.2">
      <c r="A1051" t="s">
        <v>173</v>
      </c>
      <c r="B1051" t="s">
        <v>88</v>
      </c>
      <c r="C1051">
        <v>51</v>
      </c>
      <c r="D1051">
        <v>23.541</v>
      </c>
      <c r="E1051">
        <v>6132</v>
      </c>
      <c r="F1051">
        <v>6152</v>
      </c>
      <c r="G1051">
        <v>6185</v>
      </c>
      <c r="H1051" t="s">
        <v>117</v>
      </c>
      <c r="I1051">
        <v>921585</v>
      </c>
      <c r="J1051">
        <v>28110374</v>
      </c>
      <c r="K1051">
        <v>2.02</v>
      </c>
      <c r="L1051">
        <v>0.47299999999999998</v>
      </c>
      <c r="M1051">
        <v>1</v>
      </c>
    </row>
    <row r="1052" spans="1:13" x14ac:dyDescent="0.2">
      <c r="A1052" t="s">
        <v>173</v>
      </c>
      <c r="B1052" t="s">
        <v>89</v>
      </c>
      <c r="C1052">
        <v>52</v>
      </c>
      <c r="D1052">
        <v>24.332000000000001</v>
      </c>
      <c r="E1052">
        <v>6389</v>
      </c>
      <c r="F1052">
        <v>6402</v>
      </c>
      <c r="G1052">
        <v>6421</v>
      </c>
      <c r="H1052" t="s">
        <v>110</v>
      </c>
      <c r="I1052">
        <v>568925</v>
      </c>
      <c r="J1052">
        <v>13164748</v>
      </c>
      <c r="K1052">
        <v>0.94</v>
      </c>
      <c r="L1052">
        <v>0.221</v>
      </c>
      <c r="M1052">
        <v>1</v>
      </c>
    </row>
    <row r="1053" spans="1:13" x14ac:dyDescent="0.2">
      <c r="A1053" t="s">
        <v>173</v>
      </c>
      <c r="B1053" t="s">
        <v>91</v>
      </c>
      <c r="C1053">
        <v>53</v>
      </c>
      <c r="D1053">
        <v>24.602</v>
      </c>
      <c r="E1053">
        <v>6454</v>
      </c>
      <c r="F1053">
        <v>6488</v>
      </c>
      <c r="G1053">
        <v>6514</v>
      </c>
      <c r="H1053" t="s">
        <v>68</v>
      </c>
      <c r="I1053">
        <v>913217</v>
      </c>
      <c r="J1053">
        <v>22259699</v>
      </c>
      <c r="K1053">
        <v>1.6</v>
      </c>
      <c r="L1053">
        <v>0.374</v>
      </c>
      <c r="M1053">
        <v>1</v>
      </c>
    </row>
    <row r="1054" spans="1:13" x14ac:dyDescent="0.2">
      <c r="A1054" t="s">
        <v>173</v>
      </c>
      <c r="B1054" t="s">
        <v>92</v>
      </c>
      <c r="C1054">
        <v>54</v>
      </c>
      <c r="D1054">
        <v>26.992000000000001</v>
      </c>
      <c r="E1054">
        <v>7218</v>
      </c>
      <c r="F1054">
        <v>7244</v>
      </c>
      <c r="G1054">
        <v>7272</v>
      </c>
      <c r="H1054" t="s">
        <v>68</v>
      </c>
      <c r="I1054">
        <v>627979</v>
      </c>
      <c r="J1054">
        <v>15869745</v>
      </c>
      <c r="K1054">
        <v>1.1399999999999999</v>
      </c>
      <c r="L1054">
        <v>0.26700000000000002</v>
      </c>
      <c r="M1054">
        <v>1</v>
      </c>
    </row>
    <row r="1055" spans="1:13" x14ac:dyDescent="0.2">
      <c r="A1055" t="s">
        <v>173</v>
      </c>
      <c r="B1055" t="s">
        <v>93</v>
      </c>
      <c r="C1055">
        <v>55</v>
      </c>
      <c r="D1055">
        <v>29.260999999999999</v>
      </c>
      <c r="E1055">
        <v>7932</v>
      </c>
      <c r="F1055">
        <v>7961</v>
      </c>
      <c r="G1055">
        <v>7985</v>
      </c>
      <c r="H1055" t="s">
        <v>64</v>
      </c>
      <c r="I1055">
        <v>496360</v>
      </c>
      <c r="J1055">
        <v>12384130</v>
      </c>
      <c r="K1055">
        <v>0.89</v>
      </c>
      <c r="L1055">
        <v>0.20799999999999999</v>
      </c>
      <c r="M1055">
        <v>1</v>
      </c>
    </row>
    <row r="1056" spans="1:13" x14ac:dyDescent="0.2">
      <c r="A1056" t="s">
        <v>173</v>
      </c>
      <c r="B1056" t="s">
        <v>94</v>
      </c>
      <c r="C1056">
        <v>56</v>
      </c>
      <c r="D1056">
        <v>31.241</v>
      </c>
      <c r="E1056">
        <v>8553</v>
      </c>
      <c r="F1056">
        <v>8587</v>
      </c>
      <c r="G1056">
        <v>8624</v>
      </c>
      <c r="H1056" t="s">
        <v>28</v>
      </c>
      <c r="I1056">
        <v>2148135</v>
      </c>
      <c r="J1056">
        <v>61080621</v>
      </c>
      <c r="K1056">
        <v>4.38</v>
      </c>
      <c r="L1056">
        <v>1.0269999999999999</v>
      </c>
      <c r="M1056">
        <v>1</v>
      </c>
    </row>
    <row r="1057" spans="1:13" x14ac:dyDescent="0.2">
      <c r="A1057" t="s">
        <v>173</v>
      </c>
      <c r="B1057" t="s">
        <v>96</v>
      </c>
      <c r="C1057">
        <v>57</v>
      </c>
      <c r="D1057">
        <v>31.414999999999999</v>
      </c>
      <c r="E1057">
        <v>8624</v>
      </c>
      <c r="F1057">
        <v>8643</v>
      </c>
      <c r="G1057">
        <v>8666</v>
      </c>
      <c r="H1057" t="s">
        <v>101</v>
      </c>
      <c r="I1057">
        <v>454889</v>
      </c>
      <c r="J1057">
        <v>12187762</v>
      </c>
      <c r="K1057">
        <v>0.87</v>
      </c>
      <c r="L1057">
        <v>0.20499999999999999</v>
      </c>
      <c r="M1057">
        <v>1</v>
      </c>
    </row>
    <row r="1058" spans="1:13" x14ac:dyDescent="0.2">
      <c r="A1058" t="s">
        <v>173</v>
      </c>
      <c r="B1058" t="s">
        <v>97</v>
      </c>
      <c r="C1058">
        <v>58</v>
      </c>
      <c r="D1058">
        <v>31.617999999999999</v>
      </c>
      <c r="E1058">
        <v>8677</v>
      </c>
      <c r="F1058">
        <v>8707</v>
      </c>
      <c r="G1058">
        <v>8739</v>
      </c>
      <c r="H1058" t="s">
        <v>66</v>
      </c>
      <c r="I1058">
        <v>411332</v>
      </c>
      <c r="J1058">
        <v>11435469</v>
      </c>
      <c r="K1058">
        <v>0.82</v>
      </c>
      <c r="L1058">
        <v>0.192</v>
      </c>
      <c r="M1058">
        <v>1</v>
      </c>
    </row>
    <row r="1059" spans="1:13" x14ac:dyDescent="0.2">
      <c r="A1059" t="s">
        <v>173</v>
      </c>
      <c r="B1059" t="s">
        <v>98</v>
      </c>
      <c r="C1059">
        <v>59</v>
      </c>
      <c r="D1059">
        <v>32.387999999999998</v>
      </c>
      <c r="E1059">
        <v>8880</v>
      </c>
      <c r="F1059">
        <v>8950</v>
      </c>
      <c r="G1059">
        <v>8975</v>
      </c>
      <c r="H1059" t="s">
        <v>127</v>
      </c>
      <c r="I1059">
        <v>386037</v>
      </c>
      <c r="J1059">
        <v>13659380</v>
      </c>
      <c r="K1059">
        <v>0.98</v>
      </c>
      <c r="L1059">
        <v>0.23</v>
      </c>
      <c r="M1059">
        <v>1</v>
      </c>
    </row>
    <row r="1060" spans="1:13" x14ac:dyDescent="0.2">
      <c r="A1060" t="s">
        <v>173</v>
      </c>
      <c r="B1060" t="s">
        <v>100</v>
      </c>
      <c r="C1060">
        <v>60</v>
      </c>
      <c r="D1060">
        <v>32.877000000000002</v>
      </c>
      <c r="E1060">
        <v>9032</v>
      </c>
      <c r="F1060">
        <v>9105</v>
      </c>
      <c r="G1060">
        <v>9160</v>
      </c>
      <c r="H1060" t="s">
        <v>45</v>
      </c>
      <c r="I1060">
        <v>7885605</v>
      </c>
      <c r="J1060">
        <v>214907837</v>
      </c>
      <c r="K1060">
        <v>15.43</v>
      </c>
      <c r="L1060">
        <v>3.613</v>
      </c>
      <c r="M1060">
        <v>1</v>
      </c>
    </row>
    <row r="1061" spans="1:13" x14ac:dyDescent="0.2">
      <c r="A1061" t="s">
        <v>173</v>
      </c>
      <c r="B1061" t="s">
        <v>102</v>
      </c>
      <c r="C1061">
        <v>61</v>
      </c>
      <c r="D1061">
        <v>33.795000000000002</v>
      </c>
      <c r="E1061">
        <v>9368</v>
      </c>
      <c r="F1061">
        <v>9395</v>
      </c>
      <c r="G1061">
        <v>9416</v>
      </c>
      <c r="H1061" t="s">
        <v>120</v>
      </c>
      <c r="I1061">
        <v>699176</v>
      </c>
      <c r="J1061">
        <v>18618904</v>
      </c>
      <c r="K1061">
        <v>1.34</v>
      </c>
      <c r="L1061">
        <v>0.313</v>
      </c>
      <c r="M1061">
        <v>1</v>
      </c>
    </row>
    <row r="1062" spans="1:13" x14ac:dyDescent="0.2">
      <c r="A1062" t="s">
        <v>173</v>
      </c>
      <c r="B1062" t="s">
        <v>103</v>
      </c>
      <c r="C1062">
        <v>62</v>
      </c>
      <c r="D1062">
        <v>34.948999999999998</v>
      </c>
      <c r="E1062">
        <v>9737</v>
      </c>
      <c r="F1062">
        <v>9760</v>
      </c>
      <c r="G1062">
        <v>9791</v>
      </c>
      <c r="H1062" t="s">
        <v>95</v>
      </c>
      <c r="I1062">
        <v>969840</v>
      </c>
      <c r="J1062">
        <v>22308231</v>
      </c>
      <c r="K1062">
        <v>1.6</v>
      </c>
      <c r="L1062">
        <v>0.375</v>
      </c>
      <c r="M1062">
        <v>1</v>
      </c>
    </row>
    <row r="1063" spans="1:13" x14ac:dyDescent="0.2">
      <c r="A1063" t="s">
        <v>173</v>
      </c>
      <c r="B1063" t="s">
        <v>104</v>
      </c>
      <c r="C1063">
        <v>63</v>
      </c>
      <c r="D1063">
        <v>35.131</v>
      </c>
      <c r="E1063">
        <v>9791</v>
      </c>
      <c r="F1063">
        <v>9818</v>
      </c>
      <c r="G1063">
        <v>9871</v>
      </c>
      <c r="H1063" t="s">
        <v>122</v>
      </c>
      <c r="I1063">
        <v>4337248</v>
      </c>
      <c r="J1063">
        <v>85716556</v>
      </c>
      <c r="K1063">
        <v>6.15</v>
      </c>
      <c r="L1063">
        <v>1.4410000000000001</v>
      </c>
      <c r="M1063">
        <v>1</v>
      </c>
    </row>
    <row r="1064" spans="1:13" x14ac:dyDescent="0.2">
      <c r="A1064" t="s">
        <v>174</v>
      </c>
      <c r="B1064" t="s">
        <v>13</v>
      </c>
      <c r="C1064">
        <v>1</v>
      </c>
      <c r="D1064">
        <v>4.2869999999999999</v>
      </c>
      <c r="E1064">
        <v>30</v>
      </c>
      <c r="F1064">
        <v>63</v>
      </c>
      <c r="G1064">
        <v>79</v>
      </c>
      <c r="H1064" t="s">
        <v>38</v>
      </c>
      <c r="I1064">
        <v>713225</v>
      </c>
      <c r="J1064">
        <v>12635106</v>
      </c>
      <c r="K1064">
        <v>0.86</v>
      </c>
      <c r="L1064">
        <v>0.42799999999999999</v>
      </c>
      <c r="M1064">
        <v>1</v>
      </c>
    </row>
    <row r="1065" spans="1:13" x14ac:dyDescent="0.2">
      <c r="A1065" t="s">
        <v>174</v>
      </c>
      <c r="B1065" t="s">
        <v>15</v>
      </c>
      <c r="C1065">
        <v>2</v>
      </c>
      <c r="D1065">
        <v>4.3680000000000003</v>
      </c>
      <c r="E1065">
        <v>79</v>
      </c>
      <c r="F1065">
        <v>89</v>
      </c>
      <c r="G1065">
        <v>131</v>
      </c>
      <c r="H1065" t="s">
        <v>16</v>
      </c>
      <c r="I1065">
        <v>612751</v>
      </c>
      <c r="J1065">
        <v>20758937</v>
      </c>
      <c r="K1065">
        <v>1.41</v>
      </c>
      <c r="L1065">
        <v>0.70299999999999996</v>
      </c>
      <c r="M1065">
        <v>1</v>
      </c>
    </row>
    <row r="1066" spans="1:13" x14ac:dyDescent="0.2">
      <c r="A1066" t="s">
        <v>174</v>
      </c>
      <c r="B1066" t="s">
        <v>17</v>
      </c>
      <c r="C1066">
        <v>3</v>
      </c>
      <c r="D1066">
        <v>4.8769999999999998</v>
      </c>
      <c r="E1066">
        <v>238</v>
      </c>
      <c r="F1066">
        <v>250</v>
      </c>
      <c r="G1066">
        <v>280</v>
      </c>
      <c r="H1066" t="s">
        <v>122</v>
      </c>
      <c r="I1066">
        <v>590764</v>
      </c>
      <c r="J1066">
        <v>15959020</v>
      </c>
      <c r="K1066">
        <v>1.08</v>
      </c>
      <c r="L1066">
        <v>0.54100000000000004</v>
      </c>
      <c r="M1066">
        <v>1</v>
      </c>
    </row>
    <row r="1067" spans="1:13" x14ac:dyDescent="0.2">
      <c r="A1067" t="s">
        <v>174</v>
      </c>
      <c r="B1067" t="s">
        <v>19</v>
      </c>
      <c r="C1067">
        <v>4</v>
      </c>
      <c r="D1067">
        <v>5.4260000000000002</v>
      </c>
      <c r="E1067">
        <v>397</v>
      </c>
      <c r="F1067">
        <v>423</v>
      </c>
      <c r="G1067">
        <v>453</v>
      </c>
      <c r="H1067" t="s">
        <v>110</v>
      </c>
      <c r="I1067">
        <v>2105848</v>
      </c>
      <c r="J1067">
        <v>36993933</v>
      </c>
      <c r="K1067">
        <v>2.5099999999999998</v>
      </c>
      <c r="L1067">
        <v>1.2529999999999999</v>
      </c>
      <c r="M1067">
        <v>1</v>
      </c>
    </row>
    <row r="1068" spans="1:13" x14ac:dyDescent="0.2">
      <c r="A1068" t="s">
        <v>174</v>
      </c>
      <c r="B1068" t="s">
        <v>21</v>
      </c>
      <c r="C1068">
        <v>5</v>
      </c>
      <c r="D1068">
        <v>5.76</v>
      </c>
      <c r="E1068">
        <v>505</v>
      </c>
      <c r="F1068">
        <v>529</v>
      </c>
      <c r="G1068">
        <v>626</v>
      </c>
      <c r="H1068" t="s">
        <v>22</v>
      </c>
      <c r="I1068">
        <v>13223243</v>
      </c>
      <c r="J1068">
        <v>385426814</v>
      </c>
      <c r="K1068">
        <v>26.14</v>
      </c>
      <c r="L1068">
        <v>13.055</v>
      </c>
      <c r="M1068">
        <v>1</v>
      </c>
    </row>
    <row r="1069" spans="1:13" x14ac:dyDescent="0.2">
      <c r="A1069" t="s">
        <v>174</v>
      </c>
      <c r="B1069" t="s">
        <v>23</v>
      </c>
      <c r="C1069">
        <v>6</v>
      </c>
      <c r="D1069">
        <v>6.1159999999999997</v>
      </c>
      <c r="E1069">
        <v>626</v>
      </c>
      <c r="F1069">
        <v>642</v>
      </c>
      <c r="G1069">
        <v>681</v>
      </c>
      <c r="H1069" t="s">
        <v>128</v>
      </c>
      <c r="I1069">
        <v>513144</v>
      </c>
      <c r="J1069">
        <v>18382791</v>
      </c>
      <c r="K1069">
        <v>1.25</v>
      </c>
      <c r="L1069">
        <v>0.623</v>
      </c>
      <c r="M1069">
        <v>1</v>
      </c>
    </row>
    <row r="1070" spans="1:13" x14ac:dyDescent="0.2">
      <c r="A1070" t="s">
        <v>174</v>
      </c>
      <c r="B1070" t="s">
        <v>25</v>
      </c>
      <c r="C1070">
        <v>7</v>
      </c>
      <c r="D1070">
        <v>6.7249999999999996</v>
      </c>
      <c r="E1070">
        <v>806</v>
      </c>
      <c r="F1070">
        <v>834</v>
      </c>
      <c r="G1070">
        <v>845</v>
      </c>
      <c r="H1070" t="s">
        <v>95</v>
      </c>
      <c r="I1070">
        <v>401856</v>
      </c>
      <c r="J1070">
        <v>7458008</v>
      </c>
      <c r="K1070">
        <v>0.51</v>
      </c>
      <c r="L1070">
        <v>0.253</v>
      </c>
      <c r="M1070">
        <v>1</v>
      </c>
    </row>
    <row r="1071" spans="1:13" x14ac:dyDescent="0.2">
      <c r="A1071" t="s">
        <v>174</v>
      </c>
      <c r="B1071" t="s">
        <v>27</v>
      </c>
      <c r="C1071">
        <v>8</v>
      </c>
      <c r="D1071">
        <v>6.9720000000000004</v>
      </c>
      <c r="E1071">
        <v>884</v>
      </c>
      <c r="F1071">
        <v>912</v>
      </c>
      <c r="G1071">
        <v>940</v>
      </c>
      <c r="H1071" t="s">
        <v>64</v>
      </c>
      <c r="I1071">
        <v>552174</v>
      </c>
      <c r="J1071">
        <v>11303031</v>
      </c>
      <c r="K1071">
        <v>0.77</v>
      </c>
      <c r="L1071">
        <v>0.38300000000000001</v>
      </c>
      <c r="M1071">
        <v>1</v>
      </c>
    </row>
    <row r="1072" spans="1:13" x14ac:dyDescent="0.2">
      <c r="A1072" t="s">
        <v>174</v>
      </c>
      <c r="B1072" t="s">
        <v>29</v>
      </c>
      <c r="C1072">
        <v>9</v>
      </c>
      <c r="D1072">
        <v>7.5129999999999999</v>
      </c>
      <c r="E1072">
        <v>1047</v>
      </c>
      <c r="F1072">
        <v>1084</v>
      </c>
      <c r="G1072">
        <v>1116</v>
      </c>
      <c r="H1072" t="s">
        <v>114</v>
      </c>
      <c r="I1072">
        <v>617833</v>
      </c>
      <c r="J1072">
        <v>15812648</v>
      </c>
      <c r="K1072">
        <v>1.07</v>
      </c>
      <c r="L1072">
        <v>0.53600000000000003</v>
      </c>
      <c r="M1072">
        <v>1</v>
      </c>
    </row>
    <row r="1073" spans="1:13" x14ac:dyDescent="0.2">
      <c r="A1073" t="s">
        <v>174</v>
      </c>
      <c r="B1073" t="s">
        <v>31</v>
      </c>
      <c r="C1073">
        <v>10</v>
      </c>
      <c r="D1073">
        <v>8.01</v>
      </c>
      <c r="E1073">
        <v>1229</v>
      </c>
      <c r="F1073">
        <v>1241</v>
      </c>
      <c r="G1073">
        <v>1269</v>
      </c>
      <c r="H1073" t="s">
        <v>90</v>
      </c>
      <c r="I1073">
        <v>378834</v>
      </c>
      <c r="J1073">
        <v>9950483</v>
      </c>
      <c r="K1073">
        <v>0.67</v>
      </c>
      <c r="L1073">
        <v>0.33700000000000002</v>
      </c>
      <c r="M1073">
        <v>1</v>
      </c>
    </row>
    <row r="1074" spans="1:13" x14ac:dyDescent="0.2">
      <c r="A1074" t="s">
        <v>174</v>
      </c>
      <c r="B1074" t="s">
        <v>33</v>
      </c>
      <c r="C1074">
        <v>11</v>
      </c>
      <c r="D1074">
        <v>8.1739999999999995</v>
      </c>
      <c r="E1074">
        <v>1269</v>
      </c>
      <c r="F1074">
        <v>1293</v>
      </c>
      <c r="G1074">
        <v>1342</v>
      </c>
      <c r="H1074" t="s">
        <v>90</v>
      </c>
      <c r="I1074">
        <v>568225</v>
      </c>
      <c r="J1074">
        <v>20377750</v>
      </c>
      <c r="K1074">
        <v>1.38</v>
      </c>
      <c r="L1074">
        <v>0.69</v>
      </c>
      <c r="M1074">
        <v>1</v>
      </c>
    </row>
    <row r="1075" spans="1:13" x14ac:dyDescent="0.2">
      <c r="A1075" t="s">
        <v>174</v>
      </c>
      <c r="B1075" t="s">
        <v>35</v>
      </c>
      <c r="C1075">
        <v>12</v>
      </c>
      <c r="D1075">
        <v>8.4730000000000008</v>
      </c>
      <c r="E1075">
        <v>1374</v>
      </c>
      <c r="F1075">
        <v>1387</v>
      </c>
      <c r="G1075">
        <v>1417</v>
      </c>
      <c r="H1075" t="s">
        <v>34</v>
      </c>
      <c r="I1075">
        <v>369872</v>
      </c>
      <c r="J1075">
        <v>9986820</v>
      </c>
      <c r="K1075">
        <v>0.68</v>
      </c>
      <c r="L1075">
        <v>0.33800000000000002</v>
      </c>
      <c r="M1075">
        <v>1</v>
      </c>
    </row>
    <row r="1076" spans="1:13" x14ac:dyDescent="0.2">
      <c r="A1076" t="s">
        <v>174</v>
      </c>
      <c r="B1076" t="s">
        <v>37</v>
      </c>
      <c r="C1076">
        <v>13</v>
      </c>
      <c r="D1076">
        <v>8.9469999999999992</v>
      </c>
      <c r="E1076">
        <v>1451</v>
      </c>
      <c r="F1076">
        <v>1537</v>
      </c>
      <c r="G1076">
        <v>1606</v>
      </c>
      <c r="H1076" t="s">
        <v>66</v>
      </c>
      <c r="I1076">
        <v>873916</v>
      </c>
      <c r="J1076">
        <v>47304414</v>
      </c>
      <c r="K1076">
        <v>3.21</v>
      </c>
      <c r="L1076">
        <v>1.6020000000000001</v>
      </c>
      <c r="M1076">
        <v>1</v>
      </c>
    </row>
    <row r="1077" spans="1:13" x14ac:dyDescent="0.2">
      <c r="A1077" t="s">
        <v>174</v>
      </c>
      <c r="B1077" t="s">
        <v>39</v>
      </c>
      <c r="C1077">
        <v>14</v>
      </c>
      <c r="D1077">
        <v>9.8219999999999992</v>
      </c>
      <c r="E1077">
        <v>1777</v>
      </c>
      <c r="F1077">
        <v>1814</v>
      </c>
      <c r="G1077">
        <v>1827</v>
      </c>
      <c r="H1077" t="s">
        <v>38</v>
      </c>
      <c r="I1077">
        <v>440142</v>
      </c>
      <c r="J1077">
        <v>12974611</v>
      </c>
      <c r="K1077">
        <v>0.88</v>
      </c>
      <c r="L1077">
        <v>0.439</v>
      </c>
      <c r="M1077">
        <v>1</v>
      </c>
    </row>
    <row r="1078" spans="1:13" x14ac:dyDescent="0.2">
      <c r="A1078" t="s">
        <v>174</v>
      </c>
      <c r="B1078" t="s">
        <v>40</v>
      </c>
      <c r="C1078">
        <v>15</v>
      </c>
      <c r="D1078">
        <v>9.9079999999999995</v>
      </c>
      <c r="E1078">
        <v>1827</v>
      </c>
      <c r="F1078">
        <v>1841</v>
      </c>
      <c r="G1078">
        <v>1891</v>
      </c>
      <c r="H1078" t="s">
        <v>117</v>
      </c>
      <c r="I1078">
        <v>543817</v>
      </c>
      <c r="J1078">
        <v>25084190</v>
      </c>
      <c r="K1078">
        <v>1.7</v>
      </c>
      <c r="L1078">
        <v>0.85</v>
      </c>
      <c r="M1078">
        <v>1</v>
      </c>
    </row>
    <row r="1079" spans="1:13" x14ac:dyDescent="0.2">
      <c r="A1079" t="s">
        <v>174</v>
      </c>
      <c r="B1079" t="s">
        <v>41</v>
      </c>
      <c r="C1079">
        <v>16</v>
      </c>
      <c r="D1079">
        <v>10.313000000000001</v>
      </c>
      <c r="E1079">
        <v>1936</v>
      </c>
      <c r="F1079">
        <v>1969</v>
      </c>
      <c r="G1079">
        <v>1989</v>
      </c>
      <c r="H1079" t="s">
        <v>28</v>
      </c>
      <c r="I1079">
        <v>661056</v>
      </c>
      <c r="J1079">
        <v>21973111</v>
      </c>
      <c r="K1079">
        <v>1.49</v>
      </c>
      <c r="L1079">
        <v>0.74399999999999999</v>
      </c>
      <c r="M1079">
        <v>1</v>
      </c>
    </row>
    <row r="1080" spans="1:13" x14ac:dyDescent="0.2">
      <c r="A1080" t="s">
        <v>174</v>
      </c>
      <c r="B1080" t="s">
        <v>42</v>
      </c>
      <c r="C1080">
        <v>17</v>
      </c>
      <c r="D1080">
        <v>10.484</v>
      </c>
      <c r="E1080">
        <v>1989</v>
      </c>
      <c r="F1080">
        <v>2023</v>
      </c>
      <c r="G1080">
        <v>2072</v>
      </c>
      <c r="H1080" t="s">
        <v>26</v>
      </c>
      <c r="I1080">
        <v>39051491</v>
      </c>
      <c r="J1080">
        <v>1474642190</v>
      </c>
      <c r="K1080">
        <v>100</v>
      </c>
      <c r="L1080">
        <v>49.947000000000003</v>
      </c>
      <c r="M1080">
        <v>1</v>
      </c>
    </row>
    <row r="1081" spans="1:13" x14ac:dyDescent="0.2">
      <c r="A1081" t="s">
        <v>174</v>
      </c>
      <c r="B1081" t="s">
        <v>44</v>
      </c>
      <c r="C1081">
        <v>18</v>
      </c>
      <c r="D1081">
        <v>10.673999999999999</v>
      </c>
      <c r="E1081">
        <v>2072</v>
      </c>
      <c r="F1081">
        <v>2083</v>
      </c>
      <c r="G1081">
        <v>2120</v>
      </c>
      <c r="H1081" t="s">
        <v>34</v>
      </c>
      <c r="I1081">
        <v>570528</v>
      </c>
      <c r="J1081">
        <v>16915693</v>
      </c>
      <c r="K1081">
        <v>1.1499999999999999</v>
      </c>
      <c r="L1081">
        <v>0.57299999999999995</v>
      </c>
      <c r="M1081">
        <v>1</v>
      </c>
    </row>
    <row r="1082" spans="1:13" x14ac:dyDescent="0.2">
      <c r="A1082" t="s">
        <v>174</v>
      </c>
      <c r="B1082" t="s">
        <v>46</v>
      </c>
      <c r="C1082">
        <v>19</v>
      </c>
      <c r="D1082">
        <v>11.074</v>
      </c>
      <c r="E1082">
        <v>2145</v>
      </c>
      <c r="F1082">
        <v>2210</v>
      </c>
      <c r="G1082">
        <v>2280</v>
      </c>
      <c r="H1082" t="s">
        <v>36</v>
      </c>
      <c r="I1082">
        <v>2229398</v>
      </c>
      <c r="J1082">
        <v>86796834</v>
      </c>
      <c r="K1082">
        <v>5.89</v>
      </c>
      <c r="L1082">
        <v>2.94</v>
      </c>
      <c r="M1082">
        <v>1</v>
      </c>
    </row>
    <row r="1083" spans="1:13" x14ac:dyDescent="0.2">
      <c r="A1083" t="s">
        <v>174</v>
      </c>
      <c r="B1083" t="s">
        <v>48</v>
      </c>
      <c r="C1083">
        <v>20</v>
      </c>
      <c r="D1083">
        <v>12.29</v>
      </c>
      <c r="E1083">
        <v>2561</v>
      </c>
      <c r="F1083">
        <v>2594</v>
      </c>
      <c r="G1083">
        <v>2620</v>
      </c>
      <c r="H1083" t="s">
        <v>110</v>
      </c>
      <c r="I1083">
        <v>649213</v>
      </c>
      <c r="J1083">
        <v>18679028</v>
      </c>
      <c r="K1083">
        <v>1.27</v>
      </c>
      <c r="L1083">
        <v>0.63300000000000001</v>
      </c>
      <c r="M1083">
        <v>1</v>
      </c>
    </row>
    <row r="1084" spans="1:13" x14ac:dyDescent="0.2">
      <c r="A1084" t="s">
        <v>174</v>
      </c>
      <c r="B1084" t="s">
        <v>50</v>
      </c>
      <c r="C1084">
        <v>21</v>
      </c>
      <c r="D1084">
        <v>13.359</v>
      </c>
      <c r="E1084">
        <v>2902</v>
      </c>
      <c r="F1084">
        <v>2932</v>
      </c>
      <c r="G1084">
        <v>2963</v>
      </c>
      <c r="H1084" t="s">
        <v>95</v>
      </c>
      <c r="I1084">
        <v>574548</v>
      </c>
      <c r="J1084">
        <v>20034727</v>
      </c>
      <c r="K1084">
        <v>1.36</v>
      </c>
      <c r="L1084">
        <v>0.67900000000000005</v>
      </c>
      <c r="M1084">
        <v>1</v>
      </c>
    </row>
    <row r="1085" spans="1:13" x14ac:dyDescent="0.2">
      <c r="A1085" t="s">
        <v>174</v>
      </c>
      <c r="B1085" t="s">
        <v>51</v>
      </c>
      <c r="C1085">
        <v>22</v>
      </c>
      <c r="D1085">
        <v>13.510999999999999</v>
      </c>
      <c r="E1085">
        <v>2963</v>
      </c>
      <c r="F1085">
        <v>2980</v>
      </c>
      <c r="G1085">
        <v>3030</v>
      </c>
      <c r="H1085" t="s">
        <v>30</v>
      </c>
      <c r="I1085">
        <v>2248396</v>
      </c>
      <c r="J1085">
        <v>68882646</v>
      </c>
      <c r="K1085">
        <v>4.67</v>
      </c>
      <c r="L1085">
        <v>2.3330000000000002</v>
      </c>
      <c r="M1085">
        <v>1</v>
      </c>
    </row>
    <row r="1086" spans="1:13" x14ac:dyDescent="0.2">
      <c r="A1086" t="s">
        <v>174</v>
      </c>
      <c r="B1086" t="s">
        <v>53</v>
      </c>
      <c r="C1086">
        <v>23</v>
      </c>
      <c r="D1086">
        <v>16.367000000000001</v>
      </c>
      <c r="E1086">
        <v>3858</v>
      </c>
      <c r="F1086">
        <v>3884</v>
      </c>
      <c r="G1086">
        <v>3910</v>
      </c>
      <c r="H1086" t="s">
        <v>120</v>
      </c>
      <c r="I1086">
        <v>935507</v>
      </c>
      <c r="J1086">
        <v>25350514</v>
      </c>
      <c r="K1086">
        <v>1.72</v>
      </c>
      <c r="L1086">
        <v>0.85899999999999999</v>
      </c>
      <c r="M1086">
        <v>1</v>
      </c>
    </row>
    <row r="1087" spans="1:13" x14ac:dyDescent="0.2">
      <c r="A1087" t="s">
        <v>174</v>
      </c>
      <c r="B1087" t="s">
        <v>55</v>
      </c>
      <c r="C1087">
        <v>24</v>
      </c>
      <c r="D1087">
        <v>16.545999999999999</v>
      </c>
      <c r="E1087">
        <v>3914</v>
      </c>
      <c r="F1087">
        <v>3940</v>
      </c>
      <c r="G1087">
        <v>3973</v>
      </c>
      <c r="H1087" t="s">
        <v>110</v>
      </c>
      <c r="I1087">
        <v>2839980</v>
      </c>
      <c r="J1087">
        <v>72201513</v>
      </c>
      <c r="K1087">
        <v>4.9000000000000004</v>
      </c>
      <c r="L1087">
        <v>2.4460000000000002</v>
      </c>
      <c r="M1087">
        <v>1</v>
      </c>
    </row>
    <row r="1088" spans="1:13" x14ac:dyDescent="0.2">
      <c r="A1088" t="s">
        <v>174</v>
      </c>
      <c r="B1088" t="s">
        <v>57</v>
      </c>
      <c r="C1088">
        <v>25</v>
      </c>
      <c r="D1088">
        <v>17.431999999999999</v>
      </c>
      <c r="E1088">
        <v>4191</v>
      </c>
      <c r="F1088">
        <v>4220</v>
      </c>
      <c r="G1088">
        <v>4242</v>
      </c>
      <c r="H1088" t="s">
        <v>64</v>
      </c>
      <c r="I1088">
        <v>364879</v>
      </c>
      <c r="J1088">
        <v>9343883</v>
      </c>
      <c r="K1088">
        <v>0.63</v>
      </c>
      <c r="L1088">
        <v>0.316</v>
      </c>
      <c r="M1088">
        <v>1</v>
      </c>
    </row>
    <row r="1089" spans="1:13" x14ac:dyDescent="0.2">
      <c r="A1089" t="s">
        <v>174</v>
      </c>
      <c r="B1089" t="s">
        <v>58</v>
      </c>
      <c r="C1089">
        <v>26</v>
      </c>
      <c r="D1089">
        <v>17.920000000000002</v>
      </c>
      <c r="E1089">
        <v>4341</v>
      </c>
      <c r="F1089">
        <v>4375</v>
      </c>
      <c r="G1089">
        <v>4402</v>
      </c>
      <c r="H1089" t="s">
        <v>68</v>
      </c>
      <c r="I1089">
        <v>415370</v>
      </c>
      <c r="J1089">
        <v>11485734</v>
      </c>
      <c r="K1089">
        <v>0.78</v>
      </c>
      <c r="L1089">
        <v>0.38900000000000001</v>
      </c>
      <c r="M1089">
        <v>1</v>
      </c>
    </row>
    <row r="1090" spans="1:13" x14ac:dyDescent="0.2">
      <c r="A1090" t="s">
        <v>174</v>
      </c>
      <c r="B1090" t="s">
        <v>59</v>
      </c>
      <c r="C1090">
        <v>27</v>
      </c>
      <c r="D1090">
        <v>18.178000000000001</v>
      </c>
      <c r="E1090">
        <v>4412</v>
      </c>
      <c r="F1090">
        <v>4456</v>
      </c>
      <c r="G1090">
        <v>4490</v>
      </c>
      <c r="H1090" t="s">
        <v>36</v>
      </c>
      <c r="I1090">
        <v>976703</v>
      </c>
      <c r="J1090">
        <v>26519303</v>
      </c>
      <c r="K1090">
        <v>1.8</v>
      </c>
      <c r="L1090">
        <v>0.89800000000000002</v>
      </c>
      <c r="M1090">
        <v>1</v>
      </c>
    </row>
    <row r="1091" spans="1:13" x14ac:dyDescent="0.2">
      <c r="A1091" t="s">
        <v>174</v>
      </c>
      <c r="B1091" t="s">
        <v>60</v>
      </c>
      <c r="C1091">
        <v>28</v>
      </c>
      <c r="D1091">
        <v>18.695</v>
      </c>
      <c r="E1091">
        <v>4596</v>
      </c>
      <c r="F1091">
        <v>4620</v>
      </c>
      <c r="G1091">
        <v>4649</v>
      </c>
      <c r="H1091" t="s">
        <v>30</v>
      </c>
      <c r="I1091">
        <v>445517</v>
      </c>
      <c r="J1091">
        <v>14347828</v>
      </c>
      <c r="K1091">
        <v>0.97</v>
      </c>
      <c r="L1091">
        <v>0.48599999999999999</v>
      </c>
      <c r="M1091">
        <v>1</v>
      </c>
    </row>
    <row r="1092" spans="1:13" x14ac:dyDescent="0.2">
      <c r="A1092" t="s">
        <v>174</v>
      </c>
      <c r="B1092" t="s">
        <v>61</v>
      </c>
      <c r="C1092">
        <v>29</v>
      </c>
      <c r="D1092">
        <v>18.986999999999998</v>
      </c>
      <c r="E1092">
        <v>4674</v>
      </c>
      <c r="F1092">
        <v>4712</v>
      </c>
      <c r="G1092">
        <v>4738</v>
      </c>
      <c r="H1092" t="s">
        <v>110</v>
      </c>
      <c r="I1092">
        <v>573300</v>
      </c>
      <c r="J1092">
        <v>18473593</v>
      </c>
      <c r="K1092">
        <v>1.25</v>
      </c>
      <c r="L1092">
        <v>0.626</v>
      </c>
      <c r="M1092">
        <v>1</v>
      </c>
    </row>
    <row r="1093" spans="1:13" x14ac:dyDescent="0.2">
      <c r="A1093" t="s">
        <v>174</v>
      </c>
      <c r="B1093" t="s">
        <v>62</v>
      </c>
      <c r="C1093">
        <v>30</v>
      </c>
      <c r="D1093">
        <v>19.398</v>
      </c>
      <c r="E1093">
        <v>4807</v>
      </c>
      <c r="F1093">
        <v>4842</v>
      </c>
      <c r="G1093">
        <v>4850</v>
      </c>
      <c r="H1093" t="s">
        <v>76</v>
      </c>
      <c r="I1093">
        <v>502066</v>
      </c>
      <c r="J1093">
        <v>10899954</v>
      </c>
      <c r="K1093">
        <v>0.74</v>
      </c>
      <c r="L1093">
        <v>0.36899999999999999</v>
      </c>
      <c r="M1093">
        <v>1</v>
      </c>
    </row>
    <row r="1094" spans="1:13" x14ac:dyDescent="0.2">
      <c r="A1094" t="s">
        <v>174</v>
      </c>
      <c r="B1094" t="s">
        <v>63</v>
      </c>
      <c r="C1094">
        <v>31</v>
      </c>
      <c r="D1094">
        <v>19.503</v>
      </c>
      <c r="E1094">
        <v>4850</v>
      </c>
      <c r="F1094">
        <v>4875</v>
      </c>
      <c r="G1094">
        <v>4905</v>
      </c>
      <c r="H1094" t="s">
        <v>101</v>
      </c>
      <c r="I1094">
        <v>1388050</v>
      </c>
      <c r="J1094">
        <v>47364174</v>
      </c>
      <c r="K1094">
        <v>3.21</v>
      </c>
      <c r="L1094">
        <v>1.6040000000000001</v>
      </c>
      <c r="M1094">
        <v>1</v>
      </c>
    </row>
    <row r="1095" spans="1:13" x14ac:dyDescent="0.2">
      <c r="A1095" t="s">
        <v>174</v>
      </c>
      <c r="B1095" t="s">
        <v>65</v>
      </c>
      <c r="C1095">
        <v>32</v>
      </c>
      <c r="D1095">
        <v>21.835999999999999</v>
      </c>
      <c r="E1095">
        <v>5577</v>
      </c>
      <c r="F1095">
        <v>5613</v>
      </c>
      <c r="G1095">
        <v>5631</v>
      </c>
      <c r="H1095" t="s">
        <v>110</v>
      </c>
      <c r="I1095">
        <v>1430550</v>
      </c>
      <c r="J1095">
        <v>33598487</v>
      </c>
      <c r="K1095">
        <v>2.2799999999999998</v>
      </c>
      <c r="L1095">
        <v>1.1379999999999999</v>
      </c>
      <c r="M1095">
        <v>1</v>
      </c>
    </row>
    <row r="1096" spans="1:13" x14ac:dyDescent="0.2">
      <c r="A1096" t="s">
        <v>174</v>
      </c>
      <c r="B1096" t="s">
        <v>67</v>
      </c>
      <c r="C1096">
        <v>33</v>
      </c>
      <c r="D1096">
        <v>22.077000000000002</v>
      </c>
      <c r="E1096">
        <v>5659</v>
      </c>
      <c r="F1096">
        <v>5689</v>
      </c>
      <c r="G1096">
        <v>5712</v>
      </c>
      <c r="H1096" t="s">
        <v>76</v>
      </c>
      <c r="I1096">
        <v>436123</v>
      </c>
      <c r="J1096">
        <v>10722486</v>
      </c>
      <c r="K1096">
        <v>0.73</v>
      </c>
      <c r="L1096">
        <v>0.36299999999999999</v>
      </c>
      <c r="M1096">
        <v>1</v>
      </c>
    </row>
    <row r="1097" spans="1:13" x14ac:dyDescent="0.2">
      <c r="A1097" t="s">
        <v>174</v>
      </c>
      <c r="B1097" t="s">
        <v>69</v>
      </c>
      <c r="C1097">
        <v>34</v>
      </c>
      <c r="D1097">
        <v>22.283000000000001</v>
      </c>
      <c r="E1097">
        <v>5737</v>
      </c>
      <c r="F1097">
        <v>5754</v>
      </c>
      <c r="G1097">
        <v>5779</v>
      </c>
      <c r="H1097" t="s">
        <v>38</v>
      </c>
      <c r="I1097">
        <v>360396</v>
      </c>
      <c r="J1097">
        <v>11455342</v>
      </c>
      <c r="K1097">
        <v>0.78</v>
      </c>
      <c r="L1097">
        <v>0.38800000000000001</v>
      </c>
      <c r="M1097">
        <v>1</v>
      </c>
    </row>
    <row r="1098" spans="1:13" x14ac:dyDescent="0.2">
      <c r="A1098" t="s">
        <v>174</v>
      </c>
      <c r="B1098" t="s">
        <v>70</v>
      </c>
      <c r="C1098">
        <v>35</v>
      </c>
      <c r="D1098">
        <v>24.332000000000001</v>
      </c>
      <c r="E1098">
        <v>6362</v>
      </c>
      <c r="F1098">
        <v>6403</v>
      </c>
      <c r="G1098">
        <v>6424</v>
      </c>
      <c r="H1098" t="s">
        <v>110</v>
      </c>
      <c r="I1098">
        <v>2860726</v>
      </c>
      <c r="J1098">
        <v>68438550</v>
      </c>
      <c r="K1098">
        <v>4.6399999999999997</v>
      </c>
      <c r="L1098">
        <v>2.3180000000000001</v>
      </c>
      <c r="M1098">
        <v>1</v>
      </c>
    </row>
    <row r="1099" spans="1:13" x14ac:dyDescent="0.2">
      <c r="A1099" t="s">
        <v>174</v>
      </c>
      <c r="B1099" t="s">
        <v>71</v>
      </c>
      <c r="C1099">
        <v>36</v>
      </c>
      <c r="D1099">
        <v>24.603000000000002</v>
      </c>
      <c r="E1099">
        <v>6457</v>
      </c>
      <c r="F1099">
        <v>6488</v>
      </c>
      <c r="G1099">
        <v>6517</v>
      </c>
      <c r="H1099" t="s">
        <v>68</v>
      </c>
      <c r="I1099">
        <v>910324</v>
      </c>
      <c r="J1099">
        <v>21478900</v>
      </c>
      <c r="K1099">
        <v>1.46</v>
      </c>
      <c r="L1099">
        <v>0.72799999999999998</v>
      </c>
      <c r="M1099">
        <v>1</v>
      </c>
    </row>
    <row r="1100" spans="1:13" x14ac:dyDescent="0.2">
      <c r="A1100" t="s">
        <v>174</v>
      </c>
      <c r="B1100" t="s">
        <v>72</v>
      </c>
      <c r="C1100">
        <v>37</v>
      </c>
      <c r="D1100">
        <v>26.693999999999999</v>
      </c>
      <c r="E1100">
        <v>7116</v>
      </c>
      <c r="F1100">
        <v>7149</v>
      </c>
      <c r="G1100">
        <v>7176</v>
      </c>
      <c r="H1100" t="s">
        <v>36</v>
      </c>
      <c r="I1100">
        <v>478306</v>
      </c>
      <c r="J1100">
        <v>12328791</v>
      </c>
      <c r="K1100">
        <v>0.84</v>
      </c>
      <c r="L1100">
        <v>0.41799999999999998</v>
      </c>
      <c r="M1100">
        <v>1</v>
      </c>
    </row>
    <row r="1101" spans="1:13" x14ac:dyDescent="0.2">
      <c r="A1101" t="s">
        <v>174</v>
      </c>
      <c r="B1101" t="s">
        <v>73</v>
      </c>
      <c r="C1101">
        <v>38</v>
      </c>
      <c r="D1101">
        <v>26.992999999999999</v>
      </c>
      <c r="E1101">
        <v>7211</v>
      </c>
      <c r="F1101">
        <v>7244</v>
      </c>
      <c r="G1101">
        <v>7276</v>
      </c>
      <c r="H1101" t="s">
        <v>68</v>
      </c>
      <c r="I1101">
        <v>768000</v>
      </c>
      <c r="J1101">
        <v>19525808</v>
      </c>
      <c r="K1101">
        <v>1.32</v>
      </c>
      <c r="L1101">
        <v>0.66100000000000003</v>
      </c>
      <c r="M1101">
        <v>1</v>
      </c>
    </row>
    <row r="1102" spans="1:13" x14ac:dyDescent="0.2">
      <c r="A1102" t="s">
        <v>174</v>
      </c>
      <c r="B1102" t="s">
        <v>74</v>
      </c>
      <c r="C1102">
        <v>39</v>
      </c>
      <c r="D1102">
        <v>28.207000000000001</v>
      </c>
      <c r="E1102">
        <v>7581</v>
      </c>
      <c r="F1102">
        <v>7628</v>
      </c>
      <c r="G1102">
        <v>7660</v>
      </c>
      <c r="H1102" t="s">
        <v>68</v>
      </c>
      <c r="I1102">
        <v>616542</v>
      </c>
      <c r="J1102">
        <v>26110105</v>
      </c>
      <c r="K1102">
        <v>1.77</v>
      </c>
      <c r="L1102">
        <v>0.88400000000000001</v>
      </c>
      <c r="M1102">
        <v>1</v>
      </c>
    </row>
    <row r="1103" spans="1:13" x14ac:dyDescent="0.2">
      <c r="A1103" t="s">
        <v>174</v>
      </c>
      <c r="B1103" t="s">
        <v>75</v>
      </c>
      <c r="C1103">
        <v>40</v>
      </c>
      <c r="D1103">
        <v>28.931999999999999</v>
      </c>
      <c r="E1103">
        <v>7831</v>
      </c>
      <c r="F1103">
        <v>7857</v>
      </c>
      <c r="G1103">
        <v>7884</v>
      </c>
      <c r="H1103" t="s">
        <v>68</v>
      </c>
      <c r="I1103">
        <v>1161265</v>
      </c>
      <c r="J1103">
        <v>30620730</v>
      </c>
      <c r="K1103">
        <v>2.08</v>
      </c>
      <c r="L1103">
        <v>1.0369999999999999</v>
      </c>
      <c r="M1103">
        <v>1</v>
      </c>
    </row>
    <row r="1104" spans="1:13" x14ac:dyDescent="0.2">
      <c r="A1104" t="s">
        <v>174</v>
      </c>
      <c r="B1104" t="s">
        <v>77</v>
      </c>
      <c r="C1104">
        <v>41</v>
      </c>
      <c r="D1104">
        <v>29.26</v>
      </c>
      <c r="E1104">
        <v>7928</v>
      </c>
      <c r="F1104">
        <v>7961</v>
      </c>
      <c r="G1104">
        <v>7995</v>
      </c>
      <c r="H1104" t="s">
        <v>64</v>
      </c>
      <c r="I1104">
        <v>1272172</v>
      </c>
      <c r="J1104">
        <v>32090471</v>
      </c>
      <c r="K1104">
        <v>2.1800000000000002</v>
      </c>
      <c r="L1104">
        <v>1.087</v>
      </c>
      <c r="M1104">
        <v>1</v>
      </c>
    </row>
    <row r="1105" spans="1:13" x14ac:dyDescent="0.2">
      <c r="A1105" t="s">
        <v>174</v>
      </c>
      <c r="B1105" t="s">
        <v>78</v>
      </c>
      <c r="C1105">
        <v>42</v>
      </c>
      <c r="D1105">
        <v>31.245000000000001</v>
      </c>
      <c r="E1105">
        <v>8554</v>
      </c>
      <c r="F1105">
        <v>8589</v>
      </c>
      <c r="G1105">
        <v>8623</v>
      </c>
      <c r="H1105" t="s">
        <v>64</v>
      </c>
      <c r="I1105">
        <v>367791</v>
      </c>
      <c r="J1105">
        <v>12311404</v>
      </c>
      <c r="K1105">
        <v>0.83</v>
      </c>
      <c r="L1105">
        <v>0.41699999999999998</v>
      </c>
      <c r="M1105">
        <v>1</v>
      </c>
    </row>
    <row r="1106" spans="1:13" x14ac:dyDescent="0.2">
      <c r="A1106" t="s">
        <v>174</v>
      </c>
      <c r="B1106" t="s">
        <v>79</v>
      </c>
      <c r="C1106">
        <v>43</v>
      </c>
      <c r="D1106">
        <v>32.877000000000002</v>
      </c>
      <c r="E1106">
        <v>9064</v>
      </c>
      <c r="F1106">
        <v>9105</v>
      </c>
      <c r="G1106">
        <v>9144</v>
      </c>
      <c r="H1106" t="s">
        <v>110</v>
      </c>
      <c r="I1106">
        <v>1406863</v>
      </c>
      <c r="J1106">
        <v>38027793</v>
      </c>
      <c r="K1106">
        <v>2.58</v>
      </c>
      <c r="L1106">
        <v>1.288</v>
      </c>
      <c r="M1106">
        <v>1</v>
      </c>
    </row>
    <row r="1107" spans="1:13" x14ac:dyDescent="0.2">
      <c r="A1107" t="s">
        <v>174</v>
      </c>
      <c r="B1107" t="s">
        <v>80</v>
      </c>
      <c r="C1107">
        <v>44</v>
      </c>
      <c r="D1107">
        <v>35.094000000000001</v>
      </c>
      <c r="E1107">
        <v>9777</v>
      </c>
      <c r="F1107">
        <v>9806</v>
      </c>
      <c r="G1107">
        <v>9845</v>
      </c>
      <c r="H1107" t="s">
        <v>68</v>
      </c>
      <c r="I1107">
        <v>2101887</v>
      </c>
      <c r="J1107">
        <v>41392997</v>
      </c>
      <c r="K1107">
        <v>2.81</v>
      </c>
      <c r="L1107">
        <v>1.4019999999999999</v>
      </c>
      <c r="M1107">
        <v>1</v>
      </c>
    </row>
    <row r="1108" spans="1:13" x14ac:dyDescent="0.2">
      <c r="A1108" t="s">
        <v>238</v>
      </c>
      <c r="B1108" t="s">
        <v>13</v>
      </c>
      <c r="C1108">
        <v>1</v>
      </c>
      <c r="D1108">
        <v>4.8730000000000002</v>
      </c>
      <c r="E1108">
        <v>129</v>
      </c>
      <c r="F1108">
        <v>249</v>
      </c>
      <c r="G1108">
        <v>349</v>
      </c>
      <c r="H1108" t="s">
        <v>32</v>
      </c>
      <c r="I1108">
        <v>591394</v>
      </c>
      <c r="J1108">
        <v>59484057</v>
      </c>
      <c r="K1108">
        <v>0.35</v>
      </c>
      <c r="L1108">
        <v>0.14399999999999999</v>
      </c>
      <c r="M1108">
        <v>2</v>
      </c>
    </row>
    <row r="1109" spans="1:13" x14ac:dyDescent="0.2">
      <c r="A1109" t="s">
        <v>238</v>
      </c>
      <c r="B1109" t="s">
        <v>15</v>
      </c>
      <c r="C1109">
        <v>2</v>
      </c>
      <c r="D1109">
        <v>5.7560000000000002</v>
      </c>
      <c r="E1109">
        <v>479</v>
      </c>
      <c r="F1109">
        <v>528</v>
      </c>
      <c r="G1109">
        <v>728</v>
      </c>
      <c r="H1109" t="s">
        <v>76</v>
      </c>
      <c r="I1109">
        <v>1895091</v>
      </c>
      <c r="J1109">
        <v>113657530</v>
      </c>
      <c r="K1109">
        <v>0.66</v>
      </c>
      <c r="L1109">
        <v>0.27600000000000002</v>
      </c>
      <c r="M1109">
        <v>2</v>
      </c>
    </row>
    <row r="1110" spans="1:13" x14ac:dyDescent="0.2">
      <c r="A1110" t="s">
        <v>238</v>
      </c>
      <c r="B1110" t="s">
        <v>17</v>
      </c>
      <c r="C1110">
        <v>3</v>
      </c>
      <c r="D1110">
        <v>7.5129999999999999</v>
      </c>
      <c r="E1110">
        <v>1035</v>
      </c>
      <c r="F1110">
        <v>1083</v>
      </c>
      <c r="G1110">
        <v>1158</v>
      </c>
      <c r="H1110" t="s">
        <v>14</v>
      </c>
      <c r="I1110">
        <v>602079</v>
      </c>
      <c r="J1110">
        <v>36769946</v>
      </c>
      <c r="K1110">
        <v>0.22</v>
      </c>
      <c r="L1110">
        <v>8.8999999999999996E-2</v>
      </c>
      <c r="M1110">
        <v>2</v>
      </c>
    </row>
    <row r="1111" spans="1:13" x14ac:dyDescent="0.2">
      <c r="A1111" t="s">
        <v>238</v>
      </c>
      <c r="B1111" t="s">
        <v>19</v>
      </c>
      <c r="C1111">
        <v>4</v>
      </c>
      <c r="D1111">
        <v>7.8179999999999996</v>
      </c>
      <c r="E1111">
        <v>1158</v>
      </c>
      <c r="F1111">
        <v>1180</v>
      </c>
      <c r="G1111">
        <v>1221</v>
      </c>
      <c r="H1111" t="s">
        <v>20</v>
      </c>
      <c r="I1111">
        <v>8787399</v>
      </c>
      <c r="J1111">
        <v>360339995</v>
      </c>
      <c r="K1111">
        <v>2.11</v>
      </c>
      <c r="L1111">
        <v>0.874</v>
      </c>
      <c r="M1111">
        <v>2</v>
      </c>
    </row>
    <row r="1112" spans="1:13" x14ac:dyDescent="0.2">
      <c r="A1112" t="s">
        <v>238</v>
      </c>
      <c r="B1112" t="s">
        <v>21</v>
      </c>
      <c r="C1112">
        <v>5</v>
      </c>
      <c r="D1112">
        <v>8.01</v>
      </c>
      <c r="E1112">
        <v>1221</v>
      </c>
      <c r="F1112">
        <v>1241</v>
      </c>
      <c r="G1112">
        <v>1364</v>
      </c>
      <c r="H1112" t="s">
        <v>20</v>
      </c>
      <c r="I1112">
        <v>28820232</v>
      </c>
      <c r="J1112">
        <v>1410315076</v>
      </c>
      <c r="K1112">
        <v>8.25</v>
      </c>
      <c r="L1112">
        <v>3.419</v>
      </c>
      <c r="M1112">
        <v>2</v>
      </c>
    </row>
    <row r="1113" spans="1:13" x14ac:dyDescent="0.2">
      <c r="A1113" t="s">
        <v>238</v>
      </c>
      <c r="B1113" t="s">
        <v>23</v>
      </c>
      <c r="C1113">
        <v>6</v>
      </c>
      <c r="D1113">
        <v>8.4670000000000005</v>
      </c>
      <c r="E1113">
        <v>1364</v>
      </c>
      <c r="F1113">
        <v>1385</v>
      </c>
      <c r="G1113">
        <v>1471</v>
      </c>
      <c r="H1113" t="s">
        <v>123</v>
      </c>
      <c r="I1113">
        <v>788206</v>
      </c>
      <c r="J1113">
        <v>51509385</v>
      </c>
      <c r="K1113">
        <v>0.3</v>
      </c>
      <c r="L1113">
        <v>0.125</v>
      </c>
      <c r="M1113">
        <v>2</v>
      </c>
    </row>
    <row r="1114" spans="1:13" x14ac:dyDescent="0.2">
      <c r="A1114" t="s">
        <v>238</v>
      </c>
      <c r="B1114" t="s">
        <v>25</v>
      </c>
      <c r="C1114">
        <v>7</v>
      </c>
      <c r="D1114">
        <v>9.3729999999999993</v>
      </c>
      <c r="E1114">
        <v>1625</v>
      </c>
      <c r="F1114">
        <v>1672</v>
      </c>
      <c r="G1114">
        <v>1788</v>
      </c>
      <c r="H1114" t="s">
        <v>99</v>
      </c>
      <c r="I1114">
        <v>10598986</v>
      </c>
      <c r="J1114">
        <v>901115277</v>
      </c>
      <c r="K1114">
        <v>5.27</v>
      </c>
      <c r="L1114">
        <v>2.1850000000000001</v>
      </c>
      <c r="M1114">
        <v>2</v>
      </c>
    </row>
    <row r="1115" spans="1:13" x14ac:dyDescent="0.2">
      <c r="A1115" t="s">
        <v>238</v>
      </c>
      <c r="B1115" t="s">
        <v>27</v>
      </c>
      <c r="C1115">
        <v>8</v>
      </c>
      <c r="D1115">
        <v>9.9779999999999998</v>
      </c>
      <c r="E1115">
        <v>1788</v>
      </c>
      <c r="F1115">
        <v>1863</v>
      </c>
      <c r="G1115">
        <v>1948</v>
      </c>
      <c r="H1115" t="s">
        <v>49</v>
      </c>
      <c r="I1115">
        <v>67589539</v>
      </c>
      <c r="J1115">
        <v>6577197554</v>
      </c>
      <c r="K1115">
        <v>38.479999999999997</v>
      </c>
      <c r="L1115">
        <v>15.946999999999999</v>
      </c>
      <c r="M1115">
        <v>2</v>
      </c>
    </row>
    <row r="1116" spans="1:13" x14ac:dyDescent="0.2">
      <c r="A1116" t="s">
        <v>238</v>
      </c>
      <c r="B1116" t="s">
        <v>29</v>
      </c>
      <c r="C1116">
        <v>9</v>
      </c>
      <c r="D1116">
        <v>10.413</v>
      </c>
      <c r="E1116">
        <v>1948</v>
      </c>
      <c r="F1116">
        <v>2001</v>
      </c>
      <c r="G1116">
        <v>2079</v>
      </c>
      <c r="H1116" t="s">
        <v>52</v>
      </c>
      <c r="I1116">
        <v>12898262</v>
      </c>
      <c r="J1116">
        <v>751330993</v>
      </c>
      <c r="K1116">
        <v>4.4000000000000004</v>
      </c>
      <c r="L1116">
        <v>1.8220000000000001</v>
      </c>
      <c r="M1116">
        <v>2</v>
      </c>
    </row>
    <row r="1117" spans="1:13" x14ac:dyDescent="0.2">
      <c r="A1117" t="s">
        <v>238</v>
      </c>
      <c r="B1117" t="s">
        <v>31</v>
      </c>
      <c r="C1117">
        <v>10</v>
      </c>
      <c r="D1117">
        <v>10.8</v>
      </c>
      <c r="E1117">
        <v>2079</v>
      </c>
      <c r="F1117">
        <v>2123</v>
      </c>
      <c r="G1117">
        <v>2181</v>
      </c>
      <c r="H1117" t="s">
        <v>52</v>
      </c>
      <c r="I1117">
        <v>2366249</v>
      </c>
      <c r="J1117">
        <v>173624964</v>
      </c>
      <c r="K1117">
        <v>1.02</v>
      </c>
      <c r="L1117">
        <v>0.42099999999999999</v>
      </c>
      <c r="M1117">
        <v>2</v>
      </c>
    </row>
    <row r="1118" spans="1:13" x14ac:dyDescent="0.2">
      <c r="A1118" t="s">
        <v>238</v>
      </c>
      <c r="B1118" t="s">
        <v>33</v>
      </c>
      <c r="C1118">
        <v>11</v>
      </c>
      <c r="D1118">
        <v>11.33</v>
      </c>
      <c r="E1118">
        <v>2181</v>
      </c>
      <c r="F1118">
        <v>2291</v>
      </c>
      <c r="G1118">
        <v>2321</v>
      </c>
      <c r="H1118" t="s">
        <v>52</v>
      </c>
      <c r="I1118">
        <v>96215905</v>
      </c>
      <c r="J1118">
        <v>17094200639</v>
      </c>
      <c r="K1118">
        <v>100</v>
      </c>
      <c r="L1118">
        <v>41.445</v>
      </c>
      <c r="M1118">
        <v>2</v>
      </c>
    </row>
    <row r="1119" spans="1:13" x14ac:dyDescent="0.2">
      <c r="A1119" t="s">
        <v>238</v>
      </c>
      <c r="B1119" t="s">
        <v>35</v>
      </c>
      <c r="C1119">
        <v>12</v>
      </c>
      <c r="D1119">
        <v>11.483000000000001</v>
      </c>
      <c r="E1119">
        <v>2321</v>
      </c>
      <c r="F1119">
        <v>2339</v>
      </c>
      <c r="G1119">
        <v>2403</v>
      </c>
      <c r="H1119" t="s">
        <v>22</v>
      </c>
      <c r="I1119">
        <v>49724360</v>
      </c>
      <c r="J1119">
        <v>1383189510</v>
      </c>
      <c r="K1119">
        <v>8.09</v>
      </c>
      <c r="L1119">
        <v>3.3540000000000001</v>
      </c>
      <c r="M1119">
        <v>2</v>
      </c>
    </row>
    <row r="1120" spans="1:13" x14ac:dyDescent="0.2">
      <c r="A1120" t="s">
        <v>238</v>
      </c>
      <c r="B1120" t="s">
        <v>37</v>
      </c>
      <c r="C1120">
        <v>13</v>
      </c>
      <c r="D1120">
        <v>11.817</v>
      </c>
      <c r="E1120">
        <v>2403</v>
      </c>
      <c r="F1120">
        <v>2445</v>
      </c>
      <c r="G1120">
        <v>2502</v>
      </c>
      <c r="H1120" t="s">
        <v>52</v>
      </c>
      <c r="I1120">
        <v>73119872</v>
      </c>
      <c r="J1120">
        <v>3527410289</v>
      </c>
      <c r="K1120">
        <v>20.64</v>
      </c>
      <c r="L1120">
        <v>8.5519999999999996</v>
      </c>
      <c r="M1120">
        <v>2</v>
      </c>
    </row>
    <row r="1121" spans="1:13" x14ac:dyDescent="0.2">
      <c r="A1121" t="s">
        <v>238</v>
      </c>
      <c r="B1121" t="s">
        <v>39</v>
      </c>
      <c r="C1121">
        <v>14</v>
      </c>
      <c r="D1121">
        <v>12.093</v>
      </c>
      <c r="E1121">
        <v>2502</v>
      </c>
      <c r="F1121">
        <v>2532</v>
      </c>
      <c r="G1121">
        <v>2584</v>
      </c>
      <c r="H1121" t="s">
        <v>22</v>
      </c>
      <c r="I1121">
        <v>5327150</v>
      </c>
      <c r="J1121">
        <v>163885534</v>
      </c>
      <c r="K1121">
        <v>0.96</v>
      </c>
      <c r="L1121">
        <v>0.39700000000000002</v>
      </c>
      <c r="M1121">
        <v>2</v>
      </c>
    </row>
    <row r="1122" spans="1:13" x14ac:dyDescent="0.2">
      <c r="A1122" t="s">
        <v>238</v>
      </c>
      <c r="B1122" t="s">
        <v>40</v>
      </c>
      <c r="C1122">
        <v>15</v>
      </c>
      <c r="D1122">
        <v>12.327</v>
      </c>
      <c r="E1122">
        <v>2584</v>
      </c>
      <c r="F1122">
        <v>2606</v>
      </c>
      <c r="G1122">
        <v>2681</v>
      </c>
      <c r="H1122" t="s">
        <v>115</v>
      </c>
      <c r="I1122">
        <v>589327</v>
      </c>
      <c r="J1122">
        <v>35162703</v>
      </c>
      <c r="K1122">
        <v>0.21</v>
      </c>
      <c r="L1122">
        <v>8.5000000000000006E-2</v>
      </c>
      <c r="M1122">
        <v>2</v>
      </c>
    </row>
    <row r="1123" spans="1:13" x14ac:dyDescent="0.2">
      <c r="A1123" t="s">
        <v>238</v>
      </c>
      <c r="B1123" t="s">
        <v>41</v>
      </c>
      <c r="C1123">
        <v>16</v>
      </c>
      <c r="D1123">
        <v>12.763999999999999</v>
      </c>
      <c r="E1123">
        <v>2717</v>
      </c>
      <c r="F1123">
        <v>2744</v>
      </c>
      <c r="G1123">
        <v>2794</v>
      </c>
      <c r="H1123" t="s">
        <v>115</v>
      </c>
      <c r="I1123">
        <v>554441</v>
      </c>
      <c r="J1123">
        <v>33207426</v>
      </c>
      <c r="K1123">
        <v>0.19</v>
      </c>
      <c r="L1123">
        <v>8.1000000000000003E-2</v>
      </c>
      <c r="M1123">
        <v>2</v>
      </c>
    </row>
    <row r="1124" spans="1:13" x14ac:dyDescent="0.2">
      <c r="A1124" t="s">
        <v>238</v>
      </c>
      <c r="B1124" t="s">
        <v>42</v>
      </c>
      <c r="C1124">
        <v>17</v>
      </c>
      <c r="D1124">
        <v>13.007999999999999</v>
      </c>
      <c r="E1124">
        <v>2794</v>
      </c>
      <c r="F1124">
        <v>2821</v>
      </c>
      <c r="G1124">
        <v>2887</v>
      </c>
      <c r="H1124" t="s">
        <v>52</v>
      </c>
      <c r="I1124">
        <v>18409812</v>
      </c>
      <c r="J1124">
        <v>732764836</v>
      </c>
      <c r="K1124">
        <v>4.29</v>
      </c>
      <c r="L1124">
        <v>1.7769999999999999</v>
      </c>
      <c r="M1124">
        <v>2</v>
      </c>
    </row>
    <row r="1125" spans="1:13" x14ac:dyDescent="0.2">
      <c r="A1125" t="s">
        <v>238</v>
      </c>
      <c r="B1125" t="s">
        <v>44</v>
      </c>
      <c r="C1125">
        <v>18</v>
      </c>
      <c r="D1125">
        <v>13.272</v>
      </c>
      <c r="E1125">
        <v>2887</v>
      </c>
      <c r="F1125">
        <v>2905</v>
      </c>
      <c r="G1125">
        <v>2944</v>
      </c>
      <c r="H1125" t="s">
        <v>22</v>
      </c>
      <c r="I1125">
        <v>3254822</v>
      </c>
      <c r="J1125">
        <v>160388079</v>
      </c>
      <c r="K1125">
        <v>0.94</v>
      </c>
      <c r="L1125">
        <v>0.38900000000000001</v>
      </c>
      <c r="M1125">
        <v>2</v>
      </c>
    </row>
    <row r="1126" spans="1:13" x14ac:dyDescent="0.2">
      <c r="A1126" t="s">
        <v>238</v>
      </c>
      <c r="B1126" t="s">
        <v>46</v>
      </c>
      <c r="C1126">
        <v>19</v>
      </c>
      <c r="D1126">
        <v>13.519</v>
      </c>
      <c r="E1126">
        <v>2944</v>
      </c>
      <c r="F1126">
        <v>2983</v>
      </c>
      <c r="G1126">
        <v>3030</v>
      </c>
      <c r="H1126" t="s">
        <v>115</v>
      </c>
      <c r="I1126">
        <v>3475385</v>
      </c>
      <c r="J1126">
        <v>206130453</v>
      </c>
      <c r="K1126">
        <v>1.21</v>
      </c>
      <c r="L1126">
        <v>0.5</v>
      </c>
      <c r="M1126">
        <v>2</v>
      </c>
    </row>
    <row r="1127" spans="1:13" x14ac:dyDescent="0.2">
      <c r="A1127" t="s">
        <v>238</v>
      </c>
      <c r="B1127" t="s">
        <v>48</v>
      </c>
      <c r="C1127">
        <v>20</v>
      </c>
      <c r="D1127">
        <v>13.91</v>
      </c>
      <c r="E1127">
        <v>3030</v>
      </c>
      <c r="F1127">
        <v>3107</v>
      </c>
      <c r="G1127">
        <v>3169</v>
      </c>
      <c r="H1127" t="s">
        <v>52</v>
      </c>
      <c r="I1127">
        <v>45229596</v>
      </c>
      <c r="J1127">
        <v>1923545988</v>
      </c>
      <c r="K1127">
        <v>11.25</v>
      </c>
      <c r="L1127">
        <v>4.6639999999999997</v>
      </c>
      <c r="M1127">
        <v>2</v>
      </c>
    </row>
    <row r="1128" spans="1:13" x14ac:dyDescent="0.2">
      <c r="A1128" t="s">
        <v>238</v>
      </c>
      <c r="B1128" t="s">
        <v>50</v>
      </c>
      <c r="C1128">
        <v>21</v>
      </c>
      <c r="D1128">
        <v>14.289</v>
      </c>
      <c r="E1128">
        <v>3169</v>
      </c>
      <c r="F1128">
        <v>3226</v>
      </c>
      <c r="G1128">
        <v>3244</v>
      </c>
      <c r="H1128" t="s">
        <v>49</v>
      </c>
      <c r="I1128">
        <v>10546987</v>
      </c>
      <c r="J1128">
        <v>467316516</v>
      </c>
      <c r="K1128">
        <v>2.73</v>
      </c>
      <c r="L1128">
        <v>1.133</v>
      </c>
      <c r="M1128">
        <v>2</v>
      </c>
    </row>
    <row r="1129" spans="1:13" x14ac:dyDescent="0.2">
      <c r="A1129" t="s">
        <v>238</v>
      </c>
      <c r="B1129" t="s">
        <v>51</v>
      </c>
      <c r="C1129">
        <v>22</v>
      </c>
      <c r="D1129">
        <v>14.391999999999999</v>
      </c>
      <c r="E1129">
        <v>3244</v>
      </c>
      <c r="F1129">
        <v>3259</v>
      </c>
      <c r="G1129">
        <v>3287</v>
      </c>
      <c r="H1129" t="s">
        <v>26</v>
      </c>
      <c r="I1129">
        <v>8877080</v>
      </c>
      <c r="J1129">
        <v>289877014</v>
      </c>
      <c r="K1129">
        <v>1.7</v>
      </c>
      <c r="L1129">
        <v>0.70299999999999996</v>
      </c>
      <c r="M1129">
        <v>2</v>
      </c>
    </row>
    <row r="1130" spans="1:13" x14ac:dyDescent="0.2">
      <c r="A1130" t="s">
        <v>238</v>
      </c>
      <c r="B1130" t="s">
        <v>53</v>
      </c>
      <c r="C1130">
        <v>23</v>
      </c>
      <c r="D1130">
        <v>14.534000000000001</v>
      </c>
      <c r="E1130">
        <v>3287</v>
      </c>
      <c r="F1130">
        <v>3304</v>
      </c>
      <c r="G1130">
        <v>3319</v>
      </c>
      <c r="H1130" t="s">
        <v>49</v>
      </c>
      <c r="I1130">
        <v>2217838</v>
      </c>
      <c r="J1130">
        <v>73525746</v>
      </c>
      <c r="K1130">
        <v>0.43</v>
      </c>
      <c r="L1130">
        <v>0.17799999999999999</v>
      </c>
      <c r="M1130">
        <v>2</v>
      </c>
    </row>
    <row r="1131" spans="1:13" x14ac:dyDescent="0.2">
      <c r="A1131" t="s">
        <v>238</v>
      </c>
      <c r="B1131" t="s">
        <v>55</v>
      </c>
      <c r="C1131">
        <v>24</v>
      </c>
      <c r="D1131">
        <v>14.635999999999999</v>
      </c>
      <c r="E1131">
        <v>3319</v>
      </c>
      <c r="F1131">
        <v>3336</v>
      </c>
      <c r="G1131">
        <v>3390</v>
      </c>
      <c r="H1131" t="s">
        <v>22</v>
      </c>
      <c r="I1131">
        <v>3526041</v>
      </c>
      <c r="J1131">
        <v>126197753</v>
      </c>
      <c r="K1131">
        <v>0.74</v>
      </c>
      <c r="L1131">
        <v>0.30599999999999999</v>
      </c>
      <c r="M1131">
        <v>2</v>
      </c>
    </row>
    <row r="1132" spans="1:13" x14ac:dyDescent="0.2">
      <c r="A1132" t="s">
        <v>238</v>
      </c>
      <c r="B1132" t="s">
        <v>57</v>
      </c>
      <c r="C1132">
        <v>25</v>
      </c>
      <c r="D1132">
        <v>14.96</v>
      </c>
      <c r="E1132">
        <v>3390</v>
      </c>
      <c r="F1132">
        <v>3439</v>
      </c>
      <c r="G1132">
        <v>3463</v>
      </c>
      <c r="H1132" t="s">
        <v>20</v>
      </c>
      <c r="I1132">
        <v>20392802</v>
      </c>
      <c r="J1132">
        <v>688929223</v>
      </c>
      <c r="K1132">
        <v>4.03</v>
      </c>
      <c r="L1132">
        <v>1.67</v>
      </c>
      <c r="M1132">
        <v>2</v>
      </c>
    </row>
    <row r="1133" spans="1:13" x14ac:dyDescent="0.2">
      <c r="A1133" t="s">
        <v>238</v>
      </c>
      <c r="B1133" t="s">
        <v>58</v>
      </c>
      <c r="C1133">
        <v>26</v>
      </c>
      <c r="D1133">
        <v>15.114000000000001</v>
      </c>
      <c r="E1133">
        <v>3463</v>
      </c>
      <c r="F1133">
        <v>3487</v>
      </c>
      <c r="G1133">
        <v>3561</v>
      </c>
      <c r="H1133" t="s">
        <v>20</v>
      </c>
      <c r="I1133">
        <v>3659437</v>
      </c>
      <c r="J1133">
        <v>216882744</v>
      </c>
      <c r="K1133">
        <v>1.27</v>
      </c>
      <c r="L1133">
        <v>0.52600000000000002</v>
      </c>
      <c r="M1133">
        <v>2</v>
      </c>
    </row>
    <row r="1134" spans="1:13" x14ac:dyDescent="0.2">
      <c r="A1134" t="s">
        <v>238</v>
      </c>
      <c r="B1134" t="s">
        <v>59</v>
      </c>
      <c r="C1134">
        <v>27</v>
      </c>
      <c r="D1134">
        <v>15.46</v>
      </c>
      <c r="E1134">
        <v>3561</v>
      </c>
      <c r="F1134">
        <v>3597</v>
      </c>
      <c r="G1134">
        <v>3643</v>
      </c>
      <c r="H1134" t="s">
        <v>22</v>
      </c>
      <c r="I1134">
        <v>2595290</v>
      </c>
      <c r="J1134">
        <v>95512287</v>
      </c>
      <c r="K1134">
        <v>0.56000000000000005</v>
      </c>
      <c r="L1134">
        <v>0.23200000000000001</v>
      </c>
      <c r="M1134">
        <v>2</v>
      </c>
    </row>
    <row r="1135" spans="1:13" x14ac:dyDescent="0.2">
      <c r="A1135" t="s">
        <v>238</v>
      </c>
      <c r="B1135" t="s">
        <v>60</v>
      </c>
      <c r="C1135">
        <v>28</v>
      </c>
      <c r="D1135">
        <v>15.712</v>
      </c>
      <c r="E1135">
        <v>3643</v>
      </c>
      <c r="F1135">
        <v>3676</v>
      </c>
      <c r="G1135">
        <v>3709</v>
      </c>
      <c r="H1135" t="s">
        <v>49</v>
      </c>
      <c r="I1135">
        <v>2773067</v>
      </c>
      <c r="J1135">
        <v>89766613</v>
      </c>
      <c r="K1135">
        <v>0.53</v>
      </c>
      <c r="L1135">
        <v>0.218</v>
      </c>
      <c r="M1135">
        <v>2</v>
      </c>
    </row>
    <row r="1136" spans="1:13" x14ac:dyDescent="0.2">
      <c r="A1136" t="s">
        <v>238</v>
      </c>
      <c r="B1136" t="s">
        <v>61</v>
      </c>
      <c r="C1136">
        <v>29</v>
      </c>
      <c r="D1136">
        <v>16.027000000000001</v>
      </c>
      <c r="E1136">
        <v>3709</v>
      </c>
      <c r="F1136">
        <v>3776</v>
      </c>
      <c r="G1136">
        <v>3820</v>
      </c>
      <c r="H1136" t="s">
        <v>126</v>
      </c>
      <c r="I1136">
        <v>2326189</v>
      </c>
      <c r="J1136">
        <v>192523826</v>
      </c>
      <c r="K1136">
        <v>1.1299999999999999</v>
      </c>
      <c r="L1136">
        <v>0.46700000000000003</v>
      </c>
      <c r="M1136">
        <v>2</v>
      </c>
    </row>
    <row r="1137" spans="1:13" x14ac:dyDescent="0.2">
      <c r="A1137" t="s">
        <v>238</v>
      </c>
      <c r="B1137" t="s">
        <v>62</v>
      </c>
      <c r="C1137">
        <v>30</v>
      </c>
      <c r="D1137">
        <v>16.219000000000001</v>
      </c>
      <c r="E1137">
        <v>3820</v>
      </c>
      <c r="F1137">
        <v>3837</v>
      </c>
      <c r="G1137">
        <v>3856</v>
      </c>
      <c r="H1137" t="s">
        <v>22</v>
      </c>
      <c r="I1137">
        <v>2073639</v>
      </c>
      <c r="J1137">
        <v>82793799</v>
      </c>
      <c r="K1137">
        <v>0.48</v>
      </c>
      <c r="L1137">
        <v>0.20100000000000001</v>
      </c>
      <c r="M1137">
        <v>2</v>
      </c>
    </row>
    <row r="1138" spans="1:13" x14ac:dyDescent="0.2">
      <c r="A1138" t="s">
        <v>238</v>
      </c>
      <c r="B1138" t="s">
        <v>63</v>
      </c>
      <c r="C1138">
        <v>31</v>
      </c>
      <c r="D1138">
        <v>16.358000000000001</v>
      </c>
      <c r="E1138">
        <v>3856</v>
      </c>
      <c r="F1138">
        <v>3881</v>
      </c>
      <c r="G1138">
        <v>3926</v>
      </c>
      <c r="H1138" t="s">
        <v>22</v>
      </c>
      <c r="I1138">
        <v>3944816</v>
      </c>
      <c r="J1138">
        <v>191508566</v>
      </c>
      <c r="K1138">
        <v>1.1200000000000001</v>
      </c>
      <c r="L1138">
        <v>0.46400000000000002</v>
      </c>
      <c r="M1138">
        <v>2</v>
      </c>
    </row>
    <row r="1139" spans="1:13" x14ac:dyDescent="0.2">
      <c r="A1139" t="s">
        <v>238</v>
      </c>
      <c r="B1139" t="s">
        <v>65</v>
      </c>
      <c r="C1139">
        <v>32</v>
      </c>
      <c r="D1139">
        <v>16.550999999999998</v>
      </c>
      <c r="E1139">
        <v>3926</v>
      </c>
      <c r="F1139">
        <v>3942</v>
      </c>
      <c r="G1139">
        <v>3977</v>
      </c>
      <c r="H1139" t="s">
        <v>115</v>
      </c>
      <c r="I1139">
        <v>2412784</v>
      </c>
      <c r="J1139">
        <v>75022698</v>
      </c>
      <c r="K1139">
        <v>0.44</v>
      </c>
      <c r="L1139">
        <v>0.182</v>
      </c>
      <c r="M1139">
        <v>2</v>
      </c>
    </row>
    <row r="1140" spans="1:13" x14ac:dyDescent="0.2">
      <c r="A1140" t="s">
        <v>238</v>
      </c>
      <c r="B1140" t="s">
        <v>67</v>
      </c>
      <c r="C1140">
        <v>33</v>
      </c>
      <c r="D1140">
        <v>16.73</v>
      </c>
      <c r="E1140">
        <v>3977</v>
      </c>
      <c r="F1140">
        <v>3998</v>
      </c>
      <c r="G1140">
        <v>4020</v>
      </c>
      <c r="H1140" t="s">
        <v>124</v>
      </c>
      <c r="I1140">
        <v>598101</v>
      </c>
      <c r="J1140">
        <v>23205126</v>
      </c>
      <c r="K1140">
        <v>0.14000000000000001</v>
      </c>
      <c r="L1140">
        <v>5.6000000000000001E-2</v>
      </c>
      <c r="M1140">
        <v>2</v>
      </c>
    </row>
    <row r="1141" spans="1:13" x14ac:dyDescent="0.2">
      <c r="A1141" t="s">
        <v>238</v>
      </c>
      <c r="B1141" t="s">
        <v>69</v>
      </c>
      <c r="C1141">
        <v>34</v>
      </c>
      <c r="D1141">
        <v>16.934999999999999</v>
      </c>
      <c r="E1141">
        <v>4020</v>
      </c>
      <c r="F1141">
        <v>4063</v>
      </c>
      <c r="G1141">
        <v>4116</v>
      </c>
      <c r="H1141" t="s">
        <v>49</v>
      </c>
      <c r="I1141">
        <v>4470342</v>
      </c>
      <c r="J1141">
        <v>201596920</v>
      </c>
      <c r="K1141">
        <v>1.18</v>
      </c>
      <c r="L1141">
        <v>0.48899999999999999</v>
      </c>
      <c r="M1141">
        <v>2</v>
      </c>
    </row>
    <row r="1142" spans="1:13" x14ac:dyDescent="0.2">
      <c r="A1142" t="s">
        <v>238</v>
      </c>
      <c r="B1142" t="s">
        <v>70</v>
      </c>
      <c r="C1142">
        <v>35</v>
      </c>
      <c r="D1142">
        <v>17.190999999999999</v>
      </c>
      <c r="E1142">
        <v>4116</v>
      </c>
      <c r="F1142">
        <v>4144</v>
      </c>
      <c r="G1142">
        <v>4194</v>
      </c>
      <c r="H1142" t="s">
        <v>99</v>
      </c>
      <c r="I1142">
        <v>7155098</v>
      </c>
      <c r="J1142">
        <v>233010356</v>
      </c>
      <c r="K1142">
        <v>1.36</v>
      </c>
      <c r="L1142">
        <v>0.56499999999999995</v>
      </c>
      <c r="M1142">
        <v>2</v>
      </c>
    </row>
    <row r="1143" spans="1:13" x14ac:dyDescent="0.2">
      <c r="A1143" t="s">
        <v>238</v>
      </c>
      <c r="B1143" t="s">
        <v>71</v>
      </c>
      <c r="C1143">
        <v>36</v>
      </c>
      <c r="D1143">
        <v>17.649000000000001</v>
      </c>
      <c r="E1143">
        <v>4256</v>
      </c>
      <c r="F1143">
        <v>4289</v>
      </c>
      <c r="G1143">
        <v>4321</v>
      </c>
      <c r="H1143" t="s">
        <v>28</v>
      </c>
      <c r="I1143">
        <v>3200875</v>
      </c>
      <c r="J1143">
        <v>100013615</v>
      </c>
      <c r="K1143">
        <v>0.59</v>
      </c>
      <c r="L1143">
        <v>0.24199999999999999</v>
      </c>
      <c r="M1143">
        <v>2</v>
      </c>
    </row>
    <row r="1144" spans="1:13" x14ac:dyDescent="0.2">
      <c r="A1144" t="s">
        <v>238</v>
      </c>
      <c r="B1144" t="s">
        <v>72</v>
      </c>
      <c r="C1144">
        <v>37</v>
      </c>
      <c r="D1144">
        <v>17.928999999999998</v>
      </c>
      <c r="E1144">
        <v>4321</v>
      </c>
      <c r="F1144">
        <v>4377</v>
      </c>
      <c r="G1144">
        <v>4396</v>
      </c>
      <c r="H1144" t="s">
        <v>118</v>
      </c>
      <c r="I1144">
        <v>463178</v>
      </c>
      <c r="J1144">
        <v>20616945</v>
      </c>
      <c r="K1144">
        <v>0.12</v>
      </c>
      <c r="L1144">
        <v>0.05</v>
      </c>
      <c r="M1144">
        <v>2</v>
      </c>
    </row>
    <row r="1145" spans="1:13" x14ac:dyDescent="0.2">
      <c r="A1145" t="s">
        <v>238</v>
      </c>
      <c r="B1145" t="s">
        <v>73</v>
      </c>
      <c r="C1145">
        <v>38</v>
      </c>
      <c r="D1145">
        <v>18.183</v>
      </c>
      <c r="E1145">
        <v>4434</v>
      </c>
      <c r="F1145">
        <v>4458</v>
      </c>
      <c r="G1145">
        <v>4509</v>
      </c>
      <c r="H1145" t="s">
        <v>22</v>
      </c>
      <c r="I1145">
        <v>1381937</v>
      </c>
      <c r="J1145">
        <v>47721456</v>
      </c>
      <c r="K1145">
        <v>0.28000000000000003</v>
      </c>
      <c r="L1145">
        <v>0.11600000000000001</v>
      </c>
      <c r="M1145">
        <v>2</v>
      </c>
    </row>
    <row r="1146" spans="1:13" x14ac:dyDescent="0.2">
      <c r="A1146" t="s">
        <v>238</v>
      </c>
      <c r="B1146" t="s">
        <v>74</v>
      </c>
      <c r="C1146">
        <v>39</v>
      </c>
      <c r="D1146">
        <v>18.428999999999998</v>
      </c>
      <c r="E1146">
        <v>4509</v>
      </c>
      <c r="F1146">
        <v>4536</v>
      </c>
      <c r="G1146">
        <v>4596</v>
      </c>
      <c r="H1146" t="s">
        <v>153</v>
      </c>
      <c r="I1146">
        <v>2726151</v>
      </c>
      <c r="J1146">
        <v>140180429</v>
      </c>
      <c r="K1146">
        <v>0.82</v>
      </c>
      <c r="L1146">
        <v>0.34</v>
      </c>
      <c r="M1146">
        <v>2</v>
      </c>
    </row>
    <row r="1147" spans="1:13" x14ac:dyDescent="0.2">
      <c r="A1147" t="s">
        <v>238</v>
      </c>
      <c r="B1147" t="s">
        <v>75</v>
      </c>
      <c r="C1147">
        <v>40</v>
      </c>
      <c r="D1147">
        <v>18.684000000000001</v>
      </c>
      <c r="E1147">
        <v>4596</v>
      </c>
      <c r="F1147">
        <v>4616</v>
      </c>
      <c r="G1147">
        <v>4673</v>
      </c>
      <c r="H1147" t="s">
        <v>43</v>
      </c>
      <c r="I1147">
        <v>2529740</v>
      </c>
      <c r="J1147">
        <v>95785825</v>
      </c>
      <c r="K1147">
        <v>0.56000000000000005</v>
      </c>
      <c r="L1147">
        <v>0.23200000000000001</v>
      </c>
      <c r="M1147">
        <v>2</v>
      </c>
    </row>
    <row r="1148" spans="1:13" x14ac:dyDescent="0.2">
      <c r="A1148" t="s">
        <v>238</v>
      </c>
      <c r="B1148" t="s">
        <v>77</v>
      </c>
      <c r="C1148">
        <v>41</v>
      </c>
      <c r="D1148">
        <v>19.097000000000001</v>
      </c>
      <c r="E1148">
        <v>4673</v>
      </c>
      <c r="F1148">
        <v>4747</v>
      </c>
      <c r="G1148">
        <v>4823</v>
      </c>
      <c r="H1148" t="s">
        <v>49</v>
      </c>
      <c r="I1148">
        <v>2422488</v>
      </c>
      <c r="J1148">
        <v>109266456</v>
      </c>
      <c r="K1148">
        <v>0.64</v>
      </c>
      <c r="L1148">
        <v>0.26500000000000001</v>
      </c>
      <c r="M1148">
        <v>2</v>
      </c>
    </row>
    <row r="1149" spans="1:13" x14ac:dyDescent="0.2">
      <c r="A1149" t="s">
        <v>238</v>
      </c>
      <c r="B1149" t="s">
        <v>78</v>
      </c>
      <c r="C1149">
        <v>42</v>
      </c>
      <c r="D1149">
        <v>19.398</v>
      </c>
      <c r="E1149">
        <v>4823</v>
      </c>
      <c r="F1149">
        <v>4842</v>
      </c>
      <c r="G1149">
        <v>4862</v>
      </c>
      <c r="H1149" t="s">
        <v>49</v>
      </c>
      <c r="I1149">
        <v>2239608</v>
      </c>
      <c r="J1149">
        <v>69016687</v>
      </c>
      <c r="K1149">
        <v>0.4</v>
      </c>
      <c r="L1149">
        <v>0.16700000000000001</v>
      </c>
      <c r="M1149">
        <v>2</v>
      </c>
    </row>
    <row r="1150" spans="1:13" x14ac:dyDescent="0.2">
      <c r="A1150" t="s">
        <v>238</v>
      </c>
      <c r="B1150" t="s">
        <v>79</v>
      </c>
      <c r="C1150">
        <v>43</v>
      </c>
      <c r="D1150">
        <v>19.503</v>
      </c>
      <c r="E1150">
        <v>4862</v>
      </c>
      <c r="F1150">
        <v>4875</v>
      </c>
      <c r="G1150">
        <v>4906</v>
      </c>
      <c r="H1150" t="s">
        <v>52</v>
      </c>
      <c r="I1150">
        <v>2100397</v>
      </c>
      <c r="J1150">
        <v>54720410</v>
      </c>
      <c r="K1150">
        <v>0.32</v>
      </c>
      <c r="L1150">
        <v>0.13300000000000001</v>
      </c>
      <c r="M1150">
        <v>2</v>
      </c>
    </row>
    <row r="1151" spans="1:13" x14ac:dyDescent="0.2">
      <c r="A1151" t="s">
        <v>238</v>
      </c>
      <c r="B1151" t="s">
        <v>80</v>
      </c>
      <c r="C1151">
        <v>44</v>
      </c>
      <c r="D1151">
        <v>19.754999999999999</v>
      </c>
      <c r="E1151">
        <v>4906</v>
      </c>
      <c r="F1151">
        <v>4955</v>
      </c>
      <c r="G1151">
        <v>4976</v>
      </c>
      <c r="H1151" t="s">
        <v>52</v>
      </c>
      <c r="I1151">
        <v>551227</v>
      </c>
      <c r="J1151">
        <v>23732048</v>
      </c>
      <c r="K1151">
        <v>0.14000000000000001</v>
      </c>
      <c r="L1151">
        <v>5.8000000000000003E-2</v>
      </c>
      <c r="M1151">
        <v>2</v>
      </c>
    </row>
    <row r="1152" spans="1:13" x14ac:dyDescent="0.2">
      <c r="A1152" t="s">
        <v>238</v>
      </c>
      <c r="B1152" t="s">
        <v>81</v>
      </c>
      <c r="C1152">
        <v>45</v>
      </c>
      <c r="D1152">
        <v>20.120999999999999</v>
      </c>
      <c r="E1152">
        <v>5021</v>
      </c>
      <c r="F1152">
        <v>5071</v>
      </c>
      <c r="G1152">
        <v>5101</v>
      </c>
      <c r="H1152" t="s">
        <v>123</v>
      </c>
      <c r="I1152">
        <v>1247261</v>
      </c>
      <c r="J1152">
        <v>77432395</v>
      </c>
      <c r="K1152">
        <v>0.45</v>
      </c>
      <c r="L1152">
        <v>0.188</v>
      </c>
      <c r="M1152">
        <v>2</v>
      </c>
    </row>
    <row r="1153" spans="1:13" x14ac:dyDescent="0.2">
      <c r="A1153" t="s">
        <v>238</v>
      </c>
      <c r="B1153" t="s">
        <v>82</v>
      </c>
      <c r="C1153">
        <v>46</v>
      </c>
      <c r="D1153">
        <v>20.27</v>
      </c>
      <c r="E1153">
        <v>5101</v>
      </c>
      <c r="F1153">
        <v>5118</v>
      </c>
      <c r="G1153">
        <v>5186</v>
      </c>
      <c r="H1153" t="s">
        <v>115</v>
      </c>
      <c r="I1153">
        <v>1036012</v>
      </c>
      <c r="J1153">
        <v>63847723</v>
      </c>
      <c r="K1153">
        <v>0.37</v>
      </c>
      <c r="L1153">
        <v>0.155</v>
      </c>
      <c r="M1153">
        <v>2</v>
      </c>
    </row>
    <row r="1154" spans="1:13" x14ac:dyDescent="0.2">
      <c r="A1154" t="s">
        <v>238</v>
      </c>
      <c r="B1154" t="s">
        <v>83</v>
      </c>
      <c r="C1154">
        <v>47</v>
      </c>
      <c r="D1154">
        <v>21.231000000000002</v>
      </c>
      <c r="E1154">
        <v>5362</v>
      </c>
      <c r="F1154">
        <v>5422</v>
      </c>
      <c r="G1154">
        <v>5449</v>
      </c>
      <c r="H1154" t="s">
        <v>56</v>
      </c>
      <c r="I1154">
        <v>878305</v>
      </c>
      <c r="J1154">
        <v>41578275</v>
      </c>
      <c r="K1154">
        <v>0.24</v>
      </c>
      <c r="L1154">
        <v>0.10100000000000001</v>
      </c>
      <c r="M1154">
        <v>2</v>
      </c>
    </row>
    <row r="1155" spans="1:13" x14ac:dyDescent="0.2">
      <c r="A1155" t="s">
        <v>238</v>
      </c>
      <c r="B1155" t="s">
        <v>85</v>
      </c>
      <c r="C1155">
        <v>48</v>
      </c>
      <c r="D1155">
        <v>21.369</v>
      </c>
      <c r="E1155">
        <v>5449</v>
      </c>
      <c r="F1155">
        <v>5466</v>
      </c>
      <c r="G1155">
        <v>5522</v>
      </c>
      <c r="H1155" t="s">
        <v>115</v>
      </c>
      <c r="I1155">
        <v>708224</v>
      </c>
      <c r="J1155">
        <v>40701754</v>
      </c>
      <c r="K1155">
        <v>0.24</v>
      </c>
      <c r="L1155">
        <v>9.9000000000000005E-2</v>
      </c>
      <c r="M1155">
        <v>2</v>
      </c>
    </row>
    <row r="1156" spans="1:13" x14ac:dyDescent="0.2">
      <c r="A1156" t="s">
        <v>238</v>
      </c>
      <c r="B1156" t="s">
        <v>86</v>
      </c>
      <c r="C1156">
        <v>49</v>
      </c>
      <c r="D1156">
        <v>21.84</v>
      </c>
      <c r="E1156">
        <v>5595</v>
      </c>
      <c r="F1156">
        <v>5614</v>
      </c>
      <c r="G1156">
        <v>5643</v>
      </c>
      <c r="H1156" t="s">
        <v>26</v>
      </c>
      <c r="I1156">
        <v>837880</v>
      </c>
      <c r="J1156">
        <v>24776020</v>
      </c>
      <c r="K1156">
        <v>0.14000000000000001</v>
      </c>
      <c r="L1156">
        <v>0.06</v>
      </c>
      <c r="M1156">
        <v>2</v>
      </c>
    </row>
    <row r="1157" spans="1:13" x14ac:dyDescent="0.2">
      <c r="A1157" t="s">
        <v>238</v>
      </c>
      <c r="B1157" t="s">
        <v>87</v>
      </c>
      <c r="C1157">
        <v>50</v>
      </c>
      <c r="D1157">
        <v>22.036999999999999</v>
      </c>
      <c r="E1157">
        <v>5643</v>
      </c>
      <c r="F1157">
        <v>5677</v>
      </c>
      <c r="G1157">
        <v>5730</v>
      </c>
      <c r="H1157" t="s">
        <v>22</v>
      </c>
      <c r="I1157">
        <v>1938586</v>
      </c>
      <c r="J1157">
        <v>77579561</v>
      </c>
      <c r="K1157">
        <v>0.45</v>
      </c>
      <c r="L1157">
        <v>0.188</v>
      </c>
      <c r="M1157">
        <v>2</v>
      </c>
    </row>
    <row r="1158" spans="1:13" x14ac:dyDescent="0.2">
      <c r="A1158" t="s">
        <v>238</v>
      </c>
      <c r="B1158" t="s">
        <v>88</v>
      </c>
      <c r="C1158">
        <v>51</v>
      </c>
      <c r="D1158">
        <v>22.315000000000001</v>
      </c>
      <c r="E1158">
        <v>5730</v>
      </c>
      <c r="F1158">
        <v>5765</v>
      </c>
      <c r="G1158">
        <v>5822</v>
      </c>
      <c r="H1158" t="s">
        <v>115</v>
      </c>
      <c r="I1158">
        <v>10423175</v>
      </c>
      <c r="J1158">
        <v>409295936</v>
      </c>
      <c r="K1158">
        <v>2.39</v>
      </c>
      <c r="L1158">
        <v>0.99199999999999999</v>
      </c>
      <c r="M1158">
        <v>2</v>
      </c>
    </row>
    <row r="1159" spans="1:13" x14ac:dyDescent="0.2">
      <c r="A1159" t="s">
        <v>238</v>
      </c>
      <c r="B1159" t="s">
        <v>89</v>
      </c>
      <c r="C1159">
        <v>52</v>
      </c>
      <c r="D1159">
        <v>22.585000000000001</v>
      </c>
      <c r="E1159">
        <v>5822</v>
      </c>
      <c r="F1159">
        <v>5850</v>
      </c>
      <c r="G1159">
        <v>5865</v>
      </c>
      <c r="H1159" t="s">
        <v>113</v>
      </c>
      <c r="I1159">
        <v>1453012</v>
      </c>
      <c r="J1159">
        <v>52315647</v>
      </c>
      <c r="K1159">
        <v>0.31</v>
      </c>
      <c r="L1159">
        <v>0.127</v>
      </c>
      <c r="M1159">
        <v>2</v>
      </c>
    </row>
    <row r="1160" spans="1:13" x14ac:dyDescent="0.2">
      <c r="A1160" t="s">
        <v>238</v>
      </c>
      <c r="B1160" t="s">
        <v>91</v>
      </c>
      <c r="C1160">
        <v>53</v>
      </c>
      <c r="D1160">
        <v>22.722999999999999</v>
      </c>
      <c r="E1160">
        <v>5865</v>
      </c>
      <c r="F1160">
        <v>5894</v>
      </c>
      <c r="G1160">
        <v>5945</v>
      </c>
      <c r="H1160" t="s">
        <v>26</v>
      </c>
      <c r="I1160">
        <v>3504239</v>
      </c>
      <c r="J1160">
        <v>141154223</v>
      </c>
      <c r="K1160">
        <v>0.83</v>
      </c>
      <c r="L1160">
        <v>0.34200000000000003</v>
      </c>
      <c r="M1160">
        <v>2</v>
      </c>
    </row>
    <row r="1161" spans="1:13" x14ac:dyDescent="0.2">
      <c r="A1161" t="s">
        <v>238</v>
      </c>
      <c r="B1161" t="s">
        <v>92</v>
      </c>
      <c r="C1161">
        <v>54</v>
      </c>
      <c r="D1161">
        <v>23.109000000000002</v>
      </c>
      <c r="E1161">
        <v>5945</v>
      </c>
      <c r="F1161">
        <v>6016</v>
      </c>
      <c r="G1161">
        <v>6048</v>
      </c>
      <c r="H1161" t="s">
        <v>99</v>
      </c>
      <c r="I1161">
        <v>1618516</v>
      </c>
      <c r="J1161">
        <v>85064295</v>
      </c>
      <c r="K1161">
        <v>0.5</v>
      </c>
      <c r="L1161">
        <v>0.20599999999999999</v>
      </c>
      <c r="M1161">
        <v>2</v>
      </c>
    </row>
    <row r="1162" spans="1:13" x14ac:dyDescent="0.2">
      <c r="A1162" t="s">
        <v>238</v>
      </c>
      <c r="B1162" t="s">
        <v>93</v>
      </c>
      <c r="C1162">
        <v>55</v>
      </c>
      <c r="D1162">
        <v>23.312999999999999</v>
      </c>
      <c r="E1162">
        <v>6048</v>
      </c>
      <c r="F1162">
        <v>6080</v>
      </c>
      <c r="G1162">
        <v>6133</v>
      </c>
      <c r="H1162" t="s">
        <v>43</v>
      </c>
      <c r="I1162">
        <v>3184826</v>
      </c>
      <c r="J1162">
        <v>180542349</v>
      </c>
      <c r="K1162">
        <v>1.06</v>
      </c>
      <c r="L1162">
        <v>0.438</v>
      </c>
      <c r="M1162">
        <v>2</v>
      </c>
    </row>
    <row r="1163" spans="1:13" x14ac:dyDescent="0.2">
      <c r="A1163" t="s">
        <v>238</v>
      </c>
      <c r="B1163" t="s">
        <v>94</v>
      </c>
      <c r="C1163">
        <v>56</v>
      </c>
      <c r="D1163">
        <v>23.539000000000001</v>
      </c>
      <c r="E1163">
        <v>6133</v>
      </c>
      <c r="F1163">
        <v>6152</v>
      </c>
      <c r="G1163">
        <v>6172</v>
      </c>
      <c r="H1163" t="s">
        <v>43</v>
      </c>
      <c r="I1163">
        <v>1374357</v>
      </c>
      <c r="J1163">
        <v>40768390</v>
      </c>
      <c r="K1163">
        <v>0.24</v>
      </c>
      <c r="L1163">
        <v>9.9000000000000005E-2</v>
      </c>
      <c r="M1163">
        <v>2</v>
      </c>
    </row>
    <row r="1164" spans="1:13" x14ac:dyDescent="0.2">
      <c r="A1164" t="s">
        <v>238</v>
      </c>
      <c r="B1164" t="s">
        <v>96</v>
      </c>
      <c r="C1164">
        <v>57</v>
      </c>
      <c r="D1164">
        <v>23.669</v>
      </c>
      <c r="E1164">
        <v>6172</v>
      </c>
      <c r="F1164">
        <v>6193</v>
      </c>
      <c r="G1164">
        <v>6218</v>
      </c>
      <c r="H1164" t="s">
        <v>52</v>
      </c>
      <c r="I1164">
        <v>969989</v>
      </c>
      <c r="J1164">
        <v>30603101</v>
      </c>
      <c r="K1164">
        <v>0.18</v>
      </c>
      <c r="L1164">
        <v>7.3999999999999996E-2</v>
      </c>
      <c r="M1164">
        <v>2</v>
      </c>
    </row>
    <row r="1165" spans="1:13" x14ac:dyDescent="0.2">
      <c r="A1165" t="s">
        <v>238</v>
      </c>
      <c r="B1165" t="s">
        <v>97</v>
      </c>
      <c r="C1165">
        <v>58</v>
      </c>
      <c r="D1165">
        <v>23.797000000000001</v>
      </c>
      <c r="E1165">
        <v>6218</v>
      </c>
      <c r="F1165">
        <v>6233</v>
      </c>
      <c r="G1165">
        <v>6362</v>
      </c>
      <c r="H1165" t="s">
        <v>123</v>
      </c>
      <c r="I1165">
        <v>589664</v>
      </c>
      <c r="J1165">
        <v>40248104</v>
      </c>
      <c r="K1165">
        <v>0.24</v>
      </c>
      <c r="L1165">
        <v>9.8000000000000004E-2</v>
      </c>
      <c r="M1165">
        <v>2</v>
      </c>
    </row>
    <row r="1166" spans="1:13" x14ac:dyDescent="0.2">
      <c r="A1166" t="s">
        <v>238</v>
      </c>
      <c r="B1166" t="s">
        <v>98</v>
      </c>
      <c r="C1166">
        <v>59</v>
      </c>
      <c r="D1166">
        <v>24.405000000000001</v>
      </c>
      <c r="E1166">
        <v>6362</v>
      </c>
      <c r="F1166">
        <v>6426</v>
      </c>
      <c r="G1166">
        <v>6454</v>
      </c>
      <c r="H1166" t="s">
        <v>123</v>
      </c>
      <c r="I1166">
        <v>648465</v>
      </c>
      <c r="J1166">
        <v>31735645</v>
      </c>
      <c r="K1166">
        <v>0.19</v>
      </c>
      <c r="L1166">
        <v>7.6999999999999999E-2</v>
      </c>
      <c r="M1166">
        <v>2</v>
      </c>
    </row>
    <row r="1167" spans="1:13" x14ac:dyDescent="0.2">
      <c r="A1167" t="s">
        <v>238</v>
      </c>
      <c r="B1167" t="s">
        <v>100</v>
      </c>
      <c r="C1167">
        <v>60</v>
      </c>
      <c r="D1167">
        <v>24.603000000000002</v>
      </c>
      <c r="E1167">
        <v>6454</v>
      </c>
      <c r="F1167">
        <v>6488</v>
      </c>
      <c r="G1167">
        <v>6585</v>
      </c>
      <c r="H1167" t="s">
        <v>118</v>
      </c>
      <c r="I1167">
        <v>11339902</v>
      </c>
      <c r="J1167">
        <v>314128508</v>
      </c>
      <c r="K1167">
        <v>1.84</v>
      </c>
      <c r="L1167">
        <v>0.76200000000000001</v>
      </c>
      <c r="M1167">
        <v>2</v>
      </c>
    </row>
    <row r="1168" spans="1:13" x14ac:dyDescent="0.2">
      <c r="A1168" t="s">
        <v>238</v>
      </c>
      <c r="B1168" t="s">
        <v>102</v>
      </c>
      <c r="C1168">
        <v>61</v>
      </c>
      <c r="D1168">
        <v>24.972000000000001</v>
      </c>
      <c r="E1168">
        <v>6585</v>
      </c>
      <c r="F1168">
        <v>6605</v>
      </c>
      <c r="G1168">
        <v>6648</v>
      </c>
      <c r="H1168" t="s">
        <v>99</v>
      </c>
      <c r="I1168">
        <v>3238631</v>
      </c>
      <c r="J1168">
        <v>79588421</v>
      </c>
      <c r="K1168">
        <v>0.47</v>
      </c>
      <c r="L1168">
        <v>0.193</v>
      </c>
      <c r="M1168">
        <v>2</v>
      </c>
    </row>
    <row r="1169" spans="1:13" x14ac:dyDescent="0.2">
      <c r="A1169" t="s">
        <v>238</v>
      </c>
      <c r="B1169" t="s">
        <v>103</v>
      </c>
      <c r="C1169">
        <v>62</v>
      </c>
      <c r="D1169">
        <v>26.247</v>
      </c>
      <c r="E1169">
        <v>6976</v>
      </c>
      <c r="F1169">
        <v>7008</v>
      </c>
      <c r="G1169">
        <v>7081</v>
      </c>
      <c r="H1169" t="s">
        <v>22</v>
      </c>
      <c r="I1169">
        <v>620827</v>
      </c>
      <c r="J1169">
        <v>21906595</v>
      </c>
      <c r="K1169">
        <v>0.13</v>
      </c>
      <c r="L1169">
        <v>5.2999999999999999E-2</v>
      </c>
      <c r="M1169">
        <v>2</v>
      </c>
    </row>
    <row r="1170" spans="1:13" x14ac:dyDescent="0.2">
      <c r="A1170" t="s">
        <v>238</v>
      </c>
      <c r="B1170" t="s">
        <v>104</v>
      </c>
      <c r="C1170">
        <v>63</v>
      </c>
      <c r="D1170">
        <v>26.933</v>
      </c>
      <c r="E1170">
        <v>7181</v>
      </c>
      <c r="F1170">
        <v>7225</v>
      </c>
      <c r="G1170">
        <v>7288</v>
      </c>
      <c r="H1170" t="s">
        <v>147</v>
      </c>
      <c r="I1170">
        <v>1287871</v>
      </c>
      <c r="J1170">
        <v>47805190</v>
      </c>
      <c r="K1170">
        <v>0.28000000000000003</v>
      </c>
      <c r="L1170">
        <v>0.11600000000000001</v>
      </c>
      <c r="M1170">
        <v>2</v>
      </c>
    </row>
    <row r="1171" spans="1:13" x14ac:dyDescent="0.2">
      <c r="A1171" t="s">
        <v>238</v>
      </c>
      <c r="B1171" t="s">
        <v>106</v>
      </c>
      <c r="C1171">
        <v>64</v>
      </c>
      <c r="D1171">
        <v>29.26</v>
      </c>
      <c r="E1171">
        <v>7891</v>
      </c>
      <c r="F1171">
        <v>7961</v>
      </c>
      <c r="G1171">
        <v>8060</v>
      </c>
      <c r="H1171" t="s">
        <v>114</v>
      </c>
      <c r="I1171">
        <v>602710</v>
      </c>
      <c r="J1171">
        <v>21518930</v>
      </c>
      <c r="K1171">
        <v>0.13</v>
      </c>
      <c r="L1171">
        <v>5.1999999999999998E-2</v>
      </c>
      <c r="M1171">
        <v>2</v>
      </c>
    </row>
    <row r="1172" spans="1:13" x14ac:dyDescent="0.2">
      <c r="A1172" t="s">
        <v>238</v>
      </c>
      <c r="B1172" t="s">
        <v>107</v>
      </c>
      <c r="C1172">
        <v>65</v>
      </c>
      <c r="D1172">
        <v>32.872999999999998</v>
      </c>
      <c r="E1172">
        <v>9007</v>
      </c>
      <c r="F1172">
        <v>9104</v>
      </c>
      <c r="G1172">
        <v>9223</v>
      </c>
      <c r="H1172" t="s">
        <v>36</v>
      </c>
      <c r="I1172">
        <v>678683</v>
      </c>
      <c r="J1172">
        <v>18546499</v>
      </c>
      <c r="K1172">
        <v>0.11</v>
      </c>
      <c r="L1172">
        <v>4.4999999999999998E-2</v>
      </c>
      <c r="M1172">
        <v>2</v>
      </c>
    </row>
    <row r="1173" spans="1:13" x14ac:dyDescent="0.2">
      <c r="A1173" t="s">
        <v>239</v>
      </c>
      <c r="B1173" t="s">
        <v>13</v>
      </c>
      <c r="C1173">
        <v>1</v>
      </c>
      <c r="D1173">
        <v>4.3920000000000003</v>
      </c>
      <c r="E1173">
        <v>76</v>
      </c>
      <c r="F1173">
        <v>96</v>
      </c>
      <c r="G1173">
        <v>126</v>
      </c>
      <c r="H1173" t="s">
        <v>240</v>
      </c>
      <c r="I1173">
        <v>279996</v>
      </c>
      <c r="J1173">
        <v>6975878</v>
      </c>
      <c r="K1173">
        <v>1.07</v>
      </c>
      <c r="L1173">
        <v>0.41099999999999998</v>
      </c>
      <c r="M1173">
        <v>2</v>
      </c>
    </row>
    <row r="1174" spans="1:13" x14ac:dyDescent="0.2">
      <c r="A1174" t="s">
        <v>239</v>
      </c>
      <c r="B1174" t="s">
        <v>15</v>
      </c>
      <c r="C1174">
        <v>2</v>
      </c>
      <c r="D1174">
        <v>4.8650000000000002</v>
      </c>
      <c r="E1174">
        <v>235</v>
      </c>
      <c r="F1174">
        <v>246</v>
      </c>
      <c r="G1174">
        <v>291</v>
      </c>
      <c r="H1174" t="s">
        <v>122</v>
      </c>
      <c r="I1174">
        <v>490515</v>
      </c>
      <c r="J1174">
        <v>13167261</v>
      </c>
      <c r="K1174">
        <v>2.02</v>
      </c>
      <c r="L1174">
        <v>0.77600000000000002</v>
      </c>
      <c r="M1174">
        <v>2</v>
      </c>
    </row>
    <row r="1175" spans="1:13" x14ac:dyDescent="0.2">
      <c r="A1175" t="s">
        <v>239</v>
      </c>
      <c r="B1175" t="s">
        <v>17</v>
      </c>
      <c r="C1175">
        <v>3</v>
      </c>
      <c r="D1175">
        <v>5.43</v>
      </c>
      <c r="E1175">
        <v>411</v>
      </c>
      <c r="F1175">
        <v>425</v>
      </c>
      <c r="G1175">
        <v>453</v>
      </c>
      <c r="H1175" t="s">
        <v>32</v>
      </c>
      <c r="I1175">
        <v>649002</v>
      </c>
      <c r="J1175">
        <v>14229651</v>
      </c>
      <c r="K1175">
        <v>2.19</v>
      </c>
      <c r="L1175">
        <v>0.83899999999999997</v>
      </c>
      <c r="M1175">
        <v>2</v>
      </c>
    </row>
    <row r="1176" spans="1:13" x14ac:dyDescent="0.2">
      <c r="A1176" t="s">
        <v>239</v>
      </c>
      <c r="B1176" t="s">
        <v>19</v>
      </c>
      <c r="C1176">
        <v>4</v>
      </c>
      <c r="D1176">
        <v>6.8739999999999997</v>
      </c>
      <c r="E1176">
        <v>867</v>
      </c>
      <c r="F1176">
        <v>882</v>
      </c>
      <c r="G1176">
        <v>922</v>
      </c>
      <c r="H1176" t="s">
        <v>155</v>
      </c>
      <c r="I1176">
        <v>777001</v>
      </c>
      <c r="J1176">
        <v>26709963</v>
      </c>
      <c r="K1176">
        <v>4.1100000000000003</v>
      </c>
      <c r="L1176">
        <v>1.5740000000000001</v>
      </c>
      <c r="M1176">
        <v>2</v>
      </c>
    </row>
    <row r="1177" spans="1:13" x14ac:dyDescent="0.2">
      <c r="A1177" t="s">
        <v>239</v>
      </c>
      <c r="B1177" t="s">
        <v>21</v>
      </c>
      <c r="C1177">
        <v>5</v>
      </c>
      <c r="D1177">
        <v>7.5060000000000002</v>
      </c>
      <c r="E1177">
        <v>1047</v>
      </c>
      <c r="F1177">
        <v>1081</v>
      </c>
      <c r="G1177">
        <v>1096</v>
      </c>
      <c r="H1177" t="s">
        <v>38</v>
      </c>
      <c r="I1177">
        <v>481634</v>
      </c>
      <c r="J1177">
        <v>8107366</v>
      </c>
      <c r="K1177">
        <v>1.25</v>
      </c>
      <c r="L1177">
        <v>0.47799999999999998</v>
      </c>
      <c r="M1177">
        <v>2</v>
      </c>
    </row>
    <row r="1178" spans="1:13" x14ac:dyDescent="0.2">
      <c r="A1178" t="s">
        <v>239</v>
      </c>
      <c r="B1178" t="s">
        <v>23</v>
      </c>
      <c r="C1178">
        <v>6</v>
      </c>
      <c r="D1178">
        <v>7.8150000000000004</v>
      </c>
      <c r="E1178">
        <v>1149</v>
      </c>
      <c r="F1178">
        <v>1179</v>
      </c>
      <c r="G1178">
        <v>1200</v>
      </c>
      <c r="H1178" t="s">
        <v>45</v>
      </c>
      <c r="I1178">
        <v>253761</v>
      </c>
      <c r="J1178">
        <v>8559255</v>
      </c>
      <c r="K1178">
        <v>1.32</v>
      </c>
      <c r="L1178">
        <v>0.504</v>
      </c>
      <c r="M1178">
        <v>2</v>
      </c>
    </row>
    <row r="1179" spans="1:13" x14ac:dyDescent="0.2">
      <c r="A1179" t="s">
        <v>239</v>
      </c>
      <c r="B1179" t="s">
        <v>25</v>
      </c>
      <c r="C1179">
        <v>7</v>
      </c>
      <c r="D1179">
        <v>8.0020000000000007</v>
      </c>
      <c r="E1179">
        <v>1220</v>
      </c>
      <c r="F1179">
        <v>1238</v>
      </c>
      <c r="G1179">
        <v>1347</v>
      </c>
      <c r="H1179" t="s">
        <v>20</v>
      </c>
      <c r="I1179">
        <v>3494817</v>
      </c>
      <c r="J1179">
        <v>139465836</v>
      </c>
      <c r="K1179">
        <v>21.44</v>
      </c>
      <c r="L1179">
        <v>8.2189999999999994</v>
      </c>
      <c r="M1179">
        <v>2</v>
      </c>
    </row>
    <row r="1180" spans="1:13" x14ac:dyDescent="0.2">
      <c r="A1180" t="s">
        <v>239</v>
      </c>
      <c r="B1180" t="s">
        <v>27</v>
      </c>
      <c r="C1180">
        <v>8</v>
      </c>
      <c r="D1180">
        <v>8.468</v>
      </c>
      <c r="E1180">
        <v>1372</v>
      </c>
      <c r="F1180">
        <v>1385</v>
      </c>
      <c r="G1180">
        <v>1415</v>
      </c>
      <c r="H1180" t="s">
        <v>49</v>
      </c>
      <c r="I1180">
        <v>368578</v>
      </c>
      <c r="J1180">
        <v>10195356</v>
      </c>
      <c r="K1180">
        <v>1.57</v>
      </c>
      <c r="L1180">
        <v>0.60099999999999998</v>
      </c>
      <c r="M1180">
        <v>2</v>
      </c>
    </row>
    <row r="1181" spans="1:13" x14ac:dyDescent="0.2">
      <c r="A1181" t="s">
        <v>239</v>
      </c>
      <c r="B1181" t="s">
        <v>29</v>
      </c>
      <c r="C1181">
        <v>9</v>
      </c>
      <c r="D1181">
        <v>9.3030000000000008</v>
      </c>
      <c r="E1181">
        <v>1615</v>
      </c>
      <c r="F1181">
        <v>1650</v>
      </c>
      <c r="G1181">
        <v>1659</v>
      </c>
      <c r="H1181" t="s">
        <v>45</v>
      </c>
      <c r="I1181">
        <v>269931</v>
      </c>
      <c r="J1181">
        <v>6708214</v>
      </c>
      <c r="K1181">
        <v>1.03</v>
      </c>
      <c r="L1181">
        <v>0.39500000000000002</v>
      </c>
      <c r="M1181">
        <v>2</v>
      </c>
    </row>
    <row r="1182" spans="1:13" x14ac:dyDescent="0.2">
      <c r="A1182" t="s">
        <v>239</v>
      </c>
      <c r="B1182" t="s">
        <v>31</v>
      </c>
      <c r="C1182">
        <v>10</v>
      </c>
      <c r="D1182">
        <v>9.3710000000000004</v>
      </c>
      <c r="E1182">
        <v>1659</v>
      </c>
      <c r="F1182">
        <v>1671</v>
      </c>
      <c r="G1182">
        <v>1742</v>
      </c>
      <c r="H1182" t="s">
        <v>30</v>
      </c>
      <c r="I1182">
        <v>458289</v>
      </c>
      <c r="J1182">
        <v>20381606</v>
      </c>
      <c r="K1182">
        <v>3.13</v>
      </c>
      <c r="L1182">
        <v>1.2010000000000001</v>
      </c>
      <c r="M1182">
        <v>2</v>
      </c>
    </row>
    <row r="1183" spans="1:13" x14ac:dyDescent="0.2">
      <c r="A1183" t="s">
        <v>239</v>
      </c>
      <c r="B1183" t="s">
        <v>33</v>
      </c>
      <c r="C1183">
        <v>11</v>
      </c>
      <c r="D1183">
        <v>9.9030000000000005</v>
      </c>
      <c r="E1183">
        <v>1785</v>
      </c>
      <c r="F1183">
        <v>1839</v>
      </c>
      <c r="G1183">
        <v>1911</v>
      </c>
      <c r="H1183" t="s">
        <v>14</v>
      </c>
      <c r="I1183">
        <v>1361212</v>
      </c>
      <c r="J1183">
        <v>62845371</v>
      </c>
      <c r="K1183">
        <v>9.66</v>
      </c>
      <c r="L1183">
        <v>3.7040000000000002</v>
      </c>
      <c r="M1183">
        <v>2</v>
      </c>
    </row>
    <row r="1184" spans="1:13" x14ac:dyDescent="0.2">
      <c r="A1184" t="s">
        <v>239</v>
      </c>
      <c r="B1184" t="s">
        <v>35</v>
      </c>
      <c r="C1184">
        <v>12</v>
      </c>
      <c r="D1184">
        <v>10.318</v>
      </c>
      <c r="E1184">
        <v>1928</v>
      </c>
      <c r="F1184">
        <v>1970</v>
      </c>
      <c r="G1184">
        <v>2072</v>
      </c>
      <c r="H1184" t="s">
        <v>54</v>
      </c>
      <c r="I1184">
        <v>352217</v>
      </c>
      <c r="J1184">
        <v>25430826</v>
      </c>
      <c r="K1184">
        <v>3.91</v>
      </c>
      <c r="L1184">
        <v>1.4990000000000001</v>
      </c>
      <c r="M1184">
        <v>2</v>
      </c>
    </row>
    <row r="1185" spans="1:13" x14ac:dyDescent="0.2">
      <c r="A1185" t="s">
        <v>239</v>
      </c>
      <c r="B1185" t="s">
        <v>37</v>
      </c>
      <c r="C1185">
        <v>13</v>
      </c>
      <c r="D1185">
        <v>11.074</v>
      </c>
      <c r="E1185">
        <v>2187</v>
      </c>
      <c r="F1185">
        <v>2210</v>
      </c>
      <c r="G1185">
        <v>2302</v>
      </c>
      <c r="H1185" t="s">
        <v>52</v>
      </c>
      <c r="I1185">
        <v>14063999</v>
      </c>
      <c r="J1185">
        <v>650380571</v>
      </c>
      <c r="K1185">
        <v>100</v>
      </c>
      <c r="L1185">
        <v>38.326999999999998</v>
      </c>
      <c r="M1185">
        <v>2</v>
      </c>
    </row>
    <row r="1186" spans="1:13" x14ac:dyDescent="0.2">
      <c r="A1186" t="s">
        <v>239</v>
      </c>
      <c r="B1186" t="s">
        <v>39</v>
      </c>
      <c r="C1186">
        <v>14</v>
      </c>
      <c r="D1186">
        <v>11.755000000000001</v>
      </c>
      <c r="E1186">
        <v>2398</v>
      </c>
      <c r="F1186">
        <v>2425</v>
      </c>
      <c r="G1186">
        <v>2467</v>
      </c>
      <c r="H1186" t="s">
        <v>28</v>
      </c>
      <c r="I1186">
        <v>219398</v>
      </c>
      <c r="J1186">
        <v>11017026</v>
      </c>
      <c r="K1186">
        <v>1.69</v>
      </c>
      <c r="L1186">
        <v>0.64900000000000002</v>
      </c>
      <c r="M1186">
        <v>2</v>
      </c>
    </row>
    <row r="1187" spans="1:13" x14ac:dyDescent="0.2">
      <c r="A1187" t="s">
        <v>239</v>
      </c>
      <c r="B1187" t="s">
        <v>40</v>
      </c>
      <c r="C1187">
        <v>15</v>
      </c>
      <c r="D1187">
        <v>12.032</v>
      </c>
      <c r="E1187">
        <v>2497</v>
      </c>
      <c r="F1187">
        <v>2513</v>
      </c>
      <c r="G1187">
        <v>2555</v>
      </c>
      <c r="H1187" t="s">
        <v>22</v>
      </c>
      <c r="I1187">
        <v>233813</v>
      </c>
      <c r="J1187">
        <v>10729741</v>
      </c>
      <c r="K1187">
        <v>1.65</v>
      </c>
      <c r="L1187">
        <v>0.63200000000000001</v>
      </c>
      <c r="M1187">
        <v>2</v>
      </c>
    </row>
    <row r="1188" spans="1:13" x14ac:dyDescent="0.2">
      <c r="A1188" t="s">
        <v>239</v>
      </c>
      <c r="B1188" t="s">
        <v>41</v>
      </c>
      <c r="C1188">
        <v>16</v>
      </c>
      <c r="D1188">
        <v>13.516</v>
      </c>
      <c r="E1188">
        <v>2966</v>
      </c>
      <c r="F1188">
        <v>2982</v>
      </c>
      <c r="G1188">
        <v>3033</v>
      </c>
      <c r="H1188" t="s">
        <v>22</v>
      </c>
      <c r="I1188">
        <v>1151593</v>
      </c>
      <c r="J1188">
        <v>39650903</v>
      </c>
      <c r="K1188">
        <v>6.1</v>
      </c>
      <c r="L1188">
        <v>2.3370000000000002</v>
      </c>
      <c r="M1188">
        <v>2</v>
      </c>
    </row>
    <row r="1189" spans="1:13" x14ac:dyDescent="0.2">
      <c r="A1189" t="s">
        <v>239</v>
      </c>
      <c r="B1189" t="s">
        <v>42</v>
      </c>
      <c r="C1189">
        <v>17</v>
      </c>
      <c r="D1189">
        <v>14.321999999999999</v>
      </c>
      <c r="E1189">
        <v>3214</v>
      </c>
      <c r="F1189">
        <v>3237</v>
      </c>
      <c r="G1189">
        <v>3248</v>
      </c>
      <c r="H1189" t="s">
        <v>84</v>
      </c>
      <c r="I1189">
        <v>366121</v>
      </c>
      <c r="J1189">
        <v>10500113</v>
      </c>
      <c r="K1189">
        <v>1.61</v>
      </c>
      <c r="L1189">
        <v>0.61899999999999999</v>
      </c>
      <c r="M1189">
        <v>2</v>
      </c>
    </row>
    <row r="1190" spans="1:13" x14ac:dyDescent="0.2">
      <c r="A1190" t="s">
        <v>239</v>
      </c>
      <c r="B1190" t="s">
        <v>44</v>
      </c>
      <c r="C1190">
        <v>18</v>
      </c>
      <c r="D1190">
        <v>14.378</v>
      </c>
      <c r="E1190">
        <v>3248</v>
      </c>
      <c r="F1190">
        <v>3255</v>
      </c>
      <c r="G1190">
        <v>3279</v>
      </c>
      <c r="H1190" t="s">
        <v>52</v>
      </c>
      <c r="I1190">
        <v>229690</v>
      </c>
      <c r="J1190">
        <v>6160243</v>
      </c>
      <c r="K1190">
        <v>0.95</v>
      </c>
      <c r="L1190">
        <v>0.36299999999999999</v>
      </c>
      <c r="M1190">
        <v>2</v>
      </c>
    </row>
    <row r="1191" spans="1:13" x14ac:dyDescent="0.2">
      <c r="A1191" t="s">
        <v>239</v>
      </c>
      <c r="B1191" t="s">
        <v>46</v>
      </c>
      <c r="C1191">
        <v>19</v>
      </c>
      <c r="D1191">
        <v>14.521000000000001</v>
      </c>
      <c r="E1191">
        <v>3279</v>
      </c>
      <c r="F1191">
        <v>3300</v>
      </c>
      <c r="G1191">
        <v>3329</v>
      </c>
      <c r="H1191" t="s">
        <v>241</v>
      </c>
      <c r="I1191">
        <v>213267</v>
      </c>
      <c r="J1191">
        <v>6985142</v>
      </c>
      <c r="K1191">
        <v>1.07</v>
      </c>
      <c r="L1191">
        <v>0.41199999999999998</v>
      </c>
      <c r="M1191">
        <v>2</v>
      </c>
    </row>
    <row r="1192" spans="1:13" x14ac:dyDescent="0.2">
      <c r="A1192" t="s">
        <v>239</v>
      </c>
      <c r="B1192" t="s">
        <v>48</v>
      </c>
      <c r="C1192">
        <v>20</v>
      </c>
      <c r="D1192">
        <v>15.135</v>
      </c>
      <c r="E1192">
        <v>3461</v>
      </c>
      <c r="F1192">
        <v>3494</v>
      </c>
      <c r="G1192">
        <v>3518</v>
      </c>
      <c r="H1192" t="s">
        <v>157</v>
      </c>
      <c r="I1192">
        <v>246368</v>
      </c>
      <c r="J1192">
        <v>7382129</v>
      </c>
      <c r="K1192">
        <v>1.1399999999999999</v>
      </c>
      <c r="L1192">
        <v>0.435</v>
      </c>
      <c r="M1192">
        <v>2</v>
      </c>
    </row>
    <row r="1193" spans="1:13" x14ac:dyDescent="0.2">
      <c r="A1193" t="s">
        <v>239</v>
      </c>
      <c r="B1193" t="s">
        <v>50</v>
      </c>
      <c r="C1193">
        <v>21</v>
      </c>
      <c r="D1193">
        <v>16.55</v>
      </c>
      <c r="E1193">
        <v>3908</v>
      </c>
      <c r="F1193">
        <v>3941</v>
      </c>
      <c r="G1193">
        <v>3967</v>
      </c>
      <c r="H1193" t="s">
        <v>153</v>
      </c>
      <c r="I1193">
        <v>1951313</v>
      </c>
      <c r="J1193">
        <v>50467807</v>
      </c>
      <c r="K1193">
        <v>7.76</v>
      </c>
      <c r="L1193">
        <v>2.9740000000000002</v>
      </c>
      <c r="M1193">
        <v>2</v>
      </c>
    </row>
    <row r="1194" spans="1:13" x14ac:dyDescent="0.2">
      <c r="A1194" t="s">
        <v>239</v>
      </c>
      <c r="B1194" t="s">
        <v>51</v>
      </c>
      <c r="C1194">
        <v>22</v>
      </c>
      <c r="D1194">
        <v>16.928999999999998</v>
      </c>
      <c r="E1194">
        <v>4045</v>
      </c>
      <c r="F1194">
        <v>4061</v>
      </c>
      <c r="G1194">
        <v>4119</v>
      </c>
      <c r="H1194" t="s">
        <v>101</v>
      </c>
      <c r="I1194">
        <v>256800</v>
      </c>
      <c r="J1194">
        <v>9696915</v>
      </c>
      <c r="K1194">
        <v>1.49</v>
      </c>
      <c r="L1194">
        <v>0.57099999999999995</v>
      </c>
      <c r="M1194">
        <v>2</v>
      </c>
    </row>
    <row r="1195" spans="1:13" x14ac:dyDescent="0.2">
      <c r="A1195" t="s">
        <v>239</v>
      </c>
      <c r="B1195" t="s">
        <v>53</v>
      </c>
      <c r="C1195">
        <v>23</v>
      </c>
      <c r="D1195">
        <v>17.271999999999998</v>
      </c>
      <c r="E1195">
        <v>4151</v>
      </c>
      <c r="F1195">
        <v>4170</v>
      </c>
      <c r="G1195">
        <v>4194</v>
      </c>
      <c r="H1195" t="s">
        <v>124</v>
      </c>
      <c r="I1195">
        <v>1890563</v>
      </c>
      <c r="J1195">
        <v>48594042</v>
      </c>
      <c r="K1195">
        <v>7.47</v>
      </c>
      <c r="L1195">
        <v>2.8639999999999999</v>
      </c>
      <c r="M1195">
        <v>2</v>
      </c>
    </row>
    <row r="1196" spans="1:13" x14ac:dyDescent="0.2">
      <c r="A1196" t="s">
        <v>239</v>
      </c>
      <c r="B1196" t="s">
        <v>55</v>
      </c>
      <c r="C1196">
        <v>24</v>
      </c>
      <c r="D1196">
        <v>17.402000000000001</v>
      </c>
      <c r="E1196">
        <v>4194</v>
      </c>
      <c r="F1196">
        <v>4211</v>
      </c>
      <c r="G1196">
        <v>4250</v>
      </c>
      <c r="H1196" t="s">
        <v>128</v>
      </c>
      <c r="I1196">
        <v>235098</v>
      </c>
      <c r="J1196">
        <v>11662734</v>
      </c>
      <c r="K1196">
        <v>1.79</v>
      </c>
      <c r="L1196">
        <v>0.68700000000000006</v>
      </c>
      <c r="M1196">
        <v>2</v>
      </c>
    </row>
    <row r="1197" spans="1:13" x14ac:dyDescent="0.2">
      <c r="A1197" t="s">
        <v>239</v>
      </c>
      <c r="B1197" t="s">
        <v>57</v>
      </c>
      <c r="C1197">
        <v>25</v>
      </c>
      <c r="D1197">
        <v>18.18</v>
      </c>
      <c r="E1197">
        <v>4417</v>
      </c>
      <c r="F1197">
        <v>4457</v>
      </c>
      <c r="G1197">
        <v>4484</v>
      </c>
      <c r="H1197" t="s">
        <v>76</v>
      </c>
      <c r="I1197">
        <v>1227319</v>
      </c>
      <c r="J1197">
        <v>33412968</v>
      </c>
      <c r="K1197">
        <v>5.14</v>
      </c>
      <c r="L1197">
        <v>1.9690000000000001</v>
      </c>
      <c r="M1197">
        <v>2</v>
      </c>
    </row>
    <row r="1198" spans="1:13" x14ac:dyDescent="0.2">
      <c r="A1198" t="s">
        <v>239</v>
      </c>
      <c r="B1198" t="s">
        <v>58</v>
      </c>
      <c r="C1198">
        <v>26</v>
      </c>
      <c r="D1198">
        <v>18.516999999999999</v>
      </c>
      <c r="E1198">
        <v>4512</v>
      </c>
      <c r="F1198">
        <v>4564</v>
      </c>
      <c r="G1198">
        <v>4580</v>
      </c>
      <c r="H1198" t="s">
        <v>153</v>
      </c>
      <c r="I1198">
        <v>1185781</v>
      </c>
      <c r="J1198">
        <v>30210419</v>
      </c>
      <c r="K1198">
        <v>4.6500000000000004</v>
      </c>
      <c r="L1198">
        <v>1.78</v>
      </c>
      <c r="M1198">
        <v>2</v>
      </c>
    </row>
    <row r="1199" spans="1:13" x14ac:dyDescent="0.2">
      <c r="A1199" t="s">
        <v>239</v>
      </c>
      <c r="B1199" t="s">
        <v>59</v>
      </c>
      <c r="C1199">
        <v>27</v>
      </c>
      <c r="D1199">
        <v>18.696000000000002</v>
      </c>
      <c r="E1199">
        <v>4596</v>
      </c>
      <c r="F1199">
        <v>4620</v>
      </c>
      <c r="G1199">
        <v>4652</v>
      </c>
      <c r="H1199" t="s">
        <v>43</v>
      </c>
      <c r="I1199">
        <v>763693</v>
      </c>
      <c r="J1199">
        <v>25864012</v>
      </c>
      <c r="K1199">
        <v>3.98</v>
      </c>
      <c r="L1199">
        <v>1.524</v>
      </c>
      <c r="M1199">
        <v>2</v>
      </c>
    </row>
    <row r="1200" spans="1:13" x14ac:dyDescent="0.2">
      <c r="A1200" t="s">
        <v>239</v>
      </c>
      <c r="B1200" t="s">
        <v>60</v>
      </c>
      <c r="C1200">
        <v>28</v>
      </c>
      <c r="D1200">
        <v>19.015999999999998</v>
      </c>
      <c r="E1200">
        <v>4692</v>
      </c>
      <c r="F1200">
        <v>4721</v>
      </c>
      <c r="G1200">
        <v>4730</v>
      </c>
      <c r="H1200" t="s">
        <v>155</v>
      </c>
      <c r="I1200">
        <v>575258</v>
      </c>
      <c r="J1200">
        <v>14559601</v>
      </c>
      <c r="K1200">
        <v>2.2400000000000002</v>
      </c>
      <c r="L1200">
        <v>0.85799999999999998</v>
      </c>
      <c r="M1200">
        <v>2</v>
      </c>
    </row>
    <row r="1201" spans="1:13" x14ac:dyDescent="0.2">
      <c r="A1201" t="s">
        <v>239</v>
      </c>
      <c r="B1201" t="s">
        <v>61</v>
      </c>
      <c r="C1201">
        <v>29</v>
      </c>
      <c r="D1201">
        <v>19.103999999999999</v>
      </c>
      <c r="E1201">
        <v>4730</v>
      </c>
      <c r="F1201">
        <v>4749</v>
      </c>
      <c r="G1201">
        <v>4792</v>
      </c>
      <c r="H1201" t="s">
        <v>52</v>
      </c>
      <c r="I1201">
        <v>10536646</v>
      </c>
      <c r="J1201">
        <v>267524828</v>
      </c>
      <c r="K1201">
        <v>41.13</v>
      </c>
      <c r="L1201">
        <v>15.765000000000001</v>
      </c>
      <c r="M1201">
        <v>2</v>
      </c>
    </row>
    <row r="1202" spans="1:13" x14ac:dyDescent="0.2">
      <c r="A1202" t="s">
        <v>239</v>
      </c>
      <c r="B1202" t="s">
        <v>62</v>
      </c>
      <c r="C1202">
        <v>30</v>
      </c>
      <c r="D1202">
        <v>19.399000000000001</v>
      </c>
      <c r="E1202">
        <v>4827</v>
      </c>
      <c r="F1202">
        <v>4842</v>
      </c>
      <c r="G1202">
        <v>4857</v>
      </c>
      <c r="H1202" t="s">
        <v>26</v>
      </c>
      <c r="I1202">
        <v>230917</v>
      </c>
      <c r="J1202">
        <v>6686960</v>
      </c>
      <c r="K1202">
        <v>1.03</v>
      </c>
      <c r="L1202">
        <v>0.39400000000000002</v>
      </c>
      <c r="M1202">
        <v>2</v>
      </c>
    </row>
    <row r="1203" spans="1:13" x14ac:dyDescent="0.2">
      <c r="A1203" t="s">
        <v>239</v>
      </c>
      <c r="B1203" t="s">
        <v>63</v>
      </c>
      <c r="C1203">
        <v>31</v>
      </c>
      <c r="D1203">
        <v>19.504000000000001</v>
      </c>
      <c r="E1203">
        <v>4857</v>
      </c>
      <c r="F1203">
        <v>4876</v>
      </c>
      <c r="G1203">
        <v>4912</v>
      </c>
      <c r="H1203" t="s">
        <v>54</v>
      </c>
      <c r="I1203">
        <v>1918591</v>
      </c>
      <c r="J1203">
        <v>47504927</v>
      </c>
      <c r="K1203">
        <v>7.3</v>
      </c>
      <c r="L1203">
        <v>2.8</v>
      </c>
      <c r="M1203">
        <v>2</v>
      </c>
    </row>
    <row r="1204" spans="1:13" x14ac:dyDescent="0.2">
      <c r="A1204" t="s">
        <v>239</v>
      </c>
      <c r="B1204" t="s">
        <v>65</v>
      </c>
      <c r="C1204">
        <v>32</v>
      </c>
      <c r="D1204">
        <v>20.135999999999999</v>
      </c>
      <c r="E1204">
        <v>5045</v>
      </c>
      <c r="F1204">
        <v>5075</v>
      </c>
      <c r="G1204">
        <v>5086</v>
      </c>
      <c r="H1204" t="s">
        <v>56</v>
      </c>
      <c r="I1204">
        <v>129766</v>
      </c>
      <c r="J1204">
        <v>5476723</v>
      </c>
      <c r="K1204">
        <v>0.84</v>
      </c>
      <c r="L1204">
        <v>0.32300000000000001</v>
      </c>
      <c r="M1204">
        <v>2</v>
      </c>
    </row>
    <row r="1205" spans="1:13" x14ac:dyDescent="0.2">
      <c r="A1205" t="s">
        <v>239</v>
      </c>
      <c r="B1205" t="s">
        <v>67</v>
      </c>
      <c r="C1205">
        <v>33</v>
      </c>
      <c r="D1205">
        <v>20.356000000000002</v>
      </c>
      <c r="E1205">
        <v>5130</v>
      </c>
      <c r="F1205">
        <v>5145</v>
      </c>
      <c r="G1205">
        <v>5186</v>
      </c>
      <c r="H1205" t="s">
        <v>145</v>
      </c>
      <c r="I1205">
        <v>292249</v>
      </c>
      <c r="J1205">
        <v>8497342</v>
      </c>
      <c r="K1205">
        <v>1.31</v>
      </c>
      <c r="L1205">
        <v>0.501</v>
      </c>
      <c r="M1205">
        <v>2</v>
      </c>
    </row>
    <row r="1206" spans="1:13" x14ac:dyDescent="0.2">
      <c r="A1206" t="s">
        <v>239</v>
      </c>
      <c r="B1206" t="s">
        <v>69</v>
      </c>
      <c r="C1206">
        <v>34</v>
      </c>
      <c r="D1206">
        <v>22.283999999999999</v>
      </c>
      <c r="E1206">
        <v>5733</v>
      </c>
      <c r="F1206">
        <v>5755</v>
      </c>
      <c r="G1206">
        <v>5796</v>
      </c>
      <c r="H1206" t="s">
        <v>116</v>
      </c>
      <c r="I1206">
        <v>1082593</v>
      </c>
      <c r="J1206">
        <v>34901972</v>
      </c>
      <c r="K1206">
        <v>5.37</v>
      </c>
      <c r="L1206">
        <v>2.0569999999999999</v>
      </c>
      <c r="M1206">
        <v>2</v>
      </c>
    </row>
    <row r="1207" spans="1:13" x14ac:dyDescent="0.2">
      <c r="A1207" t="s">
        <v>239</v>
      </c>
      <c r="B1207" t="s">
        <v>70</v>
      </c>
      <c r="C1207">
        <v>35</v>
      </c>
      <c r="D1207">
        <v>22.696999999999999</v>
      </c>
      <c r="E1207">
        <v>5848</v>
      </c>
      <c r="F1207">
        <v>5885</v>
      </c>
      <c r="G1207">
        <v>5943</v>
      </c>
      <c r="H1207" t="s">
        <v>36</v>
      </c>
      <c r="I1207">
        <v>267908</v>
      </c>
      <c r="J1207">
        <v>8398086</v>
      </c>
      <c r="K1207">
        <v>1.29</v>
      </c>
      <c r="L1207">
        <v>0.495</v>
      </c>
      <c r="M1207">
        <v>2</v>
      </c>
    </row>
    <row r="1208" spans="1:13" x14ac:dyDescent="0.2">
      <c r="A1208" t="s">
        <v>239</v>
      </c>
      <c r="B1208" t="s">
        <v>71</v>
      </c>
      <c r="C1208">
        <v>36</v>
      </c>
      <c r="D1208">
        <v>23.111000000000001</v>
      </c>
      <c r="E1208">
        <v>5976</v>
      </c>
      <c r="F1208">
        <v>6016</v>
      </c>
      <c r="G1208">
        <v>6068</v>
      </c>
      <c r="H1208" t="s">
        <v>64</v>
      </c>
      <c r="I1208">
        <v>227295</v>
      </c>
      <c r="J1208">
        <v>7863994</v>
      </c>
      <c r="K1208">
        <v>1.21</v>
      </c>
      <c r="L1208">
        <v>0.46300000000000002</v>
      </c>
      <c r="M1208">
        <v>2</v>
      </c>
    </row>
    <row r="1209" spans="1:13" x14ac:dyDescent="0.2">
      <c r="A1209" t="s">
        <v>242</v>
      </c>
      <c r="B1209" t="s">
        <v>13</v>
      </c>
      <c r="C1209">
        <v>1</v>
      </c>
      <c r="D1209">
        <v>5.4189999999999996</v>
      </c>
      <c r="E1209">
        <v>409</v>
      </c>
      <c r="F1209">
        <v>421</v>
      </c>
      <c r="G1209">
        <v>505</v>
      </c>
      <c r="H1209" t="s">
        <v>76</v>
      </c>
      <c r="I1209">
        <v>6296303</v>
      </c>
      <c r="J1209">
        <v>145040591</v>
      </c>
      <c r="K1209">
        <v>1.4</v>
      </c>
      <c r="L1209">
        <v>0.58599999999999997</v>
      </c>
      <c r="M1209">
        <v>2</v>
      </c>
    </row>
    <row r="1210" spans="1:13" x14ac:dyDescent="0.2">
      <c r="A1210" t="s">
        <v>242</v>
      </c>
      <c r="B1210" t="s">
        <v>15</v>
      </c>
      <c r="C1210">
        <v>2</v>
      </c>
      <c r="D1210">
        <v>5.7519999999999998</v>
      </c>
      <c r="E1210">
        <v>505</v>
      </c>
      <c r="F1210">
        <v>527</v>
      </c>
      <c r="G1210">
        <v>617</v>
      </c>
      <c r="H1210" t="s">
        <v>22</v>
      </c>
      <c r="I1210">
        <v>1969180</v>
      </c>
      <c r="J1210">
        <v>80638465</v>
      </c>
      <c r="K1210">
        <v>0.78</v>
      </c>
      <c r="L1210">
        <v>0.32600000000000001</v>
      </c>
      <c r="M1210">
        <v>2</v>
      </c>
    </row>
    <row r="1211" spans="1:13" x14ac:dyDescent="0.2">
      <c r="A1211" t="s">
        <v>242</v>
      </c>
      <c r="B1211" t="s">
        <v>17</v>
      </c>
      <c r="C1211">
        <v>3</v>
      </c>
      <c r="D1211">
        <v>6.1079999999999997</v>
      </c>
      <c r="E1211">
        <v>617</v>
      </c>
      <c r="F1211">
        <v>639</v>
      </c>
      <c r="G1211">
        <v>735</v>
      </c>
      <c r="H1211" t="s">
        <v>22</v>
      </c>
      <c r="I1211">
        <v>2330707</v>
      </c>
      <c r="J1211">
        <v>85270223</v>
      </c>
      <c r="K1211">
        <v>0.82</v>
      </c>
      <c r="L1211">
        <v>0.34399999999999997</v>
      </c>
      <c r="M1211">
        <v>2</v>
      </c>
    </row>
    <row r="1212" spans="1:13" x14ac:dyDescent="0.2">
      <c r="A1212" t="s">
        <v>242</v>
      </c>
      <c r="B1212" t="s">
        <v>19</v>
      </c>
      <c r="C1212">
        <v>4</v>
      </c>
      <c r="D1212">
        <v>7.508</v>
      </c>
      <c r="E1212">
        <v>1035</v>
      </c>
      <c r="F1212">
        <v>1082</v>
      </c>
      <c r="G1212">
        <v>1162</v>
      </c>
      <c r="H1212" t="s">
        <v>14</v>
      </c>
      <c r="I1212">
        <v>674946</v>
      </c>
      <c r="J1212">
        <v>32235697</v>
      </c>
      <c r="K1212">
        <v>0.31</v>
      </c>
      <c r="L1212">
        <v>0.13</v>
      </c>
      <c r="M1212">
        <v>2</v>
      </c>
    </row>
    <row r="1213" spans="1:13" x14ac:dyDescent="0.2">
      <c r="A1213" t="s">
        <v>242</v>
      </c>
      <c r="B1213" t="s">
        <v>21</v>
      </c>
      <c r="C1213">
        <v>5</v>
      </c>
      <c r="D1213">
        <v>7.8140000000000001</v>
      </c>
      <c r="E1213">
        <v>1162</v>
      </c>
      <c r="F1213">
        <v>1179</v>
      </c>
      <c r="G1213">
        <v>1221</v>
      </c>
      <c r="H1213" t="s">
        <v>20</v>
      </c>
      <c r="I1213">
        <v>3729403</v>
      </c>
      <c r="J1213">
        <v>138035666</v>
      </c>
      <c r="K1213">
        <v>1.33</v>
      </c>
      <c r="L1213">
        <v>0.55700000000000005</v>
      </c>
      <c r="M1213">
        <v>2</v>
      </c>
    </row>
    <row r="1214" spans="1:13" x14ac:dyDescent="0.2">
      <c r="A1214" t="s">
        <v>242</v>
      </c>
      <c r="B1214" t="s">
        <v>23</v>
      </c>
      <c r="C1214">
        <v>6</v>
      </c>
      <c r="D1214">
        <v>8.0030000000000001</v>
      </c>
      <c r="E1214">
        <v>1221</v>
      </c>
      <c r="F1214">
        <v>1239</v>
      </c>
      <c r="G1214">
        <v>1348</v>
      </c>
      <c r="H1214" t="s">
        <v>20</v>
      </c>
      <c r="I1214">
        <v>4922784</v>
      </c>
      <c r="J1214">
        <v>214865402</v>
      </c>
      <c r="K1214">
        <v>2.0699999999999998</v>
      </c>
      <c r="L1214">
        <v>0.86799999999999999</v>
      </c>
      <c r="M1214">
        <v>2</v>
      </c>
    </row>
    <row r="1215" spans="1:13" x14ac:dyDescent="0.2">
      <c r="A1215" t="s">
        <v>242</v>
      </c>
      <c r="B1215" t="s">
        <v>25</v>
      </c>
      <c r="C1215">
        <v>7</v>
      </c>
      <c r="D1215">
        <v>8.4670000000000005</v>
      </c>
      <c r="E1215">
        <v>1348</v>
      </c>
      <c r="F1215">
        <v>1385</v>
      </c>
      <c r="G1215">
        <v>1465</v>
      </c>
      <c r="H1215" t="s">
        <v>20</v>
      </c>
      <c r="I1215">
        <v>510689</v>
      </c>
      <c r="J1215">
        <v>34918694</v>
      </c>
      <c r="K1215">
        <v>0.34</v>
      </c>
      <c r="L1215">
        <v>0.14099999999999999</v>
      </c>
      <c r="M1215">
        <v>2</v>
      </c>
    </row>
    <row r="1216" spans="1:13" x14ac:dyDescent="0.2">
      <c r="A1216" t="s">
        <v>242</v>
      </c>
      <c r="B1216" t="s">
        <v>27</v>
      </c>
      <c r="C1216">
        <v>8</v>
      </c>
      <c r="D1216">
        <v>8.9149999999999991</v>
      </c>
      <c r="E1216">
        <v>1465</v>
      </c>
      <c r="F1216">
        <v>1527</v>
      </c>
      <c r="G1216">
        <v>1555</v>
      </c>
      <c r="H1216" t="s">
        <v>155</v>
      </c>
      <c r="I1216">
        <v>536672</v>
      </c>
      <c r="J1216">
        <v>31707454</v>
      </c>
      <c r="K1216">
        <v>0.31</v>
      </c>
      <c r="L1216">
        <v>0.128</v>
      </c>
      <c r="M1216">
        <v>2</v>
      </c>
    </row>
    <row r="1217" spans="1:13" x14ac:dyDescent="0.2">
      <c r="A1217" t="s">
        <v>242</v>
      </c>
      <c r="B1217" t="s">
        <v>29</v>
      </c>
      <c r="C1217">
        <v>9</v>
      </c>
      <c r="D1217">
        <v>9.0540000000000003</v>
      </c>
      <c r="E1217">
        <v>1555</v>
      </c>
      <c r="F1217">
        <v>1571</v>
      </c>
      <c r="G1217">
        <v>1627</v>
      </c>
      <c r="H1217" t="s">
        <v>123</v>
      </c>
      <c r="I1217">
        <v>631219</v>
      </c>
      <c r="J1217">
        <v>30568204</v>
      </c>
      <c r="K1217">
        <v>0.28999999999999998</v>
      </c>
      <c r="L1217">
        <v>0.123</v>
      </c>
      <c r="M1217">
        <v>2</v>
      </c>
    </row>
    <row r="1218" spans="1:13" x14ac:dyDescent="0.2">
      <c r="A1218" t="s">
        <v>242</v>
      </c>
      <c r="B1218" t="s">
        <v>31</v>
      </c>
      <c r="C1218">
        <v>10</v>
      </c>
      <c r="D1218">
        <v>9.3059999999999992</v>
      </c>
      <c r="E1218">
        <v>1627</v>
      </c>
      <c r="F1218">
        <v>1650</v>
      </c>
      <c r="G1218">
        <v>1663</v>
      </c>
      <c r="H1218" t="s">
        <v>20</v>
      </c>
      <c r="I1218">
        <v>4227983</v>
      </c>
      <c r="J1218">
        <v>121345981</v>
      </c>
      <c r="K1218">
        <v>1.17</v>
      </c>
      <c r="L1218">
        <v>0.49</v>
      </c>
      <c r="M1218">
        <v>2</v>
      </c>
    </row>
    <row r="1219" spans="1:13" x14ac:dyDescent="0.2">
      <c r="A1219" t="s">
        <v>242</v>
      </c>
      <c r="B1219" t="s">
        <v>33</v>
      </c>
      <c r="C1219">
        <v>11</v>
      </c>
      <c r="D1219">
        <v>9.3680000000000003</v>
      </c>
      <c r="E1219">
        <v>1663</v>
      </c>
      <c r="F1219">
        <v>1670</v>
      </c>
      <c r="G1219">
        <v>1765</v>
      </c>
      <c r="H1219" t="s">
        <v>22</v>
      </c>
      <c r="I1219">
        <v>2428170</v>
      </c>
      <c r="J1219">
        <v>130431034</v>
      </c>
      <c r="K1219">
        <v>1.26</v>
      </c>
      <c r="L1219">
        <v>0.52700000000000002</v>
      </c>
      <c r="M1219">
        <v>2</v>
      </c>
    </row>
    <row r="1220" spans="1:13" x14ac:dyDescent="0.2">
      <c r="A1220" t="s">
        <v>242</v>
      </c>
      <c r="B1220" t="s">
        <v>35</v>
      </c>
      <c r="C1220">
        <v>12</v>
      </c>
      <c r="D1220">
        <v>9.9459999999999997</v>
      </c>
      <c r="E1220">
        <v>1765</v>
      </c>
      <c r="F1220">
        <v>1853</v>
      </c>
      <c r="G1220">
        <v>1934</v>
      </c>
      <c r="H1220" t="s">
        <v>49</v>
      </c>
      <c r="I1220">
        <v>61259559</v>
      </c>
      <c r="J1220">
        <v>4154260292</v>
      </c>
      <c r="K1220">
        <v>39.979999999999997</v>
      </c>
      <c r="L1220">
        <v>16.773</v>
      </c>
      <c r="M1220">
        <v>2</v>
      </c>
    </row>
    <row r="1221" spans="1:13" x14ac:dyDescent="0.2">
      <c r="A1221" t="s">
        <v>242</v>
      </c>
      <c r="B1221" t="s">
        <v>37</v>
      </c>
      <c r="C1221">
        <v>13</v>
      </c>
      <c r="D1221">
        <v>10.38</v>
      </c>
      <c r="E1221">
        <v>1934</v>
      </c>
      <c r="F1221">
        <v>1990</v>
      </c>
      <c r="G1221">
        <v>2013</v>
      </c>
      <c r="H1221" t="s">
        <v>22</v>
      </c>
      <c r="I1221">
        <v>10782204</v>
      </c>
      <c r="J1221">
        <v>490324350</v>
      </c>
      <c r="K1221">
        <v>4.72</v>
      </c>
      <c r="L1221">
        <v>1.98</v>
      </c>
      <c r="M1221">
        <v>2</v>
      </c>
    </row>
    <row r="1222" spans="1:13" x14ac:dyDescent="0.2">
      <c r="A1222" t="s">
        <v>242</v>
      </c>
      <c r="B1222" t="s">
        <v>39</v>
      </c>
      <c r="C1222">
        <v>14</v>
      </c>
      <c r="D1222">
        <v>10.484</v>
      </c>
      <c r="E1222">
        <v>2013</v>
      </c>
      <c r="F1222">
        <v>2023</v>
      </c>
      <c r="G1222">
        <v>2074</v>
      </c>
      <c r="H1222" t="s">
        <v>115</v>
      </c>
      <c r="I1222">
        <v>3089812</v>
      </c>
      <c r="J1222">
        <v>138137452</v>
      </c>
      <c r="K1222">
        <v>1.33</v>
      </c>
      <c r="L1222">
        <v>0.55800000000000005</v>
      </c>
      <c r="M1222">
        <v>2</v>
      </c>
    </row>
    <row r="1223" spans="1:13" x14ac:dyDescent="0.2">
      <c r="A1223" t="s">
        <v>242</v>
      </c>
      <c r="B1223" t="s">
        <v>40</v>
      </c>
      <c r="C1223">
        <v>15</v>
      </c>
      <c r="D1223">
        <v>10.736000000000001</v>
      </c>
      <c r="E1223">
        <v>2074</v>
      </c>
      <c r="F1223">
        <v>2103</v>
      </c>
      <c r="G1223">
        <v>2164</v>
      </c>
      <c r="H1223" t="s">
        <v>22</v>
      </c>
      <c r="I1223">
        <v>2220247</v>
      </c>
      <c r="J1223">
        <v>155662815</v>
      </c>
      <c r="K1223">
        <v>1.5</v>
      </c>
      <c r="L1223">
        <v>0.628</v>
      </c>
      <c r="M1223">
        <v>2</v>
      </c>
    </row>
    <row r="1224" spans="1:13" x14ac:dyDescent="0.2">
      <c r="A1224" t="s">
        <v>242</v>
      </c>
      <c r="B1224" t="s">
        <v>41</v>
      </c>
      <c r="C1224">
        <v>16</v>
      </c>
      <c r="D1224">
        <v>11.237</v>
      </c>
      <c r="E1224">
        <v>2164</v>
      </c>
      <c r="F1224">
        <v>2261</v>
      </c>
      <c r="G1224">
        <v>2303</v>
      </c>
      <c r="H1224" t="s">
        <v>22</v>
      </c>
      <c r="I1224">
        <v>91168854</v>
      </c>
      <c r="J1224">
        <v>10391559923</v>
      </c>
      <c r="K1224">
        <v>100</v>
      </c>
      <c r="L1224">
        <v>41.956000000000003</v>
      </c>
      <c r="M1224">
        <v>2</v>
      </c>
    </row>
    <row r="1225" spans="1:13" x14ac:dyDescent="0.2">
      <c r="A1225" t="s">
        <v>242</v>
      </c>
      <c r="B1225" t="s">
        <v>42</v>
      </c>
      <c r="C1225">
        <v>17</v>
      </c>
      <c r="D1225">
        <v>11.443</v>
      </c>
      <c r="E1225">
        <v>2303</v>
      </c>
      <c r="F1225">
        <v>2326</v>
      </c>
      <c r="G1225">
        <v>2399</v>
      </c>
      <c r="H1225" t="s">
        <v>26</v>
      </c>
      <c r="I1225">
        <v>19799666</v>
      </c>
      <c r="J1225">
        <v>613822213</v>
      </c>
      <c r="K1225">
        <v>5.91</v>
      </c>
      <c r="L1225">
        <v>2.4780000000000002</v>
      </c>
      <c r="M1225">
        <v>2</v>
      </c>
    </row>
    <row r="1226" spans="1:13" x14ac:dyDescent="0.2">
      <c r="A1226" t="s">
        <v>242</v>
      </c>
      <c r="B1226" t="s">
        <v>44</v>
      </c>
      <c r="C1226">
        <v>18</v>
      </c>
      <c r="D1226">
        <v>11.773</v>
      </c>
      <c r="E1226">
        <v>2399</v>
      </c>
      <c r="F1226">
        <v>2431</v>
      </c>
      <c r="G1226">
        <v>2494</v>
      </c>
      <c r="H1226" t="s">
        <v>52</v>
      </c>
      <c r="I1226">
        <v>49656206</v>
      </c>
      <c r="J1226">
        <v>1862962369</v>
      </c>
      <c r="K1226">
        <v>17.93</v>
      </c>
      <c r="L1226">
        <v>7.5220000000000002</v>
      </c>
      <c r="M1226">
        <v>2</v>
      </c>
    </row>
    <row r="1227" spans="1:13" x14ac:dyDescent="0.2">
      <c r="A1227" t="s">
        <v>242</v>
      </c>
      <c r="B1227" t="s">
        <v>46</v>
      </c>
      <c r="C1227">
        <v>19</v>
      </c>
      <c r="D1227">
        <v>12.069000000000001</v>
      </c>
      <c r="E1227">
        <v>2494</v>
      </c>
      <c r="F1227">
        <v>2524</v>
      </c>
      <c r="G1227">
        <v>2578</v>
      </c>
      <c r="H1227" t="s">
        <v>22</v>
      </c>
      <c r="I1227">
        <v>2173096</v>
      </c>
      <c r="J1227">
        <v>96697040</v>
      </c>
      <c r="K1227">
        <v>0.93</v>
      </c>
      <c r="L1227">
        <v>0.39</v>
      </c>
      <c r="M1227">
        <v>2</v>
      </c>
    </row>
    <row r="1228" spans="1:13" x14ac:dyDescent="0.2">
      <c r="A1228" t="s">
        <v>242</v>
      </c>
      <c r="B1228" t="s">
        <v>48</v>
      </c>
      <c r="C1228">
        <v>20</v>
      </c>
      <c r="D1228">
        <v>12.301</v>
      </c>
      <c r="E1228">
        <v>2578</v>
      </c>
      <c r="F1228">
        <v>2598</v>
      </c>
      <c r="G1228">
        <v>2648</v>
      </c>
      <c r="H1228" t="s">
        <v>49</v>
      </c>
      <c r="I1228">
        <v>1115070</v>
      </c>
      <c r="J1228">
        <v>53048811</v>
      </c>
      <c r="K1228">
        <v>0.51</v>
      </c>
      <c r="L1228">
        <v>0.214</v>
      </c>
      <c r="M1228">
        <v>2</v>
      </c>
    </row>
    <row r="1229" spans="1:13" x14ac:dyDescent="0.2">
      <c r="A1229" t="s">
        <v>242</v>
      </c>
      <c r="B1229" t="s">
        <v>50</v>
      </c>
      <c r="C1229">
        <v>21</v>
      </c>
      <c r="D1229">
        <v>13.000999999999999</v>
      </c>
      <c r="E1229">
        <v>2793</v>
      </c>
      <c r="F1229">
        <v>2819</v>
      </c>
      <c r="G1229">
        <v>2861</v>
      </c>
      <c r="H1229" t="s">
        <v>52</v>
      </c>
      <c r="I1229">
        <v>5040467</v>
      </c>
      <c r="J1229">
        <v>270618688</v>
      </c>
      <c r="K1229">
        <v>2.6</v>
      </c>
      <c r="L1229">
        <v>1.093</v>
      </c>
      <c r="M1229">
        <v>2</v>
      </c>
    </row>
    <row r="1230" spans="1:13" x14ac:dyDescent="0.2">
      <c r="A1230" t="s">
        <v>242</v>
      </c>
      <c r="B1230" t="s">
        <v>51</v>
      </c>
      <c r="C1230">
        <v>22</v>
      </c>
      <c r="D1230">
        <v>13.175000000000001</v>
      </c>
      <c r="E1230">
        <v>2861</v>
      </c>
      <c r="F1230">
        <v>2874</v>
      </c>
      <c r="G1230">
        <v>2886</v>
      </c>
      <c r="H1230" t="s">
        <v>49</v>
      </c>
      <c r="I1230">
        <v>602393</v>
      </c>
      <c r="J1230">
        <v>20004578</v>
      </c>
      <c r="K1230">
        <v>0.19</v>
      </c>
      <c r="L1230">
        <v>8.1000000000000003E-2</v>
      </c>
      <c r="M1230">
        <v>2</v>
      </c>
    </row>
    <row r="1231" spans="1:13" x14ac:dyDescent="0.2">
      <c r="A1231" t="s">
        <v>242</v>
      </c>
      <c r="B1231" t="s">
        <v>53</v>
      </c>
      <c r="C1231">
        <v>23</v>
      </c>
      <c r="D1231">
        <v>13.289</v>
      </c>
      <c r="E1231">
        <v>2886</v>
      </c>
      <c r="F1231">
        <v>2910</v>
      </c>
      <c r="G1231">
        <v>2923</v>
      </c>
      <c r="H1231" t="s">
        <v>22</v>
      </c>
      <c r="I1231">
        <v>682349</v>
      </c>
      <c r="J1231">
        <v>39851479</v>
      </c>
      <c r="K1231">
        <v>0.38</v>
      </c>
      <c r="L1231">
        <v>0.161</v>
      </c>
      <c r="M1231">
        <v>2</v>
      </c>
    </row>
    <row r="1232" spans="1:13" x14ac:dyDescent="0.2">
      <c r="A1232" t="s">
        <v>242</v>
      </c>
      <c r="B1232" t="s">
        <v>55</v>
      </c>
      <c r="C1232">
        <v>24</v>
      </c>
      <c r="D1232">
        <v>13.366</v>
      </c>
      <c r="E1232">
        <v>2923</v>
      </c>
      <c r="F1232">
        <v>2934</v>
      </c>
      <c r="G1232">
        <v>2944</v>
      </c>
      <c r="H1232" t="s">
        <v>22</v>
      </c>
      <c r="I1232">
        <v>716039</v>
      </c>
      <c r="J1232">
        <v>23215330</v>
      </c>
      <c r="K1232">
        <v>0.22</v>
      </c>
      <c r="L1232">
        <v>9.4E-2</v>
      </c>
      <c r="M1232">
        <v>2</v>
      </c>
    </row>
    <row r="1233" spans="1:13" x14ac:dyDescent="0.2">
      <c r="A1233" t="s">
        <v>242</v>
      </c>
      <c r="B1233" t="s">
        <v>57</v>
      </c>
      <c r="C1233">
        <v>25</v>
      </c>
      <c r="D1233">
        <v>13.442</v>
      </c>
      <c r="E1233">
        <v>2944</v>
      </c>
      <c r="F1233">
        <v>2959</v>
      </c>
      <c r="G1233">
        <v>2968</v>
      </c>
      <c r="H1233" t="s">
        <v>49</v>
      </c>
      <c r="I1233">
        <v>1440949</v>
      </c>
      <c r="J1233">
        <v>45370733</v>
      </c>
      <c r="K1233">
        <v>0.44</v>
      </c>
      <c r="L1233">
        <v>0.183</v>
      </c>
      <c r="M1233">
        <v>2</v>
      </c>
    </row>
    <row r="1234" spans="1:13" x14ac:dyDescent="0.2">
      <c r="A1234" t="s">
        <v>242</v>
      </c>
      <c r="B1234" t="s">
        <v>58</v>
      </c>
      <c r="C1234">
        <v>26</v>
      </c>
      <c r="D1234">
        <v>13.516</v>
      </c>
      <c r="E1234">
        <v>2968</v>
      </c>
      <c r="F1234">
        <v>2982</v>
      </c>
      <c r="G1234">
        <v>3026</v>
      </c>
      <c r="H1234" t="s">
        <v>22</v>
      </c>
      <c r="I1234">
        <v>3445193</v>
      </c>
      <c r="J1234">
        <v>125430265</v>
      </c>
      <c r="K1234">
        <v>1.21</v>
      </c>
      <c r="L1234">
        <v>0.50600000000000001</v>
      </c>
      <c r="M1234">
        <v>2</v>
      </c>
    </row>
    <row r="1235" spans="1:13" x14ac:dyDescent="0.2">
      <c r="A1235" t="s">
        <v>242</v>
      </c>
      <c r="B1235" t="s">
        <v>59</v>
      </c>
      <c r="C1235">
        <v>27</v>
      </c>
      <c r="D1235">
        <v>13.775</v>
      </c>
      <c r="E1235">
        <v>3026</v>
      </c>
      <c r="F1235">
        <v>3064</v>
      </c>
      <c r="G1235">
        <v>3082</v>
      </c>
      <c r="H1235" t="s">
        <v>49</v>
      </c>
      <c r="I1235">
        <v>2933876</v>
      </c>
      <c r="J1235">
        <v>124856319</v>
      </c>
      <c r="K1235">
        <v>1.2</v>
      </c>
      <c r="L1235">
        <v>0.504</v>
      </c>
      <c r="M1235">
        <v>2</v>
      </c>
    </row>
    <row r="1236" spans="1:13" x14ac:dyDescent="0.2">
      <c r="A1236" t="s">
        <v>242</v>
      </c>
      <c r="B1236" t="s">
        <v>60</v>
      </c>
      <c r="C1236">
        <v>28</v>
      </c>
      <c r="D1236">
        <v>13.893000000000001</v>
      </c>
      <c r="E1236">
        <v>3082</v>
      </c>
      <c r="F1236">
        <v>3101</v>
      </c>
      <c r="G1236">
        <v>3120</v>
      </c>
      <c r="H1236" t="s">
        <v>52</v>
      </c>
      <c r="I1236">
        <v>8427702</v>
      </c>
      <c r="J1236">
        <v>279800347</v>
      </c>
      <c r="K1236">
        <v>2.69</v>
      </c>
      <c r="L1236">
        <v>1.1299999999999999</v>
      </c>
      <c r="M1236">
        <v>2</v>
      </c>
    </row>
    <row r="1237" spans="1:13" x14ac:dyDescent="0.2">
      <c r="A1237" t="s">
        <v>242</v>
      </c>
      <c r="B1237" t="s">
        <v>61</v>
      </c>
      <c r="C1237">
        <v>29</v>
      </c>
      <c r="D1237">
        <v>13.988</v>
      </c>
      <c r="E1237">
        <v>3120</v>
      </c>
      <c r="F1237">
        <v>3131</v>
      </c>
      <c r="G1237">
        <v>3169</v>
      </c>
      <c r="H1237" t="s">
        <v>26</v>
      </c>
      <c r="I1237">
        <v>2761067</v>
      </c>
      <c r="J1237">
        <v>114140495</v>
      </c>
      <c r="K1237">
        <v>1.1000000000000001</v>
      </c>
      <c r="L1237">
        <v>0.46100000000000002</v>
      </c>
      <c r="M1237">
        <v>2</v>
      </c>
    </row>
    <row r="1238" spans="1:13" x14ac:dyDescent="0.2">
      <c r="A1238" t="s">
        <v>242</v>
      </c>
      <c r="B1238" t="s">
        <v>62</v>
      </c>
      <c r="C1238">
        <v>30</v>
      </c>
      <c r="D1238">
        <v>14.173</v>
      </c>
      <c r="E1238">
        <v>3169</v>
      </c>
      <c r="F1238">
        <v>3190</v>
      </c>
      <c r="G1238">
        <v>3207</v>
      </c>
      <c r="H1238" t="s">
        <v>26</v>
      </c>
      <c r="I1238">
        <v>2090431</v>
      </c>
      <c r="J1238">
        <v>76540345</v>
      </c>
      <c r="K1238">
        <v>0.74</v>
      </c>
      <c r="L1238">
        <v>0.309</v>
      </c>
      <c r="M1238">
        <v>2</v>
      </c>
    </row>
    <row r="1239" spans="1:13" x14ac:dyDescent="0.2">
      <c r="A1239" t="s">
        <v>242</v>
      </c>
      <c r="B1239" t="s">
        <v>63</v>
      </c>
      <c r="C1239">
        <v>31</v>
      </c>
      <c r="D1239">
        <v>14.285</v>
      </c>
      <c r="E1239">
        <v>3207</v>
      </c>
      <c r="F1239">
        <v>3225</v>
      </c>
      <c r="G1239">
        <v>3241</v>
      </c>
      <c r="H1239" t="s">
        <v>26</v>
      </c>
      <c r="I1239">
        <v>3951040</v>
      </c>
      <c r="J1239">
        <v>140537273</v>
      </c>
      <c r="K1239">
        <v>1.35</v>
      </c>
      <c r="L1239">
        <v>0.56699999999999995</v>
      </c>
      <c r="M1239">
        <v>2</v>
      </c>
    </row>
    <row r="1240" spans="1:13" x14ac:dyDescent="0.2">
      <c r="A1240" t="s">
        <v>242</v>
      </c>
      <c r="B1240" t="s">
        <v>65</v>
      </c>
      <c r="C1240">
        <v>32</v>
      </c>
      <c r="D1240">
        <v>14.385999999999999</v>
      </c>
      <c r="E1240">
        <v>3241</v>
      </c>
      <c r="F1240">
        <v>3257</v>
      </c>
      <c r="G1240">
        <v>3286</v>
      </c>
      <c r="H1240" t="s">
        <v>26</v>
      </c>
      <c r="I1240">
        <v>10535903</v>
      </c>
      <c r="J1240">
        <v>314064325</v>
      </c>
      <c r="K1240">
        <v>3.02</v>
      </c>
      <c r="L1240">
        <v>1.268</v>
      </c>
      <c r="M1240">
        <v>2</v>
      </c>
    </row>
    <row r="1241" spans="1:13" x14ac:dyDescent="0.2">
      <c r="A1241" t="s">
        <v>242</v>
      </c>
      <c r="B1241" t="s">
        <v>67</v>
      </c>
      <c r="C1241">
        <v>33</v>
      </c>
      <c r="D1241">
        <v>14.529</v>
      </c>
      <c r="E1241">
        <v>3286</v>
      </c>
      <c r="F1241">
        <v>3302</v>
      </c>
      <c r="G1241">
        <v>3320</v>
      </c>
      <c r="H1241" t="s">
        <v>26</v>
      </c>
      <c r="I1241">
        <v>1746536</v>
      </c>
      <c r="J1241">
        <v>59607941</v>
      </c>
      <c r="K1241">
        <v>0.56999999999999995</v>
      </c>
      <c r="L1241">
        <v>0.24099999999999999</v>
      </c>
      <c r="M1241">
        <v>2</v>
      </c>
    </row>
    <row r="1242" spans="1:13" x14ac:dyDescent="0.2">
      <c r="A1242" t="s">
        <v>242</v>
      </c>
      <c r="B1242" t="s">
        <v>69</v>
      </c>
      <c r="C1242">
        <v>34</v>
      </c>
      <c r="D1242">
        <v>14.632999999999999</v>
      </c>
      <c r="E1242">
        <v>3320</v>
      </c>
      <c r="F1242">
        <v>3335</v>
      </c>
      <c r="G1242">
        <v>3360</v>
      </c>
      <c r="H1242" t="s">
        <v>22</v>
      </c>
      <c r="I1242">
        <v>2331132</v>
      </c>
      <c r="J1242">
        <v>78116913</v>
      </c>
      <c r="K1242">
        <v>0.75</v>
      </c>
      <c r="L1242">
        <v>0.315</v>
      </c>
      <c r="M1242">
        <v>2</v>
      </c>
    </row>
    <row r="1243" spans="1:13" x14ac:dyDescent="0.2">
      <c r="A1243" t="s">
        <v>242</v>
      </c>
      <c r="B1243" t="s">
        <v>70</v>
      </c>
      <c r="C1243">
        <v>35</v>
      </c>
      <c r="D1243">
        <v>14.861000000000001</v>
      </c>
      <c r="E1243">
        <v>3391</v>
      </c>
      <c r="F1243">
        <v>3407</v>
      </c>
      <c r="G1243">
        <v>3416</v>
      </c>
      <c r="H1243" t="s">
        <v>20</v>
      </c>
      <c r="I1243">
        <v>707523</v>
      </c>
      <c r="J1243">
        <v>22055265</v>
      </c>
      <c r="K1243">
        <v>0.21</v>
      </c>
      <c r="L1243">
        <v>8.8999999999999996E-2</v>
      </c>
      <c r="M1243">
        <v>2</v>
      </c>
    </row>
    <row r="1244" spans="1:13" x14ac:dyDescent="0.2">
      <c r="A1244" t="s">
        <v>242</v>
      </c>
      <c r="B1244" t="s">
        <v>71</v>
      </c>
      <c r="C1244">
        <v>36</v>
      </c>
      <c r="D1244">
        <v>14.954000000000001</v>
      </c>
      <c r="E1244">
        <v>3416</v>
      </c>
      <c r="F1244">
        <v>3437</v>
      </c>
      <c r="G1244">
        <v>3461</v>
      </c>
      <c r="H1244" t="s">
        <v>20</v>
      </c>
      <c r="I1244">
        <v>9200136</v>
      </c>
      <c r="J1244">
        <v>291051742</v>
      </c>
      <c r="K1244">
        <v>2.8</v>
      </c>
      <c r="L1244">
        <v>1.175</v>
      </c>
      <c r="M1244">
        <v>2</v>
      </c>
    </row>
    <row r="1245" spans="1:13" x14ac:dyDescent="0.2">
      <c r="A1245" t="s">
        <v>242</v>
      </c>
      <c r="B1245" t="s">
        <v>72</v>
      </c>
      <c r="C1245">
        <v>37</v>
      </c>
      <c r="D1245">
        <v>15.113</v>
      </c>
      <c r="E1245">
        <v>3461</v>
      </c>
      <c r="F1245">
        <v>3487</v>
      </c>
      <c r="G1245">
        <v>3526</v>
      </c>
      <c r="H1245" t="s">
        <v>123</v>
      </c>
      <c r="I1245">
        <v>1178520</v>
      </c>
      <c r="J1245">
        <v>91430885</v>
      </c>
      <c r="K1245">
        <v>0.88</v>
      </c>
      <c r="L1245">
        <v>0.36899999999999999</v>
      </c>
      <c r="M1245">
        <v>2</v>
      </c>
    </row>
    <row r="1246" spans="1:13" x14ac:dyDescent="0.2">
      <c r="A1246" t="s">
        <v>242</v>
      </c>
      <c r="B1246" t="s">
        <v>73</v>
      </c>
      <c r="C1246">
        <v>38</v>
      </c>
      <c r="D1246">
        <v>15.459</v>
      </c>
      <c r="E1246">
        <v>3561</v>
      </c>
      <c r="F1246">
        <v>3596</v>
      </c>
      <c r="G1246">
        <v>3644</v>
      </c>
      <c r="H1246" t="s">
        <v>22</v>
      </c>
      <c r="I1246">
        <v>1464451</v>
      </c>
      <c r="J1246">
        <v>62790244</v>
      </c>
      <c r="K1246">
        <v>0.6</v>
      </c>
      <c r="L1246">
        <v>0.254</v>
      </c>
      <c r="M1246">
        <v>2</v>
      </c>
    </row>
    <row r="1247" spans="1:13" x14ac:dyDescent="0.2">
      <c r="A1247" t="s">
        <v>242</v>
      </c>
      <c r="B1247" t="s">
        <v>74</v>
      </c>
      <c r="C1247">
        <v>39</v>
      </c>
      <c r="D1247">
        <v>15.706</v>
      </c>
      <c r="E1247">
        <v>3644</v>
      </c>
      <c r="F1247">
        <v>3675</v>
      </c>
      <c r="G1247">
        <v>3708</v>
      </c>
      <c r="H1247" t="s">
        <v>49</v>
      </c>
      <c r="I1247">
        <v>1956650</v>
      </c>
      <c r="J1247">
        <v>70825145</v>
      </c>
      <c r="K1247">
        <v>0.68</v>
      </c>
      <c r="L1247">
        <v>0.28599999999999998</v>
      </c>
      <c r="M1247">
        <v>2</v>
      </c>
    </row>
    <row r="1248" spans="1:13" x14ac:dyDescent="0.2">
      <c r="A1248" t="s">
        <v>242</v>
      </c>
      <c r="B1248" t="s">
        <v>75</v>
      </c>
      <c r="C1248">
        <v>40</v>
      </c>
      <c r="D1248">
        <v>15.93</v>
      </c>
      <c r="E1248">
        <v>3708</v>
      </c>
      <c r="F1248">
        <v>3746</v>
      </c>
      <c r="G1248">
        <v>3760</v>
      </c>
      <c r="H1248" t="s">
        <v>123</v>
      </c>
      <c r="I1248">
        <v>592018</v>
      </c>
      <c r="J1248">
        <v>35191350</v>
      </c>
      <c r="K1248">
        <v>0.34</v>
      </c>
      <c r="L1248">
        <v>0.14199999999999999</v>
      </c>
      <c r="M1248">
        <v>2</v>
      </c>
    </row>
    <row r="1249" spans="1:13" x14ac:dyDescent="0.2">
      <c r="A1249" t="s">
        <v>242</v>
      </c>
      <c r="B1249" t="s">
        <v>77</v>
      </c>
      <c r="C1249">
        <v>41</v>
      </c>
      <c r="D1249">
        <v>16.029</v>
      </c>
      <c r="E1249">
        <v>3760</v>
      </c>
      <c r="F1249">
        <v>3777</v>
      </c>
      <c r="G1249">
        <v>3788</v>
      </c>
      <c r="H1249" t="s">
        <v>49</v>
      </c>
      <c r="I1249">
        <v>1140695</v>
      </c>
      <c r="J1249">
        <v>41229527</v>
      </c>
      <c r="K1249">
        <v>0.4</v>
      </c>
      <c r="L1249">
        <v>0.16600000000000001</v>
      </c>
      <c r="M1249">
        <v>2</v>
      </c>
    </row>
    <row r="1250" spans="1:13" x14ac:dyDescent="0.2">
      <c r="A1250" t="s">
        <v>242</v>
      </c>
      <c r="B1250" t="s">
        <v>78</v>
      </c>
      <c r="C1250">
        <v>42</v>
      </c>
      <c r="D1250">
        <v>16.103000000000002</v>
      </c>
      <c r="E1250">
        <v>3788</v>
      </c>
      <c r="F1250">
        <v>3800</v>
      </c>
      <c r="G1250">
        <v>3818</v>
      </c>
      <c r="H1250" t="s">
        <v>123</v>
      </c>
      <c r="I1250">
        <v>1199795</v>
      </c>
      <c r="J1250">
        <v>48221877</v>
      </c>
      <c r="K1250">
        <v>0.46</v>
      </c>
      <c r="L1250">
        <v>0.19500000000000001</v>
      </c>
      <c r="M1250">
        <v>2</v>
      </c>
    </row>
    <row r="1251" spans="1:13" x14ac:dyDescent="0.2">
      <c r="A1251" t="s">
        <v>242</v>
      </c>
      <c r="B1251" t="s">
        <v>79</v>
      </c>
      <c r="C1251">
        <v>43</v>
      </c>
      <c r="D1251">
        <v>16.262</v>
      </c>
      <c r="E1251">
        <v>3818</v>
      </c>
      <c r="F1251">
        <v>3850</v>
      </c>
      <c r="G1251">
        <v>3861</v>
      </c>
      <c r="H1251" t="s">
        <v>22</v>
      </c>
      <c r="I1251">
        <v>1899439</v>
      </c>
      <c r="J1251">
        <v>105898161</v>
      </c>
      <c r="K1251">
        <v>1.02</v>
      </c>
      <c r="L1251">
        <v>0.42799999999999999</v>
      </c>
      <c r="M1251">
        <v>2</v>
      </c>
    </row>
    <row r="1252" spans="1:13" x14ac:dyDescent="0.2">
      <c r="A1252" t="s">
        <v>242</v>
      </c>
      <c r="B1252" t="s">
        <v>80</v>
      </c>
      <c r="C1252">
        <v>44</v>
      </c>
      <c r="D1252">
        <v>16.361999999999998</v>
      </c>
      <c r="E1252">
        <v>3861</v>
      </c>
      <c r="F1252">
        <v>3882</v>
      </c>
      <c r="G1252">
        <v>3905</v>
      </c>
      <c r="H1252" t="s">
        <v>22</v>
      </c>
      <c r="I1252">
        <v>5846422</v>
      </c>
      <c r="J1252">
        <v>200451540</v>
      </c>
      <c r="K1252">
        <v>1.93</v>
      </c>
      <c r="L1252">
        <v>0.80900000000000005</v>
      </c>
      <c r="M1252">
        <v>2</v>
      </c>
    </row>
    <row r="1253" spans="1:13" x14ac:dyDescent="0.2">
      <c r="A1253" t="s">
        <v>242</v>
      </c>
      <c r="B1253" t="s">
        <v>81</v>
      </c>
      <c r="C1253">
        <v>45</v>
      </c>
      <c r="D1253">
        <v>16.55</v>
      </c>
      <c r="E1253">
        <v>3926</v>
      </c>
      <c r="F1253">
        <v>3941</v>
      </c>
      <c r="G1253">
        <v>3976</v>
      </c>
      <c r="H1253" t="s">
        <v>115</v>
      </c>
      <c r="I1253">
        <v>3848810</v>
      </c>
      <c r="J1253">
        <v>113603292</v>
      </c>
      <c r="K1253">
        <v>1.0900000000000001</v>
      </c>
      <c r="L1253">
        <v>0.45900000000000002</v>
      </c>
      <c r="M1253">
        <v>2</v>
      </c>
    </row>
    <row r="1254" spans="1:13" x14ac:dyDescent="0.2">
      <c r="A1254" t="s">
        <v>242</v>
      </c>
      <c r="B1254" t="s">
        <v>82</v>
      </c>
      <c r="C1254">
        <v>46</v>
      </c>
      <c r="D1254">
        <v>16.736000000000001</v>
      </c>
      <c r="E1254">
        <v>3976</v>
      </c>
      <c r="F1254">
        <v>4000</v>
      </c>
      <c r="G1254">
        <v>4018</v>
      </c>
      <c r="H1254" t="s">
        <v>124</v>
      </c>
      <c r="I1254">
        <v>662072</v>
      </c>
      <c r="J1254">
        <v>33273962</v>
      </c>
      <c r="K1254">
        <v>0.32</v>
      </c>
      <c r="L1254">
        <v>0.13400000000000001</v>
      </c>
      <c r="M1254">
        <v>2</v>
      </c>
    </row>
    <row r="1255" spans="1:13" x14ac:dyDescent="0.2">
      <c r="A1255" t="s">
        <v>242</v>
      </c>
      <c r="B1255" t="s">
        <v>83</v>
      </c>
      <c r="C1255">
        <v>47</v>
      </c>
      <c r="D1255">
        <v>16.843</v>
      </c>
      <c r="E1255">
        <v>4018</v>
      </c>
      <c r="F1255">
        <v>4034</v>
      </c>
      <c r="G1255">
        <v>4045</v>
      </c>
      <c r="H1255" t="s">
        <v>20</v>
      </c>
      <c r="I1255">
        <v>3315672</v>
      </c>
      <c r="J1255">
        <v>90139542</v>
      </c>
      <c r="K1255">
        <v>0.87</v>
      </c>
      <c r="L1255">
        <v>0.36399999999999999</v>
      </c>
      <c r="M1255">
        <v>2</v>
      </c>
    </row>
    <row r="1256" spans="1:13" x14ac:dyDescent="0.2">
      <c r="A1256" t="s">
        <v>242</v>
      </c>
      <c r="B1256" t="s">
        <v>85</v>
      </c>
      <c r="C1256">
        <v>48</v>
      </c>
      <c r="D1256">
        <v>16.928999999999998</v>
      </c>
      <c r="E1256">
        <v>4045</v>
      </c>
      <c r="F1256">
        <v>4061</v>
      </c>
      <c r="G1256">
        <v>4118</v>
      </c>
      <c r="H1256" t="s">
        <v>115</v>
      </c>
      <c r="I1256">
        <v>4073644</v>
      </c>
      <c r="J1256">
        <v>191977427</v>
      </c>
      <c r="K1256">
        <v>1.85</v>
      </c>
      <c r="L1256">
        <v>0.77500000000000002</v>
      </c>
      <c r="M1256">
        <v>2</v>
      </c>
    </row>
    <row r="1257" spans="1:13" x14ac:dyDescent="0.2">
      <c r="A1257" t="s">
        <v>242</v>
      </c>
      <c r="B1257" t="s">
        <v>86</v>
      </c>
      <c r="C1257">
        <v>49</v>
      </c>
      <c r="D1257">
        <v>17.190999999999999</v>
      </c>
      <c r="E1257">
        <v>4118</v>
      </c>
      <c r="F1257">
        <v>4144</v>
      </c>
      <c r="G1257">
        <v>4196</v>
      </c>
      <c r="H1257" t="s">
        <v>52</v>
      </c>
      <c r="I1257">
        <v>3707522</v>
      </c>
      <c r="J1257">
        <v>137308514</v>
      </c>
      <c r="K1257">
        <v>1.32</v>
      </c>
      <c r="L1257">
        <v>0.55400000000000005</v>
      </c>
      <c r="M1257">
        <v>2</v>
      </c>
    </row>
    <row r="1258" spans="1:13" x14ac:dyDescent="0.2">
      <c r="A1258" t="s">
        <v>242</v>
      </c>
      <c r="B1258" t="s">
        <v>87</v>
      </c>
      <c r="C1258">
        <v>50</v>
      </c>
      <c r="D1258">
        <v>17.436</v>
      </c>
      <c r="E1258">
        <v>4196</v>
      </c>
      <c r="F1258">
        <v>4222</v>
      </c>
      <c r="G1258">
        <v>4249</v>
      </c>
      <c r="H1258" t="s">
        <v>52</v>
      </c>
      <c r="I1258">
        <v>1433786</v>
      </c>
      <c r="J1258">
        <v>53875222</v>
      </c>
      <c r="K1258">
        <v>0.52</v>
      </c>
      <c r="L1258">
        <v>0.218</v>
      </c>
      <c r="M1258">
        <v>2</v>
      </c>
    </row>
    <row r="1259" spans="1:13" x14ac:dyDescent="0.2">
      <c r="A1259" t="s">
        <v>242</v>
      </c>
      <c r="B1259" t="s">
        <v>88</v>
      </c>
      <c r="C1259">
        <v>51</v>
      </c>
      <c r="D1259">
        <v>17.591999999999999</v>
      </c>
      <c r="E1259">
        <v>4249</v>
      </c>
      <c r="F1259">
        <v>4271</v>
      </c>
      <c r="G1259">
        <v>4280</v>
      </c>
      <c r="H1259" t="s">
        <v>26</v>
      </c>
      <c r="I1259">
        <v>2154940</v>
      </c>
      <c r="J1259">
        <v>60636457</v>
      </c>
      <c r="K1259">
        <v>0.57999999999999996</v>
      </c>
      <c r="L1259">
        <v>0.245</v>
      </c>
      <c r="M1259">
        <v>2</v>
      </c>
    </row>
    <row r="1260" spans="1:13" x14ac:dyDescent="0.2">
      <c r="A1260" t="s">
        <v>242</v>
      </c>
      <c r="B1260" t="s">
        <v>89</v>
      </c>
      <c r="C1260">
        <v>52</v>
      </c>
      <c r="D1260">
        <v>17.649000000000001</v>
      </c>
      <c r="E1260">
        <v>4280</v>
      </c>
      <c r="F1260">
        <v>4289</v>
      </c>
      <c r="G1260">
        <v>4316</v>
      </c>
      <c r="H1260" t="s">
        <v>22</v>
      </c>
      <c r="I1260">
        <v>2013145</v>
      </c>
      <c r="J1260">
        <v>55034575</v>
      </c>
      <c r="K1260">
        <v>0.53</v>
      </c>
      <c r="L1260">
        <v>0.222</v>
      </c>
      <c r="M1260">
        <v>2</v>
      </c>
    </row>
    <row r="1261" spans="1:13" x14ac:dyDescent="0.2">
      <c r="A1261" t="s">
        <v>242</v>
      </c>
      <c r="B1261" t="s">
        <v>91</v>
      </c>
      <c r="C1261">
        <v>53</v>
      </c>
      <c r="D1261">
        <v>18.183</v>
      </c>
      <c r="E1261">
        <v>4432</v>
      </c>
      <c r="F1261">
        <v>4458</v>
      </c>
      <c r="G1261">
        <v>4509</v>
      </c>
      <c r="H1261" t="s">
        <v>22</v>
      </c>
      <c r="I1261">
        <v>1019276</v>
      </c>
      <c r="J1261">
        <v>36288584</v>
      </c>
      <c r="K1261">
        <v>0.35</v>
      </c>
      <c r="L1261">
        <v>0.14699999999999999</v>
      </c>
      <c r="M1261">
        <v>2</v>
      </c>
    </row>
    <row r="1262" spans="1:13" x14ac:dyDescent="0.2">
      <c r="A1262" t="s">
        <v>242</v>
      </c>
      <c r="B1262" t="s">
        <v>92</v>
      </c>
      <c r="C1262">
        <v>54</v>
      </c>
      <c r="D1262">
        <v>18.434999999999999</v>
      </c>
      <c r="E1262">
        <v>4509</v>
      </c>
      <c r="F1262">
        <v>4538</v>
      </c>
      <c r="G1262">
        <v>4576</v>
      </c>
      <c r="H1262" t="s">
        <v>153</v>
      </c>
      <c r="I1262">
        <v>3114203</v>
      </c>
      <c r="J1262">
        <v>116142103</v>
      </c>
      <c r="K1262">
        <v>1.1200000000000001</v>
      </c>
      <c r="L1262">
        <v>0.46899999999999997</v>
      </c>
      <c r="M1262">
        <v>2</v>
      </c>
    </row>
    <row r="1263" spans="1:13" x14ac:dyDescent="0.2">
      <c r="A1263" t="s">
        <v>242</v>
      </c>
      <c r="B1263" t="s">
        <v>93</v>
      </c>
      <c r="C1263">
        <v>55</v>
      </c>
      <c r="D1263">
        <v>18.681999999999999</v>
      </c>
      <c r="E1263">
        <v>4595</v>
      </c>
      <c r="F1263">
        <v>4616</v>
      </c>
      <c r="G1263">
        <v>4689</v>
      </c>
      <c r="H1263" t="s">
        <v>43</v>
      </c>
      <c r="I1263">
        <v>1568678</v>
      </c>
      <c r="J1263">
        <v>64315673</v>
      </c>
      <c r="K1263">
        <v>0.62</v>
      </c>
      <c r="L1263">
        <v>0.26</v>
      </c>
      <c r="M1263">
        <v>2</v>
      </c>
    </row>
    <row r="1264" spans="1:13" x14ac:dyDescent="0.2">
      <c r="A1264" t="s">
        <v>242</v>
      </c>
      <c r="B1264" t="s">
        <v>94</v>
      </c>
      <c r="C1264">
        <v>56</v>
      </c>
      <c r="D1264">
        <v>19.004000000000001</v>
      </c>
      <c r="E1264">
        <v>4689</v>
      </c>
      <c r="F1264">
        <v>4718</v>
      </c>
      <c r="G1264">
        <v>4735</v>
      </c>
      <c r="H1264" t="s">
        <v>123</v>
      </c>
      <c r="I1264">
        <v>1979358</v>
      </c>
      <c r="J1264">
        <v>67586159</v>
      </c>
      <c r="K1264">
        <v>0.65</v>
      </c>
      <c r="L1264">
        <v>0.27300000000000002</v>
      </c>
      <c r="M1264">
        <v>2</v>
      </c>
    </row>
    <row r="1265" spans="1:13" x14ac:dyDescent="0.2">
      <c r="A1265" t="s">
        <v>242</v>
      </c>
      <c r="B1265" t="s">
        <v>96</v>
      </c>
      <c r="C1265">
        <v>57</v>
      </c>
      <c r="D1265">
        <v>19.097999999999999</v>
      </c>
      <c r="E1265">
        <v>4735</v>
      </c>
      <c r="F1265">
        <v>4747</v>
      </c>
      <c r="G1265">
        <v>4764</v>
      </c>
      <c r="H1265" t="s">
        <v>52</v>
      </c>
      <c r="I1265">
        <v>1038132</v>
      </c>
      <c r="J1265">
        <v>30824477</v>
      </c>
      <c r="K1265">
        <v>0.3</v>
      </c>
      <c r="L1265">
        <v>0.124</v>
      </c>
      <c r="M1265">
        <v>2</v>
      </c>
    </row>
    <row r="1266" spans="1:13" x14ac:dyDescent="0.2">
      <c r="A1266" t="s">
        <v>242</v>
      </c>
      <c r="B1266" t="s">
        <v>97</v>
      </c>
      <c r="C1266">
        <v>58</v>
      </c>
      <c r="D1266">
        <v>19.396999999999998</v>
      </c>
      <c r="E1266">
        <v>4822</v>
      </c>
      <c r="F1266">
        <v>4842</v>
      </c>
      <c r="G1266">
        <v>4856</v>
      </c>
      <c r="H1266" t="s">
        <v>26</v>
      </c>
      <c r="I1266">
        <v>1421759</v>
      </c>
      <c r="J1266">
        <v>42540376</v>
      </c>
      <c r="K1266">
        <v>0.41</v>
      </c>
      <c r="L1266">
        <v>0.17199999999999999</v>
      </c>
      <c r="M1266">
        <v>2</v>
      </c>
    </row>
    <row r="1267" spans="1:13" x14ac:dyDescent="0.2">
      <c r="A1267" t="s">
        <v>242</v>
      </c>
      <c r="B1267" t="s">
        <v>98</v>
      </c>
      <c r="C1267">
        <v>59</v>
      </c>
      <c r="D1267">
        <v>19.504000000000001</v>
      </c>
      <c r="E1267">
        <v>4856</v>
      </c>
      <c r="F1267">
        <v>4876</v>
      </c>
      <c r="G1267">
        <v>4936</v>
      </c>
      <c r="H1267" t="s">
        <v>26</v>
      </c>
      <c r="I1267">
        <v>2944612</v>
      </c>
      <c r="J1267">
        <v>87889929</v>
      </c>
      <c r="K1267">
        <v>0.85</v>
      </c>
      <c r="L1267">
        <v>0.35499999999999998</v>
      </c>
      <c r="M1267">
        <v>2</v>
      </c>
    </row>
    <row r="1268" spans="1:13" x14ac:dyDescent="0.2">
      <c r="A1268" t="s">
        <v>242</v>
      </c>
      <c r="B1268" t="s">
        <v>100</v>
      </c>
      <c r="C1268">
        <v>60</v>
      </c>
      <c r="D1268">
        <v>20.126999999999999</v>
      </c>
      <c r="E1268">
        <v>5023</v>
      </c>
      <c r="F1268">
        <v>5073</v>
      </c>
      <c r="G1268">
        <v>5085</v>
      </c>
      <c r="H1268" t="s">
        <v>240</v>
      </c>
      <c r="I1268">
        <v>829242</v>
      </c>
      <c r="J1268">
        <v>37580050</v>
      </c>
      <c r="K1268">
        <v>0.36</v>
      </c>
      <c r="L1268">
        <v>0.152</v>
      </c>
      <c r="M1268">
        <v>2</v>
      </c>
    </row>
    <row r="1269" spans="1:13" x14ac:dyDescent="0.2">
      <c r="A1269" t="s">
        <v>242</v>
      </c>
      <c r="B1269" t="s">
        <v>102</v>
      </c>
      <c r="C1269">
        <v>61</v>
      </c>
      <c r="D1269">
        <v>20.260999999999999</v>
      </c>
      <c r="E1269">
        <v>5085</v>
      </c>
      <c r="F1269">
        <v>5115</v>
      </c>
      <c r="G1269">
        <v>5212</v>
      </c>
      <c r="H1269" t="s">
        <v>49</v>
      </c>
      <c r="I1269">
        <v>2810932</v>
      </c>
      <c r="J1269">
        <v>140933361</v>
      </c>
      <c r="K1269">
        <v>1.36</v>
      </c>
      <c r="L1269">
        <v>0.56899999999999995</v>
      </c>
      <c r="M1269">
        <v>2</v>
      </c>
    </row>
    <row r="1270" spans="1:13" x14ac:dyDescent="0.2">
      <c r="A1270" t="s">
        <v>242</v>
      </c>
      <c r="B1270" t="s">
        <v>103</v>
      </c>
      <c r="C1270">
        <v>62</v>
      </c>
      <c r="D1270">
        <v>21.634</v>
      </c>
      <c r="E1270">
        <v>5535</v>
      </c>
      <c r="F1270">
        <v>5549</v>
      </c>
      <c r="G1270">
        <v>5566</v>
      </c>
      <c r="H1270" t="s">
        <v>49</v>
      </c>
      <c r="I1270">
        <v>514669</v>
      </c>
      <c r="J1270">
        <v>13452390</v>
      </c>
      <c r="K1270">
        <v>0.13</v>
      </c>
      <c r="L1270">
        <v>5.3999999999999999E-2</v>
      </c>
      <c r="M1270">
        <v>2</v>
      </c>
    </row>
    <row r="1271" spans="1:13" x14ac:dyDescent="0.2">
      <c r="A1271" t="s">
        <v>242</v>
      </c>
      <c r="B1271" t="s">
        <v>104</v>
      </c>
      <c r="C1271">
        <v>63</v>
      </c>
      <c r="D1271">
        <v>21.837</v>
      </c>
      <c r="E1271">
        <v>5595</v>
      </c>
      <c r="F1271">
        <v>5614</v>
      </c>
      <c r="G1271">
        <v>5632</v>
      </c>
      <c r="H1271" t="s">
        <v>84</v>
      </c>
      <c r="I1271">
        <v>1279480</v>
      </c>
      <c r="J1271">
        <v>32108915</v>
      </c>
      <c r="K1271">
        <v>0.31</v>
      </c>
      <c r="L1271">
        <v>0.13</v>
      </c>
      <c r="M1271">
        <v>2</v>
      </c>
    </row>
    <row r="1272" spans="1:13" x14ac:dyDescent="0.2">
      <c r="A1272" t="s">
        <v>242</v>
      </c>
      <c r="B1272" t="s">
        <v>106</v>
      </c>
      <c r="C1272">
        <v>64</v>
      </c>
      <c r="D1272">
        <v>22.033999999999999</v>
      </c>
      <c r="E1272">
        <v>5632</v>
      </c>
      <c r="F1272">
        <v>5676</v>
      </c>
      <c r="G1272">
        <v>5731</v>
      </c>
      <c r="H1272" t="s">
        <v>22</v>
      </c>
      <c r="I1272">
        <v>3237633</v>
      </c>
      <c r="J1272">
        <v>100494962</v>
      </c>
      <c r="K1272">
        <v>0.97</v>
      </c>
      <c r="L1272">
        <v>0.40600000000000003</v>
      </c>
      <c r="M1272">
        <v>2</v>
      </c>
    </row>
    <row r="1273" spans="1:13" x14ac:dyDescent="0.2">
      <c r="A1273" t="s">
        <v>242</v>
      </c>
      <c r="B1273" t="s">
        <v>107</v>
      </c>
      <c r="C1273">
        <v>65</v>
      </c>
      <c r="D1273">
        <v>22.292999999999999</v>
      </c>
      <c r="E1273">
        <v>5731</v>
      </c>
      <c r="F1273">
        <v>5758</v>
      </c>
      <c r="G1273">
        <v>5798</v>
      </c>
      <c r="H1273" t="s">
        <v>115</v>
      </c>
      <c r="I1273">
        <v>4063977</v>
      </c>
      <c r="J1273">
        <v>170714328</v>
      </c>
      <c r="K1273">
        <v>1.64</v>
      </c>
      <c r="L1273">
        <v>0.68899999999999995</v>
      </c>
      <c r="M1273">
        <v>2</v>
      </c>
    </row>
    <row r="1274" spans="1:13" x14ac:dyDescent="0.2">
      <c r="A1274" t="s">
        <v>242</v>
      </c>
      <c r="B1274" t="s">
        <v>108</v>
      </c>
      <c r="C1274">
        <v>66</v>
      </c>
      <c r="D1274">
        <v>22.59</v>
      </c>
      <c r="E1274">
        <v>5819</v>
      </c>
      <c r="F1274">
        <v>5852</v>
      </c>
      <c r="G1274">
        <v>5865</v>
      </c>
      <c r="H1274" t="s">
        <v>113</v>
      </c>
      <c r="I1274">
        <v>1249842</v>
      </c>
      <c r="J1274">
        <v>43260166</v>
      </c>
      <c r="K1274">
        <v>0.42</v>
      </c>
      <c r="L1274">
        <v>0.17499999999999999</v>
      </c>
      <c r="M1274">
        <v>2</v>
      </c>
    </row>
    <row r="1275" spans="1:13" x14ac:dyDescent="0.2">
      <c r="A1275" t="s">
        <v>242</v>
      </c>
      <c r="B1275" t="s">
        <v>109</v>
      </c>
      <c r="C1275">
        <v>67</v>
      </c>
      <c r="D1275">
        <v>22.695</v>
      </c>
      <c r="E1275">
        <v>5865</v>
      </c>
      <c r="F1275">
        <v>5885</v>
      </c>
      <c r="G1275">
        <v>5906</v>
      </c>
      <c r="H1275" t="s">
        <v>26</v>
      </c>
      <c r="I1275">
        <v>1065177</v>
      </c>
      <c r="J1275">
        <v>45652264</v>
      </c>
      <c r="K1275">
        <v>0.44</v>
      </c>
      <c r="L1275">
        <v>0.184</v>
      </c>
      <c r="M1275">
        <v>2</v>
      </c>
    </row>
    <row r="1276" spans="1:13" x14ac:dyDescent="0.2">
      <c r="A1276" t="s">
        <v>242</v>
      </c>
      <c r="B1276" t="s">
        <v>130</v>
      </c>
      <c r="C1276">
        <v>68</v>
      </c>
      <c r="D1276">
        <v>22.800999999999998</v>
      </c>
      <c r="E1276">
        <v>5906</v>
      </c>
      <c r="F1276">
        <v>5918</v>
      </c>
      <c r="G1276">
        <v>5944</v>
      </c>
      <c r="H1276" t="s">
        <v>52</v>
      </c>
      <c r="I1276">
        <v>798538</v>
      </c>
      <c r="J1276">
        <v>20637727</v>
      </c>
      <c r="K1276">
        <v>0.2</v>
      </c>
      <c r="L1276">
        <v>8.3000000000000004E-2</v>
      </c>
      <c r="M1276">
        <v>2</v>
      </c>
    </row>
    <row r="1277" spans="1:13" x14ac:dyDescent="0.2">
      <c r="A1277" t="s">
        <v>242</v>
      </c>
      <c r="B1277" t="s">
        <v>131</v>
      </c>
      <c r="C1277">
        <v>69</v>
      </c>
      <c r="D1277">
        <v>22.984999999999999</v>
      </c>
      <c r="E1277">
        <v>5944</v>
      </c>
      <c r="F1277">
        <v>5977</v>
      </c>
      <c r="G1277">
        <v>5993</v>
      </c>
      <c r="H1277" t="s">
        <v>153</v>
      </c>
      <c r="I1277">
        <v>603584</v>
      </c>
      <c r="J1277">
        <v>16588421</v>
      </c>
      <c r="K1277">
        <v>0.16</v>
      </c>
      <c r="L1277">
        <v>6.7000000000000004E-2</v>
      </c>
      <c r="M1277">
        <v>2</v>
      </c>
    </row>
    <row r="1278" spans="1:13" x14ac:dyDescent="0.2">
      <c r="A1278" t="s">
        <v>242</v>
      </c>
      <c r="B1278" t="s">
        <v>132</v>
      </c>
      <c r="C1278">
        <v>70</v>
      </c>
      <c r="D1278">
        <v>23.106000000000002</v>
      </c>
      <c r="E1278">
        <v>5993</v>
      </c>
      <c r="F1278">
        <v>6015</v>
      </c>
      <c r="G1278">
        <v>6050</v>
      </c>
      <c r="H1278" t="s">
        <v>52</v>
      </c>
      <c r="I1278">
        <v>1626501</v>
      </c>
      <c r="J1278">
        <v>56752623</v>
      </c>
      <c r="K1278">
        <v>0.55000000000000004</v>
      </c>
      <c r="L1278">
        <v>0.22900000000000001</v>
      </c>
      <c r="M1278">
        <v>2</v>
      </c>
    </row>
    <row r="1279" spans="1:13" x14ac:dyDescent="0.2">
      <c r="A1279" t="s">
        <v>242</v>
      </c>
      <c r="B1279" t="s">
        <v>133</v>
      </c>
      <c r="C1279">
        <v>71</v>
      </c>
      <c r="D1279">
        <v>23.315999999999999</v>
      </c>
      <c r="E1279">
        <v>6050</v>
      </c>
      <c r="F1279">
        <v>6081</v>
      </c>
      <c r="G1279">
        <v>6096</v>
      </c>
      <c r="H1279" t="s">
        <v>52</v>
      </c>
      <c r="I1279">
        <v>5540447</v>
      </c>
      <c r="J1279">
        <v>153480856</v>
      </c>
      <c r="K1279">
        <v>1.48</v>
      </c>
      <c r="L1279">
        <v>0.62</v>
      </c>
      <c r="M1279">
        <v>2</v>
      </c>
    </row>
    <row r="1280" spans="1:13" x14ac:dyDescent="0.2">
      <c r="A1280" t="s">
        <v>242</v>
      </c>
      <c r="B1280" t="s">
        <v>134</v>
      </c>
      <c r="C1280">
        <v>72</v>
      </c>
      <c r="D1280">
        <v>23.408000000000001</v>
      </c>
      <c r="E1280">
        <v>6096</v>
      </c>
      <c r="F1280">
        <v>6110</v>
      </c>
      <c r="G1280">
        <v>6131</v>
      </c>
      <c r="H1280" t="s">
        <v>26</v>
      </c>
      <c r="I1280">
        <v>3606220</v>
      </c>
      <c r="J1280">
        <v>94996235</v>
      </c>
      <c r="K1280">
        <v>0.91</v>
      </c>
      <c r="L1280">
        <v>0.38400000000000001</v>
      </c>
      <c r="M1280">
        <v>2</v>
      </c>
    </row>
    <row r="1281" spans="1:13" x14ac:dyDescent="0.2">
      <c r="A1281" t="s">
        <v>242</v>
      </c>
      <c r="B1281" t="s">
        <v>135</v>
      </c>
      <c r="C1281">
        <v>73</v>
      </c>
      <c r="D1281">
        <v>23.541</v>
      </c>
      <c r="E1281">
        <v>6131</v>
      </c>
      <c r="F1281">
        <v>6152</v>
      </c>
      <c r="G1281">
        <v>6177</v>
      </c>
      <c r="H1281" t="s">
        <v>43</v>
      </c>
      <c r="I1281">
        <v>2465854</v>
      </c>
      <c r="J1281">
        <v>72212477</v>
      </c>
      <c r="K1281">
        <v>0.69</v>
      </c>
      <c r="L1281">
        <v>0.29199999999999998</v>
      </c>
      <c r="M1281">
        <v>2</v>
      </c>
    </row>
    <row r="1282" spans="1:13" x14ac:dyDescent="0.2">
      <c r="A1282" t="s">
        <v>242</v>
      </c>
      <c r="B1282" t="s">
        <v>136</v>
      </c>
      <c r="C1282">
        <v>74</v>
      </c>
      <c r="D1282">
        <v>23.9</v>
      </c>
      <c r="E1282">
        <v>6247</v>
      </c>
      <c r="F1282">
        <v>6266</v>
      </c>
      <c r="G1282">
        <v>6295</v>
      </c>
      <c r="H1282" t="s">
        <v>123</v>
      </c>
      <c r="I1282">
        <v>741486</v>
      </c>
      <c r="J1282">
        <v>28439652</v>
      </c>
      <c r="K1282">
        <v>0.27</v>
      </c>
      <c r="L1282">
        <v>0.115</v>
      </c>
      <c r="M1282">
        <v>2</v>
      </c>
    </row>
    <row r="1283" spans="1:13" x14ac:dyDescent="0.2">
      <c r="A1283" t="s">
        <v>242</v>
      </c>
      <c r="B1283" t="s">
        <v>137</v>
      </c>
      <c r="C1283">
        <v>75</v>
      </c>
      <c r="D1283">
        <v>24.332999999999998</v>
      </c>
      <c r="E1283">
        <v>6390</v>
      </c>
      <c r="F1283">
        <v>6403</v>
      </c>
      <c r="G1283">
        <v>6417</v>
      </c>
      <c r="H1283" t="s">
        <v>26</v>
      </c>
      <c r="I1283">
        <v>593103</v>
      </c>
      <c r="J1283">
        <v>16524514</v>
      </c>
      <c r="K1283">
        <v>0.16</v>
      </c>
      <c r="L1283">
        <v>6.7000000000000004E-2</v>
      </c>
      <c r="M1283">
        <v>2</v>
      </c>
    </row>
    <row r="1284" spans="1:13" x14ac:dyDescent="0.2">
      <c r="A1284" t="s">
        <v>242</v>
      </c>
      <c r="B1284" t="s">
        <v>138</v>
      </c>
      <c r="C1284">
        <v>76</v>
      </c>
      <c r="D1284">
        <v>24.606999999999999</v>
      </c>
      <c r="E1284">
        <v>6453</v>
      </c>
      <c r="F1284">
        <v>6490</v>
      </c>
      <c r="G1284">
        <v>6566</v>
      </c>
      <c r="H1284" t="s">
        <v>22</v>
      </c>
      <c r="I1284">
        <v>23950420</v>
      </c>
      <c r="J1284">
        <v>668793974</v>
      </c>
      <c r="K1284">
        <v>6.44</v>
      </c>
      <c r="L1284">
        <v>2.7</v>
      </c>
      <c r="M1284">
        <v>2</v>
      </c>
    </row>
    <row r="1285" spans="1:13" x14ac:dyDescent="0.2">
      <c r="A1285" t="s">
        <v>242</v>
      </c>
      <c r="B1285" t="s">
        <v>139</v>
      </c>
      <c r="C1285">
        <v>77</v>
      </c>
      <c r="D1285">
        <v>24.972000000000001</v>
      </c>
      <c r="E1285">
        <v>6566</v>
      </c>
      <c r="F1285">
        <v>6605</v>
      </c>
      <c r="G1285">
        <v>6624</v>
      </c>
      <c r="H1285" t="s">
        <v>99</v>
      </c>
      <c r="I1285">
        <v>4507370</v>
      </c>
      <c r="J1285">
        <v>108288997</v>
      </c>
      <c r="K1285">
        <v>1.04</v>
      </c>
      <c r="L1285">
        <v>0.437</v>
      </c>
      <c r="M1285">
        <v>2</v>
      </c>
    </row>
    <row r="1286" spans="1:13" x14ac:dyDescent="0.2">
      <c r="A1286" t="s">
        <v>242</v>
      </c>
      <c r="B1286" t="s">
        <v>140</v>
      </c>
      <c r="C1286">
        <v>78</v>
      </c>
      <c r="D1286">
        <v>25.411000000000001</v>
      </c>
      <c r="E1286">
        <v>6705</v>
      </c>
      <c r="F1286">
        <v>6744</v>
      </c>
      <c r="G1286">
        <v>6782</v>
      </c>
      <c r="H1286" t="s">
        <v>28</v>
      </c>
      <c r="I1286">
        <v>847265</v>
      </c>
      <c r="J1286">
        <v>22375615</v>
      </c>
      <c r="K1286">
        <v>0.22</v>
      </c>
      <c r="L1286">
        <v>0.09</v>
      </c>
      <c r="M1286">
        <v>2</v>
      </c>
    </row>
    <row r="1287" spans="1:13" x14ac:dyDescent="0.2">
      <c r="A1287" t="s">
        <v>242</v>
      </c>
      <c r="B1287" t="s">
        <v>141</v>
      </c>
      <c r="C1287">
        <v>79</v>
      </c>
      <c r="D1287">
        <v>27.192</v>
      </c>
      <c r="E1287">
        <v>7274</v>
      </c>
      <c r="F1287">
        <v>7307</v>
      </c>
      <c r="G1287">
        <v>7328</v>
      </c>
      <c r="H1287" t="s">
        <v>127</v>
      </c>
      <c r="I1287">
        <v>1006515</v>
      </c>
      <c r="J1287">
        <v>26421599</v>
      </c>
      <c r="K1287">
        <v>0.25</v>
      </c>
      <c r="L1287">
        <v>0.107</v>
      </c>
      <c r="M1287">
        <v>2</v>
      </c>
    </row>
    <row r="1288" spans="1:13" x14ac:dyDescent="0.2">
      <c r="A1288" t="s">
        <v>242</v>
      </c>
      <c r="B1288" t="s">
        <v>142</v>
      </c>
      <c r="C1288">
        <v>80</v>
      </c>
      <c r="D1288">
        <v>32.005000000000003</v>
      </c>
      <c r="E1288">
        <v>8807</v>
      </c>
      <c r="F1288">
        <v>8829</v>
      </c>
      <c r="G1288">
        <v>8873</v>
      </c>
      <c r="H1288" t="s">
        <v>36</v>
      </c>
      <c r="I1288">
        <v>505700</v>
      </c>
      <c r="J1288">
        <v>14100719</v>
      </c>
      <c r="K1288">
        <v>0.14000000000000001</v>
      </c>
      <c r="L1288">
        <v>5.7000000000000002E-2</v>
      </c>
      <c r="M1288">
        <v>2</v>
      </c>
    </row>
    <row r="1289" spans="1:13" x14ac:dyDescent="0.2">
      <c r="A1289" t="s">
        <v>242</v>
      </c>
      <c r="B1289" t="s">
        <v>143</v>
      </c>
      <c r="C1289">
        <v>81</v>
      </c>
      <c r="D1289">
        <v>32.872999999999998</v>
      </c>
      <c r="E1289">
        <v>9037</v>
      </c>
      <c r="F1289">
        <v>9104</v>
      </c>
      <c r="G1289">
        <v>9160</v>
      </c>
      <c r="H1289" t="s">
        <v>38</v>
      </c>
      <c r="I1289">
        <v>744825</v>
      </c>
      <c r="J1289">
        <v>19426779</v>
      </c>
      <c r="K1289">
        <v>0.19</v>
      </c>
      <c r="L1289">
        <v>7.8E-2</v>
      </c>
      <c r="M1289">
        <v>2</v>
      </c>
    </row>
    <row r="1290" spans="1:13" x14ac:dyDescent="0.2">
      <c r="A1290" t="s">
        <v>243</v>
      </c>
      <c r="B1290" t="s">
        <v>13</v>
      </c>
      <c r="C1290">
        <v>1</v>
      </c>
      <c r="D1290">
        <v>5.4260000000000002</v>
      </c>
      <c r="E1290">
        <v>410</v>
      </c>
      <c r="F1290">
        <v>424</v>
      </c>
      <c r="G1290">
        <v>473</v>
      </c>
      <c r="H1290" t="s">
        <v>68</v>
      </c>
      <c r="I1290">
        <v>1471959</v>
      </c>
      <c r="J1290">
        <v>32483682</v>
      </c>
      <c r="K1290">
        <v>0.42</v>
      </c>
      <c r="L1290">
        <v>0.11700000000000001</v>
      </c>
      <c r="M1290">
        <v>2</v>
      </c>
    </row>
    <row r="1291" spans="1:13" x14ac:dyDescent="0.2">
      <c r="A1291" t="s">
        <v>243</v>
      </c>
      <c r="B1291" t="s">
        <v>15</v>
      </c>
      <c r="C1291">
        <v>2</v>
      </c>
      <c r="D1291">
        <v>7.8140000000000001</v>
      </c>
      <c r="E1291">
        <v>1146</v>
      </c>
      <c r="F1291">
        <v>1179</v>
      </c>
      <c r="G1291">
        <v>1222</v>
      </c>
      <c r="H1291" t="s">
        <v>45</v>
      </c>
      <c r="I1291">
        <v>11118810</v>
      </c>
      <c r="J1291">
        <v>413522289</v>
      </c>
      <c r="K1291">
        <v>5.32</v>
      </c>
      <c r="L1291">
        <v>1.492</v>
      </c>
      <c r="M1291">
        <v>2</v>
      </c>
    </row>
    <row r="1292" spans="1:13" x14ac:dyDescent="0.2">
      <c r="A1292" t="s">
        <v>243</v>
      </c>
      <c r="B1292" t="s">
        <v>17</v>
      </c>
      <c r="C1292">
        <v>3</v>
      </c>
      <c r="D1292">
        <v>8.0050000000000008</v>
      </c>
      <c r="E1292">
        <v>1222</v>
      </c>
      <c r="F1292">
        <v>1239</v>
      </c>
      <c r="G1292">
        <v>1353</v>
      </c>
      <c r="H1292" t="s">
        <v>20</v>
      </c>
      <c r="I1292">
        <v>15311896</v>
      </c>
      <c r="J1292">
        <v>682822454</v>
      </c>
      <c r="K1292">
        <v>8.7799999999999994</v>
      </c>
      <c r="L1292">
        <v>2.4630000000000001</v>
      </c>
      <c r="M1292">
        <v>2</v>
      </c>
    </row>
    <row r="1293" spans="1:13" x14ac:dyDescent="0.2">
      <c r="A1293" t="s">
        <v>243</v>
      </c>
      <c r="B1293" t="s">
        <v>19</v>
      </c>
      <c r="C1293">
        <v>4</v>
      </c>
      <c r="D1293">
        <v>9.0540000000000003</v>
      </c>
      <c r="E1293">
        <v>1554</v>
      </c>
      <c r="F1293">
        <v>1571</v>
      </c>
      <c r="G1293">
        <v>1630</v>
      </c>
      <c r="H1293" t="s">
        <v>20</v>
      </c>
      <c r="I1293">
        <v>2059651</v>
      </c>
      <c r="J1293">
        <v>94041661</v>
      </c>
      <c r="K1293">
        <v>1.21</v>
      </c>
      <c r="L1293">
        <v>0.33900000000000002</v>
      </c>
      <c r="M1293">
        <v>2</v>
      </c>
    </row>
    <row r="1294" spans="1:13" x14ac:dyDescent="0.2">
      <c r="A1294" t="s">
        <v>243</v>
      </c>
      <c r="B1294" t="s">
        <v>21</v>
      </c>
      <c r="C1294">
        <v>5</v>
      </c>
      <c r="D1294">
        <v>9.3059999999999992</v>
      </c>
      <c r="E1294">
        <v>1630</v>
      </c>
      <c r="F1294">
        <v>1651</v>
      </c>
      <c r="G1294">
        <v>1662</v>
      </c>
      <c r="H1294" t="s">
        <v>20</v>
      </c>
      <c r="I1294">
        <v>11177244</v>
      </c>
      <c r="J1294">
        <v>309607373</v>
      </c>
      <c r="K1294">
        <v>3.98</v>
      </c>
      <c r="L1294">
        <v>1.117</v>
      </c>
      <c r="M1294">
        <v>2</v>
      </c>
    </row>
    <row r="1295" spans="1:13" x14ac:dyDescent="0.2">
      <c r="A1295" t="s">
        <v>243</v>
      </c>
      <c r="B1295" t="s">
        <v>23</v>
      </c>
      <c r="C1295">
        <v>6</v>
      </c>
      <c r="D1295">
        <v>9.3689999999999998</v>
      </c>
      <c r="E1295">
        <v>1662</v>
      </c>
      <c r="F1295">
        <v>1670</v>
      </c>
      <c r="G1295">
        <v>1787</v>
      </c>
      <c r="H1295" t="s">
        <v>22</v>
      </c>
      <c r="I1295">
        <v>7099196</v>
      </c>
      <c r="J1295">
        <v>394872565</v>
      </c>
      <c r="K1295">
        <v>5.08</v>
      </c>
      <c r="L1295">
        <v>1.425</v>
      </c>
      <c r="M1295">
        <v>2</v>
      </c>
    </row>
    <row r="1296" spans="1:13" x14ac:dyDescent="0.2">
      <c r="A1296" t="s">
        <v>243</v>
      </c>
      <c r="B1296" t="s">
        <v>25</v>
      </c>
      <c r="C1296">
        <v>7</v>
      </c>
      <c r="D1296">
        <v>9.9550000000000001</v>
      </c>
      <c r="E1296">
        <v>1787</v>
      </c>
      <c r="F1296">
        <v>1856</v>
      </c>
      <c r="G1296">
        <v>1947</v>
      </c>
      <c r="H1296" t="s">
        <v>126</v>
      </c>
      <c r="I1296">
        <v>64844778</v>
      </c>
      <c r="J1296">
        <v>5131793657</v>
      </c>
      <c r="K1296">
        <v>65.97</v>
      </c>
      <c r="L1296">
        <v>18.513000000000002</v>
      </c>
      <c r="M1296">
        <v>2</v>
      </c>
    </row>
    <row r="1297" spans="1:13" x14ac:dyDescent="0.2">
      <c r="A1297" t="s">
        <v>243</v>
      </c>
      <c r="B1297" t="s">
        <v>27</v>
      </c>
      <c r="C1297">
        <v>8</v>
      </c>
      <c r="D1297">
        <v>10.387</v>
      </c>
      <c r="E1297">
        <v>1947</v>
      </c>
      <c r="F1297">
        <v>1993</v>
      </c>
      <c r="G1297">
        <v>2067</v>
      </c>
      <c r="H1297" t="s">
        <v>52</v>
      </c>
      <c r="I1297">
        <v>9349489</v>
      </c>
      <c r="J1297">
        <v>454458073</v>
      </c>
      <c r="K1297">
        <v>5.84</v>
      </c>
      <c r="L1297">
        <v>1.639</v>
      </c>
      <c r="M1297">
        <v>2</v>
      </c>
    </row>
    <row r="1298" spans="1:13" x14ac:dyDescent="0.2">
      <c r="A1298" t="s">
        <v>243</v>
      </c>
      <c r="B1298" t="s">
        <v>29</v>
      </c>
      <c r="C1298">
        <v>9</v>
      </c>
      <c r="D1298">
        <v>10.776999999999999</v>
      </c>
      <c r="E1298">
        <v>2067</v>
      </c>
      <c r="F1298">
        <v>2116</v>
      </c>
      <c r="G1298">
        <v>2145</v>
      </c>
      <c r="H1298" t="s">
        <v>20</v>
      </c>
      <c r="I1298">
        <v>1500292</v>
      </c>
      <c r="J1298">
        <v>79836163</v>
      </c>
      <c r="K1298">
        <v>1.03</v>
      </c>
      <c r="L1298">
        <v>0.28799999999999998</v>
      </c>
      <c r="M1298">
        <v>2</v>
      </c>
    </row>
    <row r="1299" spans="1:13" x14ac:dyDescent="0.2">
      <c r="A1299" t="s">
        <v>243</v>
      </c>
      <c r="B1299" t="s">
        <v>31</v>
      </c>
      <c r="C1299">
        <v>10</v>
      </c>
      <c r="D1299">
        <v>11.151</v>
      </c>
      <c r="E1299">
        <v>2145</v>
      </c>
      <c r="F1299">
        <v>2234</v>
      </c>
      <c r="G1299">
        <v>2247</v>
      </c>
      <c r="H1299" t="s">
        <v>26</v>
      </c>
      <c r="I1299">
        <v>83366052</v>
      </c>
      <c r="J1299">
        <v>6242564088</v>
      </c>
      <c r="K1299">
        <v>80.25</v>
      </c>
      <c r="L1299">
        <v>22.521000000000001</v>
      </c>
      <c r="M1299">
        <v>2</v>
      </c>
    </row>
    <row r="1300" spans="1:13" x14ac:dyDescent="0.2">
      <c r="A1300" t="s">
        <v>243</v>
      </c>
      <c r="B1300" t="s">
        <v>33</v>
      </c>
      <c r="C1300">
        <v>11</v>
      </c>
      <c r="D1300">
        <v>11.311</v>
      </c>
      <c r="E1300">
        <v>2247</v>
      </c>
      <c r="F1300">
        <v>2285</v>
      </c>
      <c r="G1300">
        <v>2309</v>
      </c>
      <c r="H1300" t="s">
        <v>26</v>
      </c>
      <c r="I1300">
        <v>92444629</v>
      </c>
      <c r="J1300">
        <v>7779150287</v>
      </c>
      <c r="K1300">
        <v>100</v>
      </c>
      <c r="L1300">
        <v>28.064</v>
      </c>
      <c r="M1300">
        <v>2</v>
      </c>
    </row>
    <row r="1301" spans="1:13" x14ac:dyDescent="0.2">
      <c r="A1301" t="s">
        <v>243</v>
      </c>
      <c r="B1301" t="s">
        <v>35</v>
      </c>
      <c r="C1301">
        <v>12</v>
      </c>
      <c r="D1301">
        <v>11.458</v>
      </c>
      <c r="E1301">
        <v>2309</v>
      </c>
      <c r="F1301">
        <v>2331</v>
      </c>
      <c r="G1301">
        <v>2363</v>
      </c>
      <c r="H1301" t="s">
        <v>118</v>
      </c>
      <c r="I1301">
        <v>6473177</v>
      </c>
      <c r="J1301">
        <v>156890343</v>
      </c>
      <c r="K1301">
        <v>2.02</v>
      </c>
      <c r="L1301">
        <v>0.56599999999999995</v>
      </c>
      <c r="M1301">
        <v>2</v>
      </c>
    </row>
    <row r="1302" spans="1:13" x14ac:dyDescent="0.2">
      <c r="A1302" t="s">
        <v>243</v>
      </c>
      <c r="B1302" t="s">
        <v>37</v>
      </c>
      <c r="C1302">
        <v>13</v>
      </c>
      <c r="D1302">
        <v>11.771000000000001</v>
      </c>
      <c r="E1302">
        <v>2403</v>
      </c>
      <c r="F1302">
        <v>2430</v>
      </c>
      <c r="G1302">
        <v>2493</v>
      </c>
      <c r="H1302" t="s">
        <v>64</v>
      </c>
      <c r="I1302">
        <v>10512095</v>
      </c>
      <c r="J1302">
        <v>333134199</v>
      </c>
      <c r="K1302">
        <v>4.28</v>
      </c>
      <c r="L1302">
        <v>1.202</v>
      </c>
      <c r="M1302">
        <v>2</v>
      </c>
    </row>
    <row r="1303" spans="1:13" x14ac:dyDescent="0.2">
      <c r="A1303" t="s">
        <v>243</v>
      </c>
      <c r="B1303" t="s">
        <v>39</v>
      </c>
      <c r="C1303">
        <v>14</v>
      </c>
      <c r="D1303">
        <v>12.079000000000001</v>
      </c>
      <c r="E1303">
        <v>2493</v>
      </c>
      <c r="F1303">
        <v>2527</v>
      </c>
      <c r="G1303">
        <v>2580</v>
      </c>
      <c r="H1303" t="s">
        <v>76</v>
      </c>
      <c r="I1303">
        <v>1839341</v>
      </c>
      <c r="J1303">
        <v>71835256</v>
      </c>
      <c r="K1303">
        <v>0.92</v>
      </c>
      <c r="L1303">
        <v>0.25900000000000001</v>
      </c>
      <c r="M1303">
        <v>2</v>
      </c>
    </row>
    <row r="1304" spans="1:13" x14ac:dyDescent="0.2">
      <c r="A1304" t="s">
        <v>243</v>
      </c>
      <c r="B1304" t="s">
        <v>40</v>
      </c>
      <c r="C1304">
        <v>15</v>
      </c>
      <c r="D1304">
        <v>12.303000000000001</v>
      </c>
      <c r="E1304">
        <v>2580</v>
      </c>
      <c r="F1304">
        <v>2598</v>
      </c>
      <c r="G1304">
        <v>2646</v>
      </c>
      <c r="H1304" t="s">
        <v>126</v>
      </c>
      <c r="I1304">
        <v>731521</v>
      </c>
      <c r="J1304">
        <v>31836562</v>
      </c>
      <c r="K1304">
        <v>0.41</v>
      </c>
      <c r="L1304">
        <v>0.115</v>
      </c>
      <c r="M1304">
        <v>2</v>
      </c>
    </row>
    <row r="1305" spans="1:13" x14ac:dyDescent="0.2">
      <c r="A1305" t="s">
        <v>243</v>
      </c>
      <c r="B1305" t="s">
        <v>41</v>
      </c>
      <c r="C1305">
        <v>16</v>
      </c>
      <c r="D1305">
        <v>13.002000000000001</v>
      </c>
      <c r="E1305">
        <v>2768</v>
      </c>
      <c r="F1305">
        <v>2819</v>
      </c>
      <c r="G1305">
        <v>2861</v>
      </c>
      <c r="H1305" t="s">
        <v>99</v>
      </c>
      <c r="I1305">
        <v>4510892</v>
      </c>
      <c r="J1305">
        <v>218498054</v>
      </c>
      <c r="K1305">
        <v>2.81</v>
      </c>
      <c r="L1305">
        <v>0.78800000000000003</v>
      </c>
      <c r="M1305">
        <v>2</v>
      </c>
    </row>
    <row r="1306" spans="1:13" x14ac:dyDescent="0.2">
      <c r="A1306" t="s">
        <v>243</v>
      </c>
      <c r="B1306" t="s">
        <v>42</v>
      </c>
      <c r="C1306">
        <v>17</v>
      </c>
      <c r="D1306">
        <v>13.173999999999999</v>
      </c>
      <c r="E1306">
        <v>2861</v>
      </c>
      <c r="F1306">
        <v>2874</v>
      </c>
      <c r="G1306">
        <v>2890</v>
      </c>
      <c r="H1306" t="s">
        <v>52</v>
      </c>
      <c r="I1306">
        <v>663526</v>
      </c>
      <c r="J1306">
        <v>21252784</v>
      </c>
      <c r="K1306">
        <v>0.27</v>
      </c>
      <c r="L1306">
        <v>7.6999999999999999E-2</v>
      </c>
      <c r="M1306">
        <v>2</v>
      </c>
    </row>
    <row r="1307" spans="1:13" x14ac:dyDescent="0.2">
      <c r="A1307" t="s">
        <v>243</v>
      </c>
      <c r="B1307" t="s">
        <v>44</v>
      </c>
      <c r="C1307">
        <v>18</v>
      </c>
      <c r="D1307">
        <v>13.298</v>
      </c>
      <c r="E1307">
        <v>2890</v>
      </c>
      <c r="F1307">
        <v>2913</v>
      </c>
      <c r="G1307">
        <v>2940</v>
      </c>
      <c r="H1307" t="s">
        <v>22</v>
      </c>
      <c r="I1307">
        <v>895840</v>
      </c>
      <c r="J1307">
        <v>40386445</v>
      </c>
      <c r="K1307">
        <v>0.52</v>
      </c>
      <c r="L1307">
        <v>0.14599999999999999</v>
      </c>
      <c r="M1307">
        <v>2</v>
      </c>
    </row>
    <row r="1308" spans="1:13" x14ac:dyDescent="0.2">
      <c r="A1308" t="s">
        <v>243</v>
      </c>
      <c r="B1308" t="s">
        <v>46</v>
      </c>
      <c r="C1308">
        <v>19</v>
      </c>
      <c r="D1308">
        <v>13.445</v>
      </c>
      <c r="E1308">
        <v>2940</v>
      </c>
      <c r="F1308">
        <v>2960</v>
      </c>
      <c r="G1308">
        <v>2972</v>
      </c>
      <c r="H1308" t="s">
        <v>49</v>
      </c>
      <c r="I1308">
        <v>3368019</v>
      </c>
      <c r="J1308">
        <v>104648657</v>
      </c>
      <c r="K1308">
        <v>1.35</v>
      </c>
      <c r="L1308">
        <v>0.378</v>
      </c>
      <c r="M1308">
        <v>2</v>
      </c>
    </row>
    <row r="1309" spans="1:13" x14ac:dyDescent="0.2">
      <c r="A1309" t="s">
        <v>243</v>
      </c>
      <c r="B1309" t="s">
        <v>48</v>
      </c>
      <c r="C1309">
        <v>20</v>
      </c>
      <c r="D1309">
        <v>13.518000000000001</v>
      </c>
      <c r="E1309">
        <v>2972</v>
      </c>
      <c r="F1309">
        <v>2982</v>
      </c>
      <c r="G1309">
        <v>3020</v>
      </c>
      <c r="H1309" t="s">
        <v>30</v>
      </c>
      <c r="I1309">
        <v>2575560</v>
      </c>
      <c r="J1309">
        <v>87015819</v>
      </c>
      <c r="K1309">
        <v>1.1200000000000001</v>
      </c>
      <c r="L1309">
        <v>0.314</v>
      </c>
      <c r="M1309">
        <v>2</v>
      </c>
    </row>
    <row r="1310" spans="1:13" x14ac:dyDescent="0.2">
      <c r="A1310" t="s">
        <v>243</v>
      </c>
      <c r="B1310" t="s">
        <v>50</v>
      </c>
      <c r="C1310">
        <v>21</v>
      </c>
      <c r="D1310">
        <v>13.776</v>
      </c>
      <c r="E1310">
        <v>3035</v>
      </c>
      <c r="F1310">
        <v>3064</v>
      </c>
      <c r="G1310">
        <v>3084</v>
      </c>
      <c r="H1310" t="s">
        <v>14</v>
      </c>
      <c r="I1310">
        <v>4269984</v>
      </c>
      <c r="J1310">
        <v>149338070</v>
      </c>
      <c r="K1310">
        <v>1.92</v>
      </c>
      <c r="L1310">
        <v>0.53900000000000003</v>
      </c>
      <c r="M1310">
        <v>2</v>
      </c>
    </row>
    <row r="1311" spans="1:13" x14ac:dyDescent="0.2">
      <c r="A1311" t="s">
        <v>243</v>
      </c>
      <c r="B1311" t="s">
        <v>51</v>
      </c>
      <c r="C1311">
        <v>22</v>
      </c>
      <c r="D1311">
        <v>13.894</v>
      </c>
      <c r="E1311">
        <v>3084</v>
      </c>
      <c r="F1311">
        <v>3102</v>
      </c>
      <c r="G1311">
        <v>3116</v>
      </c>
      <c r="H1311" t="s">
        <v>52</v>
      </c>
      <c r="I1311">
        <v>4040992</v>
      </c>
      <c r="J1311">
        <v>132586981</v>
      </c>
      <c r="K1311">
        <v>1.7</v>
      </c>
      <c r="L1311">
        <v>0.47799999999999998</v>
      </c>
      <c r="M1311">
        <v>2</v>
      </c>
    </row>
    <row r="1312" spans="1:13" x14ac:dyDescent="0.2">
      <c r="A1312" t="s">
        <v>243</v>
      </c>
      <c r="B1312" t="s">
        <v>53</v>
      </c>
      <c r="C1312">
        <v>23</v>
      </c>
      <c r="D1312">
        <v>13.99</v>
      </c>
      <c r="E1312">
        <v>3116</v>
      </c>
      <c r="F1312">
        <v>3132</v>
      </c>
      <c r="G1312">
        <v>3169</v>
      </c>
      <c r="H1312" t="s">
        <v>26</v>
      </c>
      <c r="I1312">
        <v>7337080</v>
      </c>
      <c r="J1312">
        <v>271295787</v>
      </c>
      <c r="K1312">
        <v>3.49</v>
      </c>
      <c r="L1312">
        <v>0.97899999999999998</v>
      </c>
      <c r="M1312">
        <v>2</v>
      </c>
    </row>
    <row r="1313" spans="1:13" x14ac:dyDescent="0.2">
      <c r="A1313" t="s">
        <v>243</v>
      </c>
      <c r="B1313" t="s">
        <v>55</v>
      </c>
      <c r="C1313">
        <v>24</v>
      </c>
      <c r="D1313">
        <v>14.17</v>
      </c>
      <c r="E1313">
        <v>3169</v>
      </c>
      <c r="F1313">
        <v>3189</v>
      </c>
      <c r="G1313">
        <v>3210</v>
      </c>
      <c r="H1313" t="s">
        <v>26</v>
      </c>
      <c r="I1313">
        <v>2097196</v>
      </c>
      <c r="J1313">
        <v>91766849</v>
      </c>
      <c r="K1313">
        <v>1.18</v>
      </c>
      <c r="L1313">
        <v>0.33100000000000002</v>
      </c>
      <c r="M1313">
        <v>2</v>
      </c>
    </row>
    <row r="1314" spans="1:13" x14ac:dyDescent="0.2">
      <c r="A1314" t="s">
        <v>243</v>
      </c>
      <c r="B1314" t="s">
        <v>57</v>
      </c>
      <c r="C1314">
        <v>25</v>
      </c>
      <c r="D1314">
        <v>14.29</v>
      </c>
      <c r="E1314">
        <v>3210</v>
      </c>
      <c r="F1314">
        <v>3227</v>
      </c>
      <c r="G1314">
        <v>3241</v>
      </c>
      <c r="H1314" t="s">
        <v>26</v>
      </c>
      <c r="I1314">
        <v>1436488</v>
      </c>
      <c r="J1314">
        <v>53180063</v>
      </c>
      <c r="K1314">
        <v>0.68</v>
      </c>
      <c r="L1314">
        <v>0.192</v>
      </c>
      <c r="M1314">
        <v>2</v>
      </c>
    </row>
    <row r="1315" spans="1:13" x14ac:dyDescent="0.2">
      <c r="A1315" t="s">
        <v>243</v>
      </c>
      <c r="B1315" t="s">
        <v>58</v>
      </c>
      <c r="C1315">
        <v>26</v>
      </c>
      <c r="D1315">
        <v>14.388</v>
      </c>
      <c r="E1315">
        <v>3241</v>
      </c>
      <c r="F1315">
        <v>3258</v>
      </c>
      <c r="G1315">
        <v>3287</v>
      </c>
      <c r="H1315" t="s">
        <v>26</v>
      </c>
      <c r="I1315">
        <v>14269200</v>
      </c>
      <c r="J1315">
        <v>433036769</v>
      </c>
      <c r="K1315">
        <v>5.57</v>
      </c>
      <c r="L1315">
        <v>1.5620000000000001</v>
      </c>
      <c r="M1315">
        <v>2</v>
      </c>
    </row>
    <row r="1316" spans="1:13" x14ac:dyDescent="0.2">
      <c r="A1316" t="s">
        <v>243</v>
      </c>
      <c r="B1316" t="s">
        <v>59</v>
      </c>
      <c r="C1316">
        <v>27</v>
      </c>
      <c r="D1316">
        <v>14.531000000000001</v>
      </c>
      <c r="E1316">
        <v>3287</v>
      </c>
      <c r="F1316">
        <v>3303</v>
      </c>
      <c r="G1316">
        <v>3319</v>
      </c>
      <c r="H1316" t="s">
        <v>49</v>
      </c>
      <c r="I1316">
        <v>2559302</v>
      </c>
      <c r="J1316">
        <v>82192234</v>
      </c>
      <c r="K1316">
        <v>1.06</v>
      </c>
      <c r="L1316">
        <v>0.29699999999999999</v>
      </c>
      <c r="M1316">
        <v>2</v>
      </c>
    </row>
    <row r="1317" spans="1:13" x14ac:dyDescent="0.2">
      <c r="A1317" t="s">
        <v>243</v>
      </c>
      <c r="B1317" t="s">
        <v>60</v>
      </c>
      <c r="C1317">
        <v>28</v>
      </c>
      <c r="D1317">
        <v>14.632999999999999</v>
      </c>
      <c r="E1317">
        <v>3319</v>
      </c>
      <c r="F1317">
        <v>3335</v>
      </c>
      <c r="G1317">
        <v>3364</v>
      </c>
      <c r="H1317" t="s">
        <v>22</v>
      </c>
      <c r="I1317">
        <v>5481398</v>
      </c>
      <c r="J1317">
        <v>167677333</v>
      </c>
      <c r="K1317">
        <v>2.16</v>
      </c>
      <c r="L1317">
        <v>0.60499999999999998</v>
      </c>
      <c r="M1317">
        <v>2</v>
      </c>
    </row>
    <row r="1318" spans="1:13" x14ac:dyDescent="0.2">
      <c r="A1318" t="s">
        <v>243</v>
      </c>
      <c r="B1318" t="s">
        <v>61</v>
      </c>
      <c r="C1318">
        <v>29</v>
      </c>
      <c r="D1318">
        <v>14.955</v>
      </c>
      <c r="E1318">
        <v>3419</v>
      </c>
      <c r="F1318">
        <v>3437</v>
      </c>
      <c r="G1318">
        <v>3457</v>
      </c>
      <c r="H1318" t="s">
        <v>20</v>
      </c>
      <c r="I1318">
        <v>2991679</v>
      </c>
      <c r="J1318">
        <v>93593673</v>
      </c>
      <c r="K1318">
        <v>1.2</v>
      </c>
      <c r="L1318">
        <v>0.33800000000000002</v>
      </c>
      <c r="M1318">
        <v>2</v>
      </c>
    </row>
    <row r="1319" spans="1:13" x14ac:dyDescent="0.2">
      <c r="A1319" t="s">
        <v>243</v>
      </c>
      <c r="B1319" t="s">
        <v>62</v>
      </c>
      <c r="C1319">
        <v>30</v>
      </c>
      <c r="D1319">
        <v>15.112</v>
      </c>
      <c r="E1319">
        <v>3457</v>
      </c>
      <c r="F1319">
        <v>3487</v>
      </c>
      <c r="G1319">
        <v>3564</v>
      </c>
      <c r="H1319" t="s">
        <v>20</v>
      </c>
      <c r="I1319">
        <v>3702726</v>
      </c>
      <c r="J1319">
        <v>231254311</v>
      </c>
      <c r="K1319">
        <v>2.97</v>
      </c>
      <c r="L1319">
        <v>0.83399999999999996</v>
      </c>
      <c r="M1319">
        <v>2</v>
      </c>
    </row>
    <row r="1320" spans="1:13" x14ac:dyDescent="0.2">
      <c r="A1320" t="s">
        <v>243</v>
      </c>
      <c r="B1320" t="s">
        <v>63</v>
      </c>
      <c r="C1320">
        <v>31</v>
      </c>
      <c r="D1320">
        <v>15.459</v>
      </c>
      <c r="E1320">
        <v>3564</v>
      </c>
      <c r="F1320">
        <v>3596</v>
      </c>
      <c r="G1320">
        <v>3652</v>
      </c>
      <c r="H1320" t="s">
        <v>22</v>
      </c>
      <c r="I1320">
        <v>3977534</v>
      </c>
      <c r="J1320">
        <v>129684698</v>
      </c>
      <c r="K1320">
        <v>1.67</v>
      </c>
      <c r="L1320">
        <v>0.46800000000000003</v>
      </c>
      <c r="M1320">
        <v>2</v>
      </c>
    </row>
    <row r="1321" spans="1:13" x14ac:dyDescent="0.2">
      <c r="A1321" t="s">
        <v>243</v>
      </c>
      <c r="B1321" t="s">
        <v>65</v>
      </c>
      <c r="C1321">
        <v>32</v>
      </c>
      <c r="D1321">
        <v>15.707000000000001</v>
      </c>
      <c r="E1321">
        <v>3652</v>
      </c>
      <c r="F1321">
        <v>3675</v>
      </c>
      <c r="G1321">
        <v>3710</v>
      </c>
      <c r="H1321" t="s">
        <v>126</v>
      </c>
      <c r="I1321">
        <v>2106145</v>
      </c>
      <c r="J1321">
        <v>71775695</v>
      </c>
      <c r="K1321">
        <v>0.92</v>
      </c>
      <c r="L1321">
        <v>0.25900000000000001</v>
      </c>
      <c r="M1321">
        <v>2</v>
      </c>
    </row>
    <row r="1322" spans="1:13" x14ac:dyDescent="0.2">
      <c r="A1322" t="s">
        <v>243</v>
      </c>
      <c r="B1322" t="s">
        <v>67</v>
      </c>
      <c r="C1322">
        <v>33</v>
      </c>
      <c r="D1322">
        <v>15.932</v>
      </c>
      <c r="E1322">
        <v>3710</v>
      </c>
      <c r="F1322">
        <v>3746</v>
      </c>
      <c r="G1322">
        <v>3758</v>
      </c>
      <c r="H1322" t="s">
        <v>123</v>
      </c>
      <c r="I1322">
        <v>1272392</v>
      </c>
      <c r="J1322">
        <v>55729794</v>
      </c>
      <c r="K1322">
        <v>0.72</v>
      </c>
      <c r="L1322">
        <v>0.20100000000000001</v>
      </c>
      <c r="M1322">
        <v>2</v>
      </c>
    </row>
    <row r="1323" spans="1:13" x14ac:dyDescent="0.2">
      <c r="A1323" t="s">
        <v>243</v>
      </c>
      <c r="B1323" t="s">
        <v>69</v>
      </c>
      <c r="C1323">
        <v>34</v>
      </c>
      <c r="D1323">
        <v>16.021000000000001</v>
      </c>
      <c r="E1323">
        <v>3758</v>
      </c>
      <c r="F1323">
        <v>3774</v>
      </c>
      <c r="G1323">
        <v>3832</v>
      </c>
      <c r="H1323" t="s">
        <v>124</v>
      </c>
      <c r="I1323">
        <v>4901457</v>
      </c>
      <c r="J1323">
        <v>206598726</v>
      </c>
      <c r="K1323">
        <v>2.66</v>
      </c>
      <c r="L1323">
        <v>0.745</v>
      </c>
      <c r="M1323">
        <v>2</v>
      </c>
    </row>
    <row r="1324" spans="1:13" x14ac:dyDescent="0.2">
      <c r="A1324" t="s">
        <v>243</v>
      </c>
      <c r="B1324" t="s">
        <v>70</v>
      </c>
      <c r="C1324">
        <v>35</v>
      </c>
      <c r="D1324">
        <v>16.364000000000001</v>
      </c>
      <c r="E1324">
        <v>3832</v>
      </c>
      <c r="F1324">
        <v>3883</v>
      </c>
      <c r="G1324">
        <v>3904</v>
      </c>
      <c r="H1324" t="s">
        <v>124</v>
      </c>
      <c r="I1324">
        <v>7771832</v>
      </c>
      <c r="J1324">
        <v>307637378</v>
      </c>
      <c r="K1324">
        <v>3.95</v>
      </c>
      <c r="L1324">
        <v>1.1100000000000001</v>
      </c>
      <c r="M1324">
        <v>2</v>
      </c>
    </row>
    <row r="1325" spans="1:13" x14ac:dyDescent="0.2">
      <c r="A1325" t="s">
        <v>243</v>
      </c>
      <c r="B1325" t="s">
        <v>71</v>
      </c>
      <c r="C1325">
        <v>36</v>
      </c>
      <c r="D1325">
        <v>16.55</v>
      </c>
      <c r="E1325">
        <v>3904</v>
      </c>
      <c r="F1325">
        <v>3941</v>
      </c>
      <c r="G1325">
        <v>3974</v>
      </c>
      <c r="H1325" t="s">
        <v>113</v>
      </c>
      <c r="I1325">
        <v>2946399</v>
      </c>
      <c r="J1325">
        <v>121974977</v>
      </c>
      <c r="K1325">
        <v>1.57</v>
      </c>
      <c r="L1325">
        <v>0.44</v>
      </c>
      <c r="M1325">
        <v>2</v>
      </c>
    </row>
    <row r="1326" spans="1:13" x14ac:dyDescent="0.2">
      <c r="A1326" t="s">
        <v>243</v>
      </c>
      <c r="B1326" t="s">
        <v>72</v>
      </c>
      <c r="C1326">
        <v>37</v>
      </c>
      <c r="D1326">
        <v>16.731999999999999</v>
      </c>
      <c r="E1326">
        <v>3974</v>
      </c>
      <c r="F1326">
        <v>3999</v>
      </c>
      <c r="G1326">
        <v>4019</v>
      </c>
      <c r="H1326" t="s">
        <v>147</v>
      </c>
      <c r="I1326">
        <v>1047182</v>
      </c>
      <c r="J1326">
        <v>39879170</v>
      </c>
      <c r="K1326">
        <v>0.51</v>
      </c>
      <c r="L1326">
        <v>0.14399999999999999</v>
      </c>
      <c r="M1326">
        <v>2</v>
      </c>
    </row>
    <row r="1327" spans="1:13" x14ac:dyDescent="0.2">
      <c r="A1327" t="s">
        <v>243</v>
      </c>
      <c r="B1327" t="s">
        <v>73</v>
      </c>
      <c r="C1327">
        <v>38</v>
      </c>
      <c r="D1327">
        <v>16.844999999999999</v>
      </c>
      <c r="E1327">
        <v>4019</v>
      </c>
      <c r="F1327">
        <v>4035</v>
      </c>
      <c r="G1327">
        <v>4046</v>
      </c>
      <c r="H1327" t="s">
        <v>20</v>
      </c>
      <c r="I1327">
        <v>5224538</v>
      </c>
      <c r="J1327">
        <v>134474470</v>
      </c>
      <c r="K1327">
        <v>1.73</v>
      </c>
      <c r="L1327">
        <v>0.48499999999999999</v>
      </c>
      <c r="M1327">
        <v>2</v>
      </c>
    </row>
    <row r="1328" spans="1:13" x14ac:dyDescent="0.2">
      <c r="A1328" t="s">
        <v>243</v>
      </c>
      <c r="B1328" t="s">
        <v>74</v>
      </c>
      <c r="C1328">
        <v>39</v>
      </c>
      <c r="D1328">
        <v>16.934000000000001</v>
      </c>
      <c r="E1328">
        <v>4046</v>
      </c>
      <c r="F1328">
        <v>4063</v>
      </c>
      <c r="G1328">
        <v>4120</v>
      </c>
      <c r="H1328" t="s">
        <v>115</v>
      </c>
      <c r="I1328">
        <v>8511217</v>
      </c>
      <c r="J1328">
        <v>319549453</v>
      </c>
      <c r="K1328">
        <v>4.1100000000000003</v>
      </c>
      <c r="L1328">
        <v>1.153</v>
      </c>
      <c r="M1328">
        <v>2</v>
      </c>
    </row>
    <row r="1329" spans="1:13" x14ac:dyDescent="0.2">
      <c r="A1329" t="s">
        <v>243</v>
      </c>
      <c r="B1329" t="s">
        <v>75</v>
      </c>
      <c r="C1329">
        <v>40</v>
      </c>
      <c r="D1329">
        <v>17.193000000000001</v>
      </c>
      <c r="E1329">
        <v>4120</v>
      </c>
      <c r="F1329">
        <v>4145</v>
      </c>
      <c r="G1329">
        <v>4196</v>
      </c>
      <c r="H1329" t="s">
        <v>99</v>
      </c>
      <c r="I1329">
        <v>11637658</v>
      </c>
      <c r="J1329">
        <v>365592786</v>
      </c>
      <c r="K1329">
        <v>4.7</v>
      </c>
      <c r="L1329">
        <v>1.319</v>
      </c>
      <c r="M1329">
        <v>2</v>
      </c>
    </row>
    <row r="1330" spans="1:13" x14ac:dyDescent="0.2">
      <c r="A1330" t="s">
        <v>243</v>
      </c>
      <c r="B1330" t="s">
        <v>77</v>
      </c>
      <c r="C1330">
        <v>41</v>
      </c>
      <c r="D1330">
        <v>17.651</v>
      </c>
      <c r="E1330">
        <v>4257</v>
      </c>
      <c r="F1330">
        <v>4290</v>
      </c>
      <c r="G1330">
        <v>4315</v>
      </c>
      <c r="H1330" t="s">
        <v>64</v>
      </c>
      <c r="I1330">
        <v>5272865</v>
      </c>
      <c r="J1330">
        <v>140496826</v>
      </c>
      <c r="K1330">
        <v>1.81</v>
      </c>
      <c r="L1330">
        <v>0.50700000000000001</v>
      </c>
      <c r="M1330">
        <v>2</v>
      </c>
    </row>
    <row r="1331" spans="1:13" x14ac:dyDescent="0.2">
      <c r="A1331" t="s">
        <v>243</v>
      </c>
      <c r="B1331" t="s">
        <v>78</v>
      </c>
      <c r="C1331">
        <v>42</v>
      </c>
      <c r="D1331">
        <v>18.183</v>
      </c>
      <c r="E1331">
        <v>4434</v>
      </c>
      <c r="F1331">
        <v>4458</v>
      </c>
      <c r="G1331">
        <v>4510</v>
      </c>
      <c r="H1331" t="s">
        <v>30</v>
      </c>
      <c r="I1331">
        <v>1123095</v>
      </c>
      <c r="J1331">
        <v>35940577</v>
      </c>
      <c r="K1331">
        <v>0.46</v>
      </c>
      <c r="L1331">
        <v>0.13</v>
      </c>
      <c r="M1331">
        <v>2</v>
      </c>
    </row>
    <row r="1332" spans="1:13" x14ac:dyDescent="0.2">
      <c r="A1332" t="s">
        <v>243</v>
      </c>
      <c r="B1332" t="s">
        <v>79</v>
      </c>
      <c r="C1332">
        <v>43</v>
      </c>
      <c r="D1332">
        <v>18.420999999999999</v>
      </c>
      <c r="E1332">
        <v>4510</v>
      </c>
      <c r="F1332">
        <v>4533</v>
      </c>
      <c r="G1332">
        <v>4548</v>
      </c>
      <c r="H1332" t="s">
        <v>127</v>
      </c>
      <c r="I1332">
        <v>2777003</v>
      </c>
      <c r="J1332">
        <v>82043394</v>
      </c>
      <c r="K1332">
        <v>1.05</v>
      </c>
      <c r="L1332">
        <v>0.29599999999999999</v>
      </c>
      <c r="M1332">
        <v>2</v>
      </c>
    </row>
    <row r="1333" spans="1:13" x14ac:dyDescent="0.2">
      <c r="A1333" t="s">
        <v>243</v>
      </c>
      <c r="B1333" t="s">
        <v>80</v>
      </c>
      <c r="C1333">
        <v>44</v>
      </c>
      <c r="D1333">
        <v>18.504999999999999</v>
      </c>
      <c r="E1333">
        <v>4548</v>
      </c>
      <c r="F1333">
        <v>4560</v>
      </c>
      <c r="G1333">
        <v>4580</v>
      </c>
      <c r="H1333" t="s">
        <v>124</v>
      </c>
      <c r="I1333">
        <v>2167390</v>
      </c>
      <c r="J1333">
        <v>63493311</v>
      </c>
      <c r="K1333">
        <v>0.82</v>
      </c>
      <c r="L1333">
        <v>0.22900000000000001</v>
      </c>
      <c r="M1333">
        <v>2</v>
      </c>
    </row>
    <row r="1334" spans="1:13" x14ac:dyDescent="0.2">
      <c r="A1334" t="s">
        <v>243</v>
      </c>
      <c r="B1334" t="s">
        <v>81</v>
      </c>
      <c r="C1334">
        <v>45</v>
      </c>
      <c r="D1334">
        <v>18.68</v>
      </c>
      <c r="E1334">
        <v>4580</v>
      </c>
      <c r="F1334">
        <v>4615</v>
      </c>
      <c r="G1334">
        <v>4675</v>
      </c>
      <c r="H1334" t="s">
        <v>24</v>
      </c>
      <c r="I1334">
        <v>2821596</v>
      </c>
      <c r="J1334">
        <v>103741693</v>
      </c>
      <c r="K1334">
        <v>1.33</v>
      </c>
      <c r="L1334">
        <v>0.374</v>
      </c>
      <c r="M1334">
        <v>2</v>
      </c>
    </row>
    <row r="1335" spans="1:13" x14ac:dyDescent="0.2">
      <c r="A1335" t="s">
        <v>243</v>
      </c>
      <c r="B1335" t="s">
        <v>82</v>
      </c>
      <c r="C1335">
        <v>46</v>
      </c>
      <c r="D1335">
        <v>19.007000000000001</v>
      </c>
      <c r="E1335">
        <v>4690</v>
      </c>
      <c r="F1335">
        <v>4719</v>
      </c>
      <c r="G1335">
        <v>4734</v>
      </c>
      <c r="H1335" t="s">
        <v>127</v>
      </c>
      <c r="I1335">
        <v>1305884</v>
      </c>
      <c r="J1335">
        <v>45558283</v>
      </c>
      <c r="K1335">
        <v>0.59</v>
      </c>
      <c r="L1335">
        <v>0.16400000000000001</v>
      </c>
      <c r="M1335">
        <v>2</v>
      </c>
    </row>
    <row r="1336" spans="1:13" x14ac:dyDescent="0.2">
      <c r="A1336" t="s">
        <v>243</v>
      </c>
      <c r="B1336" t="s">
        <v>83</v>
      </c>
      <c r="C1336">
        <v>47</v>
      </c>
      <c r="D1336">
        <v>19.100000000000001</v>
      </c>
      <c r="E1336">
        <v>4734</v>
      </c>
      <c r="F1336">
        <v>4748</v>
      </c>
      <c r="G1336">
        <v>4765</v>
      </c>
      <c r="H1336" t="s">
        <v>22</v>
      </c>
      <c r="I1336">
        <v>1804596</v>
      </c>
      <c r="J1336">
        <v>49197062</v>
      </c>
      <c r="K1336">
        <v>0.63</v>
      </c>
      <c r="L1336">
        <v>0.17699999999999999</v>
      </c>
      <c r="M1336">
        <v>2</v>
      </c>
    </row>
    <row r="1337" spans="1:13" x14ac:dyDescent="0.2">
      <c r="A1337" t="s">
        <v>243</v>
      </c>
      <c r="B1337" t="s">
        <v>85</v>
      </c>
      <c r="C1337">
        <v>48</v>
      </c>
      <c r="D1337">
        <v>19.398</v>
      </c>
      <c r="E1337">
        <v>4821</v>
      </c>
      <c r="F1337">
        <v>4842</v>
      </c>
      <c r="G1337">
        <v>4863</v>
      </c>
      <c r="H1337" t="s">
        <v>49</v>
      </c>
      <c r="I1337">
        <v>3645975</v>
      </c>
      <c r="J1337">
        <v>101488394</v>
      </c>
      <c r="K1337">
        <v>1.3</v>
      </c>
      <c r="L1337">
        <v>0.36599999999999999</v>
      </c>
      <c r="M1337">
        <v>2</v>
      </c>
    </row>
    <row r="1338" spans="1:13" x14ac:dyDescent="0.2">
      <c r="A1338" t="s">
        <v>243</v>
      </c>
      <c r="B1338" t="s">
        <v>86</v>
      </c>
      <c r="C1338">
        <v>49</v>
      </c>
      <c r="D1338">
        <v>19.504999999999999</v>
      </c>
      <c r="E1338">
        <v>4863</v>
      </c>
      <c r="F1338">
        <v>4876</v>
      </c>
      <c r="G1338">
        <v>4905</v>
      </c>
      <c r="H1338" t="s">
        <v>52</v>
      </c>
      <c r="I1338">
        <v>2168685</v>
      </c>
      <c r="J1338">
        <v>54213108</v>
      </c>
      <c r="K1338">
        <v>0.7</v>
      </c>
      <c r="L1338">
        <v>0.19600000000000001</v>
      </c>
      <c r="M1338">
        <v>2</v>
      </c>
    </row>
    <row r="1339" spans="1:13" x14ac:dyDescent="0.2">
      <c r="A1339" t="s">
        <v>243</v>
      </c>
      <c r="B1339" t="s">
        <v>87</v>
      </c>
      <c r="C1339">
        <v>50</v>
      </c>
      <c r="D1339">
        <v>19.757000000000001</v>
      </c>
      <c r="E1339">
        <v>4935</v>
      </c>
      <c r="F1339">
        <v>4956</v>
      </c>
      <c r="G1339">
        <v>4978</v>
      </c>
      <c r="H1339" t="s">
        <v>155</v>
      </c>
      <c r="I1339">
        <v>851971</v>
      </c>
      <c r="J1339">
        <v>23952868</v>
      </c>
      <c r="K1339">
        <v>0.31</v>
      </c>
      <c r="L1339">
        <v>8.5999999999999993E-2</v>
      </c>
      <c r="M1339">
        <v>2</v>
      </c>
    </row>
    <row r="1340" spans="1:13" x14ac:dyDescent="0.2">
      <c r="A1340" t="s">
        <v>243</v>
      </c>
      <c r="B1340" t="s">
        <v>88</v>
      </c>
      <c r="C1340">
        <v>51</v>
      </c>
      <c r="D1340">
        <v>20.116</v>
      </c>
      <c r="E1340">
        <v>5025</v>
      </c>
      <c r="F1340">
        <v>5069</v>
      </c>
      <c r="G1340">
        <v>5087</v>
      </c>
      <c r="H1340" t="s">
        <v>167</v>
      </c>
      <c r="I1340">
        <v>1565166</v>
      </c>
      <c r="J1340">
        <v>72242996</v>
      </c>
      <c r="K1340">
        <v>0.93</v>
      </c>
      <c r="L1340">
        <v>0.26100000000000001</v>
      </c>
      <c r="M1340">
        <v>2</v>
      </c>
    </row>
    <row r="1341" spans="1:13" x14ac:dyDescent="0.2">
      <c r="A1341" t="s">
        <v>243</v>
      </c>
      <c r="B1341" t="s">
        <v>89</v>
      </c>
      <c r="C1341">
        <v>52</v>
      </c>
      <c r="D1341">
        <v>20.260999999999999</v>
      </c>
      <c r="E1341">
        <v>5087</v>
      </c>
      <c r="F1341">
        <v>5115</v>
      </c>
      <c r="G1341">
        <v>5201</v>
      </c>
      <c r="H1341" t="s">
        <v>47</v>
      </c>
      <c r="I1341">
        <v>1532977</v>
      </c>
      <c r="J1341">
        <v>89867947</v>
      </c>
      <c r="K1341">
        <v>1.1599999999999999</v>
      </c>
      <c r="L1341">
        <v>0.32400000000000001</v>
      </c>
      <c r="M1341">
        <v>2</v>
      </c>
    </row>
    <row r="1342" spans="1:13" x14ac:dyDescent="0.2">
      <c r="A1342" t="s">
        <v>243</v>
      </c>
      <c r="B1342" t="s">
        <v>91</v>
      </c>
      <c r="C1342">
        <v>53</v>
      </c>
      <c r="D1342">
        <v>21.242000000000001</v>
      </c>
      <c r="E1342">
        <v>5350</v>
      </c>
      <c r="F1342">
        <v>5425</v>
      </c>
      <c r="G1342">
        <v>5449</v>
      </c>
      <c r="H1342" t="s">
        <v>56</v>
      </c>
      <c r="I1342">
        <v>718491</v>
      </c>
      <c r="J1342">
        <v>20095318</v>
      </c>
      <c r="K1342">
        <v>0.26</v>
      </c>
      <c r="L1342">
        <v>7.1999999999999995E-2</v>
      </c>
      <c r="M1342">
        <v>2</v>
      </c>
    </row>
    <row r="1343" spans="1:13" x14ac:dyDescent="0.2">
      <c r="A1343" t="s">
        <v>243</v>
      </c>
      <c r="B1343" t="s">
        <v>92</v>
      </c>
      <c r="C1343">
        <v>54</v>
      </c>
      <c r="D1343">
        <v>21.837</v>
      </c>
      <c r="E1343">
        <v>5593</v>
      </c>
      <c r="F1343">
        <v>5614</v>
      </c>
      <c r="G1343">
        <v>5630</v>
      </c>
      <c r="H1343" t="s">
        <v>38</v>
      </c>
      <c r="I1343">
        <v>704799</v>
      </c>
      <c r="J1343">
        <v>16765223</v>
      </c>
      <c r="K1343">
        <v>0.22</v>
      </c>
      <c r="L1343">
        <v>0.06</v>
      </c>
      <c r="M1343">
        <v>2</v>
      </c>
    </row>
    <row r="1344" spans="1:13" x14ac:dyDescent="0.2">
      <c r="A1344" t="s">
        <v>243</v>
      </c>
      <c r="B1344" t="s">
        <v>93</v>
      </c>
      <c r="C1344">
        <v>55</v>
      </c>
      <c r="D1344">
        <v>22.035</v>
      </c>
      <c r="E1344">
        <v>5630</v>
      </c>
      <c r="F1344">
        <v>5676</v>
      </c>
      <c r="G1344">
        <v>5733</v>
      </c>
      <c r="H1344" t="s">
        <v>30</v>
      </c>
      <c r="I1344">
        <v>1403604</v>
      </c>
      <c r="J1344">
        <v>46786658</v>
      </c>
      <c r="K1344">
        <v>0.6</v>
      </c>
      <c r="L1344">
        <v>0.16900000000000001</v>
      </c>
      <c r="M1344">
        <v>2</v>
      </c>
    </row>
    <row r="1345" spans="1:13" x14ac:dyDescent="0.2">
      <c r="A1345" t="s">
        <v>243</v>
      </c>
      <c r="B1345" t="s">
        <v>94</v>
      </c>
      <c r="C1345">
        <v>56</v>
      </c>
      <c r="D1345">
        <v>22.312000000000001</v>
      </c>
      <c r="E1345">
        <v>5734</v>
      </c>
      <c r="F1345">
        <v>5764</v>
      </c>
      <c r="G1345">
        <v>5786</v>
      </c>
      <c r="H1345" t="s">
        <v>95</v>
      </c>
      <c r="I1345">
        <v>4549450</v>
      </c>
      <c r="J1345">
        <v>195485250</v>
      </c>
      <c r="K1345">
        <v>2.5099999999999998</v>
      </c>
      <c r="L1345">
        <v>0.70499999999999996</v>
      </c>
      <c r="M1345">
        <v>2</v>
      </c>
    </row>
    <row r="1346" spans="1:13" x14ac:dyDescent="0.2">
      <c r="A1346" t="s">
        <v>243</v>
      </c>
      <c r="B1346" t="s">
        <v>96</v>
      </c>
      <c r="C1346">
        <v>57</v>
      </c>
      <c r="D1346">
        <v>22.695</v>
      </c>
      <c r="E1346">
        <v>5866</v>
      </c>
      <c r="F1346">
        <v>5885</v>
      </c>
      <c r="G1346">
        <v>5907</v>
      </c>
      <c r="H1346" t="s">
        <v>26</v>
      </c>
      <c r="I1346">
        <v>903620</v>
      </c>
      <c r="J1346">
        <v>29085687</v>
      </c>
      <c r="K1346">
        <v>0.37</v>
      </c>
      <c r="L1346">
        <v>0.105</v>
      </c>
      <c r="M1346">
        <v>2</v>
      </c>
    </row>
    <row r="1347" spans="1:13" x14ac:dyDescent="0.2">
      <c r="A1347" t="s">
        <v>243</v>
      </c>
      <c r="B1347" t="s">
        <v>97</v>
      </c>
      <c r="C1347">
        <v>58</v>
      </c>
      <c r="D1347">
        <v>23.11</v>
      </c>
      <c r="E1347">
        <v>5994</v>
      </c>
      <c r="F1347">
        <v>6016</v>
      </c>
      <c r="G1347">
        <v>6053</v>
      </c>
      <c r="H1347" t="s">
        <v>28</v>
      </c>
      <c r="I1347">
        <v>1345505</v>
      </c>
      <c r="J1347">
        <v>61312379</v>
      </c>
      <c r="K1347">
        <v>0.79</v>
      </c>
      <c r="L1347">
        <v>0.221</v>
      </c>
      <c r="M1347">
        <v>2</v>
      </c>
    </row>
    <row r="1348" spans="1:13" x14ac:dyDescent="0.2">
      <c r="A1348" t="s">
        <v>243</v>
      </c>
      <c r="B1348" t="s">
        <v>98</v>
      </c>
      <c r="C1348">
        <v>59</v>
      </c>
      <c r="D1348">
        <v>23.315999999999999</v>
      </c>
      <c r="E1348">
        <v>6053</v>
      </c>
      <c r="F1348">
        <v>6081</v>
      </c>
      <c r="G1348">
        <v>6097</v>
      </c>
      <c r="H1348" t="s">
        <v>52</v>
      </c>
      <c r="I1348">
        <v>1975411</v>
      </c>
      <c r="J1348">
        <v>56377791</v>
      </c>
      <c r="K1348">
        <v>0.72</v>
      </c>
      <c r="L1348">
        <v>0.20300000000000001</v>
      </c>
      <c r="M1348">
        <v>2</v>
      </c>
    </row>
    <row r="1349" spans="1:13" x14ac:dyDescent="0.2">
      <c r="A1349" t="s">
        <v>243</v>
      </c>
      <c r="B1349" t="s">
        <v>100</v>
      </c>
      <c r="C1349">
        <v>60</v>
      </c>
      <c r="D1349">
        <v>23.408999999999999</v>
      </c>
      <c r="E1349">
        <v>6097</v>
      </c>
      <c r="F1349">
        <v>6111</v>
      </c>
      <c r="G1349">
        <v>6131</v>
      </c>
      <c r="H1349" t="s">
        <v>26</v>
      </c>
      <c r="I1349">
        <v>740617</v>
      </c>
      <c r="J1349">
        <v>19817014</v>
      </c>
      <c r="K1349">
        <v>0.25</v>
      </c>
      <c r="L1349">
        <v>7.0999999999999994E-2</v>
      </c>
      <c r="M1349">
        <v>2</v>
      </c>
    </row>
    <row r="1350" spans="1:13" x14ac:dyDescent="0.2">
      <c r="A1350" t="s">
        <v>243</v>
      </c>
      <c r="B1350" t="s">
        <v>102</v>
      </c>
      <c r="C1350">
        <v>61</v>
      </c>
      <c r="D1350">
        <v>23.54</v>
      </c>
      <c r="E1350">
        <v>6131</v>
      </c>
      <c r="F1350">
        <v>6152</v>
      </c>
      <c r="G1350">
        <v>6169</v>
      </c>
      <c r="H1350" t="s">
        <v>43</v>
      </c>
      <c r="I1350">
        <v>1432585</v>
      </c>
      <c r="J1350">
        <v>39382944</v>
      </c>
      <c r="K1350">
        <v>0.51</v>
      </c>
      <c r="L1350">
        <v>0.14199999999999999</v>
      </c>
      <c r="M1350">
        <v>2</v>
      </c>
    </row>
    <row r="1351" spans="1:13" x14ac:dyDescent="0.2">
      <c r="A1351" t="s">
        <v>243</v>
      </c>
      <c r="B1351" t="s">
        <v>103</v>
      </c>
      <c r="C1351">
        <v>62</v>
      </c>
      <c r="D1351">
        <v>23.846</v>
      </c>
      <c r="E1351">
        <v>6217</v>
      </c>
      <c r="F1351">
        <v>6249</v>
      </c>
      <c r="G1351">
        <v>6297</v>
      </c>
      <c r="H1351" t="s">
        <v>153</v>
      </c>
      <c r="I1351">
        <v>776883</v>
      </c>
      <c r="J1351">
        <v>35364169</v>
      </c>
      <c r="K1351">
        <v>0.45</v>
      </c>
      <c r="L1351">
        <v>0.128</v>
      </c>
      <c r="M1351">
        <v>2</v>
      </c>
    </row>
    <row r="1352" spans="1:13" x14ac:dyDescent="0.2">
      <c r="A1352" t="s">
        <v>243</v>
      </c>
      <c r="B1352" t="s">
        <v>104</v>
      </c>
      <c r="C1352">
        <v>63</v>
      </c>
      <c r="D1352">
        <v>24.602</v>
      </c>
      <c r="E1352">
        <v>6451</v>
      </c>
      <c r="F1352">
        <v>6488</v>
      </c>
      <c r="G1352">
        <v>6562</v>
      </c>
      <c r="H1352" t="s">
        <v>68</v>
      </c>
      <c r="I1352">
        <v>6302755</v>
      </c>
      <c r="J1352">
        <v>171760252</v>
      </c>
      <c r="K1352">
        <v>2.21</v>
      </c>
      <c r="L1352">
        <v>0.62</v>
      </c>
      <c r="M1352">
        <v>2</v>
      </c>
    </row>
    <row r="1353" spans="1:13" x14ac:dyDescent="0.2">
      <c r="A1353" t="s">
        <v>243</v>
      </c>
      <c r="B1353" t="s">
        <v>106</v>
      </c>
      <c r="C1353">
        <v>64</v>
      </c>
      <c r="D1353">
        <v>24.971</v>
      </c>
      <c r="E1353">
        <v>6562</v>
      </c>
      <c r="F1353">
        <v>6605</v>
      </c>
      <c r="G1353">
        <v>6624</v>
      </c>
      <c r="H1353" t="s">
        <v>28</v>
      </c>
      <c r="I1353">
        <v>1055281</v>
      </c>
      <c r="J1353">
        <v>25495021</v>
      </c>
      <c r="K1353">
        <v>0.33</v>
      </c>
      <c r="L1353">
        <v>9.1999999999999998E-2</v>
      </c>
      <c r="M1353">
        <v>2</v>
      </c>
    </row>
    <row r="1354" spans="1:13" x14ac:dyDescent="0.2">
      <c r="A1354" t="s">
        <v>244</v>
      </c>
      <c r="B1354" t="s">
        <v>13</v>
      </c>
      <c r="C1354">
        <v>1</v>
      </c>
      <c r="D1354">
        <v>4.3879999999999999</v>
      </c>
      <c r="E1354">
        <v>76</v>
      </c>
      <c r="F1354">
        <v>95</v>
      </c>
      <c r="G1354">
        <v>132</v>
      </c>
      <c r="H1354" t="s">
        <v>240</v>
      </c>
      <c r="I1354">
        <v>1260023</v>
      </c>
      <c r="J1354">
        <v>41601435</v>
      </c>
      <c r="K1354">
        <v>0.33</v>
      </c>
      <c r="L1354">
        <v>0.14599999999999999</v>
      </c>
      <c r="M1354">
        <v>2</v>
      </c>
    </row>
    <row r="1355" spans="1:13" x14ac:dyDescent="0.2">
      <c r="A1355" t="s">
        <v>244</v>
      </c>
      <c r="B1355" t="s">
        <v>15</v>
      </c>
      <c r="C1355">
        <v>2</v>
      </c>
      <c r="D1355">
        <v>4.8689999999999998</v>
      </c>
      <c r="E1355">
        <v>234</v>
      </c>
      <c r="F1355">
        <v>247</v>
      </c>
      <c r="G1355">
        <v>322</v>
      </c>
      <c r="H1355" t="s">
        <v>32</v>
      </c>
      <c r="I1355">
        <v>473094</v>
      </c>
      <c r="J1355">
        <v>15067341</v>
      </c>
      <c r="K1355">
        <v>0.12</v>
      </c>
      <c r="L1355">
        <v>5.2999999999999999E-2</v>
      </c>
      <c r="M1355">
        <v>2</v>
      </c>
    </row>
    <row r="1356" spans="1:13" x14ac:dyDescent="0.2">
      <c r="A1356" t="s">
        <v>244</v>
      </c>
      <c r="B1356" t="s">
        <v>17</v>
      </c>
      <c r="C1356">
        <v>3</v>
      </c>
      <c r="D1356">
        <v>5.4249999999999998</v>
      </c>
      <c r="E1356">
        <v>409</v>
      </c>
      <c r="F1356">
        <v>423</v>
      </c>
      <c r="G1356">
        <v>502</v>
      </c>
      <c r="H1356" t="s">
        <v>28</v>
      </c>
      <c r="I1356">
        <v>1819595</v>
      </c>
      <c r="J1356">
        <v>40900770</v>
      </c>
      <c r="K1356">
        <v>0.32</v>
      </c>
      <c r="L1356">
        <v>0.14399999999999999</v>
      </c>
      <c r="M1356">
        <v>2</v>
      </c>
    </row>
    <row r="1357" spans="1:13" x14ac:dyDescent="0.2">
      <c r="A1357" t="s">
        <v>244</v>
      </c>
      <c r="B1357" t="s">
        <v>19</v>
      </c>
      <c r="C1357">
        <v>4</v>
      </c>
      <c r="D1357">
        <v>5.75</v>
      </c>
      <c r="E1357">
        <v>502</v>
      </c>
      <c r="F1357">
        <v>526</v>
      </c>
      <c r="G1357">
        <v>615</v>
      </c>
      <c r="H1357" t="s">
        <v>122</v>
      </c>
      <c r="I1357">
        <v>991765</v>
      </c>
      <c r="J1357">
        <v>50427320</v>
      </c>
      <c r="K1357">
        <v>0.4</v>
      </c>
      <c r="L1357">
        <v>0.17699999999999999</v>
      </c>
      <c r="M1357">
        <v>2</v>
      </c>
    </row>
    <row r="1358" spans="1:13" x14ac:dyDescent="0.2">
      <c r="A1358" t="s">
        <v>244</v>
      </c>
      <c r="B1358" t="s">
        <v>21</v>
      </c>
      <c r="C1358">
        <v>5</v>
      </c>
      <c r="D1358">
        <v>7.51</v>
      </c>
      <c r="E1358">
        <v>1005</v>
      </c>
      <c r="F1358">
        <v>1082</v>
      </c>
      <c r="G1358">
        <v>1157</v>
      </c>
      <c r="H1358" t="s">
        <v>14</v>
      </c>
      <c r="I1358">
        <v>702951</v>
      </c>
      <c r="J1358">
        <v>40349931</v>
      </c>
      <c r="K1358">
        <v>0.32</v>
      </c>
      <c r="L1358">
        <v>0.14199999999999999</v>
      </c>
      <c r="M1358">
        <v>2</v>
      </c>
    </row>
    <row r="1359" spans="1:13" x14ac:dyDescent="0.2">
      <c r="A1359" t="s">
        <v>244</v>
      </c>
      <c r="B1359" t="s">
        <v>23</v>
      </c>
      <c r="C1359">
        <v>6</v>
      </c>
      <c r="D1359">
        <v>7.8150000000000004</v>
      </c>
      <c r="E1359">
        <v>1157</v>
      </c>
      <c r="F1359">
        <v>1179</v>
      </c>
      <c r="G1359">
        <v>1221</v>
      </c>
      <c r="H1359" t="s">
        <v>20</v>
      </c>
      <c r="I1359">
        <v>14630412</v>
      </c>
      <c r="J1359">
        <v>534981082</v>
      </c>
      <c r="K1359">
        <v>4.2300000000000004</v>
      </c>
      <c r="L1359">
        <v>1.88</v>
      </c>
      <c r="M1359">
        <v>2</v>
      </c>
    </row>
    <row r="1360" spans="1:13" x14ac:dyDescent="0.2">
      <c r="A1360" t="s">
        <v>244</v>
      </c>
      <c r="B1360" t="s">
        <v>25</v>
      </c>
      <c r="C1360">
        <v>7</v>
      </c>
      <c r="D1360">
        <v>8.0060000000000002</v>
      </c>
      <c r="E1360">
        <v>1221</v>
      </c>
      <c r="F1360">
        <v>1239</v>
      </c>
      <c r="G1360">
        <v>1368</v>
      </c>
      <c r="H1360" t="s">
        <v>20</v>
      </c>
      <c r="I1360">
        <v>20048713</v>
      </c>
      <c r="J1360">
        <v>926698310</v>
      </c>
      <c r="K1360">
        <v>7.32</v>
      </c>
      <c r="L1360">
        <v>3.2570000000000001</v>
      </c>
      <c r="M1360">
        <v>2</v>
      </c>
    </row>
    <row r="1361" spans="1:13" x14ac:dyDescent="0.2">
      <c r="A1361" t="s">
        <v>244</v>
      </c>
      <c r="B1361" t="s">
        <v>27</v>
      </c>
      <c r="C1361">
        <v>8</v>
      </c>
      <c r="D1361">
        <v>8.468</v>
      </c>
      <c r="E1361">
        <v>1368</v>
      </c>
      <c r="F1361">
        <v>1386</v>
      </c>
      <c r="G1361">
        <v>1468</v>
      </c>
      <c r="H1361" t="s">
        <v>117</v>
      </c>
      <c r="I1361">
        <v>686147</v>
      </c>
      <c r="J1361">
        <v>35391198</v>
      </c>
      <c r="K1361">
        <v>0.28000000000000003</v>
      </c>
      <c r="L1361">
        <v>0.124</v>
      </c>
      <c r="M1361">
        <v>2</v>
      </c>
    </row>
    <row r="1362" spans="1:13" x14ac:dyDescent="0.2">
      <c r="A1362" t="s">
        <v>244</v>
      </c>
      <c r="B1362" t="s">
        <v>29</v>
      </c>
      <c r="C1362">
        <v>9</v>
      </c>
      <c r="D1362">
        <v>9.0549999999999997</v>
      </c>
      <c r="E1362">
        <v>1551</v>
      </c>
      <c r="F1362">
        <v>1571</v>
      </c>
      <c r="G1362">
        <v>1630</v>
      </c>
      <c r="H1362" t="s">
        <v>123</v>
      </c>
      <c r="I1362">
        <v>3122925</v>
      </c>
      <c r="J1362">
        <v>136304132</v>
      </c>
      <c r="K1362">
        <v>1.08</v>
      </c>
      <c r="L1362">
        <v>0.47899999999999998</v>
      </c>
      <c r="M1362">
        <v>2</v>
      </c>
    </row>
    <row r="1363" spans="1:13" x14ac:dyDescent="0.2">
      <c r="A1363" t="s">
        <v>244</v>
      </c>
      <c r="B1363" t="s">
        <v>31</v>
      </c>
      <c r="C1363">
        <v>10</v>
      </c>
      <c r="D1363">
        <v>9.3070000000000004</v>
      </c>
      <c r="E1363">
        <v>1630</v>
      </c>
      <c r="F1363">
        <v>1651</v>
      </c>
      <c r="G1363">
        <v>1662</v>
      </c>
      <c r="H1363" t="s">
        <v>20</v>
      </c>
      <c r="I1363">
        <v>9179980</v>
      </c>
      <c r="J1363">
        <v>259686165</v>
      </c>
      <c r="K1363">
        <v>2.0499999999999998</v>
      </c>
      <c r="L1363">
        <v>0.91300000000000003</v>
      </c>
      <c r="M1363">
        <v>2</v>
      </c>
    </row>
    <row r="1364" spans="1:13" x14ac:dyDescent="0.2">
      <c r="A1364" t="s">
        <v>244</v>
      </c>
      <c r="B1364" t="s">
        <v>33</v>
      </c>
      <c r="C1364">
        <v>11</v>
      </c>
      <c r="D1364">
        <v>9.3699999999999992</v>
      </c>
      <c r="E1364">
        <v>1662</v>
      </c>
      <c r="F1364">
        <v>1671</v>
      </c>
      <c r="G1364">
        <v>1788</v>
      </c>
      <c r="H1364" t="s">
        <v>22</v>
      </c>
      <c r="I1364">
        <v>5846689</v>
      </c>
      <c r="J1364">
        <v>321438786</v>
      </c>
      <c r="K1364">
        <v>2.54</v>
      </c>
      <c r="L1364">
        <v>1.1299999999999999</v>
      </c>
      <c r="M1364">
        <v>2</v>
      </c>
    </row>
    <row r="1365" spans="1:13" x14ac:dyDescent="0.2">
      <c r="A1365" t="s">
        <v>244</v>
      </c>
      <c r="B1365" t="s">
        <v>35</v>
      </c>
      <c r="C1365">
        <v>12</v>
      </c>
      <c r="D1365">
        <v>9.9580000000000002</v>
      </c>
      <c r="E1365">
        <v>1788</v>
      </c>
      <c r="F1365">
        <v>1857</v>
      </c>
      <c r="G1365">
        <v>1938</v>
      </c>
      <c r="H1365" t="s">
        <v>49</v>
      </c>
      <c r="I1365">
        <v>63788951</v>
      </c>
      <c r="J1365">
        <v>4887471098</v>
      </c>
      <c r="K1365">
        <v>38.630000000000003</v>
      </c>
      <c r="L1365">
        <v>17.18</v>
      </c>
      <c r="M1365">
        <v>2</v>
      </c>
    </row>
    <row r="1366" spans="1:13" x14ac:dyDescent="0.2">
      <c r="A1366" t="s">
        <v>244</v>
      </c>
      <c r="B1366" t="s">
        <v>37</v>
      </c>
      <c r="C1366">
        <v>13</v>
      </c>
      <c r="D1366">
        <v>10.356</v>
      </c>
      <c r="E1366">
        <v>1938</v>
      </c>
      <c r="F1366">
        <v>1983</v>
      </c>
      <c r="G1366">
        <v>2074</v>
      </c>
      <c r="H1366" t="s">
        <v>52</v>
      </c>
      <c r="I1366">
        <v>1416236</v>
      </c>
      <c r="J1366">
        <v>113196932</v>
      </c>
      <c r="K1366">
        <v>0.89</v>
      </c>
      <c r="L1366">
        <v>0.39800000000000002</v>
      </c>
      <c r="M1366">
        <v>2</v>
      </c>
    </row>
    <row r="1367" spans="1:13" x14ac:dyDescent="0.2">
      <c r="A1367" t="s">
        <v>244</v>
      </c>
      <c r="B1367" t="s">
        <v>39</v>
      </c>
      <c r="C1367">
        <v>14</v>
      </c>
      <c r="D1367">
        <v>10.771000000000001</v>
      </c>
      <c r="E1367">
        <v>2074</v>
      </c>
      <c r="F1367">
        <v>2114</v>
      </c>
      <c r="G1367">
        <v>2144</v>
      </c>
      <c r="H1367" t="s">
        <v>20</v>
      </c>
      <c r="I1367">
        <v>667722</v>
      </c>
      <c r="J1367">
        <v>43226001</v>
      </c>
      <c r="K1367">
        <v>0.34</v>
      </c>
      <c r="L1367">
        <v>0.152</v>
      </c>
      <c r="M1367">
        <v>2</v>
      </c>
    </row>
    <row r="1368" spans="1:13" x14ac:dyDescent="0.2">
      <c r="A1368" t="s">
        <v>244</v>
      </c>
      <c r="B1368" t="s">
        <v>40</v>
      </c>
      <c r="C1368">
        <v>15</v>
      </c>
      <c r="D1368">
        <v>11.282999999999999</v>
      </c>
      <c r="E1368">
        <v>2168</v>
      </c>
      <c r="F1368">
        <v>2276</v>
      </c>
      <c r="G1368">
        <v>2306</v>
      </c>
      <c r="H1368" t="s">
        <v>20</v>
      </c>
      <c r="I1368">
        <v>93803209</v>
      </c>
      <c r="J1368">
        <v>12651553090</v>
      </c>
      <c r="K1368">
        <v>100</v>
      </c>
      <c r="L1368">
        <v>44.470999999999997</v>
      </c>
      <c r="M1368">
        <v>2</v>
      </c>
    </row>
    <row r="1369" spans="1:13" x14ac:dyDescent="0.2">
      <c r="A1369" t="s">
        <v>244</v>
      </c>
      <c r="B1369" t="s">
        <v>41</v>
      </c>
      <c r="C1369">
        <v>16</v>
      </c>
      <c r="D1369">
        <v>11.449</v>
      </c>
      <c r="E1369">
        <v>2306</v>
      </c>
      <c r="F1369">
        <v>2328</v>
      </c>
      <c r="G1369">
        <v>2400</v>
      </c>
      <c r="H1369" t="s">
        <v>22</v>
      </c>
      <c r="I1369">
        <v>5530034</v>
      </c>
      <c r="J1369">
        <v>164016612</v>
      </c>
      <c r="K1369">
        <v>1.3</v>
      </c>
      <c r="L1369">
        <v>0.57699999999999996</v>
      </c>
      <c r="M1369">
        <v>2</v>
      </c>
    </row>
    <row r="1370" spans="1:13" x14ac:dyDescent="0.2">
      <c r="A1370" t="s">
        <v>244</v>
      </c>
      <c r="B1370" t="s">
        <v>42</v>
      </c>
      <c r="C1370">
        <v>17</v>
      </c>
      <c r="D1370">
        <v>11.773</v>
      </c>
      <c r="E1370">
        <v>2400</v>
      </c>
      <c r="F1370">
        <v>2431</v>
      </c>
      <c r="G1370">
        <v>2497</v>
      </c>
      <c r="H1370" t="s">
        <v>52</v>
      </c>
      <c r="I1370">
        <v>34317453</v>
      </c>
      <c r="J1370">
        <v>1106667444</v>
      </c>
      <c r="K1370">
        <v>8.75</v>
      </c>
      <c r="L1370">
        <v>3.89</v>
      </c>
      <c r="M1370">
        <v>2</v>
      </c>
    </row>
    <row r="1371" spans="1:13" x14ac:dyDescent="0.2">
      <c r="A1371" t="s">
        <v>244</v>
      </c>
      <c r="B1371" t="s">
        <v>44</v>
      </c>
      <c r="C1371">
        <v>18</v>
      </c>
      <c r="D1371">
        <v>12.074</v>
      </c>
      <c r="E1371">
        <v>2497</v>
      </c>
      <c r="F1371">
        <v>2526</v>
      </c>
      <c r="G1371">
        <v>2582</v>
      </c>
      <c r="H1371" t="s">
        <v>22</v>
      </c>
      <c r="I1371">
        <v>2361650</v>
      </c>
      <c r="J1371">
        <v>75534221</v>
      </c>
      <c r="K1371">
        <v>0.6</v>
      </c>
      <c r="L1371">
        <v>0.26600000000000001</v>
      </c>
      <c r="M1371">
        <v>2</v>
      </c>
    </row>
    <row r="1372" spans="1:13" x14ac:dyDescent="0.2">
      <c r="A1372" t="s">
        <v>244</v>
      </c>
      <c r="B1372" t="s">
        <v>46</v>
      </c>
      <c r="C1372">
        <v>19</v>
      </c>
      <c r="D1372">
        <v>12.999000000000001</v>
      </c>
      <c r="E1372">
        <v>2795</v>
      </c>
      <c r="F1372">
        <v>2818</v>
      </c>
      <c r="G1372">
        <v>2861</v>
      </c>
      <c r="H1372" t="s">
        <v>52</v>
      </c>
      <c r="I1372">
        <v>8693447</v>
      </c>
      <c r="J1372">
        <v>394176592</v>
      </c>
      <c r="K1372">
        <v>3.12</v>
      </c>
      <c r="L1372">
        <v>1.3859999999999999</v>
      </c>
      <c r="M1372">
        <v>2</v>
      </c>
    </row>
    <row r="1373" spans="1:13" x14ac:dyDescent="0.2">
      <c r="A1373" t="s">
        <v>244</v>
      </c>
      <c r="B1373" t="s">
        <v>48</v>
      </c>
      <c r="C1373">
        <v>20</v>
      </c>
      <c r="D1373">
        <v>13.173</v>
      </c>
      <c r="E1373">
        <v>2861</v>
      </c>
      <c r="F1373">
        <v>2874</v>
      </c>
      <c r="G1373">
        <v>2884</v>
      </c>
      <c r="H1373" t="s">
        <v>49</v>
      </c>
      <c r="I1373">
        <v>842053</v>
      </c>
      <c r="J1373">
        <v>26103943</v>
      </c>
      <c r="K1373">
        <v>0.21</v>
      </c>
      <c r="L1373">
        <v>9.1999999999999998E-2</v>
      </c>
      <c r="M1373">
        <v>2</v>
      </c>
    </row>
    <row r="1374" spans="1:13" x14ac:dyDescent="0.2">
      <c r="A1374" t="s">
        <v>244</v>
      </c>
      <c r="B1374" t="s">
        <v>50</v>
      </c>
      <c r="C1374">
        <v>21</v>
      </c>
      <c r="D1374">
        <v>13.266999999999999</v>
      </c>
      <c r="E1374">
        <v>2884</v>
      </c>
      <c r="F1374">
        <v>2903</v>
      </c>
      <c r="G1374">
        <v>2943</v>
      </c>
      <c r="H1374" t="s">
        <v>22</v>
      </c>
      <c r="I1374">
        <v>2310912</v>
      </c>
      <c r="J1374">
        <v>124659569</v>
      </c>
      <c r="K1374">
        <v>0.99</v>
      </c>
      <c r="L1374">
        <v>0.438</v>
      </c>
      <c r="M1374">
        <v>2</v>
      </c>
    </row>
    <row r="1375" spans="1:13" x14ac:dyDescent="0.2">
      <c r="A1375" t="s">
        <v>244</v>
      </c>
      <c r="B1375" t="s">
        <v>51</v>
      </c>
      <c r="C1375">
        <v>22</v>
      </c>
      <c r="D1375">
        <v>13.52</v>
      </c>
      <c r="E1375">
        <v>2943</v>
      </c>
      <c r="F1375">
        <v>2983</v>
      </c>
      <c r="G1375">
        <v>3027</v>
      </c>
      <c r="H1375" t="s">
        <v>115</v>
      </c>
      <c r="I1375">
        <v>2016884</v>
      </c>
      <c r="J1375">
        <v>110666614</v>
      </c>
      <c r="K1375">
        <v>0.87</v>
      </c>
      <c r="L1375">
        <v>0.38900000000000001</v>
      </c>
      <c r="M1375">
        <v>2</v>
      </c>
    </row>
    <row r="1376" spans="1:13" x14ac:dyDescent="0.2">
      <c r="A1376" t="s">
        <v>244</v>
      </c>
      <c r="B1376" t="s">
        <v>53</v>
      </c>
      <c r="C1376">
        <v>23</v>
      </c>
      <c r="D1376">
        <v>13.776</v>
      </c>
      <c r="E1376">
        <v>3027</v>
      </c>
      <c r="F1376">
        <v>3064</v>
      </c>
      <c r="G1376">
        <v>3081</v>
      </c>
      <c r="H1376" t="s">
        <v>49</v>
      </c>
      <c r="I1376">
        <v>7519345</v>
      </c>
      <c r="J1376">
        <v>254695635</v>
      </c>
      <c r="K1376">
        <v>2.0099999999999998</v>
      </c>
      <c r="L1376">
        <v>0.89500000000000002</v>
      </c>
      <c r="M1376">
        <v>2</v>
      </c>
    </row>
    <row r="1377" spans="1:13" x14ac:dyDescent="0.2">
      <c r="A1377" t="s">
        <v>244</v>
      </c>
      <c r="B1377" t="s">
        <v>55</v>
      </c>
      <c r="C1377">
        <v>24</v>
      </c>
      <c r="D1377">
        <v>13.904999999999999</v>
      </c>
      <c r="E1377">
        <v>3081</v>
      </c>
      <c r="F1377">
        <v>3105</v>
      </c>
      <c r="G1377">
        <v>3170</v>
      </c>
      <c r="H1377" t="s">
        <v>52</v>
      </c>
      <c r="I1377">
        <v>37508154</v>
      </c>
      <c r="J1377">
        <v>1404560979</v>
      </c>
      <c r="K1377">
        <v>11.1</v>
      </c>
      <c r="L1377">
        <v>4.9370000000000003</v>
      </c>
      <c r="M1377">
        <v>2</v>
      </c>
    </row>
    <row r="1378" spans="1:13" x14ac:dyDescent="0.2">
      <c r="A1378" t="s">
        <v>244</v>
      </c>
      <c r="B1378" t="s">
        <v>57</v>
      </c>
      <c r="C1378">
        <v>25</v>
      </c>
      <c r="D1378">
        <v>14.182</v>
      </c>
      <c r="E1378">
        <v>3170</v>
      </c>
      <c r="F1378">
        <v>3193</v>
      </c>
      <c r="G1378">
        <v>3210</v>
      </c>
      <c r="H1378" t="s">
        <v>26</v>
      </c>
      <c r="I1378">
        <v>1277234</v>
      </c>
      <c r="J1378">
        <v>50093393</v>
      </c>
      <c r="K1378">
        <v>0.4</v>
      </c>
      <c r="L1378">
        <v>0.17599999999999999</v>
      </c>
      <c r="M1378">
        <v>2</v>
      </c>
    </row>
    <row r="1379" spans="1:13" x14ac:dyDescent="0.2">
      <c r="A1379" t="s">
        <v>244</v>
      </c>
      <c r="B1379" t="s">
        <v>58</v>
      </c>
      <c r="C1379">
        <v>26</v>
      </c>
      <c r="D1379">
        <v>14.289</v>
      </c>
      <c r="E1379">
        <v>3210</v>
      </c>
      <c r="F1379">
        <v>3226</v>
      </c>
      <c r="G1379">
        <v>3240</v>
      </c>
      <c r="H1379" t="s">
        <v>26</v>
      </c>
      <c r="I1379">
        <v>1514946</v>
      </c>
      <c r="J1379">
        <v>55271477</v>
      </c>
      <c r="K1379">
        <v>0.44</v>
      </c>
      <c r="L1379">
        <v>0.19400000000000001</v>
      </c>
      <c r="M1379">
        <v>2</v>
      </c>
    </row>
    <row r="1380" spans="1:13" x14ac:dyDescent="0.2">
      <c r="A1380" t="s">
        <v>244</v>
      </c>
      <c r="B1380" t="s">
        <v>59</v>
      </c>
      <c r="C1380">
        <v>27</v>
      </c>
      <c r="D1380">
        <v>14.39</v>
      </c>
      <c r="E1380">
        <v>3240</v>
      </c>
      <c r="F1380">
        <v>3258</v>
      </c>
      <c r="G1380">
        <v>3287</v>
      </c>
      <c r="H1380" t="s">
        <v>26</v>
      </c>
      <c r="I1380">
        <v>24808981</v>
      </c>
      <c r="J1380">
        <v>703252818</v>
      </c>
      <c r="K1380">
        <v>5.56</v>
      </c>
      <c r="L1380">
        <v>2.472</v>
      </c>
      <c r="M1380">
        <v>2</v>
      </c>
    </row>
    <row r="1381" spans="1:13" x14ac:dyDescent="0.2">
      <c r="A1381" t="s">
        <v>244</v>
      </c>
      <c r="B1381" t="s">
        <v>60</v>
      </c>
      <c r="C1381">
        <v>28</v>
      </c>
      <c r="D1381">
        <v>14.531000000000001</v>
      </c>
      <c r="E1381">
        <v>3287</v>
      </c>
      <c r="F1381">
        <v>3303</v>
      </c>
      <c r="G1381">
        <v>3322</v>
      </c>
      <c r="H1381" t="s">
        <v>26</v>
      </c>
      <c r="I1381">
        <v>2022093</v>
      </c>
      <c r="J1381">
        <v>73882340</v>
      </c>
      <c r="K1381">
        <v>0.57999999999999996</v>
      </c>
      <c r="L1381">
        <v>0.26</v>
      </c>
      <c r="M1381">
        <v>2</v>
      </c>
    </row>
    <row r="1382" spans="1:13" x14ac:dyDescent="0.2">
      <c r="A1382" t="s">
        <v>244</v>
      </c>
      <c r="B1382" t="s">
        <v>61</v>
      </c>
      <c r="C1382">
        <v>29</v>
      </c>
      <c r="D1382">
        <v>14.632</v>
      </c>
      <c r="E1382">
        <v>3322</v>
      </c>
      <c r="F1382">
        <v>3335</v>
      </c>
      <c r="G1382">
        <v>3361</v>
      </c>
      <c r="H1382" t="s">
        <v>22</v>
      </c>
      <c r="I1382">
        <v>1584105</v>
      </c>
      <c r="J1382">
        <v>60383358</v>
      </c>
      <c r="K1382">
        <v>0.48</v>
      </c>
      <c r="L1382">
        <v>0.21199999999999999</v>
      </c>
      <c r="M1382">
        <v>2</v>
      </c>
    </row>
    <row r="1383" spans="1:13" x14ac:dyDescent="0.2">
      <c r="A1383" t="s">
        <v>244</v>
      </c>
      <c r="B1383" t="s">
        <v>62</v>
      </c>
      <c r="C1383">
        <v>30</v>
      </c>
      <c r="D1383">
        <v>15.273999999999999</v>
      </c>
      <c r="E1383">
        <v>3456</v>
      </c>
      <c r="F1383">
        <v>3538</v>
      </c>
      <c r="G1383">
        <v>3561</v>
      </c>
      <c r="H1383" t="s">
        <v>22</v>
      </c>
      <c r="I1383">
        <v>762200</v>
      </c>
      <c r="J1383">
        <v>96116922</v>
      </c>
      <c r="K1383">
        <v>0.76</v>
      </c>
      <c r="L1383">
        <v>0.33800000000000002</v>
      </c>
      <c r="M1383">
        <v>2</v>
      </c>
    </row>
    <row r="1384" spans="1:13" x14ac:dyDescent="0.2">
      <c r="A1384" t="s">
        <v>244</v>
      </c>
      <c r="B1384" t="s">
        <v>63</v>
      </c>
      <c r="C1384">
        <v>31</v>
      </c>
      <c r="D1384">
        <v>15.461</v>
      </c>
      <c r="E1384">
        <v>3561</v>
      </c>
      <c r="F1384">
        <v>3597</v>
      </c>
      <c r="G1384">
        <v>3645</v>
      </c>
      <c r="H1384" t="s">
        <v>22</v>
      </c>
      <c r="I1384">
        <v>903603</v>
      </c>
      <c r="J1384">
        <v>44509016</v>
      </c>
      <c r="K1384">
        <v>0.35</v>
      </c>
      <c r="L1384">
        <v>0.156</v>
      </c>
      <c r="M1384">
        <v>2</v>
      </c>
    </row>
    <row r="1385" spans="1:13" x14ac:dyDescent="0.2">
      <c r="A1385" t="s">
        <v>244</v>
      </c>
      <c r="B1385" t="s">
        <v>65</v>
      </c>
      <c r="C1385">
        <v>32</v>
      </c>
      <c r="D1385">
        <v>15.702</v>
      </c>
      <c r="E1385">
        <v>3645</v>
      </c>
      <c r="F1385">
        <v>3673</v>
      </c>
      <c r="G1385">
        <v>3716</v>
      </c>
      <c r="H1385" t="s">
        <v>49</v>
      </c>
      <c r="I1385">
        <v>2900962</v>
      </c>
      <c r="J1385">
        <v>103390787</v>
      </c>
      <c r="K1385">
        <v>0.82</v>
      </c>
      <c r="L1385">
        <v>0.36299999999999999</v>
      </c>
      <c r="M1385">
        <v>2</v>
      </c>
    </row>
    <row r="1386" spans="1:13" x14ac:dyDescent="0.2">
      <c r="A1386" t="s">
        <v>244</v>
      </c>
      <c r="B1386" t="s">
        <v>67</v>
      </c>
      <c r="C1386">
        <v>33</v>
      </c>
      <c r="D1386">
        <v>15.933999999999999</v>
      </c>
      <c r="E1386">
        <v>3716</v>
      </c>
      <c r="F1386">
        <v>3747</v>
      </c>
      <c r="G1386">
        <v>3760</v>
      </c>
      <c r="H1386" t="s">
        <v>123</v>
      </c>
      <c r="I1386">
        <v>805903</v>
      </c>
      <c r="J1386">
        <v>38148429</v>
      </c>
      <c r="K1386">
        <v>0.3</v>
      </c>
      <c r="L1386">
        <v>0.13400000000000001</v>
      </c>
      <c r="M1386">
        <v>2</v>
      </c>
    </row>
    <row r="1387" spans="1:13" x14ac:dyDescent="0.2">
      <c r="A1387" t="s">
        <v>244</v>
      </c>
      <c r="B1387" t="s">
        <v>69</v>
      </c>
      <c r="C1387">
        <v>34</v>
      </c>
      <c r="D1387">
        <v>16.02</v>
      </c>
      <c r="E1387">
        <v>3760</v>
      </c>
      <c r="F1387">
        <v>3774</v>
      </c>
      <c r="G1387">
        <v>3819</v>
      </c>
      <c r="H1387" t="s">
        <v>124</v>
      </c>
      <c r="I1387">
        <v>4518132</v>
      </c>
      <c r="J1387">
        <v>171870994</v>
      </c>
      <c r="K1387">
        <v>1.36</v>
      </c>
      <c r="L1387">
        <v>0.60399999999999998</v>
      </c>
      <c r="M1387">
        <v>2</v>
      </c>
    </row>
    <row r="1388" spans="1:13" x14ac:dyDescent="0.2">
      <c r="A1388" t="s">
        <v>244</v>
      </c>
      <c r="B1388" t="s">
        <v>70</v>
      </c>
      <c r="C1388">
        <v>35</v>
      </c>
      <c r="D1388">
        <v>16.364000000000001</v>
      </c>
      <c r="E1388">
        <v>3819</v>
      </c>
      <c r="F1388">
        <v>3883</v>
      </c>
      <c r="G1388">
        <v>3907</v>
      </c>
      <c r="H1388" t="s">
        <v>124</v>
      </c>
      <c r="I1388">
        <v>15896494</v>
      </c>
      <c r="J1388">
        <v>596309460</v>
      </c>
      <c r="K1388">
        <v>4.71</v>
      </c>
      <c r="L1388">
        <v>2.0960000000000001</v>
      </c>
      <c r="M1388">
        <v>2</v>
      </c>
    </row>
    <row r="1389" spans="1:13" x14ac:dyDescent="0.2">
      <c r="A1389" t="s">
        <v>244</v>
      </c>
      <c r="B1389" t="s">
        <v>71</v>
      </c>
      <c r="C1389">
        <v>36</v>
      </c>
      <c r="D1389">
        <v>16.550999999999998</v>
      </c>
      <c r="E1389">
        <v>3907</v>
      </c>
      <c r="F1389">
        <v>3942</v>
      </c>
      <c r="G1389">
        <v>3973</v>
      </c>
      <c r="H1389" t="s">
        <v>43</v>
      </c>
      <c r="I1389">
        <v>2374908</v>
      </c>
      <c r="J1389">
        <v>89688251</v>
      </c>
      <c r="K1389">
        <v>0.71</v>
      </c>
      <c r="L1389">
        <v>0.315</v>
      </c>
      <c r="M1389">
        <v>2</v>
      </c>
    </row>
    <row r="1390" spans="1:13" x14ac:dyDescent="0.2">
      <c r="A1390" t="s">
        <v>244</v>
      </c>
      <c r="B1390" t="s">
        <v>72</v>
      </c>
      <c r="C1390">
        <v>37</v>
      </c>
      <c r="D1390">
        <v>16.742000000000001</v>
      </c>
      <c r="E1390">
        <v>3973</v>
      </c>
      <c r="F1390">
        <v>4002</v>
      </c>
      <c r="G1390">
        <v>4015</v>
      </c>
      <c r="H1390" t="s">
        <v>43</v>
      </c>
      <c r="I1390">
        <v>559484</v>
      </c>
      <c r="J1390">
        <v>25877599</v>
      </c>
      <c r="K1390">
        <v>0.2</v>
      </c>
      <c r="L1390">
        <v>9.0999999999999998E-2</v>
      </c>
      <c r="M1390">
        <v>2</v>
      </c>
    </row>
    <row r="1391" spans="1:13" x14ac:dyDescent="0.2">
      <c r="A1391" t="s">
        <v>244</v>
      </c>
      <c r="B1391" t="s">
        <v>73</v>
      </c>
      <c r="C1391">
        <v>38</v>
      </c>
      <c r="D1391">
        <v>16.846</v>
      </c>
      <c r="E1391">
        <v>4015</v>
      </c>
      <c r="F1391">
        <v>4035</v>
      </c>
      <c r="G1391">
        <v>4046</v>
      </c>
      <c r="H1391" t="s">
        <v>20</v>
      </c>
      <c r="I1391">
        <v>12061382</v>
      </c>
      <c r="J1391">
        <v>322444799</v>
      </c>
      <c r="K1391">
        <v>2.5499999999999998</v>
      </c>
      <c r="L1391">
        <v>1.133</v>
      </c>
      <c r="M1391">
        <v>2</v>
      </c>
    </row>
    <row r="1392" spans="1:13" x14ac:dyDescent="0.2">
      <c r="A1392" t="s">
        <v>244</v>
      </c>
      <c r="B1392" t="s">
        <v>74</v>
      </c>
      <c r="C1392">
        <v>39</v>
      </c>
      <c r="D1392">
        <v>16.925999999999998</v>
      </c>
      <c r="E1392">
        <v>4046</v>
      </c>
      <c r="F1392">
        <v>4061</v>
      </c>
      <c r="G1392">
        <v>4120</v>
      </c>
      <c r="H1392" t="s">
        <v>115</v>
      </c>
      <c r="I1392">
        <v>11892394</v>
      </c>
      <c r="J1392">
        <v>462504614</v>
      </c>
      <c r="K1392">
        <v>3.66</v>
      </c>
      <c r="L1392">
        <v>1.6259999999999999</v>
      </c>
      <c r="M1392">
        <v>2</v>
      </c>
    </row>
    <row r="1393" spans="1:13" x14ac:dyDescent="0.2">
      <c r="A1393" t="s">
        <v>244</v>
      </c>
      <c r="B1393" t="s">
        <v>75</v>
      </c>
      <c r="C1393">
        <v>40</v>
      </c>
      <c r="D1393">
        <v>17.192</v>
      </c>
      <c r="E1393">
        <v>4120</v>
      </c>
      <c r="F1393">
        <v>4144</v>
      </c>
      <c r="G1393">
        <v>4197</v>
      </c>
      <c r="H1393" t="s">
        <v>52</v>
      </c>
      <c r="I1393">
        <v>2327009</v>
      </c>
      <c r="J1393">
        <v>103793066</v>
      </c>
      <c r="K1393">
        <v>0.82</v>
      </c>
      <c r="L1393">
        <v>0.36499999999999999</v>
      </c>
      <c r="M1393">
        <v>2</v>
      </c>
    </row>
    <row r="1394" spans="1:13" x14ac:dyDescent="0.2">
      <c r="A1394" t="s">
        <v>244</v>
      </c>
      <c r="B1394" t="s">
        <v>77</v>
      </c>
      <c r="C1394">
        <v>41</v>
      </c>
      <c r="D1394">
        <v>17.434999999999999</v>
      </c>
      <c r="E1394">
        <v>4197</v>
      </c>
      <c r="F1394">
        <v>4221</v>
      </c>
      <c r="G1394">
        <v>4252</v>
      </c>
      <c r="H1394" t="s">
        <v>52</v>
      </c>
      <c r="I1394">
        <v>1862697</v>
      </c>
      <c r="J1394">
        <v>62485515</v>
      </c>
      <c r="K1394">
        <v>0.49</v>
      </c>
      <c r="L1394">
        <v>0.22</v>
      </c>
      <c r="M1394">
        <v>2</v>
      </c>
    </row>
    <row r="1395" spans="1:13" x14ac:dyDescent="0.2">
      <c r="A1395" t="s">
        <v>244</v>
      </c>
      <c r="B1395" t="s">
        <v>78</v>
      </c>
      <c r="C1395">
        <v>42</v>
      </c>
      <c r="D1395">
        <v>17.649999999999999</v>
      </c>
      <c r="E1395">
        <v>4252</v>
      </c>
      <c r="F1395">
        <v>4289</v>
      </c>
      <c r="G1395">
        <v>4319</v>
      </c>
      <c r="H1395" t="s">
        <v>52</v>
      </c>
      <c r="I1395">
        <v>1964842</v>
      </c>
      <c r="J1395">
        <v>73695988</v>
      </c>
      <c r="K1395">
        <v>0.57999999999999996</v>
      </c>
      <c r="L1395">
        <v>0.25900000000000001</v>
      </c>
      <c r="M1395">
        <v>2</v>
      </c>
    </row>
    <row r="1396" spans="1:13" x14ac:dyDescent="0.2">
      <c r="A1396" t="s">
        <v>244</v>
      </c>
      <c r="B1396" t="s">
        <v>79</v>
      </c>
      <c r="C1396">
        <v>43</v>
      </c>
      <c r="D1396">
        <v>18.181000000000001</v>
      </c>
      <c r="E1396">
        <v>4432</v>
      </c>
      <c r="F1396">
        <v>4457</v>
      </c>
      <c r="G1396">
        <v>4509</v>
      </c>
      <c r="H1396" t="s">
        <v>22</v>
      </c>
      <c r="I1396">
        <v>3161770</v>
      </c>
      <c r="J1396">
        <v>90698040</v>
      </c>
      <c r="K1396">
        <v>0.72</v>
      </c>
      <c r="L1396">
        <v>0.31900000000000001</v>
      </c>
      <c r="M1396">
        <v>2</v>
      </c>
    </row>
    <row r="1397" spans="1:13" x14ac:dyDescent="0.2">
      <c r="A1397" t="s">
        <v>244</v>
      </c>
      <c r="B1397" t="s">
        <v>80</v>
      </c>
      <c r="C1397">
        <v>44</v>
      </c>
      <c r="D1397">
        <v>18.427</v>
      </c>
      <c r="E1397">
        <v>4509</v>
      </c>
      <c r="F1397">
        <v>4535</v>
      </c>
      <c r="G1397">
        <v>4550</v>
      </c>
      <c r="H1397" t="s">
        <v>43</v>
      </c>
      <c r="I1397">
        <v>842792</v>
      </c>
      <c r="J1397">
        <v>32175931</v>
      </c>
      <c r="K1397">
        <v>0.25</v>
      </c>
      <c r="L1397">
        <v>0.113</v>
      </c>
      <c r="M1397">
        <v>2</v>
      </c>
    </row>
    <row r="1398" spans="1:13" x14ac:dyDescent="0.2">
      <c r="A1398" t="s">
        <v>244</v>
      </c>
      <c r="B1398" t="s">
        <v>81</v>
      </c>
      <c r="C1398">
        <v>45</v>
      </c>
      <c r="D1398">
        <v>18.504999999999999</v>
      </c>
      <c r="E1398">
        <v>4550</v>
      </c>
      <c r="F1398">
        <v>4560</v>
      </c>
      <c r="G1398">
        <v>4596</v>
      </c>
      <c r="H1398" t="s">
        <v>124</v>
      </c>
      <c r="I1398">
        <v>667769</v>
      </c>
      <c r="J1398">
        <v>28902184</v>
      </c>
      <c r="K1398">
        <v>0.23</v>
      </c>
      <c r="L1398">
        <v>0.10199999999999999</v>
      </c>
      <c r="M1398">
        <v>2</v>
      </c>
    </row>
    <row r="1399" spans="1:13" x14ac:dyDescent="0.2">
      <c r="A1399" t="s">
        <v>244</v>
      </c>
      <c r="B1399" t="s">
        <v>82</v>
      </c>
      <c r="C1399">
        <v>46</v>
      </c>
      <c r="D1399">
        <v>18.693999999999999</v>
      </c>
      <c r="E1399">
        <v>4596</v>
      </c>
      <c r="F1399">
        <v>4619</v>
      </c>
      <c r="G1399">
        <v>4673</v>
      </c>
      <c r="H1399" t="s">
        <v>43</v>
      </c>
      <c r="I1399">
        <v>2348785</v>
      </c>
      <c r="J1399">
        <v>82339007</v>
      </c>
      <c r="K1399">
        <v>0.65</v>
      </c>
      <c r="L1399">
        <v>0.28899999999999998</v>
      </c>
      <c r="M1399">
        <v>2</v>
      </c>
    </row>
    <row r="1400" spans="1:13" x14ac:dyDescent="0.2">
      <c r="A1400" t="s">
        <v>244</v>
      </c>
      <c r="B1400" t="s">
        <v>83</v>
      </c>
      <c r="C1400">
        <v>47</v>
      </c>
      <c r="D1400">
        <v>18.963999999999999</v>
      </c>
      <c r="E1400">
        <v>4673</v>
      </c>
      <c r="F1400">
        <v>4705</v>
      </c>
      <c r="G1400">
        <v>4735</v>
      </c>
      <c r="H1400" t="s">
        <v>113</v>
      </c>
      <c r="I1400">
        <v>1430280</v>
      </c>
      <c r="J1400">
        <v>83221939</v>
      </c>
      <c r="K1400">
        <v>0.66</v>
      </c>
      <c r="L1400">
        <v>0.29299999999999998</v>
      </c>
      <c r="M1400">
        <v>2</v>
      </c>
    </row>
    <row r="1401" spans="1:13" x14ac:dyDescent="0.2">
      <c r="A1401" t="s">
        <v>244</v>
      </c>
      <c r="B1401" t="s">
        <v>85</v>
      </c>
      <c r="C1401">
        <v>48</v>
      </c>
      <c r="D1401">
        <v>19.097999999999999</v>
      </c>
      <c r="E1401">
        <v>4735</v>
      </c>
      <c r="F1401">
        <v>4747</v>
      </c>
      <c r="G1401">
        <v>4764</v>
      </c>
      <c r="H1401" t="s">
        <v>52</v>
      </c>
      <c r="I1401">
        <v>843420</v>
      </c>
      <c r="J1401">
        <v>30591281</v>
      </c>
      <c r="K1401">
        <v>0.24</v>
      </c>
      <c r="L1401">
        <v>0.108</v>
      </c>
      <c r="M1401">
        <v>2</v>
      </c>
    </row>
    <row r="1402" spans="1:13" x14ac:dyDescent="0.2">
      <c r="A1402" t="s">
        <v>244</v>
      </c>
      <c r="B1402" t="s">
        <v>86</v>
      </c>
      <c r="C1402">
        <v>49</v>
      </c>
      <c r="D1402">
        <v>19.399000000000001</v>
      </c>
      <c r="E1402">
        <v>4823</v>
      </c>
      <c r="F1402">
        <v>4842</v>
      </c>
      <c r="G1402">
        <v>4862</v>
      </c>
      <c r="H1402" t="s">
        <v>49</v>
      </c>
      <c r="I1402">
        <v>855761</v>
      </c>
      <c r="J1402">
        <v>35620015</v>
      </c>
      <c r="K1402">
        <v>0.28000000000000003</v>
      </c>
      <c r="L1402">
        <v>0.125</v>
      </c>
      <c r="M1402">
        <v>2</v>
      </c>
    </row>
    <row r="1403" spans="1:13" x14ac:dyDescent="0.2">
      <c r="A1403" t="s">
        <v>244</v>
      </c>
      <c r="B1403" t="s">
        <v>87</v>
      </c>
      <c r="C1403">
        <v>50</v>
      </c>
      <c r="D1403">
        <v>19.504999999999999</v>
      </c>
      <c r="E1403">
        <v>4862</v>
      </c>
      <c r="F1403">
        <v>4876</v>
      </c>
      <c r="G1403">
        <v>4911</v>
      </c>
      <c r="H1403" t="s">
        <v>52</v>
      </c>
      <c r="I1403">
        <v>2179453</v>
      </c>
      <c r="J1403">
        <v>59814231</v>
      </c>
      <c r="K1403">
        <v>0.47</v>
      </c>
      <c r="L1403">
        <v>0.21</v>
      </c>
      <c r="M1403">
        <v>2</v>
      </c>
    </row>
    <row r="1404" spans="1:13" x14ac:dyDescent="0.2">
      <c r="A1404" t="s">
        <v>244</v>
      </c>
      <c r="B1404" t="s">
        <v>88</v>
      </c>
      <c r="C1404">
        <v>51</v>
      </c>
      <c r="D1404">
        <v>20.129000000000001</v>
      </c>
      <c r="E1404">
        <v>5026</v>
      </c>
      <c r="F1404">
        <v>5073</v>
      </c>
      <c r="G1404">
        <v>5086</v>
      </c>
      <c r="H1404" t="s">
        <v>240</v>
      </c>
      <c r="I1404">
        <v>444314</v>
      </c>
      <c r="J1404">
        <v>23175931</v>
      </c>
      <c r="K1404">
        <v>0.18</v>
      </c>
      <c r="L1404">
        <v>8.1000000000000003E-2</v>
      </c>
      <c r="M1404">
        <v>2</v>
      </c>
    </row>
    <row r="1405" spans="1:13" x14ac:dyDescent="0.2">
      <c r="A1405" t="s">
        <v>244</v>
      </c>
      <c r="B1405" t="s">
        <v>89</v>
      </c>
      <c r="C1405">
        <v>52</v>
      </c>
      <c r="D1405">
        <v>20.254999999999999</v>
      </c>
      <c r="E1405">
        <v>5086</v>
      </c>
      <c r="F1405">
        <v>5113</v>
      </c>
      <c r="G1405">
        <v>5216</v>
      </c>
      <c r="H1405" t="s">
        <v>49</v>
      </c>
      <c r="I1405">
        <v>1980281</v>
      </c>
      <c r="J1405">
        <v>99636362</v>
      </c>
      <c r="K1405">
        <v>0.79</v>
      </c>
      <c r="L1405">
        <v>0.35</v>
      </c>
      <c r="M1405">
        <v>2</v>
      </c>
    </row>
    <row r="1406" spans="1:13" x14ac:dyDescent="0.2">
      <c r="A1406" t="s">
        <v>244</v>
      </c>
      <c r="B1406" t="s">
        <v>91</v>
      </c>
      <c r="C1406">
        <v>53</v>
      </c>
      <c r="D1406">
        <v>21.838000000000001</v>
      </c>
      <c r="E1406">
        <v>5595</v>
      </c>
      <c r="F1406">
        <v>5614</v>
      </c>
      <c r="G1406">
        <v>5646</v>
      </c>
      <c r="H1406" t="s">
        <v>84</v>
      </c>
      <c r="I1406">
        <v>627197</v>
      </c>
      <c r="J1406">
        <v>17082263</v>
      </c>
      <c r="K1406">
        <v>0.14000000000000001</v>
      </c>
      <c r="L1406">
        <v>0.06</v>
      </c>
      <c r="M1406">
        <v>2</v>
      </c>
    </row>
    <row r="1407" spans="1:13" x14ac:dyDescent="0.2">
      <c r="A1407" t="s">
        <v>244</v>
      </c>
      <c r="B1407" t="s">
        <v>92</v>
      </c>
      <c r="C1407">
        <v>54</v>
      </c>
      <c r="D1407">
        <v>22.033999999999999</v>
      </c>
      <c r="E1407">
        <v>5646</v>
      </c>
      <c r="F1407">
        <v>5676</v>
      </c>
      <c r="G1407">
        <v>5732</v>
      </c>
      <c r="H1407" t="s">
        <v>22</v>
      </c>
      <c r="I1407">
        <v>2121667</v>
      </c>
      <c r="J1407">
        <v>62126910</v>
      </c>
      <c r="K1407">
        <v>0.49</v>
      </c>
      <c r="L1407">
        <v>0.218</v>
      </c>
      <c r="M1407">
        <v>2</v>
      </c>
    </row>
    <row r="1408" spans="1:13" x14ac:dyDescent="0.2">
      <c r="A1408" t="s">
        <v>244</v>
      </c>
      <c r="B1408" t="s">
        <v>93</v>
      </c>
      <c r="C1408">
        <v>55</v>
      </c>
      <c r="D1408">
        <v>22.294</v>
      </c>
      <c r="E1408">
        <v>5732</v>
      </c>
      <c r="F1408">
        <v>5758</v>
      </c>
      <c r="G1408">
        <v>5787</v>
      </c>
      <c r="H1408" t="s">
        <v>115</v>
      </c>
      <c r="I1408">
        <v>3042474</v>
      </c>
      <c r="J1408">
        <v>130035080</v>
      </c>
      <c r="K1408">
        <v>1.03</v>
      </c>
      <c r="L1408">
        <v>0.45700000000000002</v>
      </c>
      <c r="M1408">
        <v>2</v>
      </c>
    </row>
    <row r="1409" spans="1:13" x14ac:dyDescent="0.2">
      <c r="A1409" t="s">
        <v>244</v>
      </c>
      <c r="B1409" t="s">
        <v>94</v>
      </c>
      <c r="C1409">
        <v>56</v>
      </c>
      <c r="D1409">
        <v>22.591000000000001</v>
      </c>
      <c r="E1409">
        <v>5820</v>
      </c>
      <c r="F1409">
        <v>5852</v>
      </c>
      <c r="G1409">
        <v>5868</v>
      </c>
      <c r="H1409" t="s">
        <v>113</v>
      </c>
      <c r="I1409">
        <v>949977</v>
      </c>
      <c r="J1409">
        <v>34007089</v>
      </c>
      <c r="K1409">
        <v>0.27</v>
      </c>
      <c r="L1409">
        <v>0.12</v>
      </c>
      <c r="M1409">
        <v>2</v>
      </c>
    </row>
    <row r="1410" spans="1:13" x14ac:dyDescent="0.2">
      <c r="A1410" t="s">
        <v>244</v>
      </c>
      <c r="B1410" t="s">
        <v>96</v>
      </c>
      <c r="C1410">
        <v>57</v>
      </c>
      <c r="D1410">
        <v>22.7</v>
      </c>
      <c r="E1410">
        <v>5868</v>
      </c>
      <c r="F1410">
        <v>5886</v>
      </c>
      <c r="G1410">
        <v>5907</v>
      </c>
      <c r="H1410" t="s">
        <v>26</v>
      </c>
      <c r="I1410">
        <v>826631</v>
      </c>
      <c r="J1410">
        <v>32494547</v>
      </c>
      <c r="K1410">
        <v>0.26</v>
      </c>
      <c r="L1410">
        <v>0.114</v>
      </c>
      <c r="M1410">
        <v>2</v>
      </c>
    </row>
    <row r="1411" spans="1:13" x14ac:dyDescent="0.2">
      <c r="A1411" t="s">
        <v>244</v>
      </c>
      <c r="B1411" t="s">
        <v>97</v>
      </c>
      <c r="C1411">
        <v>58</v>
      </c>
      <c r="D1411">
        <v>22.800999999999998</v>
      </c>
      <c r="E1411">
        <v>5907</v>
      </c>
      <c r="F1411">
        <v>5918</v>
      </c>
      <c r="G1411">
        <v>5945</v>
      </c>
      <c r="H1411" t="s">
        <v>52</v>
      </c>
      <c r="I1411">
        <v>525647</v>
      </c>
      <c r="J1411">
        <v>14141911</v>
      </c>
      <c r="K1411">
        <v>0.11</v>
      </c>
      <c r="L1411">
        <v>0.05</v>
      </c>
      <c r="M1411">
        <v>2</v>
      </c>
    </row>
    <row r="1412" spans="1:13" x14ac:dyDescent="0.2">
      <c r="A1412" t="s">
        <v>244</v>
      </c>
      <c r="B1412" t="s">
        <v>98</v>
      </c>
      <c r="C1412">
        <v>59</v>
      </c>
      <c r="D1412">
        <v>23.109000000000002</v>
      </c>
      <c r="E1412">
        <v>5992</v>
      </c>
      <c r="F1412">
        <v>6016</v>
      </c>
      <c r="G1412">
        <v>6048</v>
      </c>
      <c r="H1412" t="s">
        <v>52</v>
      </c>
      <c r="I1412">
        <v>736822</v>
      </c>
      <c r="J1412">
        <v>29267637</v>
      </c>
      <c r="K1412">
        <v>0.23</v>
      </c>
      <c r="L1412">
        <v>0.10299999999999999</v>
      </c>
      <c r="M1412">
        <v>2</v>
      </c>
    </row>
    <row r="1413" spans="1:13" x14ac:dyDescent="0.2">
      <c r="A1413" t="s">
        <v>244</v>
      </c>
      <c r="B1413" t="s">
        <v>100</v>
      </c>
      <c r="C1413">
        <v>60</v>
      </c>
      <c r="D1413">
        <v>23.315000000000001</v>
      </c>
      <c r="E1413">
        <v>6048</v>
      </c>
      <c r="F1413">
        <v>6081</v>
      </c>
      <c r="G1413">
        <v>6097</v>
      </c>
      <c r="H1413" t="s">
        <v>52</v>
      </c>
      <c r="I1413">
        <v>2742974</v>
      </c>
      <c r="J1413">
        <v>76793493</v>
      </c>
      <c r="K1413">
        <v>0.61</v>
      </c>
      <c r="L1413">
        <v>0.27</v>
      </c>
      <c r="M1413">
        <v>2</v>
      </c>
    </row>
    <row r="1414" spans="1:13" x14ac:dyDescent="0.2">
      <c r="A1414" t="s">
        <v>244</v>
      </c>
      <c r="B1414" t="s">
        <v>102</v>
      </c>
      <c r="C1414">
        <v>61</v>
      </c>
      <c r="D1414">
        <v>23.408000000000001</v>
      </c>
      <c r="E1414">
        <v>6097</v>
      </c>
      <c r="F1414">
        <v>6110</v>
      </c>
      <c r="G1414">
        <v>6129</v>
      </c>
      <c r="H1414" t="s">
        <v>26</v>
      </c>
      <c r="I1414">
        <v>929113</v>
      </c>
      <c r="J1414">
        <v>24444373</v>
      </c>
      <c r="K1414">
        <v>0.19</v>
      </c>
      <c r="L1414">
        <v>8.5999999999999993E-2</v>
      </c>
      <c r="M1414">
        <v>2</v>
      </c>
    </row>
    <row r="1415" spans="1:13" x14ac:dyDescent="0.2">
      <c r="A1415" t="s">
        <v>244</v>
      </c>
      <c r="B1415" t="s">
        <v>103</v>
      </c>
      <c r="C1415">
        <v>62</v>
      </c>
      <c r="D1415">
        <v>23.54</v>
      </c>
      <c r="E1415">
        <v>6129</v>
      </c>
      <c r="F1415">
        <v>6152</v>
      </c>
      <c r="G1415">
        <v>6177</v>
      </c>
      <c r="H1415" t="s">
        <v>43</v>
      </c>
      <c r="I1415">
        <v>1703735</v>
      </c>
      <c r="J1415">
        <v>49117570</v>
      </c>
      <c r="K1415">
        <v>0.39</v>
      </c>
      <c r="L1415">
        <v>0.17299999999999999</v>
      </c>
      <c r="M1415">
        <v>2</v>
      </c>
    </row>
    <row r="1416" spans="1:13" x14ac:dyDescent="0.2">
      <c r="A1416" t="s">
        <v>244</v>
      </c>
      <c r="B1416" t="s">
        <v>104</v>
      </c>
      <c r="C1416">
        <v>63</v>
      </c>
      <c r="D1416">
        <v>24.605</v>
      </c>
      <c r="E1416">
        <v>6453</v>
      </c>
      <c r="F1416">
        <v>6489</v>
      </c>
      <c r="G1416">
        <v>6568</v>
      </c>
      <c r="H1416" t="s">
        <v>22</v>
      </c>
      <c r="I1416">
        <v>15422894</v>
      </c>
      <c r="J1416">
        <v>422108528</v>
      </c>
      <c r="K1416">
        <v>3.34</v>
      </c>
      <c r="L1416">
        <v>1.484</v>
      </c>
      <c r="M1416">
        <v>2</v>
      </c>
    </row>
    <row r="1417" spans="1:13" x14ac:dyDescent="0.2">
      <c r="A1417" t="s">
        <v>244</v>
      </c>
      <c r="B1417" t="s">
        <v>106</v>
      </c>
      <c r="C1417">
        <v>64</v>
      </c>
      <c r="D1417">
        <v>24.972000000000001</v>
      </c>
      <c r="E1417">
        <v>6568</v>
      </c>
      <c r="F1417">
        <v>6605</v>
      </c>
      <c r="G1417">
        <v>6626</v>
      </c>
      <c r="H1417" t="s">
        <v>99</v>
      </c>
      <c r="I1417">
        <v>2704914</v>
      </c>
      <c r="J1417">
        <v>65391694</v>
      </c>
      <c r="K1417">
        <v>0.52</v>
      </c>
      <c r="L1417">
        <v>0.23</v>
      </c>
      <c r="M1417">
        <v>2</v>
      </c>
    </row>
    <row r="1418" spans="1:13" x14ac:dyDescent="0.2">
      <c r="A1418" t="s">
        <v>244</v>
      </c>
      <c r="B1418" t="s">
        <v>107</v>
      </c>
      <c r="C1418">
        <v>65</v>
      </c>
      <c r="D1418">
        <v>25.411000000000001</v>
      </c>
      <c r="E1418">
        <v>6688</v>
      </c>
      <c r="F1418">
        <v>6744</v>
      </c>
      <c r="G1418">
        <v>6825</v>
      </c>
      <c r="H1418" t="s">
        <v>36</v>
      </c>
      <c r="I1418">
        <v>518985</v>
      </c>
      <c r="J1418">
        <v>14294164</v>
      </c>
      <c r="K1418">
        <v>0.11</v>
      </c>
      <c r="L1418">
        <v>0.05</v>
      </c>
      <c r="M1418">
        <v>2</v>
      </c>
    </row>
    <row r="1419" spans="1:13" x14ac:dyDescent="0.2">
      <c r="A1419" t="s">
        <v>244</v>
      </c>
      <c r="B1419" t="s">
        <v>108</v>
      </c>
      <c r="C1419">
        <v>66</v>
      </c>
      <c r="D1419">
        <v>29.26</v>
      </c>
      <c r="E1419">
        <v>7877</v>
      </c>
      <c r="F1419">
        <v>7961</v>
      </c>
      <c r="G1419">
        <v>8044</v>
      </c>
      <c r="H1419" t="s">
        <v>66</v>
      </c>
      <c r="I1419">
        <v>617502</v>
      </c>
      <c r="J1419">
        <v>18448356</v>
      </c>
      <c r="K1419">
        <v>0.15</v>
      </c>
      <c r="L1419">
        <v>6.5000000000000002E-2</v>
      </c>
      <c r="M1419">
        <v>2</v>
      </c>
    </row>
    <row r="1420" spans="1:13" x14ac:dyDescent="0.2">
      <c r="A1420" t="s">
        <v>245</v>
      </c>
      <c r="B1420" t="s">
        <v>13</v>
      </c>
      <c r="C1420">
        <v>1</v>
      </c>
      <c r="D1420">
        <v>4.8710000000000004</v>
      </c>
      <c r="E1420">
        <v>238</v>
      </c>
      <c r="F1420">
        <v>248</v>
      </c>
      <c r="G1420">
        <v>278</v>
      </c>
      <c r="H1420" t="s">
        <v>68</v>
      </c>
      <c r="I1420">
        <v>513679</v>
      </c>
      <c r="J1420">
        <v>11823624</v>
      </c>
      <c r="K1420">
        <v>0.55000000000000004</v>
      </c>
      <c r="L1420">
        <v>0.19600000000000001</v>
      </c>
      <c r="M1420">
        <v>2</v>
      </c>
    </row>
    <row r="1421" spans="1:13" x14ac:dyDescent="0.2">
      <c r="A1421" t="s">
        <v>245</v>
      </c>
      <c r="B1421" t="s">
        <v>15</v>
      </c>
      <c r="C1421">
        <v>2</v>
      </c>
      <c r="D1421">
        <v>5.4420000000000002</v>
      </c>
      <c r="E1421">
        <v>400</v>
      </c>
      <c r="F1421">
        <v>428</v>
      </c>
      <c r="G1421">
        <v>471</v>
      </c>
      <c r="H1421" t="s">
        <v>68</v>
      </c>
      <c r="I1421">
        <v>4876544</v>
      </c>
      <c r="J1421">
        <v>93440763</v>
      </c>
      <c r="K1421">
        <v>4.32</v>
      </c>
      <c r="L1421">
        <v>1.5469999999999999</v>
      </c>
      <c r="M1421">
        <v>2</v>
      </c>
    </row>
    <row r="1422" spans="1:13" x14ac:dyDescent="0.2">
      <c r="A1422" t="s">
        <v>245</v>
      </c>
      <c r="B1422" t="s">
        <v>17</v>
      </c>
      <c r="C1422">
        <v>3</v>
      </c>
      <c r="D1422">
        <v>5.6609999999999996</v>
      </c>
      <c r="E1422">
        <v>472</v>
      </c>
      <c r="F1422">
        <v>498</v>
      </c>
      <c r="G1422">
        <v>513</v>
      </c>
      <c r="H1422" t="s">
        <v>56</v>
      </c>
      <c r="I1422">
        <v>1488813</v>
      </c>
      <c r="J1422">
        <v>42186118</v>
      </c>
      <c r="K1422">
        <v>1.95</v>
      </c>
      <c r="L1422">
        <v>0.69899999999999995</v>
      </c>
      <c r="M1422">
        <v>2</v>
      </c>
    </row>
    <row r="1423" spans="1:13" x14ac:dyDescent="0.2">
      <c r="A1423" t="s">
        <v>245</v>
      </c>
      <c r="B1423" t="s">
        <v>19</v>
      </c>
      <c r="C1423">
        <v>4</v>
      </c>
      <c r="D1423">
        <v>5.8179999999999996</v>
      </c>
      <c r="E1423">
        <v>513</v>
      </c>
      <c r="F1423">
        <v>548</v>
      </c>
      <c r="G1423">
        <v>632</v>
      </c>
      <c r="H1423" t="s">
        <v>22</v>
      </c>
      <c r="I1423">
        <v>40527490</v>
      </c>
      <c r="J1423">
        <v>2160583870</v>
      </c>
      <c r="K1423">
        <v>100</v>
      </c>
      <c r="L1423">
        <v>35.777000000000001</v>
      </c>
      <c r="M1423">
        <v>2</v>
      </c>
    </row>
    <row r="1424" spans="1:13" x14ac:dyDescent="0.2">
      <c r="A1424" t="s">
        <v>245</v>
      </c>
      <c r="B1424" t="s">
        <v>21</v>
      </c>
      <c r="C1424">
        <v>5</v>
      </c>
      <c r="D1424">
        <v>6.12</v>
      </c>
      <c r="E1424">
        <v>632</v>
      </c>
      <c r="F1424">
        <v>643</v>
      </c>
      <c r="G1424">
        <v>739</v>
      </c>
      <c r="H1424" t="s">
        <v>123</v>
      </c>
      <c r="I1424">
        <v>3503978</v>
      </c>
      <c r="J1424">
        <v>151386241</v>
      </c>
      <c r="K1424">
        <v>7.01</v>
      </c>
      <c r="L1424">
        <v>2.5070000000000001</v>
      </c>
      <c r="M1424">
        <v>2</v>
      </c>
    </row>
    <row r="1425" spans="1:13" x14ac:dyDescent="0.2">
      <c r="A1425" t="s">
        <v>245</v>
      </c>
      <c r="B1425" t="s">
        <v>23</v>
      </c>
      <c r="C1425">
        <v>6</v>
      </c>
      <c r="D1425">
        <v>7.5119999999999996</v>
      </c>
      <c r="E1425">
        <v>1050</v>
      </c>
      <c r="F1425">
        <v>1083</v>
      </c>
      <c r="G1425">
        <v>1094</v>
      </c>
      <c r="H1425" t="s">
        <v>38</v>
      </c>
      <c r="I1425">
        <v>548950</v>
      </c>
      <c r="J1425">
        <v>8666262</v>
      </c>
      <c r="K1425">
        <v>0.4</v>
      </c>
      <c r="L1425">
        <v>0.14399999999999999</v>
      </c>
      <c r="M1425">
        <v>2</v>
      </c>
    </row>
    <row r="1426" spans="1:13" x14ac:dyDescent="0.2">
      <c r="A1426" t="s">
        <v>245</v>
      </c>
      <c r="B1426" t="s">
        <v>25</v>
      </c>
      <c r="C1426">
        <v>7</v>
      </c>
      <c r="D1426">
        <v>8.4719999999999995</v>
      </c>
      <c r="E1426">
        <v>1373</v>
      </c>
      <c r="F1426">
        <v>1387</v>
      </c>
      <c r="G1426">
        <v>1419</v>
      </c>
      <c r="H1426" t="s">
        <v>128</v>
      </c>
      <c r="I1426">
        <v>372939</v>
      </c>
      <c r="J1426">
        <v>11330856</v>
      </c>
      <c r="K1426">
        <v>0.52</v>
      </c>
      <c r="L1426">
        <v>0.188</v>
      </c>
      <c r="M1426">
        <v>2</v>
      </c>
    </row>
    <row r="1427" spans="1:13" x14ac:dyDescent="0.2">
      <c r="A1427" t="s">
        <v>245</v>
      </c>
      <c r="B1427" t="s">
        <v>27</v>
      </c>
      <c r="C1427">
        <v>8</v>
      </c>
      <c r="D1427">
        <v>9.8089999999999993</v>
      </c>
      <c r="E1427">
        <v>1752</v>
      </c>
      <c r="F1427">
        <v>1810</v>
      </c>
      <c r="G1427">
        <v>1830</v>
      </c>
      <c r="H1427" t="s">
        <v>95</v>
      </c>
      <c r="I1427">
        <v>1039344</v>
      </c>
      <c r="J1427">
        <v>40432558</v>
      </c>
      <c r="K1427">
        <v>1.87</v>
      </c>
      <c r="L1427">
        <v>0.67</v>
      </c>
      <c r="M1427">
        <v>2</v>
      </c>
    </row>
    <row r="1428" spans="1:13" x14ac:dyDescent="0.2">
      <c r="A1428" t="s">
        <v>245</v>
      </c>
      <c r="B1428" t="s">
        <v>29</v>
      </c>
      <c r="C1428">
        <v>9</v>
      </c>
      <c r="D1428">
        <v>9.9030000000000005</v>
      </c>
      <c r="E1428">
        <v>1830</v>
      </c>
      <c r="F1428">
        <v>1839</v>
      </c>
      <c r="G1428">
        <v>1890</v>
      </c>
      <c r="H1428" t="s">
        <v>47</v>
      </c>
      <c r="I1428">
        <v>531817</v>
      </c>
      <c r="J1428">
        <v>23419780</v>
      </c>
      <c r="K1428">
        <v>1.08</v>
      </c>
      <c r="L1428">
        <v>0.38800000000000001</v>
      </c>
      <c r="M1428">
        <v>2</v>
      </c>
    </row>
    <row r="1429" spans="1:13" x14ac:dyDescent="0.2">
      <c r="A1429" t="s">
        <v>245</v>
      </c>
      <c r="B1429" t="s">
        <v>31</v>
      </c>
      <c r="C1429">
        <v>10</v>
      </c>
      <c r="D1429">
        <v>10.36</v>
      </c>
      <c r="E1429">
        <v>1932</v>
      </c>
      <c r="F1429">
        <v>1984</v>
      </c>
      <c r="G1429">
        <v>2002</v>
      </c>
      <c r="H1429" t="s">
        <v>157</v>
      </c>
      <c r="I1429">
        <v>8204465</v>
      </c>
      <c r="J1429">
        <v>315833677</v>
      </c>
      <c r="K1429">
        <v>14.62</v>
      </c>
      <c r="L1429">
        <v>5.23</v>
      </c>
      <c r="M1429">
        <v>2</v>
      </c>
    </row>
    <row r="1430" spans="1:13" x14ac:dyDescent="0.2">
      <c r="A1430" t="s">
        <v>245</v>
      </c>
      <c r="B1430" t="s">
        <v>33</v>
      </c>
      <c r="C1430">
        <v>11</v>
      </c>
      <c r="D1430">
        <v>10.465</v>
      </c>
      <c r="E1430">
        <v>2002</v>
      </c>
      <c r="F1430">
        <v>2017</v>
      </c>
      <c r="G1430">
        <v>2072</v>
      </c>
      <c r="H1430" t="s">
        <v>52</v>
      </c>
      <c r="I1430">
        <v>12860803</v>
      </c>
      <c r="J1430">
        <v>489517612</v>
      </c>
      <c r="K1430">
        <v>22.66</v>
      </c>
      <c r="L1430">
        <v>8.1059999999999999</v>
      </c>
      <c r="M1430">
        <v>2</v>
      </c>
    </row>
    <row r="1431" spans="1:13" x14ac:dyDescent="0.2">
      <c r="A1431" t="s">
        <v>245</v>
      </c>
      <c r="B1431" t="s">
        <v>35</v>
      </c>
      <c r="C1431">
        <v>12</v>
      </c>
      <c r="D1431">
        <v>10.721</v>
      </c>
      <c r="E1431">
        <v>2072</v>
      </c>
      <c r="F1431">
        <v>2098</v>
      </c>
      <c r="G1431">
        <v>2161</v>
      </c>
      <c r="H1431" t="s">
        <v>30</v>
      </c>
      <c r="I1431">
        <v>1061577</v>
      </c>
      <c r="J1431">
        <v>51564936</v>
      </c>
      <c r="K1431">
        <v>2.39</v>
      </c>
      <c r="L1431">
        <v>0.85399999999999998</v>
      </c>
      <c r="M1431">
        <v>2</v>
      </c>
    </row>
    <row r="1432" spans="1:13" x14ac:dyDescent="0.2">
      <c r="A1432" t="s">
        <v>245</v>
      </c>
      <c r="B1432" t="s">
        <v>37</v>
      </c>
      <c r="C1432">
        <v>13</v>
      </c>
      <c r="D1432">
        <v>11.071999999999999</v>
      </c>
      <c r="E1432">
        <v>2171</v>
      </c>
      <c r="F1432">
        <v>2209</v>
      </c>
      <c r="G1432">
        <v>2286</v>
      </c>
      <c r="H1432" t="s">
        <v>68</v>
      </c>
      <c r="I1432">
        <v>1006665</v>
      </c>
      <c r="J1432">
        <v>43064465</v>
      </c>
      <c r="K1432">
        <v>1.99</v>
      </c>
      <c r="L1432">
        <v>0.71299999999999997</v>
      </c>
      <c r="M1432">
        <v>2</v>
      </c>
    </row>
    <row r="1433" spans="1:13" x14ac:dyDescent="0.2">
      <c r="A1433" t="s">
        <v>245</v>
      </c>
      <c r="B1433" t="s">
        <v>39</v>
      </c>
      <c r="C1433">
        <v>14</v>
      </c>
      <c r="D1433">
        <v>11.747</v>
      </c>
      <c r="E1433">
        <v>2390</v>
      </c>
      <c r="F1433">
        <v>2422</v>
      </c>
      <c r="G1433">
        <v>2468</v>
      </c>
      <c r="H1433" t="s">
        <v>28</v>
      </c>
      <c r="I1433">
        <v>1348528</v>
      </c>
      <c r="J1433">
        <v>47213275</v>
      </c>
      <c r="K1433">
        <v>2.19</v>
      </c>
      <c r="L1433">
        <v>0.78200000000000003</v>
      </c>
      <c r="M1433">
        <v>2</v>
      </c>
    </row>
    <row r="1434" spans="1:13" x14ac:dyDescent="0.2">
      <c r="A1434" t="s">
        <v>245</v>
      </c>
      <c r="B1434" t="s">
        <v>40</v>
      </c>
      <c r="C1434">
        <v>15</v>
      </c>
      <c r="D1434">
        <v>11.932</v>
      </c>
      <c r="E1434">
        <v>2468</v>
      </c>
      <c r="F1434">
        <v>2481</v>
      </c>
      <c r="G1434">
        <v>2500</v>
      </c>
      <c r="H1434" t="s">
        <v>116</v>
      </c>
      <c r="I1434">
        <v>399878</v>
      </c>
      <c r="J1434">
        <v>10594225</v>
      </c>
      <c r="K1434">
        <v>0.49</v>
      </c>
      <c r="L1434">
        <v>0.17499999999999999</v>
      </c>
      <c r="M1434">
        <v>2</v>
      </c>
    </row>
    <row r="1435" spans="1:13" x14ac:dyDescent="0.2">
      <c r="A1435" t="s">
        <v>245</v>
      </c>
      <c r="B1435" t="s">
        <v>41</v>
      </c>
      <c r="C1435">
        <v>16</v>
      </c>
      <c r="D1435">
        <v>12.289</v>
      </c>
      <c r="E1435">
        <v>2557</v>
      </c>
      <c r="F1435">
        <v>2594</v>
      </c>
      <c r="G1435">
        <v>2653</v>
      </c>
      <c r="H1435" t="s">
        <v>36</v>
      </c>
      <c r="I1435">
        <v>1258630</v>
      </c>
      <c r="J1435">
        <v>44361884</v>
      </c>
      <c r="K1435">
        <v>2.0499999999999998</v>
      </c>
      <c r="L1435">
        <v>0.73499999999999999</v>
      </c>
      <c r="M1435">
        <v>2</v>
      </c>
    </row>
    <row r="1436" spans="1:13" x14ac:dyDescent="0.2">
      <c r="A1436" t="s">
        <v>245</v>
      </c>
      <c r="B1436" t="s">
        <v>42</v>
      </c>
      <c r="C1436">
        <v>17</v>
      </c>
      <c r="D1436">
        <v>13.388</v>
      </c>
      <c r="E1436">
        <v>2920</v>
      </c>
      <c r="F1436">
        <v>2942</v>
      </c>
      <c r="G1436">
        <v>2965</v>
      </c>
      <c r="H1436" t="s">
        <v>49</v>
      </c>
      <c r="I1436">
        <v>378507</v>
      </c>
      <c r="J1436">
        <v>18548609</v>
      </c>
      <c r="K1436">
        <v>0.86</v>
      </c>
      <c r="L1436">
        <v>0.307</v>
      </c>
      <c r="M1436">
        <v>2</v>
      </c>
    </row>
    <row r="1437" spans="1:13" x14ac:dyDescent="0.2">
      <c r="A1437" t="s">
        <v>245</v>
      </c>
      <c r="B1437" t="s">
        <v>44</v>
      </c>
      <c r="C1437">
        <v>18</v>
      </c>
      <c r="D1437">
        <v>13.513999999999999</v>
      </c>
      <c r="E1437">
        <v>2965</v>
      </c>
      <c r="F1437">
        <v>2981</v>
      </c>
      <c r="G1437">
        <v>3027</v>
      </c>
      <c r="H1437" t="s">
        <v>30</v>
      </c>
      <c r="I1437">
        <v>1835435</v>
      </c>
      <c r="J1437">
        <v>58024964</v>
      </c>
      <c r="K1437">
        <v>2.69</v>
      </c>
      <c r="L1437">
        <v>0.96099999999999997</v>
      </c>
      <c r="M1437">
        <v>2</v>
      </c>
    </row>
    <row r="1438" spans="1:13" x14ac:dyDescent="0.2">
      <c r="A1438" t="s">
        <v>245</v>
      </c>
      <c r="B1438" t="s">
        <v>46</v>
      </c>
      <c r="C1438">
        <v>19</v>
      </c>
      <c r="D1438">
        <v>13.888999999999999</v>
      </c>
      <c r="E1438">
        <v>3056</v>
      </c>
      <c r="F1438">
        <v>3100</v>
      </c>
      <c r="G1438">
        <v>3157</v>
      </c>
      <c r="H1438" t="s">
        <v>64</v>
      </c>
      <c r="I1438">
        <v>9552912</v>
      </c>
      <c r="J1438">
        <v>299890756</v>
      </c>
      <c r="K1438">
        <v>13.88</v>
      </c>
      <c r="L1438">
        <v>4.9660000000000002</v>
      </c>
      <c r="M1438">
        <v>2</v>
      </c>
    </row>
    <row r="1439" spans="1:13" x14ac:dyDescent="0.2">
      <c r="A1439" t="s">
        <v>245</v>
      </c>
      <c r="B1439" t="s">
        <v>48</v>
      </c>
      <c r="C1439">
        <v>20</v>
      </c>
      <c r="D1439">
        <v>14.731</v>
      </c>
      <c r="E1439">
        <v>3274</v>
      </c>
      <c r="F1439">
        <v>3366</v>
      </c>
      <c r="G1439">
        <v>3387</v>
      </c>
      <c r="H1439" t="s">
        <v>38</v>
      </c>
      <c r="I1439">
        <v>570868</v>
      </c>
      <c r="J1439">
        <v>19343106</v>
      </c>
      <c r="K1439">
        <v>0.9</v>
      </c>
      <c r="L1439">
        <v>0.32</v>
      </c>
      <c r="M1439">
        <v>2</v>
      </c>
    </row>
    <row r="1440" spans="1:13" x14ac:dyDescent="0.2">
      <c r="A1440" t="s">
        <v>245</v>
      </c>
      <c r="B1440" t="s">
        <v>50</v>
      </c>
      <c r="C1440">
        <v>21</v>
      </c>
      <c r="D1440">
        <v>14.852</v>
      </c>
      <c r="E1440">
        <v>3387</v>
      </c>
      <c r="F1440">
        <v>3404</v>
      </c>
      <c r="G1440">
        <v>3470</v>
      </c>
      <c r="H1440" t="s">
        <v>16</v>
      </c>
      <c r="I1440">
        <v>1840118</v>
      </c>
      <c r="J1440">
        <v>74938394</v>
      </c>
      <c r="K1440">
        <v>3.47</v>
      </c>
      <c r="L1440">
        <v>1.2410000000000001</v>
      </c>
      <c r="M1440">
        <v>2</v>
      </c>
    </row>
    <row r="1441" spans="1:13" x14ac:dyDescent="0.2">
      <c r="A1441" t="s">
        <v>245</v>
      </c>
      <c r="B1441" t="s">
        <v>51</v>
      </c>
      <c r="C1441">
        <v>22</v>
      </c>
      <c r="D1441">
        <v>15.266</v>
      </c>
      <c r="E1441">
        <v>3521</v>
      </c>
      <c r="F1441">
        <v>3535</v>
      </c>
      <c r="G1441">
        <v>3560</v>
      </c>
      <c r="H1441" t="s">
        <v>117</v>
      </c>
      <c r="I1441">
        <v>475706</v>
      </c>
      <c r="J1441">
        <v>13124558</v>
      </c>
      <c r="K1441">
        <v>0.61</v>
      </c>
      <c r="L1441">
        <v>0.217</v>
      </c>
      <c r="M1441">
        <v>2</v>
      </c>
    </row>
    <row r="1442" spans="1:13" x14ac:dyDescent="0.2">
      <c r="A1442" t="s">
        <v>245</v>
      </c>
      <c r="B1442" t="s">
        <v>53</v>
      </c>
      <c r="C1442">
        <v>23</v>
      </c>
      <c r="D1442">
        <v>15.712</v>
      </c>
      <c r="E1442">
        <v>3640</v>
      </c>
      <c r="F1442">
        <v>3676</v>
      </c>
      <c r="G1442">
        <v>3701</v>
      </c>
      <c r="H1442" t="s">
        <v>14</v>
      </c>
      <c r="I1442">
        <v>395919</v>
      </c>
      <c r="J1442">
        <v>11387870</v>
      </c>
      <c r="K1442">
        <v>0.53</v>
      </c>
      <c r="L1442">
        <v>0.189</v>
      </c>
      <c r="M1442">
        <v>2</v>
      </c>
    </row>
    <row r="1443" spans="1:13" x14ac:dyDescent="0.2">
      <c r="A1443" t="s">
        <v>245</v>
      </c>
      <c r="B1443" t="s">
        <v>55</v>
      </c>
      <c r="C1443">
        <v>24</v>
      </c>
      <c r="D1443">
        <v>16.004000000000001</v>
      </c>
      <c r="E1443">
        <v>3743</v>
      </c>
      <c r="F1443">
        <v>3769</v>
      </c>
      <c r="G1443">
        <v>3790</v>
      </c>
      <c r="H1443" t="s">
        <v>124</v>
      </c>
      <c r="I1443">
        <v>17707720</v>
      </c>
      <c r="J1443">
        <v>475702322</v>
      </c>
      <c r="K1443">
        <v>22.02</v>
      </c>
      <c r="L1443">
        <v>7.8769999999999998</v>
      </c>
      <c r="M1443">
        <v>2</v>
      </c>
    </row>
    <row r="1444" spans="1:13" x14ac:dyDescent="0.2">
      <c r="A1444" t="s">
        <v>245</v>
      </c>
      <c r="B1444" t="s">
        <v>57</v>
      </c>
      <c r="C1444">
        <v>25</v>
      </c>
      <c r="D1444">
        <v>16.109000000000002</v>
      </c>
      <c r="E1444">
        <v>3790</v>
      </c>
      <c r="F1444">
        <v>3802</v>
      </c>
      <c r="G1444">
        <v>3816</v>
      </c>
      <c r="H1444" t="s">
        <v>49</v>
      </c>
      <c r="I1444">
        <v>508395</v>
      </c>
      <c r="J1444">
        <v>17402095</v>
      </c>
      <c r="K1444">
        <v>0.81</v>
      </c>
      <c r="L1444">
        <v>0.28799999999999998</v>
      </c>
      <c r="M1444">
        <v>2</v>
      </c>
    </row>
    <row r="1445" spans="1:13" x14ac:dyDescent="0.2">
      <c r="A1445" t="s">
        <v>245</v>
      </c>
      <c r="B1445" t="s">
        <v>58</v>
      </c>
      <c r="C1445">
        <v>26</v>
      </c>
      <c r="D1445">
        <v>16.212</v>
      </c>
      <c r="E1445">
        <v>3816</v>
      </c>
      <c r="F1445">
        <v>3835</v>
      </c>
      <c r="G1445">
        <v>3859</v>
      </c>
      <c r="H1445" t="s">
        <v>22</v>
      </c>
      <c r="I1445">
        <v>2477701</v>
      </c>
      <c r="J1445">
        <v>77571081</v>
      </c>
      <c r="K1445">
        <v>3.59</v>
      </c>
      <c r="L1445">
        <v>1.284</v>
      </c>
      <c r="M1445">
        <v>2</v>
      </c>
    </row>
    <row r="1446" spans="1:13" x14ac:dyDescent="0.2">
      <c r="A1446" t="s">
        <v>245</v>
      </c>
      <c r="B1446" t="s">
        <v>59</v>
      </c>
      <c r="C1446">
        <v>27</v>
      </c>
      <c r="D1446">
        <v>16.37</v>
      </c>
      <c r="E1446">
        <v>3859</v>
      </c>
      <c r="F1446">
        <v>3884</v>
      </c>
      <c r="G1446">
        <v>3913</v>
      </c>
      <c r="H1446" t="s">
        <v>30</v>
      </c>
      <c r="I1446">
        <v>495039</v>
      </c>
      <c r="J1446">
        <v>16108305</v>
      </c>
      <c r="K1446">
        <v>0.75</v>
      </c>
      <c r="L1446">
        <v>0.26700000000000002</v>
      </c>
      <c r="M1446">
        <v>2</v>
      </c>
    </row>
    <row r="1447" spans="1:13" x14ac:dyDescent="0.2">
      <c r="A1447" t="s">
        <v>245</v>
      </c>
      <c r="B1447" t="s">
        <v>60</v>
      </c>
      <c r="C1447">
        <v>28</v>
      </c>
      <c r="D1447">
        <v>16.550999999999998</v>
      </c>
      <c r="E1447">
        <v>3915</v>
      </c>
      <c r="F1447">
        <v>3942</v>
      </c>
      <c r="G1447">
        <v>3973</v>
      </c>
      <c r="H1447" t="s">
        <v>145</v>
      </c>
      <c r="I1447">
        <v>1489264</v>
      </c>
      <c r="J1447">
        <v>38809177</v>
      </c>
      <c r="K1447">
        <v>1.8</v>
      </c>
      <c r="L1447">
        <v>0.64300000000000002</v>
      </c>
      <c r="M1447">
        <v>2</v>
      </c>
    </row>
    <row r="1448" spans="1:13" x14ac:dyDescent="0.2">
      <c r="A1448" t="s">
        <v>245</v>
      </c>
      <c r="B1448" t="s">
        <v>61</v>
      </c>
      <c r="C1448">
        <v>29</v>
      </c>
      <c r="D1448">
        <v>17.326000000000001</v>
      </c>
      <c r="E1448">
        <v>4158</v>
      </c>
      <c r="F1448">
        <v>4187</v>
      </c>
      <c r="G1448">
        <v>4202</v>
      </c>
      <c r="H1448" t="s">
        <v>56</v>
      </c>
      <c r="I1448">
        <v>4032941</v>
      </c>
      <c r="J1448">
        <v>103415281</v>
      </c>
      <c r="K1448">
        <v>4.79</v>
      </c>
      <c r="L1448">
        <v>1.712</v>
      </c>
      <c r="M1448">
        <v>2</v>
      </c>
    </row>
    <row r="1449" spans="1:13" x14ac:dyDescent="0.2">
      <c r="A1449" t="s">
        <v>245</v>
      </c>
      <c r="B1449" t="s">
        <v>62</v>
      </c>
      <c r="C1449">
        <v>30</v>
      </c>
      <c r="D1449">
        <v>17.417000000000002</v>
      </c>
      <c r="E1449">
        <v>4202</v>
      </c>
      <c r="F1449">
        <v>4216</v>
      </c>
      <c r="G1449">
        <v>4252</v>
      </c>
      <c r="H1449" t="s">
        <v>117</v>
      </c>
      <c r="I1449">
        <v>1493959</v>
      </c>
      <c r="J1449">
        <v>50599257</v>
      </c>
      <c r="K1449">
        <v>2.34</v>
      </c>
      <c r="L1449">
        <v>0.83799999999999997</v>
      </c>
      <c r="M1449">
        <v>2</v>
      </c>
    </row>
    <row r="1450" spans="1:13" x14ac:dyDescent="0.2">
      <c r="A1450" t="s">
        <v>245</v>
      </c>
      <c r="B1450" t="s">
        <v>63</v>
      </c>
      <c r="C1450">
        <v>31</v>
      </c>
      <c r="D1450">
        <v>18.18</v>
      </c>
      <c r="E1450">
        <v>4420</v>
      </c>
      <c r="F1450">
        <v>4457</v>
      </c>
      <c r="G1450">
        <v>4500</v>
      </c>
      <c r="H1450" t="s">
        <v>68</v>
      </c>
      <c r="I1450">
        <v>687285</v>
      </c>
      <c r="J1450">
        <v>20851875</v>
      </c>
      <c r="K1450">
        <v>0.97</v>
      </c>
      <c r="L1450">
        <v>0.34499999999999997</v>
      </c>
      <c r="M1450">
        <v>2</v>
      </c>
    </row>
    <row r="1451" spans="1:13" x14ac:dyDescent="0.2">
      <c r="A1451" t="s">
        <v>245</v>
      </c>
      <c r="B1451" t="s">
        <v>65</v>
      </c>
      <c r="C1451">
        <v>32</v>
      </c>
      <c r="D1451">
        <v>18.696000000000002</v>
      </c>
      <c r="E1451">
        <v>4558</v>
      </c>
      <c r="F1451">
        <v>4620</v>
      </c>
      <c r="G1451">
        <v>4635</v>
      </c>
      <c r="H1451" t="s">
        <v>127</v>
      </c>
      <c r="I1451">
        <v>395076</v>
      </c>
      <c r="J1451">
        <v>14994769</v>
      </c>
      <c r="K1451">
        <v>0.69</v>
      </c>
      <c r="L1451">
        <v>0.248</v>
      </c>
      <c r="M1451">
        <v>2</v>
      </c>
    </row>
    <row r="1452" spans="1:13" x14ac:dyDescent="0.2">
      <c r="A1452" t="s">
        <v>245</v>
      </c>
      <c r="B1452" t="s">
        <v>67</v>
      </c>
      <c r="C1452">
        <v>33</v>
      </c>
      <c r="D1452">
        <v>19.004000000000001</v>
      </c>
      <c r="E1452">
        <v>4679</v>
      </c>
      <c r="F1452">
        <v>4717</v>
      </c>
      <c r="G1452">
        <v>4746</v>
      </c>
      <c r="H1452" t="s">
        <v>66</v>
      </c>
      <c r="I1452">
        <v>922741</v>
      </c>
      <c r="J1452">
        <v>28526311</v>
      </c>
      <c r="K1452">
        <v>1.32</v>
      </c>
      <c r="L1452">
        <v>0.47199999999999998</v>
      </c>
      <c r="M1452">
        <v>2</v>
      </c>
    </row>
    <row r="1453" spans="1:13" x14ac:dyDescent="0.2">
      <c r="A1453" t="s">
        <v>245</v>
      </c>
      <c r="B1453" t="s">
        <v>69</v>
      </c>
      <c r="C1453">
        <v>34</v>
      </c>
      <c r="D1453">
        <v>19.504000000000001</v>
      </c>
      <c r="E1453">
        <v>4850</v>
      </c>
      <c r="F1453">
        <v>4876</v>
      </c>
      <c r="G1453">
        <v>4890</v>
      </c>
      <c r="H1453" t="s">
        <v>49</v>
      </c>
      <c r="I1453">
        <v>2060274</v>
      </c>
      <c r="J1453">
        <v>53173740</v>
      </c>
      <c r="K1453">
        <v>2.46</v>
      </c>
      <c r="L1453">
        <v>0.88100000000000001</v>
      </c>
      <c r="M1453">
        <v>2</v>
      </c>
    </row>
    <row r="1454" spans="1:13" x14ac:dyDescent="0.2">
      <c r="A1454" t="s">
        <v>245</v>
      </c>
      <c r="B1454" t="s">
        <v>70</v>
      </c>
      <c r="C1454">
        <v>35</v>
      </c>
      <c r="D1454">
        <v>19.585000000000001</v>
      </c>
      <c r="E1454">
        <v>4890</v>
      </c>
      <c r="F1454">
        <v>4901</v>
      </c>
      <c r="G1454">
        <v>4922</v>
      </c>
      <c r="H1454" t="s">
        <v>47</v>
      </c>
      <c r="I1454">
        <v>472723</v>
      </c>
      <c r="J1454">
        <v>11767260</v>
      </c>
      <c r="K1454">
        <v>0.54</v>
      </c>
      <c r="L1454">
        <v>0.19500000000000001</v>
      </c>
      <c r="M1454">
        <v>2</v>
      </c>
    </row>
    <row r="1455" spans="1:13" x14ac:dyDescent="0.2">
      <c r="A1455" t="s">
        <v>245</v>
      </c>
      <c r="B1455" t="s">
        <v>71</v>
      </c>
      <c r="C1455">
        <v>36</v>
      </c>
      <c r="D1455">
        <v>19.876000000000001</v>
      </c>
      <c r="E1455">
        <v>4966</v>
      </c>
      <c r="F1455">
        <v>4993</v>
      </c>
      <c r="G1455">
        <v>5026</v>
      </c>
      <c r="H1455" t="s">
        <v>120</v>
      </c>
      <c r="I1455">
        <v>3110524</v>
      </c>
      <c r="J1455">
        <v>75724856</v>
      </c>
      <c r="K1455">
        <v>3.5</v>
      </c>
      <c r="L1455">
        <v>1.254</v>
      </c>
      <c r="M1455">
        <v>2</v>
      </c>
    </row>
    <row r="1456" spans="1:13" x14ac:dyDescent="0.2">
      <c r="A1456" t="s">
        <v>245</v>
      </c>
      <c r="B1456" t="s">
        <v>72</v>
      </c>
      <c r="C1456">
        <v>37</v>
      </c>
      <c r="D1456">
        <v>20.132000000000001</v>
      </c>
      <c r="E1456">
        <v>5056</v>
      </c>
      <c r="F1456">
        <v>5074</v>
      </c>
      <c r="G1456">
        <v>5085</v>
      </c>
      <c r="H1456" t="s">
        <v>56</v>
      </c>
      <c r="I1456">
        <v>714339</v>
      </c>
      <c r="J1456">
        <v>18587507</v>
      </c>
      <c r="K1456">
        <v>0.86</v>
      </c>
      <c r="L1456">
        <v>0.308</v>
      </c>
      <c r="M1456">
        <v>2</v>
      </c>
    </row>
    <row r="1457" spans="1:13" x14ac:dyDescent="0.2">
      <c r="A1457" t="s">
        <v>245</v>
      </c>
      <c r="B1457" t="s">
        <v>73</v>
      </c>
      <c r="C1457">
        <v>38</v>
      </c>
      <c r="D1457">
        <v>20.196000000000002</v>
      </c>
      <c r="E1457">
        <v>5085</v>
      </c>
      <c r="F1457">
        <v>5095</v>
      </c>
      <c r="G1457">
        <v>5133</v>
      </c>
      <c r="H1457" t="s">
        <v>47</v>
      </c>
      <c r="I1457">
        <v>535752</v>
      </c>
      <c r="J1457">
        <v>20456844</v>
      </c>
      <c r="K1457">
        <v>0.95</v>
      </c>
      <c r="L1457">
        <v>0.33900000000000002</v>
      </c>
      <c r="M1457">
        <v>2</v>
      </c>
    </row>
    <row r="1458" spans="1:13" x14ac:dyDescent="0.2">
      <c r="A1458" t="s">
        <v>245</v>
      </c>
      <c r="B1458" t="s">
        <v>74</v>
      </c>
      <c r="C1458">
        <v>39</v>
      </c>
      <c r="D1458">
        <v>21.376000000000001</v>
      </c>
      <c r="E1458">
        <v>5450</v>
      </c>
      <c r="F1458">
        <v>5468</v>
      </c>
      <c r="G1458">
        <v>5489</v>
      </c>
      <c r="H1458" t="s">
        <v>113</v>
      </c>
      <c r="I1458">
        <v>700654</v>
      </c>
      <c r="J1458">
        <v>17769542</v>
      </c>
      <c r="K1458">
        <v>0.82</v>
      </c>
      <c r="L1458">
        <v>0.29399999999999998</v>
      </c>
      <c r="M1458">
        <v>2</v>
      </c>
    </row>
    <row r="1459" spans="1:13" x14ac:dyDescent="0.2">
      <c r="A1459" t="s">
        <v>245</v>
      </c>
      <c r="B1459" t="s">
        <v>75</v>
      </c>
      <c r="C1459">
        <v>40</v>
      </c>
      <c r="D1459">
        <v>21.52</v>
      </c>
      <c r="E1459">
        <v>5489</v>
      </c>
      <c r="F1459">
        <v>5513</v>
      </c>
      <c r="G1459">
        <v>5543</v>
      </c>
      <c r="H1459" t="s">
        <v>240</v>
      </c>
      <c r="I1459">
        <v>3362566</v>
      </c>
      <c r="J1459">
        <v>101615038</v>
      </c>
      <c r="K1459">
        <v>4.7</v>
      </c>
      <c r="L1459">
        <v>1.6830000000000001</v>
      </c>
      <c r="M1459">
        <v>2</v>
      </c>
    </row>
    <row r="1460" spans="1:13" x14ac:dyDescent="0.2">
      <c r="A1460" t="s">
        <v>245</v>
      </c>
      <c r="B1460" t="s">
        <v>77</v>
      </c>
      <c r="C1460">
        <v>41</v>
      </c>
      <c r="D1460">
        <v>21.837</v>
      </c>
      <c r="E1460">
        <v>5589</v>
      </c>
      <c r="F1460">
        <v>5614</v>
      </c>
      <c r="G1460">
        <v>5644</v>
      </c>
      <c r="H1460" t="s">
        <v>36</v>
      </c>
      <c r="I1460">
        <v>1106894</v>
      </c>
      <c r="J1460">
        <v>28313627</v>
      </c>
      <c r="K1460">
        <v>1.31</v>
      </c>
      <c r="L1460">
        <v>0.46899999999999997</v>
      </c>
      <c r="M1460">
        <v>2</v>
      </c>
    </row>
    <row r="1461" spans="1:13" x14ac:dyDescent="0.2">
      <c r="A1461" t="s">
        <v>245</v>
      </c>
      <c r="B1461" t="s">
        <v>78</v>
      </c>
      <c r="C1461">
        <v>42</v>
      </c>
      <c r="D1461">
        <v>22.167999999999999</v>
      </c>
      <c r="E1461">
        <v>5703</v>
      </c>
      <c r="F1461">
        <v>5718</v>
      </c>
      <c r="G1461">
        <v>5736</v>
      </c>
      <c r="H1461" t="s">
        <v>123</v>
      </c>
      <c r="I1461">
        <v>858222</v>
      </c>
      <c r="J1461">
        <v>22621584</v>
      </c>
      <c r="K1461">
        <v>1.05</v>
      </c>
      <c r="L1461">
        <v>0.375</v>
      </c>
      <c r="M1461">
        <v>2</v>
      </c>
    </row>
    <row r="1462" spans="1:13" x14ac:dyDescent="0.2">
      <c r="A1462" t="s">
        <v>245</v>
      </c>
      <c r="B1462" t="s">
        <v>79</v>
      </c>
      <c r="C1462">
        <v>43</v>
      </c>
      <c r="D1462">
        <v>22.283999999999999</v>
      </c>
      <c r="E1462">
        <v>5736</v>
      </c>
      <c r="F1462">
        <v>5755</v>
      </c>
      <c r="G1462">
        <v>5777</v>
      </c>
      <c r="H1462" t="s">
        <v>115</v>
      </c>
      <c r="I1462">
        <v>2092640</v>
      </c>
      <c r="J1462">
        <v>66753876</v>
      </c>
      <c r="K1462">
        <v>3.09</v>
      </c>
      <c r="L1462">
        <v>1.105</v>
      </c>
      <c r="M1462">
        <v>2</v>
      </c>
    </row>
    <row r="1463" spans="1:13" x14ac:dyDescent="0.2">
      <c r="A1463" t="s">
        <v>245</v>
      </c>
      <c r="B1463" t="s">
        <v>80</v>
      </c>
      <c r="C1463">
        <v>44</v>
      </c>
      <c r="D1463">
        <v>22.422000000000001</v>
      </c>
      <c r="E1463">
        <v>5777</v>
      </c>
      <c r="F1463">
        <v>5798</v>
      </c>
      <c r="G1463">
        <v>5841</v>
      </c>
      <c r="H1463" t="s">
        <v>24</v>
      </c>
      <c r="I1463">
        <v>9179396</v>
      </c>
      <c r="J1463">
        <v>244695363</v>
      </c>
      <c r="K1463">
        <v>11.33</v>
      </c>
      <c r="L1463">
        <v>4.0519999999999996</v>
      </c>
      <c r="M1463">
        <v>2</v>
      </c>
    </row>
    <row r="1464" spans="1:13" x14ac:dyDescent="0.2">
      <c r="A1464" t="s">
        <v>245</v>
      </c>
      <c r="B1464" t="s">
        <v>81</v>
      </c>
      <c r="C1464">
        <v>45</v>
      </c>
      <c r="D1464">
        <v>22.69</v>
      </c>
      <c r="E1464">
        <v>5841</v>
      </c>
      <c r="F1464">
        <v>5883</v>
      </c>
      <c r="G1464">
        <v>5911</v>
      </c>
      <c r="H1464" t="s">
        <v>38</v>
      </c>
      <c r="I1464">
        <v>930155</v>
      </c>
      <c r="J1464">
        <v>41067504</v>
      </c>
      <c r="K1464">
        <v>1.9</v>
      </c>
      <c r="L1464">
        <v>0.68</v>
      </c>
      <c r="M1464">
        <v>2</v>
      </c>
    </row>
    <row r="1465" spans="1:13" x14ac:dyDescent="0.2">
      <c r="A1465" t="s">
        <v>245</v>
      </c>
      <c r="B1465" t="s">
        <v>82</v>
      </c>
      <c r="C1465">
        <v>46</v>
      </c>
      <c r="D1465">
        <v>23.106000000000002</v>
      </c>
      <c r="E1465">
        <v>6002</v>
      </c>
      <c r="F1465">
        <v>6015</v>
      </c>
      <c r="G1465">
        <v>6032</v>
      </c>
      <c r="H1465" t="s">
        <v>22</v>
      </c>
      <c r="I1465">
        <v>902781</v>
      </c>
      <c r="J1465">
        <v>26263668</v>
      </c>
      <c r="K1465">
        <v>1.22</v>
      </c>
      <c r="L1465">
        <v>0.435</v>
      </c>
      <c r="M1465">
        <v>2</v>
      </c>
    </row>
    <row r="1466" spans="1:13" x14ac:dyDescent="0.2">
      <c r="A1466" t="s">
        <v>245</v>
      </c>
      <c r="B1466" t="s">
        <v>83</v>
      </c>
      <c r="C1466">
        <v>47</v>
      </c>
      <c r="D1466">
        <v>23.280999999999999</v>
      </c>
      <c r="E1466">
        <v>6055</v>
      </c>
      <c r="F1466">
        <v>6070</v>
      </c>
      <c r="G1466">
        <v>6099</v>
      </c>
      <c r="H1466" t="s">
        <v>52</v>
      </c>
      <c r="I1466">
        <v>519068</v>
      </c>
      <c r="J1466">
        <v>16314789</v>
      </c>
      <c r="K1466">
        <v>0.76</v>
      </c>
      <c r="L1466">
        <v>0.27</v>
      </c>
      <c r="M1466">
        <v>2</v>
      </c>
    </row>
    <row r="1467" spans="1:13" x14ac:dyDescent="0.2">
      <c r="A1467" t="s">
        <v>245</v>
      </c>
      <c r="B1467" t="s">
        <v>85</v>
      </c>
      <c r="C1467">
        <v>48</v>
      </c>
      <c r="D1467">
        <v>23.462</v>
      </c>
      <c r="E1467">
        <v>6099</v>
      </c>
      <c r="F1467">
        <v>6128</v>
      </c>
      <c r="G1467">
        <v>6138</v>
      </c>
      <c r="H1467" t="s">
        <v>84</v>
      </c>
      <c r="I1467">
        <v>996369</v>
      </c>
      <c r="J1467">
        <v>31196334</v>
      </c>
      <c r="K1467">
        <v>1.44</v>
      </c>
      <c r="L1467">
        <v>0.51700000000000002</v>
      </c>
      <c r="M1467">
        <v>2</v>
      </c>
    </row>
    <row r="1468" spans="1:13" x14ac:dyDescent="0.2">
      <c r="A1468" t="s">
        <v>245</v>
      </c>
      <c r="B1468" t="s">
        <v>86</v>
      </c>
      <c r="C1468">
        <v>49</v>
      </c>
      <c r="D1468">
        <v>23.518000000000001</v>
      </c>
      <c r="E1468">
        <v>6138</v>
      </c>
      <c r="F1468">
        <v>6145</v>
      </c>
      <c r="G1468">
        <v>6161</v>
      </c>
      <c r="H1468" t="s">
        <v>43</v>
      </c>
      <c r="I1468">
        <v>578566</v>
      </c>
      <c r="J1468">
        <v>14151907</v>
      </c>
      <c r="K1468">
        <v>0.66</v>
      </c>
      <c r="L1468">
        <v>0.23400000000000001</v>
      </c>
      <c r="M1468">
        <v>2</v>
      </c>
    </row>
    <row r="1469" spans="1:13" x14ac:dyDescent="0.2">
      <c r="A1469" t="s">
        <v>245</v>
      </c>
      <c r="B1469" t="s">
        <v>87</v>
      </c>
      <c r="C1469">
        <v>50</v>
      </c>
      <c r="D1469">
        <v>23.966999999999999</v>
      </c>
      <c r="E1469">
        <v>6258</v>
      </c>
      <c r="F1469">
        <v>6287</v>
      </c>
      <c r="G1469">
        <v>6319</v>
      </c>
      <c r="H1469" t="s">
        <v>24</v>
      </c>
      <c r="I1469">
        <v>6903945</v>
      </c>
      <c r="J1469">
        <v>186056277</v>
      </c>
      <c r="K1469">
        <v>8.61</v>
      </c>
      <c r="L1469">
        <v>3.081</v>
      </c>
      <c r="M1469">
        <v>2</v>
      </c>
    </row>
    <row r="1470" spans="1:13" x14ac:dyDescent="0.2">
      <c r="A1470" t="s">
        <v>245</v>
      </c>
      <c r="B1470" t="s">
        <v>88</v>
      </c>
      <c r="C1470">
        <v>51</v>
      </c>
      <c r="D1470">
        <v>24.244</v>
      </c>
      <c r="E1470">
        <v>6360</v>
      </c>
      <c r="F1470">
        <v>6375</v>
      </c>
      <c r="G1470">
        <v>6389</v>
      </c>
      <c r="H1470" t="s">
        <v>153</v>
      </c>
      <c r="I1470">
        <v>308511</v>
      </c>
      <c r="J1470">
        <v>8443617</v>
      </c>
      <c r="K1470">
        <v>0.39</v>
      </c>
      <c r="L1470">
        <v>0.14000000000000001</v>
      </c>
      <c r="M1470">
        <v>2</v>
      </c>
    </row>
    <row r="1471" spans="1:13" x14ac:dyDescent="0.2">
      <c r="A1471" t="s">
        <v>245</v>
      </c>
      <c r="B1471" t="s">
        <v>89</v>
      </c>
      <c r="C1471">
        <v>52</v>
      </c>
      <c r="D1471">
        <v>24.341999999999999</v>
      </c>
      <c r="E1471">
        <v>6389</v>
      </c>
      <c r="F1471">
        <v>6406</v>
      </c>
      <c r="G1471">
        <v>6424</v>
      </c>
      <c r="H1471" t="s">
        <v>124</v>
      </c>
      <c r="I1471">
        <v>638118</v>
      </c>
      <c r="J1471">
        <v>17968783</v>
      </c>
      <c r="K1471">
        <v>0.83</v>
      </c>
      <c r="L1471">
        <v>0.29799999999999999</v>
      </c>
      <c r="M1471">
        <v>2</v>
      </c>
    </row>
    <row r="1472" spans="1:13" x14ac:dyDescent="0.2">
      <c r="A1472" t="s">
        <v>245</v>
      </c>
      <c r="B1472" t="s">
        <v>91</v>
      </c>
      <c r="C1472">
        <v>53</v>
      </c>
      <c r="D1472">
        <v>24.977</v>
      </c>
      <c r="E1472">
        <v>6582</v>
      </c>
      <c r="F1472">
        <v>6607</v>
      </c>
      <c r="G1472">
        <v>6634</v>
      </c>
      <c r="H1472" t="s">
        <v>64</v>
      </c>
      <c r="I1472">
        <v>382900</v>
      </c>
      <c r="J1472">
        <v>9506367</v>
      </c>
      <c r="K1472">
        <v>0.44</v>
      </c>
      <c r="L1472">
        <v>0.157</v>
      </c>
      <c r="M1472">
        <v>2</v>
      </c>
    </row>
    <row r="1473" spans="1:13" x14ac:dyDescent="0.2">
      <c r="A1473" t="s">
        <v>245</v>
      </c>
      <c r="B1473" t="s">
        <v>92</v>
      </c>
      <c r="C1473">
        <v>54</v>
      </c>
      <c r="D1473">
        <v>26.067</v>
      </c>
      <c r="E1473">
        <v>6927</v>
      </c>
      <c r="F1473">
        <v>6951</v>
      </c>
      <c r="G1473">
        <v>6982</v>
      </c>
      <c r="H1473" t="s">
        <v>38</v>
      </c>
      <c r="I1473">
        <v>3340998</v>
      </c>
      <c r="J1473">
        <v>87038376</v>
      </c>
      <c r="K1473">
        <v>4.03</v>
      </c>
      <c r="L1473">
        <v>1.4410000000000001</v>
      </c>
      <c r="M1473">
        <v>2</v>
      </c>
    </row>
    <row r="1474" spans="1:13" x14ac:dyDescent="0.2">
      <c r="A1474" t="s">
        <v>245</v>
      </c>
      <c r="B1474" t="s">
        <v>93</v>
      </c>
      <c r="C1474">
        <v>55</v>
      </c>
      <c r="D1474">
        <v>32.875</v>
      </c>
      <c r="E1474">
        <v>9071</v>
      </c>
      <c r="F1474">
        <v>9104</v>
      </c>
      <c r="G1474">
        <v>9134</v>
      </c>
      <c r="H1474" t="s">
        <v>36</v>
      </c>
      <c r="I1474">
        <v>512143</v>
      </c>
      <c r="J1474">
        <v>13172632</v>
      </c>
      <c r="K1474">
        <v>0.61</v>
      </c>
      <c r="L1474">
        <v>0.218</v>
      </c>
      <c r="M1474">
        <v>2</v>
      </c>
    </row>
    <row r="1475" spans="1:13" x14ac:dyDescent="0.2">
      <c r="A1475" t="s">
        <v>245</v>
      </c>
      <c r="B1475" t="s">
        <v>94</v>
      </c>
      <c r="C1475">
        <v>56</v>
      </c>
      <c r="D1475">
        <v>35.094000000000001</v>
      </c>
      <c r="E1475">
        <v>9776</v>
      </c>
      <c r="F1475">
        <v>9806</v>
      </c>
      <c r="G1475">
        <v>9836</v>
      </c>
      <c r="H1475" t="s">
        <v>36</v>
      </c>
      <c r="I1475">
        <v>2311623</v>
      </c>
      <c r="J1475">
        <v>41702649</v>
      </c>
      <c r="K1475">
        <v>1.93</v>
      </c>
      <c r="L1475">
        <v>0.69099999999999995</v>
      </c>
      <c r="M1475">
        <v>2</v>
      </c>
    </row>
    <row r="1476" spans="1:13" x14ac:dyDescent="0.2">
      <c r="A1476" t="s">
        <v>246</v>
      </c>
      <c r="B1476" t="s">
        <v>13</v>
      </c>
      <c r="C1476">
        <v>1</v>
      </c>
      <c r="D1476">
        <v>4.3970000000000002</v>
      </c>
      <c r="E1476">
        <v>76</v>
      </c>
      <c r="F1476">
        <v>98</v>
      </c>
      <c r="G1476">
        <v>132</v>
      </c>
      <c r="H1476" t="s">
        <v>167</v>
      </c>
      <c r="I1476">
        <v>1193563</v>
      </c>
      <c r="J1476">
        <v>32771926</v>
      </c>
      <c r="K1476">
        <v>0.32</v>
      </c>
      <c r="L1476">
        <v>0.125</v>
      </c>
      <c r="M1476">
        <v>2</v>
      </c>
    </row>
    <row r="1477" spans="1:13" x14ac:dyDescent="0.2">
      <c r="A1477" t="s">
        <v>246</v>
      </c>
      <c r="B1477" t="s">
        <v>15</v>
      </c>
      <c r="C1477">
        <v>2</v>
      </c>
      <c r="D1477">
        <v>4.8760000000000003</v>
      </c>
      <c r="E1477">
        <v>132</v>
      </c>
      <c r="F1477">
        <v>249</v>
      </c>
      <c r="G1477">
        <v>315</v>
      </c>
      <c r="H1477" t="s">
        <v>32</v>
      </c>
      <c r="I1477">
        <v>673095</v>
      </c>
      <c r="J1477">
        <v>32866116</v>
      </c>
      <c r="K1477">
        <v>0.32</v>
      </c>
      <c r="L1477">
        <v>0.126</v>
      </c>
      <c r="M1477">
        <v>2</v>
      </c>
    </row>
    <row r="1478" spans="1:13" x14ac:dyDescent="0.2">
      <c r="A1478" t="s">
        <v>246</v>
      </c>
      <c r="B1478" t="s">
        <v>17</v>
      </c>
      <c r="C1478">
        <v>3</v>
      </c>
      <c r="D1478">
        <v>5.423</v>
      </c>
      <c r="E1478">
        <v>409</v>
      </c>
      <c r="F1478">
        <v>422</v>
      </c>
      <c r="G1478">
        <v>489</v>
      </c>
      <c r="H1478" t="s">
        <v>68</v>
      </c>
      <c r="I1478">
        <v>4710536</v>
      </c>
      <c r="J1478">
        <v>100391100</v>
      </c>
      <c r="K1478">
        <v>0.98</v>
      </c>
      <c r="L1478">
        <v>0.38400000000000001</v>
      </c>
      <c r="M1478">
        <v>2</v>
      </c>
    </row>
    <row r="1479" spans="1:13" x14ac:dyDescent="0.2">
      <c r="A1479" t="s">
        <v>246</v>
      </c>
      <c r="B1479" t="s">
        <v>19</v>
      </c>
      <c r="C1479">
        <v>4</v>
      </c>
      <c r="D1479">
        <v>5.7590000000000003</v>
      </c>
      <c r="E1479">
        <v>499</v>
      </c>
      <c r="F1479">
        <v>529</v>
      </c>
      <c r="G1479">
        <v>554</v>
      </c>
      <c r="H1479" t="s">
        <v>76</v>
      </c>
      <c r="I1479">
        <v>784891</v>
      </c>
      <c r="J1479">
        <v>20272684</v>
      </c>
      <c r="K1479">
        <v>0.2</v>
      </c>
      <c r="L1479">
        <v>7.8E-2</v>
      </c>
      <c r="M1479">
        <v>2</v>
      </c>
    </row>
    <row r="1480" spans="1:13" x14ac:dyDescent="0.2">
      <c r="A1480" t="s">
        <v>246</v>
      </c>
      <c r="B1480" t="s">
        <v>21</v>
      </c>
      <c r="C1480">
        <v>5</v>
      </c>
      <c r="D1480">
        <v>7.5140000000000002</v>
      </c>
      <c r="E1480">
        <v>998</v>
      </c>
      <c r="F1480">
        <v>1084</v>
      </c>
      <c r="G1480">
        <v>1158</v>
      </c>
      <c r="H1480" t="s">
        <v>14</v>
      </c>
      <c r="I1480">
        <v>571495</v>
      </c>
      <c r="J1480">
        <v>28849959</v>
      </c>
      <c r="K1480">
        <v>0.28000000000000003</v>
      </c>
      <c r="L1480">
        <v>0.11</v>
      </c>
      <c r="M1480">
        <v>2</v>
      </c>
    </row>
    <row r="1481" spans="1:13" x14ac:dyDescent="0.2">
      <c r="A1481" t="s">
        <v>246</v>
      </c>
      <c r="B1481" t="s">
        <v>23</v>
      </c>
      <c r="C1481">
        <v>6</v>
      </c>
      <c r="D1481">
        <v>7.8170000000000002</v>
      </c>
      <c r="E1481">
        <v>1158</v>
      </c>
      <c r="F1481">
        <v>1180</v>
      </c>
      <c r="G1481">
        <v>1225</v>
      </c>
      <c r="H1481" t="s">
        <v>20</v>
      </c>
      <c r="I1481">
        <v>9970786</v>
      </c>
      <c r="J1481">
        <v>382640376</v>
      </c>
      <c r="K1481">
        <v>3.75</v>
      </c>
      <c r="L1481">
        <v>1.4650000000000001</v>
      </c>
      <c r="M1481">
        <v>2</v>
      </c>
    </row>
    <row r="1482" spans="1:13" x14ac:dyDescent="0.2">
      <c r="A1482" t="s">
        <v>246</v>
      </c>
      <c r="B1482" t="s">
        <v>25</v>
      </c>
      <c r="C1482">
        <v>7</v>
      </c>
      <c r="D1482">
        <v>8.0069999999999997</v>
      </c>
      <c r="E1482">
        <v>1225</v>
      </c>
      <c r="F1482">
        <v>1240</v>
      </c>
      <c r="G1482">
        <v>1349</v>
      </c>
      <c r="H1482" t="s">
        <v>20</v>
      </c>
      <c r="I1482">
        <v>9487045</v>
      </c>
      <c r="J1482">
        <v>432313550</v>
      </c>
      <c r="K1482">
        <v>4.2300000000000004</v>
      </c>
      <c r="L1482">
        <v>1.655</v>
      </c>
      <c r="M1482">
        <v>2</v>
      </c>
    </row>
    <row r="1483" spans="1:13" x14ac:dyDescent="0.2">
      <c r="A1483" t="s">
        <v>246</v>
      </c>
      <c r="B1483" t="s">
        <v>27</v>
      </c>
      <c r="C1483">
        <v>8</v>
      </c>
      <c r="D1483">
        <v>8.4689999999999994</v>
      </c>
      <c r="E1483">
        <v>1349</v>
      </c>
      <c r="F1483">
        <v>1386</v>
      </c>
      <c r="G1483">
        <v>1468</v>
      </c>
      <c r="H1483" t="s">
        <v>20</v>
      </c>
      <c r="I1483">
        <v>612001</v>
      </c>
      <c r="J1483">
        <v>46749858</v>
      </c>
      <c r="K1483">
        <v>0.46</v>
      </c>
      <c r="L1483">
        <v>0.17899999999999999</v>
      </c>
      <c r="M1483">
        <v>2</v>
      </c>
    </row>
    <row r="1484" spans="1:13" x14ac:dyDescent="0.2">
      <c r="A1484" t="s">
        <v>246</v>
      </c>
      <c r="B1484" t="s">
        <v>29</v>
      </c>
      <c r="C1484">
        <v>9</v>
      </c>
      <c r="D1484">
        <v>8.9179999999999993</v>
      </c>
      <c r="E1484">
        <v>1468</v>
      </c>
      <c r="F1484">
        <v>1528</v>
      </c>
      <c r="G1484">
        <v>1554</v>
      </c>
      <c r="H1484" t="s">
        <v>123</v>
      </c>
      <c r="I1484">
        <v>589917</v>
      </c>
      <c r="J1484">
        <v>34777314</v>
      </c>
      <c r="K1484">
        <v>0.34</v>
      </c>
      <c r="L1484">
        <v>0.13300000000000001</v>
      </c>
      <c r="M1484">
        <v>2</v>
      </c>
    </row>
    <row r="1485" spans="1:13" x14ac:dyDescent="0.2">
      <c r="A1485" t="s">
        <v>246</v>
      </c>
      <c r="B1485" t="s">
        <v>31</v>
      </c>
      <c r="C1485">
        <v>10</v>
      </c>
      <c r="D1485">
        <v>9.0570000000000004</v>
      </c>
      <c r="E1485">
        <v>1554</v>
      </c>
      <c r="F1485">
        <v>1572</v>
      </c>
      <c r="G1485">
        <v>1631</v>
      </c>
      <c r="H1485" t="s">
        <v>123</v>
      </c>
      <c r="I1485">
        <v>1721103</v>
      </c>
      <c r="J1485">
        <v>81116984</v>
      </c>
      <c r="K1485">
        <v>0.79</v>
      </c>
      <c r="L1485">
        <v>0.311</v>
      </c>
      <c r="M1485">
        <v>2</v>
      </c>
    </row>
    <row r="1486" spans="1:13" x14ac:dyDescent="0.2">
      <c r="A1486" t="s">
        <v>246</v>
      </c>
      <c r="B1486" t="s">
        <v>33</v>
      </c>
      <c r="C1486">
        <v>11</v>
      </c>
      <c r="D1486">
        <v>9.3079999999999998</v>
      </c>
      <c r="E1486">
        <v>1631</v>
      </c>
      <c r="F1486">
        <v>1651</v>
      </c>
      <c r="G1486">
        <v>1787</v>
      </c>
      <c r="H1486" t="s">
        <v>52</v>
      </c>
      <c r="I1486">
        <v>8652921</v>
      </c>
      <c r="J1486">
        <v>498705732</v>
      </c>
      <c r="K1486">
        <v>4.88</v>
      </c>
      <c r="L1486">
        <v>1.91</v>
      </c>
      <c r="M1486">
        <v>2</v>
      </c>
    </row>
    <row r="1487" spans="1:13" x14ac:dyDescent="0.2">
      <c r="A1487" t="s">
        <v>246</v>
      </c>
      <c r="B1487" t="s">
        <v>35</v>
      </c>
      <c r="C1487">
        <v>12</v>
      </c>
      <c r="D1487">
        <v>9.9420000000000002</v>
      </c>
      <c r="E1487">
        <v>1787</v>
      </c>
      <c r="F1487">
        <v>1852</v>
      </c>
      <c r="G1487">
        <v>1935</v>
      </c>
      <c r="H1487" t="s">
        <v>49</v>
      </c>
      <c r="I1487">
        <v>62347164</v>
      </c>
      <c r="J1487">
        <v>3855648478</v>
      </c>
      <c r="K1487">
        <v>37.74</v>
      </c>
      <c r="L1487">
        <v>14.763999999999999</v>
      </c>
      <c r="M1487">
        <v>2</v>
      </c>
    </row>
    <row r="1488" spans="1:13" x14ac:dyDescent="0.2">
      <c r="A1488" t="s">
        <v>246</v>
      </c>
      <c r="B1488" t="s">
        <v>37</v>
      </c>
      <c r="C1488">
        <v>13</v>
      </c>
      <c r="D1488">
        <v>10.352</v>
      </c>
      <c r="E1488">
        <v>1935</v>
      </c>
      <c r="F1488">
        <v>1981</v>
      </c>
      <c r="G1488">
        <v>2078</v>
      </c>
      <c r="H1488" t="s">
        <v>52</v>
      </c>
      <c r="I1488">
        <v>1771745</v>
      </c>
      <c r="J1488">
        <v>127065850</v>
      </c>
      <c r="K1488">
        <v>1.24</v>
      </c>
      <c r="L1488">
        <v>0.48699999999999999</v>
      </c>
      <c r="M1488">
        <v>2</v>
      </c>
    </row>
    <row r="1489" spans="1:13" x14ac:dyDescent="0.2">
      <c r="A1489" t="s">
        <v>246</v>
      </c>
      <c r="B1489" t="s">
        <v>39</v>
      </c>
      <c r="C1489">
        <v>14</v>
      </c>
      <c r="D1489">
        <v>10.77</v>
      </c>
      <c r="E1489">
        <v>2078</v>
      </c>
      <c r="F1489">
        <v>2113</v>
      </c>
      <c r="G1489">
        <v>2137</v>
      </c>
      <c r="H1489" t="s">
        <v>118</v>
      </c>
      <c r="I1489">
        <v>469829</v>
      </c>
      <c r="J1489">
        <v>24843506</v>
      </c>
      <c r="K1489">
        <v>0.24</v>
      </c>
      <c r="L1489">
        <v>9.5000000000000001E-2</v>
      </c>
      <c r="M1489">
        <v>2</v>
      </c>
    </row>
    <row r="1490" spans="1:13" x14ac:dyDescent="0.2">
      <c r="A1490" t="s">
        <v>246</v>
      </c>
      <c r="B1490" t="s">
        <v>40</v>
      </c>
      <c r="C1490">
        <v>15</v>
      </c>
      <c r="D1490">
        <v>11.273</v>
      </c>
      <c r="E1490">
        <v>2168</v>
      </c>
      <c r="F1490">
        <v>2273</v>
      </c>
      <c r="G1490">
        <v>2303</v>
      </c>
      <c r="H1490" t="s">
        <v>22</v>
      </c>
      <c r="I1490">
        <v>88428554</v>
      </c>
      <c r="J1490">
        <v>10216989120</v>
      </c>
      <c r="K1490">
        <v>100</v>
      </c>
      <c r="L1490">
        <v>39.124000000000002</v>
      </c>
      <c r="M1490">
        <v>2</v>
      </c>
    </row>
    <row r="1491" spans="1:13" x14ac:dyDescent="0.2">
      <c r="A1491" t="s">
        <v>246</v>
      </c>
      <c r="B1491" t="s">
        <v>41</v>
      </c>
      <c r="C1491">
        <v>16</v>
      </c>
      <c r="D1491">
        <v>11.464</v>
      </c>
      <c r="E1491">
        <v>2303</v>
      </c>
      <c r="F1491">
        <v>2333</v>
      </c>
      <c r="G1491">
        <v>2401</v>
      </c>
      <c r="H1491" t="s">
        <v>26</v>
      </c>
      <c r="I1491">
        <v>40713853</v>
      </c>
      <c r="J1491">
        <v>1211795709</v>
      </c>
      <c r="K1491">
        <v>11.86</v>
      </c>
      <c r="L1491">
        <v>4.6399999999999997</v>
      </c>
      <c r="M1491">
        <v>2</v>
      </c>
    </row>
    <row r="1492" spans="1:13" x14ac:dyDescent="0.2">
      <c r="A1492" t="s">
        <v>246</v>
      </c>
      <c r="B1492" t="s">
        <v>42</v>
      </c>
      <c r="C1492">
        <v>17</v>
      </c>
      <c r="D1492">
        <v>11.776999999999999</v>
      </c>
      <c r="E1492">
        <v>2401</v>
      </c>
      <c r="F1492">
        <v>2432</v>
      </c>
      <c r="G1492">
        <v>2497</v>
      </c>
      <c r="H1492" t="s">
        <v>52</v>
      </c>
      <c r="I1492">
        <v>34407953</v>
      </c>
      <c r="J1492">
        <v>1151173546</v>
      </c>
      <c r="K1492">
        <v>11.27</v>
      </c>
      <c r="L1492">
        <v>4.4080000000000004</v>
      </c>
      <c r="M1492">
        <v>2</v>
      </c>
    </row>
    <row r="1493" spans="1:13" x14ac:dyDescent="0.2">
      <c r="A1493" t="s">
        <v>246</v>
      </c>
      <c r="B1493" t="s">
        <v>44</v>
      </c>
      <c r="C1493">
        <v>18</v>
      </c>
      <c r="D1493">
        <v>12.074999999999999</v>
      </c>
      <c r="E1493">
        <v>2497</v>
      </c>
      <c r="F1493">
        <v>2526</v>
      </c>
      <c r="G1493">
        <v>2579</v>
      </c>
      <c r="H1493" t="s">
        <v>22</v>
      </c>
      <c r="I1493">
        <v>2059436</v>
      </c>
      <c r="J1493">
        <v>90452736</v>
      </c>
      <c r="K1493">
        <v>0.89</v>
      </c>
      <c r="L1493">
        <v>0.34599999999999997</v>
      </c>
      <c r="M1493">
        <v>2</v>
      </c>
    </row>
    <row r="1494" spans="1:13" x14ac:dyDescent="0.2">
      <c r="A1494" t="s">
        <v>246</v>
      </c>
      <c r="B1494" t="s">
        <v>46</v>
      </c>
      <c r="C1494">
        <v>19</v>
      </c>
      <c r="D1494">
        <v>12.304</v>
      </c>
      <c r="E1494">
        <v>2579</v>
      </c>
      <c r="F1494">
        <v>2599</v>
      </c>
      <c r="G1494">
        <v>2647</v>
      </c>
      <c r="H1494" t="s">
        <v>49</v>
      </c>
      <c r="I1494">
        <v>1193369</v>
      </c>
      <c r="J1494">
        <v>61218641</v>
      </c>
      <c r="K1494">
        <v>0.6</v>
      </c>
      <c r="L1494">
        <v>0.23400000000000001</v>
      </c>
      <c r="M1494">
        <v>2</v>
      </c>
    </row>
    <row r="1495" spans="1:13" x14ac:dyDescent="0.2">
      <c r="A1495" t="s">
        <v>246</v>
      </c>
      <c r="B1495" t="s">
        <v>48</v>
      </c>
      <c r="C1495">
        <v>20</v>
      </c>
      <c r="D1495">
        <v>12.997999999999999</v>
      </c>
      <c r="E1495">
        <v>2795</v>
      </c>
      <c r="F1495">
        <v>2818</v>
      </c>
      <c r="G1495">
        <v>2859</v>
      </c>
      <c r="H1495" t="s">
        <v>52</v>
      </c>
      <c r="I1495">
        <v>5796210</v>
      </c>
      <c r="J1495">
        <v>270989251</v>
      </c>
      <c r="K1495">
        <v>2.65</v>
      </c>
      <c r="L1495">
        <v>1.038</v>
      </c>
      <c r="M1495">
        <v>2</v>
      </c>
    </row>
    <row r="1496" spans="1:13" x14ac:dyDescent="0.2">
      <c r="A1496" t="s">
        <v>246</v>
      </c>
      <c r="B1496" t="s">
        <v>50</v>
      </c>
      <c r="C1496">
        <v>21</v>
      </c>
      <c r="D1496">
        <v>13.173</v>
      </c>
      <c r="E1496">
        <v>2859</v>
      </c>
      <c r="F1496">
        <v>2873</v>
      </c>
      <c r="G1496">
        <v>2886</v>
      </c>
      <c r="H1496" t="s">
        <v>49</v>
      </c>
      <c r="I1496">
        <v>960382</v>
      </c>
      <c r="J1496">
        <v>32769718</v>
      </c>
      <c r="K1496">
        <v>0.32</v>
      </c>
      <c r="L1496">
        <v>0.125</v>
      </c>
      <c r="M1496">
        <v>2</v>
      </c>
    </row>
    <row r="1497" spans="1:13" x14ac:dyDescent="0.2">
      <c r="A1497" t="s">
        <v>246</v>
      </c>
      <c r="B1497" t="s">
        <v>51</v>
      </c>
      <c r="C1497">
        <v>22</v>
      </c>
      <c r="D1497">
        <v>13.260999999999999</v>
      </c>
      <c r="E1497">
        <v>2886</v>
      </c>
      <c r="F1497">
        <v>2901</v>
      </c>
      <c r="G1497">
        <v>2925</v>
      </c>
      <c r="H1497" t="s">
        <v>22</v>
      </c>
      <c r="I1497">
        <v>1105375</v>
      </c>
      <c r="J1497">
        <v>63001380</v>
      </c>
      <c r="K1497">
        <v>0.62</v>
      </c>
      <c r="L1497">
        <v>0.24099999999999999</v>
      </c>
      <c r="M1497">
        <v>2</v>
      </c>
    </row>
    <row r="1498" spans="1:13" x14ac:dyDescent="0.2">
      <c r="A1498" t="s">
        <v>246</v>
      </c>
      <c r="B1498" t="s">
        <v>53</v>
      </c>
      <c r="C1498">
        <v>23</v>
      </c>
      <c r="D1498">
        <v>13.441000000000001</v>
      </c>
      <c r="E1498">
        <v>2943</v>
      </c>
      <c r="F1498">
        <v>2958</v>
      </c>
      <c r="G1498">
        <v>2968</v>
      </c>
      <c r="H1498" t="s">
        <v>115</v>
      </c>
      <c r="I1498">
        <v>1428488</v>
      </c>
      <c r="J1498">
        <v>45257318</v>
      </c>
      <c r="K1498">
        <v>0.44</v>
      </c>
      <c r="L1498">
        <v>0.17299999999999999</v>
      </c>
      <c r="M1498">
        <v>2</v>
      </c>
    </row>
    <row r="1499" spans="1:13" x14ac:dyDescent="0.2">
      <c r="A1499" t="s">
        <v>246</v>
      </c>
      <c r="B1499" t="s">
        <v>55</v>
      </c>
      <c r="C1499">
        <v>24</v>
      </c>
      <c r="D1499">
        <v>13.516999999999999</v>
      </c>
      <c r="E1499">
        <v>2968</v>
      </c>
      <c r="F1499">
        <v>2982</v>
      </c>
      <c r="G1499">
        <v>3029</v>
      </c>
      <c r="H1499" t="s">
        <v>52</v>
      </c>
      <c r="I1499">
        <v>2915007</v>
      </c>
      <c r="J1499">
        <v>110252895</v>
      </c>
      <c r="K1499">
        <v>1.08</v>
      </c>
      <c r="L1499">
        <v>0.42199999999999999</v>
      </c>
      <c r="M1499">
        <v>2</v>
      </c>
    </row>
    <row r="1500" spans="1:13" x14ac:dyDescent="0.2">
      <c r="A1500" t="s">
        <v>246</v>
      </c>
      <c r="B1500" t="s">
        <v>57</v>
      </c>
      <c r="C1500">
        <v>25</v>
      </c>
      <c r="D1500">
        <v>13.775</v>
      </c>
      <c r="E1500">
        <v>3029</v>
      </c>
      <c r="F1500">
        <v>3064</v>
      </c>
      <c r="G1500">
        <v>3080</v>
      </c>
      <c r="H1500" t="s">
        <v>49</v>
      </c>
      <c r="I1500">
        <v>2737799</v>
      </c>
      <c r="J1500">
        <v>106165271</v>
      </c>
      <c r="K1500">
        <v>1.04</v>
      </c>
      <c r="L1500">
        <v>0.40699999999999997</v>
      </c>
      <c r="M1500">
        <v>2</v>
      </c>
    </row>
    <row r="1501" spans="1:13" x14ac:dyDescent="0.2">
      <c r="A1501" t="s">
        <v>246</v>
      </c>
      <c r="B1501" t="s">
        <v>58</v>
      </c>
      <c r="C1501">
        <v>26</v>
      </c>
      <c r="D1501">
        <v>13.894</v>
      </c>
      <c r="E1501">
        <v>3080</v>
      </c>
      <c r="F1501">
        <v>3101</v>
      </c>
      <c r="G1501">
        <v>3121</v>
      </c>
      <c r="H1501" t="s">
        <v>52</v>
      </c>
      <c r="I1501">
        <v>14095115</v>
      </c>
      <c r="J1501">
        <v>448448571</v>
      </c>
      <c r="K1501">
        <v>4.3899999999999997</v>
      </c>
      <c r="L1501">
        <v>1.7170000000000001</v>
      </c>
      <c r="M1501">
        <v>2</v>
      </c>
    </row>
    <row r="1502" spans="1:13" x14ac:dyDescent="0.2">
      <c r="A1502" t="s">
        <v>246</v>
      </c>
      <c r="B1502" t="s">
        <v>59</v>
      </c>
      <c r="C1502">
        <v>27</v>
      </c>
      <c r="D1502">
        <v>13.987</v>
      </c>
      <c r="E1502">
        <v>3121</v>
      </c>
      <c r="F1502">
        <v>3131</v>
      </c>
      <c r="G1502">
        <v>3169</v>
      </c>
      <c r="H1502" t="s">
        <v>26</v>
      </c>
      <c r="I1502">
        <v>2773606</v>
      </c>
      <c r="J1502">
        <v>120393550</v>
      </c>
      <c r="K1502">
        <v>1.18</v>
      </c>
      <c r="L1502">
        <v>0.46100000000000002</v>
      </c>
      <c r="M1502">
        <v>2</v>
      </c>
    </row>
    <row r="1503" spans="1:13" x14ac:dyDescent="0.2">
      <c r="A1503" t="s">
        <v>246</v>
      </c>
      <c r="B1503" t="s">
        <v>60</v>
      </c>
      <c r="C1503">
        <v>28</v>
      </c>
      <c r="D1503">
        <v>14.173</v>
      </c>
      <c r="E1503">
        <v>3169</v>
      </c>
      <c r="F1503">
        <v>3190</v>
      </c>
      <c r="G1503">
        <v>3205</v>
      </c>
      <c r="H1503" t="s">
        <v>26</v>
      </c>
      <c r="I1503">
        <v>2127697</v>
      </c>
      <c r="J1503">
        <v>77176191</v>
      </c>
      <c r="K1503">
        <v>0.76</v>
      </c>
      <c r="L1503">
        <v>0.29599999999999999</v>
      </c>
      <c r="M1503">
        <v>2</v>
      </c>
    </row>
    <row r="1504" spans="1:13" x14ac:dyDescent="0.2">
      <c r="A1504" t="s">
        <v>246</v>
      </c>
      <c r="B1504" t="s">
        <v>61</v>
      </c>
      <c r="C1504">
        <v>29</v>
      </c>
      <c r="D1504">
        <v>14.284000000000001</v>
      </c>
      <c r="E1504">
        <v>3205</v>
      </c>
      <c r="F1504">
        <v>3225</v>
      </c>
      <c r="G1504">
        <v>3244</v>
      </c>
      <c r="H1504" t="s">
        <v>26</v>
      </c>
      <c r="I1504">
        <v>12267774</v>
      </c>
      <c r="J1504">
        <v>421659712</v>
      </c>
      <c r="K1504">
        <v>4.13</v>
      </c>
      <c r="L1504">
        <v>1.615</v>
      </c>
      <c r="M1504">
        <v>2</v>
      </c>
    </row>
    <row r="1505" spans="1:13" x14ac:dyDescent="0.2">
      <c r="A1505" t="s">
        <v>246</v>
      </c>
      <c r="B1505" t="s">
        <v>62</v>
      </c>
      <c r="C1505">
        <v>30</v>
      </c>
      <c r="D1505">
        <v>14.385</v>
      </c>
      <c r="E1505">
        <v>3244</v>
      </c>
      <c r="F1505">
        <v>3257</v>
      </c>
      <c r="G1505">
        <v>3285</v>
      </c>
      <c r="H1505" t="s">
        <v>52</v>
      </c>
      <c r="I1505">
        <v>9272380</v>
      </c>
      <c r="J1505">
        <v>265333804</v>
      </c>
      <c r="K1505">
        <v>2.6</v>
      </c>
      <c r="L1505">
        <v>1.016</v>
      </c>
      <c r="M1505">
        <v>2</v>
      </c>
    </row>
    <row r="1506" spans="1:13" x14ac:dyDescent="0.2">
      <c r="A1506" t="s">
        <v>246</v>
      </c>
      <c r="B1506" t="s">
        <v>63</v>
      </c>
      <c r="C1506">
        <v>31</v>
      </c>
      <c r="D1506">
        <v>14.526999999999999</v>
      </c>
      <c r="E1506">
        <v>3285</v>
      </c>
      <c r="F1506">
        <v>3302</v>
      </c>
      <c r="G1506">
        <v>3319</v>
      </c>
      <c r="H1506" t="s">
        <v>26</v>
      </c>
      <c r="I1506">
        <v>2591654</v>
      </c>
      <c r="J1506">
        <v>83424141</v>
      </c>
      <c r="K1506">
        <v>0.82</v>
      </c>
      <c r="L1506">
        <v>0.31900000000000001</v>
      </c>
      <c r="M1506">
        <v>2</v>
      </c>
    </row>
    <row r="1507" spans="1:13" x14ac:dyDescent="0.2">
      <c r="A1507" t="s">
        <v>246</v>
      </c>
      <c r="B1507" t="s">
        <v>65</v>
      </c>
      <c r="C1507">
        <v>32</v>
      </c>
      <c r="D1507">
        <v>14.634</v>
      </c>
      <c r="E1507">
        <v>3319</v>
      </c>
      <c r="F1507">
        <v>3336</v>
      </c>
      <c r="G1507">
        <v>3360</v>
      </c>
      <c r="H1507" t="s">
        <v>22</v>
      </c>
      <c r="I1507">
        <v>2720673</v>
      </c>
      <c r="J1507">
        <v>97551479</v>
      </c>
      <c r="K1507">
        <v>0.95</v>
      </c>
      <c r="L1507">
        <v>0.374</v>
      </c>
      <c r="M1507">
        <v>2</v>
      </c>
    </row>
    <row r="1508" spans="1:13" x14ac:dyDescent="0.2">
      <c r="A1508" t="s">
        <v>246</v>
      </c>
      <c r="B1508" t="s">
        <v>67</v>
      </c>
      <c r="C1508">
        <v>33</v>
      </c>
      <c r="D1508">
        <v>14.961</v>
      </c>
      <c r="E1508">
        <v>3394</v>
      </c>
      <c r="F1508">
        <v>3439</v>
      </c>
      <c r="G1508">
        <v>3478</v>
      </c>
      <c r="H1508" t="s">
        <v>20</v>
      </c>
      <c r="I1508">
        <v>31514556</v>
      </c>
      <c r="J1508">
        <v>989194762</v>
      </c>
      <c r="K1508">
        <v>9.68</v>
      </c>
      <c r="L1508">
        <v>3.7879999999999998</v>
      </c>
      <c r="M1508">
        <v>2</v>
      </c>
    </row>
    <row r="1509" spans="1:13" x14ac:dyDescent="0.2">
      <c r="A1509" t="s">
        <v>246</v>
      </c>
      <c r="B1509" t="s">
        <v>69</v>
      </c>
      <c r="C1509">
        <v>34</v>
      </c>
      <c r="D1509">
        <v>15.112</v>
      </c>
      <c r="E1509">
        <v>3478</v>
      </c>
      <c r="F1509">
        <v>3487</v>
      </c>
      <c r="G1509">
        <v>3525</v>
      </c>
      <c r="H1509" t="s">
        <v>43</v>
      </c>
      <c r="I1509">
        <v>1194308</v>
      </c>
      <c r="J1509">
        <v>76784242</v>
      </c>
      <c r="K1509">
        <v>0.75</v>
      </c>
      <c r="L1509">
        <v>0.29399999999999998</v>
      </c>
      <c r="M1509">
        <v>2</v>
      </c>
    </row>
    <row r="1510" spans="1:13" x14ac:dyDescent="0.2">
      <c r="A1510" t="s">
        <v>246</v>
      </c>
      <c r="B1510" t="s">
        <v>70</v>
      </c>
      <c r="C1510">
        <v>35</v>
      </c>
      <c r="D1510">
        <v>15.457000000000001</v>
      </c>
      <c r="E1510">
        <v>3561</v>
      </c>
      <c r="F1510">
        <v>3596</v>
      </c>
      <c r="G1510">
        <v>3642</v>
      </c>
      <c r="H1510" t="s">
        <v>22</v>
      </c>
      <c r="I1510">
        <v>1474753</v>
      </c>
      <c r="J1510">
        <v>71153129</v>
      </c>
      <c r="K1510">
        <v>0.7</v>
      </c>
      <c r="L1510">
        <v>0.27200000000000002</v>
      </c>
      <c r="M1510">
        <v>2</v>
      </c>
    </row>
    <row r="1511" spans="1:13" x14ac:dyDescent="0.2">
      <c r="A1511" t="s">
        <v>246</v>
      </c>
      <c r="B1511" t="s">
        <v>71</v>
      </c>
      <c r="C1511">
        <v>36</v>
      </c>
      <c r="D1511">
        <v>15.702</v>
      </c>
      <c r="E1511">
        <v>3642</v>
      </c>
      <c r="F1511">
        <v>3673</v>
      </c>
      <c r="G1511">
        <v>3710</v>
      </c>
      <c r="H1511" t="s">
        <v>49</v>
      </c>
      <c r="I1511">
        <v>3647473</v>
      </c>
      <c r="J1511">
        <v>130812046</v>
      </c>
      <c r="K1511">
        <v>1.28</v>
      </c>
      <c r="L1511">
        <v>0.501</v>
      </c>
      <c r="M1511">
        <v>2</v>
      </c>
    </row>
    <row r="1512" spans="1:13" x14ac:dyDescent="0.2">
      <c r="A1512" t="s">
        <v>246</v>
      </c>
      <c r="B1512" t="s">
        <v>72</v>
      </c>
      <c r="C1512">
        <v>37</v>
      </c>
      <c r="D1512">
        <v>15.93</v>
      </c>
      <c r="E1512">
        <v>3710</v>
      </c>
      <c r="F1512">
        <v>3746</v>
      </c>
      <c r="G1512">
        <v>3758</v>
      </c>
      <c r="H1512" t="s">
        <v>123</v>
      </c>
      <c r="I1512">
        <v>766205</v>
      </c>
      <c r="J1512">
        <v>44995504</v>
      </c>
      <c r="K1512">
        <v>0.44</v>
      </c>
      <c r="L1512">
        <v>0.17199999999999999</v>
      </c>
      <c r="M1512">
        <v>2</v>
      </c>
    </row>
    <row r="1513" spans="1:13" x14ac:dyDescent="0.2">
      <c r="A1513" t="s">
        <v>246</v>
      </c>
      <c r="B1513" t="s">
        <v>73</v>
      </c>
      <c r="C1513">
        <v>38</v>
      </c>
      <c r="D1513">
        <v>16.016999999999999</v>
      </c>
      <c r="E1513">
        <v>3758</v>
      </c>
      <c r="F1513">
        <v>3773</v>
      </c>
      <c r="G1513">
        <v>3788</v>
      </c>
      <c r="H1513" t="s">
        <v>49</v>
      </c>
      <c r="I1513">
        <v>1772810</v>
      </c>
      <c r="J1513">
        <v>60647920</v>
      </c>
      <c r="K1513">
        <v>0.59</v>
      </c>
      <c r="L1513">
        <v>0.23200000000000001</v>
      </c>
      <c r="M1513">
        <v>2</v>
      </c>
    </row>
    <row r="1514" spans="1:13" x14ac:dyDescent="0.2">
      <c r="A1514" t="s">
        <v>246</v>
      </c>
      <c r="B1514" t="s">
        <v>74</v>
      </c>
      <c r="C1514">
        <v>39</v>
      </c>
      <c r="D1514">
        <v>16.105</v>
      </c>
      <c r="E1514">
        <v>3788</v>
      </c>
      <c r="F1514">
        <v>3801</v>
      </c>
      <c r="G1514">
        <v>3821</v>
      </c>
      <c r="H1514" t="s">
        <v>43</v>
      </c>
      <c r="I1514">
        <v>1461722</v>
      </c>
      <c r="J1514">
        <v>56799524</v>
      </c>
      <c r="K1514">
        <v>0.56000000000000005</v>
      </c>
      <c r="L1514">
        <v>0.218</v>
      </c>
      <c r="M1514">
        <v>2</v>
      </c>
    </row>
    <row r="1515" spans="1:13" x14ac:dyDescent="0.2">
      <c r="A1515" t="s">
        <v>246</v>
      </c>
      <c r="B1515" t="s">
        <v>75</v>
      </c>
      <c r="C1515">
        <v>40</v>
      </c>
      <c r="D1515">
        <v>16.265000000000001</v>
      </c>
      <c r="E1515">
        <v>3821</v>
      </c>
      <c r="F1515">
        <v>3851</v>
      </c>
      <c r="G1515">
        <v>3863</v>
      </c>
      <c r="H1515" t="s">
        <v>22</v>
      </c>
      <c r="I1515">
        <v>2488810</v>
      </c>
      <c r="J1515">
        <v>96319266</v>
      </c>
      <c r="K1515">
        <v>0.94</v>
      </c>
      <c r="L1515">
        <v>0.36899999999999999</v>
      </c>
      <c r="M1515">
        <v>2</v>
      </c>
    </row>
    <row r="1516" spans="1:13" x14ac:dyDescent="0.2">
      <c r="A1516" t="s">
        <v>246</v>
      </c>
      <c r="B1516" t="s">
        <v>77</v>
      </c>
      <c r="C1516">
        <v>41</v>
      </c>
      <c r="D1516">
        <v>16.364000000000001</v>
      </c>
      <c r="E1516">
        <v>3863</v>
      </c>
      <c r="F1516">
        <v>3883</v>
      </c>
      <c r="G1516">
        <v>3906</v>
      </c>
      <c r="H1516" t="s">
        <v>22</v>
      </c>
      <c r="I1516">
        <v>12838914</v>
      </c>
      <c r="J1516">
        <v>380757014</v>
      </c>
      <c r="K1516">
        <v>3.73</v>
      </c>
      <c r="L1516">
        <v>1.458</v>
      </c>
      <c r="M1516">
        <v>2</v>
      </c>
    </row>
    <row r="1517" spans="1:13" x14ac:dyDescent="0.2">
      <c r="A1517" t="s">
        <v>246</v>
      </c>
      <c r="B1517" t="s">
        <v>78</v>
      </c>
      <c r="C1517">
        <v>42</v>
      </c>
      <c r="D1517">
        <v>16.547000000000001</v>
      </c>
      <c r="E1517">
        <v>3924</v>
      </c>
      <c r="F1517">
        <v>3941</v>
      </c>
      <c r="G1517">
        <v>3976</v>
      </c>
      <c r="H1517" t="s">
        <v>49</v>
      </c>
      <c r="I1517">
        <v>2842628</v>
      </c>
      <c r="J1517">
        <v>94789012</v>
      </c>
      <c r="K1517">
        <v>0.93</v>
      </c>
      <c r="L1517">
        <v>0.36299999999999999</v>
      </c>
      <c r="M1517">
        <v>2</v>
      </c>
    </row>
    <row r="1518" spans="1:13" x14ac:dyDescent="0.2">
      <c r="A1518" t="s">
        <v>246</v>
      </c>
      <c r="B1518" t="s">
        <v>79</v>
      </c>
      <c r="C1518">
        <v>43</v>
      </c>
      <c r="D1518">
        <v>16.733000000000001</v>
      </c>
      <c r="E1518">
        <v>3976</v>
      </c>
      <c r="F1518">
        <v>3999</v>
      </c>
      <c r="G1518">
        <v>4015</v>
      </c>
      <c r="H1518" t="s">
        <v>43</v>
      </c>
      <c r="I1518">
        <v>783174</v>
      </c>
      <c r="J1518">
        <v>34368046</v>
      </c>
      <c r="K1518">
        <v>0.34</v>
      </c>
      <c r="L1518">
        <v>0.13200000000000001</v>
      </c>
      <c r="M1518">
        <v>2</v>
      </c>
    </row>
    <row r="1519" spans="1:13" x14ac:dyDescent="0.2">
      <c r="A1519" t="s">
        <v>246</v>
      </c>
      <c r="B1519" t="s">
        <v>80</v>
      </c>
      <c r="C1519">
        <v>44</v>
      </c>
      <c r="D1519">
        <v>16.843</v>
      </c>
      <c r="E1519">
        <v>4015</v>
      </c>
      <c r="F1519">
        <v>4034</v>
      </c>
      <c r="G1519">
        <v>4045</v>
      </c>
      <c r="H1519" t="s">
        <v>20</v>
      </c>
      <c r="I1519">
        <v>6971177</v>
      </c>
      <c r="J1519">
        <v>186796860</v>
      </c>
      <c r="K1519">
        <v>1.83</v>
      </c>
      <c r="L1519">
        <v>0.71499999999999997</v>
      </c>
      <c r="M1519">
        <v>2</v>
      </c>
    </row>
    <row r="1520" spans="1:13" x14ac:dyDescent="0.2">
      <c r="A1520" t="s">
        <v>246</v>
      </c>
      <c r="B1520" t="s">
        <v>81</v>
      </c>
      <c r="C1520">
        <v>45</v>
      </c>
      <c r="D1520">
        <v>16.919</v>
      </c>
      <c r="E1520">
        <v>4045</v>
      </c>
      <c r="F1520">
        <v>4058</v>
      </c>
      <c r="G1520">
        <v>4119</v>
      </c>
      <c r="H1520" t="s">
        <v>115</v>
      </c>
      <c r="I1520">
        <v>5706685</v>
      </c>
      <c r="J1520">
        <v>252613209</v>
      </c>
      <c r="K1520">
        <v>2.4700000000000002</v>
      </c>
      <c r="L1520">
        <v>0.96699999999999997</v>
      </c>
      <c r="M1520">
        <v>2</v>
      </c>
    </row>
    <row r="1521" spans="1:13" x14ac:dyDescent="0.2">
      <c r="A1521" t="s">
        <v>246</v>
      </c>
      <c r="B1521" t="s">
        <v>82</v>
      </c>
      <c r="C1521">
        <v>46</v>
      </c>
      <c r="D1521">
        <v>17.190000000000001</v>
      </c>
      <c r="E1521">
        <v>4119</v>
      </c>
      <c r="F1521">
        <v>4144</v>
      </c>
      <c r="G1521">
        <v>4200</v>
      </c>
      <c r="H1521" t="s">
        <v>52</v>
      </c>
      <c r="I1521">
        <v>4111375</v>
      </c>
      <c r="J1521">
        <v>169348772</v>
      </c>
      <c r="K1521">
        <v>1.66</v>
      </c>
      <c r="L1521">
        <v>0.64800000000000002</v>
      </c>
      <c r="M1521">
        <v>2</v>
      </c>
    </row>
    <row r="1522" spans="1:13" x14ac:dyDescent="0.2">
      <c r="A1522" t="s">
        <v>246</v>
      </c>
      <c r="B1522" t="s">
        <v>83</v>
      </c>
      <c r="C1522">
        <v>47</v>
      </c>
      <c r="D1522">
        <v>17.431000000000001</v>
      </c>
      <c r="E1522">
        <v>4200</v>
      </c>
      <c r="F1522">
        <v>4220</v>
      </c>
      <c r="G1522">
        <v>4252</v>
      </c>
      <c r="H1522" t="s">
        <v>113</v>
      </c>
      <c r="I1522">
        <v>822713</v>
      </c>
      <c r="J1522">
        <v>40888850</v>
      </c>
      <c r="K1522">
        <v>0.4</v>
      </c>
      <c r="L1522">
        <v>0.157</v>
      </c>
      <c r="M1522">
        <v>2</v>
      </c>
    </row>
    <row r="1523" spans="1:13" x14ac:dyDescent="0.2">
      <c r="A1523" t="s">
        <v>246</v>
      </c>
      <c r="B1523" t="s">
        <v>85</v>
      </c>
      <c r="C1523">
        <v>48</v>
      </c>
      <c r="D1523">
        <v>17.648</v>
      </c>
      <c r="E1523">
        <v>4252</v>
      </c>
      <c r="F1523">
        <v>4289</v>
      </c>
      <c r="G1523">
        <v>4319</v>
      </c>
      <c r="H1523" t="s">
        <v>22</v>
      </c>
      <c r="I1523">
        <v>2307067</v>
      </c>
      <c r="J1523">
        <v>86263913</v>
      </c>
      <c r="K1523">
        <v>0.84</v>
      </c>
      <c r="L1523">
        <v>0.33</v>
      </c>
      <c r="M1523">
        <v>2</v>
      </c>
    </row>
    <row r="1524" spans="1:13" x14ac:dyDescent="0.2">
      <c r="A1524" t="s">
        <v>246</v>
      </c>
      <c r="B1524" t="s">
        <v>86</v>
      </c>
      <c r="C1524">
        <v>49</v>
      </c>
      <c r="D1524">
        <v>17.923999999999999</v>
      </c>
      <c r="E1524">
        <v>4319</v>
      </c>
      <c r="F1524">
        <v>4376</v>
      </c>
      <c r="G1524">
        <v>4395</v>
      </c>
      <c r="H1524" t="s">
        <v>22</v>
      </c>
      <c r="I1524">
        <v>593498</v>
      </c>
      <c r="J1524">
        <v>34596480</v>
      </c>
      <c r="K1524">
        <v>0.34</v>
      </c>
      <c r="L1524">
        <v>0.13200000000000001</v>
      </c>
      <c r="M1524">
        <v>2</v>
      </c>
    </row>
    <row r="1525" spans="1:13" x14ac:dyDescent="0.2">
      <c r="A1525" t="s">
        <v>246</v>
      </c>
      <c r="B1525" t="s">
        <v>87</v>
      </c>
      <c r="C1525">
        <v>50</v>
      </c>
      <c r="D1525">
        <v>18.181000000000001</v>
      </c>
      <c r="E1525">
        <v>4432</v>
      </c>
      <c r="F1525">
        <v>4457</v>
      </c>
      <c r="G1525">
        <v>4508</v>
      </c>
      <c r="H1525" t="s">
        <v>22</v>
      </c>
      <c r="I1525">
        <v>1486423</v>
      </c>
      <c r="J1525">
        <v>54818579</v>
      </c>
      <c r="K1525">
        <v>0.54</v>
      </c>
      <c r="L1525">
        <v>0.21</v>
      </c>
      <c r="M1525">
        <v>2</v>
      </c>
    </row>
    <row r="1526" spans="1:13" x14ac:dyDescent="0.2">
      <c r="A1526" t="s">
        <v>246</v>
      </c>
      <c r="B1526" t="s">
        <v>88</v>
      </c>
      <c r="C1526">
        <v>51</v>
      </c>
      <c r="D1526">
        <v>18.428999999999998</v>
      </c>
      <c r="E1526">
        <v>4508</v>
      </c>
      <c r="F1526">
        <v>4536</v>
      </c>
      <c r="G1526">
        <v>4593</v>
      </c>
      <c r="H1526" t="s">
        <v>43</v>
      </c>
      <c r="I1526">
        <v>2936513</v>
      </c>
      <c r="J1526">
        <v>140677215</v>
      </c>
      <c r="K1526">
        <v>1.38</v>
      </c>
      <c r="L1526">
        <v>0.53900000000000003</v>
      </c>
      <c r="M1526">
        <v>2</v>
      </c>
    </row>
    <row r="1527" spans="1:13" x14ac:dyDescent="0.2">
      <c r="A1527" t="s">
        <v>246</v>
      </c>
      <c r="B1527" t="s">
        <v>89</v>
      </c>
      <c r="C1527">
        <v>52</v>
      </c>
      <c r="D1527">
        <v>18.681999999999999</v>
      </c>
      <c r="E1527">
        <v>4593</v>
      </c>
      <c r="F1527">
        <v>4616</v>
      </c>
      <c r="G1527">
        <v>4689</v>
      </c>
      <c r="H1527" t="s">
        <v>43</v>
      </c>
      <c r="I1527">
        <v>2507175</v>
      </c>
      <c r="J1527">
        <v>108158979</v>
      </c>
      <c r="K1527">
        <v>1.06</v>
      </c>
      <c r="L1527">
        <v>0.41399999999999998</v>
      </c>
      <c r="M1527">
        <v>2</v>
      </c>
    </row>
    <row r="1528" spans="1:13" x14ac:dyDescent="0.2">
      <c r="A1528" t="s">
        <v>246</v>
      </c>
      <c r="B1528" t="s">
        <v>91</v>
      </c>
      <c r="C1528">
        <v>53</v>
      </c>
      <c r="D1528">
        <v>19.001000000000001</v>
      </c>
      <c r="E1528">
        <v>4689</v>
      </c>
      <c r="F1528">
        <v>4717</v>
      </c>
      <c r="G1528">
        <v>4733</v>
      </c>
      <c r="H1528" t="s">
        <v>43</v>
      </c>
      <c r="I1528">
        <v>1210791</v>
      </c>
      <c r="J1528">
        <v>59472539</v>
      </c>
      <c r="K1528">
        <v>0.57999999999999996</v>
      </c>
      <c r="L1528">
        <v>0.22800000000000001</v>
      </c>
      <c r="M1528">
        <v>2</v>
      </c>
    </row>
    <row r="1529" spans="1:13" x14ac:dyDescent="0.2">
      <c r="A1529" t="s">
        <v>246</v>
      </c>
      <c r="B1529" t="s">
        <v>92</v>
      </c>
      <c r="C1529">
        <v>54</v>
      </c>
      <c r="D1529">
        <v>19.097000000000001</v>
      </c>
      <c r="E1529">
        <v>4733</v>
      </c>
      <c r="F1529">
        <v>4747</v>
      </c>
      <c r="G1529">
        <v>4764</v>
      </c>
      <c r="H1529" t="s">
        <v>52</v>
      </c>
      <c r="I1529">
        <v>1483530</v>
      </c>
      <c r="J1529">
        <v>47007685</v>
      </c>
      <c r="K1529">
        <v>0.46</v>
      </c>
      <c r="L1529">
        <v>0.18</v>
      </c>
      <c r="M1529">
        <v>2</v>
      </c>
    </row>
    <row r="1530" spans="1:13" x14ac:dyDescent="0.2">
      <c r="A1530" t="s">
        <v>246</v>
      </c>
      <c r="B1530" t="s">
        <v>93</v>
      </c>
      <c r="C1530">
        <v>55</v>
      </c>
      <c r="D1530">
        <v>19.396999999999998</v>
      </c>
      <c r="E1530">
        <v>4821</v>
      </c>
      <c r="F1530">
        <v>4842</v>
      </c>
      <c r="G1530">
        <v>4863</v>
      </c>
      <c r="H1530" t="s">
        <v>49</v>
      </c>
      <c r="I1530">
        <v>2083215</v>
      </c>
      <c r="J1530">
        <v>72380932</v>
      </c>
      <c r="K1530">
        <v>0.71</v>
      </c>
      <c r="L1530">
        <v>0.27700000000000002</v>
      </c>
      <c r="M1530">
        <v>2</v>
      </c>
    </row>
    <row r="1531" spans="1:13" x14ac:dyDescent="0.2">
      <c r="A1531" t="s">
        <v>246</v>
      </c>
      <c r="B1531" t="s">
        <v>94</v>
      </c>
      <c r="C1531">
        <v>56</v>
      </c>
      <c r="D1531">
        <v>19.504000000000001</v>
      </c>
      <c r="E1531">
        <v>4863</v>
      </c>
      <c r="F1531">
        <v>4876</v>
      </c>
      <c r="G1531">
        <v>4910</v>
      </c>
      <c r="H1531" t="s">
        <v>52</v>
      </c>
      <c r="I1531">
        <v>2970609</v>
      </c>
      <c r="J1531">
        <v>85854951</v>
      </c>
      <c r="K1531">
        <v>0.84</v>
      </c>
      <c r="L1531">
        <v>0.32900000000000001</v>
      </c>
      <c r="M1531">
        <v>2</v>
      </c>
    </row>
    <row r="1532" spans="1:13" x14ac:dyDescent="0.2">
      <c r="A1532" t="s">
        <v>246</v>
      </c>
      <c r="B1532" t="s">
        <v>96</v>
      </c>
      <c r="C1532">
        <v>57</v>
      </c>
      <c r="D1532">
        <v>20.122</v>
      </c>
      <c r="E1532">
        <v>5023</v>
      </c>
      <c r="F1532">
        <v>5071</v>
      </c>
      <c r="G1532">
        <v>5085</v>
      </c>
      <c r="H1532" t="s">
        <v>113</v>
      </c>
      <c r="I1532">
        <v>1137495</v>
      </c>
      <c r="J1532">
        <v>62461217</v>
      </c>
      <c r="K1532">
        <v>0.61</v>
      </c>
      <c r="L1532">
        <v>0.23899999999999999</v>
      </c>
      <c r="M1532">
        <v>2</v>
      </c>
    </row>
    <row r="1533" spans="1:13" x14ac:dyDescent="0.2">
      <c r="A1533" t="s">
        <v>246</v>
      </c>
      <c r="B1533" t="s">
        <v>97</v>
      </c>
      <c r="C1533">
        <v>58</v>
      </c>
      <c r="D1533">
        <v>20.257000000000001</v>
      </c>
      <c r="E1533">
        <v>5085</v>
      </c>
      <c r="F1533">
        <v>5114</v>
      </c>
      <c r="G1533">
        <v>5209</v>
      </c>
      <c r="H1533" t="s">
        <v>49</v>
      </c>
      <c r="I1533">
        <v>5129528</v>
      </c>
      <c r="J1533">
        <v>252284711</v>
      </c>
      <c r="K1533">
        <v>2.4700000000000002</v>
      </c>
      <c r="L1533">
        <v>0.96599999999999997</v>
      </c>
      <c r="M1533">
        <v>2</v>
      </c>
    </row>
    <row r="1534" spans="1:13" x14ac:dyDescent="0.2">
      <c r="A1534" t="s">
        <v>246</v>
      </c>
      <c r="B1534" t="s">
        <v>98</v>
      </c>
      <c r="C1534">
        <v>59</v>
      </c>
      <c r="D1534">
        <v>20.617000000000001</v>
      </c>
      <c r="E1534">
        <v>5209</v>
      </c>
      <c r="F1534">
        <v>5228</v>
      </c>
      <c r="G1534">
        <v>5265</v>
      </c>
      <c r="H1534" t="s">
        <v>123</v>
      </c>
      <c r="I1534">
        <v>2282804</v>
      </c>
      <c r="J1534">
        <v>75234790</v>
      </c>
      <c r="K1534">
        <v>0.74</v>
      </c>
      <c r="L1534">
        <v>0.28799999999999998</v>
      </c>
      <c r="M1534">
        <v>2</v>
      </c>
    </row>
    <row r="1535" spans="1:13" x14ac:dyDescent="0.2">
      <c r="A1535" t="s">
        <v>246</v>
      </c>
      <c r="B1535" t="s">
        <v>100</v>
      </c>
      <c r="C1535">
        <v>60</v>
      </c>
      <c r="D1535">
        <v>21.634</v>
      </c>
      <c r="E1535">
        <v>5499</v>
      </c>
      <c r="F1535">
        <v>5549</v>
      </c>
      <c r="G1535">
        <v>5595</v>
      </c>
      <c r="H1535" t="s">
        <v>123</v>
      </c>
      <c r="I1535">
        <v>674131</v>
      </c>
      <c r="J1535">
        <v>37043268</v>
      </c>
      <c r="K1535">
        <v>0.36</v>
      </c>
      <c r="L1535">
        <v>0.14199999999999999</v>
      </c>
      <c r="M1535">
        <v>2</v>
      </c>
    </row>
    <row r="1536" spans="1:13" x14ac:dyDescent="0.2">
      <c r="A1536" t="s">
        <v>246</v>
      </c>
      <c r="B1536" t="s">
        <v>102</v>
      </c>
      <c r="C1536">
        <v>61</v>
      </c>
      <c r="D1536">
        <v>21.835999999999999</v>
      </c>
      <c r="E1536">
        <v>5595</v>
      </c>
      <c r="F1536">
        <v>5613</v>
      </c>
      <c r="G1536">
        <v>5642</v>
      </c>
      <c r="H1536" t="s">
        <v>26</v>
      </c>
      <c r="I1536">
        <v>2138744</v>
      </c>
      <c r="J1536">
        <v>57114233</v>
      </c>
      <c r="K1536">
        <v>0.56000000000000005</v>
      </c>
      <c r="L1536">
        <v>0.219</v>
      </c>
      <c r="M1536">
        <v>2</v>
      </c>
    </row>
    <row r="1537" spans="1:13" x14ac:dyDescent="0.2">
      <c r="A1537" t="s">
        <v>246</v>
      </c>
      <c r="B1537" t="s">
        <v>103</v>
      </c>
      <c r="C1537">
        <v>62</v>
      </c>
      <c r="D1537">
        <v>22.033000000000001</v>
      </c>
      <c r="E1537">
        <v>5642</v>
      </c>
      <c r="F1537">
        <v>5676</v>
      </c>
      <c r="G1537">
        <v>5732</v>
      </c>
      <c r="H1537" t="s">
        <v>22</v>
      </c>
      <c r="I1537">
        <v>3794515</v>
      </c>
      <c r="J1537">
        <v>156974510</v>
      </c>
      <c r="K1537">
        <v>1.54</v>
      </c>
      <c r="L1537">
        <v>0.60099999999999998</v>
      </c>
      <c r="M1537">
        <v>2</v>
      </c>
    </row>
    <row r="1538" spans="1:13" x14ac:dyDescent="0.2">
      <c r="A1538" t="s">
        <v>246</v>
      </c>
      <c r="B1538" t="s">
        <v>104</v>
      </c>
      <c r="C1538">
        <v>63</v>
      </c>
      <c r="D1538">
        <v>22.285</v>
      </c>
      <c r="E1538">
        <v>5732</v>
      </c>
      <c r="F1538">
        <v>5755</v>
      </c>
      <c r="G1538">
        <v>5819</v>
      </c>
      <c r="H1538" t="s">
        <v>115</v>
      </c>
      <c r="I1538">
        <v>3770361</v>
      </c>
      <c r="J1538">
        <v>129528435</v>
      </c>
      <c r="K1538">
        <v>1.27</v>
      </c>
      <c r="L1538">
        <v>0.496</v>
      </c>
      <c r="M1538">
        <v>2</v>
      </c>
    </row>
    <row r="1539" spans="1:13" x14ac:dyDescent="0.2">
      <c r="A1539" t="s">
        <v>246</v>
      </c>
      <c r="B1539" t="s">
        <v>106</v>
      </c>
      <c r="C1539">
        <v>64</v>
      </c>
      <c r="D1539">
        <v>22.591000000000001</v>
      </c>
      <c r="E1539">
        <v>5819</v>
      </c>
      <c r="F1539">
        <v>5852</v>
      </c>
      <c r="G1539">
        <v>5865</v>
      </c>
      <c r="H1539" t="s">
        <v>113</v>
      </c>
      <c r="I1539">
        <v>1380666</v>
      </c>
      <c r="J1539">
        <v>47956413</v>
      </c>
      <c r="K1539">
        <v>0.47</v>
      </c>
      <c r="L1539">
        <v>0.184</v>
      </c>
      <c r="M1539">
        <v>2</v>
      </c>
    </row>
    <row r="1540" spans="1:13" x14ac:dyDescent="0.2">
      <c r="A1540" t="s">
        <v>246</v>
      </c>
      <c r="B1540" t="s">
        <v>107</v>
      </c>
      <c r="C1540">
        <v>65</v>
      </c>
      <c r="D1540">
        <v>22.690999999999999</v>
      </c>
      <c r="E1540">
        <v>5865</v>
      </c>
      <c r="F1540">
        <v>5884</v>
      </c>
      <c r="G1540">
        <v>5903</v>
      </c>
      <c r="H1540" t="s">
        <v>26</v>
      </c>
      <c r="I1540">
        <v>1187083</v>
      </c>
      <c r="J1540">
        <v>41134987</v>
      </c>
      <c r="K1540">
        <v>0.4</v>
      </c>
      <c r="L1540">
        <v>0.158</v>
      </c>
      <c r="M1540">
        <v>2</v>
      </c>
    </row>
    <row r="1541" spans="1:13" x14ac:dyDescent="0.2">
      <c r="A1541" t="s">
        <v>246</v>
      </c>
      <c r="B1541" t="s">
        <v>108</v>
      </c>
      <c r="C1541">
        <v>66</v>
      </c>
      <c r="D1541">
        <v>22.800999999999998</v>
      </c>
      <c r="E1541">
        <v>5903</v>
      </c>
      <c r="F1541">
        <v>5918</v>
      </c>
      <c r="G1541">
        <v>5945</v>
      </c>
      <c r="H1541" t="s">
        <v>52</v>
      </c>
      <c r="I1541">
        <v>774266</v>
      </c>
      <c r="J1541">
        <v>21227242</v>
      </c>
      <c r="K1541">
        <v>0.21</v>
      </c>
      <c r="L1541">
        <v>8.1000000000000003E-2</v>
      </c>
      <c r="M1541">
        <v>2</v>
      </c>
    </row>
    <row r="1542" spans="1:13" x14ac:dyDescent="0.2">
      <c r="A1542" t="s">
        <v>246</v>
      </c>
      <c r="B1542" t="s">
        <v>109</v>
      </c>
      <c r="C1542">
        <v>67</v>
      </c>
      <c r="D1542">
        <v>22.984999999999999</v>
      </c>
      <c r="E1542">
        <v>5945</v>
      </c>
      <c r="F1542">
        <v>5977</v>
      </c>
      <c r="G1542">
        <v>5994</v>
      </c>
      <c r="H1542" t="s">
        <v>124</v>
      </c>
      <c r="I1542">
        <v>555015</v>
      </c>
      <c r="J1542">
        <v>15824749</v>
      </c>
      <c r="K1542">
        <v>0.15</v>
      </c>
      <c r="L1542">
        <v>6.0999999999999999E-2</v>
      </c>
      <c r="M1542">
        <v>2</v>
      </c>
    </row>
    <row r="1543" spans="1:13" x14ac:dyDescent="0.2">
      <c r="A1543" t="s">
        <v>246</v>
      </c>
      <c r="B1543" t="s">
        <v>130</v>
      </c>
      <c r="C1543">
        <v>68</v>
      </c>
      <c r="D1543">
        <v>23.105</v>
      </c>
      <c r="E1543">
        <v>5994</v>
      </c>
      <c r="F1543">
        <v>6014</v>
      </c>
      <c r="G1543">
        <v>6052</v>
      </c>
      <c r="H1543" t="s">
        <v>52</v>
      </c>
      <c r="I1543">
        <v>1654150</v>
      </c>
      <c r="J1543">
        <v>53361729</v>
      </c>
      <c r="K1543">
        <v>0.52</v>
      </c>
      <c r="L1543">
        <v>0.20399999999999999</v>
      </c>
      <c r="M1543">
        <v>2</v>
      </c>
    </row>
    <row r="1544" spans="1:13" x14ac:dyDescent="0.2">
      <c r="A1544" t="s">
        <v>246</v>
      </c>
      <c r="B1544" t="s">
        <v>131</v>
      </c>
      <c r="C1544">
        <v>69</v>
      </c>
      <c r="D1544">
        <v>23.315000000000001</v>
      </c>
      <c r="E1544">
        <v>6052</v>
      </c>
      <c r="F1544">
        <v>6081</v>
      </c>
      <c r="G1544">
        <v>6098</v>
      </c>
      <c r="H1544" t="s">
        <v>52</v>
      </c>
      <c r="I1544">
        <v>5713362</v>
      </c>
      <c r="J1544">
        <v>152243531</v>
      </c>
      <c r="K1544">
        <v>1.49</v>
      </c>
      <c r="L1544">
        <v>0.58299999999999996</v>
      </c>
      <c r="M1544">
        <v>2</v>
      </c>
    </row>
    <row r="1545" spans="1:13" x14ac:dyDescent="0.2">
      <c r="A1545" t="s">
        <v>246</v>
      </c>
      <c r="B1545" t="s">
        <v>132</v>
      </c>
      <c r="C1545">
        <v>70</v>
      </c>
      <c r="D1545">
        <v>23.408000000000001</v>
      </c>
      <c r="E1545">
        <v>6098</v>
      </c>
      <c r="F1545">
        <v>6110</v>
      </c>
      <c r="G1545">
        <v>6131</v>
      </c>
      <c r="H1545" t="s">
        <v>26</v>
      </c>
      <c r="I1545">
        <v>1271056</v>
      </c>
      <c r="J1545">
        <v>36075741</v>
      </c>
      <c r="K1545">
        <v>0.35</v>
      </c>
      <c r="L1545">
        <v>0.13800000000000001</v>
      </c>
      <c r="M1545">
        <v>2</v>
      </c>
    </row>
    <row r="1546" spans="1:13" x14ac:dyDescent="0.2">
      <c r="A1546" t="s">
        <v>246</v>
      </c>
      <c r="B1546" t="s">
        <v>133</v>
      </c>
      <c r="C1546">
        <v>71</v>
      </c>
      <c r="D1546">
        <v>23.539000000000001</v>
      </c>
      <c r="E1546">
        <v>6131</v>
      </c>
      <c r="F1546">
        <v>6152</v>
      </c>
      <c r="G1546">
        <v>6185</v>
      </c>
      <c r="H1546" t="s">
        <v>115</v>
      </c>
      <c r="I1546">
        <v>2963014</v>
      </c>
      <c r="J1546">
        <v>86136879</v>
      </c>
      <c r="K1546">
        <v>0.84</v>
      </c>
      <c r="L1546">
        <v>0.33</v>
      </c>
      <c r="M1546">
        <v>2</v>
      </c>
    </row>
    <row r="1547" spans="1:13" x14ac:dyDescent="0.2">
      <c r="A1547" t="s">
        <v>246</v>
      </c>
      <c r="B1547" t="s">
        <v>134</v>
      </c>
      <c r="C1547">
        <v>72</v>
      </c>
      <c r="D1547">
        <v>23.895</v>
      </c>
      <c r="E1547">
        <v>6222</v>
      </c>
      <c r="F1547">
        <v>6264</v>
      </c>
      <c r="G1547">
        <v>6296</v>
      </c>
      <c r="H1547" t="s">
        <v>115</v>
      </c>
      <c r="I1547">
        <v>837715</v>
      </c>
      <c r="J1547">
        <v>32275242</v>
      </c>
      <c r="K1547">
        <v>0.32</v>
      </c>
      <c r="L1547">
        <v>0.124</v>
      </c>
      <c r="M1547">
        <v>2</v>
      </c>
    </row>
    <row r="1548" spans="1:13" x14ac:dyDescent="0.2">
      <c r="A1548" t="s">
        <v>246</v>
      </c>
      <c r="B1548" t="s">
        <v>135</v>
      </c>
      <c r="C1548">
        <v>73</v>
      </c>
      <c r="D1548">
        <v>24.036000000000001</v>
      </c>
      <c r="E1548">
        <v>6296</v>
      </c>
      <c r="F1548">
        <v>6309</v>
      </c>
      <c r="G1548">
        <v>6355</v>
      </c>
      <c r="H1548" t="s">
        <v>43</v>
      </c>
      <c r="I1548">
        <v>470611</v>
      </c>
      <c r="J1548">
        <v>15206660</v>
      </c>
      <c r="K1548">
        <v>0.15</v>
      </c>
      <c r="L1548">
        <v>5.8000000000000003E-2</v>
      </c>
      <c r="M1548">
        <v>2</v>
      </c>
    </row>
    <row r="1549" spans="1:13" x14ac:dyDescent="0.2">
      <c r="A1549" t="s">
        <v>246</v>
      </c>
      <c r="B1549" t="s">
        <v>136</v>
      </c>
      <c r="C1549">
        <v>74</v>
      </c>
      <c r="D1549">
        <v>24.248999999999999</v>
      </c>
      <c r="E1549">
        <v>6355</v>
      </c>
      <c r="F1549">
        <v>6376</v>
      </c>
      <c r="G1549">
        <v>6391</v>
      </c>
      <c r="H1549" t="s">
        <v>113</v>
      </c>
      <c r="I1549">
        <v>665645</v>
      </c>
      <c r="J1549">
        <v>18907141</v>
      </c>
      <c r="K1549">
        <v>0.19</v>
      </c>
      <c r="L1549">
        <v>7.1999999999999995E-2</v>
      </c>
      <c r="M1549">
        <v>2</v>
      </c>
    </row>
    <row r="1550" spans="1:13" x14ac:dyDescent="0.2">
      <c r="A1550" t="s">
        <v>246</v>
      </c>
      <c r="B1550" t="s">
        <v>137</v>
      </c>
      <c r="C1550">
        <v>75</v>
      </c>
      <c r="D1550">
        <v>24.332999999999998</v>
      </c>
      <c r="E1550">
        <v>6391</v>
      </c>
      <c r="F1550">
        <v>6403</v>
      </c>
      <c r="G1550">
        <v>6420</v>
      </c>
      <c r="H1550" t="s">
        <v>43</v>
      </c>
      <c r="I1550">
        <v>529506</v>
      </c>
      <c r="J1550">
        <v>14116493</v>
      </c>
      <c r="K1550">
        <v>0.14000000000000001</v>
      </c>
      <c r="L1550">
        <v>5.3999999999999999E-2</v>
      </c>
      <c r="M1550">
        <v>2</v>
      </c>
    </row>
    <row r="1551" spans="1:13" x14ac:dyDescent="0.2">
      <c r="A1551" t="s">
        <v>246</v>
      </c>
      <c r="B1551" t="s">
        <v>138</v>
      </c>
      <c r="C1551">
        <v>76</v>
      </c>
      <c r="D1551">
        <v>24.608000000000001</v>
      </c>
      <c r="E1551">
        <v>6451</v>
      </c>
      <c r="F1551">
        <v>6490</v>
      </c>
      <c r="G1551">
        <v>6526</v>
      </c>
      <c r="H1551" t="s">
        <v>118</v>
      </c>
      <c r="I1551">
        <v>25742281</v>
      </c>
      <c r="J1551">
        <v>733442999</v>
      </c>
      <c r="K1551">
        <v>7.18</v>
      </c>
      <c r="L1551">
        <v>2.8090000000000002</v>
      </c>
      <c r="M1551">
        <v>2</v>
      </c>
    </row>
    <row r="1552" spans="1:13" x14ac:dyDescent="0.2">
      <c r="A1552" t="s">
        <v>246</v>
      </c>
      <c r="B1552" t="s">
        <v>139</v>
      </c>
      <c r="C1552">
        <v>77</v>
      </c>
      <c r="D1552">
        <v>24.972000000000001</v>
      </c>
      <c r="E1552">
        <v>6575</v>
      </c>
      <c r="F1552">
        <v>6605</v>
      </c>
      <c r="G1552">
        <v>6623</v>
      </c>
      <c r="H1552" t="s">
        <v>28</v>
      </c>
      <c r="I1552">
        <v>3755353</v>
      </c>
      <c r="J1552">
        <v>91493456</v>
      </c>
      <c r="K1552">
        <v>0.9</v>
      </c>
      <c r="L1552">
        <v>0.35</v>
      </c>
      <c r="M1552">
        <v>2</v>
      </c>
    </row>
    <row r="1553" spans="1:13" x14ac:dyDescent="0.2">
      <c r="A1553" t="s">
        <v>246</v>
      </c>
      <c r="B1553" t="s">
        <v>140</v>
      </c>
      <c r="C1553">
        <v>78</v>
      </c>
      <c r="D1553">
        <v>25.408999999999999</v>
      </c>
      <c r="E1553">
        <v>6708</v>
      </c>
      <c r="F1553">
        <v>6743</v>
      </c>
      <c r="G1553">
        <v>6785</v>
      </c>
      <c r="H1553" t="s">
        <v>28</v>
      </c>
      <c r="I1553">
        <v>701319</v>
      </c>
      <c r="J1553">
        <v>19080832</v>
      </c>
      <c r="K1553">
        <v>0.19</v>
      </c>
      <c r="L1553">
        <v>7.2999999999999995E-2</v>
      </c>
      <c r="M1553">
        <v>2</v>
      </c>
    </row>
    <row r="1554" spans="1:13" x14ac:dyDescent="0.2">
      <c r="A1554" t="s">
        <v>246</v>
      </c>
      <c r="B1554" t="s">
        <v>141</v>
      </c>
      <c r="C1554">
        <v>79</v>
      </c>
      <c r="D1554">
        <v>28.51</v>
      </c>
      <c r="E1554">
        <v>7660</v>
      </c>
      <c r="F1554">
        <v>7724</v>
      </c>
      <c r="G1554">
        <v>7771</v>
      </c>
      <c r="H1554" t="s">
        <v>52</v>
      </c>
      <c r="I1554">
        <v>506201</v>
      </c>
      <c r="J1554">
        <v>16970664</v>
      </c>
      <c r="K1554">
        <v>0.17</v>
      </c>
      <c r="L1554">
        <v>6.5000000000000002E-2</v>
      </c>
      <c r="M1554">
        <v>2</v>
      </c>
    </row>
    <row r="1555" spans="1:13" x14ac:dyDescent="0.2">
      <c r="A1555" t="s">
        <v>247</v>
      </c>
      <c r="B1555" t="s">
        <v>13</v>
      </c>
      <c r="C1555">
        <v>1</v>
      </c>
      <c r="D1555">
        <v>4.3890000000000002</v>
      </c>
      <c r="E1555">
        <v>69</v>
      </c>
      <c r="F1555">
        <v>95</v>
      </c>
      <c r="G1555">
        <v>128</v>
      </c>
      <c r="H1555" t="s">
        <v>157</v>
      </c>
      <c r="I1555">
        <v>660509</v>
      </c>
      <c r="J1555">
        <v>17781133</v>
      </c>
      <c r="K1555">
        <v>0.13</v>
      </c>
      <c r="L1555">
        <v>0.05</v>
      </c>
      <c r="M1555">
        <v>2</v>
      </c>
    </row>
    <row r="1556" spans="1:13" x14ac:dyDescent="0.2">
      <c r="A1556" t="s">
        <v>247</v>
      </c>
      <c r="B1556" t="s">
        <v>15</v>
      </c>
      <c r="C1556">
        <v>2</v>
      </c>
      <c r="D1556">
        <v>4.867</v>
      </c>
      <c r="E1556">
        <v>128</v>
      </c>
      <c r="F1556">
        <v>247</v>
      </c>
      <c r="G1556">
        <v>345</v>
      </c>
      <c r="H1556" t="s">
        <v>32</v>
      </c>
      <c r="I1556">
        <v>659212</v>
      </c>
      <c r="J1556">
        <v>43021795</v>
      </c>
      <c r="K1556">
        <v>0.31</v>
      </c>
      <c r="L1556">
        <v>0.122</v>
      </c>
      <c r="M1556">
        <v>2</v>
      </c>
    </row>
    <row r="1557" spans="1:13" x14ac:dyDescent="0.2">
      <c r="A1557" t="s">
        <v>247</v>
      </c>
      <c r="B1557" t="s">
        <v>17</v>
      </c>
      <c r="C1557">
        <v>3</v>
      </c>
      <c r="D1557">
        <v>5.4219999999999997</v>
      </c>
      <c r="E1557">
        <v>402</v>
      </c>
      <c r="F1557">
        <v>422</v>
      </c>
      <c r="G1557">
        <v>505</v>
      </c>
      <c r="H1557" t="s">
        <v>95</v>
      </c>
      <c r="I1557">
        <v>13214887</v>
      </c>
      <c r="J1557">
        <v>287284050</v>
      </c>
      <c r="K1557">
        <v>2.0699999999999998</v>
      </c>
      <c r="L1557">
        <v>0.81299999999999994</v>
      </c>
      <c r="M1557">
        <v>2</v>
      </c>
    </row>
    <row r="1558" spans="1:13" x14ac:dyDescent="0.2">
      <c r="A1558" t="s">
        <v>247</v>
      </c>
      <c r="B1558" t="s">
        <v>19</v>
      </c>
      <c r="C1558">
        <v>4</v>
      </c>
      <c r="D1558">
        <v>5.7549999999999999</v>
      </c>
      <c r="E1558">
        <v>505</v>
      </c>
      <c r="F1558">
        <v>527</v>
      </c>
      <c r="G1558">
        <v>615</v>
      </c>
      <c r="H1558" t="s">
        <v>118</v>
      </c>
      <c r="I1558">
        <v>2089708</v>
      </c>
      <c r="J1558">
        <v>111168995</v>
      </c>
      <c r="K1558">
        <v>0.8</v>
      </c>
      <c r="L1558">
        <v>0.315</v>
      </c>
      <c r="M1558">
        <v>2</v>
      </c>
    </row>
    <row r="1559" spans="1:13" x14ac:dyDescent="0.2">
      <c r="A1559" t="s">
        <v>247</v>
      </c>
      <c r="B1559" t="s">
        <v>21</v>
      </c>
      <c r="C1559">
        <v>5</v>
      </c>
      <c r="D1559">
        <v>6.1120000000000001</v>
      </c>
      <c r="E1559">
        <v>615</v>
      </c>
      <c r="F1559">
        <v>640</v>
      </c>
      <c r="G1559">
        <v>735</v>
      </c>
      <c r="H1559" t="s">
        <v>22</v>
      </c>
      <c r="I1559">
        <v>1184866</v>
      </c>
      <c r="J1559">
        <v>56827955</v>
      </c>
      <c r="K1559">
        <v>0.41</v>
      </c>
      <c r="L1559">
        <v>0.161</v>
      </c>
      <c r="M1559">
        <v>2</v>
      </c>
    </row>
    <row r="1560" spans="1:13" x14ac:dyDescent="0.2">
      <c r="A1560" t="s">
        <v>247</v>
      </c>
      <c r="B1560" t="s">
        <v>23</v>
      </c>
      <c r="C1560">
        <v>6</v>
      </c>
      <c r="D1560">
        <v>7.51</v>
      </c>
      <c r="E1560">
        <v>1038</v>
      </c>
      <c r="F1560">
        <v>1083</v>
      </c>
      <c r="G1560">
        <v>1158</v>
      </c>
      <c r="H1560" t="s">
        <v>38</v>
      </c>
      <c r="I1560">
        <v>614722</v>
      </c>
      <c r="J1560">
        <v>30936545</v>
      </c>
      <c r="K1560">
        <v>0.22</v>
      </c>
      <c r="L1560">
        <v>8.7999999999999995E-2</v>
      </c>
      <c r="M1560">
        <v>2</v>
      </c>
    </row>
    <row r="1561" spans="1:13" x14ac:dyDescent="0.2">
      <c r="A1561" t="s">
        <v>247</v>
      </c>
      <c r="B1561" t="s">
        <v>25</v>
      </c>
      <c r="C1561">
        <v>7</v>
      </c>
      <c r="D1561">
        <v>7.8159999999999998</v>
      </c>
      <c r="E1561">
        <v>1158</v>
      </c>
      <c r="F1561">
        <v>1179</v>
      </c>
      <c r="G1561">
        <v>1222</v>
      </c>
      <c r="H1561" t="s">
        <v>20</v>
      </c>
      <c r="I1561">
        <v>13132414</v>
      </c>
      <c r="J1561">
        <v>516276515</v>
      </c>
      <c r="K1561">
        <v>3.73</v>
      </c>
      <c r="L1561">
        <v>1.4610000000000001</v>
      </c>
      <c r="M1561">
        <v>2</v>
      </c>
    </row>
    <row r="1562" spans="1:13" x14ac:dyDescent="0.2">
      <c r="A1562" t="s">
        <v>247</v>
      </c>
      <c r="B1562" t="s">
        <v>27</v>
      </c>
      <c r="C1562">
        <v>8</v>
      </c>
      <c r="D1562">
        <v>8.0069999999999997</v>
      </c>
      <c r="E1562">
        <v>1222</v>
      </c>
      <c r="F1562">
        <v>1240</v>
      </c>
      <c r="G1562">
        <v>1367</v>
      </c>
      <c r="H1562" t="s">
        <v>20</v>
      </c>
      <c r="I1562">
        <v>26063267</v>
      </c>
      <c r="J1562">
        <v>1309011440</v>
      </c>
      <c r="K1562">
        <v>9.4499999999999993</v>
      </c>
      <c r="L1562">
        <v>3.7040000000000002</v>
      </c>
      <c r="M1562">
        <v>2</v>
      </c>
    </row>
    <row r="1563" spans="1:13" x14ac:dyDescent="0.2">
      <c r="A1563" t="s">
        <v>247</v>
      </c>
      <c r="B1563" t="s">
        <v>29</v>
      </c>
      <c r="C1563">
        <v>9</v>
      </c>
      <c r="D1563">
        <v>8.9239999999999995</v>
      </c>
      <c r="E1563">
        <v>1471</v>
      </c>
      <c r="F1563">
        <v>1530</v>
      </c>
      <c r="G1563">
        <v>1628</v>
      </c>
      <c r="H1563" t="s">
        <v>20</v>
      </c>
      <c r="I1563">
        <v>525411</v>
      </c>
      <c r="J1563">
        <v>44533319</v>
      </c>
      <c r="K1563">
        <v>0.32</v>
      </c>
      <c r="L1563">
        <v>0.126</v>
      </c>
      <c r="M1563">
        <v>2</v>
      </c>
    </row>
    <row r="1564" spans="1:13" x14ac:dyDescent="0.2">
      <c r="A1564" t="s">
        <v>247</v>
      </c>
      <c r="B1564" t="s">
        <v>31</v>
      </c>
      <c r="C1564">
        <v>10</v>
      </c>
      <c r="D1564">
        <v>9.3119999999999994</v>
      </c>
      <c r="E1564">
        <v>1628</v>
      </c>
      <c r="F1564">
        <v>1652</v>
      </c>
      <c r="G1564">
        <v>1788</v>
      </c>
      <c r="H1564" t="s">
        <v>99</v>
      </c>
      <c r="I1564">
        <v>9156139</v>
      </c>
      <c r="J1564">
        <v>721816751</v>
      </c>
      <c r="K1564">
        <v>5.21</v>
      </c>
      <c r="L1564">
        <v>2.0430000000000001</v>
      </c>
      <c r="M1564">
        <v>2</v>
      </c>
    </row>
    <row r="1565" spans="1:13" x14ac:dyDescent="0.2">
      <c r="A1565" t="s">
        <v>247</v>
      </c>
      <c r="B1565" t="s">
        <v>33</v>
      </c>
      <c r="C1565">
        <v>11</v>
      </c>
      <c r="D1565">
        <v>9.9550000000000001</v>
      </c>
      <c r="E1565">
        <v>1788</v>
      </c>
      <c r="F1565">
        <v>1856</v>
      </c>
      <c r="G1565">
        <v>1944</v>
      </c>
      <c r="H1565" t="s">
        <v>49</v>
      </c>
      <c r="I1565">
        <v>62624868</v>
      </c>
      <c r="J1565">
        <v>5187625591</v>
      </c>
      <c r="K1565">
        <v>37.43</v>
      </c>
      <c r="L1565">
        <v>14.68</v>
      </c>
      <c r="M1565">
        <v>2</v>
      </c>
    </row>
    <row r="1566" spans="1:13" x14ac:dyDescent="0.2">
      <c r="A1566" t="s">
        <v>247</v>
      </c>
      <c r="B1566" t="s">
        <v>35</v>
      </c>
      <c r="C1566">
        <v>12</v>
      </c>
      <c r="D1566">
        <v>10.403</v>
      </c>
      <c r="E1566">
        <v>1944</v>
      </c>
      <c r="F1566">
        <v>1997</v>
      </c>
      <c r="G1566">
        <v>2075</v>
      </c>
      <c r="H1566" t="s">
        <v>52</v>
      </c>
      <c r="I1566">
        <v>13688550</v>
      </c>
      <c r="J1566">
        <v>788437774</v>
      </c>
      <c r="K1566">
        <v>5.69</v>
      </c>
      <c r="L1566">
        <v>2.2309999999999999</v>
      </c>
      <c r="M1566">
        <v>2</v>
      </c>
    </row>
    <row r="1567" spans="1:13" x14ac:dyDescent="0.2">
      <c r="A1567" t="s">
        <v>247</v>
      </c>
      <c r="B1567" t="s">
        <v>37</v>
      </c>
      <c r="C1567">
        <v>13</v>
      </c>
      <c r="D1567">
        <v>10.772</v>
      </c>
      <c r="E1567">
        <v>2075</v>
      </c>
      <c r="F1567">
        <v>2114</v>
      </c>
      <c r="G1567">
        <v>2172</v>
      </c>
      <c r="H1567" t="s">
        <v>52</v>
      </c>
      <c r="I1567">
        <v>2214146</v>
      </c>
      <c r="J1567">
        <v>151217800</v>
      </c>
      <c r="K1567">
        <v>1.0900000000000001</v>
      </c>
      <c r="L1567">
        <v>0.42799999999999999</v>
      </c>
      <c r="M1567">
        <v>2</v>
      </c>
    </row>
    <row r="1568" spans="1:13" x14ac:dyDescent="0.2">
      <c r="A1568" t="s">
        <v>247</v>
      </c>
      <c r="B1568" t="s">
        <v>39</v>
      </c>
      <c r="C1568">
        <v>14</v>
      </c>
      <c r="D1568">
        <v>11.276999999999999</v>
      </c>
      <c r="E1568">
        <v>2172</v>
      </c>
      <c r="F1568">
        <v>2274</v>
      </c>
      <c r="G1568">
        <v>2308</v>
      </c>
      <c r="H1568" t="s">
        <v>52</v>
      </c>
      <c r="I1568">
        <v>92936799</v>
      </c>
      <c r="J1568">
        <v>13859148543</v>
      </c>
      <c r="K1568">
        <v>100</v>
      </c>
      <c r="L1568">
        <v>39.219000000000001</v>
      </c>
      <c r="M1568">
        <v>2</v>
      </c>
    </row>
    <row r="1569" spans="1:13" x14ac:dyDescent="0.2">
      <c r="A1569" t="s">
        <v>247</v>
      </c>
      <c r="B1569" t="s">
        <v>40</v>
      </c>
      <c r="C1569">
        <v>15</v>
      </c>
      <c r="D1569">
        <v>11.467000000000001</v>
      </c>
      <c r="E1569">
        <v>2308</v>
      </c>
      <c r="F1569">
        <v>2334</v>
      </c>
      <c r="G1569">
        <v>2401</v>
      </c>
      <c r="H1569" t="s">
        <v>22</v>
      </c>
      <c r="I1569">
        <v>50129404</v>
      </c>
      <c r="J1569">
        <v>1504702912</v>
      </c>
      <c r="K1569">
        <v>10.86</v>
      </c>
      <c r="L1569">
        <v>4.258</v>
      </c>
      <c r="M1569">
        <v>2</v>
      </c>
    </row>
    <row r="1570" spans="1:13" x14ac:dyDescent="0.2">
      <c r="A1570" t="s">
        <v>247</v>
      </c>
      <c r="B1570" t="s">
        <v>41</v>
      </c>
      <c r="C1570">
        <v>16</v>
      </c>
      <c r="D1570">
        <v>11.802</v>
      </c>
      <c r="E1570">
        <v>2401</v>
      </c>
      <c r="F1570">
        <v>2440</v>
      </c>
      <c r="G1570">
        <v>2504</v>
      </c>
      <c r="H1570" t="s">
        <v>52</v>
      </c>
      <c r="I1570">
        <v>71700594</v>
      </c>
      <c r="J1570">
        <v>3352474740</v>
      </c>
      <c r="K1570">
        <v>24.19</v>
      </c>
      <c r="L1570">
        <v>9.4870000000000001</v>
      </c>
      <c r="M1570">
        <v>2</v>
      </c>
    </row>
    <row r="1571" spans="1:13" x14ac:dyDescent="0.2">
      <c r="A1571" t="s">
        <v>247</v>
      </c>
      <c r="B1571" t="s">
        <v>42</v>
      </c>
      <c r="C1571">
        <v>17</v>
      </c>
      <c r="D1571">
        <v>12.085000000000001</v>
      </c>
      <c r="E1571">
        <v>2504</v>
      </c>
      <c r="F1571">
        <v>2529</v>
      </c>
      <c r="G1571">
        <v>2584</v>
      </c>
      <c r="H1571" t="s">
        <v>22</v>
      </c>
      <c r="I1571">
        <v>3938544</v>
      </c>
      <c r="J1571">
        <v>148747453</v>
      </c>
      <c r="K1571">
        <v>1.07</v>
      </c>
      <c r="L1571">
        <v>0.42099999999999999</v>
      </c>
      <c r="M1571">
        <v>2</v>
      </c>
    </row>
    <row r="1572" spans="1:13" x14ac:dyDescent="0.2">
      <c r="A1572" t="s">
        <v>247</v>
      </c>
      <c r="B1572" t="s">
        <v>44</v>
      </c>
      <c r="C1572">
        <v>18</v>
      </c>
      <c r="D1572">
        <v>12.324999999999999</v>
      </c>
      <c r="E1572">
        <v>2584</v>
      </c>
      <c r="F1572">
        <v>2605</v>
      </c>
      <c r="G1572">
        <v>2654</v>
      </c>
      <c r="H1572" t="s">
        <v>49</v>
      </c>
      <c r="I1572">
        <v>659227</v>
      </c>
      <c r="J1572">
        <v>36185391</v>
      </c>
      <c r="K1572">
        <v>0.26</v>
      </c>
      <c r="L1572">
        <v>0.10199999999999999</v>
      </c>
      <c r="M1572">
        <v>2</v>
      </c>
    </row>
    <row r="1573" spans="1:13" x14ac:dyDescent="0.2">
      <c r="A1573" t="s">
        <v>247</v>
      </c>
      <c r="B1573" t="s">
        <v>46</v>
      </c>
      <c r="C1573">
        <v>19</v>
      </c>
      <c r="D1573">
        <v>13.006</v>
      </c>
      <c r="E1573">
        <v>2777</v>
      </c>
      <c r="F1573">
        <v>2821</v>
      </c>
      <c r="G1573">
        <v>2867</v>
      </c>
      <c r="H1573" t="s">
        <v>52</v>
      </c>
      <c r="I1573">
        <v>9669966</v>
      </c>
      <c r="J1573">
        <v>439170949</v>
      </c>
      <c r="K1573">
        <v>3.17</v>
      </c>
      <c r="L1573">
        <v>1.2430000000000001</v>
      </c>
      <c r="M1573">
        <v>2</v>
      </c>
    </row>
    <row r="1574" spans="1:13" x14ac:dyDescent="0.2">
      <c r="A1574" t="s">
        <v>247</v>
      </c>
      <c r="B1574" t="s">
        <v>48</v>
      </c>
      <c r="C1574">
        <v>20</v>
      </c>
      <c r="D1574">
        <v>13.282</v>
      </c>
      <c r="E1574">
        <v>2867</v>
      </c>
      <c r="F1574">
        <v>2908</v>
      </c>
      <c r="G1574">
        <v>2947</v>
      </c>
      <c r="H1574" t="s">
        <v>22</v>
      </c>
      <c r="I1574">
        <v>2014922</v>
      </c>
      <c r="J1574">
        <v>126625642</v>
      </c>
      <c r="K1574">
        <v>0.91</v>
      </c>
      <c r="L1574">
        <v>0.35799999999999998</v>
      </c>
      <c r="M1574">
        <v>2</v>
      </c>
    </row>
    <row r="1575" spans="1:13" x14ac:dyDescent="0.2">
      <c r="A1575" t="s">
        <v>247</v>
      </c>
      <c r="B1575" t="s">
        <v>50</v>
      </c>
      <c r="C1575">
        <v>21</v>
      </c>
      <c r="D1575">
        <v>13.521000000000001</v>
      </c>
      <c r="E1575">
        <v>2947</v>
      </c>
      <c r="F1575">
        <v>2984</v>
      </c>
      <c r="G1575">
        <v>3027</v>
      </c>
      <c r="H1575" t="s">
        <v>115</v>
      </c>
      <c r="I1575">
        <v>2940529</v>
      </c>
      <c r="J1575">
        <v>120440935</v>
      </c>
      <c r="K1575">
        <v>0.87</v>
      </c>
      <c r="L1575">
        <v>0.34100000000000003</v>
      </c>
      <c r="M1575">
        <v>2</v>
      </c>
    </row>
    <row r="1576" spans="1:13" x14ac:dyDescent="0.2">
      <c r="A1576" t="s">
        <v>247</v>
      </c>
      <c r="B1576" t="s">
        <v>51</v>
      </c>
      <c r="C1576">
        <v>22</v>
      </c>
      <c r="D1576">
        <v>13.901</v>
      </c>
      <c r="E1576">
        <v>3027</v>
      </c>
      <c r="F1576">
        <v>3104</v>
      </c>
      <c r="G1576">
        <v>3170</v>
      </c>
      <c r="H1576" t="s">
        <v>52</v>
      </c>
      <c r="I1576">
        <v>29153982</v>
      </c>
      <c r="J1576">
        <v>1161846846</v>
      </c>
      <c r="K1576">
        <v>8.3800000000000008</v>
      </c>
      <c r="L1576">
        <v>3.2879999999999998</v>
      </c>
      <c r="M1576">
        <v>2</v>
      </c>
    </row>
    <row r="1577" spans="1:13" x14ac:dyDescent="0.2">
      <c r="A1577" t="s">
        <v>247</v>
      </c>
      <c r="B1577" t="s">
        <v>53</v>
      </c>
      <c r="C1577">
        <v>23</v>
      </c>
      <c r="D1577">
        <v>14.287000000000001</v>
      </c>
      <c r="E1577">
        <v>3170</v>
      </c>
      <c r="F1577">
        <v>3226</v>
      </c>
      <c r="G1577">
        <v>3245</v>
      </c>
      <c r="H1577" t="s">
        <v>49</v>
      </c>
      <c r="I1577">
        <v>11166130</v>
      </c>
      <c r="J1577">
        <v>438734296</v>
      </c>
      <c r="K1577">
        <v>3.17</v>
      </c>
      <c r="L1577">
        <v>1.242</v>
      </c>
      <c r="M1577">
        <v>2</v>
      </c>
    </row>
    <row r="1578" spans="1:13" x14ac:dyDescent="0.2">
      <c r="A1578" t="s">
        <v>247</v>
      </c>
      <c r="B1578" t="s">
        <v>55</v>
      </c>
      <c r="C1578">
        <v>24</v>
      </c>
      <c r="D1578">
        <v>14.388</v>
      </c>
      <c r="E1578">
        <v>3245</v>
      </c>
      <c r="F1578">
        <v>3258</v>
      </c>
      <c r="G1578">
        <v>3286</v>
      </c>
      <c r="H1578" t="s">
        <v>52</v>
      </c>
      <c r="I1578">
        <v>6575115</v>
      </c>
      <c r="J1578">
        <v>191119225</v>
      </c>
      <c r="K1578">
        <v>1.38</v>
      </c>
      <c r="L1578">
        <v>0.54100000000000004</v>
      </c>
      <c r="M1578">
        <v>2</v>
      </c>
    </row>
    <row r="1579" spans="1:13" x14ac:dyDescent="0.2">
      <c r="A1579" t="s">
        <v>247</v>
      </c>
      <c r="B1579" t="s">
        <v>57</v>
      </c>
      <c r="C1579">
        <v>25</v>
      </c>
      <c r="D1579">
        <v>14.532</v>
      </c>
      <c r="E1579">
        <v>3286</v>
      </c>
      <c r="F1579">
        <v>3303</v>
      </c>
      <c r="G1579">
        <v>3324</v>
      </c>
      <c r="H1579" t="s">
        <v>115</v>
      </c>
      <c r="I1579">
        <v>902137</v>
      </c>
      <c r="J1579">
        <v>35599296</v>
      </c>
      <c r="K1579">
        <v>0.26</v>
      </c>
      <c r="L1579">
        <v>0.10100000000000001</v>
      </c>
      <c r="M1579">
        <v>2</v>
      </c>
    </row>
    <row r="1580" spans="1:13" x14ac:dyDescent="0.2">
      <c r="A1580" t="s">
        <v>247</v>
      </c>
      <c r="B1580" t="s">
        <v>58</v>
      </c>
      <c r="C1580">
        <v>26</v>
      </c>
      <c r="D1580">
        <v>14.641</v>
      </c>
      <c r="E1580">
        <v>3324</v>
      </c>
      <c r="F1580">
        <v>3338</v>
      </c>
      <c r="G1580">
        <v>3400</v>
      </c>
      <c r="H1580" t="s">
        <v>22</v>
      </c>
      <c r="I1580">
        <v>905976</v>
      </c>
      <c r="J1580">
        <v>47169841</v>
      </c>
      <c r="K1580">
        <v>0.34</v>
      </c>
      <c r="L1580">
        <v>0.13300000000000001</v>
      </c>
      <c r="M1580">
        <v>2</v>
      </c>
    </row>
    <row r="1581" spans="1:13" x14ac:dyDescent="0.2">
      <c r="A1581" t="s">
        <v>247</v>
      </c>
      <c r="B1581" t="s">
        <v>59</v>
      </c>
      <c r="C1581">
        <v>27</v>
      </c>
      <c r="D1581">
        <v>14.961</v>
      </c>
      <c r="E1581">
        <v>3400</v>
      </c>
      <c r="F1581">
        <v>3439</v>
      </c>
      <c r="G1581">
        <v>3483</v>
      </c>
      <c r="H1581" t="s">
        <v>20</v>
      </c>
      <c r="I1581">
        <v>28059932</v>
      </c>
      <c r="J1581">
        <v>871952263</v>
      </c>
      <c r="K1581">
        <v>6.29</v>
      </c>
      <c r="L1581">
        <v>2.4670000000000001</v>
      </c>
      <c r="M1581">
        <v>2</v>
      </c>
    </row>
    <row r="1582" spans="1:13" x14ac:dyDescent="0.2">
      <c r="A1582" t="s">
        <v>247</v>
      </c>
      <c r="B1582" t="s">
        <v>60</v>
      </c>
      <c r="C1582">
        <v>28</v>
      </c>
      <c r="D1582">
        <v>15.212999999999999</v>
      </c>
      <c r="E1582">
        <v>3483</v>
      </c>
      <c r="F1582">
        <v>3518</v>
      </c>
      <c r="G1582">
        <v>3562</v>
      </c>
      <c r="H1582" t="s">
        <v>123</v>
      </c>
      <c r="I1582">
        <v>781665</v>
      </c>
      <c r="J1582">
        <v>60004093</v>
      </c>
      <c r="K1582">
        <v>0.43</v>
      </c>
      <c r="L1582">
        <v>0.17</v>
      </c>
      <c r="M1582">
        <v>2</v>
      </c>
    </row>
    <row r="1583" spans="1:13" x14ac:dyDescent="0.2">
      <c r="A1583" t="s">
        <v>247</v>
      </c>
      <c r="B1583" t="s">
        <v>61</v>
      </c>
      <c r="C1583">
        <v>29</v>
      </c>
      <c r="D1583">
        <v>15.712</v>
      </c>
      <c r="E1583">
        <v>3637</v>
      </c>
      <c r="F1583">
        <v>3677</v>
      </c>
      <c r="G1583">
        <v>3707</v>
      </c>
      <c r="H1583" t="s">
        <v>49</v>
      </c>
      <c r="I1583">
        <v>1724127</v>
      </c>
      <c r="J1583">
        <v>56238209</v>
      </c>
      <c r="K1583">
        <v>0.41</v>
      </c>
      <c r="L1583">
        <v>0.159</v>
      </c>
      <c r="M1583">
        <v>2</v>
      </c>
    </row>
    <row r="1584" spans="1:13" x14ac:dyDescent="0.2">
      <c r="A1584" t="s">
        <v>247</v>
      </c>
      <c r="B1584" t="s">
        <v>62</v>
      </c>
      <c r="C1584">
        <v>30</v>
      </c>
      <c r="D1584">
        <v>16.218</v>
      </c>
      <c r="E1584">
        <v>3707</v>
      </c>
      <c r="F1584">
        <v>3837</v>
      </c>
      <c r="G1584">
        <v>3853</v>
      </c>
      <c r="H1584" t="s">
        <v>123</v>
      </c>
      <c r="I1584">
        <v>1487658</v>
      </c>
      <c r="J1584">
        <v>128636488</v>
      </c>
      <c r="K1584">
        <v>0.93</v>
      </c>
      <c r="L1584">
        <v>0.36399999999999999</v>
      </c>
      <c r="M1584">
        <v>2</v>
      </c>
    </row>
    <row r="1585" spans="1:13" x14ac:dyDescent="0.2">
      <c r="A1585" t="s">
        <v>247</v>
      </c>
      <c r="B1585" t="s">
        <v>63</v>
      </c>
      <c r="C1585">
        <v>31</v>
      </c>
      <c r="D1585">
        <v>16.363</v>
      </c>
      <c r="E1585">
        <v>3853</v>
      </c>
      <c r="F1585">
        <v>3882</v>
      </c>
      <c r="G1585">
        <v>3910</v>
      </c>
      <c r="H1585" t="s">
        <v>123</v>
      </c>
      <c r="I1585">
        <v>4508293</v>
      </c>
      <c r="J1585">
        <v>189048334</v>
      </c>
      <c r="K1585">
        <v>1.36</v>
      </c>
      <c r="L1585">
        <v>0.53500000000000003</v>
      </c>
      <c r="M1585">
        <v>2</v>
      </c>
    </row>
    <row r="1586" spans="1:13" x14ac:dyDescent="0.2">
      <c r="A1586" t="s">
        <v>247</v>
      </c>
      <c r="B1586" t="s">
        <v>65</v>
      </c>
      <c r="C1586">
        <v>32</v>
      </c>
      <c r="D1586">
        <v>16.550999999999998</v>
      </c>
      <c r="E1586">
        <v>3910</v>
      </c>
      <c r="F1586">
        <v>3942</v>
      </c>
      <c r="G1586">
        <v>3976</v>
      </c>
      <c r="H1586" t="s">
        <v>43</v>
      </c>
      <c r="I1586">
        <v>2754545</v>
      </c>
      <c r="J1586">
        <v>90418250</v>
      </c>
      <c r="K1586">
        <v>0.65</v>
      </c>
      <c r="L1586">
        <v>0.25600000000000001</v>
      </c>
      <c r="M1586">
        <v>2</v>
      </c>
    </row>
    <row r="1587" spans="1:13" x14ac:dyDescent="0.2">
      <c r="A1587" t="s">
        <v>247</v>
      </c>
      <c r="B1587" t="s">
        <v>67</v>
      </c>
      <c r="C1587">
        <v>33</v>
      </c>
      <c r="D1587">
        <v>16.934999999999999</v>
      </c>
      <c r="E1587">
        <v>3976</v>
      </c>
      <c r="F1587">
        <v>4063</v>
      </c>
      <c r="G1587">
        <v>4120</v>
      </c>
      <c r="H1587" t="s">
        <v>49</v>
      </c>
      <c r="I1587">
        <v>1872408</v>
      </c>
      <c r="J1587">
        <v>137427269</v>
      </c>
      <c r="K1587">
        <v>0.99</v>
      </c>
      <c r="L1587">
        <v>0.38900000000000001</v>
      </c>
      <c r="M1587">
        <v>2</v>
      </c>
    </row>
    <row r="1588" spans="1:13" x14ac:dyDescent="0.2">
      <c r="A1588" t="s">
        <v>247</v>
      </c>
      <c r="B1588" t="s">
        <v>69</v>
      </c>
      <c r="C1588">
        <v>34</v>
      </c>
      <c r="D1588">
        <v>17.193999999999999</v>
      </c>
      <c r="E1588">
        <v>4120</v>
      </c>
      <c r="F1588">
        <v>4145</v>
      </c>
      <c r="G1588">
        <v>4195</v>
      </c>
      <c r="H1588" t="s">
        <v>52</v>
      </c>
      <c r="I1588">
        <v>1005727</v>
      </c>
      <c r="J1588">
        <v>45211117</v>
      </c>
      <c r="K1588">
        <v>0.33</v>
      </c>
      <c r="L1588">
        <v>0.128</v>
      </c>
      <c r="M1588">
        <v>2</v>
      </c>
    </row>
    <row r="1589" spans="1:13" x14ac:dyDescent="0.2">
      <c r="A1589" t="s">
        <v>247</v>
      </c>
      <c r="B1589" t="s">
        <v>70</v>
      </c>
      <c r="C1589">
        <v>35</v>
      </c>
      <c r="D1589">
        <v>17.434000000000001</v>
      </c>
      <c r="E1589">
        <v>4195</v>
      </c>
      <c r="F1589">
        <v>4221</v>
      </c>
      <c r="G1589">
        <v>4248</v>
      </c>
      <c r="H1589" t="s">
        <v>123</v>
      </c>
      <c r="I1589">
        <v>1069590</v>
      </c>
      <c r="J1589">
        <v>34681234</v>
      </c>
      <c r="K1589">
        <v>0.25</v>
      </c>
      <c r="L1589">
        <v>9.8000000000000004E-2</v>
      </c>
      <c r="M1589">
        <v>2</v>
      </c>
    </row>
    <row r="1590" spans="1:13" x14ac:dyDescent="0.2">
      <c r="A1590" t="s">
        <v>247</v>
      </c>
      <c r="B1590" t="s">
        <v>71</v>
      </c>
      <c r="C1590">
        <v>36</v>
      </c>
      <c r="D1590">
        <v>17.646999999999998</v>
      </c>
      <c r="E1590">
        <v>4248</v>
      </c>
      <c r="F1590">
        <v>4289</v>
      </c>
      <c r="G1590">
        <v>4360</v>
      </c>
      <c r="H1590" t="s">
        <v>52</v>
      </c>
      <c r="I1590">
        <v>1655762</v>
      </c>
      <c r="J1590">
        <v>77940595</v>
      </c>
      <c r="K1590">
        <v>0.56000000000000005</v>
      </c>
      <c r="L1590">
        <v>0.221</v>
      </c>
      <c r="M1590">
        <v>2</v>
      </c>
    </row>
    <row r="1591" spans="1:13" x14ac:dyDescent="0.2">
      <c r="A1591" t="s">
        <v>247</v>
      </c>
      <c r="B1591" t="s">
        <v>72</v>
      </c>
      <c r="C1591">
        <v>37</v>
      </c>
      <c r="D1591">
        <v>18.274000000000001</v>
      </c>
      <c r="E1591">
        <v>4429</v>
      </c>
      <c r="F1591">
        <v>4487</v>
      </c>
      <c r="G1591">
        <v>4513</v>
      </c>
      <c r="H1591" t="s">
        <v>22</v>
      </c>
      <c r="I1591">
        <v>4209924</v>
      </c>
      <c r="J1591">
        <v>136705319</v>
      </c>
      <c r="K1591">
        <v>0.99</v>
      </c>
      <c r="L1591">
        <v>0.38700000000000001</v>
      </c>
      <c r="M1591">
        <v>2</v>
      </c>
    </row>
    <row r="1592" spans="1:13" x14ac:dyDescent="0.2">
      <c r="A1592" t="s">
        <v>247</v>
      </c>
      <c r="B1592" t="s">
        <v>73</v>
      </c>
      <c r="C1592">
        <v>38</v>
      </c>
      <c r="D1592">
        <v>18.690000000000001</v>
      </c>
      <c r="E1592">
        <v>4513</v>
      </c>
      <c r="F1592">
        <v>4618</v>
      </c>
      <c r="G1592">
        <v>4693</v>
      </c>
      <c r="H1592" t="s">
        <v>22</v>
      </c>
      <c r="I1592">
        <v>924145</v>
      </c>
      <c r="J1592">
        <v>69656959</v>
      </c>
      <c r="K1592">
        <v>0.5</v>
      </c>
      <c r="L1592">
        <v>0.19700000000000001</v>
      </c>
      <c r="M1592">
        <v>2</v>
      </c>
    </row>
    <row r="1593" spans="1:13" x14ac:dyDescent="0.2">
      <c r="A1593" t="s">
        <v>247</v>
      </c>
      <c r="B1593" t="s">
        <v>74</v>
      </c>
      <c r="C1593">
        <v>39</v>
      </c>
      <c r="D1593">
        <v>19.004000000000001</v>
      </c>
      <c r="E1593">
        <v>4693</v>
      </c>
      <c r="F1593">
        <v>4718</v>
      </c>
      <c r="G1593">
        <v>4824</v>
      </c>
      <c r="H1593" t="s">
        <v>49</v>
      </c>
      <c r="I1593">
        <v>3353635</v>
      </c>
      <c r="J1593">
        <v>138208932</v>
      </c>
      <c r="K1593">
        <v>1</v>
      </c>
      <c r="L1593">
        <v>0.39100000000000001</v>
      </c>
      <c r="M1593">
        <v>2</v>
      </c>
    </row>
    <row r="1594" spans="1:13" x14ac:dyDescent="0.2">
      <c r="A1594" t="s">
        <v>247</v>
      </c>
      <c r="B1594" t="s">
        <v>75</v>
      </c>
      <c r="C1594">
        <v>40</v>
      </c>
      <c r="D1594">
        <v>19.504000000000001</v>
      </c>
      <c r="E1594">
        <v>4824</v>
      </c>
      <c r="F1594">
        <v>4876</v>
      </c>
      <c r="G1594">
        <v>4926</v>
      </c>
      <c r="H1594" t="s">
        <v>43</v>
      </c>
      <c r="I1594">
        <v>2004750</v>
      </c>
      <c r="J1594">
        <v>69279025</v>
      </c>
      <c r="K1594">
        <v>0.5</v>
      </c>
      <c r="L1594">
        <v>0.19600000000000001</v>
      </c>
      <c r="M1594">
        <v>2</v>
      </c>
    </row>
    <row r="1595" spans="1:13" x14ac:dyDescent="0.2">
      <c r="A1595" t="s">
        <v>247</v>
      </c>
      <c r="B1595" t="s">
        <v>77</v>
      </c>
      <c r="C1595">
        <v>41</v>
      </c>
      <c r="D1595">
        <v>21.364999999999998</v>
      </c>
      <c r="E1595">
        <v>5435</v>
      </c>
      <c r="F1595">
        <v>5464</v>
      </c>
      <c r="G1595">
        <v>5499</v>
      </c>
      <c r="H1595" t="s">
        <v>123</v>
      </c>
      <c r="I1595">
        <v>516465</v>
      </c>
      <c r="J1595">
        <v>24319203</v>
      </c>
      <c r="K1595">
        <v>0.18</v>
      </c>
      <c r="L1595">
        <v>6.9000000000000006E-2</v>
      </c>
      <c r="M1595">
        <v>2</v>
      </c>
    </row>
    <row r="1596" spans="1:13" x14ac:dyDescent="0.2">
      <c r="A1596" t="s">
        <v>247</v>
      </c>
      <c r="B1596" t="s">
        <v>78</v>
      </c>
      <c r="C1596">
        <v>42</v>
      </c>
      <c r="D1596">
        <v>21.635000000000002</v>
      </c>
      <c r="E1596">
        <v>5499</v>
      </c>
      <c r="F1596">
        <v>5550</v>
      </c>
      <c r="G1596">
        <v>5592</v>
      </c>
      <c r="H1596" t="s">
        <v>123</v>
      </c>
      <c r="I1596">
        <v>859197</v>
      </c>
      <c r="J1596">
        <v>28874820</v>
      </c>
      <c r="K1596">
        <v>0.21</v>
      </c>
      <c r="L1596">
        <v>8.2000000000000003E-2</v>
      </c>
      <c r="M1596">
        <v>2</v>
      </c>
    </row>
    <row r="1597" spans="1:13" x14ac:dyDescent="0.2">
      <c r="A1597" t="s">
        <v>247</v>
      </c>
      <c r="B1597" t="s">
        <v>79</v>
      </c>
      <c r="C1597">
        <v>43</v>
      </c>
      <c r="D1597">
        <v>21.838000000000001</v>
      </c>
      <c r="E1597">
        <v>5592</v>
      </c>
      <c r="F1597">
        <v>5614</v>
      </c>
      <c r="G1597">
        <v>5640</v>
      </c>
      <c r="H1597" t="s">
        <v>84</v>
      </c>
      <c r="I1597">
        <v>2371495</v>
      </c>
      <c r="J1597">
        <v>57878710</v>
      </c>
      <c r="K1597">
        <v>0.42</v>
      </c>
      <c r="L1597">
        <v>0.16400000000000001</v>
      </c>
      <c r="M1597">
        <v>2</v>
      </c>
    </row>
    <row r="1598" spans="1:13" x14ac:dyDescent="0.2">
      <c r="A1598" t="s">
        <v>247</v>
      </c>
      <c r="B1598" t="s">
        <v>80</v>
      </c>
      <c r="C1598">
        <v>44</v>
      </c>
      <c r="D1598">
        <v>22.035</v>
      </c>
      <c r="E1598">
        <v>5640</v>
      </c>
      <c r="F1598">
        <v>5676</v>
      </c>
      <c r="G1598">
        <v>5724</v>
      </c>
      <c r="H1598" t="s">
        <v>22</v>
      </c>
      <c r="I1598">
        <v>4635347</v>
      </c>
      <c r="J1598">
        <v>130049193</v>
      </c>
      <c r="K1598">
        <v>0.94</v>
      </c>
      <c r="L1598">
        <v>0.36799999999999999</v>
      </c>
      <c r="M1598">
        <v>2</v>
      </c>
    </row>
    <row r="1599" spans="1:13" x14ac:dyDescent="0.2">
      <c r="A1599" t="s">
        <v>247</v>
      </c>
      <c r="B1599" t="s">
        <v>81</v>
      </c>
      <c r="C1599">
        <v>45</v>
      </c>
      <c r="D1599">
        <v>22.306000000000001</v>
      </c>
      <c r="E1599">
        <v>5724</v>
      </c>
      <c r="F1599">
        <v>5762</v>
      </c>
      <c r="G1599">
        <v>5818</v>
      </c>
      <c r="H1599" t="s">
        <v>115</v>
      </c>
      <c r="I1599">
        <v>5670227</v>
      </c>
      <c r="J1599">
        <v>268106088</v>
      </c>
      <c r="K1599">
        <v>1.93</v>
      </c>
      <c r="L1599">
        <v>0.75900000000000001</v>
      </c>
      <c r="M1599">
        <v>2</v>
      </c>
    </row>
    <row r="1600" spans="1:13" x14ac:dyDescent="0.2">
      <c r="A1600" t="s">
        <v>247</v>
      </c>
      <c r="B1600" t="s">
        <v>82</v>
      </c>
      <c r="C1600">
        <v>46</v>
      </c>
      <c r="D1600">
        <v>22.588999999999999</v>
      </c>
      <c r="E1600">
        <v>5818</v>
      </c>
      <c r="F1600">
        <v>5851</v>
      </c>
      <c r="G1600">
        <v>5879</v>
      </c>
      <c r="H1600" t="s">
        <v>123</v>
      </c>
      <c r="I1600">
        <v>2674498</v>
      </c>
      <c r="J1600">
        <v>103162847</v>
      </c>
      <c r="K1600">
        <v>0.74</v>
      </c>
      <c r="L1600">
        <v>0.29199999999999998</v>
      </c>
      <c r="M1600">
        <v>2</v>
      </c>
    </row>
    <row r="1601" spans="1:13" x14ac:dyDescent="0.2">
      <c r="A1601" t="s">
        <v>247</v>
      </c>
      <c r="B1601" t="s">
        <v>83</v>
      </c>
      <c r="C1601">
        <v>47</v>
      </c>
      <c r="D1601">
        <v>22.725999999999999</v>
      </c>
      <c r="E1601">
        <v>5879</v>
      </c>
      <c r="F1601">
        <v>5895</v>
      </c>
      <c r="G1601">
        <v>5944</v>
      </c>
      <c r="H1601" t="s">
        <v>52</v>
      </c>
      <c r="I1601">
        <v>1760128</v>
      </c>
      <c r="J1601">
        <v>79926008</v>
      </c>
      <c r="K1601">
        <v>0.57999999999999996</v>
      </c>
      <c r="L1601">
        <v>0.22600000000000001</v>
      </c>
      <c r="M1601">
        <v>2</v>
      </c>
    </row>
    <row r="1602" spans="1:13" x14ac:dyDescent="0.2">
      <c r="A1602" t="s">
        <v>247</v>
      </c>
      <c r="B1602" t="s">
        <v>85</v>
      </c>
      <c r="C1602">
        <v>48</v>
      </c>
      <c r="D1602">
        <v>22.986000000000001</v>
      </c>
      <c r="E1602">
        <v>5944</v>
      </c>
      <c r="F1602">
        <v>5977</v>
      </c>
      <c r="G1602">
        <v>6048</v>
      </c>
      <c r="H1602" t="s">
        <v>99</v>
      </c>
      <c r="I1602">
        <v>805594</v>
      </c>
      <c r="J1602">
        <v>46789786</v>
      </c>
      <c r="K1602">
        <v>0.34</v>
      </c>
      <c r="L1602">
        <v>0.13200000000000001</v>
      </c>
      <c r="M1602">
        <v>2</v>
      </c>
    </row>
    <row r="1603" spans="1:13" x14ac:dyDescent="0.2">
      <c r="A1603" t="s">
        <v>247</v>
      </c>
      <c r="B1603" t="s">
        <v>86</v>
      </c>
      <c r="C1603">
        <v>49</v>
      </c>
      <c r="D1603">
        <v>23.315000000000001</v>
      </c>
      <c r="E1603">
        <v>6048</v>
      </c>
      <c r="F1603">
        <v>6081</v>
      </c>
      <c r="G1603">
        <v>6130</v>
      </c>
      <c r="H1603" t="s">
        <v>43</v>
      </c>
      <c r="I1603">
        <v>8627100</v>
      </c>
      <c r="J1603">
        <v>299829946</v>
      </c>
      <c r="K1603">
        <v>2.16</v>
      </c>
      <c r="L1603">
        <v>0.84799999999999998</v>
      </c>
      <c r="M1603">
        <v>2</v>
      </c>
    </row>
    <row r="1604" spans="1:13" x14ac:dyDescent="0.2">
      <c r="A1604" t="s">
        <v>247</v>
      </c>
      <c r="B1604" t="s">
        <v>87</v>
      </c>
      <c r="C1604">
        <v>50</v>
      </c>
      <c r="D1604">
        <v>23.54</v>
      </c>
      <c r="E1604">
        <v>6130</v>
      </c>
      <c r="F1604">
        <v>6152</v>
      </c>
      <c r="G1604">
        <v>6178</v>
      </c>
      <c r="H1604" t="s">
        <v>153</v>
      </c>
      <c r="I1604">
        <v>3115196</v>
      </c>
      <c r="J1604">
        <v>85671850</v>
      </c>
      <c r="K1604">
        <v>0.62</v>
      </c>
      <c r="L1604">
        <v>0.24199999999999999</v>
      </c>
      <c r="M1604">
        <v>2</v>
      </c>
    </row>
    <row r="1605" spans="1:13" x14ac:dyDescent="0.2">
      <c r="A1605" t="s">
        <v>247</v>
      </c>
      <c r="B1605" t="s">
        <v>88</v>
      </c>
      <c r="C1605">
        <v>51</v>
      </c>
      <c r="D1605">
        <v>23.672999999999998</v>
      </c>
      <c r="E1605">
        <v>6178</v>
      </c>
      <c r="F1605">
        <v>6194</v>
      </c>
      <c r="G1605">
        <v>6216</v>
      </c>
      <c r="H1605" t="s">
        <v>52</v>
      </c>
      <c r="I1605">
        <v>720505</v>
      </c>
      <c r="J1605">
        <v>22622472</v>
      </c>
      <c r="K1605">
        <v>0.16</v>
      </c>
      <c r="L1605">
        <v>6.4000000000000001E-2</v>
      </c>
      <c r="M1605">
        <v>2</v>
      </c>
    </row>
    <row r="1606" spans="1:13" x14ac:dyDescent="0.2">
      <c r="A1606" t="s">
        <v>247</v>
      </c>
      <c r="B1606" t="s">
        <v>89</v>
      </c>
      <c r="C1606">
        <v>52</v>
      </c>
      <c r="D1606">
        <v>23.898</v>
      </c>
      <c r="E1606">
        <v>6216</v>
      </c>
      <c r="F1606">
        <v>6265</v>
      </c>
      <c r="G1606">
        <v>6295</v>
      </c>
      <c r="H1606" t="s">
        <v>153</v>
      </c>
      <c r="I1606">
        <v>1146592</v>
      </c>
      <c r="J1606">
        <v>64863106</v>
      </c>
      <c r="K1606">
        <v>0.47</v>
      </c>
      <c r="L1606">
        <v>0.184</v>
      </c>
      <c r="M1606">
        <v>2</v>
      </c>
    </row>
    <row r="1607" spans="1:13" x14ac:dyDescent="0.2">
      <c r="A1607" t="s">
        <v>247</v>
      </c>
      <c r="B1607" t="s">
        <v>91</v>
      </c>
      <c r="C1607">
        <v>53</v>
      </c>
      <c r="D1607">
        <v>24.434000000000001</v>
      </c>
      <c r="E1607">
        <v>6355</v>
      </c>
      <c r="F1607">
        <v>6435</v>
      </c>
      <c r="G1607">
        <v>6458</v>
      </c>
      <c r="H1607" t="s">
        <v>157</v>
      </c>
      <c r="I1607">
        <v>520311</v>
      </c>
      <c r="J1607">
        <v>49705713</v>
      </c>
      <c r="K1607">
        <v>0.36</v>
      </c>
      <c r="L1607">
        <v>0.14099999999999999</v>
      </c>
      <c r="M1607">
        <v>2</v>
      </c>
    </row>
    <row r="1608" spans="1:13" x14ac:dyDescent="0.2">
      <c r="A1608" t="s">
        <v>247</v>
      </c>
      <c r="B1608" t="s">
        <v>92</v>
      </c>
      <c r="C1608">
        <v>54</v>
      </c>
      <c r="D1608">
        <v>24.61</v>
      </c>
      <c r="E1608">
        <v>6458</v>
      </c>
      <c r="F1608">
        <v>6490</v>
      </c>
      <c r="G1608">
        <v>6573</v>
      </c>
      <c r="H1608" t="s">
        <v>22</v>
      </c>
      <c r="I1608">
        <v>31672169</v>
      </c>
      <c r="J1608">
        <v>899929471</v>
      </c>
      <c r="K1608">
        <v>6.49</v>
      </c>
      <c r="L1608">
        <v>2.5470000000000002</v>
      </c>
      <c r="M1608">
        <v>2</v>
      </c>
    </row>
    <row r="1609" spans="1:13" x14ac:dyDescent="0.2">
      <c r="A1609" t="s">
        <v>247</v>
      </c>
      <c r="B1609" t="s">
        <v>93</v>
      </c>
      <c r="C1609">
        <v>55</v>
      </c>
      <c r="D1609">
        <v>24.972999999999999</v>
      </c>
      <c r="E1609">
        <v>6573</v>
      </c>
      <c r="F1609">
        <v>6605</v>
      </c>
      <c r="G1609">
        <v>6701</v>
      </c>
      <c r="H1609" t="s">
        <v>162</v>
      </c>
      <c r="I1609">
        <v>6820067</v>
      </c>
      <c r="J1609">
        <v>181390865</v>
      </c>
      <c r="K1609">
        <v>1.31</v>
      </c>
      <c r="L1609">
        <v>0.51300000000000001</v>
      </c>
      <c r="M1609">
        <v>2</v>
      </c>
    </row>
    <row r="1610" spans="1:13" x14ac:dyDescent="0.2">
      <c r="A1610" t="s">
        <v>247</v>
      </c>
      <c r="B1610" t="s">
        <v>94</v>
      </c>
      <c r="C1610">
        <v>56</v>
      </c>
      <c r="D1610">
        <v>25.411999999999999</v>
      </c>
      <c r="E1610">
        <v>6721</v>
      </c>
      <c r="F1610">
        <v>6744</v>
      </c>
      <c r="G1610">
        <v>6781</v>
      </c>
      <c r="H1610" t="s">
        <v>28</v>
      </c>
      <c r="I1610">
        <v>662466</v>
      </c>
      <c r="J1610">
        <v>17726391</v>
      </c>
      <c r="K1610">
        <v>0.13</v>
      </c>
      <c r="L1610">
        <v>0.05</v>
      </c>
      <c r="M1610">
        <v>2</v>
      </c>
    </row>
    <row r="1611" spans="1:13" x14ac:dyDescent="0.2">
      <c r="A1611" t="s">
        <v>247</v>
      </c>
      <c r="B1611" t="s">
        <v>96</v>
      </c>
      <c r="C1611">
        <v>57</v>
      </c>
      <c r="D1611">
        <v>26.242999999999999</v>
      </c>
      <c r="E1611">
        <v>6931</v>
      </c>
      <c r="F1611">
        <v>7007</v>
      </c>
      <c r="G1611">
        <v>7114</v>
      </c>
      <c r="H1611" t="s">
        <v>36</v>
      </c>
      <c r="I1611">
        <v>485039</v>
      </c>
      <c r="J1611">
        <v>15490465</v>
      </c>
      <c r="K1611">
        <v>0.11</v>
      </c>
      <c r="L1611">
        <v>4.3999999999999997E-2</v>
      </c>
      <c r="M1611">
        <v>2</v>
      </c>
    </row>
    <row r="1612" spans="1:13" x14ac:dyDescent="0.2">
      <c r="A1612" t="s">
        <v>247</v>
      </c>
      <c r="B1612" t="s">
        <v>97</v>
      </c>
      <c r="C1612">
        <v>58</v>
      </c>
      <c r="D1612">
        <v>26.933</v>
      </c>
      <c r="E1612">
        <v>7194</v>
      </c>
      <c r="F1612">
        <v>7225</v>
      </c>
      <c r="G1612">
        <v>7264</v>
      </c>
      <c r="H1612" t="s">
        <v>157</v>
      </c>
      <c r="I1612">
        <v>985962</v>
      </c>
      <c r="J1612">
        <v>32284770</v>
      </c>
      <c r="K1612">
        <v>0.23</v>
      </c>
      <c r="L1612">
        <v>9.0999999999999998E-2</v>
      </c>
      <c r="M1612">
        <v>2</v>
      </c>
    </row>
    <row r="1613" spans="1:13" x14ac:dyDescent="0.2">
      <c r="A1613" t="s">
        <v>247</v>
      </c>
      <c r="B1613" t="s">
        <v>98</v>
      </c>
      <c r="C1613">
        <v>59</v>
      </c>
      <c r="D1613">
        <v>27.193000000000001</v>
      </c>
      <c r="E1613">
        <v>7264</v>
      </c>
      <c r="F1613">
        <v>7307</v>
      </c>
      <c r="G1613">
        <v>7434</v>
      </c>
      <c r="H1613" t="s">
        <v>117</v>
      </c>
      <c r="I1613">
        <v>1278921</v>
      </c>
      <c r="J1613">
        <v>47648377</v>
      </c>
      <c r="K1613">
        <v>0.34</v>
      </c>
      <c r="L1613">
        <v>0.13500000000000001</v>
      </c>
      <c r="M1613">
        <v>2</v>
      </c>
    </row>
    <row r="1614" spans="1:13" x14ac:dyDescent="0.2">
      <c r="A1614" t="s">
        <v>247</v>
      </c>
      <c r="B1614" t="s">
        <v>100</v>
      </c>
      <c r="C1614">
        <v>60</v>
      </c>
      <c r="D1614">
        <v>29.260999999999999</v>
      </c>
      <c r="E1614">
        <v>7751</v>
      </c>
      <c r="F1614">
        <v>7961</v>
      </c>
      <c r="G1614">
        <v>8054</v>
      </c>
      <c r="H1614" t="s">
        <v>90</v>
      </c>
      <c r="I1614">
        <v>489738</v>
      </c>
      <c r="J1614">
        <v>32628975</v>
      </c>
      <c r="K1614">
        <v>0.24</v>
      </c>
      <c r="L1614">
        <v>9.1999999999999998E-2</v>
      </c>
      <c r="M1614">
        <v>2</v>
      </c>
    </row>
    <row r="1615" spans="1:13" x14ac:dyDescent="0.2">
      <c r="A1615" t="s">
        <v>247</v>
      </c>
      <c r="B1615" t="s">
        <v>102</v>
      </c>
      <c r="C1615">
        <v>61</v>
      </c>
      <c r="D1615">
        <v>32.875</v>
      </c>
      <c r="E1615">
        <v>9027</v>
      </c>
      <c r="F1615">
        <v>9104</v>
      </c>
      <c r="G1615">
        <v>9206</v>
      </c>
      <c r="H1615" t="s">
        <v>36</v>
      </c>
      <c r="I1615">
        <v>521002</v>
      </c>
      <c r="J1615">
        <v>15488509</v>
      </c>
      <c r="K1615">
        <v>0.11</v>
      </c>
      <c r="L1615">
        <v>4.3999999999999997E-2</v>
      </c>
      <c r="M1615">
        <v>2</v>
      </c>
    </row>
    <row r="1616" spans="1:13" x14ac:dyDescent="0.2">
      <c r="A1616" t="s">
        <v>248</v>
      </c>
      <c r="B1616" t="s">
        <v>13</v>
      </c>
      <c r="C1616">
        <v>1</v>
      </c>
      <c r="D1616">
        <v>4.3920000000000003</v>
      </c>
      <c r="E1616">
        <v>83</v>
      </c>
      <c r="F1616">
        <v>97</v>
      </c>
      <c r="G1616">
        <v>126</v>
      </c>
      <c r="H1616" t="s">
        <v>157</v>
      </c>
      <c r="I1616">
        <v>559025</v>
      </c>
      <c r="J1616">
        <v>12459491</v>
      </c>
      <c r="K1616">
        <v>5.65</v>
      </c>
      <c r="L1616">
        <v>0.88200000000000001</v>
      </c>
      <c r="M1616">
        <v>2</v>
      </c>
    </row>
    <row r="1617" spans="1:13" x14ac:dyDescent="0.2">
      <c r="A1617" t="s">
        <v>248</v>
      </c>
      <c r="B1617" t="s">
        <v>15</v>
      </c>
      <c r="C1617">
        <v>2</v>
      </c>
      <c r="D1617">
        <v>4.867</v>
      </c>
      <c r="E1617">
        <v>234</v>
      </c>
      <c r="F1617">
        <v>247</v>
      </c>
      <c r="G1617">
        <v>274</v>
      </c>
      <c r="H1617" t="s">
        <v>32</v>
      </c>
      <c r="I1617">
        <v>431467</v>
      </c>
      <c r="J1617">
        <v>10009956</v>
      </c>
      <c r="K1617">
        <v>4.54</v>
      </c>
      <c r="L1617">
        <v>0.70899999999999996</v>
      </c>
      <c r="M1617">
        <v>2</v>
      </c>
    </row>
    <row r="1618" spans="1:13" x14ac:dyDescent="0.2">
      <c r="A1618" t="s">
        <v>248</v>
      </c>
      <c r="B1618" t="s">
        <v>17</v>
      </c>
      <c r="C1618">
        <v>3</v>
      </c>
      <c r="D1618">
        <v>5.4189999999999996</v>
      </c>
      <c r="E1618">
        <v>401</v>
      </c>
      <c r="F1618">
        <v>421</v>
      </c>
      <c r="G1618">
        <v>483</v>
      </c>
      <c r="H1618" t="s">
        <v>76</v>
      </c>
      <c r="I1618">
        <v>10760250</v>
      </c>
      <c r="J1618">
        <v>220568043</v>
      </c>
      <c r="K1618">
        <v>100</v>
      </c>
      <c r="L1618">
        <v>15.617000000000001</v>
      </c>
      <c r="M1618">
        <v>2</v>
      </c>
    </row>
    <row r="1619" spans="1:13" x14ac:dyDescent="0.2">
      <c r="A1619" t="s">
        <v>248</v>
      </c>
      <c r="B1619" t="s">
        <v>19</v>
      </c>
      <c r="C1619">
        <v>4</v>
      </c>
      <c r="D1619">
        <v>5.75</v>
      </c>
      <c r="E1619">
        <v>510</v>
      </c>
      <c r="F1619">
        <v>526</v>
      </c>
      <c r="G1619">
        <v>562</v>
      </c>
      <c r="H1619" t="s">
        <v>118</v>
      </c>
      <c r="I1619">
        <v>2442590</v>
      </c>
      <c r="J1619">
        <v>68646677</v>
      </c>
      <c r="K1619">
        <v>31.12</v>
      </c>
      <c r="L1619">
        <v>4.8600000000000003</v>
      </c>
      <c r="M1619">
        <v>2</v>
      </c>
    </row>
    <row r="1620" spans="1:13" x14ac:dyDescent="0.2">
      <c r="A1620" t="s">
        <v>248</v>
      </c>
      <c r="B1620" t="s">
        <v>21</v>
      </c>
      <c r="C1620">
        <v>5</v>
      </c>
      <c r="D1620">
        <v>5.8920000000000003</v>
      </c>
      <c r="E1620">
        <v>562</v>
      </c>
      <c r="F1620">
        <v>571</v>
      </c>
      <c r="G1620">
        <v>625</v>
      </c>
      <c r="H1620" t="s">
        <v>24</v>
      </c>
      <c r="I1620">
        <v>319200</v>
      </c>
      <c r="J1620">
        <v>14814598</v>
      </c>
      <c r="K1620">
        <v>6.72</v>
      </c>
      <c r="L1620">
        <v>1.0489999999999999</v>
      </c>
      <c r="M1620">
        <v>2</v>
      </c>
    </row>
    <row r="1621" spans="1:13" x14ac:dyDescent="0.2">
      <c r="A1621" t="s">
        <v>248</v>
      </c>
      <c r="B1621" t="s">
        <v>23</v>
      </c>
      <c r="C1621">
        <v>6</v>
      </c>
      <c r="D1621">
        <v>7.0960000000000001</v>
      </c>
      <c r="E1621">
        <v>939</v>
      </c>
      <c r="F1621">
        <v>952</v>
      </c>
      <c r="G1621">
        <v>998</v>
      </c>
      <c r="H1621" t="s">
        <v>117</v>
      </c>
      <c r="I1621">
        <v>331107</v>
      </c>
      <c r="J1621">
        <v>12416416</v>
      </c>
      <c r="K1621">
        <v>5.63</v>
      </c>
      <c r="L1621">
        <v>0.879</v>
      </c>
      <c r="M1621">
        <v>2</v>
      </c>
    </row>
    <row r="1622" spans="1:13" x14ac:dyDescent="0.2">
      <c r="A1622" t="s">
        <v>248</v>
      </c>
      <c r="B1622" t="s">
        <v>25</v>
      </c>
      <c r="C1622">
        <v>7</v>
      </c>
      <c r="D1622">
        <v>7.508</v>
      </c>
      <c r="E1622">
        <v>1056</v>
      </c>
      <c r="F1622">
        <v>1082</v>
      </c>
      <c r="G1622">
        <v>1095</v>
      </c>
      <c r="H1622" t="s">
        <v>38</v>
      </c>
      <c r="I1622">
        <v>584818</v>
      </c>
      <c r="J1622">
        <v>11119176</v>
      </c>
      <c r="K1622">
        <v>5.04</v>
      </c>
      <c r="L1622">
        <v>0.78700000000000003</v>
      </c>
      <c r="M1622">
        <v>2</v>
      </c>
    </row>
    <row r="1623" spans="1:13" x14ac:dyDescent="0.2">
      <c r="A1623" t="s">
        <v>248</v>
      </c>
      <c r="B1623" t="s">
        <v>27</v>
      </c>
      <c r="C1623">
        <v>8</v>
      </c>
      <c r="D1623">
        <v>8.3870000000000005</v>
      </c>
      <c r="E1623">
        <v>1336</v>
      </c>
      <c r="F1623">
        <v>1360</v>
      </c>
      <c r="G1623">
        <v>1374</v>
      </c>
      <c r="H1623" t="s">
        <v>127</v>
      </c>
      <c r="I1623">
        <v>228848</v>
      </c>
      <c r="J1623">
        <v>5248082</v>
      </c>
      <c r="K1623">
        <v>2.38</v>
      </c>
      <c r="L1623">
        <v>0.372</v>
      </c>
      <c r="M1623">
        <v>2</v>
      </c>
    </row>
    <row r="1624" spans="1:13" x14ac:dyDescent="0.2">
      <c r="A1624" t="s">
        <v>248</v>
      </c>
      <c r="B1624" t="s">
        <v>29</v>
      </c>
      <c r="C1624">
        <v>9</v>
      </c>
      <c r="D1624">
        <v>8.468</v>
      </c>
      <c r="E1624">
        <v>1374</v>
      </c>
      <c r="F1624">
        <v>1385</v>
      </c>
      <c r="G1624">
        <v>1418</v>
      </c>
      <c r="H1624" t="s">
        <v>115</v>
      </c>
      <c r="I1624">
        <v>428887</v>
      </c>
      <c r="J1624">
        <v>12798830</v>
      </c>
      <c r="K1624">
        <v>5.8</v>
      </c>
      <c r="L1624">
        <v>0.90600000000000003</v>
      </c>
      <c r="M1624">
        <v>2</v>
      </c>
    </row>
    <row r="1625" spans="1:13" x14ac:dyDescent="0.2">
      <c r="A1625" t="s">
        <v>248</v>
      </c>
      <c r="B1625" t="s">
        <v>31</v>
      </c>
      <c r="C1625">
        <v>10</v>
      </c>
      <c r="D1625">
        <v>8.9009999999999998</v>
      </c>
      <c r="E1625">
        <v>1457</v>
      </c>
      <c r="F1625">
        <v>1523</v>
      </c>
      <c r="G1625">
        <v>1598</v>
      </c>
      <c r="H1625" t="s">
        <v>114</v>
      </c>
      <c r="I1625">
        <v>418150</v>
      </c>
      <c r="J1625">
        <v>28834920</v>
      </c>
      <c r="K1625">
        <v>13.07</v>
      </c>
      <c r="L1625">
        <v>2.0419999999999998</v>
      </c>
      <c r="M1625">
        <v>2</v>
      </c>
    </row>
    <row r="1626" spans="1:13" x14ac:dyDescent="0.2">
      <c r="A1626" t="s">
        <v>248</v>
      </c>
      <c r="B1626" t="s">
        <v>33</v>
      </c>
      <c r="C1626">
        <v>11</v>
      </c>
      <c r="D1626">
        <v>9.9019999999999992</v>
      </c>
      <c r="E1626">
        <v>1827</v>
      </c>
      <c r="F1626">
        <v>1839</v>
      </c>
      <c r="G1626">
        <v>1894</v>
      </c>
      <c r="H1626" t="s">
        <v>47</v>
      </c>
      <c r="I1626">
        <v>261079</v>
      </c>
      <c r="J1626">
        <v>14370590</v>
      </c>
      <c r="K1626">
        <v>6.52</v>
      </c>
      <c r="L1626">
        <v>1.0169999999999999</v>
      </c>
      <c r="M1626">
        <v>2</v>
      </c>
    </row>
    <row r="1627" spans="1:13" x14ac:dyDescent="0.2">
      <c r="A1627" t="s">
        <v>248</v>
      </c>
      <c r="B1627" t="s">
        <v>35</v>
      </c>
      <c r="C1627">
        <v>12</v>
      </c>
      <c r="D1627">
        <v>10.311999999999999</v>
      </c>
      <c r="E1627">
        <v>1931</v>
      </c>
      <c r="F1627">
        <v>1969</v>
      </c>
      <c r="G1627">
        <v>2003</v>
      </c>
      <c r="H1627" t="s">
        <v>45</v>
      </c>
      <c r="I1627">
        <v>544191</v>
      </c>
      <c r="J1627">
        <v>34970692</v>
      </c>
      <c r="K1627">
        <v>15.85</v>
      </c>
      <c r="L1627">
        <v>2.476</v>
      </c>
      <c r="M1627">
        <v>2</v>
      </c>
    </row>
    <row r="1628" spans="1:13" x14ac:dyDescent="0.2">
      <c r="A1628" t="s">
        <v>248</v>
      </c>
      <c r="B1628" t="s">
        <v>37</v>
      </c>
      <c r="C1628">
        <v>13</v>
      </c>
      <c r="D1628">
        <v>10.467000000000001</v>
      </c>
      <c r="E1628">
        <v>2003</v>
      </c>
      <c r="F1628">
        <v>2018</v>
      </c>
      <c r="G1628">
        <v>2077</v>
      </c>
      <c r="H1628" t="s">
        <v>128</v>
      </c>
      <c r="I1628">
        <v>793330</v>
      </c>
      <c r="J1628">
        <v>34262325</v>
      </c>
      <c r="K1628">
        <v>15.53</v>
      </c>
      <c r="L1628">
        <v>2.4260000000000002</v>
      </c>
      <c r="M1628">
        <v>2</v>
      </c>
    </row>
    <row r="1629" spans="1:13" x14ac:dyDescent="0.2">
      <c r="A1629" t="s">
        <v>248</v>
      </c>
      <c r="B1629" t="s">
        <v>39</v>
      </c>
      <c r="C1629">
        <v>14</v>
      </c>
      <c r="D1629">
        <v>11.073</v>
      </c>
      <c r="E1629">
        <v>2190</v>
      </c>
      <c r="F1629">
        <v>2209</v>
      </c>
      <c r="G1629">
        <v>2300</v>
      </c>
      <c r="H1629" t="s">
        <v>128</v>
      </c>
      <c r="I1629">
        <v>1146098</v>
      </c>
      <c r="J1629">
        <v>63482201</v>
      </c>
      <c r="K1629">
        <v>28.78</v>
      </c>
      <c r="L1629">
        <v>4.4950000000000001</v>
      </c>
      <c r="M1629">
        <v>2</v>
      </c>
    </row>
    <row r="1630" spans="1:13" x14ac:dyDescent="0.2">
      <c r="A1630" t="s">
        <v>248</v>
      </c>
      <c r="B1630" t="s">
        <v>40</v>
      </c>
      <c r="C1630">
        <v>15</v>
      </c>
      <c r="D1630">
        <v>12.026</v>
      </c>
      <c r="E1630">
        <v>2487</v>
      </c>
      <c r="F1630">
        <v>2511</v>
      </c>
      <c r="G1630">
        <v>2536</v>
      </c>
      <c r="H1630" t="s">
        <v>76</v>
      </c>
      <c r="I1630">
        <v>260020</v>
      </c>
      <c r="J1630">
        <v>9862934</v>
      </c>
      <c r="K1630">
        <v>4.47</v>
      </c>
      <c r="L1630">
        <v>0.69799999999999995</v>
      </c>
      <c r="M1630">
        <v>2</v>
      </c>
    </row>
    <row r="1631" spans="1:13" x14ac:dyDescent="0.2">
      <c r="A1631" t="s">
        <v>248</v>
      </c>
      <c r="B1631" t="s">
        <v>41</v>
      </c>
      <c r="C1631">
        <v>16</v>
      </c>
      <c r="D1631">
        <v>12.297000000000001</v>
      </c>
      <c r="E1631">
        <v>2579</v>
      </c>
      <c r="F1631">
        <v>2596</v>
      </c>
      <c r="G1631">
        <v>2624</v>
      </c>
      <c r="H1631" t="s">
        <v>32</v>
      </c>
      <c r="I1631">
        <v>488913</v>
      </c>
      <c r="J1631">
        <v>16095390</v>
      </c>
      <c r="K1631">
        <v>7.3</v>
      </c>
      <c r="L1631">
        <v>1.1399999999999999</v>
      </c>
      <c r="M1631">
        <v>2</v>
      </c>
    </row>
    <row r="1632" spans="1:13" x14ac:dyDescent="0.2">
      <c r="A1632" t="s">
        <v>248</v>
      </c>
      <c r="B1632" t="s">
        <v>42</v>
      </c>
      <c r="C1632">
        <v>17</v>
      </c>
      <c r="D1632">
        <v>13.515000000000001</v>
      </c>
      <c r="E1632">
        <v>2965</v>
      </c>
      <c r="F1632">
        <v>2982</v>
      </c>
      <c r="G1632">
        <v>3039</v>
      </c>
      <c r="H1632" t="s">
        <v>30</v>
      </c>
      <c r="I1632">
        <v>2210463</v>
      </c>
      <c r="J1632">
        <v>74552434</v>
      </c>
      <c r="K1632">
        <v>33.799999999999997</v>
      </c>
      <c r="L1632">
        <v>5.2789999999999999</v>
      </c>
      <c r="M1632">
        <v>2</v>
      </c>
    </row>
    <row r="1633" spans="1:13" x14ac:dyDescent="0.2">
      <c r="A1633" t="s">
        <v>248</v>
      </c>
      <c r="B1633" t="s">
        <v>44</v>
      </c>
      <c r="C1633">
        <v>18</v>
      </c>
      <c r="D1633">
        <v>13.888999999999999</v>
      </c>
      <c r="E1633">
        <v>3056</v>
      </c>
      <c r="F1633">
        <v>3100</v>
      </c>
      <c r="G1633">
        <v>3122</v>
      </c>
      <c r="H1633" t="s">
        <v>28</v>
      </c>
      <c r="I1633">
        <v>208064</v>
      </c>
      <c r="J1633">
        <v>6838554</v>
      </c>
      <c r="K1633">
        <v>3.1</v>
      </c>
      <c r="L1633">
        <v>0.48399999999999999</v>
      </c>
      <c r="M1633">
        <v>2</v>
      </c>
    </row>
    <row r="1634" spans="1:13" x14ac:dyDescent="0.2">
      <c r="A1634" t="s">
        <v>248</v>
      </c>
      <c r="B1634" t="s">
        <v>46</v>
      </c>
      <c r="C1634">
        <v>19</v>
      </c>
      <c r="D1634">
        <v>15.268000000000001</v>
      </c>
      <c r="E1634">
        <v>3520</v>
      </c>
      <c r="F1634">
        <v>3536</v>
      </c>
      <c r="G1634">
        <v>3570</v>
      </c>
      <c r="H1634" t="s">
        <v>117</v>
      </c>
      <c r="I1634">
        <v>816338</v>
      </c>
      <c r="J1634">
        <v>26128315</v>
      </c>
      <c r="K1634">
        <v>11.85</v>
      </c>
      <c r="L1634">
        <v>1.85</v>
      </c>
      <c r="M1634">
        <v>2</v>
      </c>
    </row>
    <row r="1635" spans="1:13" x14ac:dyDescent="0.2">
      <c r="A1635" t="s">
        <v>248</v>
      </c>
      <c r="B1635" t="s">
        <v>48</v>
      </c>
      <c r="C1635">
        <v>20</v>
      </c>
      <c r="D1635">
        <v>15.717000000000001</v>
      </c>
      <c r="E1635">
        <v>3654</v>
      </c>
      <c r="F1635">
        <v>3678</v>
      </c>
      <c r="G1635">
        <v>3698</v>
      </c>
      <c r="H1635" t="s">
        <v>14</v>
      </c>
      <c r="I1635">
        <v>437730</v>
      </c>
      <c r="J1635">
        <v>12452420</v>
      </c>
      <c r="K1635">
        <v>5.65</v>
      </c>
      <c r="L1635">
        <v>0.88200000000000001</v>
      </c>
      <c r="M1635">
        <v>2</v>
      </c>
    </row>
    <row r="1636" spans="1:13" x14ac:dyDescent="0.2">
      <c r="A1636" t="s">
        <v>248</v>
      </c>
      <c r="B1636" t="s">
        <v>50</v>
      </c>
      <c r="C1636">
        <v>21</v>
      </c>
      <c r="D1636">
        <v>16.216000000000001</v>
      </c>
      <c r="E1636">
        <v>3817</v>
      </c>
      <c r="F1636">
        <v>3836</v>
      </c>
      <c r="G1636">
        <v>3857</v>
      </c>
      <c r="H1636" t="s">
        <v>22</v>
      </c>
      <c r="I1636">
        <v>490180</v>
      </c>
      <c r="J1636">
        <v>15301325</v>
      </c>
      <c r="K1636">
        <v>6.94</v>
      </c>
      <c r="L1636">
        <v>1.083</v>
      </c>
      <c r="M1636">
        <v>2</v>
      </c>
    </row>
    <row r="1637" spans="1:13" x14ac:dyDescent="0.2">
      <c r="A1637" t="s">
        <v>248</v>
      </c>
      <c r="B1637" t="s">
        <v>51</v>
      </c>
      <c r="C1637">
        <v>22</v>
      </c>
      <c r="D1637">
        <v>16.37</v>
      </c>
      <c r="E1637">
        <v>3857</v>
      </c>
      <c r="F1637">
        <v>3884</v>
      </c>
      <c r="G1637">
        <v>3909</v>
      </c>
      <c r="H1637" t="s">
        <v>22</v>
      </c>
      <c r="I1637">
        <v>768714</v>
      </c>
      <c r="J1637">
        <v>24867914</v>
      </c>
      <c r="K1637">
        <v>11.27</v>
      </c>
      <c r="L1637">
        <v>1.7609999999999999</v>
      </c>
      <c r="M1637">
        <v>2</v>
      </c>
    </row>
    <row r="1638" spans="1:13" x14ac:dyDescent="0.2">
      <c r="A1638" t="s">
        <v>248</v>
      </c>
      <c r="B1638" t="s">
        <v>53</v>
      </c>
      <c r="C1638">
        <v>23</v>
      </c>
      <c r="D1638">
        <v>16.548999999999999</v>
      </c>
      <c r="E1638">
        <v>3909</v>
      </c>
      <c r="F1638">
        <v>3941</v>
      </c>
      <c r="G1638">
        <v>3981</v>
      </c>
      <c r="H1638" t="s">
        <v>24</v>
      </c>
      <c r="I1638">
        <v>2529991</v>
      </c>
      <c r="J1638">
        <v>67644973</v>
      </c>
      <c r="K1638">
        <v>30.67</v>
      </c>
      <c r="L1638">
        <v>4.7889999999999997</v>
      </c>
      <c r="M1638">
        <v>2</v>
      </c>
    </row>
    <row r="1639" spans="1:13" x14ac:dyDescent="0.2">
      <c r="A1639" t="s">
        <v>248</v>
      </c>
      <c r="B1639" t="s">
        <v>55</v>
      </c>
      <c r="C1639">
        <v>24</v>
      </c>
      <c r="D1639">
        <v>17.433</v>
      </c>
      <c r="E1639">
        <v>4193</v>
      </c>
      <c r="F1639">
        <v>4221</v>
      </c>
      <c r="G1639">
        <v>4251</v>
      </c>
      <c r="H1639" t="s">
        <v>43</v>
      </c>
      <c r="I1639">
        <v>4203036</v>
      </c>
      <c r="J1639">
        <v>107120673</v>
      </c>
      <c r="K1639">
        <v>48.57</v>
      </c>
      <c r="L1639">
        <v>7.5839999999999996</v>
      </c>
      <c r="M1639">
        <v>2</v>
      </c>
    </row>
    <row r="1640" spans="1:13" x14ac:dyDescent="0.2">
      <c r="A1640" t="s">
        <v>248</v>
      </c>
      <c r="B1640" t="s">
        <v>57</v>
      </c>
      <c r="C1640">
        <v>25</v>
      </c>
      <c r="D1640">
        <v>17.923999999999999</v>
      </c>
      <c r="E1640">
        <v>4349</v>
      </c>
      <c r="F1640">
        <v>4376</v>
      </c>
      <c r="G1640">
        <v>4401</v>
      </c>
      <c r="H1640" t="s">
        <v>68</v>
      </c>
      <c r="I1640">
        <v>340319</v>
      </c>
      <c r="J1640">
        <v>9896405</v>
      </c>
      <c r="K1640">
        <v>4.49</v>
      </c>
      <c r="L1640">
        <v>0.70099999999999996</v>
      </c>
      <c r="M1640">
        <v>2</v>
      </c>
    </row>
    <row r="1641" spans="1:13" x14ac:dyDescent="0.2">
      <c r="A1641" t="s">
        <v>248</v>
      </c>
      <c r="B1641" t="s">
        <v>58</v>
      </c>
      <c r="C1641">
        <v>26</v>
      </c>
      <c r="D1641">
        <v>18.178000000000001</v>
      </c>
      <c r="E1641">
        <v>4423</v>
      </c>
      <c r="F1641">
        <v>4456</v>
      </c>
      <c r="G1641">
        <v>4509</v>
      </c>
      <c r="H1641" t="s">
        <v>68</v>
      </c>
      <c r="I1641">
        <v>4838044</v>
      </c>
      <c r="J1641">
        <v>131306617</v>
      </c>
      <c r="K1641">
        <v>59.53</v>
      </c>
      <c r="L1641">
        <v>9.2970000000000006</v>
      </c>
      <c r="M1641">
        <v>2</v>
      </c>
    </row>
    <row r="1642" spans="1:13" x14ac:dyDescent="0.2">
      <c r="A1642" t="s">
        <v>248</v>
      </c>
      <c r="B1642" t="s">
        <v>59</v>
      </c>
      <c r="C1642">
        <v>27</v>
      </c>
      <c r="D1642">
        <v>18.695</v>
      </c>
      <c r="E1642">
        <v>4596</v>
      </c>
      <c r="F1642">
        <v>4620</v>
      </c>
      <c r="G1642">
        <v>4666</v>
      </c>
      <c r="H1642" t="s">
        <v>24</v>
      </c>
      <c r="I1642">
        <v>2188162</v>
      </c>
      <c r="J1642">
        <v>64256649</v>
      </c>
      <c r="K1642">
        <v>29.13</v>
      </c>
      <c r="L1642">
        <v>4.55</v>
      </c>
      <c r="M1642">
        <v>2</v>
      </c>
    </row>
    <row r="1643" spans="1:13" x14ac:dyDescent="0.2">
      <c r="A1643" t="s">
        <v>248</v>
      </c>
      <c r="B1643" t="s">
        <v>60</v>
      </c>
      <c r="C1643">
        <v>28</v>
      </c>
      <c r="D1643">
        <v>19.001999999999999</v>
      </c>
      <c r="E1643">
        <v>4681</v>
      </c>
      <c r="F1643">
        <v>4717</v>
      </c>
      <c r="G1643">
        <v>4765</v>
      </c>
      <c r="H1643" t="s">
        <v>66</v>
      </c>
      <c r="I1643">
        <v>1548340</v>
      </c>
      <c r="J1643">
        <v>45503346</v>
      </c>
      <c r="K1643">
        <v>20.63</v>
      </c>
      <c r="L1643">
        <v>3.222</v>
      </c>
      <c r="M1643">
        <v>2</v>
      </c>
    </row>
    <row r="1644" spans="1:13" x14ac:dyDescent="0.2">
      <c r="A1644" t="s">
        <v>248</v>
      </c>
      <c r="B1644" t="s">
        <v>61</v>
      </c>
      <c r="C1644">
        <v>29</v>
      </c>
      <c r="D1644">
        <v>19.399999999999999</v>
      </c>
      <c r="E1644">
        <v>4826</v>
      </c>
      <c r="F1644">
        <v>4843</v>
      </c>
      <c r="G1644">
        <v>4848</v>
      </c>
      <c r="H1644" t="s">
        <v>84</v>
      </c>
      <c r="I1644">
        <v>334116</v>
      </c>
      <c r="J1644">
        <v>7176312</v>
      </c>
      <c r="K1644">
        <v>3.25</v>
      </c>
      <c r="L1644">
        <v>0.50800000000000001</v>
      </c>
      <c r="M1644">
        <v>2</v>
      </c>
    </row>
    <row r="1645" spans="1:13" x14ac:dyDescent="0.2">
      <c r="A1645" t="s">
        <v>248</v>
      </c>
      <c r="B1645" t="s">
        <v>62</v>
      </c>
      <c r="C1645">
        <v>30</v>
      </c>
      <c r="D1645">
        <v>19.452000000000002</v>
      </c>
      <c r="E1645">
        <v>4848</v>
      </c>
      <c r="F1645">
        <v>4859</v>
      </c>
      <c r="G1645">
        <v>4866</v>
      </c>
      <c r="H1645" t="s">
        <v>113</v>
      </c>
      <c r="I1645">
        <v>788754</v>
      </c>
      <c r="J1645">
        <v>19105331</v>
      </c>
      <c r="K1645">
        <v>8.66</v>
      </c>
      <c r="L1645">
        <v>1.353</v>
      </c>
      <c r="M1645">
        <v>2</v>
      </c>
    </row>
    <row r="1646" spans="1:13" x14ac:dyDescent="0.2">
      <c r="A1646" t="s">
        <v>248</v>
      </c>
      <c r="B1646" t="s">
        <v>63</v>
      </c>
      <c r="C1646">
        <v>31</v>
      </c>
      <c r="D1646">
        <v>19.503</v>
      </c>
      <c r="E1646">
        <v>4866</v>
      </c>
      <c r="F1646">
        <v>4875</v>
      </c>
      <c r="G1646">
        <v>4892</v>
      </c>
      <c r="H1646" t="s">
        <v>52</v>
      </c>
      <c r="I1646">
        <v>1575674</v>
      </c>
      <c r="J1646">
        <v>37563255</v>
      </c>
      <c r="K1646">
        <v>17.03</v>
      </c>
      <c r="L1646">
        <v>2.66</v>
      </c>
      <c r="M1646">
        <v>2</v>
      </c>
    </row>
    <row r="1647" spans="1:13" x14ac:dyDescent="0.2">
      <c r="A1647" t="s">
        <v>248</v>
      </c>
      <c r="B1647" t="s">
        <v>65</v>
      </c>
      <c r="C1647">
        <v>32</v>
      </c>
      <c r="D1647">
        <v>20.135999999999999</v>
      </c>
      <c r="E1647">
        <v>5059</v>
      </c>
      <c r="F1647">
        <v>5076</v>
      </c>
      <c r="G1647">
        <v>5087</v>
      </c>
      <c r="H1647" t="s">
        <v>167</v>
      </c>
      <c r="I1647">
        <v>501451</v>
      </c>
      <c r="J1647">
        <v>13165241</v>
      </c>
      <c r="K1647">
        <v>5.97</v>
      </c>
      <c r="L1647">
        <v>0.93200000000000005</v>
      </c>
      <c r="M1647">
        <v>2</v>
      </c>
    </row>
    <row r="1648" spans="1:13" x14ac:dyDescent="0.2">
      <c r="A1648" t="s">
        <v>248</v>
      </c>
      <c r="B1648" t="s">
        <v>67</v>
      </c>
      <c r="C1648">
        <v>33</v>
      </c>
      <c r="D1648">
        <v>20.199000000000002</v>
      </c>
      <c r="E1648">
        <v>5087</v>
      </c>
      <c r="F1648">
        <v>5095</v>
      </c>
      <c r="G1648">
        <v>5129</v>
      </c>
      <c r="H1648" t="s">
        <v>47</v>
      </c>
      <c r="I1648">
        <v>300384</v>
      </c>
      <c r="J1648">
        <v>10029621</v>
      </c>
      <c r="K1648">
        <v>4.55</v>
      </c>
      <c r="L1648">
        <v>0.71</v>
      </c>
      <c r="M1648">
        <v>2</v>
      </c>
    </row>
    <row r="1649" spans="1:13" x14ac:dyDescent="0.2">
      <c r="A1649" t="s">
        <v>248</v>
      </c>
      <c r="B1649" t="s">
        <v>69</v>
      </c>
      <c r="C1649">
        <v>34</v>
      </c>
      <c r="D1649">
        <v>21.838000000000001</v>
      </c>
      <c r="E1649">
        <v>5583</v>
      </c>
      <c r="F1649">
        <v>5614</v>
      </c>
      <c r="G1649">
        <v>5638</v>
      </c>
      <c r="H1649" t="s">
        <v>36</v>
      </c>
      <c r="I1649">
        <v>893463</v>
      </c>
      <c r="J1649">
        <v>21389682</v>
      </c>
      <c r="K1649">
        <v>9.6999999999999993</v>
      </c>
      <c r="L1649">
        <v>1.514</v>
      </c>
      <c r="M1649">
        <v>2</v>
      </c>
    </row>
    <row r="1650" spans="1:13" x14ac:dyDescent="0.2">
      <c r="A1650" t="s">
        <v>248</v>
      </c>
      <c r="B1650" t="s">
        <v>70</v>
      </c>
      <c r="C1650">
        <v>35</v>
      </c>
      <c r="D1650">
        <v>22.077999999999999</v>
      </c>
      <c r="E1650">
        <v>5671</v>
      </c>
      <c r="F1650">
        <v>5690</v>
      </c>
      <c r="G1650">
        <v>5711</v>
      </c>
      <c r="H1650" t="s">
        <v>118</v>
      </c>
      <c r="I1650">
        <v>511974</v>
      </c>
      <c r="J1650">
        <v>13242395</v>
      </c>
      <c r="K1650">
        <v>6</v>
      </c>
      <c r="L1650">
        <v>0.93799999999999994</v>
      </c>
      <c r="M1650">
        <v>2</v>
      </c>
    </row>
    <row r="1651" spans="1:13" x14ac:dyDescent="0.2">
      <c r="A1651" t="s">
        <v>248</v>
      </c>
      <c r="B1651" t="s">
        <v>71</v>
      </c>
      <c r="C1651">
        <v>36</v>
      </c>
      <c r="D1651">
        <v>22.283000000000001</v>
      </c>
      <c r="E1651">
        <v>5737</v>
      </c>
      <c r="F1651">
        <v>5754</v>
      </c>
      <c r="G1651">
        <v>5782</v>
      </c>
      <c r="H1651" t="s">
        <v>115</v>
      </c>
      <c r="I1651">
        <v>1327215</v>
      </c>
      <c r="J1651">
        <v>42389350</v>
      </c>
      <c r="K1651">
        <v>19.22</v>
      </c>
      <c r="L1651">
        <v>3.0009999999999999</v>
      </c>
      <c r="M1651">
        <v>2</v>
      </c>
    </row>
    <row r="1652" spans="1:13" x14ac:dyDescent="0.2">
      <c r="A1652" t="s">
        <v>248</v>
      </c>
      <c r="B1652" t="s">
        <v>72</v>
      </c>
      <c r="C1652">
        <v>37</v>
      </c>
      <c r="D1652">
        <v>22.422999999999998</v>
      </c>
      <c r="E1652">
        <v>5782</v>
      </c>
      <c r="F1652">
        <v>5799</v>
      </c>
      <c r="G1652">
        <v>5826</v>
      </c>
      <c r="H1652" t="s">
        <v>128</v>
      </c>
      <c r="I1652">
        <v>242267</v>
      </c>
      <c r="J1652">
        <v>8037332</v>
      </c>
      <c r="K1652">
        <v>3.64</v>
      </c>
      <c r="L1652">
        <v>0.56899999999999995</v>
      </c>
      <c r="M1652">
        <v>2</v>
      </c>
    </row>
    <row r="1653" spans="1:13" x14ac:dyDescent="0.2">
      <c r="A1653" t="s">
        <v>248</v>
      </c>
      <c r="B1653" t="s">
        <v>73</v>
      </c>
      <c r="C1653">
        <v>38</v>
      </c>
      <c r="D1653">
        <v>22.693999999999999</v>
      </c>
      <c r="E1653">
        <v>5846</v>
      </c>
      <c r="F1653">
        <v>5885</v>
      </c>
      <c r="G1653">
        <v>5935</v>
      </c>
      <c r="H1653" t="s">
        <v>36</v>
      </c>
      <c r="I1653">
        <v>626899</v>
      </c>
      <c r="J1653">
        <v>20896054</v>
      </c>
      <c r="K1653">
        <v>9.4700000000000006</v>
      </c>
      <c r="L1653">
        <v>1.4790000000000001</v>
      </c>
      <c r="M1653">
        <v>2</v>
      </c>
    </row>
    <row r="1654" spans="1:13" x14ac:dyDescent="0.2">
      <c r="A1654" t="s">
        <v>248</v>
      </c>
      <c r="B1654" t="s">
        <v>74</v>
      </c>
      <c r="C1654">
        <v>39</v>
      </c>
      <c r="D1654">
        <v>23.109000000000002</v>
      </c>
      <c r="E1654">
        <v>5965</v>
      </c>
      <c r="F1654">
        <v>6016</v>
      </c>
      <c r="G1654">
        <v>6032</v>
      </c>
      <c r="H1654" t="s">
        <v>28</v>
      </c>
      <c r="I1654">
        <v>378152</v>
      </c>
      <c r="J1654">
        <v>7118587</v>
      </c>
      <c r="K1654">
        <v>3.23</v>
      </c>
      <c r="L1654">
        <v>0.504</v>
      </c>
      <c r="M1654">
        <v>2</v>
      </c>
    </row>
    <row r="1655" spans="1:13" x14ac:dyDescent="0.2">
      <c r="A1655" t="s">
        <v>248</v>
      </c>
      <c r="B1655" t="s">
        <v>75</v>
      </c>
      <c r="C1655">
        <v>40</v>
      </c>
      <c r="D1655">
        <v>23.914000000000001</v>
      </c>
      <c r="E1655">
        <v>6256</v>
      </c>
      <c r="F1655">
        <v>6271</v>
      </c>
      <c r="G1655">
        <v>6300</v>
      </c>
      <c r="H1655" t="s">
        <v>117</v>
      </c>
      <c r="I1655">
        <v>532354</v>
      </c>
      <c r="J1655">
        <v>13594572</v>
      </c>
      <c r="K1655">
        <v>6.16</v>
      </c>
      <c r="L1655">
        <v>0.96299999999999997</v>
      </c>
      <c r="M1655">
        <v>2</v>
      </c>
    </row>
    <row r="1656" spans="1:13" x14ac:dyDescent="0.2">
      <c r="A1656" t="s">
        <v>248</v>
      </c>
      <c r="B1656" t="s">
        <v>77</v>
      </c>
      <c r="C1656">
        <v>41</v>
      </c>
      <c r="D1656">
        <v>24.602</v>
      </c>
      <c r="E1656">
        <v>6460</v>
      </c>
      <c r="F1656">
        <v>6488</v>
      </c>
      <c r="G1656">
        <v>6514</v>
      </c>
      <c r="H1656" t="s">
        <v>68</v>
      </c>
      <c r="I1656">
        <v>382042</v>
      </c>
      <c r="J1656">
        <v>9421000</v>
      </c>
      <c r="K1656">
        <v>4.2699999999999996</v>
      </c>
      <c r="L1656">
        <v>0.66700000000000004</v>
      </c>
      <c r="M1656">
        <v>2</v>
      </c>
    </row>
    <row r="1657" spans="1:13" x14ac:dyDescent="0.2">
      <c r="A1657" t="s">
        <v>248</v>
      </c>
      <c r="B1657" t="s">
        <v>78</v>
      </c>
      <c r="C1657">
        <v>42</v>
      </c>
      <c r="D1657">
        <v>26.992000000000001</v>
      </c>
      <c r="E1657">
        <v>7219</v>
      </c>
      <c r="F1657">
        <v>7244</v>
      </c>
      <c r="G1657">
        <v>7274</v>
      </c>
      <c r="H1657" t="s">
        <v>158</v>
      </c>
      <c r="I1657">
        <v>605564</v>
      </c>
      <c r="J1657">
        <v>15434949</v>
      </c>
      <c r="K1657">
        <v>7</v>
      </c>
      <c r="L1657">
        <v>1.093</v>
      </c>
      <c r="M1657">
        <v>2</v>
      </c>
    </row>
    <row r="1658" spans="1:13" x14ac:dyDescent="0.2">
      <c r="A1658" t="s">
        <v>248</v>
      </c>
      <c r="B1658" t="s">
        <v>79</v>
      </c>
      <c r="C1658">
        <v>43</v>
      </c>
      <c r="D1658">
        <v>27.539000000000001</v>
      </c>
      <c r="E1658">
        <v>7389</v>
      </c>
      <c r="F1658">
        <v>7417</v>
      </c>
      <c r="G1658">
        <v>7445</v>
      </c>
      <c r="H1658" t="s">
        <v>158</v>
      </c>
      <c r="I1658">
        <v>367678</v>
      </c>
      <c r="J1658">
        <v>9553656</v>
      </c>
      <c r="K1658">
        <v>4.33</v>
      </c>
      <c r="L1658">
        <v>0.67600000000000005</v>
      </c>
      <c r="M1658">
        <v>2</v>
      </c>
    </row>
    <row r="1659" spans="1:13" x14ac:dyDescent="0.2">
      <c r="A1659" t="s">
        <v>248</v>
      </c>
      <c r="B1659" t="s">
        <v>80</v>
      </c>
      <c r="C1659">
        <v>44</v>
      </c>
      <c r="D1659">
        <v>35.093000000000004</v>
      </c>
      <c r="E1659">
        <v>9781</v>
      </c>
      <c r="F1659">
        <v>9806</v>
      </c>
      <c r="G1659">
        <v>9831</v>
      </c>
      <c r="H1659" t="s">
        <v>158</v>
      </c>
      <c r="I1659">
        <v>439020</v>
      </c>
      <c r="J1659">
        <v>8426920</v>
      </c>
      <c r="K1659">
        <v>3.82</v>
      </c>
      <c r="L1659">
        <v>0.59699999999999998</v>
      </c>
      <c r="M1659">
        <v>2</v>
      </c>
    </row>
    <row r="1660" spans="1:13" x14ac:dyDescent="0.2">
      <c r="A1660" t="s">
        <v>249</v>
      </c>
      <c r="B1660" t="s">
        <v>13</v>
      </c>
      <c r="C1660">
        <v>1</v>
      </c>
      <c r="D1660">
        <v>4.3600000000000003</v>
      </c>
      <c r="E1660">
        <v>75</v>
      </c>
      <c r="F1660">
        <v>86</v>
      </c>
      <c r="G1660">
        <v>126</v>
      </c>
      <c r="H1660" t="s">
        <v>240</v>
      </c>
      <c r="I1660">
        <v>3336836</v>
      </c>
      <c r="J1660">
        <v>104502423</v>
      </c>
      <c r="K1660">
        <v>1.41</v>
      </c>
      <c r="L1660">
        <v>0.56499999999999995</v>
      </c>
      <c r="M1660">
        <v>2</v>
      </c>
    </row>
    <row r="1661" spans="1:13" x14ac:dyDescent="0.2">
      <c r="A1661" t="s">
        <v>249</v>
      </c>
      <c r="B1661" t="s">
        <v>15</v>
      </c>
      <c r="C1661">
        <v>2</v>
      </c>
      <c r="D1661">
        <v>4.5190000000000001</v>
      </c>
      <c r="E1661">
        <v>126</v>
      </c>
      <c r="F1661">
        <v>137</v>
      </c>
      <c r="G1661">
        <v>151</v>
      </c>
      <c r="H1661" t="s">
        <v>124</v>
      </c>
      <c r="I1661">
        <v>529187</v>
      </c>
      <c r="J1661">
        <v>10503359</v>
      </c>
      <c r="K1661">
        <v>0.14000000000000001</v>
      </c>
      <c r="L1661">
        <v>5.7000000000000002E-2</v>
      </c>
      <c r="M1661">
        <v>2</v>
      </c>
    </row>
    <row r="1662" spans="1:13" x14ac:dyDescent="0.2">
      <c r="A1662" t="s">
        <v>249</v>
      </c>
      <c r="B1662" t="s">
        <v>17</v>
      </c>
      <c r="C1662">
        <v>3</v>
      </c>
      <c r="D1662">
        <v>4.867</v>
      </c>
      <c r="E1662">
        <v>198</v>
      </c>
      <c r="F1662">
        <v>247</v>
      </c>
      <c r="G1662">
        <v>311</v>
      </c>
      <c r="H1662" t="s">
        <v>66</v>
      </c>
      <c r="I1662">
        <v>538591</v>
      </c>
      <c r="J1662">
        <v>15872865</v>
      </c>
      <c r="K1662">
        <v>0.21</v>
      </c>
      <c r="L1662">
        <v>8.5999999999999993E-2</v>
      </c>
      <c r="M1662">
        <v>2</v>
      </c>
    </row>
    <row r="1663" spans="1:13" x14ac:dyDescent="0.2">
      <c r="A1663" t="s">
        <v>249</v>
      </c>
      <c r="B1663" t="s">
        <v>19</v>
      </c>
      <c r="C1663">
        <v>4</v>
      </c>
      <c r="D1663">
        <v>5.4219999999999997</v>
      </c>
      <c r="E1663">
        <v>361</v>
      </c>
      <c r="F1663">
        <v>422</v>
      </c>
      <c r="G1663">
        <v>486</v>
      </c>
      <c r="H1663" t="s">
        <v>127</v>
      </c>
      <c r="I1663">
        <v>4745011</v>
      </c>
      <c r="J1663">
        <v>105401055</v>
      </c>
      <c r="K1663">
        <v>1.43</v>
      </c>
      <c r="L1663">
        <v>0.56999999999999995</v>
      </c>
      <c r="M1663">
        <v>2</v>
      </c>
    </row>
    <row r="1664" spans="1:13" x14ac:dyDescent="0.2">
      <c r="A1664" t="s">
        <v>249</v>
      </c>
      <c r="B1664" t="s">
        <v>21</v>
      </c>
      <c r="C1664">
        <v>5</v>
      </c>
      <c r="D1664">
        <v>5.7569999999999997</v>
      </c>
      <c r="E1664">
        <v>486</v>
      </c>
      <c r="F1664">
        <v>528</v>
      </c>
      <c r="G1664">
        <v>628</v>
      </c>
      <c r="H1664" t="s">
        <v>118</v>
      </c>
      <c r="I1664">
        <v>12057080</v>
      </c>
      <c r="J1664">
        <v>512677175</v>
      </c>
      <c r="K1664">
        <v>6.94</v>
      </c>
      <c r="L1664">
        <v>2.774</v>
      </c>
      <c r="M1664">
        <v>2</v>
      </c>
    </row>
    <row r="1665" spans="1:13" x14ac:dyDescent="0.2">
      <c r="A1665" t="s">
        <v>249</v>
      </c>
      <c r="B1665" t="s">
        <v>23</v>
      </c>
      <c r="C1665">
        <v>6</v>
      </c>
      <c r="D1665">
        <v>6.1109999999999998</v>
      </c>
      <c r="E1665">
        <v>628</v>
      </c>
      <c r="F1665">
        <v>640</v>
      </c>
      <c r="G1665">
        <v>736</v>
      </c>
      <c r="H1665" t="s">
        <v>22</v>
      </c>
      <c r="I1665">
        <v>1616120</v>
      </c>
      <c r="J1665">
        <v>77699690</v>
      </c>
      <c r="K1665">
        <v>1.05</v>
      </c>
      <c r="L1665">
        <v>0.42</v>
      </c>
      <c r="M1665">
        <v>2</v>
      </c>
    </row>
    <row r="1666" spans="1:13" x14ac:dyDescent="0.2">
      <c r="A1666" t="s">
        <v>249</v>
      </c>
      <c r="B1666" t="s">
        <v>25</v>
      </c>
      <c r="C1666">
        <v>7</v>
      </c>
      <c r="D1666">
        <v>6.8739999999999997</v>
      </c>
      <c r="E1666">
        <v>868</v>
      </c>
      <c r="F1666">
        <v>881</v>
      </c>
      <c r="G1666">
        <v>938</v>
      </c>
      <c r="H1666" t="s">
        <v>124</v>
      </c>
      <c r="I1666">
        <v>2545200</v>
      </c>
      <c r="J1666">
        <v>112172836</v>
      </c>
      <c r="K1666">
        <v>1.52</v>
      </c>
      <c r="L1666">
        <v>0.60699999999999998</v>
      </c>
      <c r="M1666">
        <v>2</v>
      </c>
    </row>
    <row r="1667" spans="1:13" x14ac:dyDescent="0.2">
      <c r="A1667" t="s">
        <v>249</v>
      </c>
      <c r="B1667" t="s">
        <v>27</v>
      </c>
      <c r="C1667">
        <v>8</v>
      </c>
      <c r="D1667">
        <v>7.093</v>
      </c>
      <c r="E1667">
        <v>938</v>
      </c>
      <c r="F1667">
        <v>951</v>
      </c>
      <c r="G1667">
        <v>1014</v>
      </c>
      <c r="H1667" t="s">
        <v>128</v>
      </c>
      <c r="I1667">
        <v>534768</v>
      </c>
      <c r="J1667">
        <v>24640997</v>
      </c>
      <c r="K1667">
        <v>0.33</v>
      </c>
      <c r="L1667">
        <v>0.13300000000000001</v>
      </c>
      <c r="M1667">
        <v>2</v>
      </c>
    </row>
    <row r="1668" spans="1:13" x14ac:dyDescent="0.2">
      <c r="A1668" t="s">
        <v>249</v>
      </c>
      <c r="B1668" t="s">
        <v>29</v>
      </c>
      <c r="C1668">
        <v>9</v>
      </c>
      <c r="D1668">
        <v>7.508</v>
      </c>
      <c r="E1668">
        <v>1032</v>
      </c>
      <c r="F1668">
        <v>1082</v>
      </c>
      <c r="G1668">
        <v>1142</v>
      </c>
      <c r="H1668" t="s">
        <v>36</v>
      </c>
      <c r="I1668">
        <v>652339</v>
      </c>
      <c r="J1668">
        <v>26324845</v>
      </c>
      <c r="K1668">
        <v>0.36</v>
      </c>
      <c r="L1668">
        <v>0.14199999999999999</v>
      </c>
      <c r="M1668">
        <v>2</v>
      </c>
    </row>
    <row r="1669" spans="1:13" x14ac:dyDescent="0.2">
      <c r="A1669" t="s">
        <v>249</v>
      </c>
      <c r="B1669" t="s">
        <v>31</v>
      </c>
      <c r="C1669">
        <v>10</v>
      </c>
      <c r="D1669">
        <v>7.8140000000000001</v>
      </c>
      <c r="E1669">
        <v>1147</v>
      </c>
      <c r="F1669">
        <v>1179</v>
      </c>
      <c r="G1669">
        <v>1222</v>
      </c>
      <c r="H1669" t="s">
        <v>45</v>
      </c>
      <c r="I1669">
        <v>6224079</v>
      </c>
      <c r="J1669">
        <v>230966643</v>
      </c>
      <c r="K1669">
        <v>3.12</v>
      </c>
      <c r="L1669">
        <v>1.25</v>
      </c>
      <c r="M1669">
        <v>2</v>
      </c>
    </row>
    <row r="1670" spans="1:13" x14ac:dyDescent="0.2">
      <c r="A1670" t="s">
        <v>249</v>
      </c>
      <c r="B1670" t="s">
        <v>33</v>
      </c>
      <c r="C1670">
        <v>11</v>
      </c>
      <c r="D1670">
        <v>8.0039999999999996</v>
      </c>
      <c r="E1670">
        <v>1222</v>
      </c>
      <c r="F1670">
        <v>1239</v>
      </c>
      <c r="G1670">
        <v>1352</v>
      </c>
      <c r="H1670" t="s">
        <v>20</v>
      </c>
      <c r="I1670">
        <v>17466261</v>
      </c>
      <c r="J1670">
        <v>771488826</v>
      </c>
      <c r="K1670">
        <v>10.44</v>
      </c>
      <c r="L1670">
        <v>4.1749999999999998</v>
      </c>
      <c r="M1670">
        <v>2</v>
      </c>
    </row>
    <row r="1671" spans="1:13" x14ac:dyDescent="0.2">
      <c r="A1671" t="s">
        <v>249</v>
      </c>
      <c r="B1671" t="s">
        <v>35</v>
      </c>
      <c r="C1671">
        <v>12</v>
      </c>
      <c r="D1671">
        <v>8.4670000000000005</v>
      </c>
      <c r="E1671">
        <v>1352</v>
      </c>
      <c r="F1671">
        <v>1385</v>
      </c>
      <c r="G1671">
        <v>1467</v>
      </c>
      <c r="H1671" t="s">
        <v>24</v>
      </c>
      <c r="I1671">
        <v>678742</v>
      </c>
      <c r="J1671">
        <v>44985024</v>
      </c>
      <c r="K1671">
        <v>0.61</v>
      </c>
      <c r="L1671">
        <v>0.24299999999999999</v>
      </c>
      <c r="M1671">
        <v>2</v>
      </c>
    </row>
    <row r="1672" spans="1:13" x14ac:dyDescent="0.2">
      <c r="A1672" t="s">
        <v>249</v>
      </c>
      <c r="B1672" t="s">
        <v>37</v>
      </c>
      <c r="C1672">
        <v>13</v>
      </c>
      <c r="D1672">
        <v>8.9600000000000009</v>
      </c>
      <c r="E1672">
        <v>1467</v>
      </c>
      <c r="F1672">
        <v>1541</v>
      </c>
      <c r="G1672">
        <v>1558</v>
      </c>
      <c r="H1672" t="s">
        <v>127</v>
      </c>
      <c r="I1672">
        <v>976257</v>
      </c>
      <c r="J1672">
        <v>66117166</v>
      </c>
      <c r="K1672">
        <v>0.89</v>
      </c>
      <c r="L1672">
        <v>0.35799999999999998</v>
      </c>
      <c r="M1672">
        <v>2</v>
      </c>
    </row>
    <row r="1673" spans="1:13" x14ac:dyDescent="0.2">
      <c r="A1673" t="s">
        <v>249</v>
      </c>
      <c r="B1673" t="s">
        <v>39</v>
      </c>
      <c r="C1673">
        <v>14</v>
      </c>
      <c r="D1673">
        <v>9.0510000000000002</v>
      </c>
      <c r="E1673">
        <v>1558</v>
      </c>
      <c r="F1673">
        <v>1570</v>
      </c>
      <c r="G1673">
        <v>1629</v>
      </c>
      <c r="H1673" t="s">
        <v>43</v>
      </c>
      <c r="I1673">
        <v>904662</v>
      </c>
      <c r="J1673">
        <v>42381458</v>
      </c>
      <c r="K1673">
        <v>0.56999999999999995</v>
      </c>
      <c r="L1673">
        <v>0.22900000000000001</v>
      </c>
      <c r="M1673">
        <v>2</v>
      </c>
    </row>
    <row r="1674" spans="1:13" x14ac:dyDescent="0.2">
      <c r="A1674" t="s">
        <v>249</v>
      </c>
      <c r="B1674" t="s">
        <v>40</v>
      </c>
      <c r="C1674">
        <v>15</v>
      </c>
      <c r="D1674">
        <v>9.3040000000000003</v>
      </c>
      <c r="E1674">
        <v>1629</v>
      </c>
      <c r="F1674">
        <v>1650</v>
      </c>
      <c r="G1674">
        <v>1660</v>
      </c>
      <c r="H1674" t="s">
        <v>20</v>
      </c>
      <c r="I1674">
        <v>4634515</v>
      </c>
      <c r="J1674">
        <v>123045814</v>
      </c>
      <c r="K1674">
        <v>1.66</v>
      </c>
      <c r="L1674">
        <v>0.66600000000000004</v>
      </c>
      <c r="M1674">
        <v>2</v>
      </c>
    </row>
    <row r="1675" spans="1:13" x14ac:dyDescent="0.2">
      <c r="A1675" t="s">
        <v>249</v>
      </c>
      <c r="B1675" t="s">
        <v>41</v>
      </c>
      <c r="C1675">
        <v>16</v>
      </c>
      <c r="D1675">
        <v>9.3699999999999992</v>
      </c>
      <c r="E1675">
        <v>1660</v>
      </c>
      <c r="F1675">
        <v>1671</v>
      </c>
      <c r="G1675">
        <v>1764</v>
      </c>
      <c r="H1675" t="s">
        <v>22</v>
      </c>
      <c r="I1675">
        <v>4470889</v>
      </c>
      <c r="J1675">
        <v>234568266</v>
      </c>
      <c r="K1675">
        <v>3.17</v>
      </c>
      <c r="L1675">
        <v>1.2689999999999999</v>
      </c>
      <c r="M1675">
        <v>2</v>
      </c>
    </row>
    <row r="1676" spans="1:13" x14ac:dyDescent="0.2">
      <c r="A1676" t="s">
        <v>249</v>
      </c>
      <c r="B1676" t="s">
        <v>42</v>
      </c>
      <c r="C1676">
        <v>17</v>
      </c>
      <c r="D1676">
        <v>9.9190000000000005</v>
      </c>
      <c r="E1676">
        <v>1764</v>
      </c>
      <c r="F1676">
        <v>1844</v>
      </c>
      <c r="G1676">
        <v>1934</v>
      </c>
      <c r="H1676" t="s">
        <v>49</v>
      </c>
      <c r="I1676">
        <v>40182779</v>
      </c>
      <c r="J1676">
        <v>2136986265</v>
      </c>
      <c r="K1676">
        <v>28.91</v>
      </c>
      <c r="L1676">
        <v>11.564</v>
      </c>
      <c r="M1676">
        <v>2</v>
      </c>
    </row>
    <row r="1677" spans="1:13" x14ac:dyDescent="0.2">
      <c r="A1677" t="s">
        <v>249</v>
      </c>
      <c r="B1677" t="s">
        <v>44</v>
      </c>
      <c r="C1677">
        <v>18</v>
      </c>
      <c r="D1677">
        <v>10.385</v>
      </c>
      <c r="E1677">
        <v>1934</v>
      </c>
      <c r="F1677">
        <v>1992</v>
      </c>
      <c r="G1677">
        <v>2077</v>
      </c>
      <c r="H1677" t="s">
        <v>52</v>
      </c>
      <c r="I1677">
        <v>13439296</v>
      </c>
      <c r="J1677">
        <v>731865256</v>
      </c>
      <c r="K1677">
        <v>9.9</v>
      </c>
      <c r="L1677">
        <v>3.96</v>
      </c>
      <c r="M1677">
        <v>2</v>
      </c>
    </row>
    <row r="1678" spans="1:13" x14ac:dyDescent="0.2">
      <c r="A1678" t="s">
        <v>249</v>
      </c>
      <c r="B1678" t="s">
        <v>46</v>
      </c>
      <c r="C1678">
        <v>19</v>
      </c>
      <c r="D1678">
        <v>10.738</v>
      </c>
      <c r="E1678">
        <v>2077</v>
      </c>
      <c r="F1678">
        <v>2103</v>
      </c>
      <c r="G1678">
        <v>2161</v>
      </c>
      <c r="H1678" t="s">
        <v>22</v>
      </c>
      <c r="I1678">
        <v>1820076</v>
      </c>
      <c r="J1678">
        <v>104074580</v>
      </c>
      <c r="K1678">
        <v>1.41</v>
      </c>
      <c r="L1678">
        <v>0.56299999999999994</v>
      </c>
      <c r="M1678">
        <v>2</v>
      </c>
    </row>
    <row r="1679" spans="1:13" x14ac:dyDescent="0.2">
      <c r="A1679" t="s">
        <v>249</v>
      </c>
      <c r="B1679" t="s">
        <v>48</v>
      </c>
      <c r="C1679">
        <v>20</v>
      </c>
      <c r="D1679">
        <v>11.179</v>
      </c>
      <c r="E1679">
        <v>2161</v>
      </c>
      <c r="F1679">
        <v>2243</v>
      </c>
      <c r="G1679">
        <v>2299</v>
      </c>
      <c r="H1679" t="s">
        <v>22</v>
      </c>
      <c r="I1679">
        <v>84577194</v>
      </c>
      <c r="J1679">
        <v>7391391535</v>
      </c>
      <c r="K1679">
        <v>100</v>
      </c>
      <c r="L1679">
        <v>39.997</v>
      </c>
      <c r="M1679">
        <v>2</v>
      </c>
    </row>
    <row r="1680" spans="1:13" x14ac:dyDescent="0.2">
      <c r="A1680" t="s">
        <v>249</v>
      </c>
      <c r="B1680" t="s">
        <v>50</v>
      </c>
      <c r="C1680">
        <v>21</v>
      </c>
      <c r="D1680">
        <v>11.438000000000001</v>
      </c>
      <c r="E1680">
        <v>2299</v>
      </c>
      <c r="F1680">
        <v>2325</v>
      </c>
      <c r="G1680">
        <v>2402</v>
      </c>
      <c r="H1680" t="s">
        <v>49</v>
      </c>
      <c r="I1680">
        <v>30798356</v>
      </c>
      <c r="J1680">
        <v>1055470364</v>
      </c>
      <c r="K1680">
        <v>14.28</v>
      </c>
      <c r="L1680">
        <v>5.7110000000000003</v>
      </c>
      <c r="M1680">
        <v>2</v>
      </c>
    </row>
    <row r="1681" spans="1:13" x14ac:dyDescent="0.2">
      <c r="A1681" t="s">
        <v>249</v>
      </c>
      <c r="B1681" t="s">
        <v>51</v>
      </c>
      <c r="C1681">
        <v>22</v>
      </c>
      <c r="D1681">
        <v>11.759</v>
      </c>
      <c r="E1681">
        <v>2402</v>
      </c>
      <c r="F1681">
        <v>2426</v>
      </c>
      <c r="G1681">
        <v>2498</v>
      </c>
      <c r="H1681" t="s">
        <v>99</v>
      </c>
      <c r="I1681">
        <v>29775222</v>
      </c>
      <c r="J1681">
        <v>1071493983</v>
      </c>
      <c r="K1681">
        <v>14.5</v>
      </c>
      <c r="L1681">
        <v>5.798</v>
      </c>
      <c r="M1681">
        <v>2</v>
      </c>
    </row>
    <row r="1682" spans="1:13" x14ac:dyDescent="0.2">
      <c r="A1682" t="s">
        <v>249</v>
      </c>
      <c r="B1682" t="s">
        <v>53</v>
      </c>
      <c r="C1682">
        <v>23</v>
      </c>
      <c r="D1682">
        <v>12.1</v>
      </c>
      <c r="E1682">
        <v>2498</v>
      </c>
      <c r="F1682">
        <v>2534</v>
      </c>
      <c r="G1682">
        <v>2579</v>
      </c>
      <c r="H1682" t="s">
        <v>22</v>
      </c>
      <c r="I1682">
        <v>577955</v>
      </c>
      <c r="J1682">
        <v>40225890</v>
      </c>
      <c r="K1682">
        <v>0.54</v>
      </c>
      <c r="L1682">
        <v>0.218</v>
      </c>
      <c r="M1682">
        <v>2</v>
      </c>
    </row>
    <row r="1683" spans="1:13" x14ac:dyDescent="0.2">
      <c r="A1683" t="s">
        <v>249</v>
      </c>
      <c r="B1683" t="s">
        <v>55</v>
      </c>
      <c r="C1683">
        <v>24</v>
      </c>
      <c r="D1683">
        <v>12.999000000000001</v>
      </c>
      <c r="E1683">
        <v>2775</v>
      </c>
      <c r="F1683">
        <v>2818</v>
      </c>
      <c r="G1683">
        <v>2861</v>
      </c>
      <c r="H1683" t="s">
        <v>28</v>
      </c>
      <c r="I1683">
        <v>933072</v>
      </c>
      <c r="J1683">
        <v>54487737</v>
      </c>
      <c r="K1683">
        <v>0.74</v>
      </c>
      <c r="L1683">
        <v>0.29499999999999998</v>
      </c>
      <c r="M1683">
        <v>2</v>
      </c>
    </row>
    <row r="1684" spans="1:13" x14ac:dyDescent="0.2">
      <c r="A1684" t="s">
        <v>249</v>
      </c>
      <c r="B1684" t="s">
        <v>57</v>
      </c>
      <c r="C1684">
        <v>25</v>
      </c>
      <c r="D1684">
        <v>13.289</v>
      </c>
      <c r="E1684">
        <v>2861</v>
      </c>
      <c r="F1684">
        <v>2910</v>
      </c>
      <c r="G1684">
        <v>2942</v>
      </c>
      <c r="H1684" t="s">
        <v>22</v>
      </c>
      <c r="I1684">
        <v>951212</v>
      </c>
      <c r="J1684">
        <v>67531194</v>
      </c>
      <c r="K1684">
        <v>0.91</v>
      </c>
      <c r="L1684">
        <v>0.36499999999999999</v>
      </c>
      <c r="M1684">
        <v>2</v>
      </c>
    </row>
    <row r="1685" spans="1:13" x14ac:dyDescent="0.2">
      <c r="A1685" t="s">
        <v>249</v>
      </c>
      <c r="B1685" t="s">
        <v>58</v>
      </c>
      <c r="C1685">
        <v>26</v>
      </c>
      <c r="D1685">
        <v>13.442</v>
      </c>
      <c r="E1685">
        <v>2942</v>
      </c>
      <c r="F1685">
        <v>2959</v>
      </c>
      <c r="G1685">
        <v>2968</v>
      </c>
      <c r="H1685" t="s">
        <v>115</v>
      </c>
      <c r="I1685">
        <v>643949</v>
      </c>
      <c r="J1685">
        <v>21043216</v>
      </c>
      <c r="K1685">
        <v>0.28000000000000003</v>
      </c>
      <c r="L1685">
        <v>0.114</v>
      </c>
      <c r="M1685">
        <v>2</v>
      </c>
    </row>
    <row r="1686" spans="1:13" x14ac:dyDescent="0.2">
      <c r="A1686" t="s">
        <v>249</v>
      </c>
      <c r="B1686" t="s">
        <v>59</v>
      </c>
      <c r="C1686">
        <v>27</v>
      </c>
      <c r="D1686">
        <v>13.516</v>
      </c>
      <c r="E1686">
        <v>2968</v>
      </c>
      <c r="F1686">
        <v>2982</v>
      </c>
      <c r="G1686">
        <v>3036</v>
      </c>
      <c r="H1686" t="s">
        <v>30</v>
      </c>
      <c r="I1686">
        <v>3160606</v>
      </c>
      <c r="J1686">
        <v>104067674</v>
      </c>
      <c r="K1686">
        <v>1.41</v>
      </c>
      <c r="L1686">
        <v>0.56299999999999994</v>
      </c>
      <c r="M1686">
        <v>2</v>
      </c>
    </row>
    <row r="1687" spans="1:13" x14ac:dyDescent="0.2">
      <c r="A1687" t="s">
        <v>249</v>
      </c>
      <c r="B1687" t="s">
        <v>60</v>
      </c>
      <c r="C1687">
        <v>28</v>
      </c>
      <c r="D1687">
        <v>13.776</v>
      </c>
      <c r="E1687">
        <v>3041</v>
      </c>
      <c r="F1687">
        <v>3064</v>
      </c>
      <c r="G1687">
        <v>3081</v>
      </c>
      <c r="H1687" t="s">
        <v>14</v>
      </c>
      <c r="I1687">
        <v>1664727</v>
      </c>
      <c r="J1687">
        <v>52066428</v>
      </c>
      <c r="K1687">
        <v>0.7</v>
      </c>
      <c r="L1687">
        <v>0.28199999999999997</v>
      </c>
      <c r="M1687">
        <v>2</v>
      </c>
    </row>
    <row r="1688" spans="1:13" x14ac:dyDescent="0.2">
      <c r="A1688" t="s">
        <v>249</v>
      </c>
      <c r="B1688" t="s">
        <v>61</v>
      </c>
      <c r="C1688">
        <v>29</v>
      </c>
      <c r="D1688">
        <v>13.891999999999999</v>
      </c>
      <c r="E1688">
        <v>3081</v>
      </c>
      <c r="F1688">
        <v>3101</v>
      </c>
      <c r="G1688">
        <v>3123</v>
      </c>
      <c r="H1688" t="s">
        <v>52</v>
      </c>
      <c r="I1688">
        <v>8376327</v>
      </c>
      <c r="J1688">
        <v>274821026</v>
      </c>
      <c r="K1688">
        <v>3.72</v>
      </c>
      <c r="L1688">
        <v>1.4870000000000001</v>
      </c>
      <c r="M1688">
        <v>2</v>
      </c>
    </row>
    <row r="1689" spans="1:13" x14ac:dyDescent="0.2">
      <c r="A1689" t="s">
        <v>249</v>
      </c>
      <c r="B1689" t="s">
        <v>62</v>
      </c>
      <c r="C1689">
        <v>30</v>
      </c>
      <c r="D1689">
        <v>13.99</v>
      </c>
      <c r="E1689">
        <v>3123</v>
      </c>
      <c r="F1689">
        <v>3132</v>
      </c>
      <c r="G1689">
        <v>3171</v>
      </c>
      <c r="H1689" t="s">
        <v>52</v>
      </c>
      <c r="I1689">
        <v>1395766</v>
      </c>
      <c r="J1689">
        <v>57891256</v>
      </c>
      <c r="K1689">
        <v>0.78</v>
      </c>
      <c r="L1689">
        <v>0.313</v>
      </c>
      <c r="M1689">
        <v>2</v>
      </c>
    </row>
    <row r="1690" spans="1:13" x14ac:dyDescent="0.2">
      <c r="A1690" t="s">
        <v>249</v>
      </c>
      <c r="B1690" t="s">
        <v>63</v>
      </c>
      <c r="C1690">
        <v>31</v>
      </c>
      <c r="D1690">
        <v>14.177</v>
      </c>
      <c r="E1690">
        <v>3171</v>
      </c>
      <c r="F1690">
        <v>3191</v>
      </c>
      <c r="G1690">
        <v>3206</v>
      </c>
      <c r="H1690" t="s">
        <v>26</v>
      </c>
      <c r="I1690">
        <v>1051281</v>
      </c>
      <c r="J1690">
        <v>35238505</v>
      </c>
      <c r="K1690">
        <v>0.48</v>
      </c>
      <c r="L1690">
        <v>0.191</v>
      </c>
      <c r="M1690">
        <v>2</v>
      </c>
    </row>
    <row r="1691" spans="1:13" x14ac:dyDescent="0.2">
      <c r="A1691" t="s">
        <v>249</v>
      </c>
      <c r="B1691" t="s">
        <v>65</v>
      </c>
      <c r="C1691">
        <v>32</v>
      </c>
      <c r="D1691">
        <v>14.288</v>
      </c>
      <c r="E1691">
        <v>3206</v>
      </c>
      <c r="F1691">
        <v>3226</v>
      </c>
      <c r="G1691">
        <v>3245</v>
      </c>
      <c r="H1691" t="s">
        <v>26</v>
      </c>
      <c r="I1691">
        <v>7683344</v>
      </c>
      <c r="J1691">
        <v>314992822</v>
      </c>
      <c r="K1691">
        <v>4.26</v>
      </c>
      <c r="L1691">
        <v>1.7050000000000001</v>
      </c>
      <c r="M1691">
        <v>2</v>
      </c>
    </row>
    <row r="1692" spans="1:13" x14ac:dyDescent="0.2">
      <c r="A1692" t="s">
        <v>249</v>
      </c>
      <c r="B1692" t="s">
        <v>67</v>
      </c>
      <c r="C1692">
        <v>33</v>
      </c>
      <c r="D1692">
        <v>14.385</v>
      </c>
      <c r="E1692">
        <v>3245</v>
      </c>
      <c r="F1692">
        <v>3257</v>
      </c>
      <c r="G1692">
        <v>3282</v>
      </c>
      <c r="H1692" t="s">
        <v>52</v>
      </c>
      <c r="I1692">
        <v>7411429</v>
      </c>
      <c r="J1692">
        <v>218614399</v>
      </c>
      <c r="K1692">
        <v>2.96</v>
      </c>
      <c r="L1692">
        <v>1.1830000000000001</v>
      </c>
      <c r="M1692">
        <v>2</v>
      </c>
    </row>
    <row r="1693" spans="1:13" x14ac:dyDescent="0.2">
      <c r="A1693" t="s">
        <v>249</v>
      </c>
      <c r="B1693" t="s">
        <v>69</v>
      </c>
      <c r="C1693">
        <v>34</v>
      </c>
      <c r="D1693">
        <v>14.525</v>
      </c>
      <c r="E1693">
        <v>3282</v>
      </c>
      <c r="F1693">
        <v>3301</v>
      </c>
      <c r="G1693">
        <v>3322</v>
      </c>
      <c r="H1693" t="s">
        <v>26</v>
      </c>
      <c r="I1693">
        <v>1210413</v>
      </c>
      <c r="J1693">
        <v>49732220</v>
      </c>
      <c r="K1693">
        <v>0.67</v>
      </c>
      <c r="L1693">
        <v>0.26900000000000002</v>
      </c>
      <c r="M1693">
        <v>2</v>
      </c>
    </row>
    <row r="1694" spans="1:13" x14ac:dyDescent="0.2">
      <c r="A1694" t="s">
        <v>249</v>
      </c>
      <c r="B1694" t="s">
        <v>70</v>
      </c>
      <c r="C1694">
        <v>35</v>
      </c>
      <c r="D1694">
        <v>14.635</v>
      </c>
      <c r="E1694">
        <v>3322</v>
      </c>
      <c r="F1694">
        <v>3336</v>
      </c>
      <c r="G1694">
        <v>3356</v>
      </c>
      <c r="H1694" t="s">
        <v>22</v>
      </c>
      <c r="I1694">
        <v>876783</v>
      </c>
      <c r="J1694">
        <v>32455015</v>
      </c>
      <c r="K1694">
        <v>0.44</v>
      </c>
      <c r="L1694">
        <v>0.17599999999999999</v>
      </c>
      <c r="M1694">
        <v>2</v>
      </c>
    </row>
    <row r="1695" spans="1:13" x14ac:dyDescent="0.2">
      <c r="A1695" t="s">
        <v>249</v>
      </c>
      <c r="B1695" t="s">
        <v>71</v>
      </c>
      <c r="C1695">
        <v>36</v>
      </c>
      <c r="D1695">
        <v>14.856999999999999</v>
      </c>
      <c r="E1695">
        <v>3389</v>
      </c>
      <c r="F1695">
        <v>3406</v>
      </c>
      <c r="G1695">
        <v>3423</v>
      </c>
      <c r="H1695" t="s">
        <v>20</v>
      </c>
      <c r="I1695">
        <v>910575</v>
      </c>
      <c r="J1695">
        <v>31832072</v>
      </c>
      <c r="K1695">
        <v>0.43</v>
      </c>
      <c r="L1695">
        <v>0.17199999999999999</v>
      </c>
      <c r="M1695">
        <v>2</v>
      </c>
    </row>
    <row r="1696" spans="1:13" x14ac:dyDescent="0.2">
      <c r="A1696" t="s">
        <v>249</v>
      </c>
      <c r="B1696" t="s">
        <v>72</v>
      </c>
      <c r="C1696">
        <v>37</v>
      </c>
      <c r="D1696">
        <v>14.954000000000001</v>
      </c>
      <c r="E1696">
        <v>3423</v>
      </c>
      <c r="F1696">
        <v>3437</v>
      </c>
      <c r="G1696">
        <v>3459</v>
      </c>
      <c r="H1696" t="s">
        <v>20</v>
      </c>
      <c r="I1696">
        <v>1396515</v>
      </c>
      <c r="J1696">
        <v>48744452</v>
      </c>
      <c r="K1696">
        <v>0.66</v>
      </c>
      <c r="L1696">
        <v>0.26400000000000001</v>
      </c>
      <c r="M1696">
        <v>2</v>
      </c>
    </row>
    <row r="1697" spans="1:13" x14ac:dyDescent="0.2">
      <c r="A1697" t="s">
        <v>249</v>
      </c>
      <c r="B1697" t="s">
        <v>73</v>
      </c>
      <c r="C1697">
        <v>38</v>
      </c>
      <c r="D1697">
        <v>15.122999999999999</v>
      </c>
      <c r="E1697">
        <v>3459</v>
      </c>
      <c r="F1697">
        <v>3490</v>
      </c>
      <c r="G1697">
        <v>3524</v>
      </c>
      <c r="H1697" t="s">
        <v>123</v>
      </c>
      <c r="I1697">
        <v>671986</v>
      </c>
      <c r="J1697">
        <v>57617989</v>
      </c>
      <c r="K1697">
        <v>0.78</v>
      </c>
      <c r="L1697">
        <v>0.312</v>
      </c>
      <c r="M1697">
        <v>2</v>
      </c>
    </row>
    <row r="1698" spans="1:13" x14ac:dyDescent="0.2">
      <c r="A1698" t="s">
        <v>249</v>
      </c>
      <c r="B1698" t="s">
        <v>74</v>
      </c>
      <c r="C1698">
        <v>39</v>
      </c>
      <c r="D1698">
        <v>15.266999999999999</v>
      </c>
      <c r="E1698">
        <v>3524</v>
      </c>
      <c r="F1698">
        <v>3536</v>
      </c>
      <c r="G1698">
        <v>3559</v>
      </c>
      <c r="H1698" t="s">
        <v>124</v>
      </c>
      <c r="I1698">
        <v>655099</v>
      </c>
      <c r="J1698">
        <v>23621899</v>
      </c>
      <c r="K1698">
        <v>0.32</v>
      </c>
      <c r="L1698">
        <v>0.128</v>
      </c>
      <c r="M1698">
        <v>2</v>
      </c>
    </row>
    <row r="1699" spans="1:13" x14ac:dyDescent="0.2">
      <c r="A1699" t="s">
        <v>249</v>
      </c>
      <c r="B1699" t="s">
        <v>75</v>
      </c>
      <c r="C1699">
        <v>40</v>
      </c>
      <c r="D1699">
        <v>15.458</v>
      </c>
      <c r="E1699">
        <v>3559</v>
      </c>
      <c r="F1699">
        <v>3596</v>
      </c>
      <c r="G1699">
        <v>3659</v>
      </c>
      <c r="H1699" t="s">
        <v>22</v>
      </c>
      <c r="I1699">
        <v>805800</v>
      </c>
      <c r="J1699">
        <v>39258759</v>
      </c>
      <c r="K1699">
        <v>0.53</v>
      </c>
      <c r="L1699">
        <v>0.21199999999999999</v>
      </c>
      <c r="M1699">
        <v>2</v>
      </c>
    </row>
    <row r="1700" spans="1:13" x14ac:dyDescent="0.2">
      <c r="A1700" t="s">
        <v>249</v>
      </c>
      <c r="B1700" t="s">
        <v>77</v>
      </c>
      <c r="C1700">
        <v>41</v>
      </c>
      <c r="D1700">
        <v>15.71</v>
      </c>
      <c r="E1700">
        <v>3659</v>
      </c>
      <c r="F1700">
        <v>3676</v>
      </c>
      <c r="G1700">
        <v>3709</v>
      </c>
      <c r="H1700" t="s">
        <v>49</v>
      </c>
      <c r="I1700">
        <v>732580</v>
      </c>
      <c r="J1700">
        <v>22954241</v>
      </c>
      <c r="K1700">
        <v>0.31</v>
      </c>
      <c r="L1700">
        <v>0.124</v>
      </c>
      <c r="M1700">
        <v>2</v>
      </c>
    </row>
    <row r="1701" spans="1:13" x14ac:dyDescent="0.2">
      <c r="A1701" t="s">
        <v>249</v>
      </c>
      <c r="B1701" t="s">
        <v>78</v>
      </c>
      <c r="C1701">
        <v>42</v>
      </c>
      <c r="D1701">
        <v>16.114999999999998</v>
      </c>
      <c r="E1701">
        <v>3757</v>
      </c>
      <c r="F1701">
        <v>3804</v>
      </c>
      <c r="G1701">
        <v>3820</v>
      </c>
      <c r="H1701" t="s">
        <v>123</v>
      </c>
      <c r="I1701">
        <v>554896</v>
      </c>
      <c r="J1701">
        <v>49891446</v>
      </c>
      <c r="K1701">
        <v>0.67</v>
      </c>
      <c r="L1701">
        <v>0.27</v>
      </c>
      <c r="M1701">
        <v>2</v>
      </c>
    </row>
    <row r="1702" spans="1:13" x14ac:dyDescent="0.2">
      <c r="A1702" t="s">
        <v>249</v>
      </c>
      <c r="B1702" t="s">
        <v>79</v>
      </c>
      <c r="C1702">
        <v>43</v>
      </c>
      <c r="D1702">
        <v>16.215</v>
      </c>
      <c r="E1702">
        <v>3820</v>
      </c>
      <c r="F1702">
        <v>3836</v>
      </c>
      <c r="G1702">
        <v>3846</v>
      </c>
      <c r="H1702" t="s">
        <v>22</v>
      </c>
      <c r="I1702">
        <v>704150</v>
      </c>
      <c r="J1702">
        <v>25071590</v>
      </c>
      <c r="K1702">
        <v>0.34</v>
      </c>
      <c r="L1702">
        <v>0.13600000000000001</v>
      </c>
      <c r="M1702">
        <v>2</v>
      </c>
    </row>
    <row r="1703" spans="1:13" x14ac:dyDescent="0.2">
      <c r="A1703" t="s">
        <v>249</v>
      </c>
      <c r="B1703" t="s">
        <v>80</v>
      </c>
      <c r="C1703">
        <v>44</v>
      </c>
      <c r="D1703">
        <v>16.364000000000001</v>
      </c>
      <c r="E1703">
        <v>3846</v>
      </c>
      <c r="F1703">
        <v>3883</v>
      </c>
      <c r="G1703">
        <v>3906</v>
      </c>
      <c r="H1703" t="s">
        <v>22</v>
      </c>
      <c r="I1703">
        <v>1727604</v>
      </c>
      <c r="J1703">
        <v>87477586</v>
      </c>
      <c r="K1703">
        <v>1.18</v>
      </c>
      <c r="L1703">
        <v>0.47299999999999998</v>
      </c>
      <c r="M1703">
        <v>2</v>
      </c>
    </row>
    <row r="1704" spans="1:13" x14ac:dyDescent="0.2">
      <c r="A1704" t="s">
        <v>249</v>
      </c>
      <c r="B1704" t="s">
        <v>81</v>
      </c>
      <c r="C1704">
        <v>45</v>
      </c>
      <c r="D1704">
        <v>16.55</v>
      </c>
      <c r="E1704">
        <v>3906</v>
      </c>
      <c r="F1704">
        <v>3942</v>
      </c>
      <c r="G1704">
        <v>3966</v>
      </c>
      <c r="H1704" t="s">
        <v>43</v>
      </c>
      <c r="I1704">
        <v>4652202</v>
      </c>
      <c r="J1704">
        <v>135381451</v>
      </c>
      <c r="K1704">
        <v>1.83</v>
      </c>
      <c r="L1704">
        <v>0.73299999999999998</v>
      </c>
      <c r="M1704">
        <v>2</v>
      </c>
    </row>
    <row r="1705" spans="1:13" x14ac:dyDescent="0.2">
      <c r="A1705" t="s">
        <v>249</v>
      </c>
      <c r="B1705" t="s">
        <v>82</v>
      </c>
      <c r="C1705">
        <v>46</v>
      </c>
      <c r="D1705">
        <v>16.84</v>
      </c>
      <c r="E1705">
        <v>4015</v>
      </c>
      <c r="F1705">
        <v>4033</v>
      </c>
      <c r="G1705">
        <v>4045</v>
      </c>
      <c r="H1705" t="s">
        <v>20</v>
      </c>
      <c r="I1705">
        <v>847791</v>
      </c>
      <c r="J1705">
        <v>29148701</v>
      </c>
      <c r="K1705">
        <v>0.39</v>
      </c>
      <c r="L1705">
        <v>0.158</v>
      </c>
      <c r="M1705">
        <v>2</v>
      </c>
    </row>
    <row r="1706" spans="1:13" x14ac:dyDescent="0.2">
      <c r="A1706" t="s">
        <v>249</v>
      </c>
      <c r="B1706" t="s">
        <v>83</v>
      </c>
      <c r="C1706">
        <v>47</v>
      </c>
      <c r="D1706">
        <v>16.937000000000001</v>
      </c>
      <c r="E1706">
        <v>4045</v>
      </c>
      <c r="F1706">
        <v>4064</v>
      </c>
      <c r="G1706">
        <v>4119</v>
      </c>
      <c r="H1706" t="s">
        <v>115</v>
      </c>
      <c r="I1706">
        <v>1909236</v>
      </c>
      <c r="J1706">
        <v>94076944</v>
      </c>
      <c r="K1706">
        <v>1.27</v>
      </c>
      <c r="L1706">
        <v>0.50900000000000001</v>
      </c>
      <c r="M1706">
        <v>2</v>
      </c>
    </row>
    <row r="1707" spans="1:13" x14ac:dyDescent="0.2">
      <c r="A1707" t="s">
        <v>249</v>
      </c>
      <c r="B1707" t="s">
        <v>85</v>
      </c>
      <c r="C1707">
        <v>48</v>
      </c>
      <c r="D1707">
        <v>17.190999999999999</v>
      </c>
      <c r="E1707">
        <v>4119</v>
      </c>
      <c r="F1707">
        <v>4144</v>
      </c>
      <c r="G1707">
        <v>4158</v>
      </c>
      <c r="H1707" t="s">
        <v>26</v>
      </c>
      <c r="I1707">
        <v>1759546</v>
      </c>
      <c r="J1707">
        <v>55503225</v>
      </c>
      <c r="K1707">
        <v>0.75</v>
      </c>
      <c r="L1707">
        <v>0.3</v>
      </c>
      <c r="M1707">
        <v>2</v>
      </c>
    </row>
    <row r="1708" spans="1:13" x14ac:dyDescent="0.2">
      <c r="A1708" t="s">
        <v>249</v>
      </c>
      <c r="B1708" t="s">
        <v>86</v>
      </c>
      <c r="C1708">
        <v>49</v>
      </c>
      <c r="D1708">
        <v>17.274000000000001</v>
      </c>
      <c r="E1708">
        <v>4158</v>
      </c>
      <c r="F1708">
        <v>4170</v>
      </c>
      <c r="G1708">
        <v>4197</v>
      </c>
      <c r="H1708" t="s">
        <v>123</v>
      </c>
      <c r="I1708">
        <v>1598090</v>
      </c>
      <c r="J1708">
        <v>60183086</v>
      </c>
      <c r="K1708">
        <v>0.81</v>
      </c>
      <c r="L1708">
        <v>0.32600000000000001</v>
      </c>
      <c r="M1708">
        <v>2</v>
      </c>
    </row>
    <row r="1709" spans="1:13" x14ac:dyDescent="0.2">
      <c r="A1709" t="s">
        <v>249</v>
      </c>
      <c r="B1709" t="s">
        <v>87</v>
      </c>
      <c r="C1709">
        <v>50</v>
      </c>
      <c r="D1709">
        <v>17.431000000000001</v>
      </c>
      <c r="E1709">
        <v>4197</v>
      </c>
      <c r="F1709">
        <v>4220</v>
      </c>
      <c r="G1709">
        <v>4249</v>
      </c>
      <c r="H1709" t="s">
        <v>123</v>
      </c>
      <c r="I1709">
        <v>1164635</v>
      </c>
      <c r="J1709">
        <v>50021669</v>
      </c>
      <c r="K1709">
        <v>0.68</v>
      </c>
      <c r="L1709">
        <v>0.27100000000000002</v>
      </c>
      <c r="M1709">
        <v>2</v>
      </c>
    </row>
    <row r="1710" spans="1:13" x14ac:dyDescent="0.2">
      <c r="A1710" t="s">
        <v>249</v>
      </c>
      <c r="B1710" t="s">
        <v>88</v>
      </c>
      <c r="C1710">
        <v>51</v>
      </c>
      <c r="D1710">
        <v>17.649999999999999</v>
      </c>
      <c r="E1710">
        <v>4249</v>
      </c>
      <c r="F1710">
        <v>4289</v>
      </c>
      <c r="G1710">
        <v>4319</v>
      </c>
      <c r="H1710" t="s">
        <v>30</v>
      </c>
      <c r="I1710">
        <v>998030</v>
      </c>
      <c r="J1710">
        <v>40276631</v>
      </c>
      <c r="K1710">
        <v>0.54</v>
      </c>
      <c r="L1710">
        <v>0.218</v>
      </c>
      <c r="M1710">
        <v>2</v>
      </c>
    </row>
    <row r="1711" spans="1:13" x14ac:dyDescent="0.2">
      <c r="A1711" t="s">
        <v>249</v>
      </c>
      <c r="B1711" t="s">
        <v>89</v>
      </c>
      <c r="C1711">
        <v>52</v>
      </c>
      <c r="D1711">
        <v>18.181999999999999</v>
      </c>
      <c r="E1711">
        <v>4409</v>
      </c>
      <c r="F1711">
        <v>4458</v>
      </c>
      <c r="G1711">
        <v>4477</v>
      </c>
      <c r="H1711" t="s">
        <v>76</v>
      </c>
      <c r="I1711">
        <v>948717</v>
      </c>
      <c r="J1711">
        <v>27148305</v>
      </c>
      <c r="K1711">
        <v>0.37</v>
      </c>
      <c r="L1711">
        <v>0.14699999999999999</v>
      </c>
      <c r="M1711">
        <v>2</v>
      </c>
    </row>
    <row r="1712" spans="1:13" x14ac:dyDescent="0.2">
      <c r="A1712" t="s">
        <v>249</v>
      </c>
      <c r="B1712" t="s">
        <v>91</v>
      </c>
      <c r="C1712">
        <v>53</v>
      </c>
      <c r="D1712">
        <v>18.411000000000001</v>
      </c>
      <c r="E1712">
        <v>4510</v>
      </c>
      <c r="F1712">
        <v>4530</v>
      </c>
      <c r="G1712">
        <v>4550</v>
      </c>
      <c r="H1712" t="s">
        <v>153</v>
      </c>
      <c r="I1712">
        <v>557466</v>
      </c>
      <c r="J1712">
        <v>24672400</v>
      </c>
      <c r="K1712">
        <v>0.33</v>
      </c>
      <c r="L1712">
        <v>0.13400000000000001</v>
      </c>
      <c r="M1712">
        <v>2</v>
      </c>
    </row>
    <row r="1713" spans="1:13" x14ac:dyDescent="0.2">
      <c r="A1713" t="s">
        <v>249</v>
      </c>
      <c r="B1713" t="s">
        <v>92</v>
      </c>
      <c r="C1713">
        <v>54</v>
      </c>
      <c r="D1713">
        <v>18.515000000000001</v>
      </c>
      <c r="E1713">
        <v>4550</v>
      </c>
      <c r="F1713">
        <v>4563</v>
      </c>
      <c r="G1713">
        <v>4577</v>
      </c>
      <c r="H1713" t="s">
        <v>124</v>
      </c>
      <c r="I1713">
        <v>607677</v>
      </c>
      <c r="J1713">
        <v>17753145</v>
      </c>
      <c r="K1713">
        <v>0.24</v>
      </c>
      <c r="L1713">
        <v>9.6000000000000002E-2</v>
      </c>
      <c r="M1713">
        <v>2</v>
      </c>
    </row>
    <row r="1714" spans="1:13" x14ac:dyDescent="0.2">
      <c r="A1714" t="s">
        <v>249</v>
      </c>
      <c r="B1714" t="s">
        <v>93</v>
      </c>
      <c r="C1714">
        <v>55</v>
      </c>
      <c r="D1714">
        <v>18.690999999999999</v>
      </c>
      <c r="E1714">
        <v>4598</v>
      </c>
      <c r="F1714">
        <v>4619</v>
      </c>
      <c r="G1714">
        <v>4673</v>
      </c>
      <c r="H1714" t="s">
        <v>24</v>
      </c>
      <c r="I1714">
        <v>920909</v>
      </c>
      <c r="J1714">
        <v>34389060</v>
      </c>
      <c r="K1714">
        <v>0.47</v>
      </c>
      <c r="L1714">
        <v>0.186</v>
      </c>
      <c r="M1714">
        <v>2</v>
      </c>
    </row>
    <row r="1715" spans="1:13" x14ac:dyDescent="0.2">
      <c r="A1715" t="s">
        <v>249</v>
      </c>
      <c r="B1715" t="s">
        <v>94</v>
      </c>
      <c r="C1715">
        <v>56</v>
      </c>
      <c r="D1715">
        <v>19.114000000000001</v>
      </c>
      <c r="E1715">
        <v>4673</v>
      </c>
      <c r="F1715">
        <v>4752</v>
      </c>
      <c r="G1715">
        <v>4793</v>
      </c>
      <c r="H1715" t="s">
        <v>38</v>
      </c>
      <c r="I1715">
        <v>18198055</v>
      </c>
      <c r="J1715">
        <v>519904199</v>
      </c>
      <c r="K1715">
        <v>7.03</v>
      </c>
      <c r="L1715">
        <v>2.8130000000000002</v>
      </c>
      <c r="M1715">
        <v>2</v>
      </c>
    </row>
    <row r="1716" spans="1:13" x14ac:dyDescent="0.2">
      <c r="A1716" t="s">
        <v>249</v>
      </c>
      <c r="B1716" t="s">
        <v>96</v>
      </c>
      <c r="C1716">
        <v>57</v>
      </c>
      <c r="D1716">
        <v>19.401</v>
      </c>
      <c r="E1716">
        <v>4823</v>
      </c>
      <c r="F1716">
        <v>4843</v>
      </c>
      <c r="G1716">
        <v>4853</v>
      </c>
      <c r="H1716" t="s">
        <v>26</v>
      </c>
      <c r="I1716">
        <v>822529</v>
      </c>
      <c r="J1716">
        <v>21709360</v>
      </c>
      <c r="K1716">
        <v>0.28999999999999998</v>
      </c>
      <c r="L1716">
        <v>0.11700000000000001</v>
      </c>
      <c r="M1716">
        <v>2</v>
      </c>
    </row>
    <row r="1717" spans="1:13" x14ac:dyDescent="0.2">
      <c r="A1717" t="s">
        <v>249</v>
      </c>
      <c r="B1717" t="s">
        <v>97</v>
      </c>
      <c r="C1717">
        <v>58</v>
      </c>
      <c r="D1717">
        <v>19.504000000000001</v>
      </c>
      <c r="E1717">
        <v>4853</v>
      </c>
      <c r="F1717">
        <v>4876</v>
      </c>
      <c r="G1717">
        <v>4910</v>
      </c>
      <c r="H1717" t="s">
        <v>49</v>
      </c>
      <c r="I1717">
        <v>2220353</v>
      </c>
      <c r="J1717">
        <v>67567048</v>
      </c>
      <c r="K1717">
        <v>0.91</v>
      </c>
      <c r="L1717">
        <v>0.36599999999999999</v>
      </c>
      <c r="M1717">
        <v>2</v>
      </c>
    </row>
    <row r="1718" spans="1:13" x14ac:dyDescent="0.2">
      <c r="A1718" t="s">
        <v>249</v>
      </c>
      <c r="B1718" t="s">
        <v>98</v>
      </c>
      <c r="C1718">
        <v>59</v>
      </c>
      <c r="D1718">
        <v>19.876999999999999</v>
      </c>
      <c r="E1718">
        <v>4970</v>
      </c>
      <c r="F1718">
        <v>4994</v>
      </c>
      <c r="G1718">
        <v>5032</v>
      </c>
      <c r="H1718" t="s">
        <v>116</v>
      </c>
      <c r="I1718">
        <v>482273</v>
      </c>
      <c r="J1718">
        <v>20552616</v>
      </c>
      <c r="K1718">
        <v>0.28000000000000003</v>
      </c>
      <c r="L1718">
        <v>0.111</v>
      </c>
      <c r="M1718">
        <v>2</v>
      </c>
    </row>
    <row r="1719" spans="1:13" x14ac:dyDescent="0.2">
      <c r="A1719" t="s">
        <v>249</v>
      </c>
      <c r="B1719" t="s">
        <v>100</v>
      </c>
      <c r="C1719">
        <v>60</v>
      </c>
      <c r="D1719">
        <v>20.131</v>
      </c>
      <c r="E1719">
        <v>5032</v>
      </c>
      <c r="F1719">
        <v>5074</v>
      </c>
      <c r="G1719">
        <v>5084</v>
      </c>
      <c r="H1719" t="s">
        <v>240</v>
      </c>
      <c r="I1719">
        <v>658820</v>
      </c>
      <c r="J1719">
        <v>19912024</v>
      </c>
      <c r="K1719">
        <v>0.27</v>
      </c>
      <c r="L1719">
        <v>0.108</v>
      </c>
      <c r="M1719">
        <v>2</v>
      </c>
    </row>
    <row r="1720" spans="1:13" x14ac:dyDescent="0.2">
      <c r="A1720" t="s">
        <v>249</v>
      </c>
      <c r="B1720" t="s">
        <v>102</v>
      </c>
      <c r="C1720">
        <v>61</v>
      </c>
      <c r="D1720">
        <v>20.192</v>
      </c>
      <c r="E1720">
        <v>5084</v>
      </c>
      <c r="F1720">
        <v>5093</v>
      </c>
      <c r="G1720">
        <v>5107</v>
      </c>
      <c r="H1720" t="s">
        <v>22</v>
      </c>
      <c r="I1720">
        <v>579882</v>
      </c>
      <c r="J1720">
        <v>14473641</v>
      </c>
      <c r="K1720">
        <v>0.2</v>
      </c>
      <c r="L1720">
        <v>7.8E-2</v>
      </c>
      <c r="M1720">
        <v>2</v>
      </c>
    </row>
    <row r="1721" spans="1:13" x14ac:dyDescent="0.2">
      <c r="A1721" t="s">
        <v>249</v>
      </c>
      <c r="B1721" t="s">
        <v>103</v>
      </c>
      <c r="C1721">
        <v>62</v>
      </c>
      <c r="D1721">
        <v>21.181000000000001</v>
      </c>
      <c r="E1721">
        <v>5350</v>
      </c>
      <c r="F1721">
        <v>5406</v>
      </c>
      <c r="G1721">
        <v>5466</v>
      </c>
      <c r="H1721" t="s">
        <v>68</v>
      </c>
      <c r="I1721">
        <v>433745</v>
      </c>
      <c r="J1721">
        <v>17335341</v>
      </c>
      <c r="K1721">
        <v>0.23</v>
      </c>
      <c r="L1721">
        <v>9.4E-2</v>
      </c>
      <c r="M1721">
        <v>2</v>
      </c>
    </row>
    <row r="1722" spans="1:13" x14ac:dyDescent="0.2">
      <c r="A1722" t="s">
        <v>249</v>
      </c>
      <c r="B1722" t="s">
        <v>104</v>
      </c>
      <c r="C1722">
        <v>63</v>
      </c>
      <c r="D1722">
        <v>22.076000000000001</v>
      </c>
      <c r="E1722">
        <v>5631</v>
      </c>
      <c r="F1722">
        <v>5689</v>
      </c>
      <c r="G1722">
        <v>5734</v>
      </c>
      <c r="H1722" t="s">
        <v>22</v>
      </c>
      <c r="I1722">
        <v>444863</v>
      </c>
      <c r="J1722">
        <v>22183860</v>
      </c>
      <c r="K1722">
        <v>0.3</v>
      </c>
      <c r="L1722">
        <v>0.12</v>
      </c>
      <c r="M1722">
        <v>2</v>
      </c>
    </row>
    <row r="1723" spans="1:13" x14ac:dyDescent="0.2">
      <c r="A1723" t="s">
        <v>249</v>
      </c>
      <c r="B1723" t="s">
        <v>106</v>
      </c>
      <c r="C1723">
        <v>64</v>
      </c>
      <c r="D1723">
        <v>22.286999999999999</v>
      </c>
      <c r="E1723">
        <v>5734</v>
      </c>
      <c r="F1723">
        <v>5756</v>
      </c>
      <c r="G1723">
        <v>5786</v>
      </c>
      <c r="H1723" t="s">
        <v>116</v>
      </c>
      <c r="I1723">
        <v>2651584</v>
      </c>
      <c r="J1723">
        <v>89214600</v>
      </c>
      <c r="K1723">
        <v>1.21</v>
      </c>
      <c r="L1723">
        <v>0.48299999999999998</v>
      </c>
      <c r="M1723">
        <v>2</v>
      </c>
    </row>
    <row r="1724" spans="1:13" x14ac:dyDescent="0.2">
      <c r="A1724" t="s">
        <v>249</v>
      </c>
      <c r="B1724" t="s">
        <v>107</v>
      </c>
      <c r="C1724">
        <v>65</v>
      </c>
      <c r="D1724">
        <v>22.658000000000001</v>
      </c>
      <c r="E1724">
        <v>5824</v>
      </c>
      <c r="F1724">
        <v>5873</v>
      </c>
      <c r="G1724">
        <v>5907</v>
      </c>
      <c r="H1724" t="s">
        <v>84</v>
      </c>
      <c r="I1724">
        <v>1254144</v>
      </c>
      <c r="J1724">
        <v>59717287</v>
      </c>
      <c r="K1724">
        <v>0.81</v>
      </c>
      <c r="L1724">
        <v>0.32300000000000001</v>
      </c>
      <c r="M1724">
        <v>2</v>
      </c>
    </row>
    <row r="1725" spans="1:13" x14ac:dyDescent="0.2">
      <c r="A1725" t="s">
        <v>249</v>
      </c>
      <c r="B1725" t="s">
        <v>108</v>
      </c>
      <c r="C1725">
        <v>66</v>
      </c>
      <c r="D1725">
        <v>23.105</v>
      </c>
      <c r="E1725">
        <v>5969</v>
      </c>
      <c r="F1725">
        <v>6015</v>
      </c>
      <c r="G1725">
        <v>6053</v>
      </c>
      <c r="H1725" t="s">
        <v>64</v>
      </c>
      <c r="I1725">
        <v>1294238</v>
      </c>
      <c r="J1725">
        <v>36241067</v>
      </c>
      <c r="K1725">
        <v>0.49</v>
      </c>
      <c r="L1725">
        <v>0.19600000000000001</v>
      </c>
      <c r="M1725">
        <v>2</v>
      </c>
    </row>
    <row r="1726" spans="1:13" x14ac:dyDescent="0.2">
      <c r="A1726" t="s">
        <v>249</v>
      </c>
      <c r="B1726" t="s">
        <v>109</v>
      </c>
      <c r="C1726">
        <v>67</v>
      </c>
      <c r="D1726">
        <v>23.315000000000001</v>
      </c>
      <c r="E1726">
        <v>6066</v>
      </c>
      <c r="F1726">
        <v>6081</v>
      </c>
      <c r="G1726">
        <v>6096</v>
      </c>
      <c r="H1726" t="s">
        <v>28</v>
      </c>
      <c r="I1726">
        <v>688258</v>
      </c>
      <c r="J1726">
        <v>16507442</v>
      </c>
      <c r="K1726">
        <v>0.22</v>
      </c>
      <c r="L1726">
        <v>8.8999999999999996E-2</v>
      </c>
      <c r="M1726">
        <v>2</v>
      </c>
    </row>
    <row r="1727" spans="1:13" x14ac:dyDescent="0.2">
      <c r="A1727" t="s">
        <v>249</v>
      </c>
      <c r="B1727" t="s">
        <v>130</v>
      </c>
      <c r="C1727">
        <v>68</v>
      </c>
      <c r="D1727">
        <v>23.408999999999999</v>
      </c>
      <c r="E1727">
        <v>6096</v>
      </c>
      <c r="F1727">
        <v>6111</v>
      </c>
      <c r="G1727">
        <v>6134</v>
      </c>
      <c r="H1727" t="s">
        <v>84</v>
      </c>
      <c r="I1727">
        <v>639871</v>
      </c>
      <c r="J1727">
        <v>17867893</v>
      </c>
      <c r="K1727">
        <v>0.24</v>
      </c>
      <c r="L1727">
        <v>9.7000000000000003E-2</v>
      </c>
      <c r="M1727">
        <v>2</v>
      </c>
    </row>
    <row r="1728" spans="1:13" x14ac:dyDescent="0.2">
      <c r="A1728" t="s">
        <v>249</v>
      </c>
      <c r="B1728" t="s">
        <v>131</v>
      </c>
      <c r="C1728">
        <v>69</v>
      </c>
      <c r="D1728">
        <v>23.54</v>
      </c>
      <c r="E1728">
        <v>6134</v>
      </c>
      <c r="F1728">
        <v>6152</v>
      </c>
      <c r="G1728">
        <v>6184</v>
      </c>
      <c r="H1728" t="s">
        <v>24</v>
      </c>
      <c r="I1728">
        <v>548104</v>
      </c>
      <c r="J1728">
        <v>15985138</v>
      </c>
      <c r="K1728">
        <v>0.22</v>
      </c>
      <c r="L1728">
        <v>8.6999999999999994E-2</v>
      </c>
      <c r="M1728">
        <v>2</v>
      </c>
    </row>
    <row r="1729" spans="1:13" x14ac:dyDescent="0.2">
      <c r="A1729" t="s">
        <v>249</v>
      </c>
      <c r="B1729" t="s">
        <v>132</v>
      </c>
      <c r="C1729">
        <v>70</v>
      </c>
      <c r="D1729">
        <v>23.846</v>
      </c>
      <c r="E1729">
        <v>6203</v>
      </c>
      <c r="F1729">
        <v>6249</v>
      </c>
      <c r="G1729">
        <v>6289</v>
      </c>
      <c r="H1729" t="s">
        <v>114</v>
      </c>
      <c r="I1729">
        <v>659482</v>
      </c>
      <c r="J1729">
        <v>23177560</v>
      </c>
      <c r="K1729">
        <v>0.31</v>
      </c>
      <c r="L1729">
        <v>0.125</v>
      </c>
      <c r="M1729">
        <v>2</v>
      </c>
    </row>
    <row r="1730" spans="1:13" x14ac:dyDescent="0.2">
      <c r="A1730" t="s">
        <v>249</v>
      </c>
      <c r="B1730" t="s">
        <v>133</v>
      </c>
      <c r="C1730">
        <v>71</v>
      </c>
      <c r="D1730">
        <v>24.600999999999999</v>
      </c>
      <c r="E1730">
        <v>6431</v>
      </c>
      <c r="F1730">
        <v>6488</v>
      </c>
      <c r="G1730">
        <v>6526</v>
      </c>
      <c r="H1730" t="s">
        <v>76</v>
      </c>
      <c r="I1730">
        <v>4580176</v>
      </c>
      <c r="J1730">
        <v>120863566</v>
      </c>
      <c r="K1730">
        <v>1.64</v>
      </c>
      <c r="L1730">
        <v>0.65400000000000003</v>
      </c>
      <c r="M1730">
        <v>2</v>
      </c>
    </row>
    <row r="1731" spans="1:13" x14ac:dyDescent="0.2">
      <c r="A1731" t="s">
        <v>249</v>
      </c>
      <c r="B1731" t="s">
        <v>134</v>
      </c>
      <c r="C1731">
        <v>72</v>
      </c>
      <c r="D1731">
        <v>24.972999999999999</v>
      </c>
      <c r="E1731">
        <v>6561</v>
      </c>
      <c r="F1731">
        <v>6605</v>
      </c>
      <c r="G1731">
        <v>6624</v>
      </c>
      <c r="H1731" t="s">
        <v>28</v>
      </c>
      <c r="I1731">
        <v>466187</v>
      </c>
      <c r="J1731">
        <v>11741723</v>
      </c>
      <c r="K1731">
        <v>0.16</v>
      </c>
      <c r="L1731">
        <v>6.4000000000000001E-2</v>
      </c>
      <c r="M1731">
        <v>2</v>
      </c>
    </row>
    <row r="1732" spans="1:13" x14ac:dyDescent="0.2">
      <c r="A1732" t="s">
        <v>249</v>
      </c>
      <c r="B1732" t="s">
        <v>135</v>
      </c>
      <c r="C1732">
        <v>73</v>
      </c>
      <c r="D1732">
        <v>26.991</v>
      </c>
      <c r="E1732">
        <v>7174</v>
      </c>
      <c r="F1732">
        <v>7244</v>
      </c>
      <c r="G1732">
        <v>7268</v>
      </c>
      <c r="H1732" t="s">
        <v>145</v>
      </c>
      <c r="I1732">
        <v>435153</v>
      </c>
      <c r="J1732">
        <v>12929323</v>
      </c>
      <c r="K1732">
        <v>0.17</v>
      </c>
      <c r="L1732">
        <v>7.0000000000000007E-2</v>
      </c>
      <c r="M1732">
        <v>2</v>
      </c>
    </row>
    <row r="1733" spans="1:13" x14ac:dyDescent="0.2">
      <c r="A1733" t="s">
        <v>249</v>
      </c>
      <c r="B1733" t="s">
        <v>136</v>
      </c>
      <c r="C1733">
        <v>74</v>
      </c>
      <c r="D1733">
        <v>28.82</v>
      </c>
      <c r="E1733">
        <v>7765</v>
      </c>
      <c r="F1733">
        <v>7822</v>
      </c>
      <c r="G1733">
        <v>7845</v>
      </c>
      <c r="H1733" t="s">
        <v>56</v>
      </c>
      <c r="I1733">
        <v>969027</v>
      </c>
      <c r="J1733">
        <v>24730938</v>
      </c>
      <c r="K1733">
        <v>0.33</v>
      </c>
      <c r="L1733">
        <v>0.13400000000000001</v>
      </c>
      <c r="M1733">
        <v>2</v>
      </c>
    </row>
    <row r="1734" spans="1:13" x14ac:dyDescent="0.2">
      <c r="A1734" t="s">
        <v>249</v>
      </c>
      <c r="B1734" t="s">
        <v>137</v>
      </c>
      <c r="C1734">
        <v>75</v>
      </c>
      <c r="D1734">
        <v>29.259</v>
      </c>
      <c r="E1734">
        <v>7941</v>
      </c>
      <c r="F1734">
        <v>7961</v>
      </c>
      <c r="G1734">
        <v>7980</v>
      </c>
      <c r="H1734" t="s">
        <v>38</v>
      </c>
      <c r="I1734">
        <v>602209</v>
      </c>
      <c r="J1734">
        <v>14434493</v>
      </c>
      <c r="K1734">
        <v>0.2</v>
      </c>
      <c r="L1734">
        <v>7.8E-2</v>
      </c>
      <c r="M1734">
        <v>2</v>
      </c>
    </row>
    <row r="1735" spans="1:13" x14ac:dyDescent="0.2">
      <c r="A1735" t="s">
        <v>249</v>
      </c>
      <c r="B1735" t="s">
        <v>138</v>
      </c>
      <c r="C1735">
        <v>76</v>
      </c>
      <c r="D1735">
        <v>31.239000000000001</v>
      </c>
      <c r="E1735">
        <v>8564</v>
      </c>
      <c r="F1735">
        <v>8587</v>
      </c>
      <c r="G1735">
        <v>8623</v>
      </c>
      <c r="H1735" t="s">
        <v>28</v>
      </c>
      <c r="I1735">
        <v>628310</v>
      </c>
      <c r="J1735">
        <v>17442417</v>
      </c>
      <c r="K1735">
        <v>0.24</v>
      </c>
      <c r="L1735">
        <v>9.4E-2</v>
      </c>
      <c r="M1735">
        <v>2</v>
      </c>
    </row>
    <row r="1736" spans="1:13" x14ac:dyDescent="0.2">
      <c r="A1736" t="s">
        <v>249</v>
      </c>
      <c r="B1736" t="s">
        <v>139</v>
      </c>
      <c r="C1736">
        <v>77</v>
      </c>
      <c r="D1736">
        <v>32.003999999999998</v>
      </c>
      <c r="E1736">
        <v>8794</v>
      </c>
      <c r="F1736">
        <v>8829</v>
      </c>
      <c r="G1736">
        <v>8871</v>
      </c>
      <c r="H1736" t="s">
        <v>66</v>
      </c>
      <c r="I1736">
        <v>453135</v>
      </c>
      <c r="J1736">
        <v>13245591</v>
      </c>
      <c r="K1736">
        <v>0.18</v>
      </c>
      <c r="L1736">
        <v>7.1999999999999995E-2</v>
      </c>
      <c r="M1736">
        <v>2</v>
      </c>
    </row>
    <row r="1737" spans="1:13" x14ac:dyDescent="0.2">
      <c r="A1737" t="s">
        <v>249</v>
      </c>
      <c r="B1737" t="s">
        <v>140</v>
      </c>
      <c r="C1737">
        <v>78</v>
      </c>
      <c r="D1737">
        <v>32.872999999999998</v>
      </c>
      <c r="E1737">
        <v>9077</v>
      </c>
      <c r="F1737">
        <v>9104</v>
      </c>
      <c r="G1737">
        <v>9151</v>
      </c>
      <c r="H1737" t="s">
        <v>36</v>
      </c>
      <c r="I1737">
        <v>1102112</v>
      </c>
      <c r="J1737">
        <v>29336618</v>
      </c>
      <c r="K1737">
        <v>0.4</v>
      </c>
      <c r="L1737">
        <v>0.159</v>
      </c>
      <c r="M1737">
        <v>2</v>
      </c>
    </row>
    <row r="1738" spans="1:13" x14ac:dyDescent="0.2">
      <c r="A1738" t="s">
        <v>250</v>
      </c>
      <c r="B1738" t="s">
        <v>13</v>
      </c>
      <c r="C1738">
        <v>1</v>
      </c>
      <c r="D1738">
        <v>4.3710000000000004</v>
      </c>
      <c r="E1738">
        <v>76</v>
      </c>
      <c r="F1738">
        <v>90</v>
      </c>
      <c r="G1738">
        <v>131</v>
      </c>
      <c r="H1738" t="s">
        <v>167</v>
      </c>
      <c r="I1738">
        <v>642761</v>
      </c>
      <c r="J1738">
        <v>25202779</v>
      </c>
      <c r="K1738">
        <v>0.22</v>
      </c>
      <c r="L1738">
        <v>0.10100000000000001</v>
      </c>
      <c r="M1738">
        <v>2</v>
      </c>
    </row>
    <row r="1739" spans="1:13" x14ac:dyDescent="0.2">
      <c r="A1739" t="s">
        <v>250</v>
      </c>
      <c r="B1739" t="s">
        <v>15</v>
      </c>
      <c r="C1739">
        <v>2</v>
      </c>
      <c r="D1739">
        <v>4.8730000000000002</v>
      </c>
      <c r="E1739">
        <v>236</v>
      </c>
      <c r="F1739">
        <v>249</v>
      </c>
      <c r="G1739">
        <v>352</v>
      </c>
      <c r="H1739" t="s">
        <v>68</v>
      </c>
      <c r="I1739">
        <v>521399</v>
      </c>
      <c r="J1739">
        <v>18359761</v>
      </c>
      <c r="K1739">
        <v>0.16</v>
      </c>
      <c r="L1739">
        <v>7.3999999999999996E-2</v>
      </c>
      <c r="M1739">
        <v>2</v>
      </c>
    </row>
    <row r="1740" spans="1:13" x14ac:dyDescent="0.2">
      <c r="A1740" t="s">
        <v>250</v>
      </c>
      <c r="B1740" t="s">
        <v>17</v>
      </c>
      <c r="C1740">
        <v>3</v>
      </c>
      <c r="D1740">
        <v>5.4240000000000004</v>
      </c>
      <c r="E1740">
        <v>409</v>
      </c>
      <c r="F1740">
        <v>423</v>
      </c>
      <c r="G1740">
        <v>472</v>
      </c>
      <c r="H1740" t="s">
        <v>76</v>
      </c>
      <c r="I1740">
        <v>5037998</v>
      </c>
      <c r="J1740">
        <v>105115073</v>
      </c>
      <c r="K1740">
        <v>0.91</v>
      </c>
      <c r="L1740">
        <v>0.42299999999999999</v>
      </c>
      <c r="M1740">
        <v>2</v>
      </c>
    </row>
    <row r="1741" spans="1:13" x14ac:dyDescent="0.2">
      <c r="A1741" t="s">
        <v>250</v>
      </c>
      <c r="B1741" t="s">
        <v>19</v>
      </c>
      <c r="C1741">
        <v>4</v>
      </c>
      <c r="D1741">
        <v>5.7590000000000003</v>
      </c>
      <c r="E1741">
        <v>472</v>
      </c>
      <c r="F1741">
        <v>529</v>
      </c>
      <c r="G1741">
        <v>631</v>
      </c>
      <c r="H1741" t="s">
        <v>118</v>
      </c>
      <c r="I1741">
        <v>8428501</v>
      </c>
      <c r="J1741">
        <v>412107109</v>
      </c>
      <c r="K1741">
        <v>3.56</v>
      </c>
      <c r="L1741">
        <v>1.659</v>
      </c>
      <c r="M1741">
        <v>2</v>
      </c>
    </row>
    <row r="1742" spans="1:13" x14ac:dyDescent="0.2">
      <c r="A1742" t="s">
        <v>250</v>
      </c>
      <c r="B1742" t="s">
        <v>21</v>
      </c>
      <c r="C1742">
        <v>5</v>
      </c>
      <c r="D1742">
        <v>6.1180000000000003</v>
      </c>
      <c r="E1742">
        <v>631</v>
      </c>
      <c r="F1742">
        <v>642</v>
      </c>
      <c r="G1742">
        <v>700</v>
      </c>
      <c r="H1742" t="s">
        <v>30</v>
      </c>
      <c r="I1742">
        <v>811177</v>
      </c>
      <c r="J1742">
        <v>40956523</v>
      </c>
      <c r="K1742">
        <v>0.35</v>
      </c>
      <c r="L1742">
        <v>0.16500000000000001</v>
      </c>
      <c r="M1742">
        <v>2</v>
      </c>
    </row>
    <row r="1743" spans="1:13" x14ac:dyDescent="0.2">
      <c r="A1743" t="s">
        <v>250</v>
      </c>
      <c r="B1743" t="s">
        <v>23</v>
      </c>
      <c r="C1743">
        <v>6</v>
      </c>
      <c r="D1743">
        <v>7.5140000000000002</v>
      </c>
      <c r="E1743">
        <v>1062</v>
      </c>
      <c r="F1743">
        <v>1084</v>
      </c>
      <c r="G1743">
        <v>1162</v>
      </c>
      <c r="H1743" t="s">
        <v>38</v>
      </c>
      <c r="I1743">
        <v>592455</v>
      </c>
      <c r="J1743">
        <v>27312484</v>
      </c>
      <c r="K1743">
        <v>0.24</v>
      </c>
      <c r="L1743">
        <v>0.11</v>
      </c>
      <c r="M1743">
        <v>2</v>
      </c>
    </row>
    <row r="1744" spans="1:13" x14ac:dyDescent="0.2">
      <c r="A1744" t="s">
        <v>250</v>
      </c>
      <c r="B1744" t="s">
        <v>25</v>
      </c>
      <c r="C1744">
        <v>7</v>
      </c>
      <c r="D1744">
        <v>7.8179999999999996</v>
      </c>
      <c r="E1744">
        <v>1162</v>
      </c>
      <c r="F1744">
        <v>1180</v>
      </c>
      <c r="G1744">
        <v>1225</v>
      </c>
      <c r="H1744" t="s">
        <v>20</v>
      </c>
      <c r="I1744">
        <v>9679782</v>
      </c>
      <c r="J1744">
        <v>362103328</v>
      </c>
      <c r="K1744">
        <v>3.13</v>
      </c>
      <c r="L1744">
        <v>1.458</v>
      </c>
      <c r="M1744">
        <v>2</v>
      </c>
    </row>
    <row r="1745" spans="1:13" x14ac:dyDescent="0.2">
      <c r="A1745" t="s">
        <v>250</v>
      </c>
      <c r="B1745" t="s">
        <v>27</v>
      </c>
      <c r="C1745">
        <v>8</v>
      </c>
      <c r="D1745">
        <v>8.0090000000000003</v>
      </c>
      <c r="E1745">
        <v>1225</v>
      </c>
      <c r="F1745">
        <v>1240</v>
      </c>
      <c r="G1745">
        <v>1351</v>
      </c>
      <c r="H1745" t="s">
        <v>20</v>
      </c>
      <c r="I1745">
        <v>10706351</v>
      </c>
      <c r="J1745">
        <v>475171479</v>
      </c>
      <c r="K1745">
        <v>4.1100000000000003</v>
      </c>
      <c r="L1745">
        <v>1.913</v>
      </c>
      <c r="M1745">
        <v>2</v>
      </c>
    </row>
    <row r="1746" spans="1:13" x14ac:dyDescent="0.2">
      <c r="A1746" t="s">
        <v>250</v>
      </c>
      <c r="B1746" t="s">
        <v>29</v>
      </c>
      <c r="C1746">
        <v>9</v>
      </c>
      <c r="D1746">
        <v>8.4710000000000001</v>
      </c>
      <c r="E1746">
        <v>1351</v>
      </c>
      <c r="F1746">
        <v>1386</v>
      </c>
      <c r="G1746">
        <v>1468</v>
      </c>
      <c r="H1746" t="s">
        <v>43</v>
      </c>
      <c r="I1746">
        <v>594492</v>
      </c>
      <c r="J1746">
        <v>41058410</v>
      </c>
      <c r="K1746">
        <v>0.36</v>
      </c>
      <c r="L1746">
        <v>0.16500000000000001</v>
      </c>
      <c r="M1746">
        <v>2</v>
      </c>
    </row>
    <row r="1747" spans="1:13" x14ac:dyDescent="0.2">
      <c r="A1747" t="s">
        <v>250</v>
      </c>
      <c r="B1747" t="s">
        <v>31</v>
      </c>
      <c r="C1747">
        <v>10</v>
      </c>
      <c r="D1747">
        <v>9.0570000000000004</v>
      </c>
      <c r="E1747">
        <v>1554</v>
      </c>
      <c r="F1747">
        <v>1572</v>
      </c>
      <c r="G1747">
        <v>1631</v>
      </c>
      <c r="H1747" t="s">
        <v>43</v>
      </c>
      <c r="I1747">
        <v>1942024</v>
      </c>
      <c r="J1747">
        <v>91778399</v>
      </c>
      <c r="K1747">
        <v>0.79</v>
      </c>
      <c r="L1747">
        <v>0.37</v>
      </c>
      <c r="M1747">
        <v>2</v>
      </c>
    </row>
    <row r="1748" spans="1:13" x14ac:dyDescent="0.2">
      <c r="A1748" t="s">
        <v>250</v>
      </c>
      <c r="B1748" t="s">
        <v>33</v>
      </c>
      <c r="C1748">
        <v>11</v>
      </c>
      <c r="D1748">
        <v>9.3079999999999998</v>
      </c>
      <c r="E1748">
        <v>1631</v>
      </c>
      <c r="F1748">
        <v>1651</v>
      </c>
      <c r="G1748">
        <v>1719</v>
      </c>
      <c r="H1748" t="s">
        <v>52</v>
      </c>
      <c r="I1748">
        <v>9909040</v>
      </c>
      <c r="J1748">
        <v>556339357</v>
      </c>
      <c r="K1748">
        <v>4.8099999999999996</v>
      </c>
      <c r="L1748">
        <v>2.2400000000000002</v>
      </c>
      <c r="M1748">
        <v>2</v>
      </c>
    </row>
    <row r="1749" spans="1:13" x14ac:dyDescent="0.2">
      <c r="A1749" t="s">
        <v>250</v>
      </c>
      <c r="B1749" t="s">
        <v>35</v>
      </c>
      <c r="C1749">
        <v>12</v>
      </c>
      <c r="D1749">
        <v>9.5459999999999994</v>
      </c>
      <c r="E1749">
        <v>1719</v>
      </c>
      <c r="F1749">
        <v>1726</v>
      </c>
      <c r="G1749">
        <v>1788</v>
      </c>
      <c r="H1749" t="s">
        <v>52</v>
      </c>
      <c r="I1749">
        <v>852917</v>
      </c>
      <c r="J1749">
        <v>52005045</v>
      </c>
      <c r="K1749">
        <v>0.45</v>
      </c>
      <c r="L1749">
        <v>0.20899999999999999</v>
      </c>
      <c r="M1749">
        <v>2</v>
      </c>
    </row>
    <row r="1750" spans="1:13" x14ac:dyDescent="0.2">
      <c r="A1750" t="s">
        <v>250</v>
      </c>
      <c r="B1750" t="s">
        <v>37</v>
      </c>
      <c r="C1750">
        <v>13</v>
      </c>
      <c r="D1750">
        <v>9.9550000000000001</v>
      </c>
      <c r="E1750">
        <v>1788</v>
      </c>
      <c r="F1750">
        <v>1856</v>
      </c>
      <c r="G1750">
        <v>1934</v>
      </c>
      <c r="H1750" t="s">
        <v>49</v>
      </c>
      <c r="I1750">
        <v>59519936</v>
      </c>
      <c r="J1750">
        <v>4126460023</v>
      </c>
      <c r="K1750">
        <v>35.69</v>
      </c>
      <c r="L1750">
        <v>16.614000000000001</v>
      </c>
      <c r="M1750">
        <v>2</v>
      </c>
    </row>
    <row r="1751" spans="1:13" x14ac:dyDescent="0.2">
      <c r="A1751" t="s">
        <v>250</v>
      </c>
      <c r="B1751" t="s">
        <v>39</v>
      </c>
      <c r="C1751">
        <v>14</v>
      </c>
      <c r="D1751">
        <v>10.388</v>
      </c>
      <c r="E1751">
        <v>1934</v>
      </c>
      <c r="F1751">
        <v>1993</v>
      </c>
      <c r="G1751">
        <v>2013</v>
      </c>
      <c r="H1751" t="s">
        <v>22</v>
      </c>
      <c r="I1751">
        <v>9035354</v>
      </c>
      <c r="J1751">
        <v>394718864</v>
      </c>
      <c r="K1751">
        <v>3.41</v>
      </c>
      <c r="L1751">
        <v>1.589</v>
      </c>
      <c r="M1751">
        <v>2</v>
      </c>
    </row>
    <row r="1752" spans="1:13" x14ac:dyDescent="0.2">
      <c r="A1752" t="s">
        <v>250</v>
      </c>
      <c r="B1752" t="s">
        <v>40</v>
      </c>
      <c r="C1752">
        <v>15</v>
      </c>
      <c r="D1752">
        <v>10.494</v>
      </c>
      <c r="E1752">
        <v>2013</v>
      </c>
      <c r="F1752">
        <v>2026</v>
      </c>
      <c r="G1752">
        <v>2080</v>
      </c>
      <c r="H1752" t="s">
        <v>115</v>
      </c>
      <c r="I1752">
        <v>5622091</v>
      </c>
      <c r="J1752">
        <v>225182937</v>
      </c>
      <c r="K1752">
        <v>1.95</v>
      </c>
      <c r="L1752">
        <v>0.90700000000000003</v>
      </c>
      <c r="M1752">
        <v>2</v>
      </c>
    </row>
    <row r="1753" spans="1:13" x14ac:dyDescent="0.2">
      <c r="A1753" t="s">
        <v>250</v>
      </c>
      <c r="B1753" t="s">
        <v>41</v>
      </c>
      <c r="C1753">
        <v>16</v>
      </c>
      <c r="D1753">
        <v>10.768000000000001</v>
      </c>
      <c r="E1753">
        <v>2080</v>
      </c>
      <c r="F1753">
        <v>2113</v>
      </c>
      <c r="G1753">
        <v>2144</v>
      </c>
      <c r="H1753" t="s">
        <v>22</v>
      </c>
      <c r="I1753">
        <v>1630727</v>
      </c>
      <c r="J1753">
        <v>70627851</v>
      </c>
      <c r="K1753">
        <v>0.61</v>
      </c>
      <c r="L1753">
        <v>0.28399999999999997</v>
      </c>
      <c r="M1753">
        <v>2</v>
      </c>
    </row>
    <row r="1754" spans="1:13" x14ac:dyDescent="0.2">
      <c r="A1754" t="s">
        <v>250</v>
      </c>
      <c r="B1754" t="s">
        <v>42</v>
      </c>
      <c r="C1754">
        <v>17</v>
      </c>
      <c r="D1754">
        <v>11.284000000000001</v>
      </c>
      <c r="E1754">
        <v>2144</v>
      </c>
      <c r="F1754">
        <v>2276</v>
      </c>
      <c r="G1754">
        <v>2304</v>
      </c>
      <c r="H1754" t="s">
        <v>22</v>
      </c>
      <c r="I1754">
        <v>92549376</v>
      </c>
      <c r="J1754">
        <v>11561513597</v>
      </c>
      <c r="K1754">
        <v>100</v>
      </c>
      <c r="L1754">
        <v>46.548999999999999</v>
      </c>
      <c r="M1754">
        <v>2</v>
      </c>
    </row>
    <row r="1755" spans="1:13" x14ac:dyDescent="0.2">
      <c r="A1755" t="s">
        <v>250</v>
      </c>
      <c r="B1755" t="s">
        <v>44</v>
      </c>
      <c r="C1755">
        <v>18</v>
      </c>
      <c r="D1755">
        <v>11.45</v>
      </c>
      <c r="E1755">
        <v>2304</v>
      </c>
      <c r="F1755">
        <v>2329</v>
      </c>
      <c r="G1755">
        <v>2404</v>
      </c>
      <c r="H1755" t="s">
        <v>52</v>
      </c>
      <c r="I1755">
        <v>5409827</v>
      </c>
      <c r="J1755">
        <v>159721116</v>
      </c>
      <c r="K1755">
        <v>1.38</v>
      </c>
      <c r="L1755">
        <v>0.64300000000000002</v>
      </c>
      <c r="M1755">
        <v>2</v>
      </c>
    </row>
    <row r="1756" spans="1:13" x14ac:dyDescent="0.2">
      <c r="A1756" t="s">
        <v>250</v>
      </c>
      <c r="B1756" t="s">
        <v>46</v>
      </c>
      <c r="C1756">
        <v>19</v>
      </c>
      <c r="D1756">
        <v>11.773</v>
      </c>
      <c r="E1756">
        <v>2404</v>
      </c>
      <c r="F1756">
        <v>2431</v>
      </c>
      <c r="G1756">
        <v>2475</v>
      </c>
      <c r="H1756" t="s">
        <v>99</v>
      </c>
      <c r="I1756">
        <v>23397991</v>
      </c>
      <c r="J1756">
        <v>780255613</v>
      </c>
      <c r="K1756">
        <v>6.75</v>
      </c>
      <c r="L1756">
        <v>3.141</v>
      </c>
      <c r="M1756">
        <v>2</v>
      </c>
    </row>
    <row r="1757" spans="1:13" x14ac:dyDescent="0.2">
      <c r="A1757" t="s">
        <v>250</v>
      </c>
      <c r="B1757" t="s">
        <v>48</v>
      </c>
      <c r="C1757">
        <v>20</v>
      </c>
      <c r="D1757">
        <v>12.077</v>
      </c>
      <c r="E1757">
        <v>2498</v>
      </c>
      <c r="F1757">
        <v>2527</v>
      </c>
      <c r="G1757">
        <v>2585</v>
      </c>
      <c r="H1757" t="s">
        <v>22</v>
      </c>
      <c r="I1757">
        <v>2483374</v>
      </c>
      <c r="J1757">
        <v>107692493</v>
      </c>
      <c r="K1757">
        <v>0.93</v>
      </c>
      <c r="L1757">
        <v>0.434</v>
      </c>
      <c r="M1757">
        <v>2</v>
      </c>
    </row>
    <row r="1758" spans="1:13" x14ac:dyDescent="0.2">
      <c r="A1758" t="s">
        <v>250</v>
      </c>
      <c r="B1758" t="s">
        <v>50</v>
      </c>
      <c r="C1758">
        <v>21</v>
      </c>
      <c r="D1758">
        <v>13.000999999999999</v>
      </c>
      <c r="E1758">
        <v>2796</v>
      </c>
      <c r="F1758">
        <v>2819</v>
      </c>
      <c r="G1758">
        <v>2862</v>
      </c>
      <c r="H1758" t="s">
        <v>52</v>
      </c>
      <c r="I1758">
        <v>7550280</v>
      </c>
      <c r="J1758">
        <v>336715086</v>
      </c>
      <c r="K1758">
        <v>2.91</v>
      </c>
      <c r="L1758">
        <v>1.3560000000000001</v>
      </c>
      <c r="M1758">
        <v>2</v>
      </c>
    </row>
    <row r="1759" spans="1:13" x14ac:dyDescent="0.2">
      <c r="A1759" t="s">
        <v>250</v>
      </c>
      <c r="B1759" t="s">
        <v>51</v>
      </c>
      <c r="C1759">
        <v>22</v>
      </c>
      <c r="D1759">
        <v>13.176</v>
      </c>
      <c r="E1759">
        <v>2862</v>
      </c>
      <c r="F1759">
        <v>2875</v>
      </c>
      <c r="G1759">
        <v>2883</v>
      </c>
      <c r="H1759" t="s">
        <v>26</v>
      </c>
      <c r="I1759">
        <v>618463</v>
      </c>
      <c r="J1759">
        <v>19310580</v>
      </c>
      <c r="K1759">
        <v>0.17</v>
      </c>
      <c r="L1759">
        <v>7.8E-2</v>
      </c>
      <c r="M1759">
        <v>2</v>
      </c>
    </row>
    <row r="1760" spans="1:13" x14ac:dyDescent="0.2">
      <c r="A1760" t="s">
        <v>250</v>
      </c>
      <c r="B1760" t="s">
        <v>53</v>
      </c>
      <c r="C1760">
        <v>23</v>
      </c>
      <c r="D1760">
        <v>13.28</v>
      </c>
      <c r="E1760">
        <v>2883</v>
      </c>
      <c r="F1760">
        <v>2907</v>
      </c>
      <c r="G1760">
        <v>2928</v>
      </c>
      <c r="H1760" t="s">
        <v>22</v>
      </c>
      <c r="I1760">
        <v>1454214</v>
      </c>
      <c r="J1760">
        <v>87981516</v>
      </c>
      <c r="K1760">
        <v>0.76</v>
      </c>
      <c r="L1760">
        <v>0.35399999999999998</v>
      </c>
      <c r="M1760">
        <v>2</v>
      </c>
    </row>
    <row r="1761" spans="1:13" x14ac:dyDescent="0.2">
      <c r="A1761" t="s">
        <v>250</v>
      </c>
      <c r="B1761" t="s">
        <v>55</v>
      </c>
      <c r="C1761">
        <v>24</v>
      </c>
      <c r="D1761">
        <v>13.372999999999999</v>
      </c>
      <c r="E1761">
        <v>2928</v>
      </c>
      <c r="F1761">
        <v>2937</v>
      </c>
      <c r="G1761">
        <v>2944</v>
      </c>
      <c r="H1761" t="s">
        <v>124</v>
      </c>
      <c r="I1761">
        <v>787447</v>
      </c>
      <c r="J1761">
        <v>21677633</v>
      </c>
      <c r="K1761">
        <v>0.19</v>
      </c>
      <c r="L1761">
        <v>8.6999999999999994E-2</v>
      </c>
      <c r="M1761">
        <v>2</v>
      </c>
    </row>
    <row r="1762" spans="1:13" x14ac:dyDescent="0.2">
      <c r="A1762" t="s">
        <v>250</v>
      </c>
      <c r="B1762" t="s">
        <v>57</v>
      </c>
      <c r="C1762">
        <v>25</v>
      </c>
      <c r="D1762">
        <v>13.444000000000001</v>
      </c>
      <c r="E1762">
        <v>2944</v>
      </c>
      <c r="F1762">
        <v>2959</v>
      </c>
      <c r="G1762">
        <v>2970</v>
      </c>
      <c r="H1762" t="s">
        <v>49</v>
      </c>
      <c r="I1762">
        <v>1693768</v>
      </c>
      <c r="J1762">
        <v>57750320</v>
      </c>
      <c r="K1762">
        <v>0.5</v>
      </c>
      <c r="L1762">
        <v>0.23300000000000001</v>
      </c>
      <c r="M1762">
        <v>2</v>
      </c>
    </row>
    <row r="1763" spans="1:13" x14ac:dyDescent="0.2">
      <c r="A1763" t="s">
        <v>250</v>
      </c>
      <c r="B1763" t="s">
        <v>58</v>
      </c>
      <c r="C1763">
        <v>26</v>
      </c>
      <c r="D1763">
        <v>13.518000000000001</v>
      </c>
      <c r="E1763">
        <v>2970</v>
      </c>
      <c r="F1763">
        <v>2982</v>
      </c>
      <c r="G1763">
        <v>3034</v>
      </c>
      <c r="H1763" t="s">
        <v>22</v>
      </c>
      <c r="I1763">
        <v>2239136</v>
      </c>
      <c r="J1763">
        <v>86537647</v>
      </c>
      <c r="K1763">
        <v>0.75</v>
      </c>
      <c r="L1763">
        <v>0.34799999999999998</v>
      </c>
      <c r="M1763">
        <v>2</v>
      </c>
    </row>
    <row r="1764" spans="1:13" x14ac:dyDescent="0.2">
      <c r="A1764" t="s">
        <v>250</v>
      </c>
      <c r="B1764" t="s">
        <v>59</v>
      </c>
      <c r="C1764">
        <v>27</v>
      </c>
      <c r="D1764">
        <v>13.776</v>
      </c>
      <c r="E1764">
        <v>3034</v>
      </c>
      <c r="F1764">
        <v>3064</v>
      </c>
      <c r="G1764">
        <v>3081</v>
      </c>
      <c r="H1764" t="s">
        <v>49</v>
      </c>
      <c r="I1764">
        <v>3032386</v>
      </c>
      <c r="J1764">
        <v>107342860</v>
      </c>
      <c r="K1764">
        <v>0.93</v>
      </c>
      <c r="L1764">
        <v>0.432</v>
      </c>
      <c r="M1764">
        <v>2</v>
      </c>
    </row>
    <row r="1765" spans="1:13" x14ac:dyDescent="0.2">
      <c r="A1765" t="s">
        <v>250</v>
      </c>
      <c r="B1765" t="s">
        <v>60</v>
      </c>
      <c r="C1765">
        <v>28</v>
      </c>
      <c r="D1765">
        <v>13.898</v>
      </c>
      <c r="E1765">
        <v>3081</v>
      </c>
      <c r="F1765">
        <v>3103</v>
      </c>
      <c r="G1765">
        <v>3169</v>
      </c>
      <c r="H1765" t="s">
        <v>52</v>
      </c>
      <c r="I1765">
        <v>20178595</v>
      </c>
      <c r="J1765">
        <v>793175936</v>
      </c>
      <c r="K1765">
        <v>6.86</v>
      </c>
      <c r="L1765">
        <v>3.1930000000000001</v>
      </c>
      <c r="M1765">
        <v>2</v>
      </c>
    </row>
    <row r="1766" spans="1:13" x14ac:dyDescent="0.2">
      <c r="A1766" t="s">
        <v>250</v>
      </c>
      <c r="B1766" t="s">
        <v>61</v>
      </c>
      <c r="C1766">
        <v>29</v>
      </c>
      <c r="D1766">
        <v>14.176</v>
      </c>
      <c r="E1766">
        <v>3169</v>
      </c>
      <c r="F1766">
        <v>3191</v>
      </c>
      <c r="G1766">
        <v>3210</v>
      </c>
      <c r="H1766" t="s">
        <v>26</v>
      </c>
      <c r="I1766">
        <v>2981694</v>
      </c>
      <c r="J1766">
        <v>106300421</v>
      </c>
      <c r="K1766">
        <v>0.92</v>
      </c>
      <c r="L1766">
        <v>0.42799999999999999</v>
      </c>
      <c r="M1766">
        <v>2</v>
      </c>
    </row>
    <row r="1767" spans="1:13" x14ac:dyDescent="0.2">
      <c r="A1767" t="s">
        <v>250</v>
      </c>
      <c r="B1767" t="s">
        <v>62</v>
      </c>
      <c r="C1767">
        <v>30</v>
      </c>
      <c r="D1767">
        <v>14.292999999999999</v>
      </c>
      <c r="E1767">
        <v>3210</v>
      </c>
      <c r="F1767">
        <v>3228</v>
      </c>
      <c r="G1767">
        <v>3240</v>
      </c>
      <c r="H1767" t="s">
        <v>26</v>
      </c>
      <c r="I1767">
        <v>1462566</v>
      </c>
      <c r="J1767">
        <v>58246849</v>
      </c>
      <c r="K1767">
        <v>0.5</v>
      </c>
      <c r="L1767">
        <v>0.23499999999999999</v>
      </c>
      <c r="M1767">
        <v>2</v>
      </c>
    </row>
    <row r="1768" spans="1:13" x14ac:dyDescent="0.2">
      <c r="A1768" t="s">
        <v>250</v>
      </c>
      <c r="B1768" t="s">
        <v>63</v>
      </c>
      <c r="C1768">
        <v>31</v>
      </c>
      <c r="D1768">
        <v>14.387</v>
      </c>
      <c r="E1768">
        <v>3240</v>
      </c>
      <c r="F1768">
        <v>3257</v>
      </c>
      <c r="G1768">
        <v>3286</v>
      </c>
      <c r="H1768" t="s">
        <v>52</v>
      </c>
      <c r="I1768">
        <v>10720664</v>
      </c>
      <c r="J1768">
        <v>317543076</v>
      </c>
      <c r="K1768">
        <v>2.75</v>
      </c>
      <c r="L1768">
        <v>1.278</v>
      </c>
      <c r="M1768">
        <v>2</v>
      </c>
    </row>
    <row r="1769" spans="1:13" x14ac:dyDescent="0.2">
      <c r="A1769" t="s">
        <v>250</v>
      </c>
      <c r="B1769" t="s">
        <v>65</v>
      </c>
      <c r="C1769">
        <v>32</v>
      </c>
      <c r="D1769">
        <v>14.531000000000001</v>
      </c>
      <c r="E1769">
        <v>3286</v>
      </c>
      <c r="F1769">
        <v>3303</v>
      </c>
      <c r="G1769">
        <v>3319</v>
      </c>
      <c r="H1769" t="s">
        <v>49</v>
      </c>
      <c r="I1769">
        <v>1801368</v>
      </c>
      <c r="J1769">
        <v>62532891</v>
      </c>
      <c r="K1769">
        <v>0.54</v>
      </c>
      <c r="L1769">
        <v>0.252</v>
      </c>
      <c r="M1769">
        <v>2</v>
      </c>
    </row>
    <row r="1770" spans="1:13" x14ac:dyDescent="0.2">
      <c r="A1770" t="s">
        <v>250</v>
      </c>
      <c r="B1770" t="s">
        <v>67</v>
      </c>
      <c r="C1770">
        <v>33</v>
      </c>
      <c r="D1770">
        <v>14.632999999999999</v>
      </c>
      <c r="E1770">
        <v>3319</v>
      </c>
      <c r="F1770">
        <v>3335</v>
      </c>
      <c r="G1770">
        <v>3360</v>
      </c>
      <c r="H1770" t="s">
        <v>22</v>
      </c>
      <c r="I1770">
        <v>2605266</v>
      </c>
      <c r="J1770">
        <v>89513374</v>
      </c>
      <c r="K1770">
        <v>0.77</v>
      </c>
      <c r="L1770">
        <v>0.36</v>
      </c>
      <c r="M1770">
        <v>2</v>
      </c>
    </row>
    <row r="1771" spans="1:13" x14ac:dyDescent="0.2">
      <c r="A1771" t="s">
        <v>250</v>
      </c>
      <c r="B1771" t="s">
        <v>69</v>
      </c>
      <c r="C1771">
        <v>34</v>
      </c>
      <c r="D1771">
        <v>14.859</v>
      </c>
      <c r="E1771">
        <v>3390</v>
      </c>
      <c r="F1771">
        <v>3407</v>
      </c>
      <c r="G1771">
        <v>3454</v>
      </c>
      <c r="H1771" t="s">
        <v>20</v>
      </c>
      <c r="I1771">
        <v>743658</v>
      </c>
      <c r="J1771">
        <v>43310872</v>
      </c>
      <c r="K1771">
        <v>0.37</v>
      </c>
      <c r="L1771">
        <v>0.17399999999999999</v>
      </c>
      <c r="M1771">
        <v>2</v>
      </c>
    </row>
    <row r="1772" spans="1:13" x14ac:dyDescent="0.2">
      <c r="A1772" t="s">
        <v>250</v>
      </c>
      <c r="B1772" t="s">
        <v>70</v>
      </c>
      <c r="C1772">
        <v>35</v>
      </c>
      <c r="D1772">
        <v>15.114000000000001</v>
      </c>
      <c r="E1772">
        <v>3454</v>
      </c>
      <c r="F1772">
        <v>3487</v>
      </c>
      <c r="G1772">
        <v>3527</v>
      </c>
      <c r="H1772" t="s">
        <v>123</v>
      </c>
      <c r="I1772">
        <v>1629400</v>
      </c>
      <c r="J1772">
        <v>117285392</v>
      </c>
      <c r="K1772">
        <v>1.01</v>
      </c>
      <c r="L1772">
        <v>0.47199999999999998</v>
      </c>
      <c r="M1772">
        <v>2</v>
      </c>
    </row>
    <row r="1773" spans="1:13" x14ac:dyDescent="0.2">
      <c r="A1773" t="s">
        <v>250</v>
      </c>
      <c r="B1773" t="s">
        <v>71</v>
      </c>
      <c r="C1773">
        <v>36</v>
      </c>
      <c r="D1773">
        <v>15.271000000000001</v>
      </c>
      <c r="E1773">
        <v>3527</v>
      </c>
      <c r="F1773">
        <v>3537</v>
      </c>
      <c r="G1773">
        <v>3563</v>
      </c>
      <c r="H1773" t="s">
        <v>113</v>
      </c>
      <c r="I1773">
        <v>652043</v>
      </c>
      <c r="J1773">
        <v>24538477</v>
      </c>
      <c r="K1773">
        <v>0.21</v>
      </c>
      <c r="L1773">
        <v>9.9000000000000005E-2</v>
      </c>
      <c r="M1773">
        <v>2</v>
      </c>
    </row>
    <row r="1774" spans="1:13" x14ac:dyDescent="0.2">
      <c r="A1774" t="s">
        <v>250</v>
      </c>
      <c r="B1774" t="s">
        <v>72</v>
      </c>
      <c r="C1774">
        <v>37</v>
      </c>
      <c r="D1774">
        <v>15.458</v>
      </c>
      <c r="E1774">
        <v>3563</v>
      </c>
      <c r="F1774">
        <v>3596</v>
      </c>
      <c r="G1774">
        <v>3650</v>
      </c>
      <c r="H1774" t="s">
        <v>22</v>
      </c>
      <c r="I1774">
        <v>1850502</v>
      </c>
      <c r="J1774">
        <v>77246891</v>
      </c>
      <c r="K1774">
        <v>0.67</v>
      </c>
      <c r="L1774">
        <v>0.311</v>
      </c>
      <c r="M1774">
        <v>2</v>
      </c>
    </row>
    <row r="1775" spans="1:13" x14ac:dyDescent="0.2">
      <c r="A1775" t="s">
        <v>250</v>
      </c>
      <c r="B1775" t="s">
        <v>73</v>
      </c>
      <c r="C1775">
        <v>38</v>
      </c>
      <c r="D1775">
        <v>15.706</v>
      </c>
      <c r="E1775">
        <v>3650</v>
      </c>
      <c r="F1775">
        <v>3675</v>
      </c>
      <c r="G1775">
        <v>3710</v>
      </c>
      <c r="H1775" t="s">
        <v>49</v>
      </c>
      <c r="I1775">
        <v>2293766</v>
      </c>
      <c r="J1775">
        <v>79387267</v>
      </c>
      <c r="K1775">
        <v>0.69</v>
      </c>
      <c r="L1775">
        <v>0.32</v>
      </c>
      <c r="M1775">
        <v>2</v>
      </c>
    </row>
    <row r="1776" spans="1:13" x14ac:dyDescent="0.2">
      <c r="A1776" t="s">
        <v>250</v>
      </c>
      <c r="B1776" t="s">
        <v>74</v>
      </c>
      <c r="C1776">
        <v>39</v>
      </c>
      <c r="D1776">
        <v>15.935</v>
      </c>
      <c r="E1776">
        <v>3710</v>
      </c>
      <c r="F1776">
        <v>3747</v>
      </c>
      <c r="G1776">
        <v>3760</v>
      </c>
      <c r="H1776" t="s">
        <v>123</v>
      </c>
      <c r="I1776">
        <v>822797</v>
      </c>
      <c r="J1776">
        <v>40128345</v>
      </c>
      <c r="K1776">
        <v>0.35</v>
      </c>
      <c r="L1776">
        <v>0.16200000000000001</v>
      </c>
      <c r="M1776">
        <v>2</v>
      </c>
    </row>
    <row r="1777" spans="1:13" x14ac:dyDescent="0.2">
      <c r="A1777" t="s">
        <v>250</v>
      </c>
      <c r="B1777" t="s">
        <v>75</v>
      </c>
      <c r="C1777">
        <v>40</v>
      </c>
      <c r="D1777">
        <v>16.018000000000001</v>
      </c>
      <c r="E1777">
        <v>3760</v>
      </c>
      <c r="F1777">
        <v>3773</v>
      </c>
      <c r="G1777">
        <v>3789</v>
      </c>
      <c r="H1777" t="s">
        <v>49</v>
      </c>
      <c r="I1777">
        <v>2264461</v>
      </c>
      <c r="J1777">
        <v>74854099</v>
      </c>
      <c r="K1777">
        <v>0.65</v>
      </c>
      <c r="L1777">
        <v>0.30099999999999999</v>
      </c>
      <c r="M1777">
        <v>2</v>
      </c>
    </row>
    <row r="1778" spans="1:13" x14ac:dyDescent="0.2">
      <c r="A1778" t="s">
        <v>250</v>
      </c>
      <c r="B1778" t="s">
        <v>77</v>
      </c>
      <c r="C1778">
        <v>41</v>
      </c>
      <c r="D1778">
        <v>16.106000000000002</v>
      </c>
      <c r="E1778">
        <v>3789</v>
      </c>
      <c r="F1778">
        <v>3801</v>
      </c>
      <c r="G1778">
        <v>3819</v>
      </c>
      <c r="H1778" t="s">
        <v>115</v>
      </c>
      <c r="I1778">
        <v>1584248</v>
      </c>
      <c r="J1778">
        <v>59424576</v>
      </c>
      <c r="K1778">
        <v>0.51</v>
      </c>
      <c r="L1778">
        <v>0.23899999999999999</v>
      </c>
      <c r="M1778">
        <v>2</v>
      </c>
    </row>
    <row r="1779" spans="1:13" x14ac:dyDescent="0.2">
      <c r="A1779" t="s">
        <v>250</v>
      </c>
      <c r="B1779" t="s">
        <v>78</v>
      </c>
      <c r="C1779">
        <v>42</v>
      </c>
      <c r="D1779">
        <v>16.364000000000001</v>
      </c>
      <c r="E1779">
        <v>3819</v>
      </c>
      <c r="F1779">
        <v>3883</v>
      </c>
      <c r="G1779">
        <v>3905</v>
      </c>
      <c r="H1779" t="s">
        <v>115</v>
      </c>
      <c r="I1779">
        <v>6942536</v>
      </c>
      <c r="J1779">
        <v>312760089</v>
      </c>
      <c r="K1779">
        <v>2.71</v>
      </c>
      <c r="L1779">
        <v>1.2589999999999999</v>
      </c>
      <c r="M1779">
        <v>2</v>
      </c>
    </row>
    <row r="1780" spans="1:13" x14ac:dyDescent="0.2">
      <c r="A1780" t="s">
        <v>250</v>
      </c>
      <c r="B1780" t="s">
        <v>79</v>
      </c>
      <c r="C1780">
        <v>43</v>
      </c>
      <c r="D1780">
        <v>16.475999999999999</v>
      </c>
      <c r="E1780">
        <v>3905</v>
      </c>
      <c r="F1780">
        <v>3918</v>
      </c>
      <c r="G1780">
        <v>3926</v>
      </c>
      <c r="H1780" t="s">
        <v>115</v>
      </c>
      <c r="I1780">
        <v>704712</v>
      </c>
      <c r="J1780">
        <v>19582077</v>
      </c>
      <c r="K1780">
        <v>0.17</v>
      </c>
      <c r="L1780">
        <v>7.9000000000000001E-2</v>
      </c>
      <c r="M1780">
        <v>2</v>
      </c>
    </row>
    <row r="1781" spans="1:13" x14ac:dyDescent="0.2">
      <c r="A1781" t="s">
        <v>250</v>
      </c>
      <c r="B1781" t="s">
        <v>80</v>
      </c>
      <c r="C1781">
        <v>44</v>
      </c>
      <c r="D1781">
        <v>16.55</v>
      </c>
      <c r="E1781">
        <v>3926</v>
      </c>
      <c r="F1781">
        <v>3942</v>
      </c>
      <c r="G1781">
        <v>3972</v>
      </c>
      <c r="H1781" t="s">
        <v>49</v>
      </c>
      <c r="I1781">
        <v>2420081</v>
      </c>
      <c r="J1781">
        <v>76181538</v>
      </c>
      <c r="K1781">
        <v>0.66</v>
      </c>
      <c r="L1781">
        <v>0.307</v>
      </c>
      <c r="M1781">
        <v>2</v>
      </c>
    </row>
    <row r="1782" spans="1:13" x14ac:dyDescent="0.2">
      <c r="A1782" t="s">
        <v>250</v>
      </c>
      <c r="B1782" t="s">
        <v>81</v>
      </c>
      <c r="C1782">
        <v>45</v>
      </c>
      <c r="D1782">
        <v>16.728999999999999</v>
      </c>
      <c r="E1782">
        <v>3972</v>
      </c>
      <c r="F1782">
        <v>3998</v>
      </c>
      <c r="G1782">
        <v>4016</v>
      </c>
      <c r="H1782" t="s">
        <v>124</v>
      </c>
      <c r="I1782">
        <v>729289</v>
      </c>
      <c r="J1782">
        <v>30011343</v>
      </c>
      <c r="K1782">
        <v>0.26</v>
      </c>
      <c r="L1782">
        <v>0.121</v>
      </c>
      <c r="M1782">
        <v>2</v>
      </c>
    </row>
    <row r="1783" spans="1:13" x14ac:dyDescent="0.2">
      <c r="A1783" t="s">
        <v>250</v>
      </c>
      <c r="B1783" t="s">
        <v>82</v>
      </c>
      <c r="C1783">
        <v>46</v>
      </c>
      <c r="D1783">
        <v>16.844000000000001</v>
      </c>
      <c r="E1783">
        <v>4016</v>
      </c>
      <c r="F1783">
        <v>4034</v>
      </c>
      <c r="G1783">
        <v>4046</v>
      </c>
      <c r="H1783" t="s">
        <v>20</v>
      </c>
      <c r="I1783">
        <v>4366539</v>
      </c>
      <c r="J1783">
        <v>116698416</v>
      </c>
      <c r="K1783">
        <v>1.01</v>
      </c>
      <c r="L1783">
        <v>0.47</v>
      </c>
      <c r="M1783">
        <v>2</v>
      </c>
    </row>
    <row r="1784" spans="1:13" x14ac:dyDescent="0.2">
      <c r="A1784" t="s">
        <v>250</v>
      </c>
      <c r="B1784" t="s">
        <v>83</v>
      </c>
      <c r="C1784">
        <v>47</v>
      </c>
      <c r="D1784">
        <v>16.928999999999998</v>
      </c>
      <c r="E1784">
        <v>4046</v>
      </c>
      <c r="F1784">
        <v>4061</v>
      </c>
      <c r="G1784">
        <v>4119</v>
      </c>
      <c r="H1784" t="s">
        <v>115</v>
      </c>
      <c r="I1784">
        <v>5678671</v>
      </c>
      <c r="J1784">
        <v>245019388</v>
      </c>
      <c r="K1784">
        <v>2.12</v>
      </c>
      <c r="L1784">
        <v>0.98599999999999999</v>
      </c>
      <c r="M1784">
        <v>2</v>
      </c>
    </row>
    <row r="1785" spans="1:13" x14ac:dyDescent="0.2">
      <c r="A1785" t="s">
        <v>250</v>
      </c>
      <c r="B1785" t="s">
        <v>85</v>
      </c>
      <c r="C1785">
        <v>48</v>
      </c>
      <c r="D1785">
        <v>17.190999999999999</v>
      </c>
      <c r="E1785">
        <v>4119</v>
      </c>
      <c r="F1785">
        <v>4144</v>
      </c>
      <c r="G1785">
        <v>4198</v>
      </c>
      <c r="H1785" t="s">
        <v>52</v>
      </c>
      <c r="I1785">
        <v>5172198</v>
      </c>
      <c r="J1785">
        <v>197753696</v>
      </c>
      <c r="K1785">
        <v>1.71</v>
      </c>
      <c r="L1785">
        <v>0.79600000000000004</v>
      </c>
      <c r="M1785">
        <v>2</v>
      </c>
    </row>
    <row r="1786" spans="1:13" x14ac:dyDescent="0.2">
      <c r="A1786" t="s">
        <v>250</v>
      </c>
      <c r="B1786" t="s">
        <v>86</v>
      </c>
      <c r="C1786">
        <v>49</v>
      </c>
      <c r="D1786">
        <v>17.434999999999999</v>
      </c>
      <c r="E1786">
        <v>4198</v>
      </c>
      <c r="F1786">
        <v>4221</v>
      </c>
      <c r="G1786">
        <v>4253</v>
      </c>
      <c r="H1786" t="s">
        <v>52</v>
      </c>
      <c r="I1786">
        <v>4072946</v>
      </c>
      <c r="J1786">
        <v>121173116</v>
      </c>
      <c r="K1786">
        <v>1.05</v>
      </c>
      <c r="L1786">
        <v>0.48799999999999999</v>
      </c>
      <c r="M1786">
        <v>2</v>
      </c>
    </row>
    <row r="1787" spans="1:13" x14ac:dyDescent="0.2">
      <c r="A1787" t="s">
        <v>250</v>
      </c>
      <c r="B1787" t="s">
        <v>87</v>
      </c>
      <c r="C1787">
        <v>50</v>
      </c>
      <c r="D1787">
        <v>17.649999999999999</v>
      </c>
      <c r="E1787">
        <v>4253</v>
      </c>
      <c r="F1787">
        <v>4289</v>
      </c>
      <c r="G1787">
        <v>4321</v>
      </c>
      <c r="H1787" t="s">
        <v>52</v>
      </c>
      <c r="I1787">
        <v>2696213</v>
      </c>
      <c r="J1787">
        <v>89119746</v>
      </c>
      <c r="K1787">
        <v>0.77</v>
      </c>
      <c r="L1787">
        <v>0.35899999999999999</v>
      </c>
      <c r="M1787">
        <v>2</v>
      </c>
    </row>
    <row r="1788" spans="1:13" x14ac:dyDescent="0.2">
      <c r="A1788" t="s">
        <v>250</v>
      </c>
      <c r="B1788" t="s">
        <v>88</v>
      </c>
      <c r="C1788">
        <v>51</v>
      </c>
      <c r="D1788">
        <v>18.181999999999999</v>
      </c>
      <c r="E1788">
        <v>4434</v>
      </c>
      <c r="F1788">
        <v>4458</v>
      </c>
      <c r="G1788">
        <v>4510</v>
      </c>
      <c r="H1788" t="s">
        <v>22</v>
      </c>
      <c r="I1788">
        <v>1113687</v>
      </c>
      <c r="J1788">
        <v>37104402</v>
      </c>
      <c r="K1788">
        <v>0.32</v>
      </c>
      <c r="L1788">
        <v>0.14899999999999999</v>
      </c>
      <c r="M1788">
        <v>2</v>
      </c>
    </row>
    <row r="1789" spans="1:13" x14ac:dyDescent="0.2">
      <c r="A1789" t="s">
        <v>250</v>
      </c>
      <c r="B1789" t="s">
        <v>89</v>
      </c>
      <c r="C1789">
        <v>52</v>
      </c>
      <c r="D1789">
        <v>18.423999999999999</v>
      </c>
      <c r="E1789">
        <v>4510</v>
      </c>
      <c r="F1789">
        <v>4534</v>
      </c>
      <c r="G1789">
        <v>4550</v>
      </c>
      <c r="H1789" t="s">
        <v>43</v>
      </c>
      <c r="I1789">
        <v>1378972</v>
      </c>
      <c r="J1789">
        <v>48572486</v>
      </c>
      <c r="K1789">
        <v>0.42</v>
      </c>
      <c r="L1789">
        <v>0.19600000000000001</v>
      </c>
      <c r="M1789">
        <v>2</v>
      </c>
    </row>
    <row r="1790" spans="1:13" x14ac:dyDescent="0.2">
      <c r="A1790" t="s">
        <v>250</v>
      </c>
      <c r="B1790" t="s">
        <v>91</v>
      </c>
      <c r="C1790">
        <v>53</v>
      </c>
      <c r="D1790">
        <v>18.504999999999999</v>
      </c>
      <c r="E1790">
        <v>4550</v>
      </c>
      <c r="F1790">
        <v>4560</v>
      </c>
      <c r="G1790">
        <v>4593</v>
      </c>
      <c r="H1790" t="s">
        <v>124</v>
      </c>
      <c r="I1790">
        <v>941754</v>
      </c>
      <c r="J1790">
        <v>33928263</v>
      </c>
      <c r="K1790">
        <v>0.28999999999999998</v>
      </c>
      <c r="L1790">
        <v>0.13700000000000001</v>
      </c>
      <c r="M1790">
        <v>2</v>
      </c>
    </row>
    <row r="1791" spans="1:13" x14ac:dyDescent="0.2">
      <c r="A1791" t="s">
        <v>250</v>
      </c>
      <c r="B1791" t="s">
        <v>92</v>
      </c>
      <c r="C1791">
        <v>54</v>
      </c>
      <c r="D1791">
        <v>18.687999999999999</v>
      </c>
      <c r="E1791">
        <v>4593</v>
      </c>
      <c r="F1791">
        <v>4618</v>
      </c>
      <c r="G1791">
        <v>4693</v>
      </c>
      <c r="H1791" t="s">
        <v>43</v>
      </c>
      <c r="I1791">
        <v>1725220</v>
      </c>
      <c r="J1791">
        <v>72111597</v>
      </c>
      <c r="K1791">
        <v>0.62</v>
      </c>
      <c r="L1791">
        <v>0.28999999999999998</v>
      </c>
      <c r="M1791">
        <v>2</v>
      </c>
    </row>
    <row r="1792" spans="1:13" x14ac:dyDescent="0.2">
      <c r="A1792" t="s">
        <v>250</v>
      </c>
      <c r="B1792" t="s">
        <v>93</v>
      </c>
      <c r="C1792">
        <v>55</v>
      </c>
      <c r="D1792">
        <v>19.007000000000001</v>
      </c>
      <c r="E1792">
        <v>4693</v>
      </c>
      <c r="F1792">
        <v>4719</v>
      </c>
      <c r="G1792">
        <v>4732</v>
      </c>
      <c r="H1792" t="s">
        <v>123</v>
      </c>
      <c r="I1792">
        <v>980090</v>
      </c>
      <c r="J1792">
        <v>38030106</v>
      </c>
      <c r="K1792">
        <v>0.33</v>
      </c>
      <c r="L1792">
        <v>0.153</v>
      </c>
      <c r="M1792">
        <v>2</v>
      </c>
    </row>
    <row r="1793" spans="1:13" x14ac:dyDescent="0.2">
      <c r="A1793" t="s">
        <v>250</v>
      </c>
      <c r="B1793" t="s">
        <v>94</v>
      </c>
      <c r="C1793">
        <v>56</v>
      </c>
      <c r="D1793">
        <v>19.097999999999999</v>
      </c>
      <c r="E1793">
        <v>4732</v>
      </c>
      <c r="F1793">
        <v>4747</v>
      </c>
      <c r="G1793">
        <v>4767</v>
      </c>
      <c r="H1793" t="s">
        <v>22</v>
      </c>
      <c r="I1793">
        <v>2636943</v>
      </c>
      <c r="J1793">
        <v>73420769</v>
      </c>
      <c r="K1793">
        <v>0.64</v>
      </c>
      <c r="L1793">
        <v>0.29599999999999999</v>
      </c>
      <c r="M1793">
        <v>2</v>
      </c>
    </row>
    <row r="1794" spans="1:13" x14ac:dyDescent="0.2">
      <c r="A1794" t="s">
        <v>250</v>
      </c>
      <c r="B1794" t="s">
        <v>96</v>
      </c>
      <c r="C1794">
        <v>57</v>
      </c>
      <c r="D1794">
        <v>19.398</v>
      </c>
      <c r="E1794">
        <v>4821</v>
      </c>
      <c r="F1794">
        <v>4842</v>
      </c>
      <c r="G1794">
        <v>4861</v>
      </c>
      <c r="H1794" t="s">
        <v>49</v>
      </c>
      <c r="I1794">
        <v>1734949</v>
      </c>
      <c r="J1794">
        <v>55026804</v>
      </c>
      <c r="K1794">
        <v>0.48</v>
      </c>
      <c r="L1794">
        <v>0.222</v>
      </c>
      <c r="M1794">
        <v>2</v>
      </c>
    </row>
    <row r="1795" spans="1:13" x14ac:dyDescent="0.2">
      <c r="A1795" t="s">
        <v>250</v>
      </c>
      <c r="B1795" t="s">
        <v>97</v>
      </c>
      <c r="C1795">
        <v>58</v>
      </c>
      <c r="D1795">
        <v>19.504999999999999</v>
      </c>
      <c r="E1795">
        <v>4861</v>
      </c>
      <c r="F1795">
        <v>4876</v>
      </c>
      <c r="G1795">
        <v>4931</v>
      </c>
      <c r="H1795" t="s">
        <v>52</v>
      </c>
      <c r="I1795">
        <v>2104308</v>
      </c>
      <c r="J1795">
        <v>62262596</v>
      </c>
      <c r="K1795">
        <v>0.54</v>
      </c>
      <c r="L1795">
        <v>0.251</v>
      </c>
      <c r="M1795">
        <v>2</v>
      </c>
    </row>
    <row r="1796" spans="1:13" x14ac:dyDescent="0.2">
      <c r="A1796" t="s">
        <v>250</v>
      </c>
      <c r="B1796" t="s">
        <v>98</v>
      </c>
      <c r="C1796">
        <v>59</v>
      </c>
      <c r="D1796">
        <v>20.123000000000001</v>
      </c>
      <c r="E1796">
        <v>5026</v>
      </c>
      <c r="F1796">
        <v>5072</v>
      </c>
      <c r="G1796">
        <v>5086</v>
      </c>
      <c r="H1796" t="s">
        <v>240</v>
      </c>
      <c r="I1796">
        <v>970796</v>
      </c>
      <c r="J1796">
        <v>44574782</v>
      </c>
      <c r="K1796">
        <v>0.39</v>
      </c>
      <c r="L1796">
        <v>0.17899999999999999</v>
      </c>
      <c r="M1796">
        <v>2</v>
      </c>
    </row>
    <row r="1797" spans="1:13" x14ac:dyDescent="0.2">
      <c r="A1797" t="s">
        <v>250</v>
      </c>
      <c r="B1797" t="s">
        <v>100</v>
      </c>
      <c r="C1797">
        <v>60</v>
      </c>
      <c r="D1797">
        <v>20.257999999999999</v>
      </c>
      <c r="E1797">
        <v>5086</v>
      </c>
      <c r="F1797">
        <v>5114</v>
      </c>
      <c r="G1797">
        <v>5212</v>
      </c>
      <c r="H1797" t="s">
        <v>49</v>
      </c>
      <c r="I1797">
        <v>2136563</v>
      </c>
      <c r="J1797">
        <v>113860176</v>
      </c>
      <c r="K1797">
        <v>0.98</v>
      </c>
      <c r="L1797">
        <v>0.45800000000000002</v>
      </c>
      <c r="M1797">
        <v>2</v>
      </c>
    </row>
    <row r="1798" spans="1:13" x14ac:dyDescent="0.2">
      <c r="A1798" t="s">
        <v>250</v>
      </c>
      <c r="B1798" t="s">
        <v>102</v>
      </c>
      <c r="C1798">
        <v>61</v>
      </c>
      <c r="D1798">
        <v>21.838000000000001</v>
      </c>
      <c r="E1798">
        <v>5599</v>
      </c>
      <c r="F1798">
        <v>5614</v>
      </c>
      <c r="G1798">
        <v>5649</v>
      </c>
      <c r="H1798" t="s">
        <v>38</v>
      </c>
      <c r="I1798">
        <v>918875</v>
      </c>
      <c r="J1798">
        <v>24773434</v>
      </c>
      <c r="K1798">
        <v>0.21</v>
      </c>
      <c r="L1798">
        <v>0.1</v>
      </c>
      <c r="M1798">
        <v>2</v>
      </c>
    </row>
    <row r="1799" spans="1:13" x14ac:dyDescent="0.2">
      <c r="A1799" t="s">
        <v>250</v>
      </c>
      <c r="B1799" t="s">
        <v>103</v>
      </c>
      <c r="C1799">
        <v>62</v>
      </c>
      <c r="D1799">
        <v>22.036000000000001</v>
      </c>
      <c r="E1799">
        <v>5649</v>
      </c>
      <c r="F1799">
        <v>5676</v>
      </c>
      <c r="G1799">
        <v>5735</v>
      </c>
      <c r="H1799" t="s">
        <v>22</v>
      </c>
      <c r="I1799">
        <v>1244005</v>
      </c>
      <c r="J1799">
        <v>44641193</v>
      </c>
      <c r="K1799">
        <v>0.39</v>
      </c>
      <c r="L1799">
        <v>0.18</v>
      </c>
      <c r="M1799">
        <v>2</v>
      </c>
    </row>
    <row r="1800" spans="1:13" x14ac:dyDescent="0.2">
      <c r="A1800" t="s">
        <v>250</v>
      </c>
      <c r="B1800" t="s">
        <v>104</v>
      </c>
      <c r="C1800">
        <v>63</v>
      </c>
      <c r="D1800">
        <v>22.283999999999999</v>
      </c>
      <c r="E1800">
        <v>5735</v>
      </c>
      <c r="F1800">
        <v>5755</v>
      </c>
      <c r="G1800">
        <v>5780</v>
      </c>
      <c r="H1800" t="s">
        <v>115</v>
      </c>
      <c r="I1800">
        <v>1649366</v>
      </c>
      <c r="J1800">
        <v>51191781</v>
      </c>
      <c r="K1800">
        <v>0.44</v>
      </c>
      <c r="L1800">
        <v>0.20599999999999999</v>
      </c>
      <c r="M1800">
        <v>2</v>
      </c>
    </row>
    <row r="1801" spans="1:13" x14ac:dyDescent="0.2">
      <c r="A1801" t="s">
        <v>250</v>
      </c>
      <c r="B1801" t="s">
        <v>106</v>
      </c>
      <c r="C1801">
        <v>64</v>
      </c>
      <c r="D1801">
        <v>22.422000000000001</v>
      </c>
      <c r="E1801">
        <v>5780</v>
      </c>
      <c r="F1801">
        <v>5798</v>
      </c>
      <c r="G1801">
        <v>5821</v>
      </c>
      <c r="H1801" t="s">
        <v>123</v>
      </c>
      <c r="I1801">
        <v>923255</v>
      </c>
      <c r="J1801">
        <v>26361793</v>
      </c>
      <c r="K1801">
        <v>0.23</v>
      </c>
      <c r="L1801">
        <v>0.106</v>
      </c>
      <c r="M1801">
        <v>2</v>
      </c>
    </row>
    <row r="1802" spans="1:13" x14ac:dyDescent="0.2">
      <c r="A1802" t="s">
        <v>250</v>
      </c>
      <c r="B1802" t="s">
        <v>107</v>
      </c>
      <c r="C1802">
        <v>65</v>
      </c>
      <c r="D1802">
        <v>22.591999999999999</v>
      </c>
      <c r="E1802">
        <v>5821</v>
      </c>
      <c r="F1802">
        <v>5852</v>
      </c>
      <c r="G1802">
        <v>5862</v>
      </c>
      <c r="H1802" t="s">
        <v>113</v>
      </c>
      <c r="I1802">
        <v>465933</v>
      </c>
      <c r="J1802">
        <v>14850463</v>
      </c>
      <c r="K1802">
        <v>0.13</v>
      </c>
      <c r="L1802">
        <v>0.06</v>
      </c>
      <c r="M1802">
        <v>2</v>
      </c>
    </row>
    <row r="1803" spans="1:13" x14ac:dyDescent="0.2">
      <c r="A1803" t="s">
        <v>250</v>
      </c>
      <c r="B1803" t="s">
        <v>108</v>
      </c>
      <c r="C1803">
        <v>66</v>
      </c>
      <c r="D1803">
        <v>22.690999999999999</v>
      </c>
      <c r="E1803">
        <v>5862</v>
      </c>
      <c r="F1803">
        <v>5884</v>
      </c>
      <c r="G1803">
        <v>5905</v>
      </c>
      <c r="H1803" t="s">
        <v>26</v>
      </c>
      <c r="I1803">
        <v>1013691</v>
      </c>
      <c r="J1803">
        <v>36732139</v>
      </c>
      <c r="K1803">
        <v>0.32</v>
      </c>
      <c r="L1803">
        <v>0.14799999999999999</v>
      </c>
      <c r="M1803">
        <v>2</v>
      </c>
    </row>
    <row r="1804" spans="1:13" x14ac:dyDescent="0.2">
      <c r="A1804" t="s">
        <v>250</v>
      </c>
      <c r="B1804" t="s">
        <v>109</v>
      </c>
      <c r="C1804">
        <v>67</v>
      </c>
      <c r="D1804">
        <v>23.106000000000002</v>
      </c>
      <c r="E1804">
        <v>5994</v>
      </c>
      <c r="F1804">
        <v>6015</v>
      </c>
      <c r="G1804">
        <v>6052</v>
      </c>
      <c r="H1804" t="s">
        <v>99</v>
      </c>
      <c r="I1804">
        <v>1541474</v>
      </c>
      <c r="J1804">
        <v>46397197</v>
      </c>
      <c r="K1804">
        <v>0.4</v>
      </c>
      <c r="L1804">
        <v>0.187</v>
      </c>
      <c r="M1804">
        <v>2</v>
      </c>
    </row>
    <row r="1805" spans="1:13" x14ac:dyDescent="0.2">
      <c r="A1805" t="s">
        <v>250</v>
      </c>
      <c r="B1805" t="s">
        <v>130</v>
      </c>
      <c r="C1805">
        <v>68</v>
      </c>
      <c r="D1805">
        <v>23.315000000000001</v>
      </c>
      <c r="E1805">
        <v>6052</v>
      </c>
      <c r="F1805">
        <v>6081</v>
      </c>
      <c r="G1805">
        <v>6097</v>
      </c>
      <c r="H1805" t="s">
        <v>52</v>
      </c>
      <c r="I1805">
        <v>1916009</v>
      </c>
      <c r="J1805">
        <v>52691785</v>
      </c>
      <c r="K1805">
        <v>0.46</v>
      </c>
      <c r="L1805">
        <v>0.21199999999999999</v>
      </c>
      <c r="M1805">
        <v>2</v>
      </c>
    </row>
    <row r="1806" spans="1:13" x14ac:dyDescent="0.2">
      <c r="A1806" t="s">
        <v>250</v>
      </c>
      <c r="B1806" t="s">
        <v>131</v>
      </c>
      <c r="C1806">
        <v>69</v>
      </c>
      <c r="D1806">
        <v>23.407</v>
      </c>
      <c r="E1806">
        <v>6097</v>
      </c>
      <c r="F1806">
        <v>6110</v>
      </c>
      <c r="G1806">
        <v>6132</v>
      </c>
      <c r="H1806" t="s">
        <v>26</v>
      </c>
      <c r="I1806">
        <v>941791</v>
      </c>
      <c r="J1806">
        <v>26109438</v>
      </c>
      <c r="K1806">
        <v>0.23</v>
      </c>
      <c r="L1806">
        <v>0.105</v>
      </c>
      <c r="M1806">
        <v>2</v>
      </c>
    </row>
    <row r="1807" spans="1:13" x14ac:dyDescent="0.2">
      <c r="A1807" t="s">
        <v>250</v>
      </c>
      <c r="B1807" t="s">
        <v>132</v>
      </c>
      <c r="C1807">
        <v>70</v>
      </c>
      <c r="D1807">
        <v>23.54</v>
      </c>
      <c r="E1807">
        <v>6132</v>
      </c>
      <c r="F1807">
        <v>6152</v>
      </c>
      <c r="G1807">
        <v>6184</v>
      </c>
      <c r="H1807" t="s">
        <v>43</v>
      </c>
      <c r="I1807">
        <v>964285</v>
      </c>
      <c r="J1807">
        <v>27517491</v>
      </c>
      <c r="K1807">
        <v>0.24</v>
      </c>
      <c r="L1807">
        <v>0.111</v>
      </c>
      <c r="M1807">
        <v>2</v>
      </c>
    </row>
    <row r="1808" spans="1:13" x14ac:dyDescent="0.2">
      <c r="A1808" t="s">
        <v>250</v>
      </c>
      <c r="B1808" t="s">
        <v>133</v>
      </c>
      <c r="C1808">
        <v>71</v>
      </c>
      <c r="D1808">
        <v>24.603000000000002</v>
      </c>
      <c r="E1808">
        <v>6452</v>
      </c>
      <c r="F1808">
        <v>6488</v>
      </c>
      <c r="G1808">
        <v>6571</v>
      </c>
      <c r="H1808" t="s">
        <v>76</v>
      </c>
      <c r="I1808">
        <v>9744066</v>
      </c>
      <c r="J1808">
        <v>273308659</v>
      </c>
      <c r="K1808">
        <v>2.36</v>
      </c>
      <c r="L1808">
        <v>1.1000000000000001</v>
      </c>
      <c r="M1808">
        <v>2</v>
      </c>
    </row>
    <row r="1809" spans="1:13" x14ac:dyDescent="0.2">
      <c r="A1809" t="s">
        <v>250</v>
      </c>
      <c r="B1809" t="s">
        <v>134</v>
      </c>
      <c r="C1809">
        <v>72</v>
      </c>
      <c r="D1809">
        <v>24.972000000000001</v>
      </c>
      <c r="E1809">
        <v>6571</v>
      </c>
      <c r="F1809">
        <v>6605</v>
      </c>
      <c r="G1809">
        <v>6625</v>
      </c>
      <c r="H1809" t="s">
        <v>99</v>
      </c>
      <c r="I1809">
        <v>1209123</v>
      </c>
      <c r="J1809">
        <v>28928250</v>
      </c>
      <c r="K1809">
        <v>0.25</v>
      </c>
      <c r="L1809">
        <v>0.11600000000000001</v>
      </c>
      <c r="M1809">
        <v>2</v>
      </c>
    </row>
    <row r="1810" spans="1:13" x14ac:dyDescent="0.2">
      <c r="A1810" t="s">
        <v>250</v>
      </c>
      <c r="B1810" t="s">
        <v>135</v>
      </c>
      <c r="C1810">
        <v>73</v>
      </c>
      <c r="D1810">
        <v>26.992000000000001</v>
      </c>
      <c r="E1810">
        <v>7184</v>
      </c>
      <c r="F1810">
        <v>7244</v>
      </c>
      <c r="G1810">
        <v>7288</v>
      </c>
      <c r="H1810" t="s">
        <v>157</v>
      </c>
      <c r="I1810">
        <v>478548</v>
      </c>
      <c r="J1810">
        <v>12763844</v>
      </c>
      <c r="K1810">
        <v>0.11</v>
      </c>
      <c r="L1810">
        <v>5.0999999999999997E-2</v>
      </c>
      <c r="M1810">
        <v>2</v>
      </c>
    </row>
    <row r="1811" spans="1:13" x14ac:dyDescent="0.2">
      <c r="A1811" t="s">
        <v>250</v>
      </c>
      <c r="B1811" t="s">
        <v>136</v>
      </c>
      <c r="C1811">
        <v>74</v>
      </c>
      <c r="D1811">
        <v>28.207999999999998</v>
      </c>
      <c r="E1811">
        <v>7587</v>
      </c>
      <c r="F1811">
        <v>7628</v>
      </c>
      <c r="G1811">
        <v>7661</v>
      </c>
      <c r="H1811" t="s">
        <v>157</v>
      </c>
      <c r="I1811">
        <v>689861</v>
      </c>
      <c r="J1811">
        <v>29531897</v>
      </c>
      <c r="K1811">
        <v>0.26</v>
      </c>
      <c r="L1811">
        <v>0.11899999999999999</v>
      </c>
      <c r="M1811">
        <v>2</v>
      </c>
    </row>
    <row r="1812" spans="1:13" x14ac:dyDescent="0.2">
      <c r="A1812" t="s">
        <v>250</v>
      </c>
      <c r="B1812" t="s">
        <v>137</v>
      </c>
      <c r="C1812">
        <v>75</v>
      </c>
      <c r="D1812">
        <v>28.818999999999999</v>
      </c>
      <c r="E1812">
        <v>7754</v>
      </c>
      <c r="F1812">
        <v>7822</v>
      </c>
      <c r="G1812">
        <v>7841</v>
      </c>
      <c r="H1812" t="s">
        <v>157</v>
      </c>
      <c r="I1812">
        <v>551171</v>
      </c>
      <c r="J1812">
        <v>14243173</v>
      </c>
      <c r="K1812">
        <v>0.12</v>
      </c>
      <c r="L1812">
        <v>5.7000000000000002E-2</v>
      </c>
      <c r="M1812">
        <v>2</v>
      </c>
    </row>
    <row r="1813" spans="1:13" x14ac:dyDescent="0.2">
      <c r="A1813" t="s">
        <v>250</v>
      </c>
      <c r="B1813" t="s">
        <v>138</v>
      </c>
      <c r="C1813">
        <v>76</v>
      </c>
      <c r="D1813">
        <v>29.259</v>
      </c>
      <c r="E1813">
        <v>7884</v>
      </c>
      <c r="F1813">
        <v>7961</v>
      </c>
      <c r="G1813">
        <v>8041</v>
      </c>
      <c r="H1813" t="s">
        <v>114</v>
      </c>
      <c r="I1813">
        <v>1163494</v>
      </c>
      <c r="J1813">
        <v>32465289</v>
      </c>
      <c r="K1813">
        <v>0.28000000000000003</v>
      </c>
      <c r="L1813">
        <v>0.13100000000000001</v>
      </c>
      <c r="M1813">
        <v>2</v>
      </c>
    </row>
    <row r="1814" spans="1:13" x14ac:dyDescent="0.2">
      <c r="A1814" t="s">
        <v>250</v>
      </c>
      <c r="B1814" t="s">
        <v>139</v>
      </c>
      <c r="C1814">
        <v>77</v>
      </c>
      <c r="D1814">
        <v>35.094000000000001</v>
      </c>
      <c r="E1814">
        <v>9746</v>
      </c>
      <c r="F1814">
        <v>9806</v>
      </c>
      <c r="G1814">
        <v>9883</v>
      </c>
      <c r="H1814" t="s">
        <v>114</v>
      </c>
      <c r="I1814">
        <v>639332</v>
      </c>
      <c r="J1814">
        <v>13132111</v>
      </c>
      <c r="K1814">
        <v>0.11</v>
      </c>
      <c r="L1814">
        <v>5.2999999999999999E-2</v>
      </c>
      <c r="M1814">
        <v>2</v>
      </c>
    </row>
    <row r="1815" spans="1:13" x14ac:dyDescent="0.2">
      <c r="A1815" t="s">
        <v>251</v>
      </c>
      <c r="B1815" t="s">
        <v>13</v>
      </c>
      <c r="C1815">
        <v>1</v>
      </c>
      <c r="D1815">
        <v>5.4210000000000003</v>
      </c>
      <c r="E1815">
        <v>402</v>
      </c>
      <c r="F1815">
        <v>422</v>
      </c>
      <c r="G1815">
        <v>485</v>
      </c>
      <c r="H1815" t="s">
        <v>95</v>
      </c>
      <c r="I1815">
        <v>4624420</v>
      </c>
      <c r="J1815">
        <v>103118440</v>
      </c>
      <c r="K1815">
        <v>0.68</v>
      </c>
      <c r="L1815">
        <v>0.311</v>
      </c>
      <c r="M1815">
        <v>2</v>
      </c>
    </row>
    <row r="1816" spans="1:13" x14ac:dyDescent="0.2">
      <c r="A1816" t="s">
        <v>251</v>
      </c>
      <c r="B1816" t="s">
        <v>15</v>
      </c>
      <c r="C1816">
        <v>2</v>
      </c>
      <c r="D1816">
        <v>5.7590000000000003</v>
      </c>
      <c r="E1816">
        <v>485</v>
      </c>
      <c r="F1816">
        <v>529</v>
      </c>
      <c r="G1816">
        <v>632</v>
      </c>
      <c r="H1816" t="s">
        <v>118</v>
      </c>
      <c r="I1816">
        <v>8971285</v>
      </c>
      <c r="J1816">
        <v>384640593</v>
      </c>
      <c r="K1816">
        <v>2.54</v>
      </c>
      <c r="L1816">
        <v>1.159</v>
      </c>
      <c r="M1816">
        <v>2</v>
      </c>
    </row>
    <row r="1817" spans="1:13" x14ac:dyDescent="0.2">
      <c r="A1817" t="s">
        <v>251</v>
      </c>
      <c r="B1817" t="s">
        <v>17</v>
      </c>
      <c r="C1817">
        <v>3</v>
      </c>
      <c r="D1817">
        <v>7.5110000000000001</v>
      </c>
      <c r="E1817">
        <v>1035</v>
      </c>
      <c r="F1817">
        <v>1083</v>
      </c>
      <c r="G1817">
        <v>1158</v>
      </c>
      <c r="H1817" t="s">
        <v>14</v>
      </c>
      <c r="I1817">
        <v>638265</v>
      </c>
      <c r="J1817">
        <v>36434831</v>
      </c>
      <c r="K1817">
        <v>0.24</v>
      </c>
      <c r="L1817">
        <v>0.11</v>
      </c>
      <c r="M1817">
        <v>2</v>
      </c>
    </row>
    <row r="1818" spans="1:13" x14ac:dyDescent="0.2">
      <c r="A1818" t="s">
        <v>251</v>
      </c>
      <c r="B1818" t="s">
        <v>19</v>
      </c>
      <c r="C1818">
        <v>4</v>
      </c>
      <c r="D1818">
        <v>7.8170000000000002</v>
      </c>
      <c r="E1818">
        <v>1158</v>
      </c>
      <c r="F1818">
        <v>1180</v>
      </c>
      <c r="G1818">
        <v>1220</v>
      </c>
      <c r="H1818" t="s">
        <v>20</v>
      </c>
      <c r="I1818">
        <v>14339870</v>
      </c>
      <c r="J1818">
        <v>544541465</v>
      </c>
      <c r="K1818">
        <v>3.6</v>
      </c>
      <c r="L1818">
        <v>1.64</v>
      </c>
      <c r="M1818">
        <v>2</v>
      </c>
    </row>
    <row r="1819" spans="1:13" x14ac:dyDescent="0.2">
      <c r="A1819" t="s">
        <v>251</v>
      </c>
      <c r="B1819" t="s">
        <v>21</v>
      </c>
      <c r="C1819">
        <v>5</v>
      </c>
      <c r="D1819">
        <v>8.0129999999999999</v>
      </c>
      <c r="E1819">
        <v>1220</v>
      </c>
      <c r="F1819">
        <v>1241</v>
      </c>
      <c r="G1819">
        <v>1363</v>
      </c>
      <c r="H1819" t="s">
        <v>20</v>
      </c>
      <c r="I1819">
        <v>41371544</v>
      </c>
      <c r="J1819">
        <v>2098259047</v>
      </c>
      <c r="K1819">
        <v>13.87</v>
      </c>
      <c r="L1819">
        <v>6.3209999999999997</v>
      </c>
      <c r="M1819">
        <v>2</v>
      </c>
    </row>
    <row r="1820" spans="1:13" x14ac:dyDescent="0.2">
      <c r="A1820" t="s">
        <v>251</v>
      </c>
      <c r="B1820" t="s">
        <v>23</v>
      </c>
      <c r="C1820">
        <v>6</v>
      </c>
      <c r="D1820">
        <v>8.4670000000000005</v>
      </c>
      <c r="E1820">
        <v>1363</v>
      </c>
      <c r="F1820">
        <v>1385</v>
      </c>
      <c r="G1820">
        <v>1495</v>
      </c>
      <c r="H1820" t="s">
        <v>117</v>
      </c>
      <c r="I1820">
        <v>876777</v>
      </c>
      <c r="J1820">
        <v>54893289</v>
      </c>
      <c r="K1820">
        <v>0.36</v>
      </c>
      <c r="L1820">
        <v>0.16500000000000001</v>
      </c>
      <c r="M1820">
        <v>2</v>
      </c>
    </row>
    <row r="1821" spans="1:13" x14ac:dyDescent="0.2">
      <c r="A1821" t="s">
        <v>251</v>
      </c>
      <c r="B1821" t="s">
        <v>25</v>
      </c>
      <c r="C1821">
        <v>7</v>
      </c>
      <c r="D1821">
        <v>9.3130000000000006</v>
      </c>
      <c r="E1821">
        <v>1615</v>
      </c>
      <c r="F1821">
        <v>1653</v>
      </c>
      <c r="G1821">
        <v>1781</v>
      </c>
      <c r="H1821" t="s">
        <v>28</v>
      </c>
      <c r="I1821">
        <v>10360951</v>
      </c>
      <c r="J1821">
        <v>899837739</v>
      </c>
      <c r="K1821">
        <v>5.95</v>
      </c>
      <c r="L1821">
        <v>2.7109999999999999</v>
      </c>
      <c r="M1821">
        <v>2</v>
      </c>
    </row>
    <row r="1822" spans="1:13" x14ac:dyDescent="0.2">
      <c r="A1822" t="s">
        <v>251</v>
      </c>
      <c r="B1822" t="s">
        <v>27</v>
      </c>
      <c r="C1822">
        <v>8</v>
      </c>
      <c r="D1822">
        <v>9.9640000000000004</v>
      </c>
      <c r="E1822">
        <v>1781</v>
      </c>
      <c r="F1822">
        <v>1859</v>
      </c>
      <c r="G1822">
        <v>1948</v>
      </c>
      <c r="H1822" t="s">
        <v>49</v>
      </c>
      <c r="I1822">
        <v>52518403</v>
      </c>
      <c r="J1822">
        <v>4207085972</v>
      </c>
      <c r="K1822">
        <v>27.81</v>
      </c>
      <c r="L1822">
        <v>12.673</v>
      </c>
      <c r="M1822">
        <v>2</v>
      </c>
    </row>
    <row r="1823" spans="1:13" x14ac:dyDescent="0.2">
      <c r="A1823" t="s">
        <v>251</v>
      </c>
      <c r="B1823" t="s">
        <v>29</v>
      </c>
      <c r="C1823">
        <v>9</v>
      </c>
      <c r="D1823">
        <v>10.526</v>
      </c>
      <c r="E1823">
        <v>1948</v>
      </c>
      <c r="F1823">
        <v>2036</v>
      </c>
      <c r="G1823">
        <v>2088</v>
      </c>
      <c r="H1823" t="s">
        <v>52</v>
      </c>
      <c r="I1823">
        <v>27406750</v>
      </c>
      <c r="J1823">
        <v>1222655754</v>
      </c>
      <c r="K1823">
        <v>8.08</v>
      </c>
      <c r="L1823">
        <v>3.6829999999999998</v>
      </c>
      <c r="M1823">
        <v>2</v>
      </c>
    </row>
    <row r="1824" spans="1:13" x14ac:dyDescent="0.2">
      <c r="A1824" t="s">
        <v>251</v>
      </c>
      <c r="B1824" t="s">
        <v>31</v>
      </c>
      <c r="C1824">
        <v>10</v>
      </c>
      <c r="D1824">
        <v>10.792999999999999</v>
      </c>
      <c r="E1824">
        <v>2088</v>
      </c>
      <c r="F1824">
        <v>2121</v>
      </c>
      <c r="G1824">
        <v>2150</v>
      </c>
      <c r="H1824" t="s">
        <v>22</v>
      </c>
      <c r="I1824">
        <v>869301</v>
      </c>
      <c r="J1824">
        <v>54857901</v>
      </c>
      <c r="K1824">
        <v>0.36</v>
      </c>
      <c r="L1824">
        <v>0.16500000000000001</v>
      </c>
      <c r="M1824">
        <v>2</v>
      </c>
    </row>
    <row r="1825" spans="1:13" x14ac:dyDescent="0.2">
      <c r="A1825" t="s">
        <v>251</v>
      </c>
      <c r="B1825" t="s">
        <v>33</v>
      </c>
      <c r="C1825">
        <v>11</v>
      </c>
      <c r="D1825">
        <v>11.317</v>
      </c>
      <c r="E1825">
        <v>2150</v>
      </c>
      <c r="F1825">
        <v>2286</v>
      </c>
      <c r="G1825">
        <v>2317</v>
      </c>
      <c r="H1825" t="s">
        <v>22</v>
      </c>
      <c r="I1825">
        <v>94947701</v>
      </c>
      <c r="J1825">
        <v>15128421345</v>
      </c>
      <c r="K1825">
        <v>100</v>
      </c>
      <c r="L1825">
        <v>45.573</v>
      </c>
      <c r="M1825">
        <v>2</v>
      </c>
    </row>
    <row r="1826" spans="1:13" x14ac:dyDescent="0.2">
      <c r="A1826" t="s">
        <v>251</v>
      </c>
      <c r="B1826" t="s">
        <v>35</v>
      </c>
      <c r="C1826">
        <v>12</v>
      </c>
      <c r="D1826">
        <v>11.47</v>
      </c>
      <c r="E1826">
        <v>2317</v>
      </c>
      <c r="F1826">
        <v>2335</v>
      </c>
      <c r="G1826">
        <v>2404</v>
      </c>
      <c r="H1826" t="s">
        <v>22</v>
      </c>
      <c r="I1826">
        <v>16009692</v>
      </c>
      <c r="J1826">
        <v>416239077</v>
      </c>
      <c r="K1826">
        <v>2.75</v>
      </c>
      <c r="L1826">
        <v>1.254</v>
      </c>
      <c r="M1826">
        <v>2</v>
      </c>
    </row>
    <row r="1827" spans="1:13" x14ac:dyDescent="0.2">
      <c r="A1827" t="s">
        <v>251</v>
      </c>
      <c r="B1827" t="s">
        <v>37</v>
      </c>
      <c r="C1827">
        <v>13</v>
      </c>
      <c r="D1827">
        <v>11.823</v>
      </c>
      <c r="E1827">
        <v>2404</v>
      </c>
      <c r="F1827">
        <v>2447</v>
      </c>
      <c r="G1827">
        <v>2504</v>
      </c>
      <c r="H1827" t="s">
        <v>52</v>
      </c>
      <c r="I1827">
        <v>69779070</v>
      </c>
      <c r="J1827">
        <v>3615680423</v>
      </c>
      <c r="K1827">
        <v>23.9</v>
      </c>
      <c r="L1827">
        <v>10.891999999999999</v>
      </c>
      <c r="M1827">
        <v>2</v>
      </c>
    </row>
    <row r="1828" spans="1:13" x14ac:dyDescent="0.2">
      <c r="A1828" t="s">
        <v>251</v>
      </c>
      <c r="B1828" t="s">
        <v>39</v>
      </c>
      <c r="C1828">
        <v>14</v>
      </c>
      <c r="D1828">
        <v>12.093999999999999</v>
      </c>
      <c r="E1828">
        <v>2504</v>
      </c>
      <c r="F1828">
        <v>2532</v>
      </c>
      <c r="G1828">
        <v>2584</v>
      </c>
      <c r="H1828" t="s">
        <v>22</v>
      </c>
      <c r="I1828">
        <v>3805708</v>
      </c>
      <c r="J1828">
        <v>126862167</v>
      </c>
      <c r="K1828">
        <v>0.84</v>
      </c>
      <c r="L1828">
        <v>0.38200000000000001</v>
      </c>
      <c r="M1828">
        <v>2</v>
      </c>
    </row>
    <row r="1829" spans="1:13" x14ac:dyDescent="0.2">
      <c r="A1829" t="s">
        <v>251</v>
      </c>
      <c r="B1829" t="s">
        <v>40</v>
      </c>
      <c r="C1829">
        <v>15</v>
      </c>
      <c r="D1829">
        <v>13.007</v>
      </c>
      <c r="E1829">
        <v>2774</v>
      </c>
      <c r="F1829">
        <v>2821</v>
      </c>
      <c r="G1829">
        <v>2890</v>
      </c>
      <c r="H1829" t="s">
        <v>99</v>
      </c>
      <c r="I1829">
        <v>6002020</v>
      </c>
      <c r="J1829">
        <v>245797270</v>
      </c>
      <c r="K1829">
        <v>1.62</v>
      </c>
      <c r="L1829">
        <v>0.74</v>
      </c>
      <c r="M1829">
        <v>2</v>
      </c>
    </row>
    <row r="1830" spans="1:13" x14ac:dyDescent="0.2">
      <c r="A1830" t="s">
        <v>251</v>
      </c>
      <c r="B1830" t="s">
        <v>41</v>
      </c>
      <c r="C1830">
        <v>16</v>
      </c>
      <c r="D1830">
        <v>13.519</v>
      </c>
      <c r="E1830">
        <v>2890</v>
      </c>
      <c r="F1830">
        <v>2983</v>
      </c>
      <c r="G1830">
        <v>3030</v>
      </c>
      <c r="H1830" t="s">
        <v>43</v>
      </c>
      <c r="I1830">
        <v>1050074</v>
      </c>
      <c r="J1830">
        <v>125210118</v>
      </c>
      <c r="K1830">
        <v>0.83</v>
      </c>
      <c r="L1830">
        <v>0.377</v>
      </c>
      <c r="M1830">
        <v>2</v>
      </c>
    </row>
    <row r="1831" spans="1:13" x14ac:dyDescent="0.2">
      <c r="A1831" t="s">
        <v>251</v>
      </c>
      <c r="B1831" t="s">
        <v>42</v>
      </c>
      <c r="C1831">
        <v>17</v>
      </c>
      <c r="D1831">
        <v>13.898999999999999</v>
      </c>
      <c r="E1831">
        <v>3030</v>
      </c>
      <c r="F1831">
        <v>3103</v>
      </c>
      <c r="G1831">
        <v>3169</v>
      </c>
      <c r="H1831" t="s">
        <v>52</v>
      </c>
      <c r="I1831">
        <v>13049778</v>
      </c>
      <c r="J1831">
        <v>631005776</v>
      </c>
      <c r="K1831">
        <v>4.17</v>
      </c>
      <c r="L1831">
        <v>1.901</v>
      </c>
      <c r="M1831">
        <v>2</v>
      </c>
    </row>
    <row r="1832" spans="1:13" x14ac:dyDescent="0.2">
      <c r="A1832" t="s">
        <v>251</v>
      </c>
      <c r="B1832" t="s">
        <v>44</v>
      </c>
      <c r="C1832">
        <v>18</v>
      </c>
      <c r="D1832">
        <v>14.176</v>
      </c>
      <c r="E1832">
        <v>3169</v>
      </c>
      <c r="F1832">
        <v>3191</v>
      </c>
      <c r="G1832">
        <v>3206</v>
      </c>
      <c r="H1832" t="s">
        <v>26</v>
      </c>
      <c r="I1832">
        <v>1903136</v>
      </c>
      <c r="J1832">
        <v>74402695</v>
      </c>
      <c r="K1832">
        <v>0.49</v>
      </c>
      <c r="L1832">
        <v>0.224</v>
      </c>
      <c r="M1832">
        <v>2</v>
      </c>
    </row>
    <row r="1833" spans="1:13" x14ac:dyDescent="0.2">
      <c r="A1833" t="s">
        <v>251</v>
      </c>
      <c r="B1833" t="s">
        <v>46</v>
      </c>
      <c r="C1833">
        <v>19</v>
      </c>
      <c r="D1833">
        <v>14.292</v>
      </c>
      <c r="E1833">
        <v>3206</v>
      </c>
      <c r="F1833">
        <v>3227</v>
      </c>
      <c r="G1833">
        <v>3244</v>
      </c>
      <c r="H1833" t="s">
        <v>26</v>
      </c>
      <c r="I1833">
        <v>4542725</v>
      </c>
      <c r="J1833">
        <v>170298834</v>
      </c>
      <c r="K1833">
        <v>1.1299999999999999</v>
      </c>
      <c r="L1833">
        <v>0.51300000000000001</v>
      </c>
      <c r="M1833">
        <v>2</v>
      </c>
    </row>
    <row r="1834" spans="1:13" x14ac:dyDescent="0.2">
      <c r="A1834" t="s">
        <v>251</v>
      </c>
      <c r="B1834" t="s">
        <v>48</v>
      </c>
      <c r="C1834">
        <v>20</v>
      </c>
      <c r="D1834">
        <v>14.388</v>
      </c>
      <c r="E1834">
        <v>3244</v>
      </c>
      <c r="F1834">
        <v>3258</v>
      </c>
      <c r="G1834">
        <v>3287</v>
      </c>
      <c r="H1834" t="s">
        <v>26</v>
      </c>
      <c r="I1834">
        <v>3680150</v>
      </c>
      <c r="J1834">
        <v>127878668</v>
      </c>
      <c r="K1834">
        <v>0.85</v>
      </c>
      <c r="L1834">
        <v>0.38500000000000001</v>
      </c>
      <c r="M1834">
        <v>2</v>
      </c>
    </row>
    <row r="1835" spans="1:13" x14ac:dyDescent="0.2">
      <c r="A1835" t="s">
        <v>251</v>
      </c>
      <c r="B1835" t="s">
        <v>50</v>
      </c>
      <c r="C1835">
        <v>21</v>
      </c>
      <c r="D1835">
        <v>14.531000000000001</v>
      </c>
      <c r="E1835">
        <v>3287</v>
      </c>
      <c r="F1835">
        <v>3303</v>
      </c>
      <c r="G1835">
        <v>3319</v>
      </c>
      <c r="H1835" t="s">
        <v>26</v>
      </c>
      <c r="I1835">
        <v>1970463</v>
      </c>
      <c r="J1835">
        <v>66092371</v>
      </c>
      <c r="K1835">
        <v>0.44</v>
      </c>
      <c r="L1835">
        <v>0.19900000000000001</v>
      </c>
      <c r="M1835">
        <v>2</v>
      </c>
    </row>
    <row r="1836" spans="1:13" x14ac:dyDescent="0.2">
      <c r="A1836" t="s">
        <v>251</v>
      </c>
      <c r="B1836" t="s">
        <v>51</v>
      </c>
      <c r="C1836">
        <v>22</v>
      </c>
      <c r="D1836">
        <v>14.635999999999999</v>
      </c>
      <c r="E1836">
        <v>3319</v>
      </c>
      <c r="F1836">
        <v>3336</v>
      </c>
      <c r="G1836">
        <v>3393</v>
      </c>
      <c r="H1836" t="s">
        <v>22</v>
      </c>
      <c r="I1836">
        <v>2697198</v>
      </c>
      <c r="J1836">
        <v>112149057</v>
      </c>
      <c r="K1836">
        <v>0.74</v>
      </c>
      <c r="L1836">
        <v>0.33800000000000002</v>
      </c>
      <c r="M1836">
        <v>2</v>
      </c>
    </row>
    <row r="1837" spans="1:13" x14ac:dyDescent="0.2">
      <c r="A1837" t="s">
        <v>251</v>
      </c>
      <c r="B1837" t="s">
        <v>53</v>
      </c>
      <c r="C1837">
        <v>23</v>
      </c>
      <c r="D1837">
        <v>14.957000000000001</v>
      </c>
      <c r="E1837">
        <v>3393</v>
      </c>
      <c r="F1837">
        <v>3438</v>
      </c>
      <c r="G1837">
        <v>3460</v>
      </c>
      <c r="H1837" t="s">
        <v>20</v>
      </c>
      <c r="I1837">
        <v>7919876</v>
      </c>
      <c r="J1837">
        <v>252841936</v>
      </c>
      <c r="K1837">
        <v>1.67</v>
      </c>
      <c r="L1837">
        <v>0.76200000000000001</v>
      </c>
      <c r="M1837">
        <v>2</v>
      </c>
    </row>
    <row r="1838" spans="1:13" x14ac:dyDescent="0.2">
      <c r="A1838" t="s">
        <v>251</v>
      </c>
      <c r="B1838" t="s">
        <v>55</v>
      </c>
      <c r="C1838">
        <v>24</v>
      </c>
      <c r="D1838">
        <v>15.113</v>
      </c>
      <c r="E1838">
        <v>3460</v>
      </c>
      <c r="F1838">
        <v>3487</v>
      </c>
      <c r="G1838">
        <v>3563</v>
      </c>
      <c r="H1838" t="s">
        <v>20</v>
      </c>
      <c r="I1838">
        <v>1921864</v>
      </c>
      <c r="J1838">
        <v>176358162</v>
      </c>
      <c r="K1838">
        <v>1.17</v>
      </c>
      <c r="L1838">
        <v>0.53100000000000003</v>
      </c>
      <c r="M1838">
        <v>2</v>
      </c>
    </row>
    <row r="1839" spans="1:13" x14ac:dyDescent="0.2">
      <c r="A1839" t="s">
        <v>251</v>
      </c>
      <c r="B1839" t="s">
        <v>57</v>
      </c>
      <c r="C1839">
        <v>25</v>
      </c>
      <c r="D1839">
        <v>15.459</v>
      </c>
      <c r="E1839">
        <v>3563</v>
      </c>
      <c r="F1839">
        <v>3596</v>
      </c>
      <c r="G1839">
        <v>3643</v>
      </c>
      <c r="H1839" t="s">
        <v>22</v>
      </c>
      <c r="I1839">
        <v>2015210</v>
      </c>
      <c r="J1839">
        <v>84253924</v>
      </c>
      <c r="K1839">
        <v>0.56000000000000005</v>
      </c>
      <c r="L1839">
        <v>0.254</v>
      </c>
      <c r="M1839">
        <v>2</v>
      </c>
    </row>
    <row r="1840" spans="1:13" x14ac:dyDescent="0.2">
      <c r="A1840" t="s">
        <v>251</v>
      </c>
      <c r="B1840" t="s">
        <v>58</v>
      </c>
      <c r="C1840">
        <v>26</v>
      </c>
      <c r="D1840">
        <v>15.71</v>
      </c>
      <c r="E1840">
        <v>3643</v>
      </c>
      <c r="F1840">
        <v>3676</v>
      </c>
      <c r="G1840">
        <v>3708</v>
      </c>
      <c r="H1840" t="s">
        <v>49</v>
      </c>
      <c r="I1840">
        <v>1609259</v>
      </c>
      <c r="J1840">
        <v>61751238</v>
      </c>
      <c r="K1840">
        <v>0.41</v>
      </c>
      <c r="L1840">
        <v>0.186</v>
      </c>
      <c r="M1840">
        <v>2</v>
      </c>
    </row>
    <row r="1841" spans="1:13" x14ac:dyDescent="0.2">
      <c r="A1841" t="s">
        <v>251</v>
      </c>
      <c r="B1841" t="s">
        <v>59</v>
      </c>
      <c r="C1841">
        <v>27</v>
      </c>
      <c r="D1841">
        <v>15.898</v>
      </c>
      <c r="E1841">
        <v>3708</v>
      </c>
      <c r="F1841">
        <v>3735</v>
      </c>
      <c r="G1841">
        <v>3756</v>
      </c>
      <c r="H1841" t="s">
        <v>123</v>
      </c>
      <c r="I1841">
        <v>806730</v>
      </c>
      <c r="J1841">
        <v>55727654</v>
      </c>
      <c r="K1841">
        <v>0.37</v>
      </c>
      <c r="L1841">
        <v>0.16800000000000001</v>
      </c>
      <c r="M1841">
        <v>2</v>
      </c>
    </row>
    <row r="1842" spans="1:13" x14ac:dyDescent="0.2">
      <c r="A1842" t="s">
        <v>251</v>
      </c>
      <c r="B1842" t="s">
        <v>60</v>
      </c>
      <c r="C1842">
        <v>28</v>
      </c>
      <c r="D1842">
        <v>16.016999999999999</v>
      </c>
      <c r="E1842">
        <v>3756</v>
      </c>
      <c r="F1842">
        <v>3773</v>
      </c>
      <c r="G1842">
        <v>3816</v>
      </c>
      <c r="H1842" t="s">
        <v>124</v>
      </c>
      <c r="I1842">
        <v>1741614</v>
      </c>
      <c r="J1842">
        <v>100847615</v>
      </c>
      <c r="K1842">
        <v>0.67</v>
      </c>
      <c r="L1842">
        <v>0.30399999999999999</v>
      </c>
      <c r="M1842">
        <v>2</v>
      </c>
    </row>
    <row r="1843" spans="1:13" x14ac:dyDescent="0.2">
      <c r="A1843" t="s">
        <v>251</v>
      </c>
      <c r="B1843" t="s">
        <v>61</v>
      </c>
      <c r="C1843">
        <v>29</v>
      </c>
      <c r="D1843">
        <v>16.216999999999999</v>
      </c>
      <c r="E1843">
        <v>3816</v>
      </c>
      <c r="F1843">
        <v>3836</v>
      </c>
      <c r="G1843">
        <v>3860</v>
      </c>
      <c r="H1843" t="s">
        <v>22</v>
      </c>
      <c r="I1843">
        <v>4367320</v>
      </c>
      <c r="J1843">
        <v>158777378</v>
      </c>
      <c r="K1843">
        <v>1.05</v>
      </c>
      <c r="L1843">
        <v>0.47799999999999998</v>
      </c>
      <c r="M1843">
        <v>2</v>
      </c>
    </row>
    <row r="1844" spans="1:13" x14ac:dyDescent="0.2">
      <c r="A1844" t="s">
        <v>251</v>
      </c>
      <c r="B1844" t="s">
        <v>62</v>
      </c>
      <c r="C1844">
        <v>30</v>
      </c>
      <c r="D1844">
        <v>16.364999999999998</v>
      </c>
      <c r="E1844">
        <v>3860</v>
      </c>
      <c r="F1844">
        <v>3883</v>
      </c>
      <c r="G1844">
        <v>3926</v>
      </c>
      <c r="H1844" t="s">
        <v>22</v>
      </c>
      <c r="I1844">
        <v>2829193</v>
      </c>
      <c r="J1844">
        <v>143907642</v>
      </c>
      <c r="K1844">
        <v>0.95</v>
      </c>
      <c r="L1844">
        <v>0.434</v>
      </c>
      <c r="M1844">
        <v>2</v>
      </c>
    </row>
    <row r="1845" spans="1:13" x14ac:dyDescent="0.2">
      <c r="A1845" t="s">
        <v>251</v>
      </c>
      <c r="B1845" t="s">
        <v>63</v>
      </c>
      <c r="C1845">
        <v>31</v>
      </c>
      <c r="D1845">
        <v>16.548999999999999</v>
      </c>
      <c r="E1845">
        <v>3926</v>
      </c>
      <c r="F1845">
        <v>3941</v>
      </c>
      <c r="G1845">
        <v>3980</v>
      </c>
      <c r="H1845" t="s">
        <v>115</v>
      </c>
      <c r="I1845">
        <v>1868243</v>
      </c>
      <c r="J1845">
        <v>72927132</v>
      </c>
      <c r="K1845">
        <v>0.48</v>
      </c>
      <c r="L1845">
        <v>0.22</v>
      </c>
      <c r="M1845">
        <v>2</v>
      </c>
    </row>
    <row r="1846" spans="1:13" x14ac:dyDescent="0.2">
      <c r="A1846" t="s">
        <v>251</v>
      </c>
      <c r="B1846" t="s">
        <v>65</v>
      </c>
      <c r="C1846">
        <v>32</v>
      </c>
      <c r="D1846">
        <v>16.931999999999999</v>
      </c>
      <c r="E1846">
        <v>4020</v>
      </c>
      <c r="F1846">
        <v>4062</v>
      </c>
      <c r="G1846">
        <v>4120</v>
      </c>
      <c r="H1846" t="s">
        <v>49</v>
      </c>
      <c r="I1846">
        <v>2558715</v>
      </c>
      <c r="J1846">
        <v>154205106</v>
      </c>
      <c r="K1846">
        <v>1.02</v>
      </c>
      <c r="L1846">
        <v>0.46500000000000002</v>
      </c>
      <c r="M1846">
        <v>2</v>
      </c>
    </row>
    <row r="1847" spans="1:13" x14ac:dyDescent="0.2">
      <c r="A1847" t="s">
        <v>251</v>
      </c>
      <c r="B1847" t="s">
        <v>67</v>
      </c>
      <c r="C1847">
        <v>33</v>
      </c>
      <c r="D1847">
        <v>17.190999999999999</v>
      </c>
      <c r="E1847">
        <v>4120</v>
      </c>
      <c r="F1847">
        <v>4144</v>
      </c>
      <c r="G1847">
        <v>4202</v>
      </c>
      <c r="H1847" t="s">
        <v>52</v>
      </c>
      <c r="I1847">
        <v>5725470</v>
      </c>
      <c r="J1847">
        <v>219128746</v>
      </c>
      <c r="K1847">
        <v>1.45</v>
      </c>
      <c r="L1847">
        <v>0.66</v>
      </c>
      <c r="M1847">
        <v>2</v>
      </c>
    </row>
    <row r="1848" spans="1:13" x14ac:dyDescent="0.2">
      <c r="A1848" t="s">
        <v>251</v>
      </c>
      <c r="B1848" t="s">
        <v>69</v>
      </c>
      <c r="C1848">
        <v>34</v>
      </c>
      <c r="D1848">
        <v>17.433</v>
      </c>
      <c r="E1848">
        <v>4202</v>
      </c>
      <c r="F1848">
        <v>4221</v>
      </c>
      <c r="G1848">
        <v>4255</v>
      </c>
      <c r="H1848" t="s">
        <v>52</v>
      </c>
      <c r="I1848">
        <v>855365</v>
      </c>
      <c r="J1848">
        <v>38099667</v>
      </c>
      <c r="K1848">
        <v>0.25</v>
      </c>
      <c r="L1848">
        <v>0.115</v>
      </c>
      <c r="M1848">
        <v>2</v>
      </c>
    </row>
    <row r="1849" spans="1:13" x14ac:dyDescent="0.2">
      <c r="A1849" t="s">
        <v>251</v>
      </c>
      <c r="B1849" t="s">
        <v>70</v>
      </c>
      <c r="C1849">
        <v>35</v>
      </c>
      <c r="D1849">
        <v>17.649999999999999</v>
      </c>
      <c r="E1849">
        <v>4255</v>
      </c>
      <c r="F1849">
        <v>4289</v>
      </c>
      <c r="G1849">
        <v>4349</v>
      </c>
      <c r="H1849" t="s">
        <v>22</v>
      </c>
      <c r="I1849">
        <v>2857738</v>
      </c>
      <c r="J1849">
        <v>95081867</v>
      </c>
      <c r="K1849">
        <v>0.63</v>
      </c>
      <c r="L1849">
        <v>0.28599999999999998</v>
      </c>
      <c r="M1849">
        <v>2</v>
      </c>
    </row>
    <row r="1850" spans="1:13" x14ac:dyDescent="0.2">
      <c r="A1850" t="s">
        <v>251</v>
      </c>
      <c r="B1850" t="s">
        <v>71</v>
      </c>
      <c r="C1850">
        <v>36</v>
      </c>
      <c r="D1850">
        <v>18.184000000000001</v>
      </c>
      <c r="E1850">
        <v>4435</v>
      </c>
      <c r="F1850">
        <v>4458</v>
      </c>
      <c r="G1850">
        <v>4509</v>
      </c>
      <c r="H1850" t="s">
        <v>22</v>
      </c>
      <c r="I1850">
        <v>1124194</v>
      </c>
      <c r="J1850">
        <v>41032835</v>
      </c>
      <c r="K1850">
        <v>0.27</v>
      </c>
      <c r="L1850">
        <v>0.124</v>
      </c>
      <c r="M1850">
        <v>2</v>
      </c>
    </row>
    <row r="1851" spans="1:13" x14ac:dyDescent="0.2">
      <c r="A1851" t="s">
        <v>251</v>
      </c>
      <c r="B1851" t="s">
        <v>72</v>
      </c>
      <c r="C1851">
        <v>37</v>
      </c>
      <c r="D1851">
        <v>18.428000000000001</v>
      </c>
      <c r="E1851">
        <v>4509</v>
      </c>
      <c r="F1851">
        <v>4536</v>
      </c>
      <c r="G1851">
        <v>4593</v>
      </c>
      <c r="H1851" t="s">
        <v>43</v>
      </c>
      <c r="I1851">
        <v>1504343</v>
      </c>
      <c r="J1851">
        <v>96354605</v>
      </c>
      <c r="K1851">
        <v>0.64</v>
      </c>
      <c r="L1851">
        <v>0.28999999999999998</v>
      </c>
      <c r="M1851">
        <v>2</v>
      </c>
    </row>
    <row r="1852" spans="1:13" x14ac:dyDescent="0.2">
      <c r="A1852" t="s">
        <v>251</v>
      </c>
      <c r="B1852" t="s">
        <v>73</v>
      </c>
      <c r="C1852">
        <v>38</v>
      </c>
      <c r="D1852">
        <v>18.684999999999999</v>
      </c>
      <c r="E1852">
        <v>4593</v>
      </c>
      <c r="F1852">
        <v>4617</v>
      </c>
      <c r="G1852">
        <v>4693</v>
      </c>
      <c r="H1852" t="s">
        <v>43</v>
      </c>
      <c r="I1852">
        <v>2175897</v>
      </c>
      <c r="J1852">
        <v>91780955</v>
      </c>
      <c r="K1852">
        <v>0.61</v>
      </c>
      <c r="L1852">
        <v>0.27600000000000002</v>
      </c>
      <c r="M1852">
        <v>2</v>
      </c>
    </row>
    <row r="1853" spans="1:13" x14ac:dyDescent="0.2">
      <c r="A1853" t="s">
        <v>251</v>
      </c>
      <c r="B1853" t="s">
        <v>74</v>
      </c>
      <c r="C1853">
        <v>39</v>
      </c>
      <c r="D1853">
        <v>19.007999999999999</v>
      </c>
      <c r="E1853">
        <v>4693</v>
      </c>
      <c r="F1853">
        <v>4719</v>
      </c>
      <c r="G1853">
        <v>4769</v>
      </c>
      <c r="H1853" t="s">
        <v>49</v>
      </c>
      <c r="I1853">
        <v>1600164</v>
      </c>
      <c r="J1853">
        <v>91591735</v>
      </c>
      <c r="K1853">
        <v>0.61</v>
      </c>
      <c r="L1853">
        <v>0.27600000000000002</v>
      </c>
      <c r="M1853">
        <v>2</v>
      </c>
    </row>
    <row r="1854" spans="1:13" x14ac:dyDescent="0.2">
      <c r="A1854" t="s">
        <v>251</v>
      </c>
      <c r="B1854" t="s">
        <v>75</v>
      </c>
      <c r="C1854">
        <v>40</v>
      </c>
      <c r="D1854">
        <v>19.399000000000001</v>
      </c>
      <c r="E1854">
        <v>4823</v>
      </c>
      <c r="F1854">
        <v>4842</v>
      </c>
      <c r="G1854">
        <v>4862</v>
      </c>
      <c r="H1854" t="s">
        <v>49</v>
      </c>
      <c r="I1854">
        <v>1806601</v>
      </c>
      <c r="J1854">
        <v>57970238</v>
      </c>
      <c r="K1854">
        <v>0.38</v>
      </c>
      <c r="L1854">
        <v>0.17499999999999999</v>
      </c>
      <c r="M1854">
        <v>2</v>
      </c>
    </row>
    <row r="1855" spans="1:13" x14ac:dyDescent="0.2">
      <c r="A1855" t="s">
        <v>251</v>
      </c>
      <c r="B1855" t="s">
        <v>77</v>
      </c>
      <c r="C1855">
        <v>41</v>
      </c>
      <c r="D1855">
        <v>19.504000000000001</v>
      </c>
      <c r="E1855">
        <v>4862</v>
      </c>
      <c r="F1855">
        <v>4876</v>
      </c>
      <c r="G1855">
        <v>4909</v>
      </c>
      <c r="H1855" t="s">
        <v>52</v>
      </c>
      <c r="I1855">
        <v>2218986</v>
      </c>
      <c r="J1855">
        <v>60506439</v>
      </c>
      <c r="K1855">
        <v>0.4</v>
      </c>
      <c r="L1855">
        <v>0.182</v>
      </c>
      <c r="M1855">
        <v>2</v>
      </c>
    </row>
    <row r="1856" spans="1:13" x14ac:dyDescent="0.2">
      <c r="A1856" t="s">
        <v>251</v>
      </c>
      <c r="B1856" t="s">
        <v>78</v>
      </c>
      <c r="C1856">
        <v>42</v>
      </c>
      <c r="D1856">
        <v>20.122</v>
      </c>
      <c r="E1856">
        <v>5019</v>
      </c>
      <c r="F1856">
        <v>5071</v>
      </c>
      <c r="G1856">
        <v>5189</v>
      </c>
      <c r="H1856" t="s">
        <v>52</v>
      </c>
      <c r="I1856">
        <v>938527</v>
      </c>
      <c r="J1856">
        <v>87610902</v>
      </c>
      <c r="K1856">
        <v>0.57999999999999996</v>
      </c>
      <c r="L1856">
        <v>0.26400000000000001</v>
      </c>
      <c r="M1856">
        <v>2</v>
      </c>
    </row>
    <row r="1857" spans="1:13" x14ac:dyDescent="0.2">
      <c r="A1857" t="s">
        <v>251</v>
      </c>
      <c r="B1857" t="s">
        <v>79</v>
      </c>
      <c r="C1857">
        <v>43</v>
      </c>
      <c r="D1857">
        <v>21.838000000000001</v>
      </c>
      <c r="E1857">
        <v>5495</v>
      </c>
      <c r="F1857">
        <v>5614</v>
      </c>
      <c r="G1857">
        <v>5649</v>
      </c>
      <c r="H1857" t="s">
        <v>49</v>
      </c>
      <c r="I1857">
        <v>827968</v>
      </c>
      <c r="J1857">
        <v>39162657</v>
      </c>
      <c r="K1857">
        <v>0.26</v>
      </c>
      <c r="L1857">
        <v>0.11799999999999999</v>
      </c>
      <c r="M1857">
        <v>2</v>
      </c>
    </row>
    <row r="1858" spans="1:13" x14ac:dyDescent="0.2">
      <c r="A1858" t="s">
        <v>251</v>
      </c>
      <c r="B1858" t="s">
        <v>80</v>
      </c>
      <c r="C1858">
        <v>44</v>
      </c>
      <c r="D1858">
        <v>22.036999999999999</v>
      </c>
      <c r="E1858">
        <v>5649</v>
      </c>
      <c r="F1858">
        <v>5677</v>
      </c>
      <c r="G1858">
        <v>5732</v>
      </c>
      <c r="H1858" t="s">
        <v>22</v>
      </c>
      <c r="I1858">
        <v>838588</v>
      </c>
      <c r="J1858">
        <v>30107822</v>
      </c>
      <c r="K1858">
        <v>0.2</v>
      </c>
      <c r="L1858">
        <v>9.0999999999999998E-2</v>
      </c>
      <c r="M1858">
        <v>2</v>
      </c>
    </row>
    <row r="1859" spans="1:13" x14ac:dyDescent="0.2">
      <c r="A1859" t="s">
        <v>251</v>
      </c>
      <c r="B1859" t="s">
        <v>81</v>
      </c>
      <c r="C1859">
        <v>45</v>
      </c>
      <c r="D1859">
        <v>22.285</v>
      </c>
      <c r="E1859">
        <v>5732</v>
      </c>
      <c r="F1859">
        <v>5755</v>
      </c>
      <c r="G1859">
        <v>5782</v>
      </c>
      <c r="H1859" t="s">
        <v>115</v>
      </c>
      <c r="I1859">
        <v>2310120</v>
      </c>
      <c r="J1859">
        <v>76361874</v>
      </c>
      <c r="K1859">
        <v>0.5</v>
      </c>
      <c r="L1859">
        <v>0.23</v>
      </c>
      <c r="M1859">
        <v>2</v>
      </c>
    </row>
    <row r="1860" spans="1:13" x14ac:dyDescent="0.2">
      <c r="A1860" t="s">
        <v>251</v>
      </c>
      <c r="B1860" t="s">
        <v>82</v>
      </c>
      <c r="C1860">
        <v>46</v>
      </c>
      <c r="D1860">
        <v>22.420999999999999</v>
      </c>
      <c r="E1860">
        <v>5782</v>
      </c>
      <c r="F1860">
        <v>5798</v>
      </c>
      <c r="G1860">
        <v>5822</v>
      </c>
      <c r="H1860" t="s">
        <v>113</v>
      </c>
      <c r="I1860">
        <v>1005717</v>
      </c>
      <c r="J1860">
        <v>29131116</v>
      </c>
      <c r="K1860">
        <v>0.19</v>
      </c>
      <c r="L1860">
        <v>8.7999999999999995E-2</v>
      </c>
      <c r="M1860">
        <v>2</v>
      </c>
    </row>
    <row r="1861" spans="1:13" x14ac:dyDescent="0.2">
      <c r="A1861" t="s">
        <v>251</v>
      </c>
      <c r="B1861" t="s">
        <v>83</v>
      </c>
      <c r="C1861">
        <v>47</v>
      </c>
      <c r="D1861">
        <v>22.693000000000001</v>
      </c>
      <c r="E1861">
        <v>5822</v>
      </c>
      <c r="F1861">
        <v>5884</v>
      </c>
      <c r="G1861">
        <v>5945</v>
      </c>
      <c r="H1861" t="s">
        <v>26</v>
      </c>
      <c r="I1861">
        <v>910312</v>
      </c>
      <c r="J1861">
        <v>50527960</v>
      </c>
      <c r="K1861">
        <v>0.33</v>
      </c>
      <c r="L1861">
        <v>0.152</v>
      </c>
      <c r="M1861">
        <v>2</v>
      </c>
    </row>
    <row r="1862" spans="1:13" x14ac:dyDescent="0.2">
      <c r="A1862" t="s">
        <v>251</v>
      </c>
      <c r="B1862" t="s">
        <v>85</v>
      </c>
      <c r="C1862">
        <v>48</v>
      </c>
      <c r="D1862">
        <v>23.108000000000001</v>
      </c>
      <c r="E1862">
        <v>5945</v>
      </c>
      <c r="F1862">
        <v>6015</v>
      </c>
      <c r="G1862">
        <v>6054</v>
      </c>
      <c r="H1862" t="s">
        <v>99</v>
      </c>
      <c r="I1862">
        <v>1261035</v>
      </c>
      <c r="J1862">
        <v>45438016</v>
      </c>
      <c r="K1862">
        <v>0.3</v>
      </c>
      <c r="L1862">
        <v>0.13700000000000001</v>
      </c>
      <c r="M1862">
        <v>2</v>
      </c>
    </row>
    <row r="1863" spans="1:13" x14ac:dyDescent="0.2">
      <c r="A1863" t="s">
        <v>251</v>
      </c>
      <c r="B1863" t="s">
        <v>86</v>
      </c>
      <c r="C1863">
        <v>49</v>
      </c>
      <c r="D1863">
        <v>23.315999999999999</v>
      </c>
      <c r="E1863">
        <v>6054</v>
      </c>
      <c r="F1863">
        <v>6081</v>
      </c>
      <c r="G1863">
        <v>6135</v>
      </c>
      <c r="H1863" t="s">
        <v>43</v>
      </c>
      <c r="I1863">
        <v>1274936</v>
      </c>
      <c r="J1863">
        <v>51104428</v>
      </c>
      <c r="K1863">
        <v>0.34</v>
      </c>
      <c r="L1863">
        <v>0.154</v>
      </c>
      <c r="M1863">
        <v>2</v>
      </c>
    </row>
    <row r="1864" spans="1:13" x14ac:dyDescent="0.2">
      <c r="A1864" t="s">
        <v>251</v>
      </c>
      <c r="B1864" t="s">
        <v>87</v>
      </c>
      <c r="C1864">
        <v>50</v>
      </c>
      <c r="D1864">
        <v>23.541</v>
      </c>
      <c r="E1864">
        <v>6135</v>
      </c>
      <c r="F1864">
        <v>6152</v>
      </c>
      <c r="G1864">
        <v>6218</v>
      </c>
      <c r="H1864" t="s">
        <v>124</v>
      </c>
      <c r="I1864">
        <v>1121388</v>
      </c>
      <c r="J1864">
        <v>34940819</v>
      </c>
      <c r="K1864">
        <v>0.23</v>
      </c>
      <c r="L1864">
        <v>0.105</v>
      </c>
      <c r="M1864">
        <v>2</v>
      </c>
    </row>
    <row r="1865" spans="1:13" x14ac:dyDescent="0.2">
      <c r="A1865" t="s">
        <v>251</v>
      </c>
      <c r="B1865" t="s">
        <v>88</v>
      </c>
      <c r="C1865">
        <v>51</v>
      </c>
      <c r="D1865">
        <v>24.602</v>
      </c>
      <c r="E1865">
        <v>6352</v>
      </c>
      <c r="F1865">
        <v>6488</v>
      </c>
      <c r="G1865">
        <v>6568</v>
      </c>
      <c r="H1865" t="s">
        <v>30</v>
      </c>
      <c r="I1865">
        <v>5819607</v>
      </c>
      <c r="J1865">
        <v>182455702</v>
      </c>
      <c r="K1865">
        <v>1.21</v>
      </c>
      <c r="L1865">
        <v>0.55000000000000004</v>
      </c>
      <c r="M1865">
        <v>2</v>
      </c>
    </row>
    <row r="1866" spans="1:13" x14ac:dyDescent="0.2">
      <c r="A1866" t="s">
        <v>251</v>
      </c>
      <c r="B1866" t="s">
        <v>89</v>
      </c>
      <c r="C1866">
        <v>52</v>
      </c>
      <c r="D1866">
        <v>24.972000000000001</v>
      </c>
      <c r="E1866">
        <v>6581</v>
      </c>
      <c r="F1866">
        <v>6605</v>
      </c>
      <c r="G1866">
        <v>6691</v>
      </c>
      <c r="H1866" t="s">
        <v>64</v>
      </c>
      <c r="I1866">
        <v>802970</v>
      </c>
      <c r="J1866">
        <v>26713449</v>
      </c>
      <c r="K1866">
        <v>0.18</v>
      </c>
      <c r="L1866">
        <v>0.08</v>
      </c>
      <c r="M1866">
        <v>2</v>
      </c>
    </row>
    <row r="1867" spans="1:13" x14ac:dyDescent="0.2">
      <c r="A1867" t="s">
        <v>251</v>
      </c>
      <c r="B1867" t="s">
        <v>91</v>
      </c>
      <c r="C1867">
        <v>53</v>
      </c>
      <c r="D1867">
        <v>28.210999999999999</v>
      </c>
      <c r="E1867">
        <v>7441</v>
      </c>
      <c r="F1867">
        <v>7629</v>
      </c>
      <c r="G1867">
        <v>7661</v>
      </c>
      <c r="H1867" t="s">
        <v>28</v>
      </c>
      <c r="I1867">
        <v>734575</v>
      </c>
      <c r="J1867">
        <v>43048847</v>
      </c>
      <c r="K1867">
        <v>0.28000000000000003</v>
      </c>
      <c r="L1867">
        <v>0.13</v>
      </c>
      <c r="M1867">
        <v>2</v>
      </c>
    </row>
    <row r="1868" spans="1:13" x14ac:dyDescent="0.2">
      <c r="A1868" t="s">
        <v>252</v>
      </c>
      <c r="B1868" t="s">
        <v>13</v>
      </c>
      <c r="C1868">
        <v>1</v>
      </c>
      <c r="D1868">
        <v>4.8710000000000004</v>
      </c>
      <c r="E1868">
        <v>126</v>
      </c>
      <c r="F1868">
        <v>248</v>
      </c>
      <c r="G1868">
        <v>301</v>
      </c>
      <c r="H1868" t="s">
        <v>32</v>
      </c>
      <c r="I1868">
        <v>408147</v>
      </c>
      <c r="J1868">
        <v>30648365</v>
      </c>
      <c r="K1868">
        <v>0.38</v>
      </c>
      <c r="L1868">
        <v>0.16700000000000001</v>
      </c>
      <c r="M1868">
        <v>2</v>
      </c>
    </row>
    <row r="1869" spans="1:13" x14ac:dyDescent="0.2">
      <c r="A1869" t="s">
        <v>252</v>
      </c>
      <c r="B1869" t="s">
        <v>15</v>
      </c>
      <c r="C1869">
        <v>2</v>
      </c>
      <c r="D1869">
        <v>5.4210000000000003</v>
      </c>
      <c r="E1869">
        <v>408</v>
      </c>
      <c r="F1869">
        <v>422</v>
      </c>
      <c r="G1869">
        <v>489</v>
      </c>
      <c r="H1869" t="s">
        <v>68</v>
      </c>
      <c r="I1869">
        <v>5773862</v>
      </c>
      <c r="J1869">
        <v>124807714</v>
      </c>
      <c r="K1869">
        <v>1.56</v>
      </c>
      <c r="L1869">
        <v>0.68100000000000005</v>
      </c>
      <c r="M1869">
        <v>2</v>
      </c>
    </row>
    <row r="1870" spans="1:13" x14ac:dyDescent="0.2">
      <c r="A1870" t="s">
        <v>252</v>
      </c>
      <c r="B1870" t="s">
        <v>17</v>
      </c>
      <c r="C1870">
        <v>3</v>
      </c>
      <c r="D1870">
        <v>5.7539999999999996</v>
      </c>
      <c r="E1870">
        <v>491</v>
      </c>
      <c r="F1870">
        <v>527</v>
      </c>
      <c r="G1870">
        <v>629</v>
      </c>
      <c r="H1870" t="s">
        <v>76</v>
      </c>
      <c r="I1870">
        <v>3289920</v>
      </c>
      <c r="J1870">
        <v>125091867</v>
      </c>
      <c r="K1870">
        <v>1.56</v>
      </c>
      <c r="L1870">
        <v>0.68300000000000005</v>
      </c>
      <c r="M1870">
        <v>2</v>
      </c>
    </row>
    <row r="1871" spans="1:13" x14ac:dyDescent="0.2">
      <c r="A1871" t="s">
        <v>252</v>
      </c>
      <c r="B1871" t="s">
        <v>19</v>
      </c>
      <c r="C1871">
        <v>4</v>
      </c>
      <c r="D1871">
        <v>6.7939999999999996</v>
      </c>
      <c r="E1871">
        <v>811</v>
      </c>
      <c r="F1871">
        <v>856</v>
      </c>
      <c r="G1871">
        <v>871</v>
      </c>
      <c r="H1871" t="s">
        <v>76</v>
      </c>
      <c r="I1871">
        <v>411031</v>
      </c>
      <c r="J1871">
        <v>4220505</v>
      </c>
      <c r="K1871">
        <v>0.05</v>
      </c>
      <c r="L1871">
        <v>2.3E-2</v>
      </c>
      <c r="M1871">
        <v>2</v>
      </c>
    </row>
    <row r="1872" spans="1:13" x14ac:dyDescent="0.2">
      <c r="A1872" t="s">
        <v>252</v>
      </c>
      <c r="B1872" t="s">
        <v>21</v>
      </c>
      <c r="C1872">
        <v>5</v>
      </c>
      <c r="D1872">
        <v>7.51</v>
      </c>
      <c r="E1872">
        <v>1026</v>
      </c>
      <c r="F1872">
        <v>1083</v>
      </c>
      <c r="G1872">
        <v>1131</v>
      </c>
      <c r="H1872" t="s">
        <v>66</v>
      </c>
      <c r="I1872">
        <v>568920</v>
      </c>
      <c r="J1872">
        <v>18371740</v>
      </c>
      <c r="K1872">
        <v>0.23</v>
      </c>
      <c r="L1872">
        <v>0.1</v>
      </c>
      <c r="M1872">
        <v>2</v>
      </c>
    </row>
    <row r="1873" spans="1:13" x14ac:dyDescent="0.2">
      <c r="A1873" t="s">
        <v>252</v>
      </c>
      <c r="B1873" t="s">
        <v>23</v>
      </c>
      <c r="C1873">
        <v>6</v>
      </c>
      <c r="D1873">
        <v>7.8159999999999998</v>
      </c>
      <c r="E1873">
        <v>1136</v>
      </c>
      <c r="F1873">
        <v>1179</v>
      </c>
      <c r="G1873">
        <v>1224</v>
      </c>
      <c r="H1873" t="s">
        <v>45</v>
      </c>
      <c r="I1873">
        <v>3212375</v>
      </c>
      <c r="J1873">
        <v>118021342</v>
      </c>
      <c r="K1873">
        <v>1.47</v>
      </c>
      <c r="L1873">
        <v>0.64400000000000002</v>
      </c>
      <c r="M1873">
        <v>2</v>
      </c>
    </row>
    <row r="1874" spans="1:13" x14ac:dyDescent="0.2">
      <c r="A1874" t="s">
        <v>252</v>
      </c>
      <c r="B1874" t="s">
        <v>25</v>
      </c>
      <c r="C1874">
        <v>7</v>
      </c>
      <c r="D1874">
        <v>8.0060000000000002</v>
      </c>
      <c r="E1874">
        <v>1224</v>
      </c>
      <c r="F1874">
        <v>1239</v>
      </c>
      <c r="G1874">
        <v>1347</v>
      </c>
      <c r="H1874" t="s">
        <v>20</v>
      </c>
      <c r="I1874">
        <v>3892339</v>
      </c>
      <c r="J1874">
        <v>159539350</v>
      </c>
      <c r="K1874">
        <v>1.99</v>
      </c>
      <c r="L1874">
        <v>0.871</v>
      </c>
      <c r="M1874">
        <v>2</v>
      </c>
    </row>
    <row r="1875" spans="1:13" x14ac:dyDescent="0.2">
      <c r="A1875" t="s">
        <v>252</v>
      </c>
      <c r="B1875" t="s">
        <v>27</v>
      </c>
      <c r="C1875">
        <v>8</v>
      </c>
      <c r="D1875">
        <v>9.0540000000000003</v>
      </c>
      <c r="E1875">
        <v>1555</v>
      </c>
      <c r="F1875">
        <v>1571</v>
      </c>
      <c r="G1875">
        <v>1629</v>
      </c>
      <c r="H1875" t="s">
        <v>20</v>
      </c>
      <c r="I1875">
        <v>588022</v>
      </c>
      <c r="J1875">
        <v>24231802</v>
      </c>
      <c r="K1875">
        <v>0.3</v>
      </c>
      <c r="L1875">
        <v>0.13200000000000001</v>
      </c>
      <c r="M1875">
        <v>2</v>
      </c>
    </row>
    <row r="1876" spans="1:13" x14ac:dyDescent="0.2">
      <c r="A1876" t="s">
        <v>252</v>
      </c>
      <c r="B1876" t="s">
        <v>29</v>
      </c>
      <c r="C1876">
        <v>9</v>
      </c>
      <c r="D1876">
        <v>9.3049999999999997</v>
      </c>
      <c r="E1876">
        <v>1629</v>
      </c>
      <c r="F1876">
        <v>1650</v>
      </c>
      <c r="G1876">
        <v>1662</v>
      </c>
      <c r="H1876" t="s">
        <v>18</v>
      </c>
      <c r="I1876">
        <v>3253242</v>
      </c>
      <c r="J1876">
        <v>87986115</v>
      </c>
      <c r="K1876">
        <v>1.1000000000000001</v>
      </c>
      <c r="L1876">
        <v>0.48</v>
      </c>
      <c r="M1876">
        <v>2</v>
      </c>
    </row>
    <row r="1877" spans="1:13" x14ac:dyDescent="0.2">
      <c r="A1877" t="s">
        <v>252</v>
      </c>
      <c r="B1877" t="s">
        <v>31</v>
      </c>
      <c r="C1877">
        <v>10</v>
      </c>
      <c r="D1877">
        <v>9.3670000000000009</v>
      </c>
      <c r="E1877">
        <v>1662</v>
      </c>
      <c r="F1877">
        <v>1670</v>
      </c>
      <c r="G1877">
        <v>1713</v>
      </c>
      <c r="H1877" t="s">
        <v>22</v>
      </c>
      <c r="I1877">
        <v>1706046</v>
      </c>
      <c r="J1877">
        <v>69501088</v>
      </c>
      <c r="K1877">
        <v>0.87</v>
      </c>
      <c r="L1877">
        <v>0.379</v>
      </c>
      <c r="M1877">
        <v>2</v>
      </c>
    </row>
    <row r="1878" spans="1:13" x14ac:dyDescent="0.2">
      <c r="A1878" t="s">
        <v>252</v>
      </c>
      <c r="B1878" t="s">
        <v>33</v>
      </c>
      <c r="C1878">
        <v>11</v>
      </c>
      <c r="D1878">
        <v>9.9290000000000003</v>
      </c>
      <c r="E1878">
        <v>1777</v>
      </c>
      <c r="F1878">
        <v>1848</v>
      </c>
      <c r="G1878">
        <v>1947</v>
      </c>
      <c r="H1878" t="s">
        <v>14</v>
      </c>
      <c r="I1878">
        <v>52183236</v>
      </c>
      <c r="J1878">
        <v>2956972197</v>
      </c>
      <c r="K1878">
        <v>36.93</v>
      </c>
      <c r="L1878">
        <v>16.145</v>
      </c>
      <c r="M1878">
        <v>2</v>
      </c>
    </row>
    <row r="1879" spans="1:13" x14ac:dyDescent="0.2">
      <c r="A1879" t="s">
        <v>252</v>
      </c>
      <c r="B1879" t="s">
        <v>35</v>
      </c>
      <c r="C1879">
        <v>12</v>
      </c>
      <c r="D1879">
        <v>10.327999999999999</v>
      </c>
      <c r="E1879">
        <v>1947</v>
      </c>
      <c r="F1879">
        <v>1974</v>
      </c>
      <c r="G1879">
        <v>2011</v>
      </c>
      <c r="H1879" t="s">
        <v>118</v>
      </c>
      <c r="I1879">
        <v>942218</v>
      </c>
      <c r="J1879">
        <v>50421364</v>
      </c>
      <c r="K1879">
        <v>0.63</v>
      </c>
      <c r="L1879">
        <v>0.27500000000000002</v>
      </c>
      <c r="M1879">
        <v>2</v>
      </c>
    </row>
    <row r="1880" spans="1:13" x14ac:dyDescent="0.2">
      <c r="A1880" t="s">
        <v>252</v>
      </c>
      <c r="B1880" t="s">
        <v>37</v>
      </c>
      <c r="C1880">
        <v>13</v>
      </c>
      <c r="D1880">
        <v>11.194000000000001</v>
      </c>
      <c r="E1880">
        <v>2162</v>
      </c>
      <c r="F1880">
        <v>2248</v>
      </c>
      <c r="G1880">
        <v>2303</v>
      </c>
      <c r="H1880" t="s">
        <v>22</v>
      </c>
      <c r="I1880">
        <v>86456942</v>
      </c>
      <c r="J1880">
        <v>8006320291</v>
      </c>
      <c r="K1880">
        <v>100</v>
      </c>
      <c r="L1880">
        <v>43.715000000000003</v>
      </c>
      <c r="M1880">
        <v>2</v>
      </c>
    </row>
    <row r="1881" spans="1:13" x14ac:dyDescent="0.2">
      <c r="A1881" t="s">
        <v>252</v>
      </c>
      <c r="B1881" t="s">
        <v>39</v>
      </c>
      <c r="C1881">
        <v>14</v>
      </c>
      <c r="D1881">
        <v>11.442</v>
      </c>
      <c r="E1881">
        <v>2303</v>
      </c>
      <c r="F1881">
        <v>2326</v>
      </c>
      <c r="G1881">
        <v>2398</v>
      </c>
      <c r="H1881" t="s">
        <v>26</v>
      </c>
      <c r="I1881">
        <v>42666190</v>
      </c>
      <c r="J1881">
        <v>1401224435</v>
      </c>
      <c r="K1881">
        <v>17.5</v>
      </c>
      <c r="L1881">
        <v>7.6509999999999998</v>
      </c>
      <c r="M1881">
        <v>2</v>
      </c>
    </row>
    <row r="1882" spans="1:13" x14ac:dyDescent="0.2">
      <c r="A1882" t="s">
        <v>252</v>
      </c>
      <c r="B1882" t="s">
        <v>40</v>
      </c>
      <c r="C1882">
        <v>15</v>
      </c>
      <c r="D1882">
        <v>11.757999999999999</v>
      </c>
      <c r="E1882">
        <v>2398</v>
      </c>
      <c r="F1882">
        <v>2426</v>
      </c>
      <c r="G1882">
        <v>2497</v>
      </c>
      <c r="H1882" t="s">
        <v>52</v>
      </c>
      <c r="I1882">
        <v>19055123</v>
      </c>
      <c r="J1882">
        <v>695016336</v>
      </c>
      <c r="K1882">
        <v>8.68</v>
      </c>
      <c r="L1882">
        <v>3.7949999999999999</v>
      </c>
      <c r="M1882">
        <v>2</v>
      </c>
    </row>
    <row r="1883" spans="1:13" x14ac:dyDescent="0.2">
      <c r="A1883" t="s">
        <v>252</v>
      </c>
      <c r="B1883" t="s">
        <v>41</v>
      </c>
      <c r="C1883">
        <v>16</v>
      </c>
      <c r="D1883">
        <v>12.064</v>
      </c>
      <c r="E1883">
        <v>2497</v>
      </c>
      <c r="F1883">
        <v>2523</v>
      </c>
      <c r="G1883">
        <v>2581</v>
      </c>
      <c r="H1883" t="s">
        <v>22</v>
      </c>
      <c r="I1883">
        <v>1426850</v>
      </c>
      <c r="J1883">
        <v>63935377</v>
      </c>
      <c r="K1883">
        <v>0.8</v>
      </c>
      <c r="L1883">
        <v>0.34899999999999998</v>
      </c>
      <c r="M1883">
        <v>2</v>
      </c>
    </row>
    <row r="1884" spans="1:13" x14ac:dyDescent="0.2">
      <c r="A1884" t="s">
        <v>252</v>
      </c>
      <c r="B1884" t="s">
        <v>42</v>
      </c>
      <c r="C1884">
        <v>17</v>
      </c>
      <c r="D1884">
        <v>12.319000000000001</v>
      </c>
      <c r="E1884">
        <v>2581</v>
      </c>
      <c r="F1884">
        <v>2603</v>
      </c>
      <c r="G1884">
        <v>2650</v>
      </c>
      <c r="H1884" t="s">
        <v>101</v>
      </c>
      <c r="I1884">
        <v>576630</v>
      </c>
      <c r="J1884">
        <v>23147312</v>
      </c>
      <c r="K1884">
        <v>0.28999999999999998</v>
      </c>
      <c r="L1884">
        <v>0.126</v>
      </c>
      <c r="M1884">
        <v>2</v>
      </c>
    </row>
    <row r="1885" spans="1:13" x14ac:dyDescent="0.2">
      <c r="A1885" t="s">
        <v>252</v>
      </c>
      <c r="B1885" t="s">
        <v>44</v>
      </c>
      <c r="C1885">
        <v>18</v>
      </c>
      <c r="D1885">
        <v>12.993</v>
      </c>
      <c r="E1885">
        <v>2795</v>
      </c>
      <c r="F1885">
        <v>2817</v>
      </c>
      <c r="G1885">
        <v>2860</v>
      </c>
      <c r="H1885" t="s">
        <v>52</v>
      </c>
      <c r="I1885">
        <v>4584401</v>
      </c>
      <c r="J1885">
        <v>198450263</v>
      </c>
      <c r="K1885">
        <v>2.48</v>
      </c>
      <c r="L1885">
        <v>1.0840000000000001</v>
      </c>
      <c r="M1885">
        <v>2</v>
      </c>
    </row>
    <row r="1886" spans="1:13" x14ac:dyDescent="0.2">
      <c r="A1886" t="s">
        <v>252</v>
      </c>
      <c r="B1886" t="s">
        <v>46</v>
      </c>
      <c r="C1886">
        <v>19</v>
      </c>
      <c r="D1886">
        <v>13.175000000000001</v>
      </c>
      <c r="E1886">
        <v>2860</v>
      </c>
      <c r="F1886">
        <v>2874</v>
      </c>
      <c r="G1886">
        <v>2885</v>
      </c>
      <c r="H1886" t="s">
        <v>26</v>
      </c>
      <c r="I1886">
        <v>575335</v>
      </c>
      <c r="J1886">
        <v>18211707</v>
      </c>
      <c r="K1886">
        <v>0.23</v>
      </c>
      <c r="L1886">
        <v>9.9000000000000005E-2</v>
      </c>
      <c r="M1886">
        <v>2</v>
      </c>
    </row>
    <row r="1887" spans="1:13" x14ac:dyDescent="0.2">
      <c r="A1887" t="s">
        <v>252</v>
      </c>
      <c r="B1887" t="s">
        <v>48</v>
      </c>
      <c r="C1887">
        <v>20</v>
      </c>
      <c r="D1887">
        <v>13.259</v>
      </c>
      <c r="E1887">
        <v>2885</v>
      </c>
      <c r="F1887">
        <v>2901</v>
      </c>
      <c r="G1887">
        <v>2915</v>
      </c>
      <c r="H1887" t="s">
        <v>20</v>
      </c>
      <c r="I1887">
        <v>2142183</v>
      </c>
      <c r="J1887">
        <v>77864271</v>
      </c>
      <c r="K1887">
        <v>0.97</v>
      </c>
      <c r="L1887">
        <v>0.42499999999999999</v>
      </c>
      <c r="M1887">
        <v>2</v>
      </c>
    </row>
    <row r="1888" spans="1:13" x14ac:dyDescent="0.2">
      <c r="A1888" t="s">
        <v>252</v>
      </c>
      <c r="B1888" t="s">
        <v>50</v>
      </c>
      <c r="C1888">
        <v>21</v>
      </c>
      <c r="D1888">
        <v>13.363</v>
      </c>
      <c r="E1888">
        <v>2915</v>
      </c>
      <c r="F1888">
        <v>2934</v>
      </c>
      <c r="G1888">
        <v>2968</v>
      </c>
      <c r="H1888" t="s">
        <v>26</v>
      </c>
      <c r="I1888">
        <v>17136904</v>
      </c>
      <c r="J1888">
        <v>631766992</v>
      </c>
      <c r="K1888">
        <v>7.89</v>
      </c>
      <c r="L1888">
        <v>3.45</v>
      </c>
      <c r="M1888">
        <v>2</v>
      </c>
    </row>
    <row r="1889" spans="1:13" x14ac:dyDescent="0.2">
      <c r="A1889" t="s">
        <v>252</v>
      </c>
      <c r="B1889" t="s">
        <v>51</v>
      </c>
      <c r="C1889">
        <v>22</v>
      </c>
      <c r="D1889">
        <v>13.516999999999999</v>
      </c>
      <c r="E1889">
        <v>2968</v>
      </c>
      <c r="F1889">
        <v>2982</v>
      </c>
      <c r="G1889">
        <v>3035</v>
      </c>
      <c r="H1889" t="s">
        <v>30</v>
      </c>
      <c r="I1889">
        <v>2022067</v>
      </c>
      <c r="J1889">
        <v>65955389</v>
      </c>
      <c r="K1889">
        <v>0.82</v>
      </c>
      <c r="L1889">
        <v>0.36</v>
      </c>
      <c r="M1889">
        <v>2</v>
      </c>
    </row>
    <row r="1890" spans="1:13" x14ac:dyDescent="0.2">
      <c r="A1890" t="s">
        <v>252</v>
      </c>
      <c r="B1890" t="s">
        <v>53</v>
      </c>
      <c r="C1890">
        <v>23</v>
      </c>
      <c r="D1890">
        <v>13.776</v>
      </c>
      <c r="E1890">
        <v>3036</v>
      </c>
      <c r="F1890">
        <v>3064</v>
      </c>
      <c r="G1890">
        <v>3080</v>
      </c>
      <c r="H1890" t="s">
        <v>14</v>
      </c>
      <c r="I1890">
        <v>990671</v>
      </c>
      <c r="J1890">
        <v>33548393</v>
      </c>
      <c r="K1890">
        <v>0.42</v>
      </c>
      <c r="L1890">
        <v>0.183</v>
      </c>
      <c r="M1890">
        <v>2</v>
      </c>
    </row>
    <row r="1891" spans="1:13" x14ac:dyDescent="0.2">
      <c r="A1891" t="s">
        <v>252</v>
      </c>
      <c r="B1891" t="s">
        <v>55</v>
      </c>
      <c r="C1891">
        <v>24</v>
      </c>
      <c r="D1891">
        <v>13.898</v>
      </c>
      <c r="E1891">
        <v>3080</v>
      </c>
      <c r="F1891">
        <v>3103</v>
      </c>
      <c r="G1891">
        <v>3173</v>
      </c>
      <c r="H1891" t="s">
        <v>52</v>
      </c>
      <c r="I1891">
        <v>33141017</v>
      </c>
      <c r="J1891">
        <v>1156392544</v>
      </c>
      <c r="K1891">
        <v>14.44</v>
      </c>
      <c r="L1891">
        <v>6.3140000000000001</v>
      </c>
      <c r="M1891">
        <v>2</v>
      </c>
    </row>
    <row r="1892" spans="1:13" x14ac:dyDescent="0.2">
      <c r="A1892" t="s">
        <v>252</v>
      </c>
      <c r="B1892" t="s">
        <v>57</v>
      </c>
      <c r="C1892">
        <v>25</v>
      </c>
      <c r="D1892">
        <v>14.176</v>
      </c>
      <c r="E1892">
        <v>3173</v>
      </c>
      <c r="F1892">
        <v>3191</v>
      </c>
      <c r="G1892">
        <v>3204</v>
      </c>
      <c r="H1892" t="s">
        <v>26</v>
      </c>
      <c r="I1892">
        <v>803532</v>
      </c>
      <c r="J1892">
        <v>24252211</v>
      </c>
      <c r="K1892">
        <v>0.3</v>
      </c>
      <c r="L1892">
        <v>0.13200000000000001</v>
      </c>
      <c r="M1892">
        <v>2</v>
      </c>
    </row>
    <row r="1893" spans="1:13" x14ac:dyDescent="0.2">
      <c r="A1893" t="s">
        <v>252</v>
      </c>
      <c r="B1893" t="s">
        <v>58</v>
      </c>
      <c r="C1893">
        <v>26</v>
      </c>
      <c r="D1893">
        <v>14.282</v>
      </c>
      <c r="E1893">
        <v>3204</v>
      </c>
      <c r="F1893">
        <v>3224</v>
      </c>
      <c r="G1893">
        <v>3245</v>
      </c>
      <c r="H1893" t="s">
        <v>26</v>
      </c>
      <c r="I1893">
        <v>8992505</v>
      </c>
      <c r="J1893">
        <v>316850565</v>
      </c>
      <c r="K1893">
        <v>3.96</v>
      </c>
      <c r="L1893">
        <v>1.73</v>
      </c>
      <c r="M1893">
        <v>2</v>
      </c>
    </row>
    <row r="1894" spans="1:13" x14ac:dyDescent="0.2">
      <c r="A1894" t="s">
        <v>252</v>
      </c>
      <c r="B1894" t="s">
        <v>59</v>
      </c>
      <c r="C1894">
        <v>27</v>
      </c>
      <c r="D1894">
        <v>14.385</v>
      </c>
      <c r="E1894">
        <v>3245</v>
      </c>
      <c r="F1894">
        <v>3257</v>
      </c>
      <c r="G1894">
        <v>3284</v>
      </c>
      <c r="H1894" t="s">
        <v>52</v>
      </c>
      <c r="I1894">
        <v>4438570</v>
      </c>
      <c r="J1894">
        <v>126027509</v>
      </c>
      <c r="K1894">
        <v>1.57</v>
      </c>
      <c r="L1894">
        <v>0.68799999999999994</v>
      </c>
      <c r="M1894">
        <v>2</v>
      </c>
    </row>
    <row r="1895" spans="1:13" x14ac:dyDescent="0.2">
      <c r="A1895" t="s">
        <v>252</v>
      </c>
      <c r="B1895" t="s">
        <v>60</v>
      </c>
      <c r="C1895">
        <v>28</v>
      </c>
      <c r="D1895">
        <v>14.526999999999999</v>
      </c>
      <c r="E1895">
        <v>3284</v>
      </c>
      <c r="F1895">
        <v>3302</v>
      </c>
      <c r="G1895">
        <v>3323</v>
      </c>
      <c r="H1895" t="s">
        <v>26</v>
      </c>
      <c r="I1895">
        <v>1328274</v>
      </c>
      <c r="J1895">
        <v>44242078</v>
      </c>
      <c r="K1895">
        <v>0.55000000000000004</v>
      </c>
      <c r="L1895">
        <v>0.24199999999999999</v>
      </c>
      <c r="M1895">
        <v>2</v>
      </c>
    </row>
    <row r="1896" spans="1:13" x14ac:dyDescent="0.2">
      <c r="A1896" t="s">
        <v>252</v>
      </c>
      <c r="B1896" t="s">
        <v>61</v>
      </c>
      <c r="C1896">
        <v>29</v>
      </c>
      <c r="D1896">
        <v>14.635999999999999</v>
      </c>
      <c r="E1896">
        <v>3323</v>
      </c>
      <c r="F1896">
        <v>3336</v>
      </c>
      <c r="G1896">
        <v>3357</v>
      </c>
      <c r="H1896" t="s">
        <v>22</v>
      </c>
      <c r="I1896">
        <v>605176</v>
      </c>
      <c r="J1896">
        <v>22779211</v>
      </c>
      <c r="K1896">
        <v>0.28000000000000003</v>
      </c>
      <c r="L1896">
        <v>0.124</v>
      </c>
      <c r="M1896">
        <v>2</v>
      </c>
    </row>
    <row r="1897" spans="1:13" x14ac:dyDescent="0.2">
      <c r="A1897" t="s">
        <v>252</v>
      </c>
      <c r="B1897" t="s">
        <v>62</v>
      </c>
      <c r="C1897">
        <v>30</v>
      </c>
      <c r="D1897">
        <v>14.954000000000001</v>
      </c>
      <c r="E1897">
        <v>3394</v>
      </c>
      <c r="F1897">
        <v>3437</v>
      </c>
      <c r="G1897">
        <v>3457</v>
      </c>
      <c r="H1897" t="s">
        <v>20</v>
      </c>
      <c r="I1897">
        <v>1421974</v>
      </c>
      <c r="J1897">
        <v>55230876</v>
      </c>
      <c r="K1897">
        <v>0.69</v>
      </c>
      <c r="L1897">
        <v>0.30199999999999999</v>
      </c>
      <c r="M1897">
        <v>2</v>
      </c>
    </row>
    <row r="1898" spans="1:13" x14ac:dyDescent="0.2">
      <c r="A1898" t="s">
        <v>252</v>
      </c>
      <c r="B1898" t="s">
        <v>63</v>
      </c>
      <c r="C1898">
        <v>31</v>
      </c>
      <c r="D1898">
        <v>15.063000000000001</v>
      </c>
      <c r="E1898">
        <v>3457</v>
      </c>
      <c r="F1898">
        <v>3471</v>
      </c>
      <c r="G1898">
        <v>3491</v>
      </c>
      <c r="H1898" t="s">
        <v>115</v>
      </c>
      <c r="I1898">
        <v>887108</v>
      </c>
      <c r="J1898">
        <v>31869131</v>
      </c>
      <c r="K1898">
        <v>0.4</v>
      </c>
      <c r="L1898">
        <v>0.17399999999999999</v>
      </c>
      <c r="M1898">
        <v>2</v>
      </c>
    </row>
    <row r="1899" spans="1:13" x14ac:dyDescent="0.2">
      <c r="A1899" t="s">
        <v>252</v>
      </c>
      <c r="B1899" t="s">
        <v>65</v>
      </c>
      <c r="C1899">
        <v>32</v>
      </c>
      <c r="D1899">
        <v>15.497</v>
      </c>
      <c r="E1899">
        <v>3561</v>
      </c>
      <c r="F1899">
        <v>3608</v>
      </c>
      <c r="G1899">
        <v>3636</v>
      </c>
      <c r="H1899" t="s">
        <v>22</v>
      </c>
      <c r="I1899">
        <v>1117383</v>
      </c>
      <c r="J1899">
        <v>42439744</v>
      </c>
      <c r="K1899">
        <v>0.53</v>
      </c>
      <c r="L1899">
        <v>0.23200000000000001</v>
      </c>
      <c r="M1899">
        <v>2</v>
      </c>
    </row>
    <row r="1900" spans="1:13" x14ac:dyDescent="0.2">
      <c r="A1900" t="s">
        <v>252</v>
      </c>
      <c r="B1900" t="s">
        <v>67</v>
      </c>
      <c r="C1900">
        <v>33</v>
      </c>
      <c r="D1900">
        <v>15.702999999999999</v>
      </c>
      <c r="E1900">
        <v>3636</v>
      </c>
      <c r="F1900">
        <v>3674</v>
      </c>
      <c r="G1900">
        <v>3709</v>
      </c>
      <c r="H1900" t="s">
        <v>126</v>
      </c>
      <c r="I1900">
        <v>1940150</v>
      </c>
      <c r="J1900">
        <v>63040073</v>
      </c>
      <c r="K1900">
        <v>0.79</v>
      </c>
      <c r="L1900">
        <v>0.34399999999999997</v>
      </c>
      <c r="M1900">
        <v>2</v>
      </c>
    </row>
    <row r="1901" spans="1:13" x14ac:dyDescent="0.2">
      <c r="A1901" t="s">
        <v>252</v>
      </c>
      <c r="B1901" t="s">
        <v>69</v>
      </c>
      <c r="C1901">
        <v>34</v>
      </c>
      <c r="D1901">
        <v>16.106000000000002</v>
      </c>
      <c r="E1901">
        <v>3784</v>
      </c>
      <c r="F1901">
        <v>3801</v>
      </c>
      <c r="G1901">
        <v>3832</v>
      </c>
      <c r="H1901" t="s">
        <v>49</v>
      </c>
      <c r="I1901">
        <v>693597</v>
      </c>
      <c r="J1901">
        <v>30482006</v>
      </c>
      <c r="K1901">
        <v>0.38</v>
      </c>
      <c r="L1901">
        <v>0.16600000000000001</v>
      </c>
      <c r="M1901">
        <v>2</v>
      </c>
    </row>
    <row r="1902" spans="1:13" x14ac:dyDescent="0.2">
      <c r="A1902" t="s">
        <v>252</v>
      </c>
      <c r="B1902" t="s">
        <v>70</v>
      </c>
      <c r="C1902">
        <v>35</v>
      </c>
      <c r="D1902">
        <v>16.263000000000002</v>
      </c>
      <c r="E1902">
        <v>3832</v>
      </c>
      <c r="F1902">
        <v>3851</v>
      </c>
      <c r="G1902">
        <v>3863</v>
      </c>
      <c r="H1902" t="s">
        <v>22</v>
      </c>
      <c r="I1902">
        <v>1357683</v>
      </c>
      <c r="J1902">
        <v>41740665</v>
      </c>
      <c r="K1902">
        <v>0.52</v>
      </c>
      <c r="L1902">
        <v>0.22800000000000001</v>
      </c>
      <c r="M1902">
        <v>2</v>
      </c>
    </row>
    <row r="1903" spans="1:13" x14ac:dyDescent="0.2">
      <c r="A1903" t="s">
        <v>252</v>
      </c>
      <c r="B1903" t="s">
        <v>71</v>
      </c>
      <c r="C1903">
        <v>36</v>
      </c>
      <c r="D1903">
        <v>16.361999999999998</v>
      </c>
      <c r="E1903">
        <v>3863</v>
      </c>
      <c r="F1903">
        <v>3882</v>
      </c>
      <c r="G1903">
        <v>3907</v>
      </c>
      <c r="H1903" t="s">
        <v>22</v>
      </c>
      <c r="I1903">
        <v>5938547</v>
      </c>
      <c r="J1903">
        <v>174068420</v>
      </c>
      <c r="K1903">
        <v>2.17</v>
      </c>
      <c r="L1903">
        <v>0.95</v>
      </c>
      <c r="M1903">
        <v>2</v>
      </c>
    </row>
    <row r="1904" spans="1:13" x14ac:dyDescent="0.2">
      <c r="A1904" t="s">
        <v>252</v>
      </c>
      <c r="B1904" t="s">
        <v>72</v>
      </c>
      <c r="C1904">
        <v>37</v>
      </c>
      <c r="D1904">
        <v>16.547999999999998</v>
      </c>
      <c r="E1904">
        <v>3907</v>
      </c>
      <c r="F1904">
        <v>3941</v>
      </c>
      <c r="G1904">
        <v>3971</v>
      </c>
      <c r="H1904" t="s">
        <v>124</v>
      </c>
      <c r="I1904">
        <v>2782596</v>
      </c>
      <c r="J1904">
        <v>80506557</v>
      </c>
      <c r="K1904">
        <v>1.01</v>
      </c>
      <c r="L1904">
        <v>0.44</v>
      </c>
      <c r="M1904">
        <v>2</v>
      </c>
    </row>
    <row r="1905" spans="1:13" x14ac:dyDescent="0.2">
      <c r="A1905" t="s">
        <v>252</v>
      </c>
      <c r="B1905" t="s">
        <v>73</v>
      </c>
      <c r="C1905">
        <v>38</v>
      </c>
      <c r="D1905">
        <v>16.841999999999999</v>
      </c>
      <c r="E1905">
        <v>4017</v>
      </c>
      <c r="F1905">
        <v>4034</v>
      </c>
      <c r="G1905">
        <v>4045</v>
      </c>
      <c r="H1905" t="s">
        <v>20</v>
      </c>
      <c r="I1905">
        <v>3525937</v>
      </c>
      <c r="J1905">
        <v>92376376</v>
      </c>
      <c r="K1905">
        <v>1.1499999999999999</v>
      </c>
      <c r="L1905">
        <v>0.504</v>
      </c>
      <c r="M1905">
        <v>2</v>
      </c>
    </row>
    <row r="1906" spans="1:13" x14ac:dyDescent="0.2">
      <c r="A1906" t="s">
        <v>252</v>
      </c>
      <c r="B1906" t="s">
        <v>74</v>
      </c>
      <c r="C1906">
        <v>39</v>
      </c>
      <c r="D1906">
        <v>16.911999999999999</v>
      </c>
      <c r="E1906">
        <v>4045</v>
      </c>
      <c r="F1906">
        <v>4056</v>
      </c>
      <c r="G1906">
        <v>4122</v>
      </c>
      <c r="H1906" t="s">
        <v>115</v>
      </c>
      <c r="I1906">
        <v>2345025</v>
      </c>
      <c r="J1906">
        <v>112980395</v>
      </c>
      <c r="K1906">
        <v>1.41</v>
      </c>
      <c r="L1906">
        <v>0.61699999999999999</v>
      </c>
      <c r="M1906">
        <v>2</v>
      </c>
    </row>
    <row r="1907" spans="1:13" x14ac:dyDescent="0.2">
      <c r="A1907" t="s">
        <v>252</v>
      </c>
      <c r="B1907" t="s">
        <v>75</v>
      </c>
      <c r="C1907">
        <v>40</v>
      </c>
      <c r="D1907">
        <v>17.190999999999999</v>
      </c>
      <c r="E1907">
        <v>4122</v>
      </c>
      <c r="F1907">
        <v>4144</v>
      </c>
      <c r="G1907">
        <v>4158</v>
      </c>
      <c r="H1907" t="s">
        <v>26</v>
      </c>
      <c r="I1907">
        <v>774174</v>
      </c>
      <c r="J1907">
        <v>25562382</v>
      </c>
      <c r="K1907">
        <v>0.32</v>
      </c>
      <c r="L1907">
        <v>0.14000000000000001</v>
      </c>
      <c r="M1907">
        <v>2</v>
      </c>
    </row>
    <row r="1908" spans="1:13" x14ac:dyDescent="0.2">
      <c r="A1908" t="s">
        <v>252</v>
      </c>
      <c r="B1908" t="s">
        <v>77</v>
      </c>
      <c r="C1908">
        <v>41</v>
      </c>
      <c r="D1908">
        <v>17.273</v>
      </c>
      <c r="E1908">
        <v>4158</v>
      </c>
      <c r="F1908">
        <v>4170</v>
      </c>
      <c r="G1908">
        <v>4198</v>
      </c>
      <c r="H1908" t="s">
        <v>26</v>
      </c>
      <c r="I1908">
        <v>605052</v>
      </c>
      <c r="J1908">
        <v>24314442</v>
      </c>
      <c r="K1908">
        <v>0.3</v>
      </c>
      <c r="L1908">
        <v>0.13300000000000001</v>
      </c>
      <c r="M1908">
        <v>2</v>
      </c>
    </row>
    <row r="1909" spans="1:13" x14ac:dyDescent="0.2">
      <c r="A1909" t="s">
        <v>252</v>
      </c>
      <c r="B1909" t="s">
        <v>78</v>
      </c>
      <c r="C1909">
        <v>42</v>
      </c>
      <c r="D1909">
        <v>17.433</v>
      </c>
      <c r="E1909">
        <v>4198</v>
      </c>
      <c r="F1909">
        <v>4221</v>
      </c>
      <c r="G1909">
        <v>4252</v>
      </c>
      <c r="H1909" t="s">
        <v>26</v>
      </c>
      <c r="I1909">
        <v>3590255</v>
      </c>
      <c r="J1909">
        <v>99473019</v>
      </c>
      <c r="K1909">
        <v>1.24</v>
      </c>
      <c r="L1909">
        <v>0.54300000000000004</v>
      </c>
      <c r="M1909">
        <v>2</v>
      </c>
    </row>
    <row r="1910" spans="1:13" x14ac:dyDescent="0.2">
      <c r="A1910" t="s">
        <v>252</v>
      </c>
      <c r="B1910" t="s">
        <v>79</v>
      </c>
      <c r="C1910">
        <v>43</v>
      </c>
      <c r="D1910">
        <v>17.59</v>
      </c>
      <c r="E1910">
        <v>4252</v>
      </c>
      <c r="F1910">
        <v>4270</v>
      </c>
      <c r="G1910">
        <v>4281</v>
      </c>
      <c r="H1910" t="s">
        <v>26</v>
      </c>
      <c r="I1910">
        <v>916811</v>
      </c>
      <c r="J1910">
        <v>24673776</v>
      </c>
      <c r="K1910">
        <v>0.31</v>
      </c>
      <c r="L1910">
        <v>0.13500000000000001</v>
      </c>
      <c r="M1910">
        <v>2</v>
      </c>
    </row>
    <row r="1911" spans="1:13" x14ac:dyDescent="0.2">
      <c r="A1911" t="s">
        <v>252</v>
      </c>
      <c r="B1911" t="s">
        <v>80</v>
      </c>
      <c r="C1911">
        <v>44</v>
      </c>
      <c r="D1911">
        <v>17.648</v>
      </c>
      <c r="E1911">
        <v>4281</v>
      </c>
      <c r="F1911">
        <v>4289</v>
      </c>
      <c r="G1911">
        <v>4319</v>
      </c>
      <c r="H1911" t="s">
        <v>105</v>
      </c>
      <c r="I1911">
        <v>739598</v>
      </c>
      <c r="J1911">
        <v>20194372</v>
      </c>
      <c r="K1911">
        <v>0.25</v>
      </c>
      <c r="L1911">
        <v>0.11</v>
      </c>
      <c r="M1911">
        <v>2</v>
      </c>
    </row>
    <row r="1912" spans="1:13" x14ac:dyDescent="0.2">
      <c r="A1912" t="s">
        <v>252</v>
      </c>
      <c r="B1912" t="s">
        <v>81</v>
      </c>
      <c r="C1912">
        <v>45</v>
      </c>
      <c r="D1912">
        <v>18.404</v>
      </c>
      <c r="E1912">
        <v>4509</v>
      </c>
      <c r="F1912">
        <v>4528</v>
      </c>
      <c r="G1912">
        <v>4551</v>
      </c>
      <c r="H1912" t="s">
        <v>95</v>
      </c>
      <c r="I1912">
        <v>516837</v>
      </c>
      <c r="J1912">
        <v>18202759</v>
      </c>
      <c r="K1912">
        <v>0.23</v>
      </c>
      <c r="L1912">
        <v>9.9000000000000005E-2</v>
      </c>
      <c r="M1912">
        <v>2</v>
      </c>
    </row>
    <row r="1913" spans="1:13" x14ac:dyDescent="0.2">
      <c r="A1913" t="s">
        <v>252</v>
      </c>
      <c r="B1913" t="s">
        <v>82</v>
      </c>
      <c r="C1913">
        <v>46</v>
      </c>
      <c r="D1913">
        <v>19.006</v>
      </c>
      <c r="E1913">
        <v>4662</v>
      </c>
      <c r="F1913">
        <v>4718</v>
      </c>
      <c r="G1913">
        <v>4732</v>
      </c>
      <c r="H1913" t="s">
        <v>95</v>
      </c>
      <c r="I1913">
        <v>1905965</v>
      </c>
      <c r="J1913">
        <v>58474256</v>
      </c>
      <c r="K1913">
        <v>0.73</v>
      </c>
      <c r="L1913">
        <v>0.31900000000000001</v>
      </c>
      <c r="M1913">
        <v>2</v>
      </c>
    </row>
    <row r="1914" spans="1:13" x14ac:dyDescent="0.2">
      <c r="A1914" t="s">
        <v>252</v>
      </c>
      <c r="B1914" t="s">
        <v>83</v>
      </c>
      <c r="C1914">
        <v>47</v>
      </c>
      <c r="D1914">
        <v>19.097000000000001</v>
      </c>
      <c r="E1914">
        <v>4732</v>
      </c>
      <c r="F1914">
        <v>4747</v>
      </c>
      <c r="G1914">
        <v>4761</v>
      </c>
      <c r="H1914" t="s">
        <v>52</v>
      </c>
      <c r="I1914">
        <v>4274623</v>
      </c>
      <c r="J1914">
        <v>109841859</v>
      </c>
      <c r="K1914">
        <v>1.37</v>
      </c>
      <c r="L1914">
        <v>0.6</v>
      </c>
      <c r="M1914">
        <v>2</v>
      </c>
    </row>
    <row r="1915" spans="1:13" x14ac:dyDescent="0.2">
      <c r="A1915" t="s">
        <v>252</v>
      </c>
      <c r="B1915" t="s">
        <v>85</v>
      </c>
      <c r="C1915">
        <v>48</v>
      </c>
      <c r="D1915">
        <v>19.189</v>
      </c>
      <c r="E1915">
        <v>4761</v>
      </c>
      <c r="F1915">
        <v>4776</v>
      </c>
      <c r="G1915">
        <v>4795</v>
      </c>
      <c r="H1915" t="s">
        <v>52</v>
      </c>
      <c r="I1915">
        <v>5045874</v>
      </c>
      <c r="J1915">
        <v>130296902</v>
      </c>
      <c r="K1915">
        <v>1.63</v>
      </c>
      <c r="L1915">
        <v>0.71099999999999997</v>
      </c>
      <c r="M1915">
        <v>2</v>
      </c>
    </row>
    <row r="1916" spans="1:13" x14ac:dyDescent="0.2">
      <c r="A1916" t="s">
        <v>252</v>
      </c>
      <c r="B1916" t="s">
        <v>86</v>
      </c>
      <c r="C1916">
        <v>49</v>
      </c>
      <c r="D1916">
        <v>19.503</v>
      </c>
      <c r="E1916">
        <v>4827</v>
      </c>
      <c r="F1916">
        <v>4875</v>
      </c>
      <c r="G1916">
        <v>4915</v>
      </c>
      <c r="H1916" t="s">
        <v>24</v>
      </c>
      <c r="I1916">
        <v>1966175</v>
      </c>
      <c r="J1916">
        <v>68949926</v>
      </c>
      <c r="K1916">
        <v>0.86</v>
      </c>
      <c r="L1916">
        <v>0.376</v>
      </c>
      <c r="M1916">
        <v>2</v>
      </c>
    </row>
    <row r="1917" spans="1:13" x14ac:dyDescent="0.2">
      <c r="A1917" t="s">
        <v>252</v>
      </c>
      <c r="B1917" t="s">
        <v>87</v>
      </c>
      <c r="C1917">
        <v>50</v>
      </c>
      <c r="D1917">
        <v>20.257000000000001</v>
      </c>
      <c r="E1917">
        <v>5087</v>
      </c>
      <c r="F1917">
        <v>5114</v>
      </c>
      <c r="G1917">
        <v>5188</v>
      </c>
      <c r="H1917" t="s">
        <v>49</v>
      </c>
      <c r="I1917">
        <v>1977328</v>
      </c>
      <c r="J1917">
        <v>88070956</v>
      </c>
      <c r="K1917">
        <v>1.1000000000000001</v>
      </c>
      <c r="L1917">
        <v>0.48099999999999998</v>
      </c>
      <c r="M1917">
        <v>2</v>
      </c>
    </row>
    <row r="1918" spans="1:13" x14ac:dyDescent="0.2">
      <c r="A1918" t="s">
        <v>252</v>
      </c>
      <c r="B1918" t="s">
        <v>88</v>
      </c>
      <c r="C1918">
        <v>51</v>
      </c>
      <c r="D1918">
        <v>20.623999999999999</v>
      </c>
      <c r="E1918">
        <v>5212</v>
      </c>
      <c r="F1918">
        <v>5230</v>
      </c>
      <c r="G1918">
        <v>5263</v>
      </c>
      <c r="H1918" t="s">
        <v>49</v>
      </c>
      <c r="I1918">
        <v>531445</v>
      </c>
      <c r="J1918">
        <v>16670693</v>
      </c>
      <c r="K1918">
        <v>0.21</v>
      </c>
      <c r="L1918">
        <v>9.0999999999999998E-2</v>
      </c>
      <c r="M1918">
        <v>2</v>
      </c>
    </row>
    <row r="1919" spans="1:13" x14ac:dyDescent="0.2">
      <c r="A1919" t="s">
        <v>252</v>
      </c>
      <c r="B1919" t="s">
        <v>89</v>
      </c>
      <c r="C1919">
        <v>52</v>
      </c>
      <c r="D1919">
        <v>21.837</v>
      </c>
      <c r="E1919">
        <v>5578</v>
      </c>
      <c r="F1919">
        <v>5614</v>
      </c>
      <c r="G1919">
        <v>5668</v>
      </c>
      <c r="H1919" t="s">
        <v>64</v>
      </c>
      <c r="I1919">
        <v>459558</v>
      </c>
      <c r="J1919">
        <v>12933088</v>
      </c>
      <c r="K1919">
        <v>0.16</v>
      </c>
      <c r="L1919">
        <v>7.0999999999999994E-2</v>
      </c>
      <c r="M1919">
        <v>2</v>
      </c>
    </row>
    <row r="1920" spans="1:13" x14ac:dyDescent="0.2">
      <c r="A1920" t="s">
        <v>252</v>
      </c>
      <c r="B1920" t="s">
        <v>91</v>
      </c>
      <c r="C1920">
        <v>53</v>
      </c>
      <c r="D1920">
        <v>22.283000000000001</v>
      </c>
      <c r="E1920">
        <v>5732</v>
      </c>
      <c r="F1920">
        <v>5755</v>
      </c>
      <c r="G1920">
        <v>5784</v>
      </c>
      <c r="H1920" t="s">
        <v>116</v>
      </c>
      <c r="I1920">
        <v>1381887</v>
      </c>
      <c r="J1920">
        <v>48125604</v>
      </c>
      <c r="K1920">
        <v>0.6</v>
      </c>
      <c r="L1920">
        <v>0.26300000000000001</v>
      </c>
      <c r="M1920">
        <v>2</v>
      </c>
    </row>
    <row r="1921" spans="1:13" x14ac:dyDescent="0.2">
      <c r="A1921" t="s">
        <v>252</v>
      </c>
      <c r="B1921" t="s">
        <v>92</v>
      </c>
      <c r="C1921">
        <v>54</v>
      </c>
      <c r="D1921">
        <v>23.407</v>
      </c>
      <c r="E1921">
        <v>6096</v>
      </c>
      <c r="F1921">
        <v>6110</v>
      </c>
      <c r="G1921">
        <v>6164</v>
      </c>
      <c r="H1921" t="s">
        <v>120</v>
      </c>
      <c r="I1921">
        <v>562957</v>
      </c>
      <c r="J1921">
        <v>19873189</v>
      </c>
      <c r="K1921">
        <v>0.25</v>
      </c>
      <c r="L1921">
        <v>0.109</v>
      </c>
      <c r="M1921">
        <v>2</v>
      </c>
    </row>
    <row r="1922" spans="1:13" x14ac:dyDescent="0.2">
      <c r="A1922" t="s">
        <v>252</v>
      </c>
      <c r="B1922" t="s">
        <v>93</v>
      </c>
      <c r="C1922">
        <v>55</v>
      </c>
      <c r="D1922">
        <v>24.331</v>
      </c>
      <c r="E1922">
        <v>6385</v>
      </c>
      <c r="F1922">
        <v>6402</v>
      </c>
      <c r="G1922">
        <v>6421</v>
      </c>
      <c r="H1922" t="s">
        <v>147</v>
      </c>
      <c r="I1922">
        <v>1242155</v>
      </c>
      <c r="J1922">
        <v>29602326</v>
      </c>
      <c r="K1922">
        <v>0.37</v>
      </c>
      <c r="L1922">
        <v>0.16200000000000001</v>
      </c>
      <c r="M1922">
        <v>2</v>
      </c>
    </row>
    <row r="1923" spans="1:13" x14ac:dyDescent="0.2">
      <c r="A1923" t="s">
        <v>252</v>
      </c>
      <c r="B1923" t="s">
        <v>94</v>
      </c>
      <c r="C1923">
        <v>56</v>
      </c>
      <c r="D1923">
        <v>28.439</v>
      </c>
      <c r="E1923">
        <v>7675</v>
      </c>
      <c r="F1923">
        <v>7701</v>
      </c>
      <c r="G1923">
        <v>7753</v>
      </c>
      <c r="H1923" t="s">
        <v>145</v>
      </c>
      <c r="I1923">
        <v>995540</v>
      </c>
      <c r="J1923">
        <v>26424663</v>
      </c>
      <c r="K1923">
        <v>0.33</v>
      </c>
      <c r="L1923">
        <v>0.14399999999999999</v>
      </c>
      <c r="M1923">
        <v>2</v>
      </c>
    </row>
    <row r="1924" spans="1:13" x14ac:dyDescent="0.2">
      <c r="A1924" t="s">
        <v>252</v>
      </c>
      <c r="B1924" t="s">
        <v>96</v>
      </c>
      <c r="C1924">
        <v>57</v>
      </c>
      <c r="D1924">
        <v>28.818999999999999</v>
      </c>
      <c r="E1924">
        <v>7770</v>
      </c>
      <c r="F1924">
        <v>7822</v>
      </c>
      <c r="G1924">
        <v>7839</v>
      </c>
      <c r="H1924" t="s">
        <v>56</v>
      </c>
      <c r="I1924">
        <v>770804</v>
      </c>
      <c r="J1924">
        <v>20021632</v>
      </c>
      <c r="K1924">
        <v>0.25</v>
      </c>
      <c r="L1924">
        <v>0.109</v>
      </c>
      <c r="M1924">
        <v>2</v>
      </c>
    </row>
    <row r="1925" spans="1:13" x14ac:dyDescent="0.2">
      <c r="A1925" t="s">
        <v>252</v>
      </c>
      <c r="B1925" t="s">
        <v>97</v>
      </c>
      <c r="C1925">
        <v>58</v>
      </c>
      <c r="D1925">
        <v>28.931000000000001</v>
      </c>
      <c r="E1925">
        <v>7839</v>
      </c>
      <c r="F1925">
        <v>7857</v>
      </c>
      <c r="G1925">
        <v>7908</v>
      </c>
      <c r="H1925" t="s">
        <v>128</v>
      </c>
      <c r="I1925">
        <v>1383361</v>
      </c>
      <c r="J1925">
        <v>37210224</v>
      </c>
      <c r="K1925">
        <v>0.46</v>
      </c>
      <c r="L1925">
        <v>0.20300000000000001</v>
      </c>
      <c r="M1925">
        <v>2</v>
      </c>
    </row>
    <row r="1926" spans="1:13" x14ac:dyDescent="0.2">
      <c r="A1926" t="s">
        <v>252</v>
      </c>
      <c r="B1926" t="s">
        <v>98</v>
      </c>
      <c r="C1926">
        <v>59</v>
      </c>
      <c r="D1926">
        <v>29.26</v>
      </c>
      <c r="E1926">
        <v>7911</v>
      </c>
      <c r="F1926">
        <v>7961</v>
      </c>
      <c r="G1926">
        <v>8015</v>
      </c>
      <c r="H1926" t="s">
        <v>66</v>
      </c>
      <c r="I1926">
        <v>466592</v>
      </c>
      <c r="J1926">
        <v>14090335</v>
      </c>
      <c r="K1926">
        <v>0.18</v>
      </c>
      <c r="L1926">
        <v>7.6999999999999999E-2</v>
      </c>
      <c r="M1926">
        <v>2</v>
      </c>
    </row>
    <row r="1927" spans="1:13" x14ac:dyDescent="0.2">
      <c r="A1927" t="s">
        <v>252</v>
      </c>
      <c r="B1927" t="s">
        <v>100</v>
      </c>
      <c r="C1927">
        <v>60</v>
      </c>
      <c r="D1927">
        <v>32.875</v>
      </c>
      <c r="E1927">
        <v>9049</v>
      </c>
      <c r="F1927">
        <v>9104</v>
      </c>
      <c r="G1927">
        <v>9157</v>
      </c>
      <c r="H1927" t="s">
        <v>36</v>
      </c>
      <c r="I1927">
        <v>771943</v>
      </c>
      <c r="J1927">
        <v>21191172</v>
      </c>
      <c r="K1927">
        <v>0.26</v>
      </c>
      <c r="L1927">
        <v>0.11600000000000001</v>
      </c>
      <c r="M1927">
        <v>2</v>
      </c>
    </row>
    <row r="1928" spans="1:13" x14ac:dyDescent="0.2">
      <c r="A1928" t="s">
        <v>253</v>
      </c>
      <c r="B1928" t="s">
        <v>13</v>
      </c>
      <c r="C1928">
        <v>1</v>
      </c>
      <c r="D1928">
        <v>4.3940000000000001</v>
      </c>
      <c r="E1928">
        <v>79</v>
      </c>
      <c r="F1928">
        <v>97</v>
      </c>
      <c r="G1928">
        <v>124</v>
      </c>
      <c r="H1928" t="s">
        <v>147</v>
      </c>
      <c r="I1928">
        <v>532639</v>
      </c>
      <c r="J1928">
        <v>12860860</v>
      </c>
      <c r="K1928">
        <v>0.11</v>
      </c>
      <c r="L1928">
        <v>0.05</v>
      </c>
      <c r="M1928">
        <v>2</v>
      </c>
    </row>
    <row r="1929" spans="1:13" x14ac:dyDescent="0.2">
      <c r="A1929" t="s">
        <v>253</v>
      </c>
      <c r="B1929" t="s">
        <v>15</v>
      </c>
      <c r="C1929">
        <v>2</v>
      </c>
      <c r="D1929">
        <v>4.8710000000000004</v>
      </c>
      <c r="E1929">
        <v>235</v>
      </c>
      <c r="F1929">
        <v>248</v>
      </c>
      <c r="G1929">
        <v>322</v>
      </c>
      <c r="H1929" t="s">
        <v>66</v>
      </c>
      <c r="I1929">
        <v>433354</v>
      </c>
      <c r="J1929">
        <v>14705408</v>
      </c>
      <c r="K1929">
        <v>0.13</v>
      </c>
      <c r="L1929">
        <v>5.7000000000000002E-2</v>
      </c>
      <c r="M1929">
        <v>2</v>
      </c>
    </row>
    <row r="1930" spans="1:13" x14ac:dyDescent="0.2">
      <c r="A1930" t="s">
        <v>253</v>
      </c>
      <c r="B1930" t="s">
        <v>17</v>
      </c>
      <c r="C1930">
        <v>3</v>
      </c>
      <c r="D1930">
        <v>5.4210000000000003</v>
      </c>
      <c r="E1930">
        <v>409</v>
      </c>
      <c r="F1930">
        <v>422</v>
      </c>
      <c r="G1930">
        <v>489</v>
      </c>
      <c r="H1930" t="s">
        <v>76</v>
      </c>
      <c r="I1930">
        <v>4924546</v>
      </c>
      <c r="J1930">
        <v>111973991</v>
      </c>
      <c r="K1930">
        <v>0.96</v>
      </c>
      <c r="L1930">
        <v>0.432</v>
      </c>
      <c r="M1930">
        <v>2</v>
      </c>
    </row>
    <row r="1931" spans="1:13" x14ac:dyDescent="0.2">
      <c r="A1931" t="s">
        <v>253</v>
      </c>
      <c r="B1931" t="s">
        <v>19</v>
      </c>
      <c r="C1931">
        <v>4</v>
      </c>
      <c r="D1931">
        <v>5.7569999999999997</v>
      </c>
      <c r="E1931">
        <v>489</v>
      </c>
      <c r="F1931">
        <v>528</v>
      </c>
      <c r="G1931">
        <v>559</v>
      </c>
      <c r="H1931" t="s">
        <v>22</v>
      </c>
      <c r="I1931">
        <v>1283954</v>
      </c>
      <c r="J1931">
        <v>48315078</v>
      </c>
      <c r="K1931">
        <v>0.41</v>
      </c>
      <c r="L1931">
        <v>0.186</v>
      </c>
      <c r="M1931">
        <v>2</v>
      </c>
    </row>
    <row r="1932" spans="1:13" x14ac:dyDescent="0.2">
      <c r="A1932" t="s">
        <v>253</v>
      </c>
      <c r="B1932" t="s">
        <v>21</v>
      </c>
      <c r="C1932">
        <v>5</v>
      </c>
      <c r="D1932">
        <v>6.1150000000000002</v>
      </c>
      <c r="E1932">
        <v>617</v>
      </c>
      <c r="F1932">
        <v>641</v>
      </c>
      <c r="G1932">
        <v>735</v>
      </c>
      <c r="H1932" t="s">
        <v>22</v>
      </c>
      <c r="I1932">
        <v>615315</v>
      </c>
      <c r="J1932">
        <v>29573802</v>
      </c>
      <c r="K1932">
        <v>0.25</v>
      </c>
      <c r="L1932">
        <v>0.114</v>
      </c>
      <c r="M1932">
        <v>2</v>
      </c>
    </row>
    <row r="1933" spans="1:13" x14ac:dyDescent="0.2">
      <c r="A1933" t="s">
        <v>253</v>
      </c>
      <c r="B1933" t="s">
        <v>23</v>
      </c>
      <c r="C1933">
        <v>6</v>
      </c>
      <c r="D1933">
        <v>6.875</v>
      </c>
      <c r="E1933">
        <v>843</v>
      </c>
      <c r="F1933">
        <v>882</v>
      </c>
      <c r="G1933">
        <v>940</v>
      </c>
      <c r="H1933" t="s">
        <v>240</v>
      </c>
      <c r="I1933">
        <v>2672664</v>
      </c>
      <c r="J1933">
        <v>100512408</v>
      </c>
      <c r="K1933">
        <v>0.86</v>
      </c>
      <c r="L1933">
        <v>0.38800000000000001</v>
      </c>
      <c r="M1933">
        <v>2</v>
      </c>
    </row>
    <row r="1934" spans="1:13" x14ac:dyDescent="0.2">
      <c r="A1934" t="s">
        <v>253</v>
      </c>
      <c r="B1934" t="s">
        <v>25</v>
      </c>
      <c r="C1934">
        <v>7</v>
      </c>
      <c r="D1934">
        <v>7.51</v>
      </c>
      <c r="E1934">
        <v>1042</v>
      </c>
      <c r="F1934">
        <v>1083</v>
      </c>
      <c r="G1934">
        <v>1148</v>
      </c>
      <c r="H1934" t="s">
        <v>14</v>
      </c>
      <c r="I1934">
        <v>661423</v>
      </c>
      <c r="J1934">
        <v>29545310</v>
      </c>
      <c r="K1934">
        <v>0.25</v>
      </c>
      <c r="L1934">
        <v>0.114</v>
      </c>
      <c r="M1934">
        <v>2</v>
      </c>
    </row>
    <row r="1935" spans="1:13" x14ac:dyDescent="0.2">
      <c r="A1935" t="s">
        <v>253</v>
      </c>
      <c r="B1935" t="s">
        <v>27</v>
      </c>
      <c r="C1935">
        <v>8</v>
      </c>
      <c r="D1935">
        <v>7.8150000000000004</v>
      </c>
      <c r="E1935">
        <v>1148</v>
      </c>
      <c r="F1935">
        <v>1179</v>
      </c>
      <c r="G1935">
        <v>1221</v>
      </c>
      <c r="H1935" t="s">
        <v>20</v>
      </c>
      <c r="I1935">
        <v>6961293</v>
      </c>
      <c r="J1935">
        <v>243716552</v>
      </c>
      <c r="K1935">
        <v>2.09</v>
      </c>
      <c r="L1935">
        <v>0.94</v>
      </c>
      <c r="M1935">
        <v>2</v>
      </c>
    </row>
    <row r="1936" spans="1:13" x14ac:dyDescent="0.2">
      <c r="A1936" t="s">
        <v>253</v>
      </c>
      <c r="B1936" t="s">
        <v>29</v>
      </c>
      <c r="C1936">
        <v>9</v>
      </c>
      <c r="D1936">
        <v>8.0050000000000008</v>
      </c>
      <c r="E1936">
        <v>1221</v>
      </c>
      <c r="F1936">
        <v>1239</v>
      </c>
      <c r="G1936">
        <v>1349</v>
      </c>
      <c r="H1936" t="s">
        <v>20</v>
      </c>
      <c r="I1936">
        <v>8450776</v>
      </c>
      <c r="J1936">
        <v>366492420</v>
      </c>
      <c r="K1936">
        <v>3.15</v>
      </c>
      <c r="L1936">
        <v>1.413</v>
      </c>
      <c r="M1936">
        <v>2</v>
      </c>
    </row>
    <row r="1937" spans="1:13" x14ac:dyDescent="0.2">
      <c r="A1937" t="s">
        <v>253</v>
      </c>
      <c r="B1937" t="s">
        <v>31</v>
      </c>
      <c r="C1937">
        <v>10</v>
      </c>
      <c r="D1937">
        <v>8.4689999999999994</v>
      </c>
      <c r="E1937">
        <v>1349</v>
      </c>
      <c r="F1937">
        <v>1386</v>
      </c>
      <c r="G1937">
        <v>1465</v>
      </c>
      <c r="H1937" t="s">
        <v>43</v>
      </c>
      <c r="I1937">
        <v>539244</v>
      </c>
      <c r="J1937">
        <v>35871094</v>
      </c>
      <c r="K1937">
        <v>0.31</v>
      </c>
      <c r="L1937">
        <v>0.13800000000000001</v>
      </c>
      <c r="M1937">
        <v>2</v>
      </c>
    </row>
    <row r="1938" spans="1:13" x14ac:dyDescent="0.2">
      <c r="A1938" t="s">
        <v>253</v>
      </c>
      <c r="B1938" t="s">
        <v>33</v>
      </c>
      <c r="C1938">
        <v>11</v>
      </c>
      <c r="D1938">
        <v>8.9149999999999991</v>
      </c>
      <c r="E1938">
        <v>1465</v>
      </c>
      <c r="F1938">
        <v>1527</v>
      </c>
      <c r="G1938">
        <v>1553</v>
      </c>
      <c r="H1938" t="s">
        <v>155</v>
      </c>
      <c r="I1938">
        <v>516012</v>
      </c>
      <c r="J1938">
        <v>31765393</v>
      </c>
      <c r="K1938">
        <v>0.27</v>
      </c>
      <c r="L1938">
        <v>0.122</v>
      </c>
      <c r="M1938">
        <v>2</v>
      </c>
    </row>
    <row r="1939" spans="1:13" x14ac:dyDescent="0.2">
      <c r="A1939" t="s">
        <v>253</v>
      </c>
      <c r="B1939" t="s">
        <v>35</v>
      </c>
      <c r="C1939">
        <v>12</v>
      </c>
      <c r="D1939">
        <v>9.0549999999999997</v>
      </c>
      <c r="E1939">
        <v>1553</v>
      </c>
      <c r="F1939">
        <v>1571</v>
      </c>
      <c r="G1939">
        <v>1631</v>
      </c>
      <c r="H1939" t="s">
        <v>123</v>
      </c>
      <c r="I1939">
        <v>1671917</v>
      </c>
      <c r="J1939">
        <v>73504108</v>
      </c>
      <c r="K1939">
        <v>0.63</v>
      </c>
      <c r="L1939">
        <v>0.28299999999999997</v>
      </c>
      <c r="M1939">
        <v>2</v>
      </c>
    </row>
    <row r="1940" spans="1:13" x14ac:dyDescent="0.2">
      <c r="A1940" t="s">
        <v>253</v>
      </c>
      <c r="B1940" t="s">
        <v>37</v>
      </c>
      <c r="C1940">
        <v>13</v>
      </c>
      <c r="D1940">
        <v>9.3059999999999992</v>
      </c>
      <c r="E1940">
        <v>1631</v>
      </c>
      <c r="F1940">
        <v>1651</v>
      </c>
      <c r="G1940">
        <v>1663</v>
      </c>
      <c r="H1940" t="s">
        <v>20</v>
      </c>
      <c r="I1940">
        <v>7104505</v>
      </c>
      <c r="J1940">
        <v>200664694</v>
      </c>
      <c r="K1940">
        <v>1.72</v>
      </c>
      <c r="L1940">
        <v>0.77400000000000002</v>
      </c>
      <c r="M1940">
        <v>2</v>
      </c>
    </row>
    <row r="1941" spans="1:13" x14ac:dyDescent="0.2">
      <c r="A1941" t="s">
        <v>253</v>
      </c>
      <c r="B1941" t="s">
        <v>39</v>
      </c>
      <c r="C1941">
        <v>14</v>
      </c>
      <c r="D1941">
        <v>9.3689999999999998</v>
      </c>
      <c r="E1941">
        <v>1663</v>
      </c>
      <c r="F1941">
        <v>1670</v>
      </c>
      <c r="G1941">
        <v>1778</v>
      </c>
      <c r="H1941" t="s">
        <v>22</v>
      </c>
      <c r="I1941">
        <v>4017765</v>
      </c>
      <c r="J1941">
        <v>226257909</v>
      </c>
      <c r="K1941">
        <v>1.94</v>
      </c>
      <c r="L1941">
        <v>0.872</v>
      </c>
      <c r="M1941">
        <v>2</v>
      </c>
    </row>
    <row r="1942" spans="1:13" x14ac:dyDescent="0.2">
      <c r="A1942" t="s">
        <v>253</v>
      </c>
      <c r="B1942" t="s">
        <v>40</v>
      </c>
      <c r="C1942">
        <v>15</v>
      </c>
      <c r="D1942">
        <v>9.9469999999999992</v>
      </c>
      <c r="E1942">
        <v>1806</v>
      </c>
      <c r="F1942">
        <v>1853</v>
      </c>
      <c r="G1942">
        <v>1934</v>
      </c>
      <c r="H1942" t="s">
        <v>49</v>
      </c>
      <c r="I1942">
        <v>61619312</v>
      </c>
      <c r="J1942">
        <v>4289523000</v>
      </c>
      <c r="K1942">
        <v>36.83</v>
      </c>
      <c r="L1942">
        <v>16.538</v>
      </c>
      <c r="M1942">
        <v>2</v>
      </c>
    </row>
    <row r="1943" spans="1:13" x14ac:dyDescent="0.2">
      <c r="A1943" t="s">
        <v>253</v>
      </c>
      <c r="B1943" t="s">
        <v>41</v>
      </c>
      <c r="C1943">
        <v>16</v>
      </c>
      <c r="D1943">
        <v>10.388999999999999</v>
      </c>
      <c r="E1943">
        <v>1934</v>
      </c>
      <c r="F1943">
        <v>1993</v>
      </c>
      <c r="G1943">
        <v>2079</v>
      </c>
      <c r="H1943" t="s">
        <v>52</v>
      </c>
      <c r="I1943">
        <v>12276067</v>
      </c>
      <c r="J1943">
        <v>607166549</v>
      </c>
      <c r="K1943">
        <v>5.21</v>
      </c>
      <c r="L1943">
        <v>2.3410000000000002</v>
      </c>
      <c r="M1943">
        <v>2</v>
      </c>
    </row>
    <row r="1944" spans="1:13" x14ac:dyDescent="0.2">
      <c r="A1944" t="s">
        <v>253</v>
      </c>
      <c r="B1944" t="s">
        <v>42</v>
      </c>
      <c r="C1944">
        <v>17</v>
      </c>
      <c r="D1944">
        <v>10.76</v>
      </c>
      <c r="E1944">
        <v>2079</v>
      </c>
      <c r="F1944">
        <v>2110</v>
      </c>
      <c r="G1944">
        <v>2168</v>
      </c>
      <c r="H1944" t="s">
        <v>52</v>
      </c>
      <c r="I1944">
        <v>1623598</v>
      </c>
      <c r="J1944">
        <v>101579101</v>
      </c>
      <c r="K1944">
        <v>0.87</v>
      </c>
      <c r="L1944">
        <v>0.39200000000000002</v>
      </c>
      <c r="M1944">
        <v>2</v>
      </c>
    </row>
    <row r="1945" spans="1:13" x14ac:dyDescent="0.2">
      <c r="A1945" t="s">
        <v>253</v>
      </c>
      <c r="B1945" t="s">
        <v>44</v>
      </c>
      <c r="C1945">
        <v>18</v>
      </c>
      <c r="D1945">
        <v>11.259</v>
      </c>
      <c r="E1945">
        <v>2168</v>
      </c>
      <c r="F1945">
        <v>2268</v>
      </c>
      <c r="G1945">
        <v>2307</v>
      </c>
      <c r="H1945" t="s">
        <v>52</v>
      </c>
      <c r="I1945">
        <v>92536940</v>
      </c>
      <c r="J1945">
        <v>11645859548</v>
      </c>
      <c r="K1945">
        <v>100</v>
      </c>
      <c r="L1945">
        <v>44.901000000000003</v>
      </c>
      <c r="M1945">
        <v>2</v>
      </c>
    </row>
    <row r="1946" spans="1:13" x14ac:dyDescent="0.2">
      <c r="A1946" t="s">
        <v>253</v>
      </c>
      <c r="B1946" t="s">
        <v>46</v>
      </c>
      <c r="C1946">
        <v>19</v>
      </c>
      <c r="D1946">
        <v>11.446</v>
      </c>
      <c r="E1946">
        <v>2307</v>
      </c>
      <c r="F1946">
        <v>2327</v>
      </c>
      <c r="G1946">
        <v>2398</v>
      </c>
      <c r="H1946" t="s">
        <v>22</v>
      </c>
      <c r="I1946">
        <v>13249747</v>
      </c>
      <c r="J1946">
        <v>403328166</v>
      </c>
      <c r="K1946">
        <v>3.46</v>
      </c>
      <c r="L1946">
        <v>1.5549999999999999</v>
      </c>
      <c r="M1946">
        <v>2</v>
      </c>
    </row>
    <row r="1947" spans="1:13" x14ac:dyDescent="0.2">
      <c r="A1947" t="s">
        <v>253</v>
      </c>
      <c r="B1947" t="s">
        <v>48</v>
      </c>
      <c r="C1947">
        <v>20</v>
      </c>
      <c r="D1947">
        <v>11.786</v>
      </c>
      <c r="E1947">
        <v>2398</v>
      </c>
      <c r="F1947">
        <v>2435</v>
      </c>
      <c r="G1947">
        <v>2500</v>
      </c>
      <c r="H1947" t="s">
        <v>52</v>
      </c>
      <c r="I1947">
        <v>63814570</v>
      </c>
      <c r="J1947">
        <v>2624872246</v>
      </c>
      <c r="K1947">
        <v>22.54</v>
      </c>
      <c r="L1947">
        <v>10.119999999999999</v>
      </c>
      <c r="M1947">
        <v>2</v>
      </c>
    </row>
    <row r="1948" spans="1:13" x14ac:dyDescent="0.2">
      <c r="A1948" t="s">
        <v>253</v>
      </c>
      <c r="B1948" t="s">
        <v>50</v>
      </c>
      <c r="C1948">
        <v>21</v>
      </c>
      <c r="D1948">
        <v>12.073</v>
      </c>
      <c r="E1948">
        <v>2500</v>
      </c>
      <c r="F1948">
        <v>2526</v>
      </c>
      <c r="G1948">
        <v>2577</v>
      </c>
      <c r="H1948" t="s">
        <v>22</v>
      </c>
      <c r="I1948">
        <v>2228808</v>
      </c>
      <c r="J1948">
        <v>91866346</v>
      </c>
      <c r="K1948">
        <v>0.79</v>
      </c>
      <c r="L1948">
        <v>0.35399999999999998</v>
      </c>
      <c r="M1948">
        <v>2</v>
      </c>
    </row>
    <row r="1949" spans="1:13" x14ac:dyDescent="0.2">
      <c r="A1949" t="s">
        <v>253</v>
      </c>
      <c r="B1949" t="s">
        <v>51</v>
      </c>
      <c r="C1949">
        <v>22</v>
      </c>
      <c r="D1949">
        <v>12.297000000000001</v>
      </c>
      <c r="E1949">
        <v>2577</v>
      </c>
      <c r="F1949">
        <v>2597</v>
      </c>
      <c r="G1949">
        <v>2671</v>
      </c>
      <c r="H1949" t="s">
        <v>43</v>
      </c>
      <c r="I1949">
        <v>1534622</v>
      </c>
      <c r="J1949">
        <v>71634167</v>
      </c>
      <c r="K1949">
        <v>0.62</v>
      </c>
      <c r="L1949">
        <v>0.27600000000000002</v>
      </c>
      <c r="M1949">
        <v>2</v>
      </c>
    </row>
    <row r="1950" spans="1:13" x14ac:dyDescent="0.2">
      <c r="A1950" t="s">
        <v>253</v>
      </c>
      <c r="B1950" t="s">
        <v>53</v>
      </c>
      <c r="C1950">
        <v>23</v>
      </c>
      <c r="D1950">
        <v>12.618</v>
      </c>
      <c r="E1950">
        <v>2671</v>
      </c>
      <c r="F1950">
        <v>2698</v>
      </c>
      <c r="G1950">
        <v>2718</v>
      </c>
      <c r="H1950" t="s">
        <v>49</v>
      </c>
      <c r="I1950">
        <v>561210</v>
      </c>
      <c r="J1950">
        <v>22607754</v>
      </c>
      <c r="K1950">
        <v>0.19</v>
      </c>
      <c r="L1950">
        <v>8.6999999999999994E-2</v>
      </c>
      <c r="M1950">
        <v>2</v>
      </c>
    </row>
    <row r="1951" spans="1:13" x14ac:dyDescent="0.2">
      <c r="A1951" t="s">
        <v>253</v>
      </c>
      <c r="B1951" t="s">
        <v>55</v>
      </c>
      <c r="C1951">
        <v>24</v>
      </c>
      <c r="D1951">
        <v>12.997</v>
      </c>
      <c r="E1951">
        <v>2769</v>
      </c>
      <c r="F1951">
        <v>2818</v>
      </c>
      <c r="G1951">
        <v>2861</v>
      </c>
      <c r="H1951" t="s">
        <v>52</v>
      </c>
      <c r="I1951">
        <v>6448694</v>
      </c>
      <c r="J1951">
        <v>279717715</v>
      </c>
      <c r="K1951">
        <v>2.4</v>
      </c>
      <c r="L1951">
        <v>1.0780000000000001</v>
      </c>
      <c r="M1951">
        <v>2</v>
      </c>
    </row>
    <row r="1952" spans="1:13" x14ac:dyDescent="0.2">
      <c r="A1952" t="s">
        <v>253</v>
      </c>
      <c r="B1952" t="s">
        <v>57</v>
      </c>
      <c r="C1952">
        <v>25</v>
      </c>
      <c r="D1952">
        <v>13.260999999999999</v>
      </c>
      <c r="E1952">
        <v>2883</v>
      </c>
      <c r="F1952">
        <v>2901</v>
      </c>
      <c r="G1952">
        <v>2940</v>
      </c>
      <c r="H1952" t="s">
        <v>22</v>
      </c>
      <c r="I1952">
        <v>1809787</v>
      </c>
      <c r="J1952">
        <v>90946799</v>
      </c>
      <c r="K1952">
        <v>0.78</v>
      </c>
      <c r="L1952">
        <v>0.35099999999999998</v>
      </c>
      <c r="M1952">
        <v>2</v>
      </c>
    </row>
    <row r="1953" spans="1:13" x14ac:dyDescent="0.2">
      <c r="A1953" t="s">
        <v>253</v>
      </c>
      <c r="B1953" t="s">
        <v>58</v>
      </c>
      <c r="C1953">
        <v>26</v>
      </c>
      <c r="D1953">
        <v>13.516</v>
      </c>
      <c r="E1953">
        <v>2940</v>
      </c>
      <c r="F1953">
        <v>2982</v>
      </c>
      <c r="G1953">
        <v>3030</v>
      </c>
      <c r="H1953" t="s">
        <v>115</v>
      </c>
      <c r="I1953">
        <v>3552332</v>
      </c>
      <c r="J1953">
        <v>169826436</v>
      </c>
      <c r="K1953">
        <v>1.46</v>
      </c>
      <c r="L1953">
        <v>0.65500000000000003</v>
      </c>
      <c r="M1953">
        <v>2</v>
      </c>
    </row>
    <row r="1954" spans="1:13" x14ac:dyDescent="0.2">
      <c r="A1954" t="s">
        <v>253</v>
      </c>
      <c r="B1954" t="s">
        <v>59</v>
      </c>
      <c r="C1954">
        <v>27</v>
      </c>
      <c r="D1954">
        <v>13.776</v>
      </c>
      <c r="E1954">
        <v>3030</v>
      </c>
      <c r="F1954">
        <v>3064</v>
      </c>
      <c r="G1954">
        <v>3080</v>
      </c>
      <c r="H1954" t="s">
        <v>49</v>
      </c>
      <c r="I1954">
        <v>1751790</v>
      </c>
      <c r="J1954">
        <v>64595812</v>
      </c>
      <c r="K1954">
        <v>0.55000000000000004</v>
      </c>
      <c r="L1954">
        <v>0.249</v>
      </c>
      <c r="M1954">
        <v>2</v>
      </c>
    </row>
    <row r="1955" spans="1:13" x14ac:dyDescent="0.2">
      <c r="A1955" t="s">
        <v>253</v>
      </c>
      <c r="B1955" t="s">
        <v>60</v>
      </c>
      <c r="C1955">
        <v>28</v>
      </c>
      <c r="D1955">
        <v>13.894</v>
      </c>
      <c r="E1955">
        <v>3080</v>
      </c>
      <c r="F1955">
        <v>3101</v>
      </c>
      <c r="G1955">
        <v>3121</v>
      </c>
      <c r="H1955" t="s">
        <v>52</v>
      </c>
      <c r="I1955">
        <v>13499385</v>
      </c>
      <c r="J1955">
        <v>440556227</v>
      </c>
      <c r="K1955">
        <v>3.78</v>
      </c>
      <c r="L1955">
        <v>1.6990000000000001</v>
      </c>
      <c r="M1955">
        <v>2</v>
      </c>
    </row>
    <row r="1956" spans="1:13" x14ac:dyDescent="0.2">
      <c r="A1956" t="s">
        <v>253</v>
      </c>
      <c r="B1956" t="s">
        <v>61</v>
      </c>
      <c r="C1956">
        <v>29</v>
      </c>
      <c r="D1956">
        <v>13.988</v>
      </c>
      <c r="E1956">
        <v>3121</v>
      </c>
      <c r="F1956">
        <v>3131</v>
      </c>
      <c r="G1956">
        <v>3169</v>
      </c>
      <c r="H1956" t="s">
        <v>26</v>
      </c>
      <c r="I1956">
        <v>3022669</v>
      </c>
      <c r="J1956">
        <v>118258713</v>
      </c>
      <c r="K1956">
        <v>1.02</v>
      </c>
      <c r="L1956">
        <v>0.45600000000000002</v>
      </c>
      <c r="M1956">
        <v>2</v>
      </c>
    </row>
    <row r="1957" spans="1:13" x14ac:dyDescent="0.2">
      <c r="A1957" t="s">
        <v>253</v>
      </c>
      <c r="B1957" t="s">
        <v>62</v>
      </c>
      <c r="C1957">
        <v>30</v>
      </c>
      <c r="D1957">
        <v>14.175000000000001</v>
      </c>
      <c r="E1957">
        <v>3169</v>
      </c>
      <c r="F1957">
        <v>3190</v>
      </c>
      <c r="G1957">
        <v>3208</v>
      </c>
      <c r="H1957" t="s">
        <v>26</v>
      </c>
      <c r="I1957">
        <v>1683144</v>
      </c>
      <c r="J1957">
        <v>60706210</v>
      </c>
      <c r="K1957">
        <v>0.52</v>
      </c>
      <c r="L1957">
        <v>0.23400000000000001</v>
      </c>
      <c r="M1957">
        <v>2</v>
      </c>
    </row>
    <row r="1958" spans="1:13" x14ac:dyDescent="0.2">
      <c r="A1958" t="s">
        <v>253</v>
      </c>
      <c r="B1958" t="s">
        <v>63</v>
      </c>
      <c r="C1958">
        <v>31</v>
      </c>
      <c r="D1958">
        <v>14.311999999999999</v>
      </c>
      <c r="E1958">
        <v>3208</v>
      </c>
      <c r="F1958">
        <v>3234</v>
      </c>
      <c r="G1958">
        <v>3244</v>
      </c>
      <c r="H1958" t="s">
        <v>26</v>
      </c>
      <c r="I1958">
        <v>4274737</v>
      </c>
      <c r="J1958">
        <v>171336363</v>
      </c>
      <c r="K1958">
        <v>1.47</v>
      </c>
      <c r="L1958">
        <v>0.66100000000000003</v>
      </c>
      <c r="M1958">
        <v>2</v>
      </c>
    </row>
    <row r="1959" spans="1:13" x14ac:dyDescent="0.2">
      <c r="A1959" t="s">
        <v>253</v>
      </c>
      <c r="B1959" t="s">
        <v>65</v>
      </c>
      <c r="C1959">
        <v>32</v>
      </c>
      <c r="D1959">
        <v>14.385</v>
      </c>
      <c r="E1959">
        <v>3244</v>
      </c>
      <c r="F1959">
        <v>3257</v>
      </c>
      <c r="G1959">
        <v>3282</v>
      </c>
      <c r="H1959" t="s">
        <v>52</v>
      </c>
      <c r="I1959">
        <v>7498843</v>
      </c>
      <c r="J1959">
        <v>232505905</v>
      </c>
      <c r="K1959">
        <v>2</v>
      </c>
      <c r="L1959">
        <v>0.89600000000000002</v>
      </c>
      <c r="M1959">
        <v>2</v>
      </c>
    </row>
    <row r="1960" spans="1:13" x14ac:dyDescent="0.2">
      <c r="A1960" t="s">
        <v>253</v>
      </c>
      <c r="B1960" t="s">
        <v>67</v>
      </c>
      <c r="C1960">
        <v>33</v>
      </c>
      <c r="D1960">
        <v>14.523</v>
      </c>
      <c r="E1960">
        <v>3282</v>
      </c>
      <c r="F1960">
        <v>3300</v>
      </c>
      <c r="G1960">
        <v>3320</v>
      </c>
      <c r="H1960" t="s">
        <v>26</v>
      </c>
      <c r="I1960">
        <v>1456419</v>
      </c>
      <c r="J1960">
        <v>63207073</v>
      </c>
      <c r="K1960">
        <v>0.54</v>
      </c>
      <c r="L1960">
        <v>0.24399999999999999</v>
      </c>
      <c r="M1960">
        <v>2</v>
      </c>
    </row>
    <row r="1961" spans="1:13" x14ac:dyDescent="0.2">
      <c r="A1961" t="s">
        <v>253</v>
      </c>
      <c r="B1961" t="s">
        <v>69</v>
      </c>
      <c r="C1961">
        <v>34</v>
      </c>
      <c r="D1961">
        <v>14.632999999999999</v>
      </c>
      <c r="E1961">
        <v>3320</v>
      </c>
      <c r="F1961">
        <v>3335</v>
      </c>
      <c r="G1961">
        <v>3358</v>
      </c>
      <c r="H1961" t="s">
        <v>22</v>
      </c>
      <c r="I1961">
        <v>1717617</v>
      </c>
      <c r="J1961">
        <v>59457129</v>
      </c>
      <c r="K1961">
        <v>0.51</v>
      </c>
      <c r="L1961">
        <v>0.22900000000000001</v>
      </c>
      <c r="M1961">
        <v>2</v>
      </c>
    </row>
    <row r="1962" spans="1:13" x14ac:dyDescent="0.2">
      <c r="A1962" t="s">
        <v>253</v>
      </c>
      <c r="B1962" t="s">
        <v>70</v>
      </c>
      <c r="C1962">
        <v>35</v>
      </c>
      <c r="D1962">
        <v>14.86</v>
      </c>
      <c r="E1962">
        <v>3390</v>
      </c>
      <c r="F1962">
        <v>3407</v>
      </c>
      <c r="G1962">
        <v>3416</v>
      </c>
      <c r="H1962" t="s">
        <v>20</v>
      </c>
      <c r="I1962">
        <v>717835</v>
      </c>
      <c r="J1962">
        <v>20737592</v>
      </c>
      <c r="K1962">
        <v>0.18</v>
      </c>
      <c r="L1962">
        <v>0.08</v>
      </c>
      <c r="M1962">
        <v>2</v>
      </c>
    </row>
    <row r="1963" spans="1:13" x14ac:dyDescent="0.2">
      <c r="A1963" t="s">
        <v>253</v>
      </c>
      <c r="B1963" t="s">
        <v>71</v>
      </c>
      <c r="C1963">
        <v>36</v>
      </c>
      <c r="D1963">
        <v>14.954000000000001</v>
      </c>
      <c r="E1963">
        <v>3416</v>
      </c>
      <c r="F1963">
        <v>3437</v>
      </c>
      <c r="G1963">
        <v>3462</v>
      </c>
      <c r="H1963" t="s">
        <v>20</v>
      </c>
      <c r="I1963">
        <v>9702443</v>
      </c>
      <c r="J1963">
        <v>306437487</v>
      </c>
      <c r="K1963">
        <v>2.63</v>
      </c>
      <c r="L1963">
        <v>1.181</v>
      </c>
      <c r="M1963">
        <v>2</v>
      </c>
    </row>
    <row r="1964" spans="1:13" x14ac:dyDescent="0.2">
      <c r="A1964" t="s">
        <v>253</v>
      </c>
      <c r="B1964" t="s">
        <v>72</v>
      </c>
      <c r="C1964">
        <v>37</v>
      </c>
      <c r="D1964">
        <v>15.114000000000001</v>
      </c>
      <c r="E1964">
        <v>3462</v>
      </c>
      <c r="F1964">
        <v>3487</v>
      </c>
      <c r="G1964">
        <v>3524</v>
      </c>
      <c r="H1964" t="s">
        <v>123</v>
      </c>
      <c r="I1964">
        <v>1862911</v>
      </c>
      <c r="J1964">
        <v>106478458</v>
      </c>
      <c r="K1964">
        <v>0.91</v>
      </c>
      <c r="L1964">
        <v>0.41099999999999998</v>
      </c>
      <c r="M1964">
        <v>2</v>
      </c>
    </row>
    <row r="1965" spans="1:13" x14ac:dyDescent="0.2">
      <c r="A1965" t="s">
        <v>253</v>
      </c>
      <c r="B1965" t="s">
        <v>73</v>
      </c>
      <c r="C1965">
        <v>38</v>
      </c>
      <c r="D1965">
        <v>15.266</v>
      </c>
      <c r="E1965">
        <v>3524</v>
      </c>
      <c r="F1965">
        <v>3535</v>
      </c>
      <c r="G1965">
        <v>3563</v>
      </c>
      <c r="H1965" t="s">
        <v>113</v>
      </c>
      <c r="I1965">
        <v>692455</v>
      </c>
      <c r="J1965">
        <v>26183753</v>
      </c>
      <c r="K1965">
        <v>0.22</v>
      </c>
      <c r="L1965">
        <v>0.10100000000000001</v>
      </c>
      <c r="M1965">
        <v>2</v>
      </c>
    </row>
    <row r="1966" spans="1:13" x14ac:dyDescent="0.2">
      <c r="A1966" t="s">
        <v>253</v>
      </c>
      <c r="B1966" t="s">
        <v>74</v>
      </c>
      <c r="C1966">
        <v>39</v>
      </c>
      <c r="D1966">
        <v>15.459</v>
      </c>
      <c r="E1966">
        <v>3563</v>
      </c>
      <c r="F1966">
        <v>3597</v>
      </c>
      <c r="G1966">
        <v>3653</v>
      </c>
      <c r="H1966" t="s">
        <v>22</v>
      </c>
      <c r="I1966">
        <v>1261564</v>
      </c>
      <c r="J1966">
        <v>56734560</v>
      </c>
      <c r="K1966">
        <v>0.49</v>
      </c>
      <c r="L1966">
        <v>0.219</v>
      </c>
      <c r="M1966">
        <v>2</v>
      </c>
    </row>
    <row r="1967" spans="1:13" x14ac:dyDescent="0.2">
      <c r="A1967" t="s">
        <v>253</v>
      </c>
      <c r="B1967" t="s">
        <v>75</v>
      </c>
      <c r="C1967">
        <v>40</v>
      </c>
      <c r="D1967">
        <v>15.706</v>
      </c>
      <c r="E1967">
        <v>3653</v>
      </c>
      <c r="F1967">
        <v>3675</v>
      </c>
      <c r="G1967">
        <v>3708</v>
      </c>
      <c r="H1967" t="s">
        <v>49</v>
      </c>
      <c r="I1967">
        <v>1309310</v>
      </c>
      <c r="J1967">
        <v>44988009</v>
      </c>
      <c r="K1967">
        <v>0.39</v>
      </c>
      <c r="L1967">
        <v>0.17299999999999999</v>
      </c>
      <c r="M1967">
        <v>2</v>
      </c>
    </row>
    <row r="1968" spans="1:13" x14ac:dyDescent="0.2">
      <c r="A1968" t="s">
        <v>253</v>
      </c>
      <c r="B1968" t="s">
        <v>77</v>
      </c>
      <c r="C1968">
        <v>41</v>
      </c>
      <c r="D1968">
        <v>15.935</v>
      </c>
      <c r="E1968">
        <v>3708</v>
      </c>
      <c r="F1968">
        <v>3747</v>
      </c>
      <c r="G1968">
        <v>3762</v>
      </c>
      <c r="H1968" t="s">
        <v>123</v>
      </c>
      <c r="I1968">
        <v>567004</v>
      </c>
      <c r="J1968">
        <v>33853241</v>
      </c>
      <c r="K1968">
        <v>0.28999999999999998</v>
      </c>
      <c r="L1968">
        <v>0.13100000000000001</v>
      </c>
      <c r="M1968">
        <v>2</v>
      </c>
    </row>
    <row r="1969" spans="1:13" x14ac:dyDescent="0.2">
      <c r="A1969" t="s">
        <v>253</v>
      </c>
      <c r="B1969" t="s">
        <v>78</v>
      </c>
      <c r="C1969">
        <v>42</v>
      </c>
      <c r="D1969">
        <v>16.038</v>
      </c>
      <c r="E1969">
        <v>3762</v>
      </c>
      <c r="F1969">
        <v>3780</v>
      </c>
      <c r="G1969">
        <v>3818</v>
      </c>
      <c r="H1969" t="s">
        <v>124</v>
      </c>
      <c r="I1969">
        <v>894449</v>
      </c>
      <c r="J1969">
        <v>69577681</v>
      </c>
      <c r="K1969">
        <v>0.6</v>
      </c>
      <c r="L1969">
        <v>0.26800000000000002</v>
      </c>
      <c r="M1969">
        <v>2</v>
      </c>
    </row>
    <row r="1970" spans="1:13" x14ac:dyDescent="0.2">
      <c r="A1970" t="s">
        <v>253</v>
      </c>
      <c r="B1970" t="s">
        <v>79</v>
      </c>
      <c r="C1970">
        <v>43</v>
      </c>
      <c r="D1970">
        <v>16.213999999999999</v>
      </c>
      <c r="E1970">
        <v>3818</v>
      </c>
      <c r="F1970">
        <v>3835</v>
      </c>
      <c r="G1970">
        <v>3856</v>
      </c>
      <c r="H1970" t="s">
        <v>22</v>
      </c>
      <c r="I1970">
        <v>1760395</v>
      </c>
      <c r="J1970">
        <v>78244028</v>
      </c>
      <c r="K1970">
        <v>0.67</v>
      </c>
      <c r="L1970">
        <v>0.30199999999999999</v>
      </c>
      <c r="M1970">
        <v>2</v>
      </c>
    </row>
    <row r="1971" spans="1:13" x14ac:dyDescent="0.2">
      <c r="A1971" t="s">
        <v>253</v>
      </c>
      <c r="B1971" t="s">
        <v>80</v>
      </c>
      <c r="C1971">
        <v>44</v>
      </c>
      <c r="D1971">
        <v>16.356000000000002</v>
      </c>
      <c r="E1971">
        <v>3856</v>
      </c>
      <c r="F1971">
        <v>3880</v>
      </c>
      <c r="G1971">
        <v>3905</v>
      </c>
      <c r="H1971" t="s">
        <v>22</v>
      </c>
      <c r="I1971">
        <v>6518503</v>
      </c>
      <c r="J1971">
        <v>248212335</v>
      </c>
      <c r="K1971">
        <v>2.13</v>
      </c>
      <c r="L1971">
        <v>0.95699999999999996</v>
      </c>
      <c r="M1971">
        <v>2</v>
      </c>
    </row>
    <row r="1972" spans="1:13" x14ac:dyDescent="0.2">
      <c r="A1972" t="s">
        <v>253</v>
      </c>
      <c r="B1972" t="s">
        <v>81</v>
      </c>
      <c r="C1972">
        <v>45</v>
      </c>
      <c r="D1972">
        <v>16.548999999999999</v>
      </c>
      <c r="E1972">
        <v>3923</v>
      </c>
      <c r="F1972">
        <v>3941</v>
      </c>
      <c r="G1972">
        <v>3973</v>
      </c>
      <c r="H1972" t="s">
        <v>49</v>
      </c>
      <c r="I1972">
        <v>4988066</v>
      </c>
      <c r="J1972">
        <v>143640866</v>
      </c>
      <c r="K1972">
        <v>1.23</v>
      </c>
      <c r="L1972">
        <v>0.55400000000000005</v>
      </c>
      <c r="M1972">
        <v>2</v>
      </c>
    </row>
    <row r="1973" spans="1:13" x14ac:dyDescent="0.2">
      <c r="A1973" t="s">
        <v>253</v>
      </c>
      <c r="B1973" t="s">
        <v>82</v>
      </c>
      <c r="C1973">
        <v>46</v>
      </c>
      <c r="D1973">
        <v>16.841999999999999</v>
      </c>
      <c r="E1973">
        <v>4015</v>
      </c>
      <c r="F1973">
        <v>4034</v>
      </c>
      <c r="G1973">
        <v>4046</v>
      </c>
      <c r="H1973" t="s">
        <v>20</v>
      </c>
      <c r="I1973">
        <v>2613037</v>
      </c>
      <c r="J1973">
        <v>75539064</v>
      </c>
      <c r="K1973">
        <v>0.65</v>
      </c>
      <c r="L1973">
        <v>0.29099999999999998</v>
      </c>
      <c r="M1973">
        <v>2</v>
      </c>
    </row>
    <row r="1974" spans="1:13" x14ac:dyDescent="0.2">
      <c r="A1974" t="s">
        <v>253</v>
      </c>
      <c r="B1974" t="s">
        <v>83</v>
      </c>
      <c r="C1974">
        <v>47</v>
      </c>
      <c r="D1974">
        <v>16.933</v>
      </c>
      <c r="E1974">
        <v>4046</v>
      </c>
      <c r="F1974">
        <v>4062</v>
      </c>
      <c r="G1974">
        <v>4119</v>
      </c>
      <c r="H1974" t="s">
        <v>115</v>
      </c>
      <c r="I1974">
        <v>2950947</v>
      </c>
      <c r="J1974">
        <v>144521799</v>
      </c>
      <c r="K1974">
        <v>1.24</v>
      </c>
      <c r="L1974">
        <v>0.55700000000000005</v>
      </c>
      <c r="M1974">
        <v>2</v>
      </c>
    </row>
    <row r="1975" spans="1:13" x14ac:dyDescent="0.2">
      <c r="A1975" t="s">
        <v>253</v>
      </c>
      <c r="B1975" t="s">
        <v>85</v>
      </c>
      <c r="C1975">
        <v>48</v>
      </c>
      <c r="D1975">
        <v>17.190000000000001</v>
      </c>
      <c r="E1975">
        <v>4119</v>
      </c>
      <c r="F1975">
        <v>4144</v>
      </c>
      <c r="G1975">
        <v>4159</v>
      </c>
      <c r="H1975" t="s">
        <v>26</v>
      </c>
      <c r="I1975">
        <v>3450248</v>
      </c>
      <c r="J1975">
        <v>108532826</v>
      </c>
      <c r="K1975">
        <v>0.93</v>
      </c>
      <c r="L1975">
        <v>0.41799999999999998</v>
      </c>
      <c r="M1975">
        <v>2</v>
      </c>
    </row>
    <row r="1976" spans="1:13" x14ac:dyDescent="0.2">
      <c r="A1976" t="s">
        <v>253</v>
      </c>
      <c r="B1976" t="s">
        <v>86</v>
      </c>
      <c r="C1976">
        <v>49</v>
      </c>
      <c r="D1976">
        <v>17.273</v>
      </c>
      <c r="E1976">
        <v>4159</v>
      </c>
      <c r="F1976">
        <v>4170</v>
      </c>
      <c r="G1976">
        <v>4192</v>
      </c>
      <c r="H1976" t="s">
        <v>26</v>
      </c>
      <c r="I1976">
        <v>1790094</v>
      </c>
      <c r="J1976">
        <v>56535721</v>
      </c>
      <c r="K1976">
        <v>0.49</v>
      </c>
      <c r="L1976">
        <v>0.218</v>
      </c>
      <c r="M1976">
        <v>2</v>
      </c>
    </row>
    <row r="1977" spans="1:13" x14ac:dyDescent="0.2">
      <c r="A1977" t="s">
        <v>253</v>
      </c>
      <c r="B1977" t="s">
        <v>87</v>
      </c>
      <c r="C1977">
        <v>50</v>
      </c>
      <c r="D1977">
        <v>17.404</v>
      </c>
      <c r="E1977">
        <v>4192</v>
      </c>
      <c r="F1977">
        <v>4211</v>
      </c>
      <c r="G1977">
        <v>4253</v>
      </c>
      <c r="H1977" t="s">
        <v>26</v>
      </c>
      <c r="I1977">
        <v>738220</v>
      </c>
      <c r="J1977">
        <v>41570076</v>
      </c>
      <c r="K1977">
        <v>0.36</v>
      </c>
      <c r="L1977">
        <v>0.16</v>
      </c>
      <c r="M1977">
        <v>2</v>
      </c>
    </row>
    <row r="1978" spans="1:13" x14ac:dyDescent="0.2">
      <c r="A1978" t="s">
        <v>253</v>
      </c>
      <c r="B1978" t="s">
        <v>88</v>
      </c>
      <c r="C1978">
        <v>51</v>
      </c>
      <c r="D1978">
        <v>17.649000000000001</v>
      </c>
      <c r="E1978">
        <v>4253</v>
      </c>
      <c r="F1978">
        <v>4289</v>
      </c>
      <c r="G1978">
        <v>4323</v>
      </c>
      <c r="H1978" t="s">
        <v>22</v>
      </c>
      <c r="I1978">
        <v>1472987</v>
      </c>
      <c r="J1978">
        <v>53878488</v>
      </c>
      <c r="K1978">
        <v>0.46</v>
      </c>
      <c r="L1978">
        <v>0.20799999999999999</v>
      </c>
      <c r="M1978">
        <v>2</v>
      </c>
    </row>
    <row r="1979" spans="1:13" x14ac:dyDescent="0.2">
      <c r="A1979" t="s">
        <v>253</v>
      </c>
      <c r="B1979" t="s">
        <v>89</v>
      </c>
      <c r="C1979">
        <v>52</v>
      </c>
      <c r="D1979">
        <v>17.922000000000001</v>
      </c>
      <c r="E1979">
        <v>4323</v>
      </c>
      <c r="F1979">
        <v>4376</v>
      </c>
      <c r="G1979">
        <v>4400</v>
      </c>
      <c r="H1979" t="s">
        <v>22</v>
      </c>
      <c r="I1979">
        <v>1008968</v>
      </c>
      <c r="J1979">
        <v>36359559</v>
      </c>
      <c r="K1979">
        <v>0.31</v>
      </c>
      <c r="L1979">
        <v>0.14000000000000001</v>
      </c>
      <c r="M1979">
        <v>2</v>
      </c>
    </row>
    <row r="1980" spans="1:13" x14ac:dyDescent="0.2">
      <c r="A1980" t="s">
        <v>253</v>
      </c>
      <c r="B1980" t="s">
        <v>91</v>
      </c>
      <c r="C1980">
        <v>53</v>
      </c>
      <c r="D1980">
        <v>18.186</v>
      </c>
      <c r="E1980">
        <v>4435</v>
      </c>
      <c r="F1980">
        <v>4459</v>
      </c>
      <c r="G1980">
        <v>4470</v>
      </c>
      <c r="H1980" t="s">
        <v>52</v>
      </c>
      <c r="I1980">
        <v>452263</v>
      </c>
      <c r="J1980">
        <v>14468447</v>
      </c>
      <c r="K1980">
        <v>0.12</v>
      </c>
      <c r="L1980">
        <v>5.6000000000000001E-2</v>
      </c>
      <c r="M1980">
        <v>2</v>
      </c>
    </row>
    <row r="1981" spans="1:13" x14ac:dyDescent="0.2">
      <c r="A1981" t="s">
        <v>253</v>
      </c>
      <c r="B1981" t="s">
        <v>92</v>
      </c>
      <c r="C1981">
        <v>54</v>
      </c>
      <c r="D1981">
        <v>18.274000000000001</v>
      </c>
      <c r="E1981">
        <v>4470</v>
      </c>
      <c r="F1981">
        <v>4487</v>
      </c>
      <c r="G1981">
        <v>4510</v>
      </c>
      <c r="H1981" t="s">
        <v>52</v>
      </c>
      <c r="I1981">
        <v>1112639</v>
      </c>
      <c r="J1981">
        <v>35389734</v>
      </c>
      <c r="K1981">
        <v>0.3</v>
      </c>
      <c r="L1981">
        <v>0.13600000000000001</v>
      </c>
      <c r="M1981">
        <v>2</v>
      </c>
    </row>
    <row r="1982" spans="1:13" x14ac:dyDescent="0.2">
      <c r="A1982" t="s">
        <v>253</v>
      </c>
      <c r="B1982" t="s">
        <v>93</v>
      </c>
      <c r="C1982">
        <v>55</v>
      </c>
      <c r="D1982">
        <v>18.419</v>
      </c>
      <c r="E1982">
        <v>4510</v>
      </c>
      <c r="F1982">
        <v>4533</v>
      </c>
      <c r="G1982">
        <v>4550</v>
      </c>
      <c r="H1982" t="s">
        <v>153</v>
      </c>
      <c r="I1982">
        <v>1115332</v>
      </c>
      <c r="J1982">
        <v>44048439</v>
      </c>
      <c r="K1982">
        <v>0.38</v>
      </c>
      <c r="L1982">
        <v>0.17</v>
      </c>
      <c r="M1982">
        <v>2</v>
      </c>
    </row>
    <row r="1983" spans="1:13" x14ac:dyDescent="0.2">
      <c r="A1983" t="s">
        <v>253</v>
      </c>
      <c r="B1983" t="s">
        <v>94</v>
      </c>
      <c r="C1983">
        <v>56</v>
      </c>
      <c r="D1983">
        <v>18.510000000000002</v>
      </c>
      <c r="E1983">
        <v>4550</v>
      </c>
      <c r="F1983">
        <v>4561</v>
      </c>
      <c r="G1983">
        <v>4577</v>
      </c>
      <c r="H1983" t="s">
        <v>124</v>
      </c>
      <c r="I1983">
        <v>667991</v>
      </c>
      <c r="J1983">
        <v>20610110</v>
      </c>
      <c r="K1983">
        <v>0.18</v>
      </c>
      <c r="L1983">
        <v>7.9000000000000001E-2</v>
      </c>
      <c r="M1983">
        <v>2</v>
      </c>
    </row>
    <row r="1984" spans="1:13" x14ac:dyDescent="0.2">
      <c r="A1984" t="s">
        <v>253</v>
      </c>
      <c r="B1984" t="s">
        <v>96</v>
      </c>
      <c r="C1984">
        <v>57</v>
      </c>
      <c r="D1984">
        <v>18.681999999999999</v>
      </c>
      <c r="E1984">
        <v>4596</v>
      </c>
      <c r="F1984">
        <v>4616</v>
      </c>
      <c r="G1984">
        <v>4693</v>
      </c>
      <c r="H1984" t="s">
        <v>24</v>
      </c>
      <c r="I1984">
        <v>1307895</v>
      </c>
      <c r="J1984">
        <v>50355833</v>
      </c>
      <c r="K1984">
        <v>0.43</v>
      </c>
      <c r="L1984">
        <v>0.19400000000000001</v>
      </c>
      <c r="M1984">
        <v>2</v>
      </c>
    </row>
    <row r="1985" spans="1:13" x14ac:dyDescent="0.2">
      <c r="A1985" t="s">
        <v>253</v>
      </c>
      <c r="B1985" t="s">
        <v>97</v>
      </c>
      <c r="C1985">
        <v>58</v>
      </c>
      <c r="D1985">
        <v>19.114999999999998</v>
      </c>
      <c r="E1985">
        <v>4696</v>
      </c>
      <c r="F1985">
        <v>4753</v>
      </c>
      <c r="G1985">
        <v>4790</v>
      </c>
      <c r="H1985" t="s">
        <v>28</v>
      </c>
      <c r="I1985">
        <v>19636359</v>
      </c>
      <c r="J1985">
        <v>581225632</v>
      </c>
      <c r="K1985">
        <v>4.99</v>
      </c>
      <c r="L1985">
        <v>2.2410000000000001</v>
      </c>
      <c r="M1985">
        <v>2</v>
      </c>
    </row>
    <row r="1986" spans="1:13" x14ac:dyDescent="0.2">
      <c r="A1986" t="s">
        <v>253</v>
      </c>
      <c r="B1986" t="s">
        <v>98</v>
      </c>
      <c r="C1986">
        <v>59</v>
      </c>
      <c r="D1986">
        <v>19.282</v>
      </c>
      <c r="E1986">
        <v>4790</v>
      </c>
      <c r="F1986">
        <v>4806</v>
      </c>
      <c r="G1986">
        <v>4823</v>
      </c>
      <c r="H1986" t="s">
        <v>124</v>
      </c>
      <c r="I1986">
        <v>565069</v>
      </c>
      <c r="J1986">
        <v>17827358</v>
      </c>
      <c r="K1986">
        <v>0.15</v>
      </c>
      <c r="L1986">
        <v>6.9000000000000006E-2</v>
      </c>
      <c r="M1986">
        <v>2</v>
      </c>
    </row>
    <row r="1987" spans="1:13" x14ac:dyDescent="0.2">
      <c r="A1987" t="s">
        <v>253</v>
      </c>
      <c r="B1987" t="s">
        <v>100</v>
      </c>
      <c r="C1987">
        <v>60</v>
      </c>
      <c r="D1987">
        <v>19.399999999999999</v>
      </c>
      <c r="E1987">
        <v>4823</v>
      </c>
      <c r="F1987">
        <v>4843</v>
      </c>
      <c r="G1987">
        <v>4863</v>
      </c>
      <c r="H1987" t="s">
        <v>49</v>
      </c>
      <c r="I1987">
        <v>1267950</v>
      </c>
      <c r="J1987">
        <v>41419544</v>
      </c>
      <c r="K1987">
        <v>0.36</v>
      </c>
      <c r="L1987">
        <v>0.16</v>
      </c>
      <c r="M1987">
        <v>2</v>
      </c>
    </row>
    <row r="1988" spans="1:13" x14ac:dyDescent="0.2">
      <c r="A1988" t="s">
        <v>253</v>
      </c>
      <c r="B1988" t="s">
        <v>102</v>
      </c>
      <c r="C1988">
        <v>61</v>
      </c>
      <c r="D1988">
        <v>19.504000000000001</v>
      </c>
      <c r="E1988">
        <v>4863</v>
      </c>
      <c r="F1988">
        <v>4876</v>
      </c>
      <c r="G1988">
        <v>4909</v>
      </c>
      <c r="H1988" t="s">
        <v>52</v>
      </c>
      <c r="I1988">
        <v>2047311</v>
      </c>
      <c r="J1988">
        <v>55271009</v>
      </c>
      <c r="K1988">
        <v>0.47</v>
      </c>
      <c r="L1988">
        <v>0.21299999999999999</v>
      </c>
      <c r="M1988">
        <v>2</v>
      </c>
    </row>
    <row r="1989" spans="1:13" x14ac:dyDescent="0.2">
      <c r="A1989" t="s">
        <v>253</v>
      </c>
      <c r="B1989" t="s">
        <v>103</v>
      </c>
      <c r="C1989">
        <v>62</v>
      </c>
      <c r="D1989">
        <v>20.126999999999999</v>
      </c>
      <c r="E1989">
        <v>5029</v>
      </c>
      <c r="F1989">
        <v>5073</v>
      </c>
      <c r="G1989">
        <v>5086</v>
      </c>
      <c r="H1989" t="s">
        <v>113</v>
      </c>
      <c r="I1989">
        <v>618228</v>
      </c>
      <c r="J1989">
        <v>30015499</v>
      </c>
      <c r="K1989">
        <v>0.26</v>
      </c>
      <c r="L1989">
        <v>0.11600000000000001</v>
      </c>
      <c r="M1989">
        <v>2</v>
      </c>
    </row>
    <row r="1990" spans="1:13" x14ac:dyDescent="0.2">
      <c r="A1990" t="s">
        <v>253</v>
      </c>
      <c r="B1990" t="s">
        <v>104</v>
      </c>
      <c r="C1990">
        <v>63</v>
      </c>
      <c r="D1990">
        <v>20.27</v>
      </c>
      <c r="E1990">
        <v>5086</v>
      </c>
      <c r="F1990">
        <v>5118</v>
      </c>
      <c r="G1990">
        <v>5206</v>
      </c>
      <c r="H1990" t="s">
        <v>47</v>
      </c>
      <c r="I1990">
        <v>973933</v>
      </c>
      <c r="J1990">
        <v>68912629</v>
      </c>
      <c r="K1990">
        <v>0.59</v>
      </c>
      <c r="L1990">
        <v>0.26600000000000001</v>
      </c>
      <c r="M1990">
        <v>2</v>
      </c>
    </row>
    <row r="1991" spans="1:13" x14ac:dyDescent="0.2">
      <c r="A1991" t="s">
        <v>253</v>
      </c>
      <c r="B1991" t="s">
        <v>106</v>
      </c>
      <c r="C1991">
        <v>64</v>
      </c>
      <c r="D1991">
        <v>21.835999999999999</v>
      </c>
      <c r="E1991">
        <v>5582</v>
      </c>
      <c r="F1991">
        <v>5613</v>
      </c>
      <c r="G1991">
        <v>5668</v>
      </c>
      <c r="H1991" t="s">
        <v>28</v>
      </c>
      <c r="I1991">
        <v>1522801</v>
      </c>
      <c r="J1991">
        <v>41746045</v>
      </c>
      <c r="K1991">
        <v>0.36</v>
      </c>
      <c r="L1991">
        <v>0.161</v>
      </c>
      <c r="M1991">
        <v>2</v>
      </c>
    </row>
    <row r="1992" spans="1:13" x14ac:dyDescent="0.2">
      <c r="A1992" t="s">
        <v>253</v>
      </c>
      <c r="B1992" t="s">
        <v>107</v>
      </c>
      <c r="C1992">
        <v>65</v>
      </c>
      <c r="D1992">
        <v>22.076000000000001</v>
      </c>
      <c r="E1992">
        <v>5668</v>
      </c>
      <c r="F1992">
        <v>5689</v>
      </c>
      <c r="G1992">
        <v>5703</v>
      </c>
      <c r="H1992" t="s">
        <v>118</v>
      </c>
      <c r="I1992">
        <v>470387</v>
      </c>
      <c r="J1992">
        <v>11989770</v>
      </c>
      <c r="K1992">
        <v>0.1</v>
      </c>
      <c r="L1992">
        <v>4.5999999999999999E-2</v>
      </c>
      <c r="M1992">
        <v>2</v>
      </c>
    </row>
    <row r="1993" spans="1:13" x14ac:dyDescent="0.2">
      <c r="A1993" t="s">
        <v>253</v>
      </c>
      <c r="B1993" t="s">
        <v>108</v>
      </c>
      <c r="C1993">
        <v>66</v>
      </c>
      <c r="D1993">
        <v>22.283999999999999</v>
      </c>
      <c r="E1993">
        <v>5732</v>
      </c>
      <c r="F1993">
        <v>5755</v>
      </c>
      <c r="G1993">
        <v>5794</v>
      </c>
      <c r="H1993" t="s">
        <v>116</v>
      </c>
      <c r="I1993">
        <v>2193069</v>
      </c>
      <c r="J1993">
        <v>70803658</v>
      </c>
      <c r="K1993">
        <v>0.61</v>
      </c>
      <c r="L1993">
        <v>0.27300000000000002</v>
      </c>
      <c r="M1993">
        <v>2</v>
      </c>
    </row>
    <row r="1994" spans="1:13" x14ac:dyDescent="0.2">
      <c r="A1994" t="s">
        <v>253</v>
      </c>
      <c r="B1994" t="s">
        <v>109</v>
      </c>
      <c r="C1994">
        <v>67</v>
      </c>
      <c r="D1994">
        <v>22.695</v>
      </c>
      <c r="E1994">
        <v>5842</v>
      </c>
      <c r="F1994">
        <v>5885</v>
      </c>
      <c r="G1994">
        <v>5945</v>
      </c>
      <c r="H1994" t="s">
        <v>38</v>
      </c>
      <c r="I1994">
        <v>462334</v>
      </c>
      <c r="J1994">
        <v>15707349</v>
      </c>
      <c r="K1994">
        <v>0.13</v>
      </c>
      <c r="L1994">
        <v>6.0999999999999999E-2</v>
      </c>
      <c r="M1994">
        <v>2</v>
      </c>
    </row>
    <row r="1995" spans="1:13" x14ac:dyDescent="0.2">
      <c r="A1995" t="s">
        <v>253</v>
      </c>
      <c r="B1995" t="s">
        <v>130</v>
      </c>
      <c r="C1995">
        <v>68</v>
      </c>
      <c r="D1995">
        <v>23.106999999999999</v>
      </c>
      <c r="E1995">
        <v>5982</v>
      </c>
      <c r="F1995">
        <v>6015</v>
      </c>
      <c r="G1995">
        <v>6033</v>
      </c>
      <c r="H1995" t="s">
        <v>28</v>
      </c>
      <c r="I1995">
        <v>646640</v>
      </c>
      <c r="J1995">
        <v>15541080</v>
      </c>
      <c r="K1995">
        <v>0.13</v>
      </c>
      <c r="L1995">
        <v>0.06</v>
      </c>
      <c r="M1995">
        <v>2</v>
      </c>
    </row>
    <row r="1996" spans="1:13" x14ac:dyDescent="0.2">
      <c r="A1996" t="s">
        <v>253</v>
      </c>
      <c r="B1996" t="s">
        <v>131</v>
      </c>
      <c r="C1996">
        <v>69</v>
      </c>
      <c r="D1996">
        <v>32.872999999999998</v>
      </c>
      <c r="E1996">
        <v>9037</v>
      </c>
      <c r="F1996">
        <v>9104</v>
      </c>
      <c r="G1996">
        <v>9160</v>
      </c>
      <c r="H1996" t="s">
        <v>36</v>
      </c>
      <c r="I1996">
        <v>726009</v>
      </c>
      <c r="J1996">
        <v>19631532</v>
      </c>
      <c r="K1996">
        <v>0.17</v>
      </c>
      <c r="L1996">
        <v>7.5999999999999998E-2</v>
      </c>
      <c r="M1996">
        <v>2</v>
      </c>
    </row>
    <row r="1997" spans="1:13" x14ac:dyDescent="0.2">
      <c r="A1997" t="s">
        <v>253</v>
      </c>
      <c r="B1997" t="s">
        <v>132</v>
      </c>
      <c r="C1997">
        <v>70</v>
      </c>
      <c r="D1997">
        <v>37.404000000000003</v>
      </c>
      <c r="E1997">
        <v>10482</v>
      </c>
      <c r="F1997">
        <v>10537</v>
      </c>
      <c r="G1997">
        <v>10602</v>
      </c>
      <c r="H1997" t="s">
        <v>36</v>
      </c>
      <c r="I1997">
        <v>664687</v>
      </c>
      <c r="J1997">
        <v>14662484</v>
      </c>
      <c r="K1997">
        <v>0.13</v>
      </c>
      <c r="L1997">
        <v>5.7000000000000002E-2</v>
      </c>
      <c r="M1997">
        <v>2</v>
      </c>
    </row>
    <row r="1998" spans="1:13" x14ac:dyDescent="0.2">
      <c r="A1998" t="s">
        <v>254</v>
      </c>
      <c r="B1998" t="s">
        <v>13</v>
      </c>
      <c r="C1998">
        <v>1</v>
      </c>
      <c r="D1998">
        <v>4.8710000000000004</v>
      </c>
      <c r="E1998">
        <v>129</v>
      </c>
      <c r="F1998">
        <v>248</v>
      </c>
      <c r="G1998">
        <v>369</v>
      </c>
      <c r="H1998" t="s">
        <v>66</v>
      </c>
      <c r="I1998">
        <v>574690</v>
      </c>
      <c r="J1998">
        <v>54380581</v>
      </c>
      <c r="K1998">
        <v>0.28999999999999998</v>
      </c>
      <c r="L1998">
        <v>0.127</v>
      </c>
      <c r="M1998">
        <v>2</v>
      </c>
    </row>
    <row r="1999" spans="1:13" x14ac:dyDescent="0.2">
      <c r="A1999" t="s">
        <v>254</v>
      </c>
      <c r="B1999" t="s">
        <v>15</v>
      </c>
      <c r="C1999">
        <v>2</v>
      </c>
      <c r="D1999">
        <v>5.431</v>
      </c>
      <c r="E1999">
        <v>372</v>
      </c>
      <c r="F1999">
        <v>425</v>
      </c>
      <c r="G1999">
        <v>509</v>
      </c>
      <c r="H1999" t="s">
        <v>95</v>
      </c>
      <c r="I1999">
        <v>1208779</v>
      </c>
      <c r="J1999">
        <v>39974966</v>
      </c>
      <c r="K1999">
        <v>0.22</v>
      </c>
      <c r="L1999">
        <v>9.2999999999999999E-2</v>
      </c>
      <c r="M1999">
        <v>2</v>
      </c>
    </row>
    <row r="2000" spans="1:13" x14ac:dyDescent="0.2">
      <c r="A2000" t="s">
        <v>254</v>
      </c>
      <c r="B2000" t="s">
        <v>17</v>
      </c>
      <c r="C2000">
        <v>3</v>
      </c>
      <c r="D2000">
        <v>5.7549999999999999</v>
      </c>
      <c r="E2000">
        <v>509</v>
      </c>
      <c r="F2000">
        <v>527</v>
      </c>
      <c r="G2000">
        <v>625</v>
      </c>
      <c r="H2000" t="s">
        <v>118</v>
      </c>
      <c r="I2000">
        <v>1018234</v>
      </c>
      <c r="J2000">
        <v>43343658</v>
      </c>
      <c r="K2000">
        <v>0.23</v>
      </c>
      <c r="L2000">
        <v>0.10100000000000001</v>
      </c>
      <c r="M2000">
        <v>2</v>
      </c>
    </row>
    <row r="2001" spans="1:13" x14ac:dyDescent="0.2">
      <c r="A2001" t="s">
        <v>254</v>
      </c>
      <c r="B2001" t="s">
        <v>19</v>
      </c>
      <c r="C2001">
        <v>4</v>
      </c>
      <c r="D2001">
        <v>6.1139999999999999</v>
      </c>
      <c r="E2001">
        <v>625</v>
      </c>
      <c r="F2001">
        <v>641</v>
      </c>
      <c r="G2001">
        <v>735</v>
      </c>
      <c r="H2001" t="s">
        <v>22</v>
      </c>
      <c r="I2001">
        <v>878696</v>
      </c>
      <c r="J2001">
        <v>46933012</v>
      </c>
      <c r="K2001">
        <v>0.25</v>
      </c>
      <c r="L2001">
        <v>0.109</v>
      </c>
      <c r="M2001">
        <v>2</v>
      </c>
    </row>
    <row r="2002" spans="1:13" x14ac:dyDescent="0.2">
      <c r="A2002" t="s">
        <v>254</v>
      </c>
      <c r="B2002" t="s">
        <v>21</v>
      </c>
      <c r="C2002">
        <v>5</v>
      </c>
      <c r="D2002">
        <v>6.8010000000000002</v>
      </c>
      <c r="E2002">
        <v>802</v>
      </c>
      <c r="F2002">
        <v>858</v>
      </c>
      <c r="G2002">
        <v>1025</v>
      </c>
      <c r="H2002" t="s">
        <v>76</v>
      </c>
      <c r="I2002">
        <v>2187345</v>
      </c>
      <c r="J2002">
        <v>157317367</v>
      </c>
      <c r="K2002">
        <v>0.85</v>
      </c>
      <c r="L2002">
        <v>0.36599999999999999</v>
      </c>
      <c r="M2002">
        <v>2</v>
      </c>
    </row>
    <row r="2003" spans="1:13" x14ac:dyDescent="0.2">
      <c r="A2003" t="s">
        <v>254</v>
      </c>
      <c r="B2003" t="s">
        <v>23</v>
      </c>
      <c r="C2003">
        <v>6</v>
      </c>
      <c r="D2003">
        <v>7.52</v>
      </c>
      <c r="E2003">
        <v>1025</v>
      </c>
      <c r="F2003">
        <v>1086</v>
      </c>
      <c r="G2003">
        <v>1158</v>
      </c>
      <c r="H2003" t="s">
        <v>84</v>
      </c>
      <c r="I2003">
        <v>606266</v>
      </c>
      <c r="J2003">
        <v>53922539</v>
      </c>
      <c r="K2003">
        <v>0.28999999999999998</v>
      </c>
      <c r="L2003">
        <v>0.126</v>
      </c>
      <c r="M2003">
        <v>2</v>
      </c>
    </row>
    <row r="2004" spans="1:13" x14ac:dyDescent="0.2">
      <c r="A2004" t="s">
        <v>254</v>
      </c>
      <c r="B2004" t="s">
        <v>25</v>
      </c>
      <c r="C2004">
        <v>7</v>
      </c>
      <c r="D2004">
        <v>7.8239999999999998</v>
      </c>
      <c r="E2004">
        <v>1158</v>
      </c>
      <c r="F2004">
        <v>1182</v>
      </c>
      <c r="G2004">
        <v>1225</v>
      </c>
      <c r="H2004" t="s">
        <v>20</v>
      </c>
      <c r="I2004">
        <v>35970023</v>
      </c>
      <c r="J2004">
        <v>1568411566</v>
      </c>
      <c r="K2004">
        <v>8.4600000000000009</v>
      </c>
      <c r="L2004">
        <v>3.6520000000000001</v>
      </c>
      <c r="M2004">
        <v>2</v>
      </c>
    </row>
    <row r="2005" spans="1:13" x14ac:dyDescent="0.2">
      <c r="A2005" t="s">
        <v>254</v>
      </c>
      <c r="B2005" t="s">
        <v>27</v>
      </c>
      <c r="C2005">
        <v>8</v>
      </c>
      <c r="D2005">
        <v>8.02</v>
      </c>
      <c r="E2005">
        <v>1225</v>
      </c>
      <c r="F2005">
        <v>1244</v>
      </c>
      <c r="G2005">
        <v>1368</v>
      </c>
      <c r="H2005" t="s">
        <v>20</v>
      </c>
      <c r="I2005">
        <v>55425799</v>
      </c>
      <c r="J2005">
        <v>3253527441</v>
      </c>
      <c r="K2005">
        <v>17.55</v>
      </c>
      <c r="L2005">
        <v>7.5759999999999996</v>
      </c>
      <c r="M2005">
        <v>2</v>
      </c>
    </row>
    <row r="2006" spans="1:13" x14ac:dyDescent="0.2">
      <c r="A2006" t="s">
        <v>254</v>
      </c>
      <c r="B2006" t="s">
        <v>29</v>
      </c>
      <c r="C2006">
        <v>9</v>
      </c>
      <c r="D2006">
        <v>8.4689999999999994</v>
      </c>
      <c r="E2006">
        <v>1368</v>
      </c>
      <c r="F2006">
        <v>1386</v>
      </c>
      <c r="G2006">
        <v>1498</v>
      </c>
      <c r="H2006" t="s">
        <v>123</v>
      </c>
      <c r="I2006">
        <v>1308119</v>
      </c>
      <c r="J2006">
        <v>93621684</v>
      </c>
      <c r="K2006">
        <v>0.5</v>
      </c>
      <c r="L2006">
        <v>0.218</v>
      </c>
      <c r="M2006">
        <v>2</v>
      </c>
    </row>
    <row r="2007" spans="1:13" x14ac:dyDescent="0.2">
      <c r="A2007" t="s">
        <v>254</v>
      </c>
      <c r="B2007" t="s">
        <v>31</v>
      </c>
      <c r="C2007">
        <v>10</v>
      </c>
      <c r="D2007">
        <v>9.0619999999999994</v>
      </c>
      <c r="E2007">
        <v>1498</v>
      </c>
      <c r="F2007">
        <v>1573</v>
      </c>
      <c r="G2007">
        <v>1631</v>
      </c>
      <c r="H2007" t="s">
        <v>123</v>
      </c>
      <c r="I2007">
        <v>4817483</v>
      </c>
      <c r="J2007">
        <v>294324832</v>
      </c>
      <c r="K2007">
        <v>1.59</v>
      </c>
      <c r="L2007">
        <v>0.68500000000000005</v>
      </c>
      <c r="M2007">
        <v>2</v>
      </c>
    </row>
    <row r="2008" spans="1:13" x14ac:dyDescent="0.2">
      <c r="A2008" t="s">
        <v>254</v>
      </c>
      <c r="B2008" t="s">
        <v>33</v>
      </c>
      <c r="C2008">
        <v>11</v>
      </c>
      <c r="D2008">
        <v>9.3179999999999996</v>
      </c>
      <c r="E2008">
        <v>1631</v>
      </c>
      <c r="F2008">
        <v>1654</v>
      </c>
      <c r="G2008">
        <v>1788</v>
      </c>
      <c r="H2008" t="s">
        <v>52</v>
      </c>
      <c r="I2008">
        <v>22409993</v>
      </c>
      <c r="J2008">
        <v>1894030013</v>
      </c>
      <c r="K2008">
        <v>10.220000000000001</v>
      </c>
      <c r="L2008">
        <v>4.41</v>
      </c>
      <c r="M2008">
        <v>2</v>
      </c>
    </row>
    <row r="2009" spans="1:13" x14ac:dyDescent="0.2">
      <c r="A2009" t="s">
        <v>254</v>
      </c>
      <c r="B2009" t="s">
        <v>35</v>
      </c>
      <c r="C2009">
        <v>12</v>
      </c>
      <c r="D2009">
        <v>9.98</v>
      </c>
      <c r="E2009">
        <v>1788</v>
      </c>
      <c r="F2009">
        <v>1864</v>
      </c>
      <c r="G2009">
        <v>1951</v>
      </c>
      <c r="H2009" t="s">
        <v>49</v>
      </c>
      <c r="I2009">
        <v>67408479</v>
      </c>
      <c r="J2009">
        <v>6981469387</v>
      </c>
      <c r="K2009">
        <v>37.65</v>
      </c>
      <c r="L2009">
        <v>16.256</v>
      </c>
      <c r="M2009">
        <v>2</v>
      </c>
    </row>
    <row r="2010" spans="1:13" x14ac:dyDescent="0.2">
      <c r="A2010" t="s">
        <v>254</v>
      </c>
      <c r="B2010" t="s">
        <v>37</v>
      </c>
      <c r="C2010">
        <v>13</v>
      </c>
      <c r="D2010">
        <v>10.397</v>
      </c>
      <c r="E2010">
        <v>1951</v>
      </c>
      <c r="F2010">
        <v>1995</v>
      </c>
      <c r="G2010">
        <v>2079</v>
      </c>
      <c r="H2010" t="s">
        <v>52</v>
      </c>
      <c r="I2010">
        <v>2654260</v>
      </c>
      <c r="J2010">
        <v>173722108</v>
      </c>
      <c r="K2010">
        <v>0.94</v>
      </c>
      <c r="L2010">
        <v>0.40500000000000003</v>
      </c>
      <c r="M2010">
        <v>2</v>
      </c>
    </row>
    <row r="2011" spans="1:13" x14ac:dyDescent="0.2">
      <c r="A2011" t="s">
        <v>254</v>
      </c>
      <c r="B2011" t="s">
        <v>39</v>
      </c>
      <c r="C2011">
        <v>14</v>
      </c>
      <c r="D2011">
        <v>10.824999999999999</v>
      </c>
      <c r="E2011">
        <v>2079</v>
      </c>
      <c r="F2011">
        <v>2131</v>
      </c>
      <c r="G2011">
        <v>2178</v>
      </c>
      <c r="H2011" t="s">
        <v>99</v>
      </c>
      <c r="I2011">
        <v>1054359</v>
      </c>
      <c r="J2011">
        <v>90713385</v>
      </c>
      <c r="K2011">
        <v>0.49</v>
      </c>
      <c r="L2011">
        <v>0.21099999999999999</v>
      </c>
      <c r="M2011">
        <v>2</v>
      </c>
    </row>
    <row r="2012" spans="1:13" x14ac:dyDescent="0.2">
      <c r="A2012" t="s">
        <v>254</v>
      </c>
      <c r="B2012" t="s">
        <v>40</v>
      </c>
      <c r="C2012">
        <v>15</v>
      </c>
      <c r="D2012">
        <v>11.378</v>
      </c>
      <c r="E2012">
        <v>2178</v>
      </c>
      <c r="F2012">
        <v>2306</v>
      </c>
      <c r="G2012">
        <v>2407</v>
      </c>
      <c r="H2012" t="s">
        <v>52</v>
      </c>
      <c r="I2012">
        <v>97041990</v>
      </c>
      <c r="J2012">
        <v>18541469079</v>
      </c>
      <c r="K2012">
        <v>100</v>
      </c>
      <c r="L2012">
        <v>43.173999999999999</v>
      </c>
      <c r="M2012">
        <v>2</v>
      </c>
    </row>
    <row r="2013" spans="1:13" x14ac:dyDescent="0.2">
      <c r="A2013" t="s">
        <v>254</v>
      </c>
      <c r="B2013" t="s">
        <v>41</v>
      </c>
      <c r="C2013">
        <v>16</v>
      </c>
      <c r="D2013">
        <v>11.801</v>
      </c>
      <c r="E2013">
        <v>2407</v>
      </c>
      <c r="F2013">
        <v>2440</v>
      </c>
      <c r="G2013">
        <v>2497</v>
      </c>
      <c r="H2013" t="s">
        <v>52</v>
      </c>
      <c r="I2013">
        <v>42951572</v>
      </c>
      <c r="J2013">
        <v>1260607429</v>
      </c>
      <c r="K2013">
        <v>6.8</v>
      </c>
      <c r="L2013">
        <v>2.9350000000000001</v>
      </c>
      <c r="M2013">
        <v>2</v>
      </c>
    </row>
    <row r="2014" spans="1:13" x14ac:dyDescent="0.2">
      <c r="A2014" t="s">
        <v>254</v>
      </c>
      <c r="B2014" t="s">
        <v>42</v>
      </c>
      <c r="C2014">
        <v>17</v>
      </c>
      <c r="D2014">
        <v>12.097</v>
      </c>
      <c r="E2014">
        <v>2497</v>
      </c>
      <c r="F2014">
        <v>2533</v>
      </c>
      <c r="G2014">
        <v>2589</v>
      </c>
      <c r="H2014" t="s">
        <v>22</v>
      </c>
      <c r="I2014">
        <v>4191375</v>
      </c>
      <c r="J2014">
        <v>167392578</v>
      </c>
      <c r="K2014">
        <v>0.9</v>
      </c>
      <c r="L2014">
        <v>0.39</v>
      </c>
      <c r="M2014">
        <v>2</v>
      </c>
    </row>
    <row r="2015" spans="1:13" x14ac:dyDescent="0.2">
      <c r="A2015" t="s">
        <v>254</v>
      </c>
      <c r="B2015" t="s">
        <v>44</v>
      </c>
      <c r="C2015">
        <v>18</v>
      </c>
      <c r="D2015">
        <v>13.012</v>
      </c>
      <c r="E2015">
        <v>2793</v>
      </c>
      <c r="F2015">
        <v>2822</v>
      </c>
      <c r="G2015">
        <v>2866</v>
      </c>
      <c r="H2015" t="s">
        <v>52</v>
      </c>
      <c r="I2015">
        <v>10184262</v>
      </c>
      <c r="J2015">
        <v>399754139</v>
      </c>
      <c r="K2015">
        <v>2.16</v>
      </c>
      <c r="L2015">
        <v>0.93100000000000005</v>
      </c>
      <c r="M2015">
        <v>2</v>
      </c>
    </row>
    <row r="2016" spans="1:13" x14ac:dyDescent="0.2">
      <c r="A2016" t="s">
        <v>254</v>
      </c>
      <c r="B2016" t="s">
        <v>46</v>
      </c>
      <c r="C2016">
        <v>19</v>
      </c>
      <c r="D2016">
        <v>13.377000000000001</v>
      </c>
      <c r="E2016">
        <v>2866</v>
      </c>
      <c r="F2016">
        <v>2938</v>
      </c>
      <c r="G2016">
        <v>3029</v>
      </c>
      <c r="H2016" t="s">
        <v>43</v>
      </c>
      <c r="I2016">
        <v>3717668</v>
      </c>
      <c r="J2016">
        <v>313589987</v>
      </c>
      <c r="K2016">
        <v>1.69</v>
      </c>
      <c r="L2016">
        <v>0.73</v>
      </c>
      <c r="M2016">
        <v>2</v>
      </c>
    </row>
    <row r="2017" spans="1:13" x14ac:dyDescent="0.2">
      <c r="A2017" t="s">
        <v>254</v>
      </c>
      <c r="B2017" t="s">
        <v>48</v>
      </c>
      <c r="C2017">
        <v>20</v>
      </c>
      <c r="D2017">
        <v>13.911</v>
      </c>
      <c r="E2017">
        <v>3029</v>
      </c>
      <c r="F2017">
        <v>3107</v>
      </c>
      <c r="G2017">
        <v>3168</v>
      </c>
      <c r="H2017" t="s">
        <v>52</v>
      </c>
      <c r="I2017">
        <v>29056622</v>
      </c>
      <c r="J2017">
        <v>1072779916</v>
      </c>
      <c r="K2017">
        <v>5.79</v>
      </c>
      <c r="L2017">
        <v>2.4980000000000002</v>
      </c>
      <c r="M2017">
        <v>2</v>
      </c>
    </row>
    <row r="2018" spans="1:13" x14ac:dyDescent="0.2">
      <c r="A2018" t="s">
        <v>254</v>
      </c>
      <c r="B2018" t="s">
        <v>50</v>
      </c>
      <c r="C2018">
        <v>21</v>
      </c>
      <c r="D2018">
        <v>14.393000000000001</v>
      </c>
      <c r="E2018">
        <v>3168</v>
      </c>
      <c r="F2018">
        <v>3259</v>
      </c>
      <c r="G2018">
        <v>3286</v>
      </c>
      <c r="H2018" t="s">
        <v>43</v>
      </c>
      <c r="I2018">
        <v>9050078</v>
      </c>
      <c r="J2018">
        <v>568170141</v>
      </c>
      <c r="K2018">
        <v>3.06</v>
      </c>
      <c r="L2018">
        <v>1.323</v>
      </c>
      <c r="M2018">
        <v>2</v>
      </c>
    </row>
    <row r="2019" spans="1:13" x14ac:dyDescent="0.2">
      <c r="A2019" t="s">
        <v>254</v>
      </c>
      <c r="B2019" t="s">
        <v>51</v>
      </c>
      <c r="C2019">
        <v>22</v>
      </c>
      <c r="D2019">
        <v>14.553000000000001</v>
      </c>
      <c r="E2019">
        <v>3286</v>
      </c>
      <c r="F2019">
        <v>3310</v>
      </c>
      <c r="G2019">
        <v>3396</v>
      </c>
      <c r="H2019" t="s">
        <v>26</v>
      </c>
      <c r="I2019">
        <v>3621344</v>
      </c>
      <c r="J2019">
        <v>238402446</v>
      </c>
      <c r="K2019">
        <v>1.29</v>
      </c>
      <c r="L2019">
        <v>0.55500000000000005</v>
      </c>
      <c r="M2019">
        <v>2</v>
      </c>
    </row>
    <row r="2020" spans="1:13" x14ac:dyDescent="0.2">
      <c r="A2020" t="s">
        <v>254</v>
      </c>
      <c r="B2020" t="s">
        <v>53</v>
      </c>
      <c r="C2020">
        <v>23</v>
      </c>
      <c r="D2020">
        <v>14.958</v>
      </c>
      <c r="E2020">
        <v>3396</v>
      </c>
      <c r="F2020">
        <v>3438</v>
      </c>
      <c r="G2020">
        <v>3462</v>
      </c>
      <c r="H2020" t="s">
        <v>20</v>
      </c>
      <c r="I2020">
        <v>5435372</v>
      </c>
      <c r="J2020">
        <v>185119605</v>
      </c>
      <c r="K2020">
        <v>1</v>
      </c>
      <c r="L2020">
        <v>0.43099999999999999</v>
      </c>
      <c r="M2020">
        <v>2</v>
      </c>
    </row>
    <row r="2021" spans="1:13" x14ac:dyDescent="0.2">
      <c r="A2021" t="s">
        <v>254</v>
      </c>
      <c r="B2021" t="s">
        <v>55</v>
      </c>
      <c r="C2021">
        <v>24</v>
      </c>
      <c r="D2021">
        <v>15.221</v>
      </c>
      <c r="E2021">
        <v>3462</v>
      </c>
      <c r="F2021">
        <v>3521</v>
      </c>
      <c r="G2021">
        <v>3565</v>
      </c>
      <c r="H2021" t="s">
        <v>20</v>
      </c>
      <c r="I2021">
        <v>2283667</v>
      </c>
      <c r="J2021">
        <v>163609628</v>
      </c>
      <c r="K2021">
        <v>0.88</v>
      </c>
      <c r="L2021">
        <v>0.38100000000000001</v>
      </c>
      <c r="M2021">
        <v>2</v>
      </c>
    </row>
    <row r="2022" spans="1:13" x14ac:dyDescent="0.2">
      <c r="A2022" t="s">
        <v>254</v>
      </c>
      <c r="B2022" t="s">
        <v>57</v>
      </c>
      <c r="C2022">
        <v>25</v>
      </c>
      <c r="D2022">
        <v>15.461</v>
      </c>
      <c r="E2022">
        <v>3565</v>
      </c>
      <c r="F2022">
        <v>3597</v>
      </c>
      <c r="G2022">
        <v>3643</v>
      </c>
      <c r="H2022" t="s">
        <v>22</v>
      </c>
      <c r="I2022">
        <v>1018049</v>
      </c>
      <c r="J2022">
        <v>49252628</v>
      </c>
      <c r="K2022">
        <v>0.27</v>
      </c>
      <c r="L2022">
        <v>0.115</v>
      </c>
      <c r="M2022">
        <v>2</v>
      </c>
    </row>
    <row r="2023" spans="1:13" x14ac:dyDescent="0.2">
      <c r="A2023" t="s">
        <v>254</v>
      </c>
      <c r="B2023" t="s">
        <v>58</v>
      </c>
      <c r="C2023">
        <v>26</v>
      </c>
      <c r="D2023">
        <v>15.707000000000001</v>
      </c>
      <c r="E2023">
        <v>3643</v>
      </c>
      <c r="F2023">
        <v>3675</v>
      </c>
      <c r="G2023">
        <v>3710</v>
      </c>
      <c r="H2023" t="s">
        <v>49</v>
      </c>
      <c r="I2023">
        <v>3879261</v>
      </c>
      <c r="J2023">
        <v>136217860</v>
      </c>
      <c r="K2023">
        <v>0.73</v>
      </c>
      <c r="L2023">
        <v>0.317</v>
      </c>
      <c r="M2023">
        <v>2</v>
      </c>
    </row>
    <row r="2024" spans="1:13" x14ac:dyDescent="0.2">
      <c r="A2024" t="s">
        <v>254</v>
      </c>
      <c r="B2024" t="s">
        <v>59</v>
      </c>
      <c r="C2024">
        <v>27</v>
      </c>
      <c r="D2024">
        <v>16.219000000000001</v>
      </c>
      <c r="E2024">
        <v>3710</v>
      </c>
      <c r="F2024">
        <v>3837</v>
      </c>
      <c r="G2024">
        <v>3859</v>
      </c>
      <c r="H2024" t="s">
        <v>123</v>
      </c>
      <c r="I2024">
        <v>3612450</v>
      </c>
      <c r="J2024">
        <v>338637288</v>
      </c>
      <c r="K2024">
        <v>1.83</v>
      </c>
      <c r="L2024">
        <v>0.78900000000000003</v>
      </c>
      <c r="M2024">
        <v>2</v>
      </c>
    </row>
    <row r="2025" spans="1:13" x14ac:dyDescent="0.2">
      <c r="A2025" t="s">
        <v>254</v>
      </c>
      <c r="B2025" t="s">
        <v>60</v>
      </c>
      <c r="C2025">
        <v>28</v>
      </c>
      <c r="D2025">
        <v>16.363</v>
      </c>
      <c r="E2025">
        <v>3859</v>
      </c>
      <c r="F2025">
        <v>3882</v>
      </c>
      <c r="G2025">
        <v>3908</v>
      </c>
      <c r="H2025" t="s">
        <v>123</v>
      </c>
      <c r="I2025">
        <v>6442211</v>
      </c>
      <c r="J2025">
        <v>224011799</v>
      </c>
      <c r="K2025">
        <v>1.21</v>
      </c>
      <c r="L2025">
        <v>0.52200000000000002</v>
      </c>
      <c r="M2025">
        <v>2</v>
      </c>
    </row>
    <row r="2026" spans="1:13" x14ac:dyDescent="0.2">
      <c r="A2026" t="s">
        <v>254</v>
      </c>
      <c r="B2026" t="s">
        <v>61</v>
      </c>
      <c r="C2026">
        <v>29</v>
      </c>
      <c r="D2026">
        <v>16.550999999999998</v>
      </c>
      <c r="E2026">
        <v>3908</v>
      </c>
      <c r="F2026">
        <v>3942</v>
      </c>
      <c r="G2026">
        <v>3974</v>
      </c>
      <c r="H2026" t="s">
        <v>113</v>
      </c>
      <c r="I2026">
        <v>2025552</v>
      </c>
      <c r="J2026">
        <v>77115320</v>
      </c>
      <c r="K2026">
        <v>0.42</v>
      </c>
      <c r="L2026">
        <v>0.18</v>
      </c>
      <c r="M2026">
        <v>2</v>
      </c>
    </row>
    <row r="2027" spans="1:13" x14ac:dyDescent="0.2">
      <c r="A2027" t="s">
        <v>254</v>
      </c>
      <c r="B2027" t="s">
        <v>62</v>
      </c>
      <c r="C2027">
        <v>30</v>
      </c>
      <c r="D2027">
        <v>16.922999999999998</v>
      </c>
      <c r="E2027">
        <v>3974</v>
      </c>
      <c r="F2027">
        <v>4060</v>
      </c>
      <c r="G2027">
        <v>4118</v>
      </c>
      <c r="H2027" t="s">
        <v>49</v>
      </c>
      <c r="I2027">
        <v>5449271</v>
      </c>
      <c r="J2027">
        <v>382486337</v>
      </c>
      <c r="K2027">
        <v>2.06</v>
      </c>
      <c r="L2027">
        <v>0.89100000000000001</v>
      </c>
      <c r="M2027">
        <v>2</v>
      </c>
    </row>
    <row r="2028" spans="1:13" x14ac:dyDescent="0.2">
      <c r="A2028" t="s">
        <v>254</v>
      </c>
      <c r="B2028" t="s">
        <v>63</v>
      </c>
      <c r="C2028">
        <v>31</v>
      </c>
      <c r="D2028">
        <v>17.192</v>
      </c>
      <c r="E2028">
        <v>4118</v>
      </c>
      <c r="F2028">
        <v>4144</v>
      </c>
      <c r="G2028">
        <v>4200</v>
      </c>
      <c r="H2028" t="s">
        <v>52</v>
      </c>
      <c r="I2028">
        <v>2084578</v>
      </c>
      <c r="J2028">
        <v>102197188</v>
      </c>
      <c r="K2028">
        <v>0.55000000000000004</v>
      </c>
      <c r="L2028">
        <v>0.23799999999999999</v>
      </c>
      <c r="M2028">
        <v>2</v>
      </c>
    </row>
    <row r="2029" spans="1:13" x14ac:dyDescent="0.2">
      <c r="A2029" t="s">
        <v>254</v>
      </c>
      <c r="B2029" t="s">
        <v>65</v>
      </c>
      <c r="C2029">
        <v>32</v>
      </c>
      <c r="D2029">
        <v>17.437000000000001</v>
      </c>
      <c r="E2029">
        <v>4200</v>
      </c>
      <c r="F2029">
        <v>4222</v>
      </c>
      <c r="G2029">
        <v>4255</v>
      </c>
      <c r="H2029" t="s">
        <v>113</v>
      </c>
      <c r="I2029">
        <v>1394406</v>
      </c>
      <c r="J2029">
        <v>52385436</v>
      </c>
      <c r="K2029">
        <v>0.28000000000000003</v>
      </c>
      <c r="L2029">
        <v>0.122</v>
      </c>
      <c r="M2029">
        <v>2</v>
      </c>
    </row>
    <row r="2030" spans="1:13" x14ac:dyDescent="0.2">
      <c r="A2030" t="s">
        <v>254</v>
      </c>
      <c r="B2030" t="s">
        <v>67</v>
      </c>
      <c r="C2030">
        <v>33</v>
      </c>
      <c r="D2030">
        <v>17.646999999999998</v>
      </c>
      <c r="E2030">
        <v>4255</v>
      </c>
      <c r="F2030">
        <v>4288</v>
      </c>
      <c r="G2030">
        <v>4348</v>
      </c>
      <c r="H2030" t="s">
        <v>22</v>
      </c>
      <c r="I2030">
        <v>2781741</v>
      </c>
      <c r="J2030">
        <v>111988916</v>
      </c>
      <c r="K2030">
        <v>0.6</v>
      </c>
      <c r="L2030">
        <v>0.26100000000000001</v>
      </c>
      <c r="M2030">
        <v>2</v>
      </c>
    </row>
    <row r="2031" spans="1:13" x14ac:dyDescent="0.2">
      <c r="A2031" t="s">
        <v>254</v>
      </c>
      <c r="B2031" t="s">
        <v>69</v>
      </c>
      <c r="C2031">
        <v>34</v>
      </c>
      <c r="D2031">
        <v>18.183</v>
      </c>
      <c r="E2031">
        <v>4433</v>
      </c>
      <c r="F2031">
        <v>4458</v>
      </c>
      <c r="G2031">
        <v>4505</v>
      </c>
      <c r="H2031" t="s">
        <v>22</v>
      </c>
      <c r="I2031">
        <v>1712526</v>
      </c>
      <c r="J2031">
        <v>57502537</v>
      </c>
      <c r="K2031">
        <v>0.31</v>
      </c>
      <c r="L2031">
        <v>0.13400000000000001</v>
      </c>
      <c r="M2031">
        <v>2</v>
      </c>
    </row>
    <row r="2032" spans="1:13" x14ac:dyDescent="0.2">
      <c r="A2032" t="s">
        <v>254</v>
      </c>
      <c r="B2032" t="s">
        <v>70</v>
      </c>
      <c r="C2032">
        <v>35</v>
      </c>
      <c r="D2032">
        <v>18.428999999999998</v>
      </c>
      <c r="E2032">
        <v>4505</v>
      </c>
      <c r="F2032">
        <v>4536</v>
      </c>
      <c r="G2032">
        <v>4592</v>
      </c>
      <c r="H2032" t="s">
        <v>43</v>
      </c>
      <c r="I2032">
        <v>1175149</v>
      </c>
      <c r="J2032">
        <v>71854026</v>
      </c>
      <c r="K2032">
        <v>0.39</v>
      </c>
      <c r="L2032">
        <v>0.16700000000000001</v>
      </c>
      <c r="M2032">
        <v>2</v>
      </c>
    </row>
    <row r="2033" spans="1:13" x14ac:dyDescent="0.2">
      <c r="A2033" t="s">
        <v>254</v>
      </c>
      <c r="B2033" t="s">
        <v>71</v>
      </c>
      <c r="C2033">
        <v>36</v>
      </c>
      <c r="D2033">
        <v>18.690999999999999</v>
      </c>
      <c r="E2033">
        <v>4592</v>
      </c>
      <c r="F2033">
        <v>4619</v>
      </c>
      <c r="G2033">
        <v>4678</v>
      </c>
      <c r="H2033" t="s">
        <v>43</v>
      </c>
      <c r="I2033">
        <v>1266936</v>
      </c>
      <c r="J2033">
        <v>56812514</v>
      </c>
      <c r="K2033">
        <v>0.31</v>
      </c>
      <c r="L2033">
        <v>0.13200000000000001</v>
      </c>
      <c r="M2033">
        <v>2</v>
      </c>
    </row>
    <row r="2034" spans="1:13" x14ac:dyDescent="0.2">
      <c r="A2034" t="s">
        <v>254</v>
      </c>
      <c r="B2034" t="s">
        <v>72</v>
      </c>
      <c r="C2034">
        <v>37</v>
      </c>
      <c r="D2034">
        <v>19.097000000000001</v>
      </c>
      <c r="E2034">
        <v>4678</v>
      </c>
      <c r="F2034">
        <v>4747</v>
      </c>
      <c r="G2034">
        <v>4821</v>
      </c>
      <c r="H2034" t="s">
        <v>49</v>
      </c>
      <c r="I2034">
        <v>825830</v>
      </c>
      <c r="J2034">
        <v>80168668</v>
      </c>
      <c r="K2034">
        <v>0.43</v>
      </c>
      <c r="L2034">
        <v>0.187</v>
      </c>
      <c r="M2034">
        <v>2</v>
      </c>
    </row>
    <row r="2035" spans="1:13" x14ac:dyDescent="0.2">
      <c r="A2035" t="s">
        <v>254</v>
      </c>
      <c r="B2035" t="s">
        <v>73</v>
      </c>
      <c r="C2035">
        <v>38</v>
      </c>
      <c r="D2035">
        <v>19.399000000000001</v>
      </c>
      <c r="E2035">
        <v>4821</v>
      </c>
      <c r="F2035">
        <v>4843</v>
      </c>
      <c r="G2035">
        <v>4857</v>
      </c>
      <c r="H2035" t="s">
        <v>26</v>
      </c>
      <c r="I2035">
        <v>784841</v>
      </c>
      <c r="J2035">
        <v>27183373</v>
      </c>
      <c r="K2035">
        <v>0.15</v>
      </c>
      <c r="L2035">
        <v>6.3E-2</v>
      </c>
      <c r="M2035">
        <v>2</v>
      </c>
    </row>
    <row r="2036" spans="1:13" x14ac:dyDescent="0.2">
      <c r="A2036" t="s">
        <v>254</v>
      </c>
      <c r="B2036" t="s">
        <v>74</v>
      </c>
      <c r="C2036">
        <v>39</v>
      </c>
      <c r="D2036">
        <v>19.503</v>
      </c>
      <c r="E2036">
        <v>4857</v>
      </c>
      <c r="F2036">
        <v>4875</v>
      </c>
      <c r="G2036">
        <v>4918</v>
      </c>
      <c r="H2036" t="s">
        <v>52</v>
      </c>
      <c r="I2036">
        <v>1651106</v>
      </c>
      <c r="J2036">
        <v>53388948</v>
      </c>
      <c r="K2036">
        <v>0.28999999999999998</v>
      </c>
      <c r="L2036">
        <v>0.124</v>
      </c>
      <c r="M2036">
        <v>2</v>
      </c>
    </row>
    <row r="2037" spans="1:13" x14ac:dyDescent="0.2">
      <c r="A2037" t="s">
        <v>254</v>
      </c>
      <c r="B2037" t="s">
        <v>75</v>
      </c>
      <c r="C2037">
        <v>40</v>
      </c>
      <c r="D2037">
        <v>20.056000000000001</v>
      </c>
      <c r="E2037">
        <v>5025</v>
      </c>
      <c r="F2037">
        <v>5050</v>
      </c>
      <c r="G2037">
        <v>5124</v>
      </c>
      <c r="H2037" t="s">
        <v>240</v>
      </c>
      <c r="I2037">
        <v>588490</v>
      </c>
      <c r="J2037">
        <v>36033128</v>
      </c>
      <c r="K2037">
        <v>0.19</v>
      </c>
      <c r="L2037">
        <v>8.4000000000000005E-2</v>
      </c>
      <c r="M2037">
        <v>2</v>
      </c>
    </row>
    <row r="2038" spans="1:13" x14ac:dyDescent="0.2">
      <c r="A2038" t="s">
        <v>254</v>
      </c>
      <c r="B2038" t="s">
        <v>77</v>
      </c>
      <c r="C2038">
        <v>41</v>
      </c>
      <c r="D2038">
        <v>21.527000000000001</v>
      </c>
      <c r="E2038">
        <v>5491</v>
      </c>
      <c r="F2038">
        <v>5515</v>
      </c>
      <c r="G2038">
        <v>5533</v>
      </c>
      <c r="H2038" t="s">
        <v>113</v>
      </c>
      <c r="I2038">
        <v>512451</v>
      </c>
      <c r="J2038">
        <v>16202192</v>
      </c>
      <c r="K2038">
        <v>0.09</v>
      </c>
      <c r="L2038">
        <v>3.7999999999999999E-2</v>
      </c>
      <c r="M2038">
        <v>2</v>
      </c>
    </row>
    <row r="2039" spans="1:13" x14ac:dyDescent="0.2">
      <c r="A2039" t="s">
        <v>254</v>
      </c>
      <c r="B2039" t="s">
        <v>78</v>
      </c>
      <c r="C2039">
        <v>42</v>
      </c>
      <c r="D2039">
        <v>21.838999999999999</v>
      </c>
      <c r="E2039">
        <v>5591</v>
      </c>
      <c r="F2039">
        <v>5614</v>
      </c>
      <c r="G2039">
        <v>5640</v>
      </c>
      <c r="H2039" t="s">
        <v>84</v>
      </c>
      <c r="I2039">
        <v>607010</v>
      </c>
      <c r="J2039">
        <v>16222414</v>
      </c>
      <c r="K2039">
        <v>0.09</v>
      </c>
      <c r="L2039">
        <v>3.7999999999999999E-2</v>
      </c>
      <c r="M2039">
        <v>2</v>
      </c>
    </row>
    <row r="2040" spans="1:13" x14ac:dyDescent="0.2">
      <c r="A2040" t="s">
        <v>254</v>
      </c>
      <c r="B2040" t="s">
        <v>79</v>
      </c>
      <c r="C2040">
        <v>43</v>
      </c>
      <c r="D2040">
        <v>22.035</v>
      </c>
      <c r="E2040">
        <v>5640</v>
      </c>
      <c r="F2040">
        <v>5676</v>
      </c>
      <c r="G2040">
        <v>5725</v>
      </c>
      <c r="H2040" t="s">
        <v>22</v>
      </c>
      <c r="I2040">
        <v>7376228</v>
      </c>
      <c r="J2040">
        <v>214454737</v>
      </c>
      <c r="K2040">
        <v>1.1599999999999999</v>
      </c>
      <c r="L2040">
        <v>0.499</v>
      </c>
      <c r="M2040">
        <v>2</v>
      </c>
    </row>
    <row r="2041" spans="1:13" x14ac:dyDescent="0.2">
      <c r="A2041" t="s">
        <v>254</v>
      </c>
      <c r="B2041" t="s">
        <v>80</v>
      </c>
      <c r="C2041">
        <v>44</v>
      </c>
      <c r="D2041">
        <v>22.286000000000001</v>
      </c>
      <c r="E2041">
        <v>5725</v>
      </c>
      <c r="F2041">
        <v>5756</v>
      </c>
      <c r="G2041">
        <v>5778</v>
      </c>
      <c r="H2041" t="s">
        <v>115</v>
      </c>
      <c r="I2041">
        <v>3313805</v>
      </c>
      <c r="J2041">
        <v>105824308</v>
      </c>
      <c r="K2041">
        <v>0.56999999999999995</v>
      </c>
      <c r="L2041">
        <v>0.246</v>
      </c>
      <c r="M2041">
        <v>2</v>
      </c>
    </row>
    <row r="2042" spans="1:13" x14ac:dyDescent="0.2">
      <c r="A2042" t="s">
        <v>254</v>
      </c>
      <c r="B2042" t="s">
        <v>81</v>
      </c>
      <c r="C2042">
        <v>45</v>
      </c>
      <c r="D2042">
        <v>22.422999999999998</v>
      </c>
      <c r="E2042">
        <v>5778</v>
      </c>
      <c r="F2042">
        <v>5799</v>
      </c>
      <c r="G2042">
        <v>5820</v>
      </c>
      <c r="H2042" t="s">
        <v>113</v>
      </c>
      <c r="I2042">
        <v>3116942</v>
      </c>
      <c r="J2042">
        <v>91495861</v>
      </c>
      <c r="K2042">
        <v>0.49</v>
      </c>
      <c r="L2042">
        <v>0.21299999999999999</v>
      </c>
      <c r="M2042">
        <v>2</v>
      </c>
    </row>
    <row r="2043" spans="1:13" x14ac:dyDescent="0.2">
      <c r="A2043" t="s">
        <v>254</v>
      </c>
      <c r="B2043" t="s">
        <v>82</v>
      </c>
      <c r="C2043">
        <v>46</v>
      </c>
      <c r="D2043">
        <v>22.593</v>
      </c>
      <c r="E2043">
        <v>5820</v>
      </c>
      <c r="F2043">
        <v>5852</v>
      </c>
      <c r="G2043">
        <v>5898</v>
      </c>
      <c r="H2043" t="s">
        <v>49</v>
      </c>
      <c r="I2043">
        <v>3289344</v>
      </c>
      <c r="J2043">
        <v>128758068</v>
      </c>
      <c r="K2043">
        <v>0.69</v>
      </c>
      <c r="L2043">
        <v>0.3</v>
      </c>
      <c r="M2043">
        <v>2</v>
      </c>
    </row>
    <row r="2044" spans="1:13" x14ac:dyDescent="0.2">
      <c r="A2044" t="s">
        <v>254</v>
      </c>
      <c r="B2044" t="s">
        <v>83</v>
      </c>
      <c r="C2044">
        <v>47</v>
      </c>
      <c r="D2044">
        <v>22.803999999999998</v>
      </c>
      <c r="E2044">
        <v>5898</v>
      </c>
      <c r="F2044">
        <v>5919</v>
      </c>
      <c r="G2044">
        <v>5946</v>
      </c>
      <c r="H2044" t="s">
        <v>49</v>
      </c>
      <c r="I2044">
        <v>1563007</v>
      </c>
      <c r="J2044">
        <v>42201536</v>
      </c>
      <c r="K2044">
        <v>0.23</v>
      </c>
      <c r="L2044">
        <v>9.8000000000000004E-2</v>
      </c>
      <c r="M2044">
        <v>2</v>
      </c>
    </row>
    <row r="2045" spans="1:13" x14ac:dyDescent="0.2">
      <c r="A2045" t="s">
        <v>254</v>
      </c>
      <c r="B2045" t="s">
        <v>85</v>
      </c>
      <c r="C2045">
        <v>48</v>
      </c>
      <c r="D2045">
        <v>22.986999999999998</v>
      </c>
      <c r="E2045">
        <v>5946</v>
      </c>
      <c r="F2045">
        <v>5977</v>
      </c>
      <c r="G2045">
        <v>6045</v>
      </c>
      <c r="H2045" t="s">
        <v>52</v>
      </c>
      <c r="I2045">
        <v>1207152</v>
      </c>
      <c r="J2045">
        <v>49183912</v>
      </c>
      <c r="K2045">
        <v>0.27</v>
      </c>
      <c r="L2045">
        <v>0.115</v>
      </c>
      <c r="M2045">
        <v>2</v>
      </c>
    </row>
    <row r="2046" spans="1:13" x14ac:dyDescent="0.2">
      <c r="A2046" t="s">
        <v>254</v>
      </c>
      <c r="B2046" t="s">
        <v>86</v>
      </c>
      <c r="C2046">
        <v>49</v>
      </c>
      <c r="D2046">
        <v>23.315999999999999</v>
      </c>
      <c r="E2046">
        <v>6045</v>
      </c>
      <c r="F2046">
        <v>6081</v>
      </c>
      <c r="G2046">
        <v>6129</v>
      </c>
      <c r="H2046" t="s">
        <v>43</v>
      </c>
      <c r="I2046">
        <v>11649805</v>
      </c>
      <c r="J2046">
        <v>393371033</v>
      </c>
      <c r="K2046">
        <v>2.12</v>
      </c>
      <c r="L2046">
        <v>0.91600000000000004</v>
      </c>
      <c r="M2046">
        <v>2</v>
      </c>
    </row>
    <row r="2047" spans="1:13" x14ac:dyDescent="0.2">
      <c r="A2047" t="s">
        <v>254</v>
      </c>
      <c r="B2047" t="s">
        <v>87</v>
      </c>
      <c r="C2047">
        <v>50</v>
      </c>
      <c r="D2047">
        <v>23.542000000000002</v>
      </c>
      <c r="E2047">
        <v>6129</v>
      </c>
      <c r="F2047">
        <v>6153</v>
      </c>
      <c r="G2047">
        <v>6224</v>
      </c>
      <c r="H2047" t="s">
        <v>124</v>
      </c>
      <c r="I2047">
        <v>5671994</v>
      </c>
      <c r="J2047">
        <v>182135100</v>
      </c>
      <c r="K2047">
        <v>0.98</v>
      </c>
      <c r="L2047">
        <v>0.42399999999999999</v>
      </c>
      <c r="M2047">
        <v>2</v>
      </c>
    </row>
    <row r="2048" spans="1:13" x14ac:dyDescent="0.2">
      <c r="A2048" t="s">
        <v>254</v>
      </c>
      <c r="B2048" t="s">
        <v>88</v>
      </c>
      <c r="C2048">
        <v>51</v>
      </c>
      <c r="D2048">
        <v>23.884</v>
      </c>
      <c r="E2048">
        <v>6224</v>
      </c>
      <c r="F2048">
        <v>6261</v>
      </c>
      <c r="G2048">
        <v>6353</v>
      </c>
      <c r="H2048" t="s">
        <v>123</v>
      </c>
      <c r="I2048">
        <v>1277873</v>
      </c>
      <c r="J2048">
        <v>119009836</v>
      </c>
      <c r="K2048">
        <v>0.64</v>
      </c>
      <c r="L2048">
        <v>0.27700000000000002</v>
      </c>
      <c r="M2048">
        <v>2</v>
      </c>
    </row>
    <row r="2049" spans="1:13" x14ac:dyDescent="0.2">
      <c r="A2049" t="s">
        <v>254</v>
      </c>
      <c r="B2049" t="s">
        <v>89</v>
      </c>
      <c r="C2049">
        <v>52</v>
      </c>
      <c r="D2049">
        <v>24.254000000000001</v>
      </c>
      <c r="E2049">
        <v>6353</v>
      </c>
      <c r="F2049">
        <v>6378</v>
      </c>
      <c r="G2049">
        <v>6453</v>
      </c>
      <c r="H2049" t="s">
        <v>123</v>
      </c>
      <c r="I2049">
        <v>2575540</v>
      </c>
      <c r="J2049">
        <v>96885385</v>
      </c>
      <c r="K2049">
        <v>0.52</v>
      </c>
      <c r="L2049">
        <v>0.22600000000000001</v>
      </c>
      <c r="M2049">
        <v>2</v>
      </c>
    </row>
    <row r="2050" spans="1:13" x14ac:dyDescent="0.2">
      <c r="A2050" t="s">
        <v>254</v>
      </c>
      <c r="B2050" t="s">
        <v>91</v>
      </c>
      <c r="C2050">
        <v>53</v>
      </c>
      <c r="D2050">
        <v>24.614999999999998</v>
      </c>
      <c r="E2050">
        <v>6453</v>
      </c>
      <c r="F2050">
        <v>6492</v>
      </c>
      <c r="G2050">
        <v>6580</v>
      </c>
      <c r="H2050" t="s">
        <v>22</v>
      </c>
      <c r="I2050">
        <v>45727890</v>
      </c>
      <c r="J2050">
        <v>1613988662</v>
      </c>
      <c r="K2050">
        <v>8.6999999999999993</v>
      </c>
      <c r="L2050">
        <v>3.758</v>
      </c>
      <c r="M2050">
        <v>2</v>
      </c>
    </row>
    <row r="2051" spans="1:13" x14ac:dyDescent="0.2">
      <c r="A2051" t="s">
        <v>254</v>
      </c>
      <c r="B2051" t="s">
        <v>92</v>
      </c>
      <c r="C2051">
        <v>54</v>
      </c>
      <c r="D2051">
        <v>24.975999999999999</v>
      </c>
      <c r="E2051">
        <v>6580</v>
      </c>
      <c r="F2051">
        <v>6606</v>
      </c>
      <c r="G2051">
        <v>6700</v>
      </c>
      <c r="H2051" t="s">
        <v>52</v>
      </c>
      <c r="I2051">
        <v>8503629</v>
      </c>
      <c r="J2051">
        <v>231785551</v>
      </c>
      <c r="K2051">
        <v>1.25</v>
      </c>
      <c r="L2051">
        <v>0.54</v>
      </c>
      <c r="M2051">
        <v>2</v>
      </c>
    </row>
    <row r="2052" spans="1:13" x14ac:dyDescent="0.2">
      <c r="A2052" t="s">
        <v>254</v>
      </c>
      <c r="B2052" t="s">
        <v>93</v>
      </c>
      <c r="C2052">
        <v>55</v>
      </c>
      <c r="D2052">
        <v>25.413</v>
      </c>
      <c r="E2052">
        <v>6700</v>
      </c>
      <c r="F2052">
        <v>6744</v>
      </c>
      <c r="G2052">
        <v>6846</v>
      </c>
      <c r="H2052" t="s">
        <v>52</v>
      </c>
      <c r="I2052">
        <v>2213523</v>
      </c>
      <c r="J2052">
        <v>65120701</v>
      </c>
      <c r="K2052">
        <v>0.35</v>
      </c>
      <c r="L2052">
        <v>0.152</v>
      </c>
      <c r="M2052">
        <v>2</v>
      </c>
    </row>
    <row r="2053" spans="1:13" x14ac:dyDescent="0.2">
      <c r="A2053" t="s">
        <v>254</v>
      </c>
      <c r="B2053" t="s">
        <v>94</v>
      </c>
      <c r="C2053">
        <v>56</v>
      </c>
      <c r="D2053">
        <v>25.89</v>
      </c>
      <c r="E2053">
        <v>6846</v>
      </c>
      <c r="F2053">
        <v>6895</v>
      </c>
      <c r="G2053">
        <v>6931</v>
      </c>
      <c r="H2053" t="s">
        <v>116</v>
      </c>
      <c r="I2053">
        <v>556927</v>
      </c>
      <c r="J2053">
        <v>23087431</v>
      </c>
      <c r="K2053">
        <v>0.12</v>
      </c>
      <c r="L2053">
        <v>5.3999999999999999E-2</v>
      </c>
      <c r="M2053">
        <v>2</v>
      </c>
    </row>
    <row r="2054" spans="1:13" x14ac:dyDescent="0.2">
      <c r="A2054" t="s">
        <v>254</v>
      </c>
      <c r="B2054" t="s">
        <v>96</v>
      </c>
      <c r="C2054">
        <v>57</v>
      </c>
      <c r="D2054">
        <v>26.236999999999998</v>
      </c>
      <c r="E2054">
        <v>6977</v>
      </c>
      <c r="F2054">
        <v>7005</v>
      </c>
      <c r="G2054">
        <v>7032</v>
      </c>
      <c r="H2054" t="s">
        <v>118</v>
      </c>
      <c r="I2054">
        <v>759705</v>
      </c>
      <c r="J2054">
        <v>25017026</v>
      </c>
      <c r="K2054">
        <v>0.13</v>
      </c>
      <c r="L2054">
        <v>5.8000000000000003E-2</v>
      </c>
      <c r="M2054">
        <v>2</v>
      </c>
    </row>
    <row r="2055" spans="1:13" x14ac:dyDescent="0.2">
      <c r="A2055" t="s">
        <v>254</v>
      </c>
      <c r="B2055" t="s">
        <v>97</v>
      </c>
      <c r="C2055">
        <v>58</v>
      </c>
      <c r="D2055">
        <v>26.696000000000002</v>
      </c>
      <c r="E2055">
        <v>7119</v>
      </c>
      <c r="F2055">
        <v>7150</v>
      </c>
      <c r="G2055">
        <v>7206</v>
      </c>
      <c r="H2055" t="s">
        <v>56</v>
      </c>
      <c r="I2055">
        <v>525133</v>
      </c>
      <c r="J2055">
        <v>17679414</v>
      </c>
      <c r="K2055">
        <v>0.1</v>
      </c>
      <c r="L2055">
        <v>4.1000000000000002E-2</v>
      </c>
      <c r="M2055">
        <v>2</v>
      </c>
    </row>
    <row r="2056" spans="1:13" x14ac:dyDescent="0.2">
      <c r="A2056" t="s">
        <v>255</v>
      </c>
      <c r="B2056" t="s">
        <v>13</v>
      </c>
      <c r="C2056">
        <v>1</v>
      </c>
      <c r="D2056">
        <v>4.3600000000000003</v>
      </c>
      <c r="E2056">
        <v>72</v>
      </c>
      <c r="F2056">
        <v>86</v>
      </c>
      <c r="G2056">
        <v>132</v>
      </c>
      <c r="H2056" t="s">
        <v>56</v>
      </c>
      <c r="I2056">
        <v>2379612</v>
      </c>
      <c r="J2056">
        <v>68443127</v>
      </c>
      <c r="K2056">
        <v>0.66</v>
      </c>
      <c r="L2056">
        <v>0.26</v>
      </c>
      <c r="M2056">
        <v>2</v>
      </c>
    </row>
    <row r="2057" spans="1:13" x14ac:dyDescent="0.2">
      <c r="A2057" t="s">
        <v>255</v>
      </c>
      <c r="B2057" t="s">
        <v>15</v>
      </c>
      <c r="C2057">
        <v>2</v>
      </c>
      <c r="D2057">
        <v>4.8680000000000003</v>
      </c>
      <c r="E2057">
        <v>232</v>
      </c>
      <c r="F2057">
        <v>247</v>
      </c>
      <c r="G2057">
        <v>315</v>
      </c>
      <c r="H2057" t="s">
        <v>66</v>
      </c>
      <c r="I2057">
        <v>508206</v>
      </c>
      <c r="J2057">
        <v>15104176</v>
      </c>
      <c r="K2057">
        <v>0.15</v>
      </c>
      <c r="L2057">
        <v>5.7000000000000002E-2</v>
      </c>
      <c r="M2057">
        <v>2</v>
      </c>
    </row>
    <row r="2058" spans="1:13" x14ac:dyDescent="0.2">
      <c r="A2058" t="s">
        <v>255</v>
      </c>
      <c r="B2058" t="s">
        <v>17</v>
      </c>
      <c r="C2058">
        <v>3</v>
      </c>
      <c r="D2058">
        <v>5.4279999999999999</v>
      </c>
      <c r="E2058">
        <v>405</v>
      </c>
      <c r="F2058">
        <v>424</v>
      </c>
      <c r="G2058">
        <v>481</v>
      </c>
      <c r="H2058" t="s">
        <v>14</v>
      </c>
      <c r="I2058">
        <v>3786867</v>
      </c>
      <c r="J2058">
        <v>84861190</v>
      </c>
      <c r="K2058">
        <v>0.82</v>
      </c>
      <c r="L2058">
        <v>0.32200000000000001</v>
      </c>
      <c r="M2058">
        <v>2</v>
      </c>
    </row>
    <row r="2059" spans="1:13" x14ac:dyDescent="0.2">
      <c r="A2059" t="s">
        <v>255</v>
      </c>
      <c r="B2059" t="s">
        <v>19</v>
      </c>
      <c r="C2059">
        <v>4</v>
      </c>
      <c r="D2059">
        <v>5.657</v>
      </c>
      <c r="E2059">
        <v>481</v>
      </c>
      <c r="F2059">
        <v>497</v>
      </c>
      <c r="G2059">
        <v>505</v>
      </c>
      <c r="H2059" t="s">
        <v>126</v>
      </c>
      <c r="I2059">
        <v>583060</v>
      </c>
      <c r="J2059">
        <v>12961942</v>
      </c>
      <c r="K2059">
        <v>0.13</v>
      </c>
      <c r="L2059">
        <v>4.9000000000000002E-2</v>
      </c>
      <c r="M2059">
        <v>2</v>
      </c>
    </row>
    <row r="2060" spans="1:13" x14ac:dyDescent="0.2">
      <c r="A2060" t="s">
        <v>255</v>
      </c>
      <c r="B2060" t="s">
        <v>21</v>
      </c>
      <c r="C2060">
        <v>5</v>
      </c>
      <c r="D2060">
        <v>5.7779999999999996</v>
      </c>
      <c r="E2060">
        <v>505</v>
      </c>
      <c r="F2060">
        <v>535</v>
      </c>
      <c r="G2060">
        <v>627</v>
      </c>
      <c r="H2060" t="s">
        <v>22</v>
      </c>
      <c r="I2060">
        <v>27242302</v>
      </c>
      <c r="J2060">
        <v>1197115432</v>
      </c>
      <c r="K2060">
        <v>11.6</v>
      </c>
      <c r="L2060">
        <v>4.5410000000000004</v>
      </c>
      <c r="M2060">
        <v>2</v>
      </c>
    </row>
    <row r="2061" spans="1:13" x14ac:dyDescent="0.2">
      <c r="A2061" t="s">
        <v>255</v>
      </c>
      <c r="B2061" t="s">
        <v>23</v>
      </c>
      <c r="C2061">
        <v>6</v>
      </c>
      <c r="D2061">
        <v>6.1159999999999997</v>
      </c>
      <c r="E2061">
        <v>627</v>
      </c>
      <c r="F2061">
        <v>642</v>
      </c>
      <c r="G2061">
        <v>735</v>
      </c>
      <c r="H2061" t="s">
        <v>22</v>
      </c>
      <c r="I2061">
        <v>2223200</v>
      </c>
      <c r="J2061">
        <v>122531969</v>
      </c>
      <c r="K2061">
        <v>1.19</v>
      </c>
      <c r="L2061">
        <v>0.46500000000000002</v>
      </c>
      <c r="M2061">
        <v>2</v>
      </c>
    </row>
    <row r="2062" spans="1:13" x14ac:dyDescent="0.2">
      <c r="A2062" t="s">
        <v>255</v>
      </c>
      <c r="B2062" t="s">
        <v>25</v>
      </c>
      <c r="C2062">
        <v>7</v>
      </c>
      <c r="D2062">
        <v>7.0890000000000004</v>
      </c>
      <c r="E2062">
        <v>921</v>
      </c>
      <c r="F2062">
        <v>949</v>
      </c>
      <c r="G2062">
        <v>995</v>
      </c>
      <c r="H2062" t="s">
        <v>30</v>
      </c>
      <c r="I2062">
        <v>448924</v>
      </c>
      <c r="J2062">
        <v>18137723</v>
      </c>
      <c r="K2062">
        <v>0.18</v>
      </c>
      <c r="L2062">
        <v>6.9000000000000006E-2</v>
      </c>
      <c r="M2062">
        <v>2</v>
      </c>
    </row>
    <row r="2063" spans="1:13" x14ac:dyDescent="0.2">
      <c r="A2063" t="s">
        <v>255</v>
      </c>
      <c r="B2063" t="s">
        <v>27</v>
      </c>
      <c r="C2063">
        <v>8</v>
      </c>
      <c r="D2063">
        <v>7.8150000000000004</v>
      </c>
      <c r="E2063">
        <v>1155</v>
      </c>
      <c r="F2063">
        <v>1179</v>
      </c>
      <c r="G2063">
        <v>1222</v>
      </c>
      <c r="H2063" t="s">
        <v>45</v>
      </c>
      <c r="I2063">
        <v>3667982</v>
      </c>
      <c r="J2063">
        <v>131840985</v>
      </c>
      <c r="K2063">
        <v>1.28</v>
      </c>
      <c r="L2063">
        <v>0.5</v>
      </c>
      <c r="M2063">
        <v>2</v>
      </c>
    </row>
    <row r="2064" spans="1:13" x14ac:dyDescent="0.2">
      <c r="A2064" t="s">
        <v>255</v>
      </c>
      <c r="B2064" t="s">
        <v>29</v>
      </c>
      <c r="C2064">
        <v>9</v>
      </c>
      <c r="D2064">
        <v>8.0050000000000008</v>
      </c>
      <c r="E2064">
        <v>1222</v>
      </c>
      <c r="F2064">
        <v>1239</v>
      </c>
      <c r="G2064">
        <v>1347</v>
      </c>
      <c r="H2064" t="s">
        <v>20</v>
      </c>
      <c r="I2064">
        <v>3351118</v>
      </c>
      <c r="J2064">
        <v>143818321</v>
      </c>
      <c r="K2064">
        <v>1.39</v>
      </c>
      <c r="L2064">
        <v>0.54600000000000004</v>
      </c>
      <c r="M2064">
        <v>2</v>
      </c>
    </row>
    <row r="2065" spans="1:13" x14ac:dyDescent="0.2">
      <c r="A2065" t="s">
        <v>255</v>
      </c>
      <c r="B2065" t="s">
        <v>31</v>
      </c>
      <c r="C2065">
        <v>10</v>
      </c>
      <c r="D2065">
        <v>8.9160000000000004</v>
      </c>
      <c r="E2065">
        <v>1438</v>
      </c>
      <c r="F2065">
        <v>1527</v>
      </c>
      <c r="G2065">
        <v>1554</v>
      </c>
      <c r="H2065" t="s">
        <v>45</v>
      </c>
      <c r="I2065">
        <v>832473</v>
      </c>
      <c r="J2065">
        <v>47817479</v>
      </c>
      <c r="K2065">
        <v>0.46</v>
      </c>
      <c r="L2065">
        <v>0.18099999999999999</v>
      </c>
      <c r="M2065">
        <v>2</v>
      </c>
    </row>
    <row r="2066" spans="1:13" x14ac:dyDescent="0.2">
      <c r="A2066" t="s">
        <v>255</v>
      </c>
      <c r="B2066" t="s">
        <v>33</v>
      </c>
      <c r="C2066">
        <v>11</v>
      </c>
      <c r="D2066">
        <v>9.0540000000000003</v>
      </c>
      <c r="E2066">
        <v>1554</v>
      </c>
      <c r="F2066">
        <v>1571</v>
      </c>
      <c r="G2066">
        <v>1628</v>
      </c>
      <c r="H2066" t="s">
        <v>20</v>
      </c>
      <c r="I2066">
        <v>1911411</v>
      </c>
      <c r="J2066">
        <v>92824527</v>
      </c>
      <c r="K2066">
        <v>0.9</v>
      </c>
      <c r="L2066">
        <v>0.35199999999999998</v>
      </c>
      <c r="M2066">
        <v>2</v>
      </c>
    </row>
    <row r="2067" spans="1:13" x14ac:dyDescent="0.2">
      <c r="A2067" t="s">
        <v>255</v>
      </c>
      <c r="B2067" t="s">
        <v>35</v>
      </c>
      <c r="C2067">
        <v>12</v>
      </c>
      <c r="D2067">
        <v>9.3049999999999997</v>
      </c>
      <c r="E2067">
        <v>1628</v>
      </c>
      <c r="F2067">
        <v>1650</v>
      </c>
      <c r="G2067">
        <v>1663</v>
      </c>
      <c r="H2067" t="s">
        <v>20</v>
      </c>
      <c r="I2067">
        <v>4720708</v>
      </c>
      <c r="J2067">
        <v>139207181</v>
      </c>
      <c r="K2067">
        <v>1.35</v>
      </c>
      <c r="L2067">
        <v>0.52800000000000002</v>
      </c>
      <c r="M2067">
        <v>2</v>
      </c>
    </row>
    <row r="2068" spans="1:13" x14ac:dyDescent="0.2">
      <c r="A2068" t="s">
        <v>255</v>
      </c>
      <c r="B2068" t="s">
        <v>37</v>
      </c>
      <c r="C2068">
        <v>13</v>
      </c>
      <c r="D2068">
        <v>9.3680000000000003</v>
      </c>
      <c r="E2068">
        <v>1663</v>
      </c>
      <c r="F2068">
        <v>1670</v>
      </c>
      <c r="G2068">
        <v>1711</v>
      </c>
      <c r="H2068" t="s">
        <v>22</v>
      </c>
      <c r="I2068">
        <v>2681318</v>
      </c>
      <c r="J2068">
        <v>125731653</v>
      </c>
      <c r="K2068">
        <v>1.22</v>
      </c>
      <c r="L2068">
        <v>0.47699999999999998</v>
      </c>
      <c r="M2068">
        <v>2</v>
      </c>
    </row>
    <row r="2069" spans="1:13" x14ac:dyDescent="0.2">
      <c r="A2069" t="s">
        <v>255</v>
      </c>
      <c r="B2069" t="s">
        <v>39</v>
      </c>
      <c r="C2069">
        <v>14</v>
      </c>
      <c r="D2069">
        <v>9.5519999999999996</v>
      </c>
      <c r="E2069">
        <v>1711</v>
      </c>
      <c r="F2069">
        <v>1728</v>
      </c>
      <c r="G2069">
        <v>1785</v>
      </c>
      <c r="H2069" t="s">
        <v>113</v>
      </c>
      <c r="I2069">
        <v>1582862</v>
      </c>
      <c r="J2069">
        <v>97157109</v>
      </c>
      <c r="K2069">
        <v>0.94</v>
      </c>
      <c r="L2069">
        <v>0.36899999999999999</v>
      </c>
      <c r="M2069">
        <v>2</v>
      </c>
    </row>
    <row r="2070" spans="1:13" x14ac:dyDescent="0.2">
      <c r="A2070" t="s">
        <v>255</v>
      </c>
      <c r="B2070" t="s">
        <v>40</v>
      </c>
      <c r="C2070">
        <v>15</v>
      </c>
      <c r="D2070">
        <v>9.9440000000000008</v>
      </c>
      <c r="E2070">
        <v>1785</v>
      </c>
      <c r="F2070">
        <v>1852</v>
      </c>
      <c r="G2070">
        <v>1944</v>
      </c>
      <c r="H2070" t="s">
        <v>49</v>
      </c>
      <c r="I2070">
        <v>59171722</v>
      </c>
      <c r="J2070">
        <v>4041392407</v>
      </c>
      <c r="K2070">
        <v>39.18</v>
      </c>
      <c r="L2070">
        <v>15.331</v>
      </c>
      <c r="M2070">
        <v>2</v>
      </c>
    </row>
    <row r="2071" spans="1:13" x14ac:dyDescent="0.2">
      <c r="A2071" t="s">
        <v>255</v>
      </c>
      <c r="B2071" t="s">
        <v>41</v>
      </c>
      <c r="C2071">
        <v>16</v>
      </c>
      <c r="D2071">
        <v>10.339</v>
      </c>
      <c r="E2071">
        <v>1944</v>
      </c>
      <c r="F2071">
        <v>1977</v>
      </c>
      <c r="G2071">
        <v>2001</v>
      </c>
      <c r="H2071" t="s">
        <v>123</v>
      </c>
      <c r="I2071">
        <v>1664413</v>
      </c>
      <c r="J2071">
        <v>94673563</v>
      </c>
      <c r="K2071">
        <v>0.92</v>
      </c>
      <c r="L2071">
        <v>0.35899999999999999</v>
      </c>
      <c r="M2071">
        <v>2</v>
      </c>
    </row>
    <row r="2072" spans="1:13" x14ac:dyDescent="0.2">
      <c r="A2072" t="s">
        <v>255</v>
      </c>
      <c r="B2072" t="s">
        <v>42</v>
      </c>
      <c r="C2072">
        <v>17</v>
      </c>
      <c r="D2072">
        <v>10.491</v>
      </c>
      <c r="E2072">
        <v>2001</v>
      </c>
      <c r="F2072">
        <v>2025</v>
      </c>
      <c r="G2072">
        <v>2078</v>
      </c>
      <c r="H2072" t="s">
        <v>52</v>
      </c>
      <c r="I2072">
        <v>18513400</v>
      </c>
      <c r="J2072">
        <v>740350781</v>
      </c>
      <c r="K2072">
        <v>7.18</v>
      </c>
      <c r="L2072">
        <v>2.8090000000000002</v>
      </c>
      <c r="M2072">
        <v>2</v>
      </c>
    </row>
    <row r="2073" spans="1:13" x14ac:dyDescent="0.2">
      <c r="A2073" t="s">
        <v>255</v>
      </c>
      <c r="B2073" t="s">
        <v>44</v>
      </c>
      <c r="C2073">
        <v>18</v>
      </c>
      <c r="D2073">
        <v>10.722</v>
      </c>
      <c r="E2073">
        <v>2078</v>
      </c>
      <c r="F2073">
        <v>2098</v>
      </c>
      <c r="G2073">
        <v>2136</v>
      </c>
      <c r="H2073" t="s">
        <v>22</v>
      </c>
      <c r="I2073">
        <v>771501</v>
      </c>
      <c r="J2073">
        <v>50952776</v>
      </c>
      <c r="K2073">
        <v>0.49</v>
      </c>
      <c r="L2073">
        <v>0.193</v>
      </c>
      <c r="M2073">
        <v>2</v>
      </c>
    </row>
    <row r="2074" spans="1:13" x14ac:dyDescent="0.2">
      <c r="A2074" t="s">
        <v>255</v>
      </c>
      <c r="B2074" t="s">
        <v>46</v>
      </c>
      <c r="C2074">
        <v>19</v>
      </c>
      <c r="D2074">
        <v>11.242000000000001</v>
      </c>
      <c r="E2074">
        <v>2165</v>
      </c>
      <c r="F2074">
        <v>2263</v>
      </c>
      <c r="G2074">
        <v>2306</v>
      </c>
      <c r="H2074" t="s">
        <v>22</v>
      </c>
      <c r="I2074">
        <v>91697424</v>
      </c>
      <c r="J2074">
        <v>10315538766</v>
      </c>
      <c r="K2074">
        <v>100</v>
      </c>
      <c r="L2074">
        <v>39.131999999999998</v>
      </c>
      <c r="M2074">
        <v>2</v>
      </c>
    </row>
    <row r="2075" spans="1:13" x14ac:dyDescent="0.2">
      <c r="A2075" t="s">
        <v>255</v>
      </c>
      <c r="B2075" t="s">
        <v>48</v>
      </c>
      <c r="C2075">
        <v>20</v>
      </c>
      <c r="D2075">
        <v>11.441000000000001</v>
      </c>
      <c r="E2075">
        <v>2306</v>
      </c>
      <c r="F2075">
        <v>2326</v>
      </c>
      <c r="G2075">
        <v>2364</v>
      </c>
      <c r="H2075" t="s">
        <v>22</v>
      </c>
      <c r="I2075">
        <v>5950908</v>
      </c>
      <c r="J2075">
        <v>181862393</v>
      </c>
      <c r="K2075">
        <v>1.76</v>
      </c>
      <c r="L2075">
        <v>0.69</v>
      </c>
      <c r="M2075">
        <v>2</v>
      </c>
    </row>
    <row r="2076" spans="1:13" x14ac:dyDescent="0.2">
      <c r="A2076" t="s">
        <v>255</v>
      </c>
      <c r="B2076" t="s">
        <v>50</v>
      </c>
      <c r="C2076">
        <v>21</v>
      </c>
      <c r="D2076">
        <v>11.766</v>
      </c>
      <c r="E2076">
        <v>2399</v>
      </c>
      <c r="F2076">
        <v>2429</v>
      </c>
      <c r="G2076">
        <v>2475</v>
      </c>
      <c r="H2076" t="s">
        <v>52</v>
      </c>
      <c r="I2076">
        <v>33175470</v>
      </c>
      <c r="J2076">
        <v>1190521427</v>
      </c>
      <c r="K2076">
        <v>11.54</v>
      </c>
      <c r="L2076">
        <v>4.516</v>
      </c>
      <c r="M2076">
        <v>2</v>
      </c>
    </row>
    <row r="2077" spans="1:13" x14ac:dyDescent="0.2">
      <c r="A2077" t="s">
        <v>255</v>
      </c>
      <c r="B2077" t="s">
        <v>51</v>
      </c>
      <c r="C2077">
        <v>22</v>
      </c>
      <c r="D2077">
        <v>12.069000000000001</v>
      </c>
      <c r="E2077">
        <v>2498</v>
      </c>
      <c r="F2077">
        <v>2524</v>
      </c>
      <c r="G2077">
        <v>2577</v>
      </c>
      <c r="H2077" t="s">
        <v>22</v>
      </c>
      <c r="I2077">
        <v>2004287</v>
      </c>
      <c r="J2077">
        <v>87053078</v>
      </c>
      <c r="K2077">
        <v>0.84</v>
      </c>
      <c r="L2077">
        <v>0.33</v>
      </c>
      <c r="M2077">
        <v>2</v>
      </c>
    </row>
    <row r="2078" spans="1:13" x14ac:dyDescent="0.2">
      <c r="A2078" t="s">
        <v>255</v>
      </c>
      <c r="B2078" t="s">
        <v>53</v>
      </c>
      <c r="C2078">
        <v>23</v>
      </c>
      <c r="D2078">
        <v>12.3</v>
      </c>
      <c r="E2078">
        <v>2577</v>
      </c>
      <c r="F2078">
        <v>2597</v>
      </c>
      <c r="G2078">
        <v>2684</v>
      </c>
      <c r="H2078" t="s">
        <v>101</v>
      </c>
      <c r="I2078">
        <v>1523590</v>
      </c>
      <c r="J2078">
        <v>66212211</v>
      </c>
      <c r="K2078">
        <v>0.64</v>
      </c>
      <c r="L2078">
        <v>0.251</v>
      </c>
      <c r="M2078">
        <v>2</v>
      </c>
    </row>
    <row r="2079" spans="1:13" x14ac:dyDescent="0.2">
      <c r="A2079" t="s">
        <v>255</v>
      </c>
      <c r="B2079" t="s">
        <v>55</v>
      </c>
      <c r="C2079">
        <v>24</v>
      </c>
      <c r="D2079">
        <v>12.881</v>
      </c>
      <c r="E2079">
        <v>2766</v>
      </c>
      <c r="F2079">
        <v>2781</v>
      </c>
      <c r="G2079">
        <v>2794</v>
      </c>
      <c r="H2079" t="s">
        <v>115</v>
      </c>
      <c r="I2079">
        <v>437450</v>
      </c>
      <c r="J2079">
        <v>12749783</v>
      </c>
      <c r="K2079">
        <v>0.12</v>
      </c>
      <c r="L2079">
        <v>4.8000000000000001E-2</v>
      </c>
      <c r="M2079">
        <v>2</v>
      </c>
    </row>
    <row r="2080" spans="1:13" x14ac:dyDescent="0.2">
      <c r="A2080" t="s">
        <v>255</v>
      </c>
      <c r="B2080" t="s">
        <v>57</v>
      </c>
      <c r="C2080">
        <v>25</v>
      </c>
      <c r="D2080">
        <v>12.996</v>
      </c>
      <c r="E2080">
        <v>2794</v>
      </c>
      <c r="F2080">
        <v>2817</v>
      </c>
      <c r="G2080">
        <v>2861</v>
      </c>
      <c r="H2080" t="s">
        <v>52</v>
      </c>
      <c r="I2080">
        <v>6974977</v>
      </c>
      <c r="J2080">
        <v>305359400</v>
      </c>
      <c r="K2080">
        <v>2.96</v>
      </c>
      <c r="L2080">
        <v>1.1579999999999999</v>
      </c>
      <c r="M2080">
        <v>2</v>
      </c>
    </row>
    <row r="2081" spans="1:13" x14ac:dyDescent="0.2">
      <c r="A2081" t="s">
        <v>255</v>
      </c>
      <c r="B2081" t="s">
        <v>58</v>
      </c>
      <c r="C2081">
        <v>26</v>
      </c>
      <c r="D2081">
        <v>13.262</v>
      </c>
      <c r="E2081">
        <v>2861</v>
      </c>
      <c r="F2081">
        <v>2901</v>
      </c>
      <c r="G2081">
        <v>2943</v>
      </c>
      <c r="H2081" t="s">
        <v>22</v>
      </c>
      <c r="I2081">
        <v>2506981</v>
      </c>
      <c r="J2081">
        <v>126975132</v>
      </c>
      <c r="K2081">
        <v>1.23</v>
      </c>
      <c r="L2081">
        <v>0.48199999999999998</v>
      </c>
      <c r="M2081">
        <v>2</v>
      </c>
    </row>
    <row r="2082" spans="1:13" x14ac:dyDescent="0.2">
      <c r="A2082" t="s">
        <v>255</v>
      </c>
      <c r="B2082" t="s">
        <v>59</v>
      </c>
      <c r="C2082">
        <v>27</v>
      </c>
      <c r="D2082">
        <v>13.44</v>
      </c>
      <c r="E2082">
        <v>2943</v>
      </c>
      <c r="F2082">
        <v>2958</v>
      </c>
      <c r="G2082">
        <v>2966</v>
      </c>
      <c r="H2082" t="s">
        <v>115</v>
      </c>
      <c r="I2082">
        <v>712873</v>
      </c>
      <c r="J2082">
        <v>23522140</v>
      </c>
      <c r="K2082">
        <v>0.23</v>
      </c>
      <c r="L2082">
        <v>8.8999999999999996E-2</v>
      </c>
      <c r="M2082">
        <v>2</v>
      </c>
    </row>
    <row r="2083" spans="1:13" x14ac:dyDescent="0.2">
      <c r="A2083" t="s">
        <v>255</v>
      </c>
      <c r="B2083" t="s">
        <v>60</v>
      </c>
      <c r="C2083">
        <v>28</v>
      </c>
      <c r="D2083">
        <v>13.519</v>
      </c>
      <c r="E2083">
        <v>2966</v>
      </c>
      <c r="F2083">
        <v>2983</v>
      </c>
      <c r="G2083">
        <v>3034</v>
      </c>
      <c r="H2083" t="s">
        <v>22</v>
      </c>
      <c r="I2083">
        <v>3547375</v>
      </c>
      <c r="J2083">
        <v>137257830</v>
      </c>
      <c r="K2083">
        <v>1.33</v>
      </c>
      <c r="L2083">
        <v>0.52100000000000002</v>
      </c>
      <c r="M2083">
        <v>2</v>
      </c>
    </row>
    <row r="2084" spans="1:13" x14ac:dyDescent="0.2">
      <c r="A2084" t="s">
        <v>255</v>
      </c>
      <c r="B2084" t="s">
        <v>61</v>
      </c>
      <c r="C2084">
        <v>29</v>
      </c>
      <c r="D2084">
        <v>13.776999999999999</v>
      </c>
      <c r="E2084">
        <v>3034</v>
      </c>
      <c r="F2084">
        <v>3065</v>
      </c>
      <c r="G2084">
        <v>3080</v>
      </c>
      <c r="H2084" t="s">
        <v>49</v>
      </c>
      <c r="I2084">
        <v>4332766</v>
      </c>
      <c r="J2084">
        <v>146096446</v>
      </c>
      <c r="K2084">
        <v>1.42</v>
      </c>
      <c r="L2084">
        <v>0.55400000000000005</v>
      </c>
      <c r="M2084">
        <v>2</v>
      </c>
    </row>
    <row r="2085" spans="1:13" x14ac:dyDescent="0.2">
      <c r="A2085" t="s">
        <v>255</v>
      </c>
      <c r="B2085" t="s">
        <v>62</v>
      </c>
      <c r="C2085">
        <v>30</v>
      </c>
      <c r="D2085">
        <v>13.906000000000001</v>
      </c>
      <c r="E2085">
        <v>3080</v>
      </c>
      <c r="F2085">
        <v>3105</v>
      </c>
      <c r="G2085">
        <v>3170</v>
      </c>
      <c r="H2085" t="s">
        <v>52</v>
      </c>
      <c r="I2085">
        <v>40310519</v>
      </c>
      <c r="J2085">
        <v>1508670312</v>
      </c>
      <c r="K2085">
        <v>14.63</v>
      </c>
      <c r="L2085">
        <v>5.7229999999999999</v>
      </c>
      <c r="M2085">
        <v>2</v>
      </c>
    </row>
    <row r="2086" spans="1:13" x14ac:dyDescent="0.2">
      <c r="A2086" t="s">
        <v>255</v>
      </c>
      <c r="B2086" t="s">
        <v>63</v>
      </c>
      <c r="C2086">
        <v>31</v>
      </c>
      <c r="D2086">
        <v>14.177</v>
      </c>
      <c r="E2086">
        <v>3170</v>
      </c>
      <c r="F2086">
        <v>3191</v>
      </c>
      <c r="G2086">
        <v>3208</v>
      </c>
      <c r="H2086" t="s">
        <v>26</v>
      </c>
      <c r="I2086">
        <v>843099</v>
      </c>
      <c r="J2086">
        <v>29361300</v>
      </c>
      <c r="K2086">
        <v>0.28000000000000003</v>
      </c>
      <c r="L2086">
        <v>0.111</v>
      </c>
      <c r="M2086">
        <v>2</v>
      </c>
    </row>
    <row r="2087" spans="1:13" x14ac:dyDescent="0.2">
      <c r="A2087" t="s">
        <v>255</v>
      </c>
      <c r="B2087" t="s">
        <v>65</v>
      </c>
      <c r="C2087">
        <v>32</v>
      </c>
      <c r="D2087">
        <v>14.292</v>
      </c>
      <c r="E2087">
        <v>3208</v>
      </c>
      <c r="F2087">
        <v>3227</v>
      </c>
      <c r="G2087">
        <v>3239</v>
      </c>
      <c r="H2087" t="s">
        <v>26</v>
      </c>
      <c r="I2087">
        <v>1261515</v>
      </c>
      <c r="J2087">
        <v>47214524</v>
      </c>
      <c r="K2087">
        <v>0.46</v>
      </c>
      <c r="L2087">
        <v>0.17899999999999999</v>
      </c>
      <c r="M2087">
        <v>2</v>
      </c>
    </row>
    <row r="2088" spans="1:13" x14ac:dyDescent="0.2">
      <c r="A2088" t="s">
        <v>255</v>
      </c>
      <c r="B2088" t="s">
        <v>67</v>
      </c>
      <c r="C2088">
        <v>33</v>
      </c>
      <c r="D2088">
        <v>14.387</v>
      </c>
      <c r="E2088">
        <v>3239</v>
      </c>
      <c r="F2088">
        <v>3258</v>
      </c>
      <c r="G2088">
        <v>3286</v>
      </c>
      <c r="H2088" t="s">
        <v>26</v>
      </c>
      <c r="I2088">
        <v>14088036</v>
      </c>
      <c r="J2088">
        <v>394054126</v>
      </c>
      <c r="K2088">
        <v>3.82</v>
      </c>
      <c r="L2088">
        <v>1.4950000000000001</v>
      </c>
      <c r="M2088">
        <v>2</v>
      </c>
    </row>
    <row r="2089" spans="1:13" x14ac:dyDescent="0.2">
      <c r="A2089" t="s">
        <v>255</v>
      </c>
      <c r="B2089" t="s">
        <v>69</v>
      </c>
      <c r="C2089">
        <v>34</v>
      </c>
      <c r="D2089">
        <v>14.535</v>
      </c>
      <c r="E2089">
        <v>3286</v>
      </c>
      <c r="F2089">
        <v>3304</v>
      </c>
      <c r="G2089">
        <v>3325</v>
      </c>
      <c r="H2089" t="s">
        <v>115</v>
      </c>
      <c r="I2089">
        <v>1072364</v>
      </c>
      <c r="J2089">
        <v>54084495</v>
      </c>
      <c r="K2089">
        <v>0.52</v>
      </c>
      <c r="L2089">
        <v>0.20499999999999999</v>
      </c>
      <c r="M2089">
        <v>2</v>
      </c>
    </row>
    <row r="2090" spans="1:13" x14ac:dyDescent="0.2">
      <c r="A2090" t="s">
        <v>255</v>
      </c>
      <c r="B2090" t="s">
        <v>70</v>
      </c>
      <c r="C2090">
        <v>35</v>
      </c>
      <c r="D2090">
        <v>14.632</v>
      </c>
      <c r="E2090">
        <v>3325</v>
      </c>
      <c r="F2090">
        <v>3335</v>
      </c>
      <c r="G2090">
        <v>3353</v>
      </c>
      <c r="H2090" t="s">
        <v>22</v>
      </c>
      <c r="I2090">
        <v>1212418</v>
      </c>
      <c r="J2090">
        <v>39116617</v>
      </c>
      <c r="K2090">
        <v>0.38</v>
      </c>
      <c r="L2090">
        <v>0.14799999999999999</v>
      </c>
      <c r="M2090">
        <v>2</v>
      </c>
    </row>
    <row r="2091" spans="1:13" x14ac:dyDescent="0.2">
      <c r="A2091" t="s">
        <v>255</v>
      </c>
      <c r="B2091" t="s">
        <v>71</v>
      </c>
      <c r="C2091">
        <v>36</v>
      </c>
      <c r="D2091">
        <v>14.957000000000001</v>
      </c>
      <c r="E2091">
        <v>3394</v>
      </c>
      <c r="F2091">
        <v>3438</v>
      </c>
      <c r="G2091">
        <v>3480</v>
      </c>
      <c r="H2091" t="s">
        <v>20</v>
      </c>
      <c r="I2091">
        <v>18717006</v>
      </c>
      <c r="J2091">
        <v>598090881</v>
      </c>
      <c r="K2091">
        <v>5.8</v>
      </c>
      <c r="L2091">
        <v>2.2690000000000001</v>
      </c>
      <c r="M2091">
        <v>2</v>
      </c>
    </row>
    <row r="2092" spans="1:13" x14ac:dyDescent="0.2">
      <c r="A2092" t="s">
        <v>255</v>
      </c>
      <c r="B2092" t="s">
        <v>72</v>
      </c>
      <c r="C2092">
        <v>37</v>
      </c>
      <c r="D2092">
        <v>15.164</v>
      </c>
      <c r="E2092">
        <v>3480</v>
      </c>
      <c r="F2092">
        <v>3503</v>
      </c>
      <c r="G2092">
        <v>3527</v>
      </c>
      <c r="H2092" t="s">
        <v>43</v>
      </c>
      <c r="I2092">
        <v>751168</v>
      </c>
      <c r="J2092">
        <v>39839791</v>
      </c>
      <c r="K2092">
        <v>0.39</v>
      </c>
      <c r="L2092">
        <v>0.151</v>
      </c>
      <c r="M2092">
        <v>2</v>
      </c>
    </row>
    <row r="2093" spans="1:13" x14ac:dyDescent="0.2">
      <c r="A2093" t="s">
        <v>255</v>
      </c>
      <c r="B2093" t="s">
        <v>73</v>
      </c>
      <c r="C2093">
        <v>38</v>
      </c>
      <c r="D2093">
        <v>15.462</v>
      </c>
      <c r="E2093">
        <v>3562</v>
      </c>
      <c r="F2093">
        <v>3597</v>
      </c>
      <c r="G2093">
        <v>3643</v>
      </c>
      <c r="H2093" t="s">
        <v>22</v>
      </c>
      <c r="I2093">
        <v>559066</v>
      </c>
      <c r="J2093">
        <v>26430834</v>
      </c>
      <c r="K2093">
        <v>0.26</v>
      </c>
      <c r="L2093">
        <v>0.1</v>
      </c>
      <c r="M2093">
        <v>2</v>
      </c>
    </row>
    <row r="2094" spans="1:13" x14ac:dyDescent="0.2">
      <c r="A2094" t="s">
        <v>255</v>
      </c>
      <c r="B2094" t="s">
        <v>74</v>
      </c>
      <c r="C2094">
        <v>39</v>
      </c>
      <c r="D2094">
        <v>15.702</v>
      </c>
      <c r="E2094">
        <v>3643</v>
      </c>
      <c r="F2094">
        <v>3673</v>
      </c>
      <c r="G2094">
        <v>3708</v>
      </c>
      <c r="H2094" t="s">
        <v>126</v>
      </c>
      <c r="I2094">
        <v>3643386</v>
      </c>
      <c r="J2094">
        <v>117356726</v>
      </c>
      <c r="K2094">
        <v>1.1399999999999999</v>
      </c>
      <c r="L2094">
        <v>0.44500000000000001</v>
      </c>
      <c r="M2094">
        <v>2</v>
      </c>
    </row>
    <row r="2095" spans="1:13" x14ac:dyDescent="0.2">
      <c r="A2095" t="s">
        <v>255</v>
      </c>
      <c r="B2095" t="s">
        <v>75</v>
      </c>
      <c r="C2095">
        <v>40</v>
      </c>
      <c r="D2095">
        <v>16.015999999999998</v>
      </c>
      <c r="E2095">
        <v>3708</v>
      </c>
      <c r="F2095">
        <v>3773</v>
      </c>
      <c r="G2095">
        <v>3790</v>
      </c>
      <c r="H2095" t="s">
        <v>49</v>
      </c>
      <c r="I2095">
        <v>2442820</v>
      </c>
      <c r="J2095">
        <v>104418935</v>
      </c>
      <c r="K2095">
        <v>1.01</v>
      </c>
      <c r="L2095">
        <v>0.39600000000000002</v>
      </c>
      <c r="M2095">
        <v>2</v>
      </c>
    </row>
    <row r="2096" spans="1:13" x14ac:dyDescent="0.2">
      <c r="A2096" t="s">
        <v>255</v>
      </c>
      <c r="B2096" t="s">
        <v>77</v>
      </c>
      <c r="C2096">
        <v>41</v>
      </c>
      <c r="D2096">
        <v>16.108000000000001</v>
      </c>
      <c r="E2096">
        <v>3790</v>
      </c>
      <c r="F2096">
        <v>3802</v>
      </c>
      <c r="G2096">
        <v>3818</v>
      </c>
      <c r="H2096" t="s">
        <v>113</v>
      </c>
      <c r="I2096">
        <v>985929</v>
      </c>
      <c r="J2096">
        <v>37228415</v>
      </c>
      <c r="K2096">
        <v>0.36</v>
      </c>
      <c r="L2096">
        <v>0.14099999999999999</v>
      </c>
      <c r="M2096">
        <v>2</v>
      </c>
    </row>
    <row r="2097" spans="1:13" x14ac:dyDescent="0.2">
      <c r="A2097" t="s">
        <v>255</v>
      </c>
      <c r="B2097" t="s">
        <v>78</v>
      </c>
      <c r="C2097">
        <v>42</v>
      </c>
      <c r="D2097">
        <v>16.263000000000002</v>
      </c>
      <c r="E2097">
        <v>3818</v>
      </c>
      <c r="F2097">
        <v>3851</v>
      </c>
      <c r="G2097">
        <v>3862</v>
      </c>
      <c r="H2097" t="s">
        <v>22</v>
      </c>
      <c r="I2097">
        <v>3282013</v>
      </c>
      <c r="J2097">
        <v>156074718</v>
      </c>
      <c r="K2097">
        <v>1.51</v>
      </c>
      <c r="L2097">
        <v>0.59199999999999997</v>
      </c>
      <c r="M2097">
        <v>2</v>
      </c>
    </row>
    <row r="2098" spans="1:13" x14ac:dyDescent="0.2">
      <c r="A2098" t="s">
        <v>255</v>
      </c>
      <c r="B2098" t="s">
        <v>79</v>
      </c>
      <c r="C2098">
        <v>43</v>
      </c>
      <c r="D2098">
        <v>16.364999999999998</v>
      </c>
      <c r="E2098">
        <v>3862</v>
      </c>
      <c r="F2098">
        <v>3883</v>
      </c>
      <c r="G2098">
        <v>3908</v>
      </c>
      <c r="H2098" t="s">
        <v>22</v>
      </c>
      <c r="I2098">
        <v>21849534</v>
      </c>
      <c r="J2098">
        <v>660014550</v>
      </c>
      <c r="K2098">
        <v>6.4</v>
      </c>
      <c r="L2098">
        <v>2.504</v>
      </c>
      <c r="M2098">
        <v>2</v>
      </c>
    </row>
    <row r="2099" spans="1:13" x14ac:dyDescent="0.2">
      <c r="A2099" t="s">
        <v>255</v>
      </c>
      <c r="B2099" t="s">
        <v>80</v>
      </c>
      <c r="C2099">
        <v>44</v>
      </c>
      <c r="D2099">
        <v>16.553000000000001</v>
      </c>
      <c r="E2099">
        <v>3908</v>
      </c>
      <c r="F2099">
        <v>3942</v>
      </c>
      <c r="G2099">
        <v>3971</v>
      </c>
      <c r="H2099" t="s">
        <v>43</v>
      </c>
      <c r="I2099">
        <v>3712203</v>
      </c>
      <c r="J2099">
        <v>113478869</v>
      </c>
      <c r="K2099">
        <v>1.1000000000000001</v>
      </c>
      <c r="L2099">
        <v>0.43</v>
      </c>
      <c r="M2099">
        <v>2</v>
      </c>
    </row>
    <row r="2100" spans="1:13" x14ac:dyDescent="0.2">
      <c r="A2100" t="s">
        <v>255</v>
      </c>
      <c r="B2100" t="s">
        <v>81</v>
      </c>
      <c r="C2100">
        <v>45</v>
      </c>
      <c r="D2100">
        <v>16.847000000000001</v>
      </c>
      <c r="E2100">
        <v>4016</v>
      </c>
      <c r="F2100">
        <v>4035</v>
      </c>
      <c r="G2100">
        <v>4047</v>
      </c>
      <c r="H2100" t="s">
        <v>20</v>
      </c>
      <c r="I2100">
        <v>16069309</v>
      </c>
      <c r="J2100">
        <v>433035875</v>
      </c>
      <c r="K2100">
        <v>4.2</v>
      </c>
      <c r="L2100">
        <v>1.643</v>
      </c>
      <c r="M2100">
        <v>2</v>
      </c>
    </row>
    <row r="2101" spans="1:13" x14ac:dyDescent="0.2">
      <c r="A2101" t="s">
        <v>255</v>
      </c>
      <c r="B2101" t="s">
        <v>82</v>
      </c>
      <c r="C2101">
        <v>46</v>
      </c>
      <c r="D2101">
        <v>16.914999999999999</v>
      </c>
      <c r="E2101">
        <v>4047</v>
      </c>
      <c r="F2101">
        <v>4057</v>
      </c>
      <c r="G2101">
        <v>4122</v>
      </c>
      <c r="H2101" t="s">
        <v>115</v>
      </c>
      <c r="I2101">
        <v>9941234</v>
      </c>
      <c r="J2101">
        <v>365400032</v>
      </c>
      <c r="K2101">
        <v>3.54</v>
      </c>
      <c r="L2101">
        <v>1.3859999999999999</v>
      </c>
      <c r="M2101">
        <v>2</v>
      </c>
    </row>
    <row r="2102" spans="1:13" x14ac:dyDescent="0.2">
      <c r="A2102" t="s">
        <v>255</v>
      </c>
      <c r="B2102" t="s">
        <v>83</v>
      </c>
      <c r="C2102">
        <v>47</v>
      </c>
      <c r="D2102">
        <v>17.193000000000001</v>
      </c>
      <c r="E2102">
        <v>4122</v>
      </c>
      <c r="F2102">
        <v>4145</v>
      </c>
      <c r="G2102">
        <v>4161</v>
      </c>
      <c r="H2102" t="s">
        <v>26</v>
      </c>
      <c r="I2102">
        <v>1638615</v>
      </c>
      <c r="J2102">
        <v>53144000</v>
      </c>
      <c r="K2102">
        <v>0.52</v>
      </c>
      <c r="L2102">
        <v>0.20200000000000001</v>
      </c>
      <c r="M2102">
        <v>2</v>
      </c>
    </row>
    <row r="2103" spans="1:13" x14ac:dyDescent="0.2">
      <c r="A2103" t="s">
        <v>255</v>
      </c>
      <c r="B2103" t="s">
        <v>85</v>
      </c>
      <c r="C2103">
        <v>48</v>
      </c>
      <c r="D2103">
        <v>17.327999999999999</v>
      </c>
      <c r="E2103">
        <v>4161</v>
      </c>
      <c r="F2103">
        <v>4188</v>
      </c>
      <c r="G2103">
        <v>4202</v>
      </c>
      <c r="H2103" t="s">
        <v>26</v>
      </c>
      <c r="I2103">
        <v>2830963</v>
      </c>
      <c r="J2103">
        <v>92152165</v>
      </c>
      <c r="K2103">
        <v>0.89</v>
      </c>
      <c r="L2103">
        <v>0.35</v>
      </c>
      <c r="M2103">
        <v>2</v>
      </c>
    </row>
    <row r="2104" spans="1:13" x14ac:dyDescent="0.2">
      <c r="A2104" t="s">
        <v>255</v>
      </c>
      <c r="B2104" t="s">
        <v>86</v>
      </c>
      <c r="C2104">
        <v>49</v>
      </c>
      <c r="D2104">
        <v>17.436</v>
      </c>
      <c r="E2104">
        <v>4202</v>
      </c>
      <c r="F2104">
        <v>4222</v>
      </c>
      <c r="G2104">
        <v>4250</v>
      </c>
      <c r="H2104" t="s">
        <v>26</v>
      </c>
      <c r="I2104">
        <v>9193236</v>
      </c>
      <c r="J2104">
        <v>252912858</v>
      </c>
      <c r="K2104">
        <v>2.4500000000000002</v>
      </c>
      <c r="L2104">
        <v>0.95899999999999996</v>
      </c>
      <c r="M2104">
        <v>2</v>
      </c>
    </row>
    <row r="2105" spans="1:13" x14ac:dyDescent="0.2">
      <c r="A2105" t="s">
        <v>255</v>
      </c>
      <c r="B2105" t="s">
        <v>87</v>
      </c>
      <c r="C2105">
        <v>50</v>
      </c>
      <c r="D2105">
        <v>17.593</v>
      </c>
      <c r="E2105">
        <v>4250</v>
      </c>
      <c r="F2105">
        <v>4271</v>
      </c>
      <c r="G2105">
        <v>4284</v>
      </c>
      <c r="H2105" t="s">
        <v>52</v>
      </c>
      <c r="I2105">
        <v>2719064</v>
      </c>
      <c r="J2105">
        <v>75997682</v>
      </c>
      <c r="K2105">
        <v>0.74</v>
      </c>
      <c r="L2105">
        <v>0.28799999999999998</v>
      </c>
      <c r="M2105">
        <v>2</v>
      </c>
    </row>
    <row r="2106" spans="1:13" x14ac:dyDescent="0.2">
      <c r="A2106" t="s">
        <v>255</v>
      </c>
      <c r="B2106" t="s">
        <v>88</v>
      </c>
      <c r="C2106">
        <v>51</v>
      </c>
      <c r="D2106">
        <v>17.648</v>
      </c>
      <c r="E2106">
        <v>4284</v>
      </c>
      <c r="F2106">
        <v>4289</v>
      </c>
      <c r="G2106">
        <v>4321</v>
      </c>
      <c r="H2106" t="s">
        <v>22</v>
      </c>
      <c r="I2106">
        <v>1073779</v>
      </c>
      <c r="J2106">
        <v>25963652</v>
      </c>
      <c r="K2106">
        <v>0.25</v>
      </c>
      <c r="L2106">
        <v>9.8000000000000004E-2</v>
      </c>
      <c r="M2106">
        <v>2</v>
      </c>
    </row>
    <row r="2107" spans="1:13" x14ac:dyDescent="0.2">
      <c r="A2107" t="s">
        <v>255</v>
      </c>
      <c r="B2107" t="s">
        <v>89</v>
      </c>
      <c r="C2107">
        <v>52</v>
      </c>
      <c r="D2107">
        <v>18.423999999999999</v>
      </c>
      <c r="E2107">
        <v>4505</v>
      </c>
      <c r="F2107">
        <v>4534</v>
      </c>
      <c r="G2107">
        <v>4570</v>
      </c>
      <c r="H2107" t="s">
        <v>153</v>
      </c>
      <c r="I2107">
        <v>801893</v>
      </c>
      <c r="J2107">
        <v>47816071</v>
      </c>
      <c r="K2107">
        <v>0.46</v>
      </c>
      <c r="L2107">
        <v>0.18099999999999999</v>
      </c>
      <c r="M2107">
        <v>2</v>
      </c>
    </row>
    <row r="2108" spans="1:13" x14ac:dyDescent="0.2">
      <c r="A2108" t="s">
        <v>255</v>
      </c>
      <c r="B2108" t="s">
        <v>91</v>
      </c>
      <c r="C2108">
        <v>53</v>
      </c>
      <c r="D2108">
        <v>18.673999999999999</v>
      </c>
      <c r="E2108">
        <v>4596</v>
      </c>
      <c r="F2108">
        <v>4613</v>
      </c>
      <c r="G2108">
        <v>4673</v>
      </c>
      <c r="H2108" t="s">
        <v>43</v>
      </c>
      <c r="I2108">
        <v>682864</v>
      </c>
      <c r="J2108">
        <v>31038978</v>
      </c>
      <c r="K2108">
        <v>0.3</v>
      </c>
      <c r="L2108">
        <v>0.11799999999999999</v>
      </c>
      <c r="M2108">
        <v>2</v>
      </c>
    </row>
    <row r="2109" spans="1:13" x14ac:dyDescent="0.2">
      <c r="A2109" t="s">
        <v>255</v>
      </c>
      <c r="B2109" t="s">
        <v>92</v>
      </c>
      <c r="C2109">
        <v>54</v>
      </c>
      <c r="D2109">
        <v>18.949000000000002</v>
      </c>
      <c r="E2109">
        <v>4673</v>
      </c>
      <c r="F2109">
        <v>4700</v>
      </c>
      <c r="G2109">
        <v>4733</v>
      </c>
      <c r="H2109" t="s">
        <v>123</v>
      </c>
      <c r="I2109">
        <v>2672580</v>
      </c>
      <c r="J2109">
        <v>140065389</v>
      </c>
      <c r="K2109">
        <v>1.36</v>
      </c>
      <c r="L2109">
        <v>0.53100000000000003</v>
      </c>
      <c r="M2109">
        <v>2</v>
      </c>
    </row>
    <row r="2110" spans="1:13" x14ac:dyDescent="0.2">
      <c r="A2110" t="s">
        <v>255</v>
      </c>
      <c r="B2110" t="s">
        <v>93</v>
      </c>
      <c r="C2110">
        <v>55</v>
      </c>
      <c r="D2110">
        <v>19.097999999999999</v>
      </c>
      <c r="E2110">
        <v>4733</v>
      </c>
      <c r="F2110">
        <v>4747</v>
      </c>
      <c r="G2110">
        <v>4766</v>
      </c>
      <c r="H2110" t="s">
        <v>22</v>
      </c>
      <c r="I2110">
        <v>2756514</v>
      </c>
      <c r="J2110">
        <v>84956988</v>
      </c>
      <c r="K2110">
        <v>0.82</v>
      </c>
      <c r="L2110">
        <v>0.32200000000000001</v>
      </c>
      <c r="M2110">
        <v>2</v>
      </c>
    </row>
    <row r="2111" spans="1:13" x14ac:dyDescent="0.2">
      <c r="A2111" t="s">
        <v>255</v>
      </c>
      <c r="B2111" t="s">
        <v>94</v>
      </c>
      <c r="C2111">
        <v>56</v>
      </c>
      <c r="D2111">
        <v>19.399999999999999</v>
      </c>
      <c r="E2111">
        <v>4823</v>
      </c>
      <c r="F2111">
        <v>4843</v>
      </c>
      <c r="G2111">
        <v>4854</v>
      </c>
      <c r="H2111" t="s">
        <v>26</v>
      </c>
      <c r="I2111">
        <v>898962</v>
      </c>
      <c r="J2111">
        <v>29709050</v>
      </c>
      <c r="K2111">
        <v>0.28999999999999998</v>
      </c>
      <c r="L2111">
        <v>0.113</v>
      </c>
      <c r="M2111">
        <v>2</v>
      </c>
    </row>
    <row r="2112" spans="1:13" x14ac:dyDescent="0.2">
      <c r="A2112" t="s">
        <v>255</v>
      </c>
      <c r="B2112" t="s">
        <v>96</v>
      </c>
      <c r="C2112">
        <v>57</v>
      </c>
      <c r="D2112">
        <v>19.504999999999999</v>
      </c>
      <c r="E2112">
        <v>4854</v>
      </c>
      <c r="F2112">
        <v>4876</v>
      </c>
      <c r="G2112">
        <v>4919</v>
      </c>
      <c r="H2112" t="s">
        <v>26</v>
      </c>
      <c r="I2112">
        <v>2766974</v>
      </c>
      <c r="J2112">
        <v>89940085</v>
      </c>
      <c r="K2112">
        <v>0.87</v>
      </c>
      <c r="L2112">
        <v>0.34100000000000003</v>
      </c>
      <c r="M2112">
        <v>2</v>
      </c>
    </row>
    <row r="2113" spans="1:13" x14ac:dyDescent="0.2">
      <c r="A2113" t="s">
        <v>255</v>
      </c>
      <c r="B2113" t="s">
        <v>97</v>
      </c>
      <c r="C2113">
        <v>58</v>
      </c>
      <c r="D2113">
        <v>19.878</v>
      </c>
      <c r="E2113">
        <v>4976</v>
      </c>
      <c r="F2113">
        <v>4994</v>
      </c>
      <c r="G2113">
        <v>5028</v>
      </c>
      <c r="H2113" t="s">
        <v>43</v>
      </c>
      <c r="I2113">
        <v>1986436</v>
      </c>
      <c r="J2113">
        <v>55227496</v>
      </c>
      <c r="K2113">
        <v>0.54</v>
      </c>
      <c r="L2113">
        <v>0.21</v>
      </c>
      <c r="M2113">
        <v>2</v>
      </c>
    </row>
    <row r="2114" spans="1:13" x14ac:dyDescent="0.2">
      <c r="A2114" t="s">
        <v>255</v>
      </c>
      <c r="B2114" t="s">
        <v>98</v>
      </c>
      <c r="C2114">
        <v>59</v>
      </c>
      <c r="D2114">
        <v>20.256</v>
      </c>
      <c r="E2114">
        <v>5059</v>
      </c>
      <c r="F2114">
        <v>5114</v>
      </c>
      <c r="G2114">
        <v>5212</v>
      </c>
      <c r="H2114" t="s">
        <v>123</v>
      </c>
      <c r="I2114">
        <v>6453187</v>
      </c>
      <c r="J2114">
        <v>271120033</v>
      </c>
      <c r="K2114">
        <v>2.63</v>
      </c>
      <c r="L2114">
        <v>1.028</v>
      </c>
      <c r="M2114">
        <v>2</v>
      </c>
    </row>
    <row r="2115" spans="1:13" x14ac:dyDescent="0.2">
      <c r="A2115" t="s">
        <v>255</v>
      </c>
      <c r="B2115" t="s">
        <v>100</v>
      </c>
      <c r="C2115">
        <v>60</v>
      </c>
      <c r="D2115">
        <v>20.62</v>
      </c>
      <c r="E2115">
        <v>5212</v>
      </c>
      <c r="F2115">
        <v>5229</v>
      </c>
      <c r="G2115">
        <v>5263</v>
      </c>
      <c r="H2115" t="s">
        <v>123</v>
      </c>
      <c r="I2115">
        <v>930413</v>
      </c>
      <c r="J2115">
        <v>34399641</v>
      </c>
      <c r="K2115">
        <v>0.33</v>
      </c>
      <c r="L2115">
        <v>0.13</v>
      </c>
      <c r="M2115">
        <v>2</v>
      </c>
    </row>
    <row r="2116" spans="1:13" x14ac:dyDescent="0.2">
      <c r="A2116" t="s">
        <v>255</v>
      </c>
      <c r="B2116" t="s">
        <v>102</v>
      </c>
      <c r="C2116">
        <v>61</v>
      </c>
      <c r="D2116">
        <v>21.289000000000001</v>
      </c>
      <c r="E2116">
        <v>5416</v>
      </c>
      <c r="F2116">
        <v>5440</v>
      </c>
      <c r="G2116">
        <v>5492</v>
      </c>
      <c r="H2116" t="s">
        <v>123</v>
      </c>
      <c r="I2116">
        <v>635469</v>
      </c>
      <c r="J2116">
        <v>25540987</v>
      </c>
      <c r="K2116">
        <v>0.25</v>
      </c>
      <c r="L2116">
        <v>9.7000000000000003E-2</v>
      </c>
      <c r="M2116">
        <v>2</v>
      </c>
    </row>
    <row r="2117" spans="1:13" x14ac:dyDescent="0.2">
      <c r="A2117" t="s">
        <v>255</v>
      </c>
      <c r="B2117" t="s">
        <v>103</v>
      </c>
      <c r="C2117">
        <v>62</v>
      </c>
      <c r="D2117">
        <v>21.632000000000001</v>
      </c>
      <c r="E2117">
        <v>5492</v>
      </c>
      <c r="F2117">
        <v>5549</v>
      </c>
      <c r="G2117">
        <v>5570</v>
      </c>
      <c r="H2117" t="s">
        <v>123</v>
      </c>
      <c r="I2117">
        <v>1408920</v>
      </c>
      <c r="J2117">
        <v>42143069</v>
      </c>
      <c r="K2117">
        <v>0.41</v>
      </c>
      <c r="L2117">
        <v>0.16</v>
      </c>
      <c r="M2117">
        <v>2</v>
      </c>
    </row>
    <row r="2118" spans="1:13" x14ac:dyDescent="0.2">
      <c r="A2118" t="s">
        <v>255</v>
      </c>
      <c r="B2118" t="s">
        <v>104</v>
      </c>
      <c r="C2118">
        <v>63</v>
      </c>
      <c r="D2118">
        <v>21.837</v>
      </c>
      <c r="E2118">
        <v>5595</v>
      </c>
      <c r="F2118">
        <v>5614</v>
      </c>
      <c r="G2118">
        <v>5649</v>
      </c>
      <c r="H2118" t="s">
        <v>84</v>
      </c>
      <c r="I2118">
        <v>1599598</v>
      </c>
      <c r="J2118">
        <v>42356310</v>
      </c>
      <c r="K2118">
        <v>0.41</v>
      </c>
      <c r="L2118">
        <v>0.161</v>
      </c>
      <c r="M2118">
        <v>2</v>
      </c>
    </row>
    <row r="2119" spans="1:13" x14ac:dyDescent="0.2">
      <c r="A2119" t="s">
        <v>255</v>
      </c>
      <c r="B2119" t="s">
        <v>106</v>
      </c>
      <c r="C2119">
        <v>64</v>
      </c>
      <c r="D2119">
        <v>22.285</v>
      </c>
      <c r="E2119">
        <v>5735</v>
      </c>
      <c r="F2119">
        <v>5755</v>
      </c>
      <c r="G2119">
        <v>5782</v>
      </c>
      <c r="H2119" t="s">
        <v>115</v>
      </c>
      <c r="I2119">
        <v>2680358</v>
      </c>
      <c r="J2119">
        <v>86095894</v>
      </c>
      <c r="K2119">
        <v>0.83</v>
      </c>
      <c r="L2119">
        <v>0.32700000000000001</v>
      </c>
      <c r="M2119">
        <v>2</v>
      </c>
    </row>
    <row r="2120" spans="1:13" x14ac:dyDescent="0.2">
      <c r="A2120" t="s">
        <v>255</v>
      </c>
      <c r="B2120" t="s">
        <v>107</v>
      </c>
      <c r="C2120">
        <v>65</v>
      </c>
      <c r="D2120">
        <v>22.422000000000001</v>
      </c>
      <c r="E2120">
        <v>5782</v>
      </c>
      <c r="F2120">
        <v>5798</v>
      </c>
      <c r="G2120">
        <v>5842</v>
      </c>
      <c r="H2120" t="s">
        <v>113</v>
      </c>
      <c r="I2120">
        <v>588674</v>
      </c>
      <c r="J2120">
        <v>18969810</v>
      </c>
      <c r="K2120">
        <v>0.18</v>
      </c>
      <c r="L2120">
        <v>7.1999999999999995E-2</v>
      </c>
      <c r="M2120">
        <v>2</v>
      </c>
    </row>
    <row r="2121" spans="1:13" x14ac:dyDescent="0.2">
      <c r="A2121" t="s">
        <v>255</v>
      </c>
      <c r="B2121" t="s">
        <v>108</v>
      </c>
      <c r="C2121">
        <v>66</v>
      </c>
      <c r="D2121">
        <v>23.408000000000001</v>
      </c>
      <c r="E2121">
        <v>6094</v>
      </c>
      <c r="F2121">
        <v>6110</v>
      </c>
      <c r="G2121">
        <v>6137</v>
      </c>
      <c r="H2121" t="s">
        <v>84</v>
      </c>
      <c r="I2121">
        <v>785090</v>
      </c>
      <c r="J2121">
        <v>19989758</v>
      </c>
      <c r="K2121">
        <v>0.19</v>
      </c>
      <c r="L2121">
        <v>7.5999999999999998E-2</v>
      </c>
      <c r="M2121">
        <v>2</v>
      </c>
    </row>
    <row r="2122" spans="1:13" x14ac:dyDescent="0.2">
      <c r="A2122" t="s">
        <v>255</v>
      </c>
      <c r="B2122" t="s">
        <v>109</v>
      </c>
      <c r="C2122">
        <v>67</v>
      </c>
      <c r="D2122">
        <v>23.847000000000001</v>
      </c>
      <c r="E2122">
        <v>6192</v>
      </c>
      <c r="F2122">
        <v>6249</v>
      </c>
      <c r="G2122">
        <v>6294</v>
      </c>
      <c r="H2122" t="s">
        <v>127</v>
      </c>
      <c r="I2122">
        <v>764390</v>
      </c>
      <c r="J2122">
        <v>30236427</v>
      </c>
      <c r="K2122">
        <v>0.28999999999999998</v>
      </c>
      <c r="L2122">
        <v>0.115</v>
      </c>
      <c r="M2122">
        <v>2</v>
      </c>
    </row>
    <row r="2123" spans="1:13" x14ac:dyDescent="0.2">
      <c r="A2123" t="s">
        <v>255</v>
      </c>
      <c r="B2123" t="s">
        <v>130</v>
      </c>
      <c r="C2123">
        <v>68</v>
      </c>
      <c r="D2123">
        <v>24.248999999999999</v>
      </c>
      <c r="E2123">
        <v>6356</v>
      </c>
      <c r="F2123">
        <v>6376</v>
      </c>
      <c r="G2123">
        <v>6391</v>
      </c>
      <c r="H2123" t="s">
        <v>43</v>
      </c>
      <c r="I2123">
        <v>1866756</v>
      </c>
      <c r="J2123">
        <v>46492242</v>
      </c>
      <c r="K2123">
        <v>0.45</v>
      </c>
      <c r="L2123">
        <v>0.17599999999999999</v>
      </c>
      <c r="M2123">
        <v>2</v>
      </c>
    </row>
    <row r="2124" spans="1:13" x14ac:dyDescent="0.2">
      <c r="A2124" t="s">
        <v>255</v>
      </c>
      <c r="B2124" t="s">
        <v>131</v>
      </c>
      <c r="C2124">
        <v>69</v>
      </c>
      <c r="D2124">
        <v>24.332000000000001</v>
      </c>
      <c r="E2124">
        <v>6391</v>
      </c>
      <c r="F2124">
        <v>6402</v>
      </c>
      <c r="G2124">
        <v>6420</v>
      </c>
      <c r="H2124" t="s">
        <v>26</v>
      </c>
      <c r="I2124">
        <v>1009178</v>
      </c>
      <c r="J2124">
        <v>26534497</v>
      </c>
      <c r="K2124">
        <v>0.26</v>
      </c>
      <c r="L2124">
        <v>0.10100000000000001</v>
      </c>
      <c r="M2124">
        <v>2</v>
      </c>
    </row>
    <row r="2125" spans="1:13" x14ac:dyDescent="0.2">
      <c r="A2125" t="s">
        <v>255</v>
      </c>
      <c r="B2125" t="s">
        <v>132</v>
      </c>
      <c r="C2125">
        <v>70</v>
      </c>
      <c r="D2125">
        <v>24.599</v>
      </c>
      <c r="E2125">
        <v>6452</v>
      </c>
      <c r="F2125">
        <v>6487</v>
      </c>
      <c r="G2125">
        <v>6524</v>
      </c>
      <c r="H2125" t="s">
        <v>118</v>
      </c>
      <c r="I2125">
        <v>2084445</v>
      </c>
      <c r="J2125">
        <v>63815871</v>
      </c>
      <c r="K2125">
        <v>0.62</v>
      </c>
      <c r="L2125">
        <v>0.24199999999999999</v>
      </c>
      <c r="M2125">
        <v>2</v>
      </c>
    </row>
    <row r="2126" spans="1:13" x14ac:dyDescent="0.2">
      <c r="A2126" t="s">
        <v>255</v>
      </c>
      <c r="B2126" t="s">
        <v>133</v>
      </c>
      <c r="C2126">
        <v>71</v>
      </c>
      <c r="D2126">
        <v>26.068000000000001</v>
      </c>
      <c r="E2126">
        <v>6920</v>
      </c>
      <c r="F2126">
        <v>6951</v>
      </c>
      <c r="G2126">
        <v>6978</v>
      </c>
      <c r="H2126" t="s">
        <v>126</v>
      </c>
      <c r="I2126">
        <v>802067</v>
      </c>
      <c r="J2126">
        <v>21703714</v>
      </c>
      <c r="K2126">
        <v>0.21</v>
      </c>
      <c r="L2126">
        <v>8.2000000000000003E-2</v>
      </c>
      <c r="M2126">
        <v>2</v>
      </c>
    </row>
    <row r="2127" spans="1:13" x14ac:dyDescent="0.2">
      <c r="A2127" t="s">
        <v>255</v>
      </c>
      <c r="B2127" t="s">
        <v>134</v>
      </c>
      <c r="C2127">
        <v>72</v>
      </c>
      <c r="D2127">
        <v>26.242999999999999</v>
      </c>
      <c r="E2127">
        <v>6978</v>
      </c>
      <c r="F2127">
        <v>7007</v>
      </c>
      <c r="G2127">
        <v>7034</v>
      </c>
      <c r="H2127" t="s">
        <v>22</v>
      </c>
      <c r="I2127">
        <v>628309</v>
      </c>
      <c r="J2127">
        <v>19939134</v>
      </c>
      <c r="K2127">
        <v>0.19</v>
      </c>
      <c r="L2127">
        <v>7.5999999999999998E-2</v>
      </c>
      <c r="M2127">
        <v>2</v>
      </c>
    </row>
    <row r="2128" spans="1:13" x14ac:dyDescent="0.2">
      <c r="A2128" t="s">
        <v>255</v>
      </c>
      <c r="B2128" t="s">
        <v>135</v>
      </c>
      <c r="C2128">
        <v>73</v>
      </c>
      <c r="D2128">
        <v>28.923999999999999</v>
      </c>
      <c r="E2128">
        <v>7838</v>
      </c>
      <c r="F2128">
        <v>7855</v>
      </c>
      <c r="G2128">
        <v>7921</v>
      </c>
      <c r="H2128" t="s">
        <v>43</v>
      </c>
      <c r="I2128">
        <v>573971</v>
      </c>
      <c r="J2128">
        <v>19032480</v>
      </c>
      <c r="K2128">
        <v>0.18</v>
      </c>
      <c r="L2128">
        <v>7.1999999999999995E-2</v>
      </c>
      <c r="M2128">
        <v>2</v>
      </c>
    </row>
    <row r="2129" spans="1:13" x14ac:dyDescent="0.2">
      <c r="A2129" t="s">
        <v>255</v>
      </c>
      <c r="B2129" t="s">
        <v>136</v>
      </c>
      <c r="C2129">
        <v>74</v>
      </c>
      <c r="D2129">
        <v>29.26</v>
      </c>
      <c r="E2129">
        <v>7921</v>
      </c>
      <c r="F2129">
        <v>7961</v>
      </c>
      <c r="G2129">
        <v>8037</v>
      </c>
      <c r="H2129" t="s">
        <v>101</v>
      </c>
      <c r="I2129">
        <v>1077805</v>
      </c>
      <c r="J2129">
        <v>30391914</v>
      </c>
      <c r="K2129">
        <v>0.28999999999999998</v>
      </c>
      <c r="L2129">
        <v>0.115</v>
      </c>
      <c r="M2129">
        <v>2</v>
      </c>
    </row>
    <row r="2130" spans="1:13" x14ac:dyDescent="0.2">
      <c r="A2130" t="s">
        <v>255</v>
      </c>
      <c r="B2130" t="s">
        <v>137</v>
      </c>
      <c r="C2130">
        <v>75</v>
      </c>
      <c r="D2130">
        <v>32.006</v>
      </c>
      <c r="E2130">
        <v>8763</v>
      </c>
      <c r="F2130">
        <v>8830</v>
      </c>
      <c r="G2130">
        <v>8873</v>
      </c>
      <c r="H2130" t="s">
        <v>14</v>
      </c>
      <c r="I2130">
        <v>582394</v>
      </c>
      <c r="J2130">
        <v>16474743</v>
      </c>
      <c r="K2130">
        <v>0.16</v>
      </c>
      <c r="L2130">
        <v>6.2E-2</v>
      </c>
      <c r="M2130">
        <v>2</v>
      </c>
    </row>
    <row r="2131" spans="1:13" x14ac:dyDescent="0.2">
      <c r="A2131" t="s">
        <v>255</v>
      </c>
      <c r="B2131" t="s">
        <v>138</v>
      </c>
      <c r="C2131">
        <v>76</v>
      </c>
      <c r="D2131">
        <v>37.402999999999999</v>
      </c>
      <c r="E2131">
        <v>10399</v>
      </c>
      <c r="F2131">
        <v>10536</v>
      </c>
      <c r="G2131">
        <v>10606</v>
      </c>
      <c r="H2131" t="s">
        <v>66</v>
      </c>
      <c r="I2131">
        <v>1204396</v>
      </c>
      <c r="J2131">
        <v>24708287</v>
      </c>
      <c r="K2131">
        <v>0.24</v>
      </c>
      <c r="L2131">
        <v>9.4E-2</v>
      </c>
      <c r="M2131">
        <v>2</v>
      </c>
    </row>
    <row r="2132" spans="1:13" x14ac:dyDescent="0.2">
      <c r="A2132" t="s">
        <v>256</v>
      </c>
      <c r="B2132" t="s">
        <v>13</v>
      </c>
      <c r="C2132">
        <v>1</v>
      </c>
      <c r="D2132">
        <v>4.3940000000000001</v>
      </c>
      <c r="E2132">
        <v>76</v>
      </c>
      <c r="F2132">
        <v>97</v>
      </c>
      <c r="G2132">
        <v>132</v>
      </c>
      <c r="H2132" t="s">
        <v>167</v>
      </c>
      <c r="I2132">
        <v>669728</v>
      </c>
      <c r="J2132">
        <v>20137539</v>
      </c>
      <c r="K2132">
        <v>0.19</v>
      </c>
      <c r="L2132">
        <v>8.4000000000000005E-2</v>
      </c>
      <c r="M2132">
        <v>2</v>
      </c>
    </row>
    <row r="2133" spans="1:13" x14ac:dyDescent="0.2">
      <c r="A2133" t="s">
        <v>256</v>
      </c>
      <c r="B2133" t="s">
        <v>15</v>
      </c>
      <c r="C2133">
        <v>2</v>
      </c>
      <c r="D2133">
        <v>4.8719999999999999</v>
      </c>
      <c r="E2133">
        <v>234</v>
      </c>
      <c r="F2133">
        <v>248</v>
      </c>
      <c r="G2133">
        <v>339</v>
      </c>
      <c r="H2133" t="s">
        <v>49</v>
      </c>
      <c r="I2133">
        <v>647598</v>
      </c>
      <c r="J2133">
        <v>31040578</v>
      </c>
      <c r="K2133">
        <v>0.28999999999999998</v>
      </c>
      <c r="L2133">
        <v>0.13</v>
      </c>
      <c r="M2133">
        <v>2</v>
      </c>
    </row>
    <row r="2134" spans="1:13" x14ac:dyDescent="0.2">
      <c r="A2134" t="s">
        <v>256</v>
      </c>
      <c r="B2134" t="s">
        <v>17</v>
      </c>
      <c r="C2134">
        <v>3</v>
      </c>
      <c r="D2134">
        <v>5.4219999999999997</v>
      </c>
      <c r="E2134">
        <v>407</v>
      </c>
      <c r="F2134">
        <v>422</v>
      </c>
      <c r="G2134">
        <v>481</v>
      </c>
      <c r="H2134" t="s">
        <v>49</v>
      </c>
      <c r="I2134">
        <v>4934062</v>
      </c>
      <c r="J2134">
        <v>119201599</v>
      </c>
      <c r="K2134">
        <v>1.1200000000000001</v>
      </c>
      <c r="L2134">
        <v>0.5</v>
      </c>
      <c r="M2134">
        <v>2</v>
      </c>
    </row>
    <row r="2135" spans="1:13" x14ac:dyDescent="0.2">
      <c r="A2135" t="s">
        <v>256</v>
      </c>
      <c r="B2135" t="s">
        <v>19</v>
      </c>
      <c r="C2135">
        <v>4</v>
      </c>
      <c r="D2135">
        <v>5.758</v>
      </c>
      <c r="E2135">
        <v>504</v>
      </c>
      <c r="F2135">
        <v>528</v>
      </c>
      <c r="G2135">
        <v>615</v>
      </c>
      <c r="H2135" t="s">
        <v>22</v>
      </c>
      <c r="I2135">
        <v>1503937</v>
      </c>
      <c r="J2135">
        <v>80966509</v>
      </c>
      <c r="K2135">
        <v>0.76</v>
      </c>
      <c r="L2135">
        <v>0.34</v>
      </c>
      <c r="M2135">
        <v>2</v>
      </c>
    </row>
    <row r="2136" spans="1:13" x14ac:dyDescent="0.2">
      <c r="A2136" t="s">
        <v>256</v>
      </c>
      <c r="B2136" t="s">
        <v>21</v>
      </c>
      <c r="C2136">
        <v>5</v>
      </c>
      <c r="D2136">
        <v>6.1159999999999997</v>
      </c>
      <c r="E2136">
        <v>615</v>
      </c>
      <c r="F2136">
        <v>642</v>
      </c>
      <c r="G2136">
        <v>735</v>
      </c>
      <c r="H2136" t="s">
        <v>22</v>
      </c>
      <c r="I2136">
        <v>612568</v>
      </c>
      <c r="J2136">
        <v>31563315</v>
      </c>
      <c r="K2136">
        <v>0.3</v>
      </c>
      <c r="L2136">
        <v>0.13200000000000001</v>
      </c>
      <c r="M2136">
        <v>2</v>
      </c>
    </row>
    <row r="2137" spans="1:13" x14ac:dyDescent="0.2">
      <c r="A2137" t="s">
        <v>256</v>
      </c>
      <c r="B2137" t="s">
        <v>23</v>
      </c>
      <c r="C2137">
        <v>6</v>
      </c>
      <c r="D2137">
        <v>7.0960000000000001</v>
      </c>
      <c r="E2137">
        <v>937</v>
      </c>
      <c r="F2137">
        <v>952</v>
      </c>
      <c r="G2137">
        <v>1035</v>
      </c>
      <c r="H2137" t="s">
        <v>117</v>
      </c>
      <c r="I2137">
        <v>526820</v>
      </c>
      <c r="J2137">
        <v>24251900</v>
      </c>
      <c r="K2137">
        <v>0.23</v>
      </c>
      <c r="L2137">
        <v>0.10199999999999999</v>
      </c>
      <c r="M2137">
        <v>2</v>
      </c>
    </row>
    <row r="2138" spans="1:13" x14ac:dyDescent="0.2">
      <c r="A2138" t="s">
        <v>256</v>
      </c>
      <c r="B2138" t="s">
        <v>25</v>
      </c>
      <c r="C2138">
        <v>7</v>
      </c>
      <c r="D2138">
        <v>7.5119999999999996</v>
      </c>
      <c r="E2138">
        <v>1062</v>
      </c>
      <c r="F2138">
        <v>1083</v>
      </c>
      <c r="G2138">
        <v>1130</v>
      </c>
      <c r="H2138" t="s">
        <v>38</v>
      </c>
      <c r="I2138">
        <v>645593</v>
      </c>
      <c r="J2138">
        <v>25205017</v>
      </c>
      <c r="K2138">
        <v>0.24</v>
      </c>
      <c r="L2138">
        <v>0.106</v>
      </c>
      <c r="M2138">
        <v>2</v>
      </c>
    </row>
    <row r="2139" spans="1:13" x14ac:dyDescent="0.2">
      <c r="A2139" t="s">
        <v>256</v>
      </c>
      <c r="B2139" t="s">
        <v>27</v>
      </c>
      <c r="C2139">
        <v>8</v>
      </c>
      <c r="D2139">
        <v>7.8159999999999998</v>
      </c>
      <c r="E2139">
        <v>1160</v>
      </c>
      <c r="F2139">
        <v>1179</v>
      </c>
      <c r="G2139">
        <v>1222</v>
      </c>
      <c r="H2139" t="s">
        <v>20</v>
      </c>
      <c r="I2139">
        <v>3819598</v>
      </c>
      <c r="J2139">
        <v>138399970</v>
      </c>
      <c r="K2139">
        <v>1.3</v>
      </c>
      <c r="L2139">
        <v>0.58099999999999996</v>
      </c>
      <c r="M2139">
        <v>2</v>
      </c>
    </row>
    <row r="2140" spans="1:13" x14ac:dyDescent="0.2">
      <c r="A2140" t="s">
        <v>256</v>
      </c>
      <c r="B2140" t="s">
        <v>29</v>
      </c>
      <c r="C2140">
        <v>9</v>
      </c>
      <c r="D2140">
        <v>8.0069999999999997</v>
      </c>
      <c r="E2140">
        <v>1222</v>
      </c>
      <c r="F2140">
        <v>1240</v>
      </c>
      <c r="G2140">
        <v>1338</v>
      </c>
      <c r="H2140" t="s">
        <v>20</v>
      </c>
      <c r="I2140">
        <v>4286663</v>
      </c>
      <c r="J2140">
        <v>179269494</v>
      </c>
      <c r="K2140">
        <v>1.68</v>
      </c>
      <c r="L2140">
        <v>0.752</v>
      </c>
      <c r="M2140">
        <v>2</v>
      </c>
    </row>
    <row r="2141" spans="1:13" x14ac:dyDescent="0.2">
      <c r="A2141" t="s">
        <v>256</v>
      </c>
      <c r="B2141" t="s">
        <v>31</v>
      </c>
      <c r="C2141">
        <v>10</v>
      </c>
      <c r="D2141">
        <v>8.4670000000000005</v>
      </c>
      <c r="E2141">
        <v>1338</v>
      </c>
      <c r="F2141">
        <v>1385</v>
      </c>
      <c r="G2141">
        <v>1465</v>
      </c>
      <c r="H2141" t="s">
        <v>123</v>
      </c>
      <c r="I2141">
        <v>577928</v>
      </c>
      <c r="J2141">
        <v>45710864</v>
      </c>
      <c r="K2141">
        <v>0.43</v>
      </c>
      <c r="L2141">
        <v>0.192</v>
      </c>
      <c r="M2141">
        <v>2</v>
      </c>
    </row>
    <row r="2142" spans="1:13" x14ac:dyDescent="0.2">
      <c r="A2142" t="s">
        <v>256</v>
      </c>
      <c r="B2142" t="s">
        <v>33</v>
      </c>
      <c r="C2142">
        <v>11</v>
      </c>
      <c r="D2142">
        <v>8.9160000000000004</v>
      </c>
      <c r="E2142">
        <v>1465</v>
      </c>
      <c r="F2142">
        <v>1527</v>
      </c>
      <c r="G2142">
        <v>1554</v>
      </c>
      <c r="H2142" t="s">
        <v>155</v>
      </c>
      <c r="I2142">
        <v>507047</v>
      </c>
      <c r="J2142">
        <v>31736421</v>
      </c>
      <c r="K2142">
        <v>0.3</v>
      </c>
      <c r="L2142">
        <v>0.13300000000000001</v>
      </c>
      <c r="M2142">
        <v>2</v>
      </c>
    </row>
    <row r="2143" spans="1:13" x14ac:dyDescent="0.2">
      <c r="A2143" t="s">
        <v>256</v>
      </c>
      <c r="B2143" t="s">
        <v>35</v>
      </c>
      <c r="C2143">
        <v>12</v>
      </c>
      <c r="D2143">
        <v>9.0549999999999997</v>
      </c>
      <c r="E2143">
        <v>1554</v>
      </c>
      <c r="F2143">
        <v>1571</v>
      </c>
      <c r="G2143">
        <v>1630</v>
      </c>
      <c r="H2143" t="s">
        <v>123</v>
      </c>
      <c r="I2143">
        <v>1410652</v>
      </c>
      <c r="J2143">
        <v>64533993</v>
      </c>
      <c r="K2143">
        <v>0.6</v>
      </c>
      <c r="L2143">
        <v>0.27100000000000002</v>
      </c>
      <c r="M2143">
        <v>2</v>
      </c>
    </row>
    <row r="2144" spans="1:13" x14ac:dyDescent="0.2">
      <c r="A2144" t="s">
        <v>256</v>
      </c>
      <c r="B2144" t="s">
        <v>37</v>
      </c>
      <c r="C2144">
        <v>13</v>
      </c>
      <c r="D2144">
        <v>9.3070000000000004</v>
      </c>
      <c r="E2144">
        <v>1630</v>
      </c>
      <c r="F2144">
        <v>1651</v>
      </c>
      <c r="G2144">
        <v>1785</v>
      </c>
      <c r="H2144" t="s">
        <v>52</v>
      </c>
      <c r="I2144">
        <v>3867760</v>
      </c>
      <c r="J2144">
        <v>232951823</v>
      </c>
      <c r="K2144">
        <v>2.1800000000000002</v>
      </c>
      <c r="L2144">
        <v>0.97699999999999998</v>
      </c>
      <c r="M2144">
        <v>2</v>
      </c>
    </row>
    <row r="2145" spans="1:13" x14ac:dyDescent="0.2">
      <c r="A2145" t="s">
        <v>256</v>
      </c>
      <c r="B2145" t="s">
        <v>39</v>
      </c>
      <c r="C2145">
        <v>14</v>
      </c>
      <c r="D2145">
        <v>9.9410000000000007</v>
      </c>
      <c r="E2145">
        <v>1785</v>
      </c>
      <c r="F2145">
        <v>1851</v>
      </c>
      <c r="G2145">
        <v>1934</v>
      </c>
      <c r="H2145" t="s">
        <v>49</v>
      </c>
      <c r="I2145">
        <v>58472609</v>
      </c>
      <c r="J2145">
        <v>3800666216</v>
      </c>
      <c r="K2145">
        <v>35.58</v>
      </c>
      <c r="L2145">
        <v>15.942</v>
      </c>
      <c r="M2145">
        <v>2</v>
      </c>
    </row>
    <row r="2146" spans="1:13" x14ac:dyDescent="0.2">
      <c r="A2146" t="s">
        <v>256</v>
      </c>
      <c r="B2146" t="s">
        <v>40</v>
      </c>
      <c r="C2146">
        <v>15</v>
      </c>
      <c r="D2146">
        <v>10.340999999999999</v>
      </c>
      <c r="E2146">
        <v>1934</v>
      </c>
      <c r="F2146">
        <v>1978</v>
      </c>
      <c r="G2146">
        <v>2010</v>
      </c>
      <c r="H2146" t="s">
        <v>22</v>
      </c>
      <c r="I2146">
        <v>2172477</v>
      </c>
      <c r="J2146">
        <v>133188313</v>
      </c>
      <c r="K2146">
        <v>1.25</v>
      </c>
      <c r="L2146">
        <v>0.55900000000000005</v>
      </c>
      <c r="M2146">
        <v>2</v>
      </c>
    </row>
    <row r="2147" spans="1:13" x14ac:dyDescent="0.2">
      <c r="A2147" t="s">
        <v>256</v>
      </c>
      <c r="B2147" t="s">
        <v>41</v>
      </c>
      <c r="C2147">
        <v>16</v>
      </c>
      <c r="D2147">
        <v>10.488</v>
      </c>
      <c r="E2147">
        <v>2010</v>
      </c>
      <c r="F2147">
        <v>2024</v>
      </c>
      <c r="G2147">
        <v>2077</v>
      </c>
      <c r="H2147" t="s">
        <v>115</v>
      </c>
      <c r="I2147">
        <v>1385374</v>
      </c>
      <c r="J2147">
        <v>59324389</v>
      </c>
      <c r="K2147">
        <v>0.56000000000000005</v>
      </c>
      <c r="L2147">
        <v>0.249</v>
      </c>
      <c r="M2147">
        <v>2</v>
      </c>
    </row>
    <row r="2148" spans="1:13" x14ac:dyDescent="0.2">
      <c r="A2148" t="s">
        <v>256</v>
      </c>
      <c r="B2148" t="s">
        <v>42</v>
      </c>
      <c r="C2148">
        <v>17</v>
      </c>
      <c r="D2148">
        <v>10.757999999999999</v>
      </c>
      <c r="E2148">
        <v>2077</v>
      </c>
      <c r="F2148">
        <v>2110</v>
      </c>
      <c r="G2148">
        <v>2164</v>
      </c>
      <c r="H2148" t="s">
        <v>118</v>
      </c>
      <c r="I2148">
        <v>1454624</v>
      </c>
      <c r="J2148">
        <v>96080436</v>
      </c>
      <c r="K2148">
        <v>0.9</v>
      </c>
      <c r="L2148">
        <v>0.40300000000000002</v>
      </c>
      <c r="M2148">
        <v>2</v>
      </c>
    </row>
    <row r="2149" spans="1:13" x14ac:dyDescent="0.2">
      <c r="A2149" t="s">
        <v>256</v>
      </c>
      <c r="B2149" t="s">
        <v>44</v>
      </c>
      <c r="C2149">
        <v>18</v>
      </c>
      <c r="D2149">
        <v>11.244</v>
      </c>
      <c r="E2149">
        <v>2164</v>
      </c>
      <c r="F2149">
        <v>2263</v>
      </c>
      <c r="G2149">
        <v>2303</v>
      </c>
      <c r="H2149" t="s">
        <v>22</v>
      </c>
      <c r="I2149">
        <v>91165570</v>
      </c>
      <c r="J2149">
        <v>10681811973</v>
      </c>
      <c r="K2149">
        <v>100</v>
      </c>
      <c r="L2149">
        <v>44.805</v>
      </c>
      <c r="M2149">
        <v>2</v>
      </c>
    </row>
    <row r="2150" spans="1:13" x14ac:dyDescent="0.2">
      <c r="A2150" t="s">
        <v>256</v>
      </c>
      <c r="B2150" t="s">
        <v>46</v>
      </c>
      <c r="C2150">
        <v>19</v>
      </c>
      <c r="D2150">
        <v>11.439</v>
      </c>
      <c r="E2150">
        <v>2303</v>
      </c>
      <c r="F2150">
        <v>2325</v>
      </c>
      <c r="G2150">
        <v>2362</v>
      </c>
      <c r="H2150" t="s">
        <v>26</v>
      </c>
      <c r="I2150">
        <v>4994332</v>
      </c>
      <c r="J2150">
        <v>167688932</v>
      </c>
      <c r="K2150">
        <v>1.57</v>
      </c>
      <c r="L2150">
        <v>0.70299999999999996</v>
      </c>
      <c r="M2150">
        <v>2</v>
      </c>
    </row>
    <row r="2151" spans="1:13" x14ac:dyDescent="0.2">
      <c r="A2151" t="s">
        <v>256</v>
      </c>
      <c r="B2151" t="s">
        <v>48</v>
      </c>
      <c r="C2151">
        <v>20</v>
      </c>
      <c r="D2151">
        <v>11.760999999999999</v>
      </c>
      <c r="E2151">
        <v>2401</v>
      </c>
      <c r="F2151">
        <v>2427</v>
      </c>
      <c r="G2151">
        <v>2496</v>
      </c>
      <c r="H2151" t="s">
        <v>52</v>
      </c>
      <c r="I2151">
        <v>10905979</v>
      </c>
      <c r="J2151">
        <v>388775889</v>
      </c>
      <c r="K2151">
        <v>3.64</v>
      </c>
      <c r="L2151">
        <v>1.631</v>
      </c>
      <c r="M2151">
        <v>2</v>
      </c>
    </row>
    <row r="2152" spans="1:13" x14ac:dyDescent="0.2">
      <c r="A2152" t="s">
        <v>256</v>
      </c>
      <c r="B2152" t="s">
        <v>50</v>
      </c>
      <c r="C2152">
        <v>21</v>
      </c>
      <c r="D2152">
        <v>12.067</v>
      </c>
      <c r="E2152">
        <v>2496</v>
      </c>
      <c r="F2152">
        <v>2524</v>
      </c>
      <c r="G2152">
        <v>2581</v>
      </c>
      <c r="H2152" t="s">
        <v>22</v>
      </c>
      <c r="I2152">
        <v>1692378</v>
      </c>
      <c r="J2152">
        <v>78085042</v>
      </c>
      <c r="K2152">
        <v>0.73</v>
      </c>
      <c r="L2152">
        <v>0.32800000000000001</v>
      </c>
      <c r="M2152">
        <v>2</v>
      </c>
    </row>
    <row r="2153" spans="1:13" x14ac:dyDescent="0.2">
      <c r="A2153" t="s">
        <v>256</v>
      </c>
      <c r="B2153" t="s">
        <v>51</v>
      </c>
      <c r="C2153">
        <v>22</v>
      </c>
      <c r="D2153">
        <v>12.3</v>
      </c>
      <c r="E2153">
        <v>2581</v>
      </c>
      <c r="F2153">
        <v>2597</v>
      </c>
      <c r="G2153">
        <v>2624</v>
      </c>
      <c r="H2153" t="s">
        <v>49</v>
      </c>
      <c r="I2153">
        <v>842681</v>
      </c>
      <c r="J2153">
        <v>35856158</v>
      </c>
      <c r="K2153">
        <v>0.34</v>
      </c>
      <c r="L2153">
        <v>0.15</v>
      </c>
      <c r="M2153">
        <v>2</v>
      </c>
    </row>
    <row r="2154" spans="1:13" x14ac:dyDescent="0.2">
      <c r="A2154" t="s">
        <v>256</v>
      </c>
      <c r="B2154" t="s">
        <v>53</v>
      </c>
      <c r="C2154">
        <v>23</v>
      </c>
      <c r="D2154">
        <v>12.667999999999999</v>
      </c>
      <c r="E2154">
        <v>2677</v>
      </c>
      <c r="F2154">
        <v>2714</v>
      </c>
      <c r="G2154">
        <v>2726</v>
      </c>
      <c r="H2154" t="s">
        <v>115</v>
      </c>
      <c r="I2154">
        <v>677189</v>
      </c>
      <c r="J2154">
        <v>26069968</v>
      </c>
      <c r="K2154">
        <v>0.24</v>
      </c>
      <c r="L2154">
        <v>0.109</v>
      </c>
      <c r="M2154">
        <v>2</v>
      </c>
    </row>
    <row r="2155" spans="1:13" x14ac:dyDescent="0.2">
      <c r="A2155" t="s">
        <v>256</v>
      </c>
      <c r="B2155" t="s">
        <v>55</v>
      </c>
      <c r="C2155">
        <v>24</v>
      </c>
      <c r="D2155">
        <v>12.747999999999999</v>
      </c>
      <c r="E2155">
        <v>2726</v>
      </c>
      <c r="F2155">
        <v>2739</v>
      </c>
      <c r="G2155">
        <v>2768</v>
      </c>
      <c r="H2155" t="s">
        <v>115</v>
      </c>
      <c r="I2155">
        <v>550277</v>
      </c>
      <c r="J2155">
        <v>25030277</v>
      </c>
      <c r="K2155">
        <v>0.23</v>
      </c>
      <c r="L2155">
        <v>0.105</v>
      </c>
      <c r="M2155">
        <v>2</v>
      </c>
    </row>
    <row r="2156" spans="1:13" x14ac:dyDescent="0.2">
      <c r="A2156" t="s">
        <v>256</v>
      </c>
      <c r="B2156" t="s">
        <v>57</v>
      </c>
      <c r="C2156">
        <v>25</v>
      </c>
      <c r="D2156">
        <v>13.004</v>
      </c>
      <c r="E2156">
        <v>2794</v>
      </c>
      <c r="F2156">
        <v>2820</v>
      </c>
      <c r="G2156">
        <v>2860</v>
      </c>
      <c r="H2156" t="s">
        <v>52</v>
      </c>
      <c r="I2156">
        <v>3409691</v>
      </c>
      <c r="J2156">
        <v>194737942</v>
      </c>
      <c r="K2156">
        <v>1.82</v>
      </c>
      <c r="L2156">
        <v>0.81699999999999995</v>
      </c>
      <c r="M2156">
        <v>2</v>
      </c>
    </row>
    <row r="2157" spans="1:13" x14ac:dyDescent="0.2">
      <c r="A2157" t="s">
        <v>256</v>
      </c>
      <c r="B2157" t="s">
        <v>58</v>
      </c>
      <c r="C2157">
        <v>26</v>
      </c>
      <c r="D2157">
        <v>13.177</v>
      </c>
      <c r="E2157">
        <v>2860</v>
      </c>
      <c r="F2157">
        <v>2875</v>
      </c>
      <c r="G2157">
        <v>2888</v>
      </c>
      <c r="H2157" t="s">
        <v>49</v>
      </c>
      <c r="I2157">
        <v>1088098</v>
      </c>
      <c r="J2157">
        <v>38055867</v>
      </c>
      <c r="K2157">
        <v>0.36</v>
      </c>
      <c r="L2157">
        <v>0.16</v>
      </c>
      <c r="M2157">
        <v>2</v>
      </c>
    </row>
    <row r="2158" spans="1:13" x14ac:dyDescent="0.2">
      <c r="A2158" t="s">
        <v>256</v>
      </c>
      <c r="B2158" t="s">
        <v>59</v>
      </c>
      <c r="C2158">
        <v>27</v>
      </c>
      <c r="D2158">
        <v>13.361000000000001</v>
      </c>
      <c r="E2158">
        <v>2888</v>
      </c>
      <c r="F2158">
        <v>2933</v>
      </c>
      <c r="G2158">
        <v>2949</v>
      </c>
      <c r="H2158" t="s">
        <v>22</v>
      </c>
      <c r="I2158">
        <v>4063972</v>
      </c>
      <c r="J2158">
        <v>198664662</v>
      </c>
      <c r="K2158">
        <v>1.86</v>
      </c>
      <c r="L2158">
        <v>0.83299999999999996</v>
      </c>
      <c r="M2158">
        <v>2</v>
      </c>
    </row>
    <row r="2159" spans="1:13" x14ac:dyDescent="0.2">
      <c r="A2159" t="s">
        <v>256</v>
      </c>
      <c r="B2159" t="s">
        <v>60</v>
      </c>
      <c r="C2159">
        <v>28</v>
      </c>
      <c r="D2159">
        <v>13.442</v>
      </c>
      <c r="E2159">
        <v>2949</v>
      </c>
      <c r="F2159">
        <v>2959</v>
      </c>
      <c r="G2159">
        <v>2968</v>
      </c>
      <c r="H2159" t="s">
        <v>26</v>
      </c>
      <c r="I2159">
        <v>2142458</v>
      </c>
      <c r="J2159">
        <v>63182200</v>
      </c>
      <c r="K2159">
        <v>0.59</v>
      </c>
      <c r="L2159">
        <v>0.26500000000000001</v>
      </c>
      <c r="M2159">
        <v>2</v>
      </c>
    </row>
    <row r="2160" spans="1:13" x14ac:dyDescent="0.2">
      <c r="A2160" t="s">
        <v>256</v>
      </c>
      <c r="B2160" t="s">
        <v>61</v>
      </c>
      <c r="C2160">
        <v>29</v>
      </c>
      <c r="D2160">
        <v>13.516999999999999</v>
      </c>
      <c r="E2160">
        <v>2968</v>
      </c>
      <c r="F2160">
        <v>2982</v>
      </c>
      <c r="G2160">
        <v>3034</v>
      </c>
      <c r="H2160" t="s">
        <v>22</v>
      </c>
      <c r="I2160">
        <v>5360309</v>
      </c>
      <c r="J2160">
        <v>194014798</v>
      </c>
      <c r="K2160">
        <v>1.82</v>
      </c>
      <c r="L2160">
        <v>0.81399999999999995</v>
      </c>
      <c r="M2160">
        <v>2</v>
      </c>
    </row>
    <row r="2161" spans="1:13" x14ac:dyDescent="0.2">
      <c r="A2161" t="s">
        <v>256</v>
      </c>
      <c r="B2161" t="s">
        <v>62</v>
      </c>
      <c r="C2161">
        <v>30</v>
      </c>
      <c r="D2161">
        <v>13.776999999999999</v>
      </c>
      <c r="E2161">
        <v>3034</v>
      </c>
      <c r="F2161">
        <v>3064</v>
      </c>
      <c r="G2161">
        <v>3081</v>
      </c>
      <c r="H2161" t="s">
        <v>49</v>
      </c>
      <c r="I2161">
        <v>2875839</v>
      </c>
      <c r="J2161">
        <v>101033844</v>
      </c>
      <c r="K2161">
        <v>0.95</v>
      </c>
      <c r="L2161">
        <v>0.42399999999999999</v>
      </c>
      <c r="M2161">
        <v>2</v>
      </c>
    </row>
    <row r="2162" spans="1:13" x14ac:dyDescent="0.2">
      <c r="A2162" t="s">
        <v>256</v>
      </c>
      <c r="B2162" t="s">
        <v>63</v>
      </c>
      <c r="C2162">
        <v>31</v>
      </c>
      <c r="D2162">
        <v>13.895</v>
      </c>
      <c r="E2162">
        <v>3081</v>
      </c>
      <c r="F2162">
        <v>3102</v>
      </c>
      <c r="G2162">
        <v>3121</v>
      </c>
      <c r="H2162" t="s">
        <v>52</v>
      </c>
      <c r="I2162">
        <v>15851998</v>
      </c>
      <c r="J2162">
        <v>521183989</v>
      </c>
      <c r="K2162">
        <v>4.88</v>
      </c>
      <c r="L2162">
        <v>2.1859999999999999</v>
      </c>
      <c r="M2162">
        <v>2</v>
      </c>
    </row>
    <row r="2163" spans="1:13" x14ac:dyDescent="0.2">
      <c r="A2163" t="s">
        <v>256</v>
      </c>
      <c r="B2163" t="s">
        <v>65</v>
      </c>
      <c r="C2163">
        <v>32</v>
      </c>
      <c r="D2163">
        <v>13.994</v>
      </c>
      <c r="E2163">
        <v>3121</v>
      </c>
      <c r="F2163">
        <v>3133</v>
      </c>
      <c r="G2163">
        <v>3170</v>
      </c>
      <c r="H2163" t="s">
        <v>26</v>
      </c>
      <c r="I2163">
        <v>4772013</v>
      </c>
      <c r="J2163">
        <v>200551172</v>
      </c>
      <c r="K2163">
        <v>1.88</v>
      </c>
      <c r="L2163">
        <v>0.84099999999999997</v>
      </c>
      <c r="M2163">
        <v>2</v>
      </c>
    </row>
    <row r="2164" spans="1:13" x14ac:dyDescent="0.2">
      <c r="A2164" t="s">
        <v>256</v>
      </c>
      <c r="B2164" t="s">
        <v>67</v>
      </c>
      <c r="C2164">
        <v>33</v>
      </c>
      <c r="D2164">
        <v>14.16</v>
      </c>
      <c r="E2164">
        <v>3170</v>
      </c>
      <c r="F2164">
        <v>3186</v>
      </c>
      <c r="G2164">
        <v>3209</v>
      </c>
      <c r="H2164" t="s">
        <v>26</v>
      </c>
      <c r="I2164">
        <v>1484386</v>
      </c>
      <c r="J2164">
        <v>65259161</v>
      </c>
      <c r="K2164">
        <v>0.61</v>
      </c>
      <c r="L2164">
        <v>0.27400000000000002</v>
      </c>
      <c r="M2164">
        <v>2</v>
      </c>
    </row>
    <row r="2165" spans="1:13" x14ac:dyDescent="0.2">
      <c r="A2165" t="s">
        <v>256</v>
      </c>
      <c r="B2165" t="s">
        <v>69</v>
      </c>
      <c r="C2165">
        <v>34</v>
      </c>
      <c r="D2165">
        <v>14.295999999999999</v>
      </c>
      <c r="E2165">
        <v>3209</v>
      </c>
      <c r="F2165">
        <v>3229</v>
      </c>
      <c r="G2165">
        <v>3239</v>
      </c>
      <c r="H2165" t="s">
        <v>26</v>
      </c>
      <c r="I2165">
        <v>1132486</v>
      </c>
      <c r="J2165">
        <v>46867143</v>
      </c>
      <c r="K2165">
        <v>0.44</v>
      </c>
      <c r="L2165">
        <v>0.19700000000000001</v>
      </c>
      <c r="M2165">
        <v>2</v>
      </c>
    </row>
    <row r="2166" spans="1:13" x14ac:dyDescent="0.2">
      <c r="A2166" t="s">
        <v>256</v>
      </c>
      <c r="B2166" t="s">
        <v>70</v>
      </c>
      <c r="C2166">
        <v>35</v>
      </c>
      <c r="D2166">
        <v>14.388999999999999</v>
      </c>
      <c r="E2166">
        <v>3239</v>
      </c>
      <c r="F2166">
        <v>3258</v>
      </c>
      <c r="G2166">
        <v>3286</v>
      </c>
      <c r="H2166" t="s">
        <v>52</v>
      </c>
      <c r="I2166">
        <v>15443803</v>
      </c>
      <c r="J2166">
        <v>477199122</v>
      </c>
      <c r="K2166">
        <v>4.47</v>
      </c>
      <c r="L2166">
        <v>2.0019999999999998</v>
      </c>
      <c r="M2166">
        <v>2</v>
      </c>
    </row>
    <row r="2167" spans="1:13" x14ac:dyDescent="0.2">
      <c r="A2167" t="s">
        <v>256</v>
      </c>
      <c r="B2167" t="s">
        <v>71</v>
      </c>
      <c r="C2167">
        <v>36</v>
      </c>
      <c r="D2167">
        <v>14.532</v>
      </c>
      <c r="E2167">
        <v>3286</v>
      </c>
      <c r="F2167">
        <v>3303</v>
      </c>
      <c r="G2167">
        <v>3321</v>
      </c>
      <c r="H2167" t="s">
        <v>49</v>
      </c>
      <c r="I2167">
        <v>3302963</v>
      </c>
      <c r="J2167">
        <v>116359859</v>
      </c>
      <c r="K2167">
        <v>1.0900000000000001</v>
      </c>
      <c r="L2167">
        <v>0.48799999999999999</v>
      </c>
      <c r="M2167">
        <v>2</v>
      </c>
    </row>
    <row r="2168" spans="1:13" x14ac:dyDescent="0.2">
      <c r="A2168" t="s">
        <v>256</v>
      </c>
      <c r="B2168" t="s">
        <v>72</v>
      </c>
      <c r="C2168">
        <v>37</v>
      </c>
      <c r="D2168">
        <v>14.632999999999999</v>
      </c>
      <c r="E2168">
        <v>3321</v>
      </c>
      <c r="F2168">
        <v>3335</v>
      </c>
      <c r="G2168">
        <v>3360</v>
      </c>
      <c r="H2168" t="s">
        <v>22</v>
      </c>
      <c r="I2168">
        <v>3746716</v>
      </c>
      <c r="J2168">
        <v>120384326</v>
      </c>
      <c r="K2168">
        <v>1.1299999999999999</v>
      </c>
      <c r="L2168">
        <v>0.505</v>
      </c>
      <c r="M2168">
        <v>2</v>
      </c>
    </row>
    <row r="2169" spans="1:13" x14ac:dyDescent="0.2">
      <c r="A2169" t="s">
        <v>256</v>
      </c>
      <c r="B2169" t="s">
        <v>73</v>
      </c>
      <c r="C2169">
        <v>38</v>
      </c>
      <c r="D2169">
        <v>14.914</v>
      </c>
      <c r="E2169">
        <v>3388</v>
      </c>
      <c r="F2169">
        <v>3424</v>
      </c>
      <c r="G2169">
        <v>3457</v>
      </c>
      <c r="H2169" t="s">
        <v>20</v>
      </c>
      <c r="I2169">
        <v>8162966</v>
      </c>
      <c r="J2169">
        <v>371351245</v>
      </c>
      <c r="K2169">
        <v>3.48</v>
      </c>
      <c r="L2169">
        <v>1.5580000000000001</v>
      </c>
      <c r="M2169">
        <v>2</v>
      </c>
    </row>
    <row r="2170" spans="1:13" x14ac:dyDescent="0.2">
      <c r="A2170" t="s">
        <v>256</v>
      </c>
      <c r="B2170" t="s">
        <v>74</v>
      </c>
      <c r="C2170">
        <v>39</v>
      </c>
      <c r="D2170">
        <v>15.129</v>
      </c>
      <c r="E2170">
        <v>3457</v>
      </c>
      <c r="F2170">
        <v>3492</v>
      </c>
      <c r="G2170">
        <v>3525</v>
      </c>
      <c r="H2170" t="s">
        <v>113</v>
      </c>
      <c r="I2170">
        <v>2092260</v>
      </c>
      <c r="J2170">
        <v>161845306</v>
      </c>
      <c r="K2170">
        <v>1.52</v>
      </c>
      <c r="L2170">
        <v>0.67900000000000005</v>
      </c>
      <c r="M2170">
        <v>2</v>
      </c>
    </row>
    <row r="2171" spans="1:13" x14ac:dyDescent="0.2">
      <c r="A2171" t="s">
        <v>256</v>
      </c>
      <c r="B2171" t="s">
        <v>75</v>
      </c>
      <c r="C2171">
        <v>40</v>
      </c>
      <c r="D2171">
        <v>15.266</v>
      </c>
      <c r="E2171">
        <v>3525</v>
      </c>
      <c r="F2171">
        <v>3535</v>
      </c>
      <c r="G2171">
        <v>3564</v>
      </c>
      <c r="H2171" t="s">
        <v>113</v>
      </c>
      <c r="I2171">
        <v>944970</v>
      </c>
      <c r="J2171">
        <v>40887625</v>
      </c>
      <c r="K2171">
        <v>0.38</v>
      </c>
      <c r="L2171">
        <v>0.17199999999999999</v>
      </c>
      <c r="M2171">
        <v>2</v>
      </c>
    </row>
    <row r="2172" spans="1:13" x14ac:dyDescent="0.2">
      <c r="A2172" t="s">
        <v>256</v>
      </c>
      <c r="B2172" t="s">
        <v>77</v>
      </c>
      <c r="C2172">
        <v>41</v>
      </c>
      <c r="D2172">
        <v>15.467000000000001</v>
      </c>
      <c r="E2172">
        <v>3564</v>
      </c>
      <c r="F2172">
        <v>3599</v>
      </c>
      <c r="G2172">
        <v>3655</v>
      </c>
      <c r="H2172" t="s">
        <v>22</v>
      </c>
      <c r="I2172">
        <v>2987425</v>
      </c>
      <c r="J2172">
        <v>135049245</v>
      </c>
      <c r="K2172">
        <v>1.26</v>
      </c>
      <c r="L2172">
        <v>0.56599999999999995</v>
      </c>
      <c r="M2172">
        <v>2</v>
      </c>
    </row>
    <row r="2173" spans="1:13" x14ac:dyDescent="0.2">
      <c r="A2173" t="s">
        <v>256</v>
      </c>
      <c r="B2173" t="s">
        <v>78</v>
      </c>
      <c r="C2173">
        <v>42</v>
      </c>
      <c r="D2173">
        <v>15.712</v>
      </c>
      <c r="E2173">
        <v>3655</v>
      </c>
      <c r="F2173">
        <v>3676</v>
      </c>
      <c r="G2173">
        <v>3710</v>
      </c>
      <c r="H2173" t="s">
        <v>49</v>
      </c>
      <c r="I2173">
        <v>2518817</v>
      </c>
      <c r="J2173">
        <v>92804190</v>
      </c>
      <c r="K2173">
        <v>0.87</v>
      </c>
      <c r="L2173">
        <v>0.38900000000000001</v>
      </c>
      <c r="M2173">
        <v>2</v>
      </c>
    </row>
    <row r="2174" spans="1:13" x14ac:dyDescent="0.2">
      <c r="A2174" t="s">
        <v>256</v>
      </c>
      <c r="B2174" t="s">
        <v>79</v>
      </c>
      <c r="C2174">
        <v>43</v>
      </c>
      <c r="D2174">
        <v>15.935</v>
      </c>
      <c r="E2174">
        <v>3710</v>
      </c>
      <c r="F2174">
        <v>3747</v>
      </c>
      <c r="G2174">
        <v>3777</v>
      </c>
      <c r="H2174" t="s">
        <v>49</v>
      </c>
      <c r="I2174">
        <v>897099</v>
      </c>
      <c r="J2174">
        <v>56305660</v>
      </c>
      <c r="K2174">
        <v>0.53</v>
      </c>
      <c r="L2174">
        <v>0.23599999999999999</v>
      </c>
      <c r="M2174">
        <v>2</v>
      </c>
    </row>
    <row r="2175" spans="1:13" x14ac:dyDescent="0.2">
      <c r="A2175" t="s">
        <v>256</v>
      </c>
      <c r="B2175" t="s">
        <v>80</v>
      </c>
      <c r="C2175">
        <v>44</v>
      </c>
      <c r="D2175">
        <v>16.100000000000001</v>
      </c>
      <c r="E2175">
        <v>3777</v>
      </c>
      <c r="F2175">
        <v>3799</v>
      </c>
      <c r="G2175">
        <v>3820</v>
      </c>
      <c r="H2175" t="s">
        <v>115</v>
      </c>
      <c r="I2175">
        <v>1264769</v>
      </c>
      <c r="J2175">
        <v>74137474</v>
      </c>
      <c r="K2175">
        <v>0.69</v>
      </c>
      <c r="L2175">
        <v>0.311</v>
      </c>
      <c r="M2175">
        <v>2</v>
      </c>
    </row>
    <row r="2176" spans="1:13" x14ac:dyDescent="0.2">
      <c r="A2176" t="s">
        <v>256</v>
      </c>
      <c r="B2176" t="s">
        <v>81</v>
      </c>
      <c r="C2176">
        <v>45</v>
      </c>
      <c r="D2176">
        <v>16.271000000000001</v>
      </c>
      <c r="E2176">
        <v>3820</v>
      </c>
      <c r="F2176">
        <v>3853</v>
      </c>
      <c r="G2176">
        <v>3865</v>
      </c>
      <c r="H2176" t="s">
        <v>22</v>
      </c>
      <c r="I2176">
        <v>2786604</v>
      </c>
      <c r="J2176">
        <v>135055087</v>
      </c>
      <c r="K2176">
        <v>1.26</v>
      </c>
      <c r="L2176">
        <v>0.56599999999999995</v>
      </c>
      <c r="M2176">
        <v>2</v>
      </c>
    </row>
    <row r="2177" spans="1:13" x14ac:dyDescent="0.2">
      <c r="A2177" t="s">
        <v>256</v>
      </c>
      <c r="B2177" t="s">
        <v>82</v>
      </c>
      <c r="C2177">
        <v>46</v>
      </c>
      <c r="D2177">
        <v>16.367000000000001</v>
      </c>
      <c r="E2177">
        <v>3865</v>
      </c>
      <c r="F2177">
        <v>3884</v>
      </c>
      <c r="G2177">
        <v>3905</v>
      </c>
      <c r="H2177" t="s">
        <v>22</v>
      </c>
      <c r="I2177">
        <v>11297938</v>
      </c>
      <c r="J2177">
        <v>338092129</v>
      </c>
      <c r="K2177">
        <v>3.17</v>
      </c>
      <c r="L2177">
        <v>1.4179999999999999</v>
      </c>
      <c r="M2177">
        <v>2</v>
      </c>
    </row>
    <row r="2178" spans="1:13" x14ac:dyDescent="0.2">
      <c r="A2178" t="s">
        <v>256</v>
      </c>
      <c r="B2178" t="s">
        <v>83</v>
      </c>
      <c r="C2178">
        <v>47</v>
      </c>
      <c r="D2178">
        <v>16.552</v>
      </c>
      <c r="E2178">
        <v>3905</v>
      </c>
      <c r="F2178">
        <v>3942</v>
      </c>
      <c r="G2178">
        <v>3973</v>
      </c>
      <c r="H2178" t="s">
        <v>113</v>
      </c>
      <c r="I2178">
        <v>6322387</v>
      </c>
      <c r="J2178">
        <v>206263686</v>
      </c>
      <c r="K2178">
        <v>1.93</v>
      </c>
      <c r="L2178">
        <v>0.86499999999999999</v>
      </c>
      <c r="M2178">
        <v>2</v>
      </c>
    </row>
    <row r="2179" spans="1:13" x14ac:dyDescent="0.2">
      <c r="A2179" t="s">
        <v>256</v>
      </c>
      <c r="B2179" t="s">
        <v>85</v>
      </c>
      <c r="C2179">
        <v>48</v>
      </c>
      <c r="D2179">
        <v>16.73</v>
      </c>
      <c r="E2179">
        <v>3973</v>
      </c>
      <c r="F2179">
        <v>3998</v>
      </c>
      <c r="G2179">
        <v>4020</v>
      </c>
      <c r="H2179" t="s">
        <v>124</v>
      </c>
      <c r="I2179">
        <v>911193</v>
      </c>
      <c r="J2179">
        <v>42296628</v>
      </c>
      <c r="K2179">
        <v>0.4</v>
      </c>
      <c r="L2179">
        <v>0.17699999999999999</v>
      </c>
      <c r="M2179">
        <v>2</v>
      </c>
    </row>
    <row r="2180" spans="1:13" x14ac:dyDescent="0.2">
      <c r="A2180" t="s">
        <v>256</v>
      </c>
      <c r="B2180" t="s">
        <v>86</v>
      </c>
      <c r="C2180">
        <v>49</v>
      </c>
      <c r="D2180">
        <v>16.846</v>
      </c>
      <c r="E2180">
        <v>4020</v>
      </c>
      <c r="F2180">
        <v>4035</v>
      </c>
      <c r="G2180">
        <v>4047</v>
      </c>
      <c r="H2180" t="s">
        <v>20</v>
      </c>
      <c r="I2180">
        <v>5519583</v>
      </c>
      <c r="J2180">
        <v>149532795</v>
      </c>
      <c r="K2180">
        <v>1.4</v>
      </c>
      <c r="L2180">
        <v>0.627</v>
      </c>
      <c r="M2180">
        <v>2</v>
      </c>
    </row>
    <row r="2181" spans="1:13" x14ac:dyDescent="0.2">
      <c r="A2181" t="s">
        <v>256</v>
      </c>
      <c r="B2181" t="s">
        <v>87</v>
      </c>
      <c r="C2181">
        <v>50</v>
      </c>
      <c r="D2181">
        <v>16.940999999999999</v>
      </c>
      <c r="E2181">
        <v>4047</v>
      </c>
      <c r="F2181">
        <v>4065</v>
      </c>
      <c r="G2181">
        <v>4119</v>
      </c>
      <c r="H2181" t="s">
        <v>115</v>
      </c>
      <c r="I2181">
        <v>4036477</v>
      </c>
      <c r="J2181">
        <v>243438684</v>
      </c>
      <c r="K2181">
        <v>2.2799999999999998</v>
      </c>
      <c r="L2181">
        <v>1.0209999999999999</v>
      </c>
      <c r="M2181">
        <v>2</v>
      </c>
    </row>
    <row r="2182" spans="1:13" x14ac:dyDescent="0.2">
      <c r="A2182" t="s">
        <v>256</v>
      </c>
      <c r="B2182" t="s">
        <v>88</v>
      </c>
      <c r="C2182">
        <v>51</v>
      </c>
      <c r="D2182">
        <v>17.196000000000002</v>
      </c>
      <c r="E2182">
        <v>4119</v>
      </c>
      <c r="F2182">
        <v>4146</v>
      </c>
      <c r="G2182">
        <v>4190</v>
      </c>
      <c r="H2182" t="s">
        <v>26</v>
      </c>
      <c r="I2182">
        <v>6399896</v>
      </c>
      <c r="J2182">
        <v>235767998</v>
      </c>
      <c r="K2182">
        <v>2.21</v>
      </c>
      <c r="L2182">
        <v>0.98899999999999999</v>
      </c>
      <c r="M2182">
        <v>2</v>
      </c>
    </row>
    <row r="2183" spans="1:13" x14ac:dyDescent="0.2">
      <c r="A2183" t="s">
        <v>256</v>
      </c>
      <c r="B2183" t="s">
        <v>89</v>
      </c>
      <c r="C2183">
        <v>52</v>
      </c>
      <c r="D2183">
        <v>17.431000000000001</v>
      </c>
      <c r="E2183">
        <v>4190</v>
      </c>
      <c r="F2183">
        <v>4220</v>
      </c>
      <c r="G2183">
        <v>4251</v>
      </c>
      <c r="H2183" t="s">
        <v>26</v>
      </c>
      <c r="I2183">
        <v>1018934</v>
      </c>
      <c r="J2183">
        <v>63966322</v>
      </c>
      <c r="K2183">
        <v>0.6</v>
      </c>
      <c r="L2183">
        <v>0.26800000000000002</v>
      </c>
      <c r="M2183">
        <v>2</v>
      </c>
    </row>
    <row r="2184" spans="1:13" x14ac:dyDescent="0.2">
      <c r="A2184" t="s">
        <v>256</v>
      </c>
      <c r="B2184" t="s">
        <v>91</v>
      </c>
      <c r="C2184">
        <v>53</v>
      </c>
      <c r="D2184">
        <v>17.652000000000001</v>
      </c>
      <c r="E2184">
        <v>4251</v>
      </c>
      <c r="F2184">
        <v>4290</v>
      </c>
      <c r="G2184">
        <v>4318</v>
      </c>
      <c r="H2184" t="s">
        <v>52</v>
      </c>
      <c r="I2184">
        <v>4176668</v>
      </c>
      <c r="J2184">
        <v>127573886</v>
      </c>
      <c r="K2184">
        <v>1.19</v>
      </c>
      <c r="L2184">
        <v>0.53500000000000003</v>
      </c>
      <c r="M2184">
        <v>2</v>
      </c>
    </row>
    <row r="2185" spans="1:13" x14ac:dyDescent="0.2">
      <c r="A2185" t="s">
        <v>256</v>
      </c>
      <c r="B2185" t="s">
        <v>92</v>
      </c>
      <c r="C2185">
        <v>54</v>
      </c>
      <c r="D2185">
        <v>18.181999999999999</v>
      </c>
      <c r="E2185">
        <v>4433</v>
      </c>
      <c r="F2185">
        <v>4457</v>
      </c>
      <c r="G2185">
        <v>4513</v>
      </c>
      <c r="H2185" t="s">
        <v>22</v>
      </c>
      <c r="I2185">
        <v>2157811</v>
      </c>
      <c r="J2185">
        <v>74850999</v>
      </c>
      <c r="K2185">
        <v>0.7</v>
      </c>
      <c r="L2185">
        <v>0.314</v>
      </c>
      <c r="M2185">
        <v>2</v>
      </c>
    </row>
    <row r="2186" spans="1:13" x14ac:dyDescent="0.2">
      <c r="A2186" t="s">
        <v>256</v>
      </c>
      <c r="B2186" t="s">
        <v>93</v>
      </c>
      <c r="C2186">
        <v>55</v>
      </c>
      <c r="D2186">
        <v>18.428999999999998</v>
      </c>
      <c r="E2186">
        <v>4513</v>
      </c>
      <c r="F2186">
        <v>4536</v>
      </c>
      <c r="G2186">
        <v>4551</v>
      </c>
      <c r="H2186" t="s">
        <v>116</v>
      </c>
      <c r="I2186">
        <v>2187680</v>
      </c>
      <c r="J2186">
        <v>71192814</v>
      </c>
      <c r="K2186">
        <v>0.67</v>
      </c>
      <c r="L2186">
        <v>0.29899999999999999</v>
      </c>
      <c r="M2186">
        <v>2</v>
      </c>
    </row>
    <row r="2187" spans="1:13" x14ac:dyDescent="0.2">
      <c r="A2187" t="s">
        <v>256</v>
      </c>
      <c r="B2187" t="s">
        <v>94</v>
      </c>
      <c r="C2187">
        <v>56</v>
      </c>
      <c r="D2187">
        <v>18.504000000000001</v>
      </c>
      <c r="E2187">
        <v>4551</v>
      </c>
      <c r="F2187">
        <v>4560</v>
      </c>
      <c r="G2187">
        <v>4573</v>
      </c>
      <c r="H2187" t="s">
        <v>43</v>
      </c>
      <c r="I2187">
        <v>1099499</v>
      </c>
      <c r="J2187">
        <v>31735989</v>
      </c>
      <c r="K2187">
        <v>0.3</v>
      </c>
      <c r="L2187">
        <v>0.13300000000000001</v>
      </c>
      <c r="M2187">
        <v>2</v>
      </c>
    </row>
    <row r="2188" spans="1:13" x14ac:dyDescent="0.2">
      <c r="A2188" t="s">
        <v>256</v>
      </c>
      <c r="B2188" t="s">
        <v>96</v>
      </c>
      <c r="C2188">
        <v>57</v>
      </c>
      <c r="D2188">
        <v>18.686</v>
      </c>
      <c r="E2188">
        <v>4597</v>
      </c>
      <c r="F2188">
        <v>4617</v>
      </c>
      <c r="G2188">
        <v>4665</v>
      </c>
      <c r="H2188" t="s">
        <v>43</v>
      </c>
      <c r="I2188">
        <v>2626507</v>
      </c>
      <c r="J2188">
        <v>95683209</v>
      </c>
      <c r="K2188">
        <v>0.9</v>
      </c>
      <c r="L2188">
        <v>0.40100000000000002</v>
      </c>
      <c r="M2188">
        <v>2</v>
      </c>
    </row>
    <row r="2189" spans="1:13" x14ac:dyDescent="0.2">
      <c r="A2189" t="s">
        <v>256</v>
      </c>
      <c r="B2189" t="s">
        <v>97</v>
      </c>
      <c r="C2189">
        <v>58</v>
      </c>
      <c r="D2189">
        <v>19.013999999999999</v>
      </c>
      <c r="E2189">
        <v>4693</v>
      </c>
      <c r="F2189">
        <v>4721</v>
      </c>
      <c r="G2189">
        <v>4732</v>
      </c>
      <c r="H2189" t="s">
        <v>123</v>
      </c>
      <c r="I2189">
        <v>1222023</v>
      </c>
      <c r="J2189">
        <v>42667752</v>
      </c>
      <c r="K2189">
        <v>0.4</v>
      </c>
      <c r="L2189">
        <v>0.17899999999999999</v>
      </c>
      <c r="M2189">
        <v>2</v>
      </c>
    </row>
    <row r="2190" spans="1:13" x14ac:dyDescent="0.2">
      <c r="A2190" t="s">
        <v>256</v>
      </c>
      <c r="B2190" t="s">
        <v>98</v>
      </c>
      <c r="C2190">
        <v>59</v>
      </c>
      <c r="D2190">
        <v>19.100999999999999</v>
      </c>
      <c r="E2190">
        <v>4732</v>
      </c>
      <c r="F2190">
        <v>4748</v>
      </c>
      <c r="G2190">
        <v>4765</v>
      </c>
      <c r="H2190" t="s">
        <v>52</v>
      </c>
      <c r="I2190">
        <v>4121964</v>
      </c>
      <c r="J2190">
        <v>108136807</v>
      </c>
      <c r="K2190">
        <v>1.01</v>
      </c>
      <c r="L2190">
        <v>0.45400000000000001</v>
      </c>
      <c r="M2190">
        <v>2</v>
      </c>
    </row>
    <row r="2191" spans="1:13" x14ac:dyDescent="0.2">
      <c r="A2191" t="s">
        <v>256</v>
      </c>
      <c r="B2191" t="s">
        <v>100</v>
      </c>
      <c r="C2191">
        <v>60</v>
      </c>
      <c r="D2191">
        <v>19.189</v>
      </c>
      <c r="E2191">
        <v>4765</v>
      </c>
      <c r="F2191">
        <v>4776</v>
      </c>
      <c r="G2191">
        <v>4791</v>
      </c>
      <c r="H2191" t="s">
        <v>52</v>
      </c>
      <c r="I2191">
        <v>617196</v>
      </c>
      <c r="J2191">
        <v>19164969</v>
      </c>
      <c r="K2191">
        <v>0.18</v>
      </c>
      <c r="L2191">
        <v>0.08</v>
      </c>
      <c r="M2191">
        <v>2</v>
      </c>
    </row>
    <row r="2192" spans="1:13" x14ac:dyDescent="0.2">
      <c r="A2192" t="s">
        <v>256</v>
      </c>
      <c r="B2192" t="s">
        <v>102</v>
      </c>
      <c r="C2192">
        <v>61</v>
      </c>
      <c r="D2192">
        <v>19.401</v>
      </c>
      <c r="E2192">
        <v>4822</v>
      </c>
      <c r="F2192">
        <v>4843</v>
      </c>
      <c r="G2192">
        <v>4862</v>
      </c>
      <c r="H2192" t="s">
        <v>49</v>
      </c>
      <c r="I2192">
        <v>2663880</v>
      </c>
      <c r="J2192">
        <v>82609913</v>
      </c>
      <c r="K2192">
        <v>0.77</v>
      </c>
      <c r="L2192">
        <v>0.34699999999999998</v>
      </c>
      <c r="M2192">
        <v>2</v>
      </c>
    </row>
    <row r="2193" spans="1:13" x14ac:dyDescent="0.2">
      <c r="A2193" t="s">
        <v>256</v>
      </c>
      <c r="B2193" t="s">
        <v>103</v>
      </c>
      <c r="C2193">
        <v>62</v>
      </c>
      <c r="D2193">
        <v>19.504000000000001</v>
      </c>
      <c r="E2193">
        <v>4862</v>
      </c>
      <c r="F2193">
        <v>4876</v>
      </c>
      <c r="G2193">
        <v>4906</v>
      </c>
      <c r="H2193" t="s">
        <v>52</v>
      </c>
      <c r="I2193">
        <v>2315580</v>
      </c>
      <c r="J2193">
        <v>62836508</v>
      </c>
      <c r="K2193">
        <v>0.59</v>
      </c>
      <c r="L2193">
        <v>0.26400000000000001</v>
      </c>
      <c r="M2193">
        <v>2</v>
      </c>
    </row>
    <row r="2194" spans="1:13" x14ac:dyDescent="0.2">
      <c r="A2194" t="s">
        <v>256</v>
      </c>
      <c r="B2194" t="s">
        <v>104</v>
      </c>
      <c r="C2194">
        <v>63</v>
      </c>
      <c r="D2194">
        <v>19.760000000000002</v>
      </c>
      <c r="E2194">
        <v>4943</v>
      </c>
      <c r="F2194">
        <v>4957</v>
      </c>
      <c r="G2194">
        <v>4976</v>
      </c>
      <c r="H2194" t="s">
        <v>113</v>
      </c>
      <c r="I2194">
        <v>638148</v>
      </c>
      <c r="J2194">
        <v>17189273</v>
      </c>
      <c r="K2194">
        <v>0.16</v>
      </c>
      <c r="L2194">
        <v>7.1999999999999995E-2</v>
      </c>
      <c r="M2194">
        <v>2</v>
      </c>
    </row>
    <row r="2195" spans="1:13" x14ac:dyDescent="0.2">
      <c r="A2195" t="s">
        <v>256</v>
      </c>
      <c r="B2195" t="s">
        <v>106</v>
      </c>
      <c r="C2195">
        <v>64</v>
      </c>
      <c r="D2195">
        <v>20.123000000000001</v>
      </c>
      <c r="E2195">
        <v>5028</v>
      </c>
      <c r="F2195">
        <v>5071</v>
      </c>
      <c r="G2195">
        <v>5086</v>
      </c>
      <c r="H2195" t="s">
        <v>240</v>
      </c>
      <c r="I2195">
        <v>1908502</v>
      </c>
      <c r="J2195">
        <v>73660335</v>
      </c>
      <c r="K2195">
        <v>0.69</v>
      </c>
      <c r="L2195">
        <v>0.309</v>
      </c>
      <c r="M2195">
        <v>2</v>
      </c>
    </row>
    <row r="2196" spans="1:13" x14ac:dyDescent="0.2">
      <c r="A2196" t="s">
        <v>256</v>
      </c>
      <c r="B2196" t="s">
        <v>107</v>
      </c>
      <c r="C2196">
        <v>65</v>
      </c>
      <c r="D2196">
        <v>20.283999999999999</v>
      </c>
      <c r="E2196">
        <v>5086</v>
      </c>
      <c r="F2196">
        <v>5122</v>
      </c>
      <c r="G2196">
        <v>5177</v>
      </c>
      <c r="H2196" t="s">
        <v>49</v>
      </c>
      <c r="I2196">
        <v>20584681</v>
      </c>
      <c r="J2196">
        <v>721877433</v>
      </c>
      <c r="K2196">
        <v>6.76</v>
      </c>
      <c r="L2196">
        <v>3.028</v>
      </c>
      <c r="M2196">
        <v>2</v>
      </c>
    </row>
    <row r="2197" spans="1:13" x14ac:dyDescent="0.2">
      <c r="A2197" t="s">
        <v>256</v>
      </c>
      <c r="B2197" t="s">
        <v>108</v>
      </c>
      <c r="C2197">
        <v>66</v>
      </c>
      <c r="D2197">
        <v>20.654</v>
      </c>
      <c r="E2197">
        <v>5212</v>
      </c>
      <c r="F2197">
        <v>5239</v>
      </c>
      <c r="G2197">
        <v>5259</v>
      </c>
      <c r="H2197" t="s">
        <v>49</v>
      </c>
      <c r="I2197">
        <v>557631</v>
      </c>
      <c r="J2197">
        <v>20073285</v>
      </c>
      <c r="K2197">
        <v>0.19</v>
      </c>
      <c r="L2197">
        <v>8.4000000000000005E-2</v>
      </c>
      <c r="M2197">
        <v>2</v>
      </c>
    </row>
    <row r="2198" spans="1:13" x14ac:dyDescent="0.2">
      <c r="A2198" t="s">
        <v>256</v>
      </c>
      <c r="B2198" t="s">
        <v>109</v>
      </c>
      <c r="C2198">
        <v>67</v>
      </c>
      <c r="D2198">
        <v>20.795000000000002</v>
      </c>
      <c r="E2198">
        <v>5259</v>
      </c>
      <c r="F2198">
        <v>5284</v>
      </c>
      <c r="G2198">
        <v>5300</v>
      </c>
      <c r="H2198" t="s">
        <v>49</v>
      </c>
      <c r="I2198">
        <v>659549</v>
      </c>
      <c r="J2198">
        <v>21148468</v>
      </c>
      <c r="K2198">
        <v>0.2</v>
      </c>
      <c r="L2198">
        <v>8.8999999999999996E-2</v>
      </c>
      <c r="M2198">
        <v>2</v>
      </c>
    </row>
    <row r="2199" spans="1:13" x14ac:dyDescent="0.2">
      <c r="A2199" t="s">
        <v>256</v>
      </c>
      <c r="B2199" t="s">
        <v>130</v>
      </c>
      <c r="C2199">
        <v>68</v>
      </c>
      <c r="D2199">
        <v>21.257000000000001</v>
      </c>
      <c r="E2199">
        <v>5392</v>
      </c>
      <c r="F2199">
        <v>5430</v>
      </c>
      <c r="G2199">
        <v>5491</v>
      </c>
      <c r="H2199" t="s">
        <v>14</v>
      </c>
      <c r="I2199">
        <v>483437</v>
      </c>
      <c r="J2199">
        <v>32178116</v>
      </c>
      <c r="K2199">
        <v>0.3</v>
      </c>
      <c r="L2199">
        <v>0.13500000000000001</v>
      </c>
      <c r="M2199">
        <v>2</v>
      </c>
    </row>
    <row r="2200" spans="1:13" x14ac:dyDescent="0.2">
      <c r="A2200" t="s">
        <v>256</v>
      </c>
      <c r="B2200" t="s">
        <v>131</v>
      </c>
      <c r="C2200">
        <v>69</v>
      </c>
      <c r="D2200">
        <v>21.84</v>
      </c>
      <c r="E2200">
        <v>5599</v>
      </c>
      <c r="F2200">
        <v>5615</v>
      </c>
      <c r="G2200">
        <v>5660</v>
      </c>
      <c r="H2200" t="s">
        <v>26</v>
      </c>
      <c r="I2200">
        <v>1056416</v>
      </c>
      <c r="J2200">
        <v>41415636</v>
      </c>
      <c r="K2200">
        <v>0.39</v>
      </c>
      <c r="L2200">
        <v>0.17399999999999999</v>
      </c>
      <c r="M2200">
        <v>2</v>
      </c>
    </row>
    <row r="2201" spans="1:13" x14ac:dyDescent="0.2">
      <c r="A2201" t="s">
        <v>256</v>
      </c>
      <c r="B2201" t="s">
        <v>132</v>
      </c>
      <c r="C2201">
        <v>70</v>
      </c>
      <c r="D2201">
        <v>22.036000000000001</v>
      </c>
      <c r="E2201">
        <v>5660</v>
      </c>
      <c r="F2201">
        <v>5676</v>
      </c>
      <c r="G2201">
        <v>5734</v>
      </c>
      <c r="H2201" t="s">
        <v>22</v>
      </c>
      <c r="I2201">
        <v>858366</v>
      </c>
      <c r="J2201">
        <v>44609210</v>
      </c>
      <c r="K2201">
        <v>0.42</v>
      </c>
      <c r="L2201">
        <v>0.187</v>
      </c>
      <c r="M2201">
        <v>2</v>
      </c>
    </row>
    <row r="2202" spans="1:13" x14ac:dyDescent="0.2">
      <c r="A2202" t="s">
        <v>256</v>
      </c>
      <c r="B2202" t="s">
        <v>133</v>
      </c>
      <c r="C2202">
        <v>71</v>
      </c>
      <c r="D2202">
        <v>22.292000000000002</v>
      </c>
      <c r="E2202">
        <v>5734</v>
      </c>
      <c r="F2202">
        <v>5757</v>
      </c>
      <c r="G2202">
        <v>5785</v>
      </c>
      <c r="H2202" t="s">
        <v>116</v>
      </c>
      <c r="I2202">
        <v>3046859</v>
      </c>
      <c r="J2202">
        <v>105064911</v>
      </c>
      <c r="K2202">
        <v>0.98</v>
      </c>
      <c r="L2202">
        <v>0.441</v>
      </c>
      <c r="M2202">
        <v>2</v>
      </c>
    </row>
    <row r="2203" spans="1:13" x14ac:dyDescent="0.2">
      <c r="A2203" t="s">
        <v>256</v>
      </c>
      <c r="B2203" t="s">
        <v>134</v>
      </c>
      <c r="C2203">
        <v>72</v>
      </c>
      <c r="D2203">
        <v>22.422000000000001</v>
      </c>
      <c r="E2203">
        <v>5785</v>
      </c>
      <c r="F2203">
        <v>5799</v>
      </c>
      <c r="G2203">
        <v>5821</v>
      </c>
      <c r="H2203" t="s">
        <v>113</v>
      </c>
      <c r="I2203">
        <v>479267</v>
      </c>
      <c r="J2203">
        <v>15869254</v>
      </c>
      <c r="K2203">
        <v>0.15</v>
      </c>
      <c r="L2203">
        <v>6.7000000000000004E-2</v>
      </c>
      <c r="M2203">
        <v>2</v>
      </c>
    </row>
    <row r="2204" spans="1:13" x14ac:dyDescent="0.2">
      <c r="A2204" t="s">
        <v>256</v>
      </c>
      <c r="B2204" t="s">
        <v>135</v>
      </c>
      <c r="C2204">
        <v>73</v>
      </c>
      <c r="D2204">
        <v>22.591999999999999</v>
      </c>
      <c r="E2204">
        <v>5821</v>
      </c>
      <c r="F2204">
        <v>5852</v>
      </c>
      <c r="G2204">
        <v>5861</v>
      </c>
      <c r="H2204" t="s">
        <v>113</v>
      </c>
      <c r="I2204">
        <v>635201</v>
      </c>
      <c r="J2204">
        <v>19072500</v>
      </c>
      <c r="K2204">
        <v>0.18</v>
      </c>
      <c r="L2204">
        <v>0.08</v>
      </c>
      <c r="M2204">
        <v>2</v>
      </c>
    </row>
    <row r="2205" spans="1:13" x14ac:dyDescent="0.2">
      <c r="A2205" t="s">
        <v>256</v>
      </c>
      <c r="B2205" t="s">
        <v>136</v>
      </c>
      <c r="C2205">
        <v>74</v>
      </c>
      <c r="D2205">
        <v>22.693000000000001</v>
      </c>
      <c r="E2205">
        <v>5861</v>
      </c>
      <c r="F2205">
        <v>5884</v>
      </c>
      <c r="G2205">
        <v>5905</v>
      </c>
      <c r="H2205" t="s">
        <v>26</v>
      </c>
      <c r="I2205">
        <v>2542963</v>
      </c>
      <c r="J2205">
        <v>85969142</v>
      </c>
      <c r="K2205">
        <v>0.8</v>
      </c>
      <c r="L2205">
        <v>0.36099999999999999</v>
      </c>
      <c r="M2205">
        <v>2</v>
      </c>
    </row>
    <row r="2206" spans="1:13" x14ac:dyDescent="0.2">
      <c r="A2206" t="s">
        <v>256</v>
      </c>
      <c r="B2206" t="s">
        <v>137</v>
      </c>
      <c r="C2206">
        <v>75</v>
      </c>
      <c r="D2206">
        <v>23.106000000000002</v>
      </c>
      <c r="E2206">
        <v>5998</v>
      </c>
      <c r="F2206">
        <v>6015</v>
      </c>
      <c r="G2206">
        <v>6047</v>
      </c>
      <c r="H2206" t="s">
        <v>52</v>
      </c>
      <c r="I2206">
        <v>2122378</v>
      </c>
      <c r="J2206">
        <v>62183535</v>
      </c>
      <c r="K2206">
        <v>0.57999999999999996</v>
      </c>
      <c r="L2206">
        <v>0.26100000000000001</v>
      </c>
      <c r="M2206">
        <v>2</v>
      </c>
    </row>
    <row r="2207" spans="1:13" x14ac:dyDescent="0.2">
      <c r="A2207" t="s">
        <v>256</v>
      </c>
      <c r="B2207" t="s">
        <v>138</v>
      </c>
      <c r="C2207">
        <v>76</v>
      </c>
      <c r="D2207">
        <v>23.315999999999999</v>
      </c>
      <c r="E2207">
        <v>6047</v>
      </c>
      <c r="F2207">
        <v>6081</v>
      </c>
      <c r="G2207">
        <v>6097</v>
      </c>
      <c r="H2207" t="s">
        <v>52</v>
      </c>
      <c r="I2207">
        <v>2653867</v>
      </c>
      <c r="J2207">
        <v>70418386</v>
      </c>
      <c r="K2207">
        <v>0.66</v>
      </c>
      <c r="L2207">
        <v>0.29499999999999998</v>
      </c>
      <c r="M2207">
        <v>2</v>
      </c>
    </row>
    <row r="2208" spans="1:13" x14ac:dyDescent="0.2">
      <c r="A2208" t="s">
        <v>256</v>
      </c>
      <c r="B2208" t="s">
        <v>139</v>
      </c>
      <c r="C2208">
        <v>77</v>
      </c>
      <c r="D2208">
        <v>23.44</v>
      </c>
      <c r="E2208">
        <v>6097</v>
      </c>
      <c r="F2208">
        <v>6121</v>
      </c>
      <c r="G2208">
        <v>6136</v>
      </c>
      <c r="H2208" t="s">
        <v>26</v>
      </c>
      <c r="I2208">
        <v>2907700</v>
      </c>
      <c r="J2208">
        <v>95843738</v>
      </c>
      <c r="K2208">
        <v>0.9</v>
      </c>
      <c r="L2208">
        <v>0.40200000000000002</v>
      </c>
      <c r="M2208">
        <v>2</v>
      </c>
    </row>
    <row r="2209" spans="1:13" x14ac:dyDescent="0.2">
      <c r="A2209" t="s">
        <v>256</v>
      </c>
      <c r="B2209" t="s">
        <v>140</v>
      </c>
      <c r="C2209">
        <v>78</v>
      </c>
      <c r="D2209">
        <v>23.541</v>
      </c>
      <c r="E2209">
        <v>6136</v>
      </c>
      <c r="F2209">
        <v>6153</v>
      </c>
      <c r="G2209">
        <v>6182</v>
      </c>
      <c r="H2209" t="s">
        <v>43</v>
      </c>
      <c r="I2209">
        <v>1883229</v>
      </c>
      <c r="J2209">
        <v>58681503</v>
      </c>
      <c r="K2209">
        <v>0.55000000000000004</v>
      </c>
      <c r="L2209">
        <v>0.246</v>
      </c>
      <c r="M2209">
        <v>2</v>
      </c>
    </row>
    <row r="2210" spans="1:13" x14ac:dyDescent="0.2">
      <c r="A2210" t="s">
        <v>256</v>
      </c>
      <c r="B2210" t="s">
        <v>141</v>
      </c>
      <c r="C2210">
        <v>79</v>
      </c>
      <c r="D2210">
        <v>24.331</v>
      </c>
      <c r="E2210">
        <v>6361</v>
      </c>
      <c r="F2210">
        <v>6402</v>
      </c>
      <c r="G2210">
        <v>6419</v>
      </c>
      <c r="H2210" t="s">
        <v>124</v>
      </c>
      <c r="I2210">
        <v>549986</v>
      </c>
      <c r="J2210">
        <v>25424904</v>
      </c>
      <c r="K2210">
        <v>0.24</v>
      </c>
      <c r="L2210">
        <v>0.107</v>
      </c>
      <c r="M2210">
        <v>2</v>
      </c>
    </row>
    <row r="2211" spans="1:13" x14ac:dyDescent="0.2">
      <c r="A2211" t="s">
        <v>256</v>
      </c>
      <c r="B2211" t="s">
        <v>142</v>
      </c>
      <c r="C2211">
        <v>80</v>
      </c>
      <c r="D2211">
        <v>24.603000000000002</v>
      </c>
      <c r="E2211">
        <v>6456</v>
      </c>
      <c r="F2211">
        <v>6488</v>
      </c>
      <c r="G2211">
        <v>6562</v>
      </c>
      <c r="H2211" t="s">
        <v>22</v>
      </c>
      <c r="I2211">
        <v>10439532</v>
      </c>
      <c r="J2211">
        <v>284161846</v>
      </c>
      <c r="K2211">
        <v>2.66</v>
      </c>
      <c r="L2211">
        <v>1.1919999999999999</v>
      </c>
      <c r="M2211">
        <v>2</v>
      </c>
    </row>
    <row r="2212" spans="1:13" x14ac:dyDescent="0.2">
      <c r="A2212" t="s">
        <v>256</v>
      </c>
      <c r="B2212" t="s">
        <v>143</v>
      </c>
      <c r="C2212">
        <v>81</v>
      </c>
      <c r="D2212">
        <v>24.971</v>
      </c>
      <c r="E2212">
        <v>6562</v>
      </c>
      <c r="F2212">
        <v>6605</v>
      </c>
      <c r="G2212">
        <v>6623</v>
      </c>
      <c r="H2212" t="s">
        <v>99</v>
      </c>
      <c r="I2212">
        <v>1768160</v>
      </c>
      <c r="J2212">
        <v>47030570</v>
      </c>
      <c r="K2212">
        <v>0.44</v>
      </c>
      <c r="L2212">
        <v>0.19700000000000001</v>
      </c>
      <c r="M2212">
        <v>2</v>
      </c>
    </row>
    <row r="2213" spans="1:13" x14ac:dyDescent="0.2">
      <c r="A2213" t="s">
        <v>256</v>
      </c>
      <c r="B2213" t="s">
        <v>144</v>
      </c>
      <c r="C2213">
        <v>82</v>
      </c>
      <c r="D2213">
        <v>26.989000000000001</v>
      </c>
      <c r="E2213">
        <v>7207</v>
      </c>
      <c r="F2213">
        <v>7243</v>
      </c>
      <c r="G2213">
        <v>7264</v>
      </c>
      <c r="H2213" t="s">
        <v>155</v>
      </c>
      <c r="I2213">
        <v>587807</v>
      </c>
      <c r="J2213">
        <v>18385712</v>
      </c>
      <c r="K2213">
        <v>0.17</v>
      </c>
      <c r="L2213">
        <v>7.6999999999999999E-2</v>
      </c>
      <c r="M2213">
        <v>2</v>
      </c>
    </row>
    <row r="2214" spans="1:13" x14ac:dyDescent="0.2">
      <c r="A2214" t="s">
        <v>256</v>
      </c>
      <c r="B2214" t="s">
        <v>146</v>
      </c>
      <c r="C2214">
        <v>83</v>
      </c>
      <c r="D2214">
        <v>28.818000000000001</v>
      </c>
      <c r="E2214">
        <v>7764</v>
      </c>
      <c r="F2214">
        <v>7821</v>
      </c>
      <c r="G2214">
        <v>7842</v>
      </c>
      <c r="H2214" t="s">
        <v>157</v>
      </c>
      <c r="I2214">
        <v>759562</v>
      </c>
      <c r="J2214">
        <v>22315002</v>
      </c>
      <c r="K2214">
        <v>0.21</v>
      </c>
      <c r="L2214">
        <v>9.4E-2</v>
      </c>
      <c r="M2214">
        <v>2</v>
      </c>
    </row>
    <row r="2215" spans="1:13" x14ac:dyDescent="0.2">
      <c r="A2215" t="s">
        <v>256</v>
      </c>
      <c r="B2215" t="s">
        <v>148</v>
      </c>
      <c r="C2215">
        <v>84</v>
      </c>
      <c r="D2215">
        <v>29.257999999999999</v>
      </c>
      <c r="E2215">
        <v>7922</v>
      </c>
      <c r="F2215">
        <v>7960</v>
      </c>
      <c r="G2215">
        <v>7982</v>
      </c>
      <c r="H2215" t="s">
        <v>126</v>
      </c>
      <c r="I2215">
        <v>1033112</v>
      </c>
      <c r="J2215">
        <v>28403030</v>
      </c>
      <c r="K2215">
        <v>0.27</v>
      </c>
      <c r="L2215">
        <v>0.11899999999999999</v>
      </c>
      <c r="M2215">
        <v>2</v>
      </c>
    </row>
    <row r="2216" spans="1:13" x14ac:dyDescent="0.2">
      <c r="A2216" t="s">
        <v>256</v>
      </c>
      <c r="B2216" t="s">
        <v>149</v>
      </c>
      <c r="C2216">
        <v>85</v>
      </c>
      <c r="D2216">
        <v>32.872</v>
      </c>
      <c r="E2216">
        <v>9043</v>
      </c>
      <c r="F2216">
        <v>9103</v>
      </c>
      <c r="G2216">
        <v>9128</v>
      </c>
      <c r="H2216" t="s">
        <v>38</v>
      </c>
      <c r="I2216">
        <v>464153</v>
      </c>
      <c r="J2216">
        <v>11579828</v>
      </c>
      <c r="K2216">
        <v>0.11</v>
      </c>
      <c r="L2216">
        <v>4.9000000000000002E-2</v>
      </c>
      <c r="M2216">
        <v>2</v>
      </c>
    </row>
    <row r="2217" spans="1:13" x14ac:dyDescent="0.2">
      <c r="A2217" t="s">
        <v>257</v>
      </c>
      <c r="B2217" t="s">
        <v>13</v>
      </c>
      <c r="C2217">
        <v>1</v>
      </c>
      <c r="D2217">
        <v>4.3940000000000001</v>
      </c>
      <c r="E2217">
        <v>76</v>
      </c>
      <c r="F2217">
        <v>97</v>
      </c>
      <c r="G2217">
        <v>129</v>
      </c>
      <c r="H2217" t="s">
        <v>157</v>
      </c>
      <c r="I2217">
        <v>524054</v>
      </c>
      <c r="J2217">
        <v>14099176</v>
      </c>
      <c r="K2217">
        <v>0.11</v>
      </c>
      <c r="L2217">
        <v>0.05</v>
      </c>
      <c r="M2217">
        <v>2</v>
      </c>
    </row>
    <row r="2218" spans="1:13" x14ac:dyDescent="0.2">
      <c r="A2218" t="s">
        <v>257</v>
      </c>
      <c r="B2218" t="s">
        <v>15</v>
      </c>
      <c r="C2218">
        <v>2</v>
      </c>
      <c r="D2218">
        <v>4.87</v>
      </c>
      <c r="E2218">
        <v>235</v>
      </c>
      <c r="F2218">
        <v>248</v>
      </c>
      <c r="G2218">
        <v>329</v>
      </c>
      <c r="H2218" t="s">
        <v>66</v>
      </c>
      <c r="I2218">
        <v>425996</v>
      </c>
      <c r="J2218">
        <v>14490153</v>
      </c>
      <c r="K2218">
        <v>0.11</v>
      </c>
      <c r="L2218">
        <v>5.0999999999999997E-2</v>
      </c>
      <c r="M2218">
        <v>2</v>
      </c>
    </row>
    <row r="2219" spans="1:13" x14ac:dyDescent="0.2">
      <c r="A2219" t="s">
        <v>257</v>
      </c>
      <c r="B2219" t="s">
        <v>17</v>
      </c>
      <c r="C2219">
        <v>3</v>
      </c>
      <c r="D2219">
        <v>5.4210000000000003</v>
      </c>
      <c r="E2219">
        <v>409</v>
      </c>
      <c r="F2219">
        <v>422</v>
      </c>
      <c r="G2219">
        <v>486</v>
      </c>
      <c r="H2219" t="s">
        <v>118</v>
      </c>
      <c r="I2219">
        <v>8277355</v>
      </c>
      <c r="J2219">
        <v>188090218</v>
      </c>
      <c r="K2219">
        <v>1.49</v>
      </c>
      <c r="L2219">
        <v>0.66800000000000004</v>
      </c>
      <c r="M2219">
        <v>2</v>
      </c>
    </row>
    <row r="2220" spans="1:13" x14ac:dyDescent="0.2">
      <c r="A2220" t="s">
        <v>257</v>
      </c>
      <c r="B2220" t="s">
        <v>19</v>
      </c>
      <c r="C2220">
        <v>4</v>
      </c>
      <c r="D2220">
        <v>5.7549999999999999</v>
      </c>
      <c r="E2220">
        <v>486</v>
      </c>
      <c r="F2220">
        <v>528</v>
      </c>
      <c r="G2220">
        <v>613</v>
      </c>
      <c r="H2220" t="s">
        <v>22</v>
      </c>
      <c r="I2220">
        <v>3401583</v>
      </c>
      <c r="J2220">
        <v>163441554</v>
      </c>
      <c r="K2220">
        <v>1.29</v>
      </c>
      <c r="L2220">
        <v>0.58099999999999996</v>
      </c>
      <c r="M2220">
        <v>2</v>
      </c>
    </row>
    <row r="2221" spans="1:13" x14ac:dyDescent="0.2">
      <c r="A2221" t="s">
        <v>257</v>
      </c>
      <c r="B2221" t="s">
        <v>21</v>
      </c>
      <c r="C2221">
        <v>5</v>
      </c>
      <c r="D2221">
        <v>6.1139999999999999</v>
      </c>
      <c r="E2221">
        <v>613</v>
      </c>
      <c r="F2221">
        <v>641</v>
      </c>
      <c r="G2221">
        <v>735</v>
      </c>
      <c r="H2221" t="s">
        <v>22</v>
      </c>
      <c r="I2221">
        <v>1177219</v>
      </c>
      <c r="J2221">
        <v>61009084</v>
      </c>
      <c r="K2221">
        <v>0.48</v>
      </c>
      <c r="L2221">
        <v>0.217</v>
      </c>
      <c r="M2221">
        <v>2</v>
      </c>
    </row>
    <row r="2222" spans="1:13" x14ac:dyDescent="0.2">
      <c r="A2222" t="s">
        <v>257</v>
      </c>
      <c r="B2222" t="s">
        <v>23</v>
      </c>
      <c r="C2222">
        <v>6</v>
      </c>
      <c r="D2222">
        <v>6.7960000000000003</v>
      </c>
      <c r="E2222">
        <v>802</v>
      </c>
      <c r="F2222">
        <v>857</v>
      </c>
      <c r="G2222">
        <v>922</v>
      </c>
      <c r="H2222" t="s">
        <v>127</v>
      </c>
      <c r="I2222">
        <v>628936</v>
      </c>
      <c r="J2222">
        <v>33373021</v>
      </c>
      <c r="K2222">
        <v>0.26</v>
      </c>
      <c r="L2222">
        <v>0.11899999999999999</v>
      </c>
      <c r="M2222">
        <v>2</v>
      </c>
    </row>
    <row r="2223" spans="1:13" x14ac:dyDescent="0.2">
      <c r="A2223" t="s">
        <v>257</v>
      </c>
      <c r="B2223" t="s">
        <v>25</v>
      </c>
      <c r="C2223">
        <v>7</v>
      </c>
      <c r="D2223">
        <v>7.51</v>
      </c>
      <c r="E2223">
        <v>1038</v>
      </c>
      <c r="F2223">
        <v>1083</v>
      </c>
      <c r="G2223">
        <v>1162</v>
      </c>
      <c r="H2223" t="s">
        <v>38</v>
      </c>
      <c r="I2223">
        <v>646302</v>
      </c>
      <c r="J2223">
        <v>32207509</v>
      </c>
      <c r="K2223">
        <v>0.25</v>
      </c>
      <c r="L2223">
        <v>0.114</v>
      </c>
      <c r="M2223">
        <v>2</v>
      </c>
    </row>
    <row r="2224" spans="1:13" x14ac:dyDescent="0.2">
      <c r="A2224" t="s">
        <v>257</v>
      </c>
      <c r="B2224" t="s">
        <v>27</v>
      </c>
      <c r="C2224">
        <v>8</v>
      </c>
      <c r="D2224">
        <v>7.8150000000000004</v>
      </c>
      <c r="E2224">
        <v>1162</v>
      </c>
      <c r="F2224">
        <v>1179</v>
      </c>
      <c r="G2224">
        <v>1221</v>
      </c>
      <c r="H2224" t="s">
        <v>20</v>
      </c>
      <c r="I2224">
        <v>7556343</v>
      </c>
      <c r="J2224">
        <v>277327463</v>
      </c>
      <c r="K2224">
        <v>2.19</v>
      </c>
      <c r="L2224">
        <v>0.98499999999999999</v>
      </c>
      <c r="M2224">
        <v>2</v>
      </c>
    </row>
    <row r="2225" spans="1:13" x14ac:dyDescent="0.2">
      <c r="A2225" t="s">
        <v>257</v>
      </c>
      <c r="B2225" t="s">
        <v>29</v>
      </c>
      <c r="C2225">
        <v>9</v>
      </c>
      <c r="D2225">
        <v>8.0050000000000008</v>
      </c>
      <c r="E2225">
        <v>1221</v>
      </c>
      <c r="F2225">
        <v>1239</v>
      </c>
      <c r="G2225">
        <v>1350</v>
      </c>
      <c r="H2225" t="s">
        <v>20</v>
      </c>
      <c r="I2225">
        <v>9774672</v>
      </c>
      <c r="J2225">
        <v>438102836</v>
      </c>
      <c r="K2225">
        <v>3.46</v>
      </c>
      <c r="L2225">
        <v>1.556</v>
      </c>
      <c r="M2225">
        <v>2</v>
      </c>
    </row>
    <row r="2226" spans="1:13" x14ac:dyDescent="0.2">
      <c r="A2226" t="s">
        <v>257</v>
      </c>
      <c r="B2226" t="s">
        <v>31</v>
      </c>
      <c r="C2226">
        <v>10</v>
      </c>
      <c r="D2226">
        <v>8.468</v>
      </c>
      <c r="E2226">
        <v>1350</v>
      </c>
      <c r="F2226">
        <v>1385</v>
      </c>
      <c r="G2226">
        <v>1466</v>
      </c>
      <c r="H2226" t="s">
        <v>43</v>
      </c>
      <c r="I2226">
        <v>596648</v>
      </c>
      <c r="J2226">
        <v>42587598</v>
      </c>
      <c r="K2226">
        <v>0.34</v>
      </c>
      <c r="L2226">
        <v>0.151</v>
      </c>
      <c r="M2226">
        <v>2</v>
      </c>
    </row>
    <row r="2227" spans="1:13" x14ac:dyDescent="0.2">
      <c r="A2227" t="s">
        <v>257</v>
      </c>
      <c r="B2227" t="s">
        <v>33</v>
      </c>
      <c r="C2227">
        <v>11</v>
      </c>
      <c r="D2227">
        <v>8.9139999999999997</v>
      </c>
      <c r="E2227">
        <v>1466</v>
      </c>
      <c r="F2227">
        <v>1526</v>
      </c>
      <c r="G2227">
        <v>1555</v>
      </c>
      <c r="H2227" t="s">
        <v>155</v>
      </c>
      <c r="I2227">
        <v>898114</v>
      </c>
      <c r="J2227">
        <v>50782376</v>
      </c>
      <c r="K2227">
        <v>0.4</v>
      </c>
      <c r="L2227">
        <v>0.18</v>
      </c>
      <c r="M2227">
        <v>2</v>
      </c>
    </row>
    <row r="2228" spans="1:13" x14ac:dyDescent="0.2">
      <c r="A2228" t="s">
        <v>257</v>
      </c>
      <c r="B2228" t="s">
        <v>35</v>
      </c>
      <c r="C2228">
        <v>12</v>
      </c>
      <c r="D2228">
        <v>9.0540000000000003</v>
      </c>
      <c r="E2228">
        <v>1555</v>
      </c>
      <c r="F2228">
        <v>1571</v>
      </c>
      <c r="G2228">
        <v>1628</v>
      </c>
      <c r="H2228" t="s">
        <v>123</v>
      </c>
      <c r="I2228">
        <v>1265883</v>
      </c>
      <c r="J2228">
        <v>61764715</v>
      </c>
      <c r="K2228">
        <v>0.49</v>
      </c>
      <c r="L2228">
        <v>0.219</v>
      </c>
      <c r="M2228">
        <v>2</v>
      </c>
    </row>
    <row r="2229" spans="1:13" x14ac:dyDescent="0.2">
      <c r="A2229" t="s">
        <v>257</v>
      </c>
      <c r="B2229" t="s">
        <v>37</v>
      </c>
      <c r="C2229">
        <v>13</v>
      </c>
      <c r="D2229">
        <v>9.3070000000000004</v>
      </c>
      <c r="E2229">
        <v>1628</v>
      </c>
      <c r="F2229">
        <v>1651</v>
      </c>
      <c r="G2229">
        <v>1663</v>
      </c>
      <c r="H2229" t="s">
        <v>20</v>
      </c>
      <c r="I2229">
        <v>8551057</v>
      </c>
      <c r="J2229">
        <v>246592232</v>
      </c>
      <c r="K2229">
        <v>1.95</v>
      </c>
      <c r="L2229">
        <v>0.876</v>
      </c>
      <c r="M2229">
        <v>2</v>
      </c>
    </row>
    <row r="2230" spans="1:13" x14ac:dyDescent="0.2">
      <c r="A2230" t="s">
        <v>257</v>
      </c>
      <c r="B2230" t="s">
        <v>39</v>
      </c>
      <c r="C2230">
        <v>14</v>
      </c>
      <c r="D2230">
        <v>9.3670000000000009</v>
      </c>
      <c r="E2230">
        <v>1663</v>
      </c>
      <c r="F2230">
        <v>1670</v>
      </c>
      <c r="G2230">
        <v>1784</v>
      </c>
      <c r="H2230" t="s">
        <v>22</v>
      </c>
      <c r="I2230">
        <v>5016132</v>
      </c>
      <c r="J2230">
        <v>278122427</v>
      </c>
      <c r="K2230">
        <v>2.2000000000000002</v>
      </c>
      <c r="L2230">
        <v>0.98799999999999999</v>
      </c>
      <c r="M2230">
        <v>2</v>
      </c>
    </row>
    <row r="2231" spans="1:13" x14ac:dyDescent="0.2">
      <c r="A2231" t="s">
        <v>257</v>
      </c>
      <c r="B2231" t="s">
        <v>40</v>
      </c>
      <c r="C2231">
        <v>15</v>
      </c>
      <c r="D2231">
        <v>9.9480000000000004</v>
      </c>
      <c r="E2231">
        <v>1784</v>
      </c>
      <c r="F2231">
        <v>1854</v>
      </c>
      <c r="G2231">
        <v>1934</v>
      </c>
      <c r="H2231" t="s">
        <v>49</v>
      </c>
      <c r="I2231">
        <v>61349387</v>
      </c>
      <c r="J2231">
        <v>4468319784</v>
      </c>
      <c r="K2231">
        <v>35.31</v>
      </c>
      <c r="L2231">
        <v>15.875</v>
      </c>
      <c r="M2231">
        <v>2</v>
      </c>
    </row>
    <row r="2232" spans="1:13" x14ac:dyDescent="0.2">
      <c r="A2232" t="s">
        <v>257</v>
      </c>
      <c r="B2232" t="s">
        <v>41</v>
      </c>
      <c r="C2232">
        <v>16</v>
      </c>
      <c r="D2232">
        <v>10.406000000000001</v>
      </c>
      <c r="E2232">
        <v>1934</v>
      </c>
      <c r="F2232">
        <v>1998</v>
      </c>
      <c r="G2232">
        <v>2017</v>
      </c>
      <c r="H2232" t="s">
        <v>22</v>
      </c>
      <c r="I2232">
        <v>15399335</v>
      </c>
      <c r="J2232">
        <v>761993780</v>
      </c>
      <c r="K2232">
        <v>6.02</v>
      </c>
      <c r="L2232">
        <v>2.7069999999999999</v>
      </c>
      <c r="M2232">
        <v>2</v>
      </c>
    </row>
    <row r="2233" spans="1:13" x14ac:dyDescent="0.2">
      <c r="A2233" t="s">
        <v>257</v>
      </c>
      <c r="B2233" t="s">
        <v>42</v>
      </c>
      <c r="C2233">
        <v>17</v>
      </c>
      <c r="D2233">
        <v>10.494999999999999</v>
      </c>
      <c r="E2233">
        <v>2017</v>
      </c>
      <c r="F2233">
        <v>2027</v>
      </c>
      <c r="G2233">
        <v>2080</v>
      </c>
      <c r="H2233" t="s">
        <v>20</v>
      </c>
      <c r="I2233">
        <v>4917127</v>
      </c>
      <c r="J2233">
        <v>220224930</v>
      </c>
      <c r="K2233">
        <v>1.74</v>
      </c>
      <c r="L2233">
        <v>0.78200000000000003</v>
      </c>
      <c r="M2233">
        <v>2</v>
      </c>
    </row>
    <row r="2234" spans="1:13" x14ac:dyDescent="0.2">
      <c r="A2234" t="s">
        <v>257</v>
      </c>
      <c r="B2234" t="s">
        <v>44</v>
      </c>
      <c r="C2234">
        <v>18</v>
      </c>
      <c r="D2234">
        <v>10.765000000000001</v>
      </c>
      <c r="E2234">
        <v>2080</v>
      </c>
      <c r="F2234">
        <v>2112</v>
      </c>
      <c r="G2234">
        <v>2144</v>
      </c>
      <c r="H2234" t="s">
        <v>22</v>
      </c>
      <c r="I2234">
        <v>2468969</v>
      </c>
      <c r="J2234">
        <v>129059732</v>
      </c>
      <c r="K2234">
        <v>1.02</v>
      </c>
      <c r="L2234">
        <v>0.45900000000000002</v>
      </c>
      <c r="M2234">
        <v>2</v>
      </c>
    </row>
    <row r="2235" spans="1:13" x14ac:dyDescent="0.2">
      <c r="A2235" t="s">
        <v>257</v>
      </c>
      <c r="B2235" t="s">
        <v>46</v>
      </c>
      <c r="C2235">
        <v>19</v>
      </c>
      <c r="D2235">
        <v>11.273999999999999</v>
      </c>
      <c r="E2235">
        <v>2169</v>
      </c>
      <c r="F2235">
        <v>2273</v>
      </c>
      <c r="G2235">
        <v>2311</v>
      </c>
      <c r="H2235" t="s">
        <v>22</v>
      </c>
      <c r="I2235">
        <v>94070720</v>
      </c>
      <c r="J2235">
        <v>12653272998</v>
      </c>
      <c r="K2235">
        <v>100</v>
      </c>
      <c r="L2235">
        <v>44.954000000000001</v>
      </c>
      <c r="M2235">
        <v>2</v>
      </c>
    </row>
    <row r="2236" spans="1:13" x14ac:dyDescent="0.2">
      <c r="A2236" t="s">
        <v>257</v>
      </c>
      <c r="B2236" t="s">
        <v>48</v>
      </c>
      <c r="C2236">
        <v>20</v>
      </c>
      <c r="D2236">
        <v>11.448</v>
      </c>
      <c r="E2236">
        <v>2311</v>
      </c>
      <c r="F2236">
        <v>2328</v>
      </c>
      <c r="G2236">
        <v>2363</v>
      </c>
      <c r="H2236" t="s">
        <v>22</v>
      </c>
      <c r="I2236">
        <v>9112803</v>
      </c>
      <c r="J2236">
        <v>256975675</v>
      </c>
      <c r="K2236">
        <v>2.0299999999999998</v>
      </c>
      <c r="L2236">
        <v>0.91300000000000003</v>
      </c>
      <c r="M2236">
        <v>2</v>
      </c>
    </row>
    <row r="2237" spans="1:13" x14ac:dyDescent="0.2">
      <c r="A2237" t="s">
        <v>257</v>
      </c>
      <c r="B2237" t="s">
        <v>50</v>
      </c>
      <c r="C2237">
        <v>21</v>
      </c>
      <c r="D2237">
        <v>11.772</v>
      </c>
      <c r="E2237">
        <v>2400</v>
      </c>
      <c r="F2237">
        <v>2430</v>
      </c>
      <c r="G2237">
        <v>2497</v>
      </c>
      <c r="H2237" t="s">
        <v>52</v>
      </c>
      <c r="I2237">
        <v>37786534</v>
      </c>
      <c r="J2237">
        <v>1315126141</v>
      </c>
      <c r="K2237">
        <v>10.39</v>
      </c>
      <c r="L2237">
        <v>4.6719999999999997</v>
      </c>
      <c r="M2237">
        <v>2</v>
      </c>
    </row>
    <row r="2238" spans="1:13" x14ac:dyDescent="0.2">
      <c r="A2238" t="s">
        <v>257</v>
      </c>
      <c r="B2238" t="s">
        <v>51</v>
      </c>
      <c r="C2238">
        <v>22</v>
      </c>
      <c r="D2238">
        <v>12.074</v>
      </c>
      <c r="E2238">
        <v>2497</v>
      </c>
      <c r="F2238">
        <v>2526</v>
      </c>
      <c r="G2238">
        <v>2579</v>
      </c>
      <c r="H2238" t="s">
        <v>22</v>
      </c>
      <c r="I2238">
        <v>2474308</v>
      </c>
      <c r="J2238">
        <v>110602428</v>
      </c>
      <c r="K2238">
        <v>0.87</v>
      </c>
      <c r="L2238">
        <v>0.39300000000000002</v>
      </c>
      <c r="M2238">
        <v>2</v>
      </c>
    </row>
    <row r="2239" spans="1:13" x14ac:dyDescent="0.2">
      <c r="A2239" t="s">
        <v>257</v>
      </c>
      <c r="B2239" t="s">
        <v>53</v>
      </c>
      <c r="C2239">
        <v>23</v>
      </c>
      <c r="D2239">
        <v>12.305999999999999</v>
      </c>
      <c r="E2239">
        <v>2579</v>
      </c>
      <c r="F2239">
        <v>2599</v>
      </c>
      <c r="G2239">
        <v>2648</v>
      </c>
      <c r="H2239" t="s">
        <v>49</v>
      </c>
      <c r="I2239">
        <v>946595</v>
      </c>
      <c r="J2239">
        <v>55157867</v>
      </c>
      <c r="K2239">
        <v>0.44</v>
      </c>
      <c r="L2239">
        <v>0.19600000000000001</v>
      </c>
      <c r="M2239">
        <v>2</v>
      </c>
    </row>
    <row r="2240" spans="1:13" x14ac:dyDescent="0.2">
      <c r="A2240" t="s">
        <v>257</v>
      </c>
      <c r="B2240" t="s">
        <v>55</v>
      </c>
      <c r="C2240">
        <v>24</v>
      </c>
      <c r="D2240">
        <v>12.753</v>
      </c>
      <c r="E2240">
        <v>2711</v>
      </c>
      <c r="F2240">
        <v>2741</v>
      </c>
      <c r="G2240">
        <v>2768</v>
      </c>
      <c r="H2240" t="s">
        <v>49</v>
      </c>
      <c r="I2240">
        <v>563898</v>
      </c>
      <c r="J2240">
        <v>32882786</v>
      </c>
      <c r="K2240">
        <v>0.26</v>
      </c>
      <c r="L2240">
        <v>0.11700000000000001</v>
      </c>
      <c r="M2240">
        <v>2</v>
      </c>
    </row>
    <row r="2241" spans="1:13" x14ac:dyDescent="0.2">
      <c r="A2241" t="s">
        <v>257</v>
      </c>
      <c r="B2241" t="s">
        <v>57</v>
      </c>
      <c r="C2241">
        <v>25</v>
      </c>
      <c r="D2241">
        <v>12.999000000000001</v>
      </c>
      <c r="E2241">
        <v>2794</v>
      </c>
      <c r="F2241">
        <v>2818</v>
      </c>
      <c r="G2241">
        <v>2861</v>
      </c>
      <c r="H2241" t="s">
        <v>52</v>
      </c>
      <c r="I2241">
        <v>5957627</v>
      </c>
      <c r="J2241">
        <v>289940614</v>
      </c>
      <c r="K2241">
        <v>2.29</v>
      </c>
      <c r="L2241">
        <v>1.03</v>
      </c>
      <c r="M2241">
        <v>2</v>
      </c>
    </row>
    <row r="2242" spans="1:13" x14ac:dyDescent="0.2">
      <c r="A2242" t="s">
        <v>257</v>
      </c>
      <c r="B2242" t="s">
        <v>58</v>
      </c>
      <c r="C2242">
        <v>26</v>
      </c>
      <c r="D2242">
        <v>13.179</v>
      </c>
      <c r="E2242">
        <v>2861</v>
      </c>
      <c r="F2242">
        <v>2875</v>
      </c>
      <c r="G2242">
        <v>2887</v>
      </c>
      <c r="H2242" t="s">
        <v>49</v>
      </c>
      <c r="I2242">
        <v>811752</v>
      </c>
      <c r="J2242">
        <v>29502081</v>
      </c>
      <c r="K2242">
        <v>0.23</v>
      </c>
      <c r="L2242">
        <v>0.105</v>
      </c>
      <c r="M2242">
        <v>2</v>
      </c>
    </row>
    <row r="2243" spans="1:13" x14ac:dyDescent="0.2">
      <c r="A2243" t="s">
        <v>257</v>
      </c>
      <c r="B2243" t="s">
        <v>59</v>
      </c>
      <c r="C2243">
        <v>27</v>
      </c>
      <c r="D2243">
        <v>13.297000000000001</v>
      </c>
      <c r="E2243">
        <v>2887</v>
      </c>
      <c r="F2243">
        <v>2913</v>
      </c>
      <c r="G2243">
        <v>2943</v>
      </c>
      <c r="H2243" t="s">
        <v>22</v>
      </c>
      <c r="I2243">
        <v>1574644</v>
      </c>
      <c r="J2243">
        <v>100520724</v>
      </c>
      <c r="K2243">
        <v>0.79</v>
      </c>
      <c r="L2243">
        <v>0.35699999999999998</v>
      </c>
      <c r="M2243">
        <v>2</v>
      </c>
    </row>
    <row r="2244" spans="1:13" x14ac:dyDescent="0.2">
      <c r="A2244" t="s">
        <v>257</v>
      </c>
      <c r="B2244" t="s">
        <v>60</v>
      </c>
      <c r="C2244">
        <v>28</v>
      </c>
      <c r="D2244">
        <v>13.444000000000001</v>
      </c>
      <c r="E2244">
        <v>2943</v>
      </c>
      <c r="F2244">
        <v>2959</v>
      </c>
      <c r="G2244">
        <v>2969</v>
      </c>
      <c r="H2244" t="s">
        <v>49</v>
      </c>
      <c r="I2244">
        <v>2339710</v>
      </c>
      <c r="J2244">
        <v>73676678</v>
      </c>
      <c r="K2244">
        <v>0.57999999999999996</v>
      </c>
      <c r="L2244">
        <v>0.26200000000000001</v>
      </c>
      <c r="M2244">
        <v>2</v>
      </c>
    </row>
    <row r="2245" spans="1:13" x14ac:dyDescent="0.2">
      <c r="A2245" t="s">
        <v>257</v>
      </c>
      <c r="B2245" t="s">
        <v>61</v>
      </c>
      <c r="C2245">
        <v>29</v>
      </c>
      <c r="D2245">
        <v>13.516999999999999</v>
      </c>
      <c r="E2245">
        <v>2969</v>
      </c>
      <c r="F2245">
        <v>2982</v>
      </c>
      <c r="G2245">
        <v>3034</v>
      </c>
      <c r="H2245" t="s">
        <v>22</v>
      </c>
      <c r="I2245">
        <v>4473814</v>
      </c>
      <c r="J2245">
        <v>163336119</v>
      </c>
      <c r="K2245">
        <v>1.29</v>
      </c>
      <c r="L2245">
        <v>0.57999999999999996</v>
      </c>
      <c r="M2245">
        <v>2</v>
      </c>
    </row>
    <row r="2246" spans="1:13" x14ac:dyDescent="0.2">
      <c r="A2246" t="s">
        <v>257</v>
      </c>
      <c r="B2246" t="s">
        <v>62</v>
      </c>
      <c r="C2246">
        <v>30</v>
      </c>
      <c r="D2246">
        <v>13.776999999999999</v>
      </c>
      <c r="E2246">
        <v>3034</v>
      </c>
      <c r="F2246">
        <v>3064</v>
      </c>
      <c r="G2246">
        <v>3081</v>
      </c>
      <c r="H2246" t="s">
        <v>49</v>
      </c>
      <c r="I2246">
        <v>2097020</v>
      </c>
      <c r="J2246">
        <v>83530666</v>
      </c>
      <c r="K2246">
        <v>0.66</v>
      </c>
      <c r="L2246">
        <v>0.29699999999999999</v>
      </c>
      <c r="M2246">
        <v>2</v>
      </c>
    </row>
    <row r="2247" spans="1:13" x14ac:dyDescent="0.2">
      <c r="A2247" t="s">
        <v>257</v>
      </c>
      <c r="B2247" t="s">
        <v>63</v>
      </c>
      <c r="C2247">
        <v>31</v>
      </c>
      <c r="D2247">
        <v>13.894</v>
      </c>
      <c r="E2247">
        <v>3081</v>
      </c>
      <c r="F2247">
        <v>3102</v>
      </c>
      <c r="G2247">
        <v>3118</v>
      </c>
      <c r="H2247" t="s">
        <v>52</v>
      </c>
      <c r="I2247">
        <v>7035306</v>
      </c>
      <c r="J2247">
        <v>234883541</v>
      </c>
      <c r="K2247">
        <v>1.86</v>
      </c>
      <c r="L2247">
        <v>0.83399999999999996</v>
      </c>
      <c r="M2247">
        <v>2</v>
      </c>
    </row>
    <row r="2248" spans="1:13" x14ac:dyDescent="0.2">
      <c r="A2248" t="s">
        <v>257</v>
      </c>
      <c r="B2248" t="s">
        <v>65</v>
      </c>
      <c r="C2248">
        <v>32</v>
      </c>
      <c r="D2248">
        <v>13.99</v>
      </c>
      <c r="E2248">
        <v>3118</v>
      </c>
      <c r="F2248">
        <v>3132</v>
      </c>
      <c r="G2248">
        <v>3169</v>
      </c>
      <c r="H2248" t="s">
        <v>52</v>
      </c>
      <c r="I2248">
        <v>5909119</v>
      </c>
      <c r="J2248">
        <v>228106873</v>
      </c>
      <c r="K2248">
        <v>1.8</v>
      </c>
      <c r="L2248">
        <v>0.81</v>
      </c>
      <c r="M2248">
        <v>2</v>
      </c>
    </row>
    <row r="2249" spans="1:13" x14ac:dyDescent="0.2">
      <c r="A2249" t="s">
        <v>257</v>
      </c>
      <c r="B2249" t="s">
        <v>67</v>
      </c>
      <c r="C2249">
        <v>33</v>
      </c>
      <c r="D2249">
        <v>14.173999999999999</v>
      </c>
      <c r="E2249">
        <v>3169</v>
      </c>
      <c r="F2249">
        <v>3190</v>
      </c>
      <c r="G2249">
        <v>3210</v>
      </c>
      <c r="H2249" t="s">
        <v>26</v>
      </c>
      <c r="I2249">
        <v>3402100</v>
      </c>
      <c r="J2249">
        <v>129060881</v>
      </c>
      <c r="K2249">
        <v>1.02</v>
      </c>
      <c r="L2249">
        <v>0.45900000000000002</v>
      </c>
      <c r="M2249">
        <v>2</v>
      </c>
    </row>
    <row r="2250" spans="1:13" x14ac:dyDescent="0.2">
      <c r="A2250" t="s">
        <v>257</v>
      </c>
      <c r="B2250" t="s">
        <v>69</v>
      </c>
      <c r="C2250">
        <v>34</v>
      </c>
      <c r="D2250">
        <v>14.292</v>
      </c>
      <c r="E2250">
        <v>3210</v>
      </c>
      <c r="F2250">
        <v>3227</v>
      </c>
      <c r="G2250">
        <v>3241</v>
      </c>
      <c r="H2250" t="s">
        <v>26</v>
      </c>
      <c r="I2250">
        <v>1946015</v>
      </c>
      <c r="J2250">
        <v>77666185</v>
      </c>
      <c r="K2250">
        <v>0.61</v>
      </c>
      <c r="L2250">
        <v>0.27600000000000002</v>
      </c>
      <c r="M2250">
        <v>2</v>
      </c>
    </row>
    <row r="2251" spans="1:13" x14ac:dyDescent="0.2">
      <c r="A2251" t="s">
        <v>257</v>
      </c>
      <c r="B2251" t="s">
        <v>70</v>
      </c>
      <c r="C2251">
        <v>35</v>
      </c>
      <c r="D2251">
        <v>14.387</v>
      </c>
      <c r="E2251">
        <v>3241</v>
      </c>
      <c r="F2251">
        <v>3257</v>
      </c>
      <c r="G2251">
        <v>3286</v>
      </c>
      <c r="H2251" t="s">
        <v>26</v>
      </c>
      <c r="I2251">
        <v>7446299</v>
      </c>
      <c r="J2251">
        <v>248913454</v>
      </c>
      <c r="K2251">
        <v>1.97</v>
      </c>
      <c r="L2251">
        <v>0.88400000000000001</v>
      </c>
      <c r="M2251">
        <v>2</v>
      </c>
    </row>
    <row r="2252" spans="1:13" x14ac:dyDescent="0.2">
      <c r="A2252" t="s">
        <v>257</v>
      </c>
      <c r="B2252" t="s">
        <v>71</v>
      </c>
      <c r="C2252">
        <v>36</v>
      </c>
      <c r="D2252">
        <v>14.531000000000001</v>
      </c>
      <c r="E2252">
        <v>3286</v>
      </c>
      <c r="F2252">
        <v>3303</v>
      </c>
      <c r="G2252">
        <v>3319</v>
      </c>
      <c r="H2252" t="s">
        <v>49</v>
      </c>
      <c r="I2252">
        <v>2327439</v>
      </c>
      <c r="J2252">
        <v>79340423</v>
      </c>
      <c r="K2252">
        <v>0.63</v>
      </c>
      <c r="L2252">
        <v>0.28199999999999997</v>
      </c>
      <c r="M2252">
        <v>2</v>
      </c>
    </row>
    <row r="2253" spans="1:13" x14ac:dyDescent="0.2">
      <c r="A2253" t="s">
        <v>257</v>
      </c>
      <c r="B2253" t="s">
        <v>72</v>
      </c>
      <c r="C2253">
        <v>37</v>
      </c>
      <c r="D2253">
        <v>14.634</v>
      </c>
      <c r="E2253">
        <v>3319</v>
      </c>
      <c r="F2253">
        <v>3335</v>
      </c>
      <c r="G2253">
        <v>3360</v>
      </c>
      <c r="H2253" t="s">
        <v>22</v>
      </c>
      <c r="I2253">
        <v>3899550</v>
      </c>
      <c r="J2253">
        <v>123036817</v>
      </c>
      <c r="K2253">
        <v>0.97</v>
      </c>
      <c r="L2253">
        <v>0.437</v>
      </c>
      <c r="M2253">
        <v>2</v>
      </c>
    </row>
    <row r="2254" spans="1:13" x14ac:dyDescent="0.2">
      <c r="A2254" t="s">
        <v>257</v>
      </c>
      <c r="B2254" t="s">
        <v>73</v>
      </c>
      <c r="C2254">
        <v>38</v>
      </c>
      <c r="D2254">
        <v>14.863</v>
      </c>
      <c r="E2254">
        <v>3392</v>
      </c>
      <c r="F2254">
        <v>3408</v>
      </c>
      <c r="G2254">
        <v>3415</v>
      </c>
      <c r="H2254" t="s">
        <v>20</v>
      </c>
      <c r="I2254">
        <v>736193</v>
      </c>
      <c r="J2254">
        <v>20891463</v>
      </c>
      <c r="K2254">
        <v>0.17</v>
      </c>
      <c r="L2254">
        <v>7.3999999999999996E-2</v>
      </c>
      <c r="M2254">
        <v>2</v>
      </c>
    </row>
    <row r="2255" spans="1:13" x14ac:dyDescent="0.2">
      <c r="A2255" t="s">
        <v>257</v>
      </c>
      <c r="B2255" t="s">
        <v>74</v>
      </c>
      <c r="C2255">
        <v>39</v>
      </c>
      <c r="D2255">
        <v>14.958</v>
      </c>
      <c r="E2255">
        <v>3415</v>
      </c>
      <c r="F2255">
        <v>3438</v>
      </c>
      <c r="G2255">
        <v>3461</v>
      </c>
      <c r="H2255" t="s">
        <v>20</v>
      </c>
      <c r="I2255">
        <v>19749313</v>
      </c>
      <c r="J2255">
        <v>625436210</v>
      </c>
      <c r="K2255">
        <v>4.9400000000000004</v>
      </c>
      <c r="L2255">
        <v>2.222</v>
      </c>
      <c r="M2255">
        <v>2</v>
      </c>
    </row>
    <row r="2256" spans="1:13" x14ac:dyDescent="0.2">
      <c r="A2256" t="s">
        <v>257</v>
      </c>
      <c r="B2256" t="s">
        <v>75</v>
      </c>
      <c r="C2256">
        <v>40</v>
      </c>
      <c r="D2256">
        <v>15.114000000000001</v>
      </c>
      <c r="E2256">
        <v>3461</v>
      </c>
      <c r="F2256">
        <v>3487</v>
      </c>
      <c r="G2256">
        <v>3563</v>
      </c>
      <c r="H2256" t="s">
        <v>20</v>
      </c>
      <c r="I2256">
        <v>2130374</v>
      </c>
      <c r="J2256">
        <v>191570888</v>
      </c>
      <c r="K2256">
        <v>1.51</v>
      </c>
      <c r="L2256">
        <v>0.68100000000000005</v>
      </c>
      <c r="M2256">
        <v>2</v>
      </c>
    </row>
    <row r="2257" spans="1:13" x14ac:dyDescent="0.2">
      <c r="A2257" t="s">
        <v>257</v>
      </c>
      <c r="B2257" t="s">
        <v>77</v>
      </c>
      <c r="C2257">
        <v>41</v>
      </c>
      <c r="D2257">
        <v>15.458</v>
      </c>
      <c r="E2257">
        <v>3563</v>
      </c>
      <c r="F2257">
        <v>3596</v>
      </c>
      <c r="G2257">
        <v>3650</v>
      </c>
      <c r="H2257" t="s">
        <v>22</v>
      </c>
      <c r="I2257">
        <v>3262180</v>
      </c>
      <c r="J2257">
        <v>129793361</v>
      </c>
      <c r="K2257">
        <v>1.03</v>
      </c>
      <c r="L2257">
        <v>0.46100000000000002</v>
      </c>
      <c r="M2257">
        <v>2</v>
      </c>
    </row>
    <row r="2258" spans="1:13" x14ac:dyDescent="0.2">
      <c r="A2258" t="s">
        <v>257</v>
      </c>
      <c r="B2258" t="s">
        <v>78</v>
      </c>
      <c r="C2258">
        <v>42</v>
      </c>
      <c r="D2258">
        <v>15.709</v>
      </c>
      <c r="E2258">
        <v>3650</v>
      </c>
      <c r="F2258">
        <v>3676</v>
      </c>
      <c r="G2258">
        <v>3709</v>
      </c>
      <c r="H2258" t="s">
        <v>49</v>
      </c>
      <c r="I2258">
        <v>2080185</v>
      </c>
      <c r="J2258">
        <v>79812340</v>
      </c>
      <c r="K2258">
        <v>0.63</v>
      </c>
      <c r="L2258">
        <v>0.28399999999999997</v>
      </c>
      <c r="M2258">
        <v>2</v>
      </c>
    </row>
    <row r="2259" spans="1:13" x14ac:dyDescent="0.2">
      <c r="A2259" t="s">
        <v>257</v>
      </c>
      <c r="B2259" t="s">
        <v>79</v>
      </c>
      <c r="C2259">
        <v>43</v>
      </c>
      <c r="D2259">
        <v>15.933</v>
      </c>
      <c r="E2259">
        <v>3709</v>
      </c>
      <c r="F2259">
        <v>3746</v>
      </c>
      <c r="G2259">
        <v>3760</v>
      </c>
      <c r="H2259" t="s">
        <v>123</v>
      </c>
      <c r="I2259">
        <v>1333919</v>
      </c>
      <c r="J2259">
        <v>70808889</v>
      </c>
      <c r="K2259">
        <v>0.56000000000000005</v>
      </c>
      <c r="L2259">
        <v>0.252</v>
      </c>
      <c r="M2259">
        <v>2</v>
      </c>
    </row>
    <row r="2260" spans="1:13" x14ac:dyDescent="0.2">
      <c r="A2260" t="s">
        <v>257</v>
      </c>
      <c r="B2260" t="s">
        <v>80</v>
      </c>
      <c r="C2260">
        <v>44</v>
      </c>
      <c r="D2260">
        <v>16.024999999999999</v>
      </c>
      <c r="E2260">
        <v>3760</v>
      </c>
      <c r="F2260">
        <v>3776</v>
      </c>
      <c r="G2260">
        <v>3791</v>
      </c>
      <c r="H2260" t="s">
        <v>115</v>
      </c>
      <c r="I2260">
        <v>1837428</v>
      </c>
      <c r="J2260">
        <v>74723083</v>
      </c>
      <c r="K2260">
        <v>0.59</v>
      </c>
      <c r="L2260">
        <v>0.26500000000000001</v>
      </c>
      <c r="M2260">
        <v>2</v>
      </c>
    </row>
    <row r="2261" spans="1:13" x14ac:dyDescent="0.2">
      <c r="A2261" t="s">
        <v>257</v>
      </c>
      <c r="B2261" t="s">
        <v>81</v>
      </c>
      <c r="C2261">
        <v>45</v>
      </c>
      <c r="D2261">
        <v>16.103000000000002</v>
      </c>
      <c r="E2261">
        <v>3791</v>
      </c>
      <c r="F2261">
        <v>3800</v>
      </c>
      <c r="G2261">
        <v>3817</v>
      </c>
      <c r="H2261" t="s">
        <v>115</v>
      </c>
      <c r="I2261">
        <v>1340006</v>
      </c>
      <c r="J2261">
        <v>49984156</v>
      </c>
      <c r="K2261">
        <v>0.4</v>
      </c>
      <c r="L2261">
        <v>0.17799999999999999</v>
      </c>
      <c r="M2261">
        <v>2</v>
      </c>
    </row>
    <row r="2262" spans="1:13" x14ac:dyDescent="0.2">
      <c r="A2262" t="s">
        <v>257</v>
      </c>
      <c r="B2262" t="s">
        <v>82</v>
      </c>
      <c r="C2262">
        <v>46</v>
      </c>
      <c r="D2262">
        <v>16.215</v>
      </c>
      <c r="E2262">
        <v>3817</v>
      </c>
      <c r="F2262">
        <v>3835</v>
      </c>
      <c r="G2262">
        <v>3859</v>
      </c>
      <c r="H2262" t="s">
        <v>22</v>
      </c>
      <c r="I2262">
        <v>3191402</v>
      </c>
      <c r="J2262">
        <v>135652669</v>
      </c>
      <c r="K2262">
        <v>1.07</v>
      </c>
      <c r="L2262">
        <v>0.48199999999999998</v>
      </c>
      <c r="M2262">
        <v>2</v>
      </c>
    </row>
    <row r="2263" spans="1:13" x14ac:dyDescent="0.2">
      <c r="A2263" t="s">
        <v>257</v>
      </c>
      <c r="B2263" t="s">
        <v>83</v>
      </c>
      <c r="C2263">
        <v>47</v>
      </c>
      <c r="D2263">
        <v>16.364000000000001</v>
      </c>
      <c r="E2263">
        <v>3859</v>
      </c>
      <c r="F2263">
        <v>3883</v>
      </c>
      <c r="G2263">
        <v>3904</v>
      </c>
      <c r="H2263" t="s">
        <v>22</v>
      </c>
      <c r="I2263">
        <v>4896551</v>
      </c>
      <c r="J2263">
        <v>175133813</v>
      </c>
      <c r="K2263">
        <v>1.38</v>
      </c>
      <c r="L2263">
        <v>0.622</v>
      </c>
      <c r="M2263">
        <v>2</v>
      </c>
    </row>
    <row r="2264" spans="1:13" x14ac:dyDescent="0.2">
      <c r="A2264" t="s">
        <v>257</v>
      </c>
      <c r="B2264" t="s">
        <v>85</v>
      </c>
      <c r="C2264">
        <v>48</v>
      </c>
      <c r="D2264">
        <v>16.475000000000001</v>
      </c>
      <c r="E2264">
        <v>3904</v>
      </c>
      <c r="F2264">
        <v>3918</v>
      </c>
      <c r="G2264">
        <v>3925</v>
      </c>
      <c r="H2264" t="s">
        <v>115</v>
      </c>
      <c r="I2264">
        <v>1016838</v>
      </c>
      <c r="J2264">
        <v>28239431</v>
      </c>
      <c r="K2264">
        <v>0.22</v>
      </c>
      <c r="L2264">
        <v>0.1</v>
      </c>
      <c r="M2264">
        <v>2</v>
      </c>
    </row>
    <row r="2265" spans="1:13" x14ac:dyDescent="0.2">
      <c r="A2265" t="s">
        <v>257</v>
      </c>
      <c r="B2265" t="s">
        <v>86</v>
      </c>
      <c r="C2265">
        <v>49</v>
      </c>
      <c r="D2265">
        <v>16.550999999999998</v>
      </c>
      <c r="E2265">
        <v>3925</v>
      </c>
      <c r="F2265">
        <v>3942</v>
      </c>
      <c r="G2265">
        <v>3974</v>
      </c>
      <c r="H2265" t="s">
        <v>49</v>
      </c>
      <c r="I2265">
        <v>6049070</v>
      </c>
      <c r="J2265">
        <v>179504848</v>
      </c>
      <c r="K2265">
        <v>1.42</v>
      </c>
      <c r="L2265">
        <v>0.63800000000000001</v>
      </c>
      <c r="M2265">
        <v>2</v>
      </c>
    </row>
    <row r="2266" spans="1:13" x14ac:dyDescent="0.2">
      <c r="A2266" t="s">
        <v>257</v>
      </c>
      <c r="B2266" t="s">
        <v>87</v>
      </c>
      <c r="C2266">
        <v>50</v>
      </c>
      <c r="D2266">
        <v>16.727</v>
      </c>
      <c r="E2266">
        <v>3974</v>
      </c>
      <c r="F2266">
        <v>3998</v>
      </c>
      <c r="G2266">
        <v>4016</v>
      </c>
      <c r="H2266" t="s">
        <v>124</v>
      </c>
      <c r="I2266">
        <v>1031774</v>
      </c>
      <c r="J2266">
        <v>43696712</v>
      </c>
      <c r="K2266">
        <v>0.35</v>
      </c>
      <c r="L2266">
        <v>0.155</v>
      </c>
      <c r="M2266">
        <v>2</v>
      </c>
    </row>
    <row r="2267" spans="1:13" x14ac:dyDescent="0.2">
      <c r="A2267" t="s">
        <v>257</v>
      </c>
      <c r="B2267" t="s">
        <v>88</v>
      </c>
      <c r="C2267">
        <v>51</v>
      </c>
      <c r="D2267">
        <v>16.843</v>
      </c>
      <c r="E2267">
        <v>4016</v>
      </c>
      <c r="F2267">
        <v>4034</v>
      </c>
      <c r="G2267">
        <v>4045</v>
      </c>
      <c r="H2267" t="s">
        <v>20</v>
      </c>
      <c r="I2267">
        <v>2231516</v>
      </c>
      <c r="J2267">
        <v>66833203</v>
      </c>
      <c r="K2267">
        <v>0.53</v>
      </c>
      <c r="L2267">
        <v>0.23699999999999999</v>
      </c>
      <c r="M2267">
        <v>2</v>
      </c>
    </row>
    <row r="2268" spans="1:13" x14ac:dyDescent="0.2">
      <c r="A2268" t="s">
        <v>257</v>
      </c>
      <c r="B2268" t="s">
        <v>89</v>
      </c>
      <c r="C2268">
        <v>52</v>
      </c>
      <c r="D2268">
        <v>16.934000000000001</v>
      </c>
      <c r="E2268">
        <v>4045</v>
      </c>
      <c r="F2268">
        <v>4063</v>
      </c>
      <c r="G2268">
        <v>4118</v>
      </c>
      <c r="H2268" t="s">
        <v>115</v>
      </c>
      <c r="I2268">
        <v>4499555</v>
      </c>
      <c r="J2268">
        <v>205369689</v>
      </c>
      <c r="K2268">
        <v>1.62</v>
      </c>
      <c r="L2268">
        <v>0.73</v>
      </c>
      <c r="M2268">
        <v>2</v>
      </c>
    </row>
    <row r="2269" spans="1:13" x14ac:dyDescent="0.2">
      <c r="A2269" t="s">
        <v>257</v>
      </c>
      <c r="B2269" t="s">
        <v>91</v>
      </c>
      <c r="C2269">
        <v>53</v>
      </c>
      <c r="D2269">
        <v>17.192</v>
      </c>
      <c r="E2269">
        <v>4118</v>
      </c>
      <c r="F2269">
        <v>4144</v>
      </c>
      <c r="G2269">
        <v>4200</v>
      </c>
      <c r="H2269" t="s">
        <v>52</v>
      </c>
      <c r="I2269">
        <v>8107927</v>
      </c>
      <c r="J2269">
        <v>295423157</v>
      </c>
      <c r="K2269">
        <v>2.33</v>
      </c>
      <c r="L2269">
        <v>1.05</v>
      </c>
      <c r="M2269">
        <v>2</v>
      </c>
    </row>
    <row r="2270" spans="1:13" x14ac:dyDescent="0.2">
      <c r="A2270" t="s">
        <v>257</v>
      </c>
      <c r="B2270" t="s">
        <v>92</v>
      </c>
      <c r="C2270">
        <v>54</v>
      </c>
      <c r="D2270">
        <v>17.434000000000001</v>
      </c>
      <c r="E2270">
        <v>4200</v>
      </c>
      <c r="F2270">
        <v>4221</v>
      </c>
      <c r="G2270">
        <v>4250</v>
      </c>
      <c r="H2270" t="s">
        <v>113</v>
      </c>
      <c r="I2270">
        <v>2054970</v>
      </c>
      <c r="J2270">
        <v>73803611</v>
      </c>
      <c r="K2270">
        <v>0.57999999999999996</v>
      </c>
      <c r="L2270">
        <v>0.26200000000000001</v>
      </c>
      <c r="M2270">
        <v>2</v>
      </c>
    </row>
    <row r="2271" spans="1:13" x14ac:dyDescent="0.2">
      <c r="A2271" t="s">
        <v>257</v>
      </c>
      <c r="B2271" t="s">
        <v>93</v>
      </c>
      <c r="C2271">
        <v>55</v>
      </c>
      <c r="D2271">
        <v>17.649999999999999</v>
      </c>
      <c r="E2271">
        <v>4250</v>
      </c>
      <c r="F2271">
        <v>4289</v>
      </c>
      <c r="G2271">
        <v>4320</v>
      </c>
      <c r="H2271" t="s">
        <v>22</v>
      </c>
      <c r="I2271">
        <v>3997966</v>
      </c>
      <c r="J2271">
        <v>144188806</v>
      </c>
      <c r="K2271">
        <v>1.1399999999999999</v>
      </c>
      <c r="L2271">
        <v>0.51200000000000001</v>
      </c>
      <c r="M2271">
        <v>2</v>
      </c>
    </row>
    <row r="2272" spans="1:13" x14ac:dyDescent="0.2">
      <c r="A2272" t="s">
        <v>257</v>
      </c>
      <c r="B2272" t="s">
        <v>94</v>
      </c>
      <c r="C2272">
        <v>56</v>
      </c>
      <c r="D2272">
        <v>17.925000000000001</v>
      </c>
      <c r="E2272">
        <v>4320</v>
      </c>
      <c r="F2272">
        <v>4376</v>
      </c>
      <c r="G2272">
        <v>4396</v>
      </c>
      <c r="H2272" t="s">
        <v>22</v>
      </c>
      <c r="I2272">
        <v>829475</v>
      </c>
      <c r="J2272">
        <v>44029308</v>
      </c>
      <c r="K2272">
        <v>0.35</v>
      </c>
      <c r="L2272">
        <v>0.156</v>
      </c>
      <c r="M2272">
        <v>2</v>
      </c>
    </row>
    <row r="2273" spans="1:13" x14ac:dyDescent="0.2">
      <c r="A2273" t="s">
        <v>257</v>
      </c>
      <c r="B2273" t="s">
        <v>96</v>
      </c>
      <c r="C2273">
        <v>57</v>
      </c>
      <c r="D2273">
        <v>18.184000000000001</v>
      </c>
      <c r="E2273">
        <v>4434</v>
      </c>
      <c r="F2273">
        <v>4458</v>
      </c>
      <c r="G2273">
        <v>4511</v>
      </c>
      <c r="H2273" t="s">
        <v>22</v>
      </c>
      <c r="I2273">
        <v>1133455</v>
      </c>
      <c r="J2273">
        <v>49868099</v>
      </c>
      <c r="K2273">
        <v>0.39</v>
      </c>
      <c r="L2273">
        <v>0.17699999999999999</v>
      </c>
      <c r="M2273">
        <v>2</v>
      </c>
    </row>
    <row r="2274" spans="1:13" x14ac:dyDescent="0.2">
      <c r="A2274" t="s">
        <v>257</v>
      </c>
      <c r="B2274" t="s">
        <v>97</v>
      </c>
      <c r="C2274">
        <v>58</v>
      </c>
      <c r="D2274">
        <v>18.43</v>
      </c>
      <c r="E2274">
        <v>4511</v>
      </c>
      <c r="F2274">
        <v>4536</v>
      </c>
      <c r="G2274">
        <v>4551</v>
      </c>
      <c r="H2274" t="s">
        <v>115</v>
      </c>
      <c r="I2274">
        <v>3215683</v>
      </c>
      <c r="J2274">
        <v>111415216</v>
      </c>
      <c r="K2274">
        <v>0.88</v>
      </c>
      <c r="L2274">
        <v>0.39600000000000002</v>
      </c>
      <c r="M2274">
        <v>2</v>
      </c>
    </row>
    <row r="2275" spans="1:13" x14ac:dyDescent="0.2">
      <c r="A2275" t="s">
        <v>257</v>
      </c>
      <c r="B2275" t="s">
        <v>98</v>
      </c>
      <c r="C2275">
        <v>59</v>
      </c>
      <c r="D2275">
        <v>18.504000000000001</v>
      </c>
      <c r="E2275">
        <v>4551</v>
      </c>
      <c r="F2275">
        <v>4559</v>
      </c>
      <c r="G2275">
        <v>4577</v>
      </c>
      <c r="H2275" t="s">
        <v>124</v>
      </c>
      <c r="I2275">
        <v>1628435</v>
      </c>
      <c r="J2275">
        <v>47788059</v>
      </c>
      <c r="K2275">
        <v>0.38</v>
      </c>
      <c r="L2275">
        <v>0.17</v>
      </c>
      <c r="M2275">
        <v>2</v>
      </c>
    </row>
    <row r="2276" spans="1:13" x14ac:dyDescent="0.2">
      <c r="A2276" t="s">
        <v>257</v>
      </c>
      <c r="B2276" t="s">
        <v>100</v>
      </c>
      <c r="C2276">
        <v>60</v>
      </c>
      <c r="D2276">
        <v>18.681000000000001</v>
      </c>
      <c r="E2276">
        <v>4596</v>
      </c>
      <c r="F2276">
        <v>4615</v>
      </c>
      <c r="G2276">
        <v>4689</v>
      </c>
      <c r="H2276" t="s">
        <v>43</v>
      </c>
      <c r="I2276">
        <v>2402665</v>
      </c>
      <c r="J2276">
        <v>103973606</v>
      </c>
      <c r="K2276">
        <v>0.82</v>
      </c>
      <c r="L2276">
        <v>0.36899999999999999</v>
      </c>
      <c r="M2276">
        <v>2</v>
      </c>
    </row>
    <row r="2277" spans="1:13" x14ac:dyDescent="0.2">
      <c r="A2277" t="s">
        <v>257</v>
      </c>
      <c r="B2277" t="s">
        <v>102</v>
      </c>
      <c r="C2277">
        <v>61</v>
      </c>
      <c r="D2277">
        <v>19.004999999999999</v>
      </c>
      <c r="E2277">
        <v>4689</v>
      </c>
      <c r="F2277">
        <v>4718</v>
      </c>
      <c r="G2277">
        <v>4735</v>
      </c>
      <c r="H2277" t="s">
        <v>123</v>
      </c>
      <c r="I2277">
        <v>9803524</v>
      </c>
      <c r="J2277">
        <v>281979057</v>
      </c>
      <c r="K2277">
        <v>2.23</v>
      </c>
      <c r="L2277">
        <v>1.002</v>
      </c>
      <c r="M2277">
        <v>2</v>
      </c>
    </row>
    <row r="2278" spans="1:13" x14ac:dyDescent="0.2">
      <c r="A2278" t="s">
        <v>257</v>
      </c>
      <c r="B2278" t="s">
        <v>103</v>
      </c>
      <c r="C2278">
        <v>62</v>
      </c>
      <c r="D2278">
        <v>19.100000000000001</v>
      </c>
      <c r="E2278">
        <v>4735</v>
      </c>
      <c r="F2278">
        <v>4748</v>
      </c>
      <c r="G2278">
        <v>4767</v>
      </c>
      <c r="H2278" t="s">
        <v>52</v>
      </c>
      <c r="I2278">
        <v>3289765</v>
      </c>
      <c r="J2278">
        <v>90106189</v>
      </c>
      <c r="K2278">
        <v>0.71</v>
      </c>
      <c r="L2278">
        <v>0.32</v>
      </c>
      <c r="M2278">
        <v>2</v>
      </c>
    </row>
    <row r="2279" spans="1:13" x14ac:dyDescent="0.2">
      <c r="A2279" t="s">
        <v>257</v>
      </c>
      <c r="B2279" t="s">
        <v>104</v>
      </c>
      <c r="C2279">
        <v>63</v>
      </c>
      <c r="D2279">
        <v>19.398</v>
      </c>
      <c r="E2279">
        <v>4821</v>
      </c>
      <c r="F2279">
        <v>4842</v>
      </c>
      <c r="G2279">
        <v>4866</v>
      </c>
      <c r="H2279" t="s">
        <v>26</v>
      </c>
      <c r="I2279">
        <v>3402930</v>
      </c>
      <c r="J2279">
        <v>116733948</v>
      </c>
      <c r="K2279">
        <v>0.92</v>
      </c>
      <c r="L2279">
        <v>0.41499999999999998</v>
      </c>
      <c r="M2279">
        <v>2</v>
      </c>
    </row>
    <row r="2280" spans="1:13" x14ac:dyDescent="0.2">
      <c r="A2280" t="s">
        <v>257</v>
      </c>
      <c r="B2280" t="s">
        <v>106</v>
      </c>
      <c r="C2280">
        <v>64</v>
      </c>
      <c r="D2280">
        <v>19.504000000000001</v>
      </c>
      <c r="E2280">
        <v>4866</v>
      </c>
      <c r="F2280">
        <v>4876</v>
      </c>
      <c r="G2280">
        <v>4909</v>
      </c>
      <c r="H2280" t="s">
        <v>52</v>
      </c>
      <c r="I2280">
        <v>2436707</v>
      </c>
      <c r="J2280">
        <v>68751857</v>
      </c>
      <c r="K2280">
        <v>0.54</v>
      </c>
      <c r="L2280">
        <v>0.24399999999999999</v>
      </c>
      <c r="M2280">
        <v>2</v>
      </c>
    </row>
    <row r="2281" spans="1:13" x14ac:dyDescent="0.2">
      <c r="A2281" t="s">
        <v>257</v>
      </c>
      <c r="B2281" t="s">
        <v>107</v>
      </c>
      <c r="C2281">
        <v>65</v>
      </c>
      <c r="D2281">
        <v>19.757999999999999</v>
      </c>
      <c r="E2281">
        <v>4929</v>
      </c>
      <c r="F2281">
        <v>4956</v>
      </c>
      <c r="G2281">
        <v>4981</v>
      </c>
      <c r="H2281" t="s">
        <v>52</v>
      </c>
      <c r="I2281">
        <v>809836</v>
      </c>
      <c r="J2281">
        <v>32687523</v>
      </c>
      <c r="K2281">
        <v>0.26</v>
      </c>
      <c r="L2281">
        <v>0.11600000000000001</v>
      </c>
      <c r="M2281">
        <v>2</v>
      </c>
    </row>
    <row r="2282" spans="1:13" x14ac:dyDescent="0.2">
      <c r="A2282" t="s">
        <v>257</v>
      </c>
      <c r="B2282" t="s">
        <v>108</v>
      </c>
      <c r="C2282">
        <v>66</v>
      </c>
      <c r="D2282">
        <v>20.117999999999999</v>
      </c>
      <c r="E2282">
        <v>5025</v>
      </c>
      <c r="F2282">
        <v>5070</v>
      </c>
      <c r="G2282">
        <v>5086</v>
      </c>
      <c r="H2282" t="s">
        <v>113</v>
      </c>
      <c r="I2282">
        <v>1596362</v>
      </c>
      <c r="J2282">
        <v>79089221</v>
      </c>
      <c r="K2282">
        <v>0.63</v>
      </c>
      <c r="L2282">
        <v>0.28100000000000003</v>
      </c>
      <c r="M2282">
        <v>2</v>
      </c>
    </row>
    <row r="2283" spans="1:13" x14ac:dyDescent="0.2">
      <c r="A2283" t="s">
        <v>257</v>
      </c>
      <c r="B2283" t="s">
        <v>109</v>
      </c>
      <c r="C2283">
        <v>67</v>
      </c>
      <c r="D2283">
        <v>20.196000000000002</v>
      </c>
      <c r="E2283">
        <v>5086</v>
      </c>
      <c r="F2283">
        <v>5095</v>
      </c>
      <c r="G2283">
        <v>5105</v>
      </c>
      <c r="H2283" t="s">
        <v>22</v>
      </c>
      <c r="I2283">
        <v>840970</v>
      </c>
      <c r="J2283">
        <v>23572554</v>
      </c>
      <c r="K2283">
        <v>0.19</v>
      </c>
      <c r="L2283">
        <v>8.4000000000000005E-2</v>
      </c>
      <c r="M2283">
        <v>2</v>
      </c>
    </row>
    <row r="2284" spans="1:13" x14ac:dyDescent="0.2">
      <c r="A2284" t="s">
        <v>257</v>
      </c>
      <c r="B2284" t="s">
        <v>130</v>
      </c>
      <c r="C2284">
        <v>68</v>
      </c>
      <c r="D2284">
        <v>20.271000000000001</v>
      </c>
      <c r="E2284">
        <v>5105</v>
      </c>
      <c r="F2284">
        <v>5118</v>
      </c>
      <c r="G2284">
        <v>5209</v>
      </c>
      <c r="H2284" t="s">
        <v>43</v>
      </c>
      <c r="I2284">
        <v>881609</v>
      </c>
      <c r="J2284">
        <v>67907268</v>
      </c>
      <c r="K2284">
        <v>0.54</v>
      </c>
      <c r="L2284">
        <v>0.24099999999999999</v>
      </c>
      <c r="M2284">
        <v>2</v>
      </c>
    </row>
    <row r="2285" spans="1:13" x14ac:dyDescent="0.2">
      <c r="A2285" t="s">
        <v>257</v>
      </c>
      <c r="B2285" t="s">
        <v>131</v>
      </c>
      <c r="C2285">
        <v>69</v>
      </c>
      <c r="D2285">
        <v>20.620999999999999</v>
      </c>
      <c r="E2285">
        <v>5209</v>
      </c>
      <c r="F2285">
        <v>5229</v>
      </c>
      <c r="G2285">
        <v>5259</v>
      </c>
      <c r="H2285" t="s">
        <v>43</v>
      </c>
      <c r="I2285">
        <v>578850</v>
      </c>
      <c r="J2285">
        <v>24663757</v>
      </c>
      <c r="K2285">
        <v>0.19</v>
      </c>
      <c r="L2285">
        <v>8.7999999999999995E-2</v>
      </c>
      <c r="M2285">
        <v>2</v>
      </c>
    </row>
    <row r="2286" spans="1:13" x14ac:dyDescent="0.2">
      <c r="A2286" t="s">
        <v>257</v>
      </c>
      <c r="B2286" t="s">
        <v>132</v>
      </c>
      <c r="C2286">
        <v>70</v>
      </c>
      <c r="D2286">
        <v>21.244</v>
      </c>
      <c r="E2286">
        <v>5342</v>
      </c>
      <c r="F2286">
        <v>5426</v>
      </c>
      <c r="G2286">
        <v>5495</v>
      </c>
      <c r="H2286" t="s">
        <v>43</v>
      </c>
      <c r="I2286">
        <v>759128</v>
      </c>
      <c r="J2286">
        <v>66196338</v>
      </c>
      <c r="K2286">
        <v>0.52</v>
      </c>
      <c r="L2286">
        <v>0.23499999999999999</v>
      </c>
      <c r="M2286">
        <v>2</v>
      </c>
    </row>
    <row r="2287" spans="1:13" x14ac:dyDescent="0.2">
      <c r="A2287" t="s">
        <v>257</v>
      </c>
      <c r="B2287" t="s">
        <v>133</v>
      </c>
      <c r="C2287">
        <v>71</v>
      </c>
      <c r="D2287">
        <v>21.837</v>
      </c>
      <c r="E2287">
        <v>5593</v>
      </c>
      <c r="F2287">
        <v>5614</v>
      </c>
      <c r="G2287">
        <v>5642</v>
      </c>
      <c r="H2287" t="s">
        <v>26</v>
      </c>
      <c r="I2287">
        <v>1487459</v>
      </c>
      <c r="J2287">
        <v>49147661</v>
      </c>
      <c r="K2287">
        <v>0.39</v>
      </c>
      <c r="L2287">
        <v>0.17499999999999999</v>
      </c>
      <c r="M2287">
        <v>2</v>
      </c>
    </row>
    <row r="2288" spans="1:13" x14ac:dyDescent="0.2">
      <c r="A2288" t="s">
        <v>257</v>
      </c>
      <c r="B2288" t="s">
        <v>134</v>
      </c>
      <c r="C2288">
        <v>72</v>
      </c>
      <c r="D2288">
        <v>21.981000000000002</v>
      </c>
      <c r="E2288">
        <v>5642</v>
      </c>
      <c r="F2288">
        <v>5659</v>
      </c>
      <c r="G2288">
        <v>5675</v>
      </c>
      <c r="H2288" t="s">
        <v>20</v>
      </c>
      <c r="I2288">
        <v>1319245</v>
      </c>
      <c r="J2288">
        <v>38408856</v>
      </c>
      <c r="K2288">
        <v>0.3</v>
      </c>
      <c r="L2288">
        <v>0.13600000000000001</v>
      </c>
      <c r="M2288">
        <v>2</v>
      </c>
    </row>
    <row r="2289" spans="1:13" x14ac:dyDescent="0.2">
      <c r="A2289" t="s">
        <v>257</v>
      </c>
      <c r="B2289" t="s">
        <v>135</v>
      </c>
      <c r="C2289">
        <v>73</v>
      </c>
      <c r="D2289">
        <v>22.074000000000002</v>
      </c>
      <c r="E2289">
        <v>5675</v>
      </c>
      <c r="F2289">
        <v>5688</v>
      </c>
      <c r="G2289">
        <v>5735</v>
      </c>
      <c r="H2289" t="s">
        <v>20</v>
      </c>
      <c r="I2289">
        <v>628469</v>
      </c>
      <c r="J2289">
        <v>25324809</v>
      </c>
      <c r="K2289">
        <v>0.2</v>
      </c>
      <c r="L2289">
        <v>0.09</v>
      </c>
      <c r="M2289">
        <v>2</v>
      </c>
    </row>
    <row r="2290" spans="1:13" x14ac:dyDescent="0.2">
      <c r="A2290" t="s">
        <v>257</v>
      </c>
      <c r="B2290" t="s">
        <v>136</v>
      </c>
      <c r="C2290">
        <v>74</v>
      </c>
      <c r="D2290">
        <v>22.286000000000001</v>
      </c>
      <c r="E2290">
        <v>5735</v>
      </c>
      <c r="F2290">
        <v>5756</v>
      </c>
      <c r="G2290">
        <v>5842</v>
      </c>
      <c r="H2290" t="s">
        <v>115</v>
      </c>
      <c r="I2290">
        <v>2478331</v>
      </c>
      <c r="J2290">
        <v>92604476</v>
      </c>
      <c r="K2290">
        <v>0.73</v>
      </c>
      <c r="L2290">
        <v>0.32900000000000001</v>
      </c>
      <c r="M2290">
        <v>2</v>
      </c>
    </row>
    <row r="2291" spans="1:13" x14ac:dyDescent="0.2">
      <c r="A2291" t="s">
        <v>257</v>
      </c>
      <c r="B2291" t="s">
        <v>137</v>
      </c>
      <c r="C2291">
        <v>75</v>
      </c>
      <c r="D2291">
        <v>22.693000000000001</v>
      </c>
      <c r="E2291">
        <v>5861</v>
      </c>
      <c r="F2291">
        <v>5884</v>
      </c>
      <c r="G2291">
        <v>5908</v>
      </c>
      <c r="H2291" t="s">
        <v>26</v>
      </c>
      <c r="I2291">
        <v>1095384</v>
      </c>
      <c r="J2291">
        <v>34882498</v>
      </c>
      <c r="K2291">
        <v>0.28000000000000003</v>
      </c>
      <c r="L2291">
        <v>0.124</v>
      </c>
      <c r="M2291">
        <v>2</v>
      </c>
    </row>
    <row r="2292" spans="1:13" x14ac:dyDescent="0.2">
      <c r="A2292" t="s">
        <v>257</v>
      </c>
      <c r="B2292" t="s">
        <v>138</v>
      </c>
      <c r="C2292">
        <v>76</v>
      </c>
      <c r="D2292">
        <v>23.105</v>
      </c>
      <c r="E2292">
        <v>5969</v>
      </c>
      <c r="F2292">
        <v>6014</v>
      </c>
      <c r="G2292">
        <v>6052</v>
      </c>
      <c r="H2292" t="s">
        <v>99</v>
      </c>
      <c r="I2292">
        <v>1664089</v>
      </c>
      <c r="J2292">
        <v>53004644</v>
      </c>
      <c r="K2292">
        <v>0.42</v>
      </c>
      <c r="L2292">
        <v>0.188</v>
      </c>
      <c r="M2292">
        <v>2</v>
      </c>
    </row>
    <row r="2293" spans="1:13" x14ac:dyDescent="0.2">
      <c r="A2293" t="s">
        <v>257</v>
      </c>
      <c r="B2293" t="s">
        <v>139</v>
      </c>
      <c r="C2293">
        <v>77</v>
      </c>
      <c r="D2293">
        <v>23.315000000000001</v>
      </c>
      <c r="E2293">
        <v>6069</v>
      </c>
      <c r="F2293">
        <v>6081</v>
      </c>
      <c r="G2293">
        <v>6094</v>
      </c>
      <c r="H2293" t="s">
        <v>52</v>
      </c>
      <c r="I2293">
        <v>530606</v>
      </c>
      <c r="J2293">
        <v>13526503</v>
      </c>
      <c r="K2293">
        <v>0.11</v>
      </c>
      <c r="L2293">
        <v>4.8000000000000001E-2</v>
      </c>
      <c r="M2293">
        <v>2</v>
      </c>
    </row>
    <row r="2294" spans="1:13" x14ac:dyDescent="0.2">
      <c r="A2294" t="s">
        <v>257</v>
      </c>
      <c r="B2294" t="s">
        <v>140</v>
      </c>
      <c r="C2294">
        <v>78</v>
      </c>
      <c r="D2294">
        <v>23.408000000000001</v>
      </c>
      <c r="E2294">
        <v>6094</v>
      </c>
      <c r="F2294">
        <v>6110</v>
      </c>
      <c r="G2294">
        <v>6134</v>
      </c>
      <c r="H2294" t="s">
        <v>26</v>
      </c>
      <c r="I2294">
        <v>1159377</v>
      </c>
      <c r="J2294">
        <v>31456386</v>
      </c>
      <c r="K2294">
        <v>0.25</v>
      </c>
      <c r="L2294">
        <v>0.112</v>
      </c>
      <c r="M2294">
        <v>2</v>
      </c>
    </row>
    <row r="2295" spans="1:13" x14ac:dyDescent="0.2">
      <c r="A2295" t="s">
        <v>257</v>
      </c>
      <c r="B2295" t="s">
        <v>141</v>
      </c>
      <c r="C2295">
        <v>79</v>
      </c>
      <c r="D2295">
        <v>23.914000000000001</v>
      </c>
      <c r="E2295">
        <v>6249</v>
      </c>
      <c r="F2295">
        <v>6270</v>
      </c>
      <c r="G2295">
        <v>6294</v>
      </c>
      <c r="H2295" t="s">
        <v>113</v>
      </c>
      <c r="I2295">
        <v>506085</v>
      </c>
      <c r="J2295">
        <v>14221469</v>
      </c>
      <c r="K2295">
        <v>0.11</v>
      </c>
      <c r="L2295">
        <v>5.0999999999999997E-2</v>
      </c>
      <c r="M2295">
        <v>2</v>
      </c>
    </row>
    <row r="2296" spans="1:13" x14ac:dyDescent="0.2">
      <c r="A2296" t="s">
        <v>257</v>
      </c>
      <c r="B2296" t="s">
        <v>142</v>
      </c>
      <c r="C2296">
        <v>80</v>
      </c>
      <c r="D2296">
        <v>24.331</v>
      </c>
      <c r="E2296">
        <v>6388</v>
      </c>
      <c r="F2296">
        <v>6402</v>
      </c>
      <c r="G2296">
        <v>6448</v>
      </c>
      <c r="H2296" t="s">
        <v>123</v>
      </c>
      <c r="I2296">
        <v>742794</v>
      </c>
      <c r="J2296">
        <v>20654824</v>
      </c>
      <c r="K2296">
        <v>0.16</v>
      </c>
      <c r="L2296">
        <v>7.2999999999999995E-2</v>
      </c>
      <c r="M2296">
        <v>2</v>
      </c>
    </row>
    <row r="2297" spans="1:13" x14ac:dyDescent="0.2">
      <c r="A2297" t="s">
        <v>257</v>
      </c>
      <c r="B2297" t="s">
        <v>143</v>
      </c>
      <c r="C2297">
        <v>81</v>
      </c>
      <c r="D2297">
        <v>24.600999999999999</v>
      </c>
      <c r="E2297">
        <v>6448</v>
      </c>
      <c r="F2297">
        <v>6488</v>
      </c>
      <c r="G2297">
        <v>6555</v>
      </c>
      <c r="H2297" t="s">
        <v>122</v>
      </c>
      <c r="I2297">
        <v>2912301</v>
      </c>
      <c r="J2297">
        <v>77604842</v>
      </c>
      <c r="K2297">
        <v>0.61</v>
      </c>
      <c r="L2297">
        <v>0.27600000000000002</v>
      </c>
      <c r="M2297">
        <v>2</v>
      </c>
    </row>
    <row r="2298" spans="1:13" x14ac:dyDescent="0.2">
      <c r="A2298" t="s">
        <v>257</v>
      </c>
      <c r="B2298" t="s">
        <v>144</v>
      </c>
      <c r="C2298">
        <v>82</v>
      </c>
      <c r="D2298">
        <v>26.992000000000001</v>
      </c>
      <c r="E2298">
        <v>7176</v>
      </c>
      <c r="F2298">
        <v>7244</v>
      </c>
      <c r="G2298">
        <v>7291</v>
      </c>
      <c r="H2298" t="s">
        <v>155</v>
      </c>
      <c r="I2298">
        <v>413619</v>
      </c>
      <c r="J2298">
        <v>14628625</v>
      </c>
      <c r="K2298">
        <v>0.12</v>
      </c>
      <c r="L2298">
        <v>5.1999999999999998E-2</v>
      </c>
      <c r="M2298">
        <v>2</v>
      </c>
    </row>
    <row r="2299" spans="1:13" x14ac:dyDescent="0.2">
      <c r="A2299" t="s">
        <v>257</v>
      </c>
      <c r="B2299" t="s">
        <v>146</v>
      </c>
      <c r="C2299">
        <v>83</v>
      </c>
      <c r="D2299">
        <v>29.257999999999999</v>
      </c>
      <c r="E2299">
        <v>7873</v>
      </c>
      <c r="F2299">
        <v>7960</v>
      </c>
      <c r="G2299">
        <v>8044</v>
      </c>
      <c r="H2299" t="s">
        <v>47</v>
      </c>
      <c r="I2299">
        <v>773073</v>
      </c>
      <c r="J2299">
        <v>27251413</v>
      </c>
      <c r="K2299">
        <v>0.22</v>
      </c>
      <c r="L2299">
        <v>9.7000000000000003E-2</v>
      </c>
      <c r="M2299">
        <v>2</v>
      </c>
    </row>
    <row r="2300" spans="1:13" x14ac:dyDescent="0.2">
      <c r="A2300" t="s">
        <v>257</v>
      </c>
      <c r="B2300" t="s">
        <v>148</v>
      </c>
      <c r="C2300">
        <v>84</v>
      </c>
      <c r="D2300">
        <v>31.238</v>
      </c>
      <c r="E2300">
        <v>8517</v>
      </c>
      <c r="F2300">
        <v>8587</v>
      </c>
      <c r="G2300">
        <v>8624</v>
      </c>
      <c r="H2300" t="s">
        <v>28</v>
      </c>
      <c r="I2300">
        <v>827389</v>
      </c>
      <c r="J2300">
        <v>21634784</v>
      </c>
      <c r="K2300">
        <v>0.17</v>
      </c>
      <c r="L2300">
        <v>7.6999999999999999E-2</v>
      </c>
      <c r="M2300">
        <v>2</v>
      </c>
    </row>
    <row r="2301" spans="1:13" x14ac:dyDescent="0.2">
      <c r="A2301" t="s">
        <v>257</v>
      </c>
      <c r="B2301" t="s">
        <v>149</v>
      </c>
      <c r="C2301">
        <v>85</v>
      </c>
      <c r="D2301">
        <v>32.003999999999998</v>
      </c>
      <c r="E2301">
        <v>8777</v>
      </c>
      <c r="F2301">
        <v>8829</v>
      </c>
      <c r="G2301">
        <v>8873</v>
      </c>
      <c r="H2301" t="s">
        <v>38</v>
      </c>
      <c r="I2301">
        <v>1577305</v>
      </c>
      <c r="J2301">
        <v>43452771</v>
      </c>
      <c r="K2301">
        <v>0.34</v>
      </c>
      <c r="L2301">
        <v>0.154</v>
      </c>
      <c r="M2301">
        <v>2</v>
      </c>
    </row>
    <row r="2302" spans="1:13" x14ac:dyDescent="0.2">
      <c r="A2302" t="s">
        <v>257</v>
      </c>
      <c r="B2302" t="s">
        <v>150</v>
      </c>
      <c r="C2302">
        <v>86</v>
      </c>
      <c r="D2302">
        <v>32.872</v>
      </c>
      <c r="E2302">
        <v>8973</v>
      </c>
      <c r="F2302">
        <v>9103</v>
      </c>
      <c r="G2302">
        <v>9160</v>
      </c>
      <c r="H2302" t="s">
        <v>126</v>
      </c>
      <c r="I2302">
        <v>841748</v>
      </c>
      <c r="J2302">
        <v>22539890</v>
      </c>
      <c r="K2302">
        <v>0.18</v>
      </c>
      <c r="L2302">
        <v>0.08</v>
      </c>
      <c r="M2302">
        <v>2</v>
      </c>
    </row>
    <row r="2303" spans="1:13" x14ac:dyDescent="0.2">
      <c r="A2303" t="s">
        <v>258</v>
      </c>
      <c r="B2303" t="s">
        <v>13</v>
      </c>
      <c r="C2303">
        <v>1</v>
      </c>
      <c r="D2303">
        <v>4.3719999999999999</v>
      </c>
      <c r="E2303">
        <v>66</v>
      </c>
      <c r="F2303">
        <v>90</v>
      </c>
      <c r="G2303">
        <v>128</v>
      </c>
      <c r="H2303" t="s">
        <v>157</v>
      </c>
      <c r="I2303">
        <v>801499</v>
      </c>
      <c r="J2303">
        <v>40242859</v>
      </c>
      <c r="K2303">
        <v>0.24</v>
      </c>
      <c r="L2303">
        <v>0.10199999999999999</v>
      </c>
      <c r="M2303">
        <v>2</v>
      </c>
    </row>
    <row r="2304" spans="1:13" x14ac:dyDescent="0.2">
      <c r="A2304" t="s">
        <v>258</v>
      </c>
      <c r="B2304" t="s">
        <v>15</v>
      </c>
      <c r="C2304">
        <v>2</v>
      </c>
      <c r="D2304">
        <v>4.8650000000000002</v>
      </c>
      <c r="E2304">
        <v>128</v>
      </c>
      <c r="F2304">
        <v>246</v>
      </c>
      <c r="G2304">
        <v>339</v>
      </c>
      <c r="H2304" t="s">
        <v>47</v>
      </c>
      <c r="I2304">
        <v>503243</v>
      </c>
      <c r="J2304">
        <v>41986066</v>
      </c>
      <c r="K2304">
        <v>0.25</v>
      </c>
      <c r="L2304">
        <v>0.106</v>
      </c>
      <c r="M2304">
        <v>2</v>
      </c>
    </row>
    <row r="2305" spans="1:13" x14ac:dyDescent="0.2">
      <c r="A2305" t="s">
        <v>258</v>
      </c>
      <c r="B2305" t="s">
        <v>17</v>
      </c>
      <c r="C2305">
        <v>3</v>
      </c>
      <c r="D2305">
        <v>5.423</v>
      </c>
      <c r="E2305">
        <v>379</v>
      </c>
      <c r="F2305">
        <v>422</v>
      </c>
      <c r="G2305">
        <v>485</v>
      </c>
      <c r="H2305" t="s">
        <v>28</v>
      </c>
      <c r="I2305">
        <v>5703875</v>
      </c>
      <c r="J2305">
        <v>130821248</v>
      </c>
      <c r="K2305">
        <v>0.77</v>
      </c>
      <c r="L2305">
        <v>0.33100000000000002</v>
      </c>
      <c r="M2305">
        <v>2</v>
      </c>
    </row>
    <row r="2306" spans="1:13" x14ac:dyDescent="0.2">
      <c r="A2306" t="s">
        <v>258</v>
      </c>
      <c r="B2306" t="s">
        <v>19</v>
      </c>
      <c r="C2306">
        <v>4</v>
      </c>
      <c r="D2306">
        <v>5.7530000000000001</v>
      </c>
      <c r="E2306">
        <v>485</v>
      </c>
      <c r="F2306">
        <v>527</v>
      </c>
      <c r="G2306">
        <v>625</v>
      </c>
      <c r="H2306" t="s">
        <v>118</v>
      </c>
      <c r="I2306">
        <v>6121150</v>
      </c>
      <c r="J2306">
        <v>264071830</v>
      </c>
      <c r="K2306">
        <v>1.56</v>
      </c>
      <c r="L2306">
        <v>0.66800000000000004</v>
      </c>
      <c r="M2306">
        <v>2</v>
      </c>
    </row>
    <row r="2307" spans="1:13" x14ac:dyDescent="0.2">
      <c r="A2307" t="s">
        <v>258</v>
      </c>
      <c r="B2307" t="s">
        <v>21</v>
      </c>
      <c r="C2307">
        <v>5</v>
      </c>
      <c r="D2307">
        <v>6.1109999999999998</v>
      </c>
      <c r="E2307">
        <v>625</v>
      </c>
      <c r="F2307">
        <v>640</v>
      </c>
      <c r="G2307">
        <v>732</v>
      </c>
      <c r="H2307" t="s">
        <v>22</v>
      </c>
      <c r="I2307">
        <v>966200</v>
      </c>
      <c r="J2307">
        <v>45538820</v>
      </c>
      <c r="K2307">
        <v>0.27</v>
      </c>
      <c r="L2307">
        <v>0.115</v>
      </c>
      <c r="M2307">
        <v>2</v>
      </c>
    </row>
    <row r="2308" spans="1:13" x14ac:dyDescent="0.2">
      <c r="A2308" t="s">
        <v>258</v>
      </c>
      <c r="B2308" t="s">
        <v>23</v>
      </c>
      <c r="C2308">
        <v>6</v>
      </c>
      <c r="D2308">
        <v>7.5129999999999999</v>
      </c>
      <c r="E2308">
        <v>1025</v>
      </c>
      <c r="F2308">
        <v>1083</v>
      </c>
      <c r="G2308">
        <v>1138</v>
      </c>
      <c r="H2308" t="s">
        <v>38</v>
      </c>
      <c r="I2308">
        <v>541147</v>
      </c>
      <c r="J2308">
        <v>32710807</v>
      </c>
      <c r="K2308">
        <v>0.19</v>
      </c>
      <c r="L2308">
        <v>8.3000000000000004E-2</v>
      </c>
      <c r="M2308">
        <v>2</v>
      </c>
    </row>
    <row r="2309" spans="1:13" x14ac:dyDescent="0.2">
      <c r="A2309" t="s">
        <v>258</v>
      </c>
      <c r="B2309" t="s">
        <v>25</v>
      </c>
      <c r="C2309">
        <v>7</v>
      </c>
      <c r="D2309">
        <v>7.8179999999999996</v>
      </c>
      <c r="E2309">
        <v>1138</v>
      </c>
      <c r="F2309">
        <v>1180</v>
      </c>
      <c r="G2309">
        <v>1222</v>
      </c>
      <c r="H2309" t="s">
        <v>20</v>
      </c>
      <c r="I2309">
        <v>14240716</v>
      </c>
      <c r="J2309">
        <v>600328881</v>
      </c>
      <c r="K2309">
        <v>3.55</v>
      </c>
      <c r="L2309">
        <v>1.518</v>
      </c>
      <c r="M2309">
        <v>2</v>
      </c>
    </row>
    <row r="2310" spans="1:13" x14ac:dyDescent="0.2">
      <c r="A2310" t="s">
        <v>258</v>
      </c>
      <c r="B2310" t="s">
        <v>27</v>
      </c>
      <c r="C2310">
        <v>8</v>
      </c>
      <c r="D2310">
        <v>8.0120000000000005</v>
      </c>
      <c r="E2310">
        <v>1222</v>
      </c>
      <c r="F2310">
        <v>1241</v>
      </c>
      <c r="G2310">
        <v>1365</v>
      </c>
      <c r="H2310" t="s">
        <v>20</v>
      </c>
      <c r="I2310">
        <v>39738191</v>
      </c>
      <c r="J2310">
        <v>2068334774</v>
      </c>
      <c r="K2310">
        <v>12.23</v>
      </c>
      <c r="L2310">
        <v>5.2290000000000001</v>
      </c>
      <c r="M2310">
        <v>2</v>
      </c>
    </row>
    <row r="2311" spans="1:13" x14ac:dyDescent="0.2">
      <c r="A2311" t="s">
        <v>258</v>
      </c>
      <c r="B2311" t="s">
        <v>29</v>
      </c>
      <c r="C2311">
        <v>9</v>
      </c>
      <c r="D2311">
        <v>8.4649999999999999</v>
      </c>
      <c r="E2311">
        <v>1365</v>
      </c>
      <c r="F2311">
        <v>1384</v>
      </c>
      <c r="G2311">
        <v>1469</v>
      </c>
      <c r="H2311" t="s">
        <v>115</v>
      </c>
      <c r="I2311">
        <v>971820</v>
      </c>
      <c r="J2311">
        <v>60707113</v>
      </c>
      <c r="K2311">
        <v>0.36</v>
      </c>
      <c r="L2311">
        <v>0.153</v>
      </c>
      <c r="M2311">
        <v>2</v>
      </c>
    </row>
    <row r="2312" spans="1:13" x14ac:dyDescent="0.2">
      <c r="A2312" t="s">
        <v>258</v>
      </c>
      <c r="B2312" t="s">
        <v>31</v>
      </c>
      <c r="C2312">
        <v>10</v>
      </c>
      <c r="D2312">
        <v>8.9290000000000003</v>
      </c>
      <c r="E2312">
        <v>1469</v>
      </c>
      <c r="F2312">
        <v>1531</v>
      </c>
      <c r="G2312">
        <v>1558</v>
      </c>
      <c r="H2312" t="s">
        <v>115</v>
      </c>
      <c r="I2312">
        <v>496458</v>
      </c>
      <c r="J2312">
        <v>33840073</v>
      </c>
      <c r="K2312">
        <v>0.2</v>
      </c>
      <c r="L2312">
        <v>8.5999999999999993E-2</v>
      </c>
      <c r="M2312">
        <v>2</v>
      </c>
    </row>
    <row r="2313" spans="1:13" x14ac:dyDescent="0.2">
      <c r="A2313" t="s">
        <v>258</v>
      </c>
      <c r="B2313" t="s">
        <v>33</v>
      </c>
      <c r="C2313">
        <v>11</v>
      </c>
      <c r="D2313">
        <v>9.0579999999999998</v>
      </c>
      <c r="E2313">
        <v>1558</v>
      </c>
      <c r="F2313">
        <v>1572</v>
      </c>
      <c r="G2313">
        <v>1628</v>
      </c>
      <c r="H2313" t="s">
        <v>115</v>
      </c>
      <c r="I2313">
        <v>902511</v>
      </c>
      <c r="J2313">
        <v>42682032</v>
      </c>
      <c r="K2313">
        <v>0.25</v>
      </c>
      <c r="L2313">
        <v>0.108</v>
      </c>
      <c r="M2313">
        <v>2</v>
      </c>
    </row>
    <row r="2314" spans="1:13" x14ac:dyDescent="0.2">
      <c r="A2314" t="s">
        <v>258</v>
      </c>
      <c r="B2314" t="s">
        <v>35</v>
      </c>
      <c r="C2314">
        <v>12</v>
      </c>
      <c r="D2314">
        <v>9.3729999999999993</v>
      </c>
      <c r="E2314">
        <v>1628</v>
      </c>
      <c r="F2314">
        <v>1672</v>
      </c>
      <c r="G2314">
        <v>1788</v>
      </c>
      <c r="H2314" t="s">
        <v>52</v>
      </c>
      <c r="I2314">
        <v>14523711</v>
      </c>
      <c r="J2314">
        <v>1226053742</v>
      </c>
      <c r="K2314">
        <v>7.25</v>
      </c>
      <c r="L2314">
        <v>3.0990000000000002</v>
      </c>
      <c r="M2314">
        <v>2</v>
      </c>
    </row>
    <row r="2315" spans="1:13" x14ac:dyDescent="0.2">
      <c r="A2315" t="s">
        <v>258</v>
      </c>
      <c r="B2315" t="s">
        <v>37</v>
      </c>
      <c r="C2315">
        <v>13</v>
      </c>
      <c r="D2315">
        <v>9.9670000000000005</v>
      </c>
      <c r="E2315">
        <v>1788</v>
      </c>
      <c r="F2315">
        <v>1860</v>
      </c>
      <c r="G2315">
        <v>1947</v>
      </c>
      <c r="H2315" t="s">
        <v>49</v>
      </c>
      <c r="I2315">
        <v>62393486</v>
      </c>
      <c r="J2315">
        <v>5764114472</v>
      </c>
      <c r="K2315">
        <v>34.090000000000003</v>
      </c>
      <c r="L2315">
        <v>14.571999999999999</v>
      </c>
      <c r="M2315">
        <v>2</v>
      </c>
    </row>
    <row r="2316" spans="1:13" x14ac:dyDescent="0.2">
      <c r="A2316" t="s">
        <v>258</v>
      </c>
      <c r="B2316" t="s">
        <v>39</v>
      </c>
      <c r="C2316">
        <v>14</v>
      </c>
      <c r="D2316">
        <v>10.375999999999999</v>
      </c>
      <c r="E2316">
        <v>1947</v>
      </c>
      <c r="F2316">
        <v>1989</v>
      </c>
      <c r="G2316">
        <v>2078</v>
      </c>
      <c r="H2316" t="s">
        <v>52</v>
      </c>
      <c r="I2316">
        <v>2258389</v>
      </c>
      <c r="J2316">
        <v>173507356</v>
      </c>
      <c r="K2316">
        <v>1.03</v>
      </c>
      <c r="L2316">
        <v>0.439</v>
      </c>
      <c r="M2316">
        <v>2</v>
      </c>
    </row>
    <row r="2317" spans="1:13" x14ac:dyDescent="0.2">
      <c r="A2317" t="s">
        <v>258</v>
      </c>
      <c r="B2317" t="s">
        <v>40</v>
      </c>
      <c r="C2317">
        <v>15</v>
      </c>
      <c r="D2317">
        <v>10.811</v>
      </c>
      <c r="E2317">
        <v>2078</v>
      </c>
      <c r="F2317">
        <v>2127</v>
      </c>
      <c r="G2317">
        <v>2161</v>
      </c>
      <c r="H2317" t="s">
        <v>22</v>
      </c>
      <c r="I2317">
        <v>899083</v>
      </c>
      <c r="J2317">
        <v>72819902</v>
      </c>
      <c r="K2317">
        <v>0.43</v>
      </c>
      <c r="L2317">
        <v>0.184</v>
      </c>
      <c r="M2317">
        <v>2</v>
      </c>
    </row>
    <row r="2318" spans="1:13" x14ac:dyDescent="0.2">
      <c r="A2318" t="s">
        <v>258</v>
      </c>
      <c r="B2318" t="s">
        <v>41</v>
      </c>
      <c r="C2318">
        <v>16</v>
      </c>
      <c r="D2318">
        <v>11.34</v>
      </c>
      <c r="E2318">
        <v>2161</v>
      </c>
      <c r="F2318">
        <v>2294</v>
      </c>
      <c r="G2318">
        <v>2402</v>
      </c>
      <c r="H2318" t="s">
        <v>22</v>
      </c>
      <c r="I2318">
        <v>96545287</v>
      </c>
      <c r="J2318">
        <v>16910749052</v>
      </c>
      <c r="K2318">
        <v>100</v>
      </c>
      <c r="L2318">
        <v>42.75</v>
      </c>
      <c r="M2318">
        <v>2</v>
      </c>
    </row>
    <row r="2319" spans="1:13" x14ac:dyDescent="0.2">
      <c r="A2319" t="s">
        <v>258</v>
      </c>
      <c r="B2319" t="s">
        <v>42</v>
      </c>
      <c r="C2319">
        <v>17</v>
      </c>
      <c r="D2319">
        <v>11.798999999999999</v>
      </c>
      <c r="E2319">
        <v>2402</v>
      </c>
      <c r="F2319">
        <v>2439</v>
      </c>
      <c r="G2319">
        <v>2502</v>
      </c>
      <c r="H2319" t="s">
        <v>52</v>
      </c>
      <c r="I2319">
        <v>53378946</v>
      </c>
      <c r="J2319">
        <v>1977418933</v>
      </c>
      <c r="K2319">
        <v>11.69</v>
      </c>
      <c r="L2319">
        <v>4.9989999999999997</v>
      </c>
      <c r="M2319">
        <v>2</v>
      </c>
    </row>
    <row r="2320" spans="1:13" x14ac:dyDescent="0.2">
      <c r="A2320" t="s">
        <v>258</v>
      </c>
      <c r="B2320" t="s">
        <v>44</v>
      </c>
      <c r="C2320">
        <v>18</v>
      </c>
      <c r="D2320">
        <v>12.09</v>
      </c>
      <c r="E2320">
        <v>2502</v>
      </c>
      <c r="F2320">
        <v>2531</v>
      </c>
      <c r="G2320">
        <v>2584</v>
      </c>
      <c r="H2320" t="s">
        <v>22</v>
      </c>
      <c r="I2320">
        <v>2304654</v>
      </c>
      <c r="J2320">
        <v>77415581</v>
      </c>
      <c r="K2320">
        <v>0.46</v>
      </c>
      <c r="L2320">
        <v>0.19600000000000001</v>
      </c>
      <c r="M2320">
        <v>2</v>
      </c>
    </row>
    <row r="2321" spans="1:13" x14ac:dyDescent="0.2">
      <c r="A2321" t="s">
        <v>258</v>
      </c>
      <c r="B2321" t="s">
        <v>46</v>
      </c>
      <c r="C2321">
        <v>19</v>
      </c>
      <c r="D2321">
        <v>12.324</v>
      </c>
      <c r="E2321">
        <v>2584</v>
      </c>
      <c r="F2321">
        <v>2605</v>
      </c>
      <c r="G2321">
        <v>2684</v>
      </c>
      <c r="H2321" t="s">
        <v>116</v>
      </c>
      <c r="I2321">
        <v>510576</v>
      </c>
      <c r="J2321">
        <v>32173623</v>
      </c>
      <c r="K2321">
        <v>0.19</v>
      </c>
      <c r="L2321">
        <v>8.1000000000000003E-2</v>
      </c>
      <c r="M2321">
        <v>2</v>
      </c>
    </row>
    <row r="2322" spans="1:13" x14ac:dyDescent="0.2">
      <c r="A2322" t="s">
        <v>258</v>
      </c>
      <c r="B2322" t="s">
        <v>48</v>
      </c>
      <c r="C2322">
        <v>20</v>
      </c>
      <c r="D2322">
        <v>13.009</v>
      </c>
      <c r="E2322">
        <v>2769</v>
      </c>
      <c r="F2322">
        <v>2822</v>
      </c>
      <c r="G2322">
        <v>2861</v>
      </c>
      <c r="H2322" t="s">
        <v>52</v>
      </c>
      <c r="I2322">
        <v>11945875</v>
      </c>
      <c r="J2322">
        <v>523086345</v>
      </c>
      <c r="K2322">
        <v>3.09</v>
      </c>
      <c r="L2322">
        <v>1.3220000000000001</v>
      </c>
      <c r="M2322">
        <v>2</v>
      </c>
    </row>
    <row r="2323" spans="1:13" x14ac:dyDescent="0.2">
      <c r="A2323" t="s">
        <v>258</v>
      </c>
      <c r="B2323" t="s">
        <v>50</v>
      </c>
      <c r="C2323">
        <v>21</v>
      </c>
      <c r="D2323">
        <v>13.377000000000001</v>
      </c>
      <c r="E2323">
        <v>2861</v>
      </c>
      <c r="F2323">
        <v>2938</v>
      </c>
      <c r="G2323">
        <v>2970</v>
      </c>
      <c r="H2323" t="s">
        <v>52</v>
      </c>
      <c r="I2323">
        <v>5966378</v>
      </c>
      <c r="J2323">
        <v>392667157</v>
      </c>
      <c r="K2323">
        <v>2.3199999999999998</v>
      </c>
      <c r="L2323">
        <v>0.99299999999999999</v>
      </c>
      <c r="M2323">
        <v>2</v>
      </c>
    </row>
    <row r="2324" spans="1:13" x14ac:dyDescent="0.2">
      <c r="A2324" t="s">
        <v>258</v>
      </c>
      <c r="B2324" t="s">
        <v>51</v>
      </c>
      <c r="C2324">
        <v>22</v>
      </c>
      <c r="D2324">
        <v>13.521000000000001</v>
      </c>
      <c r="E2324">
        <v>2970</v>
      </c>
      <c r="F2324">
        <v>2983</v>
      </c>
      <c r="G2324">
        <v>3027</v>
      </c>
      <c r="H2324" t="s">
        <v>22</v>
      </c>
      <c r="I2324">
        <v>4116027</v>
      </c>
      <c r="J2324">
        <v>153964783</v>
      </c>
      <c r="K2324">
        <v>0.91</v>
      </c>
      <c r="L2324">
        <v>0.38900000000000001</v>
      </c>
      <c r="M2324">
        <v>2</v>
      </c>
    </row>
    <row r="2325" spans="1:13" x14ac:dyDescent="0.2">
      <c r="A2325" t="s">
        <v>258</v>
      </c>
      <c r="B2325" t="s">
        <v>53</v>
      </c>
      <c r="C2325">
        <v>23</v>
      </c>
      <c r="D2325">
        <v>13.773999999999999</v>
      </c>
      <c r="E2325">
        <v>3027</v>
      </c>
      <c r="F2325">
        <v>3063</v>
      </c>
      <c r="G2325">
        <v>3080</v>
      </c>
      <c r="H2325" t="s">
        <v>49</v>
      </c>
      <c r="I2325">
        <v>2528132</v>
      </c>
      <c r="J2325">
        <v>121143903</v>
      </c>
      <c r="K2325">
        <v>0.72</v>
      </c>
      <c r="L2325">
        <v>0.30599999999999999</v>
      </c>
      <c r="M2325">
        <v>2</v>
      </c>
    </row>
    <row r="2326" spans="1:13" x14ac:dyDescent="0.2">
      <c r="A2326" t="s">
        <v>258</v>
      </c>
      <c r="B2326" t="s">
        <v>55</v>
      </c>
      <c r="C2326">
        <v>24</v>
      </c>
      <c r="D2326">
        <v>13.898999999999999</v>
      </c>
      <c r="E2326">
        <v>3080</v>
      </c>
      <c r="F2326">
        <v>3103</v>
      </c>
      <c r="G2326">
        <v>3170</v>
      </c>
      <c r="H2326" t="s">
        <v>52</v>
      </c>
      <c r="I2326">
        <v>14464220</v>
      </c>
      <c r="J2326">
        <v>692778781</v>
      </c>
      <c r="K2326">
        <v>4.0999999999999996</v>
      </c>
      <c r="L2326">
        <v>1.7509999999999999</v>
      </c>
      <c r="M2326">
        <v>2</v>
      </c>
    </row>
    <row r="2327" spans="1:13" x14ac:dyDescent="0.2">
      <c r="A2327" t="s">
        <v>258</v>
      </c>
      <c r="B2327" t="s">
        <v>57</v>
      </c>
      <c r="C2327">
        <v>25</v>
      </c>
      <c r="D2327">
        <v>14.175000000000001</v>
      </c>
      <c r="E2327">
        <v>3170</v>
      </c>
      <c r="F2327">
        <v>3190</v>
      </c>
      <c r="G2327">
        <v>3209</v>
      </c>
      <c r="H2327" t="s">
        <v>26</v>
      </c>
      <c r="I2327">
        <v>3143548</v>
      </c>
      <c r="J2327">
        <v>120444498</v>
      </c>
      <c r="K2327">
        <v>0.71</v>
      </c>
      <c r="L2327">
        <v>0.30399999999999999</v>
      </c>
      <c r="M2327">
        <v>2</v>
      </c>
    </row>
    <row r="2328" spans="1:13" x14ac:dyDescent="0.2">
      <c r="A2328" t="s">
        <v>258</v>
      </c>
      <c r="B2328" t="s">
        <v>58</v>
      </c>
      <c r="C2328">
        <v>26</v>
      </c>
      <c r="D2328">
        <v>14.292</v>
      </c>
      <c r="E2328">
        <v>3209</v>
      </c>
      <c r="F2328">
        <v>3227</v>
      </c>
      <c r="G2328">
        <v>3244</v>
      </c>
      <c r="H2328" t="s">
        <v>26</v>
      </c>
      <c r="I2328">
        <v>3152378</v>
      </c>
      <c r="J2328">
        <v>121156335</v>
      </c>
      <c r="K2328">
        <v>0.72</v>
      </c>
      <c r="L2328">
        <v>0.30599999999999999</v>
      </c>
      <c r="M2328">
        <v>2</v>
      </c>
    </row>
    <row r="2329" spans="1:13" x14ac:dyDescent="0.2">
      <c r="A2329" t="s">
        <v>258</v>
      </c>
      <c r="B2329" t="s">
        <v>59</v>
      </c>
      <c r="C2329">
        <v>27</v>
      </c>
      <c r="D2329">
        <v>14.391</v>
      </c>
      <c r="E2329">
        <v>3244</v>
      </c>
      <c r="F2329">
        <v>3259</v>
      </c>
      <c r="G2329">
        <v>3287</v>
      </c>
      <c r="H2329" t="s">
        <v>52</v>
      </c>
      <c r="I2329">
        <v>8367107</v>
      </c>
      <c r="J2329">
        <v>275387167</v>
      </c>
      <c r="K2329">
        <v>1.63</v>
      </c>
      <c r="L2329">
        <v>0.69599999999999995</v>
      </c>
      <c r="M2329">
        <v>2</v>
      </c>
    </row>
    <row r="2330" spans="1:13" x14ac:dyDescent="0.2">
      <c r="A2330" t="s">
        <v>258</v>
      </c>
      <c r="B2330" t="s">
        <v>60</v>
      </c>
      <c r="C2330">
        <v>28</v>
      </c>
      <c r="D2330">
        <v>14.532999999999999</v>
      </c>
      <c r="E2330">
        <v>3287</v>
      </c>
      <c r="F2330">
        <v>3304</v>
      </c>
      <c r="G2330">
        <v>3320</v>
      </c>
      <c r="H2330" t="s">
        <v>26</v>
      </c>
      <c r="I2330">
        <v>4023132</v>
      </c>
      <c r="J2330">
        <v>130768551</v>
      </c>
      <c r="K2330">
        <v>0.77</v>
      </c>
      <c r="L2330">
        <v>0.33100000000000002</v>
      </c>
      <c r="M2330">
        <v>2</v>
      </c>
    </row>
    <row r="2331" spans="1:13" x14ac:dyDescent="0.2">
      <c r="A2331" t="s">
        <v>258</v>
      </c>
      <c r="B2331" t="s">
        <v>61</v>
      </c>
      <c r="C2331">
        <v>29</v>
      </c>
      <c r="D2331">
        <v>14.638999999999999</v>
      </c>
      <c r="E2331">
        <v>3320</v>
      </c>
      <c r="F2331">
        <v>3337</v>
      </c>
      <c r="G2331">
        <v>3396</v>
      </c>
      <c r="H2331" t="s">
        <v>22</v>
      </c>
      <c r="I2331">
        <v>4261328</v>
      </c>
      <c r="J2331">
        <v>164023734</v>
      </c>
      <c r="K2331">
        <v>0.97</v>
      </c>
      <c r="L2331">
        <v>0.41499999999999998</v>
      </c>
      <c r="M2331">
        <v>2</v>
      </c>
    </row>
    <row r="2332" spans="1:13" x14ac:dyDescent="0.2">
      <c r="A2332" t="s">
        <v>258</v>
      </c>
      <c r="B2332" t="s">
        <v>62</v>
      </c>
      <c r="C2332">
        <v>30</v>
      </c>
      <c r="D2332">
        <v>14.971</v>
      </c>
      <c r="E2332">
        <v>3396</v>
      </c>
      <c r="F2332">
        <v>3442</v>
      </c>
      <c r="G2332">
        <v>3563</v>
      </c>
      <c r="H2332" t="s">
        <v>20</v>
      </c>
      <c r="I2332">
        <v>45203049</v>
      </c>
      <c r="J2332">
        <v>1696488392</v>
      </c>
      <c r="K2332">
        <v>10.029999999999999</v>
      </c>
      <c r="L2332">
        <v>4.2889999999999997</v>
      </c>
      <c r="M2332">
        <v>2</v>
      </c>
    </row>
    <row r="2333" spans="1:13" x14ac:dyDescent="0.2">
      <c r="A2333" t="s">
        <v>258</v>
      </c>
      <c r="B2333" t="s">
        <v>63</v>
      </c>
      <c r="C2333">
        <v>31</v>
      </c>
      <c r="D2333">
        <v>15.46</v>
      </c>
      <c r="E2333">
        <v>3563</v>
      </c>
      <c r="F2333">
        <v>3597</v>
      </c>
      <c r="G2333">
        <v>3648</v>
      </c>
      <c r="H2333" t="s">
        <v>22</v>
      </c>
      <c r="I2333">
        <v>3442956</v>
      </c>
      <c r="J2333">
        <v>137215539</v>
      </c>
      <c r="K2333">
        <v>0.81</v>
      </c>
      <c r="L2333">
        <v>0.34699999999999998</v>
      </c>
      <c r="M2333">
        <v>2</v>
      </c>
    </row>
    <row r="2334" spans="1:13" x14ac:dyDescent="0.2">
      <c r="A2334" t="s">
        <v>258</v>
      </c>
      <c r="B2334" t="s">
        <v>65</v>
      </c>
      <c r="C2334">
        <v>32</v>
      </c>
      <c r="D2334">
        <v>15.711</v>
      </c>
      <c r="E2334">
        <v>3648</v>
      </c>
      <c r="F2334">
        <v>3676</v>
      </c>
      <c r="G2334">
        <v>3709</v>
      </c>
      <c r="H2334" t="s">
        <v>49</v>
      </c>
      <c r="I2334">
        <v>3257246</v>
      </c>
      <c r="J2334">
        <v>115740741</v>
      </c>
      <c r="K2334">
        <v>0.68</v>
      </c>
      <c r="L2334">
        <v>0.29299999999999998</v>
      </c>
      <c r="M2334">
        <v>2</v>
      </c>
    </row>
    <row r="2335" spans="1:13" x14ac:dyDescent="0.2">
      <c r="A2335" t="s">
        <v>258</v>
      </c>
      <c r="B2335" t="s">
        <v>67</v>
      </c>
      <c r="C2335">
        <v>33</v>
      </c>
      <c r="D2335">
        <v>16.024000000000001</v>
      </c>
      <c r="E2335">
        <v>3709</v>
      </c>
      <c r="F2335">
        <v>3775</v>
      </c>
      <c r="G2335">
        <v>3823</v>
      </c>
      <c r="H2335" t="s">
        <v>49</v>
      </c>
      <c r="I2335">
        <v>2073791</v>
      </c>
      <c r="J2335">
        <v>222685924</v>
      </c>
      <c r="K2335">
        <v>1.32</v>
      </c>
      <c r="L2335">
        <v>0.56299999999999994</v>
      </c>
      <c r="M2335">
        <v>2</v>
      </c>
    </row>
    <row r="2336" spans="1:13" x14ac:dyDescent="0.2">
      <c r="A2336" t="s">
        <v>258</v>
      </c>
      <c r="B2336" t="s">
        <v>69</v>
      </c>
      <c r="C2336">
        <v>34</v>
      </c>
      <c r="D2336">
        <v>16.36</v>
      </c>
      <c r="E2336">
        <v>3823</v>
      </c>
      <c r="F2336">
        <v>3881</v>
      </c>
      <c r="G2336">
        <v>3906</v>
      </c>
      <c r="H2336" t="s">
        <v>49</v>
      </c>
      <c r="I2336">
        <v>9164519</v>
      </c>
      <c r="J2336">
        <v>428014430</v>
      </c>
      <c r="K2336">
        <v>2.5299999999999998</v>
      </c>
      <c r="L2336">
        <v>1.0820000000000001</v>
      </c>
      <c r="M2336">
        <v>2</v>
      </c>
    </row>
    <row r="2337" spans="1:13" x14ac:dyDescent="0.2">
      <c r="A2337" t="s">
        <v>258</v>
      </c>
      <c r="B2337" t="s">
        <v>70</v>
      </c>
      <c r="C2337">
        <v>35</v>
      </c>
      <c r="D2337">
        <v>16.550999999999998</v>
      </c>
      <c r="E2337">
        <v>3906</v>
      </c>
      <c r="F2337">
        <v>3942</v>
      </c>
      <c r="G2337">
        <v>3973</v>
      </c>
      <c r="H2337" t="s">
        <v>113</v>
      </c>
      <c r="I2337">
        <v>4387658</v>
      </c>
      <c r="J2337">
        <v>169215238</v>
      </c>
      <c r="K2337">
        <v>1</v>
      </c>
      <c r="L2337">
        <v>0.42799999999999999</v>
      </c>
      <c r="M2337">
        <v>2</v>
      </c>
    </row>
    <row r="2338" spans="1:13" x14ac:dyDescent="0.2">
      <c r="A2338" t="s">
        <v>258</v>
      </c>
      <c r="B2338" t="s">
        <v>71</v>
      </c>
      <c r="C2338">
        <v>36</v>
      </c>
      <c r="D2338">
        <v>16.733000000000001</v>
      </c>
      <c r="E2338">
        <v>3973</v>
      </c>
      <c r="F2338">
        <v>3999</v>
      </c>
      <c r="G2338">
        <v>4020</v>
      </c>
      <c r="H2338" t="s">
        <v>113</v>
      </c>
      <c r="I2338">
        <v>1207155</v>
      </c>
      <c r="J2338">
        <v>50942220</v>
      </c>
      <c r="K2338">
        <v>0.3</v>
      </c>
      <c r="L2338">
        <v>0.129</v>
      </c>
      <c r="M2338">
        <v>2</v>
      </c>
    </row>
    <row r="2339" spans="1:13" x14ac:dyDescent="0.2">
      <c r="A2339" t="s">
        <v>258</v>
      </c>
      <c r="B2339" t="s">
        <v>72</v>
      </c>
      <c r="C2339">
        <v>37</v>
      </c>
      <c r="D2339">
        <v>16.931999999999999</v>
      </c>
      <c r="E2339">
        <v>4020</v>
      </c>
      <c r="F2339">
        <v>4062</v>
      </c>
      <c r="G2339">
        <v>4120</v>
      </c>
      <c r="H2339" t="s">
        <v>49</v>
      </c>
      <c r="I2339">
        <v>5269384</v>
      </c>
      <c r="J2339">
        <v>312470395</v>
      </c>
      <c r="K2339">
        <v>1.85</v>
      </c>
      <c r="L2339">
        <v>0.79</v>
      </c>
      <c r="M2339">
        <v>2</v>
      </c>
    </row>
    <row r="2340" spans="1:13" x14ac:dyDescent="0.2">
      <c r="A2340" t="s">
        <v>258</v>
      </c>
      <c r="B2340" t="s">
        <v>73</v>
      </c>
      <c r="C2340">
        <v>38</v>
      </c>
      <c r="D2340">
        <v>17.193000000000001</v>
      </c>
      <c r="E2340">
        <v>4120</v>
      </c>
      <c r="F2340">
        <v>4145</v>
      </c>
      <c r="G2340">
        <v>4201</v>
      </c>
      <c r="H2340" t="s">
        <v>52</v>
      </c>
      <c r="I2340">
        <v>8468191</v>
      </c>
      <c r="J2340">
        <v>309565080</v>
      </c>
      <c r="K2340">
        <v>1.83</v>
      </c>
      <c r="L2340">
        <v>0.78300000000000003</v>
      </c>
      <c r="M2340">
        <v>2</v>
      </c>
    </row>
    <row r="2341" spans="1:13" x14ac:dyDescent="0.2">
      <c r="A2341" t="s">
        <v>258</v>
      </c>
      <c r="B2341" t="s">
        <v>74</v>
      </c>
      <c r="C2341">
        <v>39</v>
      </c>
      <c r="D2341">
        <v>17.436</v>
      </c>
      <c r="E2341">
        <v>4201</v>
      </c>
      <c r="F2341">
        <v>4222</v>
      </c>
      <c r="G2341">
        <v>4250</v>
      </c>
      <c r="H2341" t="s">
        <v>52</v>
      </c>
      <c r="I2341">
        <v>3082871</v>
      </c>
      <c r="J2341">
        <v>94907397</v>
      </c>
      <c r="K2341">
        <v>0.56000000000000005</v>
      </c>
      <c r="L2341">
        <v>0.24</v>
      </c>
      <c r="M2341">
        <v>2</v>
      </c>
    </row>
    <row r="2342" spans="1:13" x14ac:dyDescent="0.2">
      <c r="A2342" t="s">
        <v>258</v>
      </c>
      <c r="B2342" t="s">
        <v>75</v>
      </c>
      <c r="C2342">
        <v>40</v>
      </c>
      <c r="D2342">
        <v>17.643999999999998</v>
      </c>
      <c r="E2342">
        <v>4250</v>
      </c>
      <c r="F2342">
        <v>4287</v>
      </c>
      <c r="G2342">
        <v>4320</v>
      </c>
      <c r="H2342" t="s">
        <v>22</v>
      </c>
      <c r="I2342">
        <v>3803645</v>
      </c>
      <c r="J2342">
        <v>224617780</v>
      </c>
      <c r="K2342">
        <v>1.33</v>
      </c>
      <c r="L2342">
        <v>0.56799999999999995</v>
      </c>
      <c r="M2342">
        <v>2</v>
      </c>
    </row>
    <row r="2343" spans="1:13" x14ac:dyDescent="0.2">
      <c r="A2343" t="s">
        <v>258</v>
      </c>
      <c r="B2343" t="s">
        <v>77</v>
      </c>
      <c r="C2343">
        <v>41</v>
      </c>
      <c r="D2343">
        <v>17.927</v>
      </c>
      <c r="E2343">
        <v>4320</v>
      </c>
      <c r="F2343">
        <v>4377</v>
      </c>
      <c r="G2343">
        <v>4434</v>
      </c>
      <c r="H2343" t="s">
        <v>115</v>
      </c>
      <c r="I2343">
        <v>708352</v>
      </c>
      <c r="J2343">
        <v>51727279</v>
      </c>
      <c r="K2343">
        <v>0.31</v>
      </c>
      <c r="L2343">
        <v>0.13100000000000001</v>
      </c>
      <c r="M2343">
        <v>2</v>
      </c>
    </row>
    <row r="2344" spans="1:13" x14ac:dyDescent="0.2">
      <c r="A2344" t="s">
        <v>258</v>
      </c>
      <c r="B2344" t="s">
        <v>78</v>
      </c>
      <c r="C2344">
        <v>42</v>
      </c>
      <c r="D2344">
        <v>18.28</v>
      </c>
      <c r="E2344">
        <v>4434</v>
      </c>
      <c r="F2344">
        <v>4489</v>
      </c>
      <c r="G2344">
        <v>4514</v>
      </c>
      <c r="H2344" t="s">
        <v>22</v>
      </c>
      <c r="I2344">
        <v>21665183</v>
      </c>
      <c r="J2344">
        <v>616639132</v>
      </c>
      <c r="K2344">
        <v>3.65</v>
      </c>
      <c r="L2344">
        <v>1.5589999999999999</v>
      </c>
      <c r="M2344">
        <v>2</v>
      </c>
    </row>
    <row r="2345" spans="1:13" x14ac:dyDescent="0.2">
      <c r="A2345" t="s">
        <v>258</v>
      </c>
      <c r="B2345" t="s">
        <v>79</v>
      </c>
      <c r="C2345">
        <v>43</v>
      </c>
      <c r="D2345">
        <v>18.428000000000001</v>
      </c>
      <c r="E2345">
        <v>4514</v>
      </c>
      <c r="F2345">
        <v>4535</v>
      </c>
      <c r="G2345">
        <v>4596</v>
      </c>
      <c r="H2345" t="s">
        <v>43</v>
      </c>
      <c r="I2345">
        <v>2289447</v>
      </c>
      <c r="J2345">
        <v>146326321</v>
      </c>
      <c r="K2345">
        <v>0.87</v>
      </c>
      <c r="L2345">
        <v>0.37</v>
      </c>
      <c r="M2345">
        <v>2</v>
      </c>
    </row>
    <row r="2346" spans="1:13" x14ac:dyDescent="0.2">
      <c r="A2346" t="s">
        <v>258</v>
      </c>
      <c r="B2346" t="s">
        <v>80</v>
      </c>
      <c r="C2346">
        <v>44</v>
      </c>
      <c r="D2346">
        <v>18.686</v>
      </c>
      <c r="E2346">
        <v>4596</v>
      </c>
      <c r="F2346">
        <v>4617</v>
      </c>
      <c r="G2346">
        <v>4693</v>
      </c>
      <c r="H2346" t="s">
        <v>43</v>
      </c>
      <c r="I2346">
        <v>4792573</v>
      </c>
      <c r="J2346">
        <v>165017536</v>
      </c>
      <c r="K2346">
        <v>0.98</v>
      </c>
      <c r="L2346">
        <v>0.41699999999999998</v>
      </c>
      <c r="M2346">
        <v>2</v>
      </c>
    </row>
    <row r="2347" spans="1:13" x14ac:dyDescent="0.2">
      <c r="A2347" t="s">
        <v>258</v>
      </c>
      <c r="B2347" t="s">
        <v>81</v>
      </c>
      <c r="C2347">
        <v>45</v>
      </c>
      <c r="D2347">
        <v>19.099</v>
      </c>
      <c r="E2347">
        <v>4693</v>
      </c>
      <c r="F2347">
        <v>4748</v>
      </c>
      <c r="G2347">
        <v>4823</v>
      </c>
      <c r="H2347" t="s">
        <v>49</v>
      </c>
      <c r="I2347">
        <v>1845455</v>
      </c>
      <c r="J2347">
        <v>119417528</v>
      </c>
      <c r="K2347">
        <v>0.71</v>
      </c>
      <c r="L2347">
        <v>0.30199999999999999</v>
      </c>
      <c r="M2347">
        <v>2</v>
      </c>
    </row>
    <row r="2348" spans="1:13" x14ac:dyDescent="0.2">
      <c r="A2348" t="s">
        <v>258</v>
      </c>
      <c r="B2348" t="s">
        <v>82</v>
      </c>
      <c r="C2348">
        <v>46</v>
      </c>
      <c r="D2348">
        <v>19.399000000000001</v>
      </c>
      <c r="E2348">
        <v>4823</v>
      </c>
      <c r="F2348">
        <v>4843</v>
      </c>
      <c r="G2348">
        <v>4863</v>
      </c>
      <c r="H2348" t="s">
        <v>49</v>
      </c>
      <c r="I2348">
        <v>3341407</v>
      </c>
      <c r="J2348">
        <v>101053260</v>
      </c>
      <c r="K2348">
        <v>0.6</v>
      </c>
      <c r="L2348">
        <v>0.255</v>
      </c>
      <c r="M2348">
        <v>2</v>
      </c>
    </row>
    <row r="2349" spans="1:13" x14ac:dyDescent="0.2">
      <c r="A2349" t="s">
        <v>258</v>
      </c>
      <c r="B2349" t="s">
        <v>83</v>
      </c>
      <c r="C2349">
        <v>47</v>
      </c>
      <c r="D2349">
        <v>19.504000000000001</v>
      </c>
      <c r="E2349">
        <v>4863</v>
      </c>
      <c r="F2349">
        <v>4876</v>
      </c>
      <c r="G2349">
        <v>4933</v>
      </c>
      <c r="H2349" t="s">
        <v>52</v>
      </c>
      <c r="I2349">
        <v>3158603</v>
      </c>
      <c r="J2349">
        <v>90758815</v>
      </c>
      <c r="K2349">
        <v>0.54</v>
      </c>
      <c r="L2349">
        <v>0.22900000000000001</v>
      </c>
      <c r="M2349">
        <v>2</v>
      </c>
    </row>
    <row r="2350" spans="1:13" x14ac:dyDescent="0.2">
      <c r="A2350" t="s">
        <v>258</v>
      </c>
      <c r="B2350" t="s">
        <v>85</v>
      </c>
      <c r="C2350">
        <v>48</v>
      </c>
      <c r="D2350">
        <v>19.757000000000001</v>
      </c>
      <c r="E2350">
        <v>4933</v>
      </c>
      <c r="F2350">
        <v>4956</v>
      </c>
      <c r="G2350">
        <v>4978</v>
      </c>
      <c r="H2350" t="s">
        <v>52</v>
      </c>
      <c r="I2350">
        <v>816496</v>
      </c>
      <c r="J2350">
        <v>26149506</v>
      </c>
      <c r="K2350">
        <v>0.15</v>
      </c>
      <c r="L2350">
        <v>6.6000000000000003E-2</v>
      </c>
      <c r="M2350">
        <v>2</v>
      </c>
    </row>
    <row r="2351" spans="1:13" x14ac:dyDescent="0.2">
      <c r="A2351" t="s">
        <v>258</v>
      </c>
      <c r="B2351" t="s">
        <v>86</v>
      </c>
      <c r="C2351">
        <v>49</v>
      </c>
      <c r="D2351">
        <v>20.119</v>
      </c>
      <c r="E2351">
        <v>5021</v>
      </c>
      <c r="F2351">
        <v>5070</v>
      </c>
      <c r="G2351">
        <v>5089</v>
      </c>
      <c r="H2351" t="s">
        <v>113</v>
      </c>
      <c r="I2351">
        <v>1708064</v>
      </c>
      <c r="J2351">
        <v>81646173</v>
      </c>
      <c r="K2351">
        <v>0.48</v>
      </c>
      <c r="L2351">
        <v>0.20599999999999999</v>
      </c>
      <c r="M2351">
        <v>2</v>
      </c>
    </row>
    <row r="2352" spans="1:13" x14ac:dyDescent="0.2">
      <c r="A2352" t="s">
        <v>258</v>
      </c>
      <c r="B2352" t="s">
        <v>87</v>
      </c>
      <c r="C2352">
        <v>50</v>
      </c>
      <c r="D2352">
        <v>20.259</v>
      </c>
      <c r="E2352">
        <v>5089</v>
      </c>
      <c r="F2352">
        <v>5114</v>
      </c>
      <c r="G2352">
        <v>5209</v>
      </c>
      <c r="H2352" t="s">
        <v>49</v>
      </c>
      <c r="I2352">
        <v>4346354</v>
      </c>
      <c r="J2352">
        <v>199084080</v>
      </c>
      <c r="K2352">
        <v>1.18</v>
      </c>
      <c r="L2352">
        <v>0.503</v>
      </c>
      <c r="M2352">
        <v>2</v>
      </c>
    </row>
    <row r="2353" spans="1:13" x14ac:dyDescent="0.2">
      <c r="A2353" t="s">
        <v>258</v>
      </c>
      <c r="B2353" t="s">
        <v>88</v>
      </c>
      <c r="C2353">
        <v>51</v>
      </c>
      <c r="D2353">
        <v>20.623000000000001</v>
      </c>
      <c r="E2353">
        <v>5209</v>
      </c>
      <c r="F2353">
        <v>5229</v>
      </c>
      <c r="G2353">
        <v>5292</v>
      </c>
      <c r="H2353" t="s">
        <v>49</v>
      </c>
      <c r="I2353">
        <v>695073</v>
      </c>
      <c r="J2353">
        <v>24943950</v>
      </c>
      <c r="K2353">
        <v>0.15</v>
      </c>
      <c r="L2353">
        <v>6.3E-2</v>
      </c>
      <c r="M2353">
        <v>2</v>
      </c>
    </row>
    <row r="2354" spans="1:13" x14ac:dyDescent="0.2">
      <c r="A2354" t="s">
        <v>258</v>
      </c>
      <c r="B2354" t="s">
        <v>89</v>
      </c>
      <c r="C2354">
        <v>52</v>
      </c>
      <c r="D2354">
        <v>21.242000000000001</v>
      </c>
      <c r="E2354">
        <v>5362</v>
      </c>
      <c r="F2354">
        <v>5425</v>
      </c>
      <c r="G2354">
        <v>5448</v>
      </c>
      <c r="H2354" t="s">
        <v>56</v>
      </c>
      <c r="I2354">
        <v>905153</v>
      </c>
      <c r="J2354">
        <v>43687312</v>
      </c>
      <c r="K2354">
        <v>0.26</v>
      </c>
      <c r="L2354">
        <v>0.11</v>
      </c>
      <c r="M2354">
        <v>2</v>
      </c>
    </row>
    <row r="2355" spans="1:13" x14ac:dyDescent="0.2">
      <c r="A2355" t="s">
        <v>258</v>
      </c>
      <c r="B2355" t="s">
        <v>91</v>
      </c>
      <c r="C2355">
        <v>53</v>
      </c>
      <c r="D2355">
        <v>21.366</v>
      </c>
      <c r="E2355">
        <v>5448</v>
      </c>
      <c r="F2355">
        <v>5465</v>
      </c>
      <c r="G2355">
        <v>5499</v>
      </c>
      <c r="H2355" t="s">
        <v>43</v>
      </c>
      <c r="I2355">
        <v>609202</v>
      </c>
      <c r="J2355">
        <v>32118861</v>
      </c>
      <c r="K2355">
        <v>0.19</v>
      </c>
      <c r="L2355">
        <v>8.1000000000000003E-2</v>
      </c>
      <c r="M2355">
        <v>2</v>
      </c>
    </row>
    <row r="2356" spans="1:13" x14ac:dyDescent="0.2">
      <c r="A2356" t="s">
        <v>258</v>
      </c>
      <c r="B2356" t="s">
        <v>92</v>
      </c>
      <c r="C2356">
        <v>54</v>
      </c>
      <c r="D2356">
        <v>21.634</v>
      </c>
      <c r="E2356">
        <v>5499</v>
      </c>
      <c r="F2356">
        <v>5549</v>
      </c>
      <c r="G2356">
        <v>5595</v>
      </c>
      <c r="H2356" t="s">
        <v>43</v>
      </c>
      <c r="I2356">
        <v>837816</v>
      </c>
      <c r="J2356">
        <v>42765058</v>
      </c>
      <c r="K2356">
        <v>0.25</v>
      </c>
      <c r="L2356">
        <v>0.108</v>
      </c>
      <c r="M2356">
        <v>2</v>
      </c>
    </row>
    <row r="2357" spans="1:13" x14ac:dyDescent="0.2">
      <c r="A2357" t="s">
        <v>258</v>
      </c>
      <c r="B2357" t="s">
        <v>93</v>
      </c>
      <c r="C2357">
        <v>55</v>
      </c>
      <c r="D2357">
        <v>21.838999999999999</v>
      </c>
      <c r="E2357">
        <v>5595</v>
      </c>
      <c r="F2357">
        <v>5614</v>
      </c>
      <c r="G2357">
        <v>5642</v>
      </c>
      <c r="H2357" t="s">
        <v>26</v>
      </c>
      <c r="I2357">
        <v>1658779</v>
      </c>
      <c r="J2357">
        <v>42427809</v>
      </c>
      <c r="K2357">
        <v>0.25</v>
      </c>
      <c r="L2357">
        <v>0.107</v>
      </c>
      <c r="M2357">
        <v>2</v>
      </c>
    </row>
    <row r="2358" spans="1:13" x14ac:dyDescent="0.2">
      <c r="A2358" t="s">
        <v>258</v>
      </c>
      <c r="B2358" t="s">
        <v>94</v>
      </c>
      <c r="C2358">
        <v>56</v>
      </c>
      <c r="D2358">
        <v>22.036999999999999</v>
      </c>
      <c r="E2358">
        <v>5642</v>
      </c>
      <c r="F2358">
        <v>5677</v>
      </c>
      <c r="G2358">
        <v>5732</v>
      </c>
      <c r="H2358" t="s">
        <v>22</v>
      </c>
      <c r="I2358">
        <v>2541324</v>
      </c>
      <c r="J2358">
        <v>82857230</v>
      </c>
      <c r="K2358">
        <v>0.49</v>
      </c>
      <c r="L2358">
        <v>0.20899999999999999</v>
      </c>
      <c r="M2358">
        <v>2</v>
      </c>
    </row>
    <row r="2359" spans="1:13" x14ac:dyDescent="0.2">
      <c r="A2359" t="s">
        <v>258</v>
      </c>
      <c r="B2359" t="s">
        <v>96</v>
      </c>
      <c r="C2359">
        <v>57</v>
      </c>
      <c r="D2359">
        <v>22.312999999999999</v>
      </c>
      <c r="E2359">
        <v>5732</v>
      </c>
      <c r="F2359">
        <v>5764</v>
      </c>
      <c r="G2359">
        <v>5821</v>
      </c>
      <c r="H2359" t="s">
        <v>115</v>
      </c>
      <c r="I2359">
        <v>9003985</v>
      </c>
      <c r="J2359">
        <v>364852240</v>
      </c>
      <c r="K2359">
        <v>2.16</v>
      </c>
      <c r="L2359">
        <v>0.92200000000000004</v>
      </c>
      <c r="M2359">
        <v>2</v>
      </c>
    </row>
    <row r="2360" spans="1:13" x14ac:dyDescent="0.2">
      <c r="A2360" t="s">
        <v>258</v>
      </c>
      <c r="B2360" t="s">
        <v>97</v>
      </c>
      <c r="C2360">
        <v>58</v>
      </c>
      <c r="D2360">
        <v>22.588000000000001</v>
      </c>
      <c r="E2360">
        <v>5821</v>
      </c>
      <c r="F2360">
        <v>5851</v>
      </c>
      <c r="G2360">
        <v>5867</v>
      </c>
      <c r="H2360" t="s">
        <v>113</v>
      </c>
      <c r="I2360">
        <v>1425191</v>
      </c>
      <c r="J2360">
        <v>50154097</v>
      </c>
      <c r="K2360">
        <v>0.3</v>
      </c>
      <c r="L2360">
        <v>0.127</v>
      </c>
      <c r="M2360">
        <v>2</v>
      </c>
    </row>
    <row r="2361" spans="1:13" x14ac:dyDescent="0.2">
      <c r="A2361" t="s">
        <v>258</v>
      </c>
      <c r="B2361" t="s">
        <v>98</v>
      </c>
      <c r="C2361">
        <v>59</v>
      </c>
      <c r="D2361">
        <v>22.702999999999999</v>
      </c>
      <c r="E2361">
        <v>5867</v>
      </c>
      <c r="F2361">
        <v>5887</v>
      </c>
      <c r="G2361">
        <v>5945</v>
      </c>
      <c r="H2361" t="s">
        <v>26</v>
      </c>
      <c r="I2361">
        <v>1609155</v>
      </c>
      <c r="J2361">
        <v>94333032</v>
      </c>
      <c r="K2361">
        <v>0.56000000000000005</v>
      </c>
      <c r="L2361">
        <v>0.23799999999999999</v>
      </c>
      <c r="M2361">
        <v>2</v>
      </c>
    </row>
    <row r="2362" spans="1:13" x14ac:dyDescent="0.2">
      <c r="A2362" t="s">
        <v>258</v>
      </c>
      <c r="B2362" t="s">
        <v>100</v>
      </c>
      <c r="C2362">
        <v>60</v>
      </c>
      <c r="D2362">
        <v>23.106999999999999</v>
      </c>
      <c r="E2362">
        <v>5945</v>
      </c>
      <c r="F2362">
        <v>6015</v>
      </c>
      <c r="G2362">
        <v>6050</v>
      </c>
      <c r="H2362" t="s">
        <v>99</v>
      </c>
      <c r="I2362">
        <v>2536500</v>
      </c>
      <c r="J2362">
        <v>103814326</v>
      </c>
      <c r="K2362">
        <v>0.61</v>
      </c>
      <c r="L2362">
        <v>0.26200000000000001</v>
      </c>
      <c r="M2362">
        <v>2</v>
      </c>
    </row>
    <row r="2363" spans="1:13" x14ac:dyDescent="0.2">
      <c r="A2363" t="s">
        <v>258</v>
      </c>
      <c r="B2363" t="s">
        <v>102</v>
      </c>
      <c r="C2363">
        <v>61</v>
      </c>
      <c r="D2363">
        <v>23.315000000000001</v>
      </c>
      <c r="E2363">
        <v>6050</v>
      </c>
      <c r="F2363">
        <v>6081</v>
      </c>
      <c r="G2363">
        <v>6132</v>
      </c>
      <c r="H2363" t="s">
        <v>43</v>
      </c>
      <c r="I2363">
        <v>3365050</v>
      </c>
      <c r="J2363">
        <v>149385323</v>
      </c>
      <c r="K2363">
        <v>0.88</v>
      </c>
      <c r="L2363">
        <v>0.378</v>
      </c>
      <c r="M2363">
        <v>2</v>
      </c>
    </row>
    <row r="2364" spans="1:13" x14ac:dyDescent="0.2">
      <c r="A2364" t="s">
        <v>258</v>
      </c>
      <c r="B2364" t="s">
        <v>103</v>
      </c>
      <c r="C2364">
        <v>62</v>
      </c>
      <c r="D2364">
        <v>23.539000000000001</v>
      </c>
      <c r="E2364">
        <v>6132</v>
      </c>
      <c r="F2364">
        <v>6152</v>
      </c>
      <c r="G2364">
        <v>6178</v>
      </c>
      <c r="H2364" t="s">
        <v>43</v>
      </c>
      <c r="I2364">
        <v>1871027</v>
      </c>
      <c r="J2364">
        <v>55356661</v>
      </c>
      <c r="K2364">
        <v>0.33</v>
      </c>
      <c r="L2364">
        <v>0.14000000000000001</v>
      </c>
      <c r="M2364">
        <v>2</v>
      </c>
    </row>
    <row r="2365" spans="1:13" x14ac:dyDescent="0.2">
      <c r="A2365" t="s">
        <v>258</v>
      </c>
      <c r="B2365" t="s">
        <v>104</v>
      </c>
      <c r="C2365">
        <v>63</v>
      </c>
      <c r="D2365">
        <v>23.669</v>
      </c>
      <c r="E2365">
        <v>6178</v>
      </c>
      <c r="F2365">
        <v>6193</v>
      </c>
      <c r="G2365">
        <v>6218</v>
      </c>
      <c r="H2365" t="s">
        <v>52</v>
      </c>
      <c r="I2365">
        <v>811287</v>
      </c>
      <c r="J2365">
        <v>25238148</v>
      </c>
      <c r="K2365">
        <v>0.15</v>
      </c>
      <c r="L2365">
        <v>6.4000000000000001E-2</v>
      </c>
      <c r="M2365">
        <v>2</v>
      </c>
    </row>
    <row r="2366" spans="1:13" x14ac:dyDescent="0.2">
      <c r="A2366" t="s">
        <v>258</v>
      </c>
      <c r="B2366" t="s">
        <v>106</v>
      </c>
      <c r="C2366">
        <v>64</v>
      </c>
      <c r="D2366">
        <v>23.800999999999998</v>
      </c>
      <c r="E2366">
        <v>6218</v>
      </c>
      <c r="F2366">
        <v>6235</v>
      </c>
      <c r="G2366">
        <v>6362</v>
      </c>
      <c r="H2366" t="s">
        <v>123</v>
      </c>
      <c r="I2366">
        <v>751902</v>
      </c>
      <c r="J2366">
        <v>69701581</v>
      </c>
      <c r="K2366">
        <v>0.41</v>
      </c>
      <c r="L2366">
        <v>0.17599999999999999</v>
      </c>
      <c r="M2366">
        <v>2</v>
      </c>
    </row>
    <row r="2367" spans="1:13" x14ac:dyDescent="0.2">
      <c r="A2367" t="s">
        <v>258</v>
      </c>
      <c r="B2367" t="s">
        <v>107</v>
      </c>
      <c r="C2367">
        <v>65</v>
      </c>
      <c r="D2367">
        <v>24.405999999999999</v>
      </c>
      <c r="E2367">
        <v>6362</v>
      </c>
      <c r="F2367">
        <v>6426</v>
      </c>
      <c r="G2367">
        <v>6454</v>
      </c>
      <c r="H2367" t="s">
        <v>123</v>
      </c>
      <c r="I2367">
        <v>646874</v>
      </c>
      <c r="J2367">
        <v>36077658</v>
      </c>
      <c r="K2367">
        <v>0.21</v>
      </c>
      <c r="L2367">
        <v>9.0999999999999998E-2</v>
      </c>
      <c r="M2367">
        <v>2</v>
      </c>
    </row>
    <row r="2368" spans="1:13" x14ac:dyDescent="0.2">
      <c r="A2368" t="s">
        <v>258</v>
      </c>
      <c r="B2368" t="s">
        <v>108</v>
      </c>
      <c r="C2368">
        <v>66</v>
      </c>
      <c r="D2368">
        <v>24.603999999999999</v>
      </c>
      <c r="E2368">
        <v>6454</v>
      </c>
      <c r="F2368">
        <v>6489</v>
      </c>
      <c r="G2368">
        <v>6568</v>
      </c>
      <c r="H2368" t="s">
        <v>22</v>
      </c>
      <c r="I2368">
        <v>15152408</v>
      </c>
      <c r="J2368">
        <v>428266347</v>
      </c>
      <c r="K2368">
        <v>2.5299999999999998</v>
      </c>
      <c r="L2368">
        <v>1.083</v>
      </c>
      <c r="M2368">
        <v>2</v>
      </c>
    </row>
    <row r="2369" spans="1:13" x14ac:dyDescent="0.2">
      <c r="A2369" t="s">
        <v>258</v>
      </c>
      <c r="B2369" t="s">
        <v>109</v>
      </c>
      <c r="C2369">
        <v>67</v>
      </c>
      <c r="D2369">
        <v>24.972000000000001</v>
      </c>
      <c r="E2369">
        <v>6568</v>
      </c>
      <c r="F2369">
        <v>6605</v>
      </c>
      <c r="G2369">
        <v>6648</v>
      </c>
      <c r="H2369" t="s">
        <v>99</v>
      </c>
      <c r="I2369">
        <v>3531214</v>
      </c>
      <c r="J2369">
        <v>86451149</v>
      </c>
      <c r="K2369">
        <v>0.51</v>
      </c>
      <c r="L2369">
        <v>0.219</v>
      </c>
      <c r="M2369">
        <v>2</v>
      </c>
    </row>
    <row r="2370" spans="1:13" x14ac:dyDescent="0.2">
      <c r="A2370" t="s">
        <v>258</v>
      </c>
      <c r="B2370" t="s">
        <v>130</v>
      </c>
      <c r="C2370">
        <v>68</v>
      </c>
      <c r="D2370">
        <v>25.411000000000001</v>
      </c>
      <c r="E2370">
        <v>6698</v>
      </c>
      <c r="F2370">
        <v>6744</v>
      </c>
      <c r="G2370">
        <v>6841</v>
      </c>
      <c r="H2370" t="s">
        <v>66</v>
      </c>
      <c r="I2370">
        <v>477148</v>
      </c>
      <c r="J2370">
        <v>15932192</v>
      </c>
      <c r="K2370">
        <v>0.09</v>
      </c>
      <c r="L2370">
        <v>0.04</v>
      </c>
      <c r="M2370">
        <v>2</v>
      </c>
    </row>
    <row r="2371" spans="1:13" x14ac:dyDescent="0.2">
      <c r="A2371" t="s">
        <v>258</v>
      </c>
      <c r="B2371" t="s">
        <v>131</v>
      </c>
      <c r="C2371">
        <v>69</v>
      </c>
      <c r="D2371">
        <v>26.245999999999999</v>
      </c>
      <c r="E2371">
        <v>6928</v>
      </c>
      <c r="F2371">
        <v>7008</v>
      </c>
      <c r="G2371">
        <v>7081</v>
      </c>
      <c r="H2371" t="s">
        <v>36</v>
      </c>
      <c r="I2371">
        <v>925603</v>
      </c>
      <c r="J2371">
        <v>32861200</v>
      </c>
      <c r="K2371">
        <v>0.19</v>
      </c>
      <c r="L2371">
        <v>8.3000000000000004E-2</v>
      </c>
      <c r="M2371">
        <v>2</v>
      </c>
    </row>
    <row r="2372" spans="1:13" x14ac:dyDescent="0.2">
      <c r="A2372" t="s">
        <v>258</v>
      </c>
      <c r="B2372" t="s">
        <v>132</v>
      </c>
      <c r="C2372">
        <v>70</v>
      </c>
      <c r="D2372">
        <v>26.933</v>
      </c>
      <c r="E2372">
        <v>7191</v>
      </c>
      <c r="F2372">
        <v>7225</v>
      </c>
      <c r="G2372">
        <v>7288</v>
      </c>
      <c r="H2372" t="s">
        <v>157</v>
      </c>
      <c r="I2372">
        <v>1886856</v>
      </c>
      <c r="J2372">
        <v>61926759</v>
      </c>
      <c r="K2372">
        <v>0.37</v>
      </c>
      <c r="L2372">
        <v>0.157</v>
      </c>
      <c r="M2372">
        <v>2</v>
      </c>
    </row>
    <row r="2373" spans="1:13" x14ac:dyDescent="0.2">
      <c r="A2373" t="s">
        <v>258</v>
      </c>
      <c r="B2373" t="s">
        <v>133</v>
      </c>
      <c r="C2373">
        <v>71</v>
      </c>
      <c r="D2373">
        <v>29.259</v>
      </c>
      <c r="E2373">
        <v>7907</v>
      </c>
      <c r="F2373">
        <v>7961</v>
      </c>
      <c r="G2373">
        <v>8054</v>
      </c>
      <c r="H2373" t="s">
        <v>127</v>
      </c>
      <c r="I2373">
        <v>637046</v>
      </c>
      <c r="J2373">
        <v>20148136</v>
      </c>
      <c r="K2373">
        <v>0.12</v>
      </c>
      <c r="L2373">
        <v>5.0999999999999997E-2</v>
      </c>
      <c r="M2373">
        <v>2</v>
      </c>
    </row>
    <row r="2374" spans="1:13" x14ac:dyDescent="0.2">
      <c r="A2374" t="s">
        <v>258</v>
      </c>
      <c r="B2374" t="s">
        <v>134</v>
      </c>
      <c r="C2374">
        <v>72</v>
      </c>
      <c r="D2374">
        <v>31.24</v>
      </c>
      <c r="E2374">
        <v>8490</v>
      </c>
      <c r="F2374">
        <v>8587</v>
      </c>
      <c r="G2374">
        <v>8690</v>
      </c>
      <c r="H2374" t="s">
        <v>64</v>
      </c>
      <c r="I2374">
        <v>837436</v>
      </c>
      <c r="J2374">
        <v>26214982</v>
      </c>
      <c r="K2374">
        <v>0.16</v>
      </c>
      <c r="L2374">
        <v>6.6000000000000003E-2</v>
      </c>
      <c r="M2374">
        <v>2</v>
      </c>
    </row>
    <row r="2375" spans="1:13" x14ac:dyDescent="0.2">
      <c r="A2375" t="s">
        <v>258</v>
      </c>
      <c r="B2375" t="s">
        <v>135</v>
      </c>
      <c r="C2375">
        <v>73</v>
      </c>
      <c r="D2375">
        <v>32.874000000000002</v>
      </c>
      <c r="E2375">
        <v>9023</v>
      </c>
      <c r="F2375">
        <v>9104</v>
      </c>
      <c r="G2375">
        <v>9206</v>
      </c>
      <c r="H2375" t="s">
        <v>36</v>
      </c>
      <c r="I2375">
        <v>565223</v>
      </c>
      <c r="J2375">
        <v>16976459</v>
      </c>
      <c r="K2375">
        <v>0.1</v>
      </c>
      <c r="L2375">
        <v>4.2999999999999997E-2</v>
      </c>
      <c r="M2375">
        <v>2</v>
      </c>
    </row>
    <row r="2376" spans="1:13" x14ac:dyDescent="0.2">
      <c r="A2376" t="s">
        <v>259</v>
      </c>
      <c r="B2376" t="s">
        <v>13</v>
      </c>
      <c r="C2376">
        <v>1</v>
      </c>
      <c r="D2376">
        <v>4.3559999999999999</v>
      </c>
      <c r="E2376">
        <v>73</v>
      </c>
      <c r="F2376">
        <v>85</v>
      </c>
      <c r="G2376">
        <v>130</v>
      </c>
      <c r="H2376" t="s">
        <v>84</v>
      </c>
      <c r="I2376">
        <v>8867242</v>
      </c>
      <c r="J2376">
        <v>205441990</v>
      </c>
      <c r="K2376">
        <v>3.91</v>
      </c>
      <c r="L2376">
        <v>0.93200000000000005</v>
      </c>
      <c r="M2376">
        <v>2</v>
      </c>
    </row>
    <row r="2377" spans="1:13" x14ac:dyDescent="0.2">
      <c r="A2377" t="s">
        <v>259</v>
      </c>
      <c r="B2377" t="s">
        <v>15</v>
      </c>
      <c r="C2377">
        <v>2</v>
      </c>
      <c r="D2377">
        <v>5.423</v>
      </c>
      <c r="E2377">
        <v>388</v>
      </c>
      <c r="F2377">
        <v>422</v>
      </c>
      <c r="G2377">
        <v>449</v>
      </c>
      <c r="H2377" t="s">
        <v>28</v>
      </c>
      <c r="I2377">
        <v>3563849</v>
      </c>
      <c r="J2377">
        <v>67724666</v>
      </c>
      <c r="K2377">
        <v>1.29</v>
      </c>
      <c r="L2377">
        <v>0.307</v>
      </c>
      <c r="M2377">
        <v>2</v>
      </c>
    </row>
    <row r="2378" spans="1:13" x14ac:dyDescent="0.2">
      <c r="A2378" t="s">
        <v>259</v>
      </c>
      <c r="B2378" t="s">
        <v>17</v>
      </c>
      <c r="C2378">
        <v>3</v>
      </c>
      <c r="D2378">
        <v>5.766</v>
      </c>
      <c r="E2378">
        <v>504</v>
      </c>
      <c r="F2378">
        <v>531</v>
      </c>
      <c r="G2378">
        <v>629</v>
      </c>
      <c r="H2378" t="s">
        <v>22</v>
      </c>
      <c r="I2378">
        <v>15825750</v>
      </c>
      <c r="J2378">
        <v>683435553</v>
      </c>
      <c r="K2378">
        <v>12.99</v>
      </c>
      <c r="L2378">
        <v>3.1</v>
      </c>
      <c r="M2378">
        <v>2</v>
      </c>
    </row>
    <row r="2379" spans="1:13" x14ac:dyDescent="0.2">
      <c r="A2379" t="s">
        <v>259</v>
      </c>
      <c r="B2379" t="s">
        <v>19</v>
      </c>
      <c r="C2379">
        <v>4</v>
      </c>
      <c r="D2379">
        <v>6.1120000000000001</v>
      </c>
      <c r="E2379">
        <v>629</v>
      </c>
      <c r="F2379">
        <v>640</v>
      </c>
      <c r="G2379">
        <v>713</v>
      </c>
      <c r="H2379" t="s">
        <v>30</v>
      </c>
      <c r="I2379">
        <v>1050719</v>
      </c>
      <c r="J2379">
        <v>50344023</v>
      </c>
      <c r="K2379">
        <v>0.96</v>
      </c>
      <c r="L2379">
        <v>0.22800000000000001</v>
      </c>
      <c r="M2379">
        <v>2</v>
      </c>
    </row>
    <row r="2380" spans="1:13" x14ac:dyDescent="0.2">
      <c r="A2380" t="s">
        <v>259</v>
      </c>
      <c r="B2380" t="s">
        <v>21</v>
      </c>
      <c r="C2380">
        <v>5</v>
      </c>
      <c r="D2380">
        <v>7.8150000000000004</v>
      </c>
      <c r="E2380">
        <v>1147</v>
      </c>
      <c r="F2380">
        <v>1179</v>
      </c>
      <c r="G2380">
        <v>1222</v>
      </c>
      <c r="H2380" t="s">
        <v>45</v>
      </c>
      <c r="I2380">
        <v>11359489</v>
      </c>
      <c r="J2380">
        <v>419275862</v>
      </c>
      <c r="K2380">
        <v>7.97</v>
      </c>
      <c r="L2380">
        <v>1.9019999999999999</v>
      </c>
      <c r="M2380">
        <v>2</v>
      </c>
    </row>
    <row r="2381" spans="1:13" x14ac:dyDescent="0.2">
      <c r="A2381" t="s">
        <v>259</v>
      </c>
      <c r="B2381" t="s">
        <v>23</v>
      </c>
      <c r="C2381">
        <v>6</v>
      </c>
      <c r="D2381">
        <v>8.0050000000000008</v>
      </c>
      <c r="E2381">
        <v>1222</v>
      </c>
      <c r="F2381">
        <v>1239</v>
      </c>
      <c r="G2381">
        <v>1353</v>
      </c>
      <c r="H2381" t="s">
        <v>20</v>
      </c>
      <c r="I2381">
        <v>18988690</v>
      </c>
      <c r="J2381">
        <v>836838643</v>
      </c>
      <c r="K2381">
        <v>15.91</v>
      </c>
      <c r="L2381">
        <v>3.7949999999999999</v>
      </c>
      <c r="M2381">
        <v>2</v>
      </c>
    </row>
    <row r="2382" spans="1:13" x14ac:dyDescent="0.2">
      <c r="A2382" t="s">
        <v>259</v>
      </c>
      <c r="B2382" t="s">
        <v>25</v>
      </c>
      <c r="C2382">
        <v>7</v>
      </c>
      <c r="D2382">
        <v>8.9090000000000007</v>
      </c>
      <c r="E2382">
        <v>1451</v>
      </c>
      <c r="F2382">
        <v>1525</v>
      </c>
      <c r="G2382">
        <v>1558</v>
      </c>
      <c r="H2382" t="s">
        <v>167</v>
      </c>
      <c r="I2382">
        <v>1114840</v>
      </c>
      <c r="J2382">
        <v>64548844</v>
      </c>
      <c r="K2382">
        <v>1.23</v>
      </c>
      <c r="L2382">
        <v>0.29299999999999998</v>
      </c>
      <c r="M2382">
        <v>2</v>
      </c>
    </row>
    <row r="2383" spans="1:13" x14ac:dyDescent="0.2">
      <c r="A2383" t="s">
        <v>259</v>
      </c>
      <c r="B2383" t="s">
        <v>27</v>
      </c>
      <c r="C2383">
        <v>8</v>
      </c>
      <c r="D2383">
        <v>9.0530000000000008</v>
      </c>
      <c r="E2383">
        <v>1558</v>
      </c>
      <c r="F2383">
        <v>1571</v>
      </c>
      <c r="G2383">
        <v>1630</v>
      </c>
      <c r="H2383" t="s">
        <v>113</v>
      </c>
      <c r="I2383">
        <v>1217248</v>
      </c>
      <c r="J2383">
        <v>53761960</v>
      </c>
      <c r="K2383">
        <v>1.02</v>
      </c>
      <c r="L2383">
        <v>0.24399999999999999</v>
      </c>
      <c r="M2383">
        <v>2</v>
      </c>
    </row>
    <row r="2384" spans="1:13" x14ac:dyDescent="0.2">
      <c r="A2384" t="s">
        <v>259</v>
      </c>
      <c r="B2384" t="s">
        <v>29</v>
      </c>
      <c r="C2384">
        <v>9</v>
      </c>
      <c r="D2384">
        <v>9.3049999999999997</v>
      </c>
      <c r="E2384">
        <v>1630</v>
      </c>
      <c r="F2384">
        <v>1650</v>
      </c>
      <c r="G2384">
        <v>1661</v>
      </c>
      <c r="H2384" t="s">
        <v>18</v>
      </c>
      <c r="I2384">
        <v>6144380</v>
      </c>
      <c r="J2384">
        <v>165426248</v>
      </c>
      <c r="K2384">
        <v>3.15</v>
      </c>
      <c r="L2384">
        <v>0.75</v>
      </c>
      <c r="M2384">
        <v>2</v>
      </c>
    </row>
    <row r="2385" spans="1:13" x14ac:dyDescent="0.2">
      <c r="A2385" t="s">
        <v>259</v>
      </c>
      <c r="B2385" t="s">
        <v>31</v>
      </c>
      <c r="C2385">
        <v>10</v>
      </c>
      <c r="D2385">
        <v>9.3710000000000004</v>
      </c>
      <c r="E2385">
        <v>1661</v>
      </c>
      <c r="F2385">
        <v>1671</v>
      </c>
      <c r="G2385">
        <v>1770</v>
      </c>
      <c r="H2385" t="s">
        <v>30</v>
      </c>
      <c r="I2385">
        <v>4815103</v>
      </c>
      <c r="J2385">
        <v>257854329</v>
      </c>
      <c r="K2385">
        <v>4.9000000000000004</v>
      </c>
      <c r="L2385">
        <v>1.169</v>
      </c>
      <c r="M2385">
        <v>2</v>
      </c>
    </row>
    <row r="2386" spans="1:13" x14ac:dyDescent="0.2">
      <c r="A2386" t="s">
        <v>259</v>
      </c>
      <c r="B2386" t="s">
        <v>33</v>
      </c>
      <c r="C2386">
        <v>11</v>
      </c>
      <c r="D2386">
        <v>9.9359999999999999</v>
      </c>
      <c r="E2386">
        <v>1802</v>
      </c>
      <c r="F2386">
        <v>1850</v>
      </c>
      <c r="G2386">
        <v>1935</v>
      </c>
      <c r="H2386" t="s">
        <v>49</v>
      </c>
      <c r="I2386">
        <v>57018350</v>
      </c>
      <c r="J2386">
        <v>3629925508</v>
      </c>
      <c r="K2386">
        <v>69.02</v>
      </c>
      <c r="L2386">
        <v>16.463000000000001</v>
      </c>
      <c r="M2386">
        <v>2</v>
      </c>
    </row>
    <row r="2387" spans="1:13" x14ac:dyDescent="0.2">
      <c r="A2387" t="s">
        <v>259</v>
      </c>
      <c r="B2387" t="s">
        <v>35</v>
      </c>
      <c r="C2387">
        <v>12</v>
      </c>
      <c r="D2387">
        <v>10.334</v>
      </c>
      <c r="E2387">
        <v>1935</v>
      </c>
      <c r="F2387">
        <v>1976</v>
      </c>
      <c r="G2387">
        <v>2005</v>
      </c>
      <c r="H2387" t="s">
        <v>22</v>
      </c>
      <c r="I2387">
        <v>1791908</v>
      </c>
      <c r="J2387">
        <v>96196788</v>
      </c>
      <c r="K2387">
        <v>1.83</v>
      </c>
      <c r="L2387">
        <v>0.436</v>
      </c>
      <c r="M2387">
        <v>2</v>
      </c>
    </row>
    <row r="2388" spans="1:13" x14ac:dyDescent="0.2">
      <c r="A2388" t="s">
        <v>259</v>
      </c>
      <c r="B2388" t="s">
        <v>37</v>
      </c>
      <c r="C2388">
        <v>13</v>
      </c>
      <c r="D2388">
        <v>10.488</v>
      </c>
      <c r="E2388">
        <v>2005</v>
      </c>
      <c r="F2388">
        <v>2024</v>
      </c>
      <c r="G2388">
        <v>2078</v>
      </c>
      <c r="H2388" t="s">
        <v>43</v>
      </c>
      <c r="I2388">
        <v>7361154</v>
      </c>
      <c r="J2388">
        <v>293587523</v>
      </c>
      <c r="K2388">
        <v>5.58</v>
      </c>
      <c r="L2388">
        <v>1.3320000000000001</v>
      </c>
      <c r="M2388">
        <v>2</v>
      </c>
    </row>
    <row r="2389" spans="1:13" x14ac:dyDescent="0.2">
      <c r="A2389" t="s">
        <v>259</v>
      </c>
      <c r="B2389" t="s">
        <v>39</v>
      </c>
      <c r="C2389">
        <v>14</v>
      </c>
      <c r="D2389">
        <v>11.144</v>
      </c>
      <c r="E2389">
        <v>2143</v>
      </c>
      <c r="F2389">
        <v>2232</v>
      </c>
      <c r="G2389">
        <v>2237</v>
      </c>
      <c r="H2389" t="s">
        <v>38</v>
      </c>
      <c r="I2389">
        <v>77528575</v>
      </c>
      <c r="J2389">
        <v>4340534006</v>
      </c>
      <c r="K2389">
        <v>82.53</v>
      </c>
      <c r="L2389">
        <v>19.686</v>
      </c>
      <c r="M2389">
        <v>2</v>
      </c>
    </row>
    <row r="2390" spans="1:13" x14ac:dyDescent="0.2">
      <c r="A2390" t="s">
        <v>259</v>
      </c>
      <c r="B2390" t="s">
        <v>40</v>
      </c>
      <c r="C2390">
        <v>15</v>
      </c>
      <c r="D2390">
        <v>11.243</v>
      </c>
      <c r="E2390">
        <v>2237</v>
      </c>
      <c r="F2390">
        <v>2263</v>
      </c>
      <c r="G2390">
        <v>2303</v>
      </c>
      <c r="H2390" t="s">
        <v>26</v>
      </c>
      <c r="I2390">
        <v>88747627</v>
      </c>
      <c r="J2390">
        <v>5259459924</v>
      </c>
      <c r="K2390">
        <v>100</v>
      </c>
      <c r="L2390">
        <v>23.853000000000002</v>
      </c>
      <c r="M2390">
        <v>2</v>
      </c>
    </row>
    <row r="2391" spans="1:13" x14ac:dyDescent="0.2">
      <c r="A2391" t="s">
        <v>259</v>
      </c>
      <c r="B2391" t="s">
        <v>41</v>
      </c>
      <c r="C2391">
        <v>16</v>
      </c>
      <c r="D2391">
        <v>11.467000000000001</v>
      </c>
      <c r="E2391">
        <v>2303</v>
      </c>
      <c r="F2391">
        <v>2334</v>
      </c>
      <c r="G2391">
        <v>2403</v>
      </c>
      <c r="H2391" t="s">
        <v>26</v>
      </c>
      <c r="I2391">
        <v>54873075</v>
      </c>
      <c r="J2391">
        <v>1899524013</v>
      </c>
      <c r="K2391">
        <v>36.119999999999997</v>
      </c>
      <c r="L2391">
        <v>8.6150000000000002</v>
      </c>
      <c r="M2391">
        <v>2</v>
      </c>
    </row>
    <row r="2392" spans="1:13" x14ac:dyDescent="0.2">
      <c r="A2392" t="s">
        <v>259</v>
      </c>
      <c r="B2392" t="s">
        <v>42</v>
      </c>
      <c r="C2392">
        <v>17</v>
      </c>
      <c r="D2392">
        <v>11.765000000000001</v>
      </c>
      <c r="E2392">
        <v>2403</v>
      </c>
      <c r="F2392">
        <v>2428</v>
      </c>
      <c r="G2392">
        <v>2471</v>
      </c>
      <c r="H2392" t="s">
        <v>99</v>
      </c>
      <c r="I2392">
        <v>15276352</v>
      </c>
      <c r="J2392">
        <v>529855063</v>
      </c>
      <c r="K2392">
        <v>10.07</v>
      </c>
      <c r="L2392">
        <v>2.403</v>
      </c>
      <c r="M2392">
        <v>2</v>
      </c>
    </row>
    <row r="2393" spans="1:13" x14ac:dyDescent="0.2">
      <c r="A2393" t="s">
        <v>259</v>
      </c>
      <c r="B2393" t="s">
        <v>44</v>
      </c>
      <c r="C2393">
        <v>18</v>
      </c>
      <c r="D2393">
        <v>12.058</v>
      </c>
      <c r="E2393">
        <v>2502</v>
      </c>
      <c r="F2393">
        <v>2521</v>
      </c>
      <c r="G2393">
        <v>2566</v>
      </c>
      <c r="H2393" t="s">
        <v>30</v>
      </c>
      <c r="I2393">
        <v>1006930</v>
      </c>
      <c r="J2393">
        <v>42415848</v>
      </c>
      <c r="K2393">
        <v>0.81</v>
      </c>
      <c r="L2393">
        <v>0.192</v>
      </c>
      <c r="M2393">
        <v>2</v>
      </c>
    </row>
    <row r="2394" spans="1:13" x14ac:dyDescent="0.2">
      <c r="A2394" t="s">
        <v>259</v>
      </c>
      <c r="B2394" t="s">
        <v>46</v>
      </c>
      <c r="C2394">
        <v>19</v>
      </c>
      <c r="D2394">
        <v>12.994</v>
      </c>
      <c r="E2394">
        <v>2795</v>
      </c>
      <c r="F2394">
        <v>2817</v>
      </c>
      <c r="G2394">
        <v>2862</v>
      </c>
      <c r="H2394" t="s">
        <v>99</v>
      </c>
      <c r="I2394">
        <v>3453391</v>
      </c>
      <c r="J2394">
        <v>152453697</v>
      </c>
      <c r="K2394">
        <v>2.9</v>
      </c>
      <c r="L2394">
        <v>0.69099999999999995</v>
      </c>
      <c r="M2394">
        <v>2</v>
      </c>
    </row>
    <row r="2395" spans="1:13" x14ac:dyDescent="0.2">
      <c r="A2395" t="s">
        <v>259</v>
      </c>
      <c r="B2395" t="s">
        <v>48</v>
      </c>
      <c r="C2395">
        <v>20</v>
      </c>
      <c r="D2395">
        <v>13.295</v>
      </c>
      <c r="E2395">
        <v>2897</v>
      </c>
      <c r="F2395">
        <v>2912</v>
      </c>
      <c r="G2395">
        <v>2946</v>
      </c>
      <c r="H2395" t="s">
        <v>30</v>
      </c>
      <c r="I2395">
        <v>1007617</v>
      </c>
      <c r="J2395">
        <v>29583088</v>
      </c>
      <c r="K2395">
        <v>0.56000000000000005</v>
      </c>
      <c r="L2395">
        <v>0.13400000000000001</v>
      </c>
      <c r="M2395">
        <v>2</v>
      </c>
    </row>
    <row r="2396" spans="1:13" x14ac:dyDescent="0.2">
      <c r="A2396" t="s">
        <v>259</v>
      </c>
      <c r="B2396" t="s">
        <v>50</v>
      </c>
      <c r="C2396">
        <v>21</v>
      </c>
      <c r="D2396">
        <v>13.516999999999999</v>
      </c>
      <c r="E2396">
        <v>2965</v>
      </c>
      <c r="F2396">
        <v>2982</v>
      </c>
      <c r="G2396">
        <v>3023</v>
      </c>
      <c r="H2396" t="s">
        <v>22</v>
      </c>
      <c r="I2396">
        <v>3376072</v>
      </c>
      <c r="J2396">
        <v>103950448</v>
      </c>
      <c r="K2396">
        <v>1.98</v>
      </c>
      <c r="L2396">
        <v>0.47099999999999997</v>
      </c>
      <c r="M2396">
        <v>2</v>
      </c>
    </row>
    <row r="2397" spans="1:13" x14ac:dyDescent="0.2">
      <c r="A2397" t="s">
        <v>259</v>
      </c>
      <c r="B2397" t="s">
        <v>51</v>
      </c>
      <c r="C2397">
        <v>22</v>
      </c>
      <c r="D2397">
        <v>13.775</v>
      </c>
      <c r="E2397">
        <v>3023</v>
      </c>
      <c r="F2397">
        <v>3064</v>
      </c>
      <c r="G2397">
        <v>3082</v>
      </c>
      <c r="H2397" t="s">
        <v>126</v>
      </c>
      <c r="I2397">
        <v>1350764</v>
      </c>
      <c r="J2397">
        <v>42262120</v>
      </c>
      <c r="K2397">
        <v>0.8</v>
      </c>
      <c r="L2397">
        <v>0.192</v>
      </c>
      <c r="M2397">
        <v>2</v>
      </c>
    </row>
    <row r="2398" spans="1:13" x14ac:dyDescent="0.2">
      <c r="A2398" t="s">
        <v>259</v>
      </c>
      <c r="B2398" t="s">
        <v>53</v>
      </c>
      <c r="C2398">
        <v>23</v>
      </c>
      <c r="D2398">
        <v>14.180999999999999</v>
      </c>
      <c r="E2398">
        <v>3168</v>
      </c>
      <c r="F2398">
        <v>3192</v>
      </c>
      <c r="G2398">
        <v>3205</v>
      </c>
      <c r="H2398" t="s">
        <v>38</v>
      </c>
      <c r="I2398">
        <v>919659</v>
      </c>
      <c r="J2398">
        <v>25867090</v>
      </c>
      <c r="K2398">
        <v>0.49</v>
      </c>
      <c r="L2398">
        <v>0.11700000000000001</v>
      </c>
      <c r="M2398">
        <v>2</v>
      </c>
    </row>
    <row r="2399" spans="1:13" x14ac:dyDescent="0.2">
      <c r="A2399" t="s">
        <v>259</v>
      </c>
      <c r="B2399" t="s">
        <v>55</v>
      </c>
      <c r="C2399">
        <v>24</v>
      </c>
      <c r="D2399">
        <v>14.284000000000001</v>
      </c>
      <c r="E2399">
        <v>3205</v>
      </c>
      <c r="F2399">
        <v>3225</v>
      </c>
      <c r="G2399">
        <v>3245</v>
      </c>
      <c r="H2399" t="s">
        <v>26</v>
      </c>
      <c r="I2399">
        <v>11981423</v>
      </c>
      <c r="J2399">
        <v>408233625</v>
      </c>
      <c r="K2399">
        <v>7.76</v>
      </c>
      <c r="L2399">
        <v>1.851</v>
      </c>
      <c r="M2399">
        <v>2</v>
      </c>
    </row>
    <row r="2400" spans="1:13" x14ac:dyDescent="0.2">
      <c r="A2400" t="s">
        <v>259</v>
      </c>
      <c r="B2400" t="s">
        <v>57</v>
      </c>
      <c r="C2400">
        <v>25</v>
      </c>
      <c r="D2400">
        <v>14.385999999999999</v>
      </c>
      <c r="E2400">
        <v>3245</v>
      </c>
      <c r="F2400">
        <v>3257</v>
      </c>
      <c r="G2400">
        <v>3285</v>
      </c>
      <c r="H2400" t="s">
        <v>52</v>
      </c>
      <c r="I2400">
        <v>4922152</v>
      </c>
      <c r="J2400">
        <v>135114348</v>
      </c>
      <c r="K2400">
        <v>2.57</v>
      </c>
      <c r="L2400">
        <v>0.61299999999999999</v>
      </c>
      <c r="M2400">
        <v>2</v>
      </c>
    </row>
    <row r="2401" spans="1:13" x14ac:dyDescent="0.2">
      <c r="A2401" t="s">
        <v>259</v>
      </c>
      <c r="B2401" t="s">
        <v>58</v>
      </c>
      <c r="C2401">
        <v>26</v>
      </c>
      <c r="D2401">
        <v>14.954000000000001</v>
      </c>
      <c r="E2401">
        <v>3401</v>
      </c>
      <c r="F2401">
        <v>3437</v>
      </c>
      <c r="G2401">
        <v>3479</v>
      </c>
      <c r="H2401" t="s">
        <v>45</v>
      </c>
      <c r="I2401">
        <v>3687692</v>
      </c>
      <c r="J2401">
        <v>117120581</v>
      </c>
      <c r="K2401">
        <v>2.23</v>
      </c>
      <c r="L2401">
        <v>0.53100000000000003</v>
      </c>
      <c r="M2401">
        <v>2</v>
      </c>
    </row>
    <row r="2402" spans="1:13" x14ac:dyDescent="0.2">
      <c r="A2402" t="s">
        <v>259</v>
      </c>
      <c r="B2402" t="s">
        <v>59</v>
      </c>
      <c r="C2402">
        <v>27</v>
      </c>
      <c r="D2402">
        <v>15.163</v>
      </c>
      <c r="E2402">
        <v>3479</v>
      </c>
      <c r="F2402">
        <v>3503</v>
      </c>
      <c r="G2402">
        <v>3561</v>
      </c>
      <c r="H2402" t="s">
        <v>117</v>
      </c>
      <c r="I2402">
        <v>1285088</v>
      </c>
      <c r="J2402">
        <v>58137894</v>
      </c>
      <c r="K2402">
        <v>1.1100000000000001</v>
      </c>
      <c r="L2402">
        <v>0.26400000000000001</v>
      </c>
      <c r="M2402">
        <v>2</v>
      </c>
    </row>
    <row r="2403" spans="1:13" x14ac:dyDescent="0.2">
      <c r="A2403" t="s">
        <v>259</v>
      </c>
      <c r="B2403" t="s">
        <v>60</v>
      </c>
      <c r="C2403">
        <v>28</v>
      </c>
      <c r="D2403">
        <v>15.702999999999999</v>
      </c>
      <c r="E2403">
        <v>3631</v>
      </c>
      <c r="F2403">
        <v>3674</v>
      </c>
      <c r="G2403">
        <v>3704</v>
      </c>
      <c r="H2403" t="s">
        <v>66</v>
      </c>
      <c r="I2403">
        <v>1164340</v>
      </c>
      <c r="J2403">
        <v>37739250</v>
      </c>
      <c r="K2403">
        <v>0.72</v>
      </c>
      <c r="L2403">
        <v>0.17100000000000001</v>
      </c>
      <c r="M2403">
        <v>2</v>
      </c>
    </row>
    <row r="2404" spans="1:13" x14ac:dyDescent="0.2">
      <c r="A2404" t="s">
        <v>259</v>
      </c>
      <c r="B2404" t="s">
        <v>61</v>
      </c>
      <c r="C2404">
        <v>29</v>
      </c>
      <c r="D2404">
        <v>16.263000000000002</v>
      </c>
      <c r="E2404">
        <v>3820</v>
      </c>
      <c r="F2404">
        <v>3851</v>
      </c>
      <c r="G2404">
        <v>3867</v>
      </c>
      <c r="H2404" t="s">
        <v>22</v>
      </c>
      <c r="I2404">
        <v>1373677</v>
      </c>
      <c r="J2404">
        <v>58716332</v>
      </c>
      <c r="K2404">
        <v>1.1200000000000001</v>
      </c>
      <c r="L2404">
        <v>0.26600000000000001</v>
      </c>
      <c r="M2404">
        <v>2</v>
      </c>
    </row>
    <row r="2405" spans="1:13" x14ac:dyDescent="0.2">
      <c r="A2405" t="s">
        <v>259</v>
      </c>
      <c r="B2405" t="s">
        <v>62</v>
      </c>
      <c r="C2405">
        <v>30</v>
      </c>
      <c r="D2405">
        <v>16.363</v>
      </c>
      <c r="E2405">
        <v>3867</v>
      </c>
      <c r="F2405">
        <v>3882</v>
      </c>
      <c r="G2405">
        <v>3907</v>
      </c>
      <c r="H2405" t="s">
        <v>113</v>
      </c>
      <c r="I2405">
        <v>3464597</v>
      </c>
      <c r="J2405">
        <v>102142871</v>
      </c>
      <c r="K2405">
        <v>1.94</v>
      </c>
      <c r="L2405">
        <v>0.46300000000000002</v>
      </c>
      <c r="M2405">
        <v>2</v>
      </c>
    </row>
    <row r="2406" spans="1:13" x14ac:dyDescent="0.2">
      <c r="A2406" t="s">
        <v>259</v>
      </c>
      <c r="B2406" t="s">
        <v>63</v>
      </c>
      <c r="C2406">
        <v>31</v>
      </c>
      <c r="D2406">
        <v>16.550999999999998</v>
      </c>
      <c r="E2406">
        <v>3907</v>
      </c>
      <c r="F2406">
        <v>3942</v>
      </c>
      <c r="G2406">
        <v>3972</v>
      </c>
      <c r="H2406" t="s">
        <v>124</v>
      </c>
      <c r="I2406">
        <v>3966241</v>
      </c>
      <c r="J2406">
        <v>108072625</v>
      </c>
      <c r="K2406">
        <v>2.0499999999999998</v>
      </c>
      <c r="L2406">
        <v>0.49</v>
      </c>
      <c r="M2406">
        <v>2</v>
      </c>
    </row>
    <row r="2407" spans="1:13" x14ac:dyDescent="0.2">
      <c r="A2407" t="s">
        <v>259</v>
      </c>
      <c r="B2407" t="s">
        <v>65</v>
      </c>
      <c r="C2407">
        <v>32</v>
      </c>
      <c r="D2407">
        <v>16.844000000000001</v>
      </c>
      <c r="E2407">
        <v>4018</v>
      </c>
      <c r="F2407">
        <v>4034</v>
      </c>
      <c r="G2407">
        <v>4045</v>
      </c>
      <c r="H2407" t="s">
        <v>20</v>
      </c>
      <c r="I2407">
        <v>3229381</v>
      </c>
      <c r="J2407">
        <v>84260309</v>
      </c>
      <c r="K2407">
        <v>1.6</v>
      </c>
      <c r="L2407">
        <v>0.38200000000000001</v>
      </c>
      <c r="M2407">
        <v>2</v>
      </c>
    </row>
    <row r="2408" spans="1:13" x14ac:dyDescent="0.2">
      <c r="A2408" t="s">
        <v>259</v>
      </c>
      <c r="B2408" t="s">
        <v>67</v>
      </c>
      <c r="C2408">
        <v>33</v>
      </c>
      <c r="D2408">
        <v>16.920000000000002</v>
      </c>
      <c r="E2408">
        <v>4045</v>
      </c>
      <c r="F2408">
        <v>4059</v>
      </c>
      <c r="G2408">
        <v>4122</v>
      </c>
      <c r="H2408" t="s">
        <v>115</v>
      </c>
      <c r="I2408">
        <v>3034065</v>
      </c>
      <c r="J2408">
        <v>139139599</v>
      </c>
      <c r="K2408">
        <v>2.65</v>
      </c>
      <c r="L2408">
        <v>0.63100000000000001</v>
      </c>
      <c r="M2408">
        <v>2</v>
      </c>
    </row>
    <row r="2409" spans="1:13" x14ac:dyDescent="0.2">
      <c r="A2409" t="s">
        <v>259</v>
      </c>
      <c r="B2409" t="s">
        <v>69</v>
      </c>
      <c r="C2409">
        <v>34</v>
      </c>
      <c r="D2409">
        <v>17.649999999999999</v>
      </c>
      <c r="E2409">
        <v>4252</v>
      </c>
      <c r="F2409">
        <v>4289</v>
      </c>
      <c r="G2409">
        <v>4317</v>
      </c>
      <c r="H2409" t="s">
        <v>64</v>
      </c>
      <c r="I2409">
        <v>855612</v>
      </c>
      <c r="J2409">
        <v>26020561</v>
      </c>
      <c r="K2409">
        <v>0.49</v>
      </c>
      <c r="L2409">
        <v>0.11799999999999999</v>
      </c>
      <c r="M2409">
        <v>2</v>
      </c>
    </row>
    <row r="2410" spans="1:13" x14ac:dyDescent="0.2">
      <c r="A2410" t="s">
        <v>259</v>
      </c>
      <c r="B2410" t="s">
        <v>70</v>
      </c>
      <c r="C2410">
        <v>35</v>
      </c>
      <c r="D2410">
        <v>18.181999999999999</v>
      </c>
      <c r="E2410">
        <v>4414</v>
      </c>
      <c r="F2410">
        <v>4458</v>
      </c>
      <c r="G2410">
        <v>4502</v>
      </c>
      <c r="H2410" t="s">
        <v>68</v>
      </c>
      <c r="I2410">
        <v>1075165</v>
      </c>
      <c r="J2410">
        <v>32124014</v>
      </c>
      <c r="K2410">
        <v>0.61</v>
      </c>
      <c r="L2410">
        <v>0.14599999999999999</v>
      </c>
      <c r="M2410">
        <v>2</v>
      </c>
    </row>
    <row r="2411" spans="1:13" x14ac:dyDescent="0.2">
      <c r="A2411" t="s">
        <v>259</v>
      </c>
      <c r="B2411" t="s">
        <v>71</v>
      </c>
      <c r="C2411">
        <v>36</v>
      </c>
      <c r="D2411">
        <v>18.437000000000001</v>
      </c>
      <c r="E2411">
        <v>4502</v>
      </c>
      <c r="F2411">
        <v>4538</v>
      </c>
      <c r="G2411">
        <v>4554</v>
      </c>
      <c r="H2411" t="s">
        <v>95</v>
      </c>
      <c r="I2411">
        <v>2318305</v>
      </c>
      <c r="J2411">
        <v>52914665</v>
      </c>
      <c r="K2411">
        <v>1.01</v>
      </c>
      <c r="L2411">
        <v>0.24</v>
      </c>
      <c r="M2411">
        <v>2</v>
      </c>
    </row>
    <row r="2412" spans="1:13" x14ac:dyDescent="0.2">
      <c r="A2412" t="s">
        <v>259</v>
      </c>
      <c r="B2412" t="s">
        <v>72</v>
      </c>
      <c r="C2412">
        <v>37</v>
      </c>
      <c r="D2412">
        <v>19.006</v>
      </c>
      <c r="E2412">
        <v>4668</v>
      </c>
      <c r="F2412">
        <v>4718</v>
      </c>
      <c r="G2412">
        <v>4732</v>
      </c>
      <c r="H2412" t="s">
        <v>95</v>
      </c>
      <c r="I2412">
        <v>939481</v>
      </c>
      <c r="J2412">
        <v>28466330</v>
      </c>
      <c r="K2412">
        <v>0.54</v>
      </c>
      <c r="L2412">
        <v>0.129</v>
      </c>
      <c r="M2412">
        <v>2</v>
      </c>
    </row>
    <row r="2413" spans="1:13" x14ac:dyDescent="0.2">
      <c r="A2413" t="s">
        <v>259</v>
      </c>
      <c r="B2413" t="s">
        <v>73</v>
      </c>
      <c r="C2413">
        <v>38</v>
      </c>
      <c r="D2413">
        <v>19.097000000000001</v>
      </c>
      <c r="E2413">
        <v>4732</v>
      </c>
      <c r="F2413">
        <v>4747</v>
      </c>
      <c r="G2413">
        <v>4765</v>
      </c>
      <c r="H2413" t="s">
        <v>52</v>
      </c>
      <c r="I2413">
        <v>2390229</v>
      </c>
      <c r="J2413">
        <v>59234943</v>
      </c>
      <c r="K2413">
        <v>1.1299999999999999</v>
      </c>
      <c r="L2413">
        <v>0.26900000000000002</v>
      </c>
      <c r="M2413">
        <v>2</v>
      </c>
    </row>
    <row r="2414" spans="1:13" x14ac:dyDescent="0.2">
      <c r="A2414" t="s">
        <v>259</v>
      </c>
      <c r="B2414" t="s">
        <v>74</v>
      </c>
      <c r="C2414">
        <v>39</v>
      </c>
      <c r="D2414">
        <v>19.504999999999999</v>
      </c>
      <c r="E2414">
        <v>4863</v>
      </c>
      <c r="F2414">
        <v>4876</v>
      </c>
      <c r="G2414">
        <v>4912</v>
      </c>
      <c r="H2414" t="s">
        <v>54</v>
      </c>
      <c r="I2414">
        <v>1996948</v>
      </c>
      <c r="J2414">
        <v>50041612</v>
      </c>
      <c r="K2414">
        <v>0.95</v>
      </c>
      <c r="L2414">
        <v>0.22700000000000001</v>
      </c>
      <c r="M2414">
        <v>2</v>
      </c>
    </row>
    <row r="2415" spans="1:13" x14ac:dyDescent="0.2">
      <c r="A2415" t="s">
        <v>259</v>
      </c>
      <c r="B2415" t="s">
        <v>75</v>
      </c>
      <c r="C2415">
        <v>40</v>
      </c>
      <c r="D2415">
        <v>21.838000000000001</v>
      </c>
      <c r="E2415">
        <v>5573</v>
      </c>
      <c r="F2415">
        <v>5614</v>
      </c>
      <c r="G2415">
        <v>5633</v>
      </c>
      <c r="H2415" t="s">
        <v>38</v>
      </c>
      <c r="I2415">
        <v>866212</v>
      </c>
      <c r="J2415">
        <v>20848967</v>
      </c>
      <c r="K2415">
        <v>0.4</v>
      </c>
      <c r="L2415">
        <v>9.5000000000000001E-2</v>
      </c>
      <c r="M2415">
        <v>2</v>
      </c>
    </row>
    <row r="2416" spans="1:13" x14ac:dyDescent="0.2">
      <c r="A2416" t="s">
        <v>259</v>
      </c>
      <c r="B2416" t="s">
        <v>77</v>
      </c>
      <c r="C2416">
        <v>41</v>
      </c>
      <c r="D2416">
        <v>22.035</v>
      </c>
      <c r="E2416">
        <v>5633</v>
      </c>
      <c r="F2416">
        <v>5676</v>
      </c>
      <c r="G2416">
        <v>5731</v>
      </c>
      <c r="H2416" t="s">
        <v>118</v>
      </c>
      <c r="I2416">
        <v>2755162</v>
      </c>
      <c r="J2416">
        <v>90623197</v>
      </c>
      <c r="K2416">
        <v>1.72</v>
      </c>
      <c r="L2416">
        <v>0.41099999999999998</v>
      </c>
      <c r="M2416">
        <v>2</v>
      </c>
    </row>
    <row r="2417" spans="1:13" x14ac:dyDescent="0.2">
      <c r="A2417" t="s">
        <v>259</v>
      </c>
      <c r="B2417" t="s">
        <v>78</v>
      </c>
      <c r="C2417">
        <v>42</v>
      </c>
      <c r="D2417">
        <v>22.285</v>
      </c>
      <c r="E2417">
        <v>5731</v>
      </c>
      <c r="F2417">
        <v>5755</v>
      </c>
      <c r="G2417">
        <v>5789</v>
      </c>
      <c r="H2417" t="s">
        <v>112</v>
      </c>
      <c r="I2417">
        <v>2345941</v>
      </c>
      <c r="J2417">
        <v>69813914</v>
      </c>
      <c r="K2417">
        <v>1.33</v>
      </c>
      <c r="L2417">
        <v>0.317</v>
      </c>
      <c r="M2417">
        <v>2</v>
      </c>
    </row>
    <row r="2418" spans="1:13" x14ac:dyDescent="0.2">
      <c r="A2418" t="s">
        <v>259</v>
      </c>
      <c r="B2418" t="s">
        <v>79</v>
      </c>
      <c r="C2418">
        <v>43</v>
      </c>
      <c r="D2418">
        <v>22.593</v>
      </c>
      <c r="E2418">
        <v>5799</v>
      </c>
      <c r="F2418">
        <v>5852</v>
      </c>
      <c r="G2418">
        <v>5862</v>
      </c>
      <c r="H2418" t="s">
        <v>95</v>
      </c>
      <c r="I2418">
        <v>1215337</v>
      </c>
      <c r="J2418">
        <v>34356007</v>
      </c>
      <c r="K2418">
        <v>0.65</v>
      </c>
      <c r="L2418">
        <v>0.156</v>
      </c>
      <c r="M2418">
        <v>2</v>
      </c>
    </row>
    <row r="2419" spans="1:13" x14ac:dyDescent="0.2">
      <c r="A2419" t="s">
        <v>259</v>
      </c>
      <c r="B2419" t="s">
        <v>80</v>
      </c>
      <c r="C2419">
        <v>44</v>
      </c>
      <c r="D2419">
        <v>22.655000000000001</v>
      </c>
      <c r="E2419">
        <v>5862</v>
      </c>
      <c r="F2419">
        <v>5872</v>
      </c>
      <c r="G2419">
        <v>5903</v>
      </c>
      <c r="H2419" t="s">
        <v>26</v>
      </c>
      <c r="I2419">
        <v>1777473</v>
      </c>
      <c r="J2419">
        <v>49003140</v>
      </c>
      <c r="K2419">
        <v>0.93</v>
      </c>
      <c r="L2419">
        <v>0.222</v>
      </c>
      <c r="M2419">
        <v>2</v>
      </c>
    </row>
    <row r="2420" spans="1:13" x14ac:dyDescent="0.2">
      <c r="A2420" t="s">
        <v>259</v>
      </c>
      <c r="B2420" t="s">
        <v>81</v>
      </c>
      <c r="C2420">
        <v>45</v>
      </c>
      <c r="D2420">
        <v>23.317</v>
      </c>
      <c r="E2420">
        <v>6054</v>
      </c>
      <c r="F2420">
        <v>6082</v>
      </c>
      <c r="G2420">
        <v>6098</v>
      </c>
      <c r="H2420" t="s">
        <v>28</v>
      </c>
      <c r="I2420">
        <v>5154579</v>
      </c>
      <c r="J2420">
        <v>131263785</v>
      </c>
      <c r="K2420">
        <v>2.5</v>
      </c>
      <c r="L2420">
        <v>0.59499999999999997</v>
      </c>
      <c r="M2420">
        <v>2</v>
      </c>
    </row>
    <row r="2421" spans="1:13" x14ac:dyDescent="0.2">
      <c r="A2421" t="s">
        <v>259</v>
      </c>
      <c r="B2421" t="s">
        <v>82</v>
      </c>
      <c r="C2421">
        <v>46</v>
      </c>
      <c r="D2421">
        <v>23.408999999999999</v>
      </c>
      <c r="E2421">
        <v>6098</v>
      </c>
      <c r="F2421">
        <v>6111</v>
      </c>
      <c r="G2421">
        <v>6129</v>
      </c>
      <c r="H2421" t="s">
        <v>26</v>
      </c>
      <c r="I2421">
        <v>789574</v>
      </c>
      <c r="J2421">
        <v>19016758</v>
      </c>
      <c r="K2421">
        <v>0.36</v>
      </c>
      <c r="L2421">
        <v>8.5999999999999993E-2</v>
      </c>
      <c r="M2421">
        <v>2</v>
      </c>
    </row>
    <row r="2422" spans="1:13" x14ac:dyDescent="0.2">
      <c r="A2422" t="s">
        <v>259</v>
      </c>
      <c r="B2422" t="s">
        <v>83</v>
      </c>
      <c r="C2422">
        <v>47</v>
      </c>
      <c r="D2422">
        <v>23.541</v>
      </c>
      <c r="E2422">
        <v>6129</v>
      </c>
      <c r="F2422">
        <v>6152</v>
      </c>
      <c r="G2422">
        <v>6184</v>
      </c>
      <c r="H2422" t="s">
        <v>153</v>
      </c>
      <c r="I2422">
        <v>2056233</v>
      </c>
      <c r="J2422">
        <v>56445822</v>
      </c>
      <c r="K2422">
        <v>1.07</v>
      </c>
      <c r="L2422">
        <v>0.25600000000000001</v>
      </c>
      <c r="M2422">
        <v>2</v>
      </c>
    </row>
    <row r="2423" spans="1:13" x14ac:dyDescent="0.2">
      <c r="A2423" t="s">
        <v>259</v>
      </c>
      <c r="B2423" t="s">
        <v>85</v>
      </c>
      <c r="C2423">
        <v>48</v>
      </c>
      <c r="D2423">
        <v>24.61</v>
      </c>
      <c r="E2423">
        <v>6444</v>
      </c>
      <c r="F2423">
        <v>6491</v>
      </c>
      <c r="G2423">
        <v>6507</v>
      </c>
      <c r="H2423" t="s">
        <v>76</v>
      </c>
      <c r="I2423">
        <v>26700779</v>
      </c>
      <c r="J2423">
        <v>695408440</v>
      </c>
      <c r="K2423">
        <v>13.22</v>
      </c>
      <c r="L2423">
        <v>3.1539999999999999</v>
      </c>
      <c r="M2423">
        <v>2</v>
      </c>
    </row>
    <row r="2424" spans="1:13" x14ac:dyDescent="0.2">
      <c r="A2424" t="s">
        <v>259</v>
      </c>
      <c r="B2424" t="s">
        <v>86</v>
      </c>
      <c r="C2424">
        <v>49</v>
      </c>
      <c r="D2424">
        <v>24.681999999999999</v>
      </c>
      <c r="E2424">
        <v>6507</v>
      </c>
      <c r="F2424">
        <v>6513</v>
      </c>
      <c r="G2424">
        <v>6525</v>
      </c>
      <c r="H2424" t="s">
        <v>26</v>
      </c>
      <c r="I2424">
        <v>827150</v>
      </c>
      <c r="J2424">
        <v>16530439</v>
      </c>
      <c r="K2424">
        <v>0.31</v>
      </c>
      <c r="L2424">
        <v>7.4999999999999997E-2</v>
      </c>
      <c r="M2424">
        <v>2</v>
      </c>
    </row>
    <row r="2425" spans="1:13" x14ac:dyDescent="0.2">
      <c r="A2425" t="s">
        <v>259</v>
      </c>
      <c r="B2425" t="s">
        <v>87</v>
      </c>
      <c r="C2425">
        <v>50</v>
      </c>
      <c r="D2425">
        <v>24.972000000000001</v>
      </c>
      <c r="E2425">
        <v>6567</v>
      </c>
      <c r="F2425">
        <v>6605</v>
      </c>
      <c r="G2425">
        <v>6627</v>
      </c>
      <c r="H2425" t="s">
        <v>64</v>
      </c>
      <c r="I2425">
        <v>3924366</v>
      </c>
      <c r="J2425">
        <v>94064283</v>
      </c>
      <c r="K2425">
        <v>1.79</v>
      </c>
      <c r="L2425">
        <v>0.42699999999999999</v>
      </c>
      <c r="M2425">
        <v>2</v>
      </c>
    </row>
    <row r="2426" spans="1:13" x14ac:dyDescent="0.2">
      <c r="A2426" t="s">
        <v>259</v>
      </c>
      <c r="B2426" t="s">
        <v>88</v>
      </c>
      <c r="C2426">
        <v>51</v>
      </c>
      <c r="D2426">
        <v>25.411999999999999</v>
      </c>
      <c r="E2426">
        <v>6710</v>
      </c>
      <c r="F2426">
        <v>6744</v>
      </c>
      <c r="G2426">
        <v>6780</v>
      </c>
      <c r="H2426" t="s">
        <v>64</v>
      </c>
      <c r="I2426">
        <v>999443</v>
      </c>
      <c r="J2426">
        <v>24117480</v>
      </c>
      <c r="K2426">
        <v>0.46</v>
      </c>
      <c r="L2426">
        <v>0.109</v>
      </c>
      <c r="M2426">
        <v>2</v>
      </c>
    </row>
    <row r="2427" spans="1:13" x14ac:dyDescent="0.2">
      <c r="A2427" t="s">
        <v>260</v>
      </c>
      <c r="B2427" t="s">
        <v>13</v>
      </c>
      <c r="C2427">
        <v>1</v>
      </c>
      <c r="D2427">
        <v>4.3659999999999997</v>
      </c>
      <c r="E2427">
        <v>72</v>
      </c>
      <c r="F2427">
        <v>88</v>
      </c>
      <c r="G2427">
        <v>129</v>
      </c>
      <c r="H2427" t="s">
        <v>28</v>
      </c>
      <c r="I2427">
        <v>551315</v>
      </c>
      <c r="J2427">
        <v>23185077</v>
      </c>
      <c r="K2427">
        <v>0.23</v>
      </c>
      <c r="L2427">
        <v>0.09</v>
      </c>
      <c r="M2427">
        <v>2</v>
      </c>
    </row>
    <row r="2428" spans="1:13" x14ac:dyDescent="0.2">
      <c r="A2428" t="s">
        <v>260</v>
      </c>
      <c r="B2428" t="s">
        <v>15</v>
      </c>
      <c r="C2428">
        <v>2</v>
      </c>
      <c r="D2428">
        <v>4.8689999999999998</v>
      </c>
      <c r="E2428">
        <v>232</v>
      </c>
      <c r="F2428">
        <v>247</v>
      </c>
      <c r="G2428">
        <v>332</v>
      </c>
      <c r="H2428" t="s">
        <v>66</v>
      </c>
      <c r="I2428">
        <v>426338</v>
      </c>
      <c r="J2428">
        <v>14646730</v>
      </c>
      <c r="K2428">
        <v>0.15</v>
      </c>
      <c r="L2428">
        <v>5.7000000000000002E-2</v>
      </c>
      <c r="M2428">
        <v>2</v>
      </c>
    </row>
    <row r="2429" spans="1:13" x14ac:dyDescent="0.2">
      <c r="A2429" t="s">
        <v>260</v>
      </c>
      <c r="B2429" t="s">
        <v>17</v>
      </c>
      <c r="C2429">
        <v>3</v>
      </c>
      <c r="D2429">
        <v>5.4210000000000003</v>
      </c>
      <c r="E2429">
        <v>409</v>
      </c>
      <c r="F2429">
        <v>422</v>
      </c>
      <c r="G2429">
        <v>486</v>
      </c>
      <c r="H2429" t="s">
        <v>76</v>
      </c>
      <c r="I2429">
        <v>11077024</v>
      </c>
      <c r="J2429">
        <v>249345490</v>
      </c>
      <c r="K2429">
        <v>2.52</v>
      </c>
      <c r="L2429">
        <v>0.96699999999999997</v>
      </c>
      <c r="M2429">
        <v>2</v>
      </c>
    </row>
    <row r="2430" spans="1:13" x14ac:dyDescent="0.2">
      <c r="A2430" t="s">
        <v>260</v>
      </c>
      <c r="B2430" t="s">
        <v>19</v>
      </c>
      <c r="C2430">
        <v>4</v>
      </c>
      <c r="D2430">
        <v>5.76</v>
      </c>
      <c r="E2430">
        <v>486</v>
      </c>
      <c r="F2430">
        <v>529</v>
      </c>
      <c r="G2430">
        <v>632</v>
      </c>
      <c r="H2430" t="s">
        <v>22</v>
      </c>
      <c r="I2430">
        <v>13439506</v>
      </c>
      <c r="J2430">
        <v>575977611</v>
      </c>
      <c r="K2430">
        <v>5.82</v>
      </c>
      <c r="L2430">
        <v>2.2349999999999999</v>
      </c>
      <c r="M2430">
        <v>2</v>
      </c>
    </row>
    <row r="2431" spans="1:13" x14ac:dyDescent="0.2">
      <c r="A2431" t="s">
        <v>260</v>
      </c>
      <c r="B2431" t="s">
        <v>21</v>
      </c>
      <c r="C2431">
        <v>5</v>
      </c>
      <c r="D2431">
        <v>6.1150000000000002</v>
      </c>
      <c r="E2431">
        <v>632</v>
      </c>
      <c r="F2431">
        <v>642</v>
      </c>
      <c r="G2431">
        <v>735</v>
      </c>
      <c r="H2431" t="s">
        <v>22</v>
      </c>
      <c r="I2431">
        <v>827993</v>
      </c>
      <c r="J2431">
        <v>47303201</v>
      </c>
      <c r="K2431">
        <v>0.48</v>
      </c>
      <c r="L2431">
        <v>0.184</v>
      </c>
      <c r="M2431">
        <v>2</v>
      </c>
    </row>
    <row r="2432" spans="1:13" x14ac:dyDescent="0.2">
      <c r="A2432" t="s">
        <v>260</v>
      </c>
      <c r="B2432" t="s">
        <v>23</v>
      </c>
      <c r="C2432">
        <v>6</v>
      </c>
      <c r="D2432">
        <v>7.5090000000000003</v>
      </c>
      <c r="E2432">
        <v>1035</v>
      </c>
      <c r="F2432">
        <v>1082</v>
      </c>
      <c r="G2432">
        <v>1158</v>
      </c>
      <c r="H2432" t="s">
        <v>14</v>
      </c>
      <c r="I2432">
        <v>594482</v>
      </c>
      <c r="J2432">
        <v>25057959</v>
      </c>
      <c r="K2432">
        <v>0.25</v>
      </c>
      <c r="L2432">
        <v>9.7000000000000003E-2</v>
      </c>
      <c r="M2432">
        <v>2</v>
      </c>
    </row>
    <row r="2433" spans="1:13" x14ac:dyDescent="0.2">
      <c r="A2433" t="s">
        <v>260</v>
      </c>
      <c r="B2433" t="s">
        <v>25</v>
      </c>
      <c r="C2433">
        <v>7</v>
      </c>
      <c r="D2433">
        <v>7.8159999999999998</v>
      </c>
      <c r="E2433">
        <v>1158</v>
      </c>
      <c r="F2433">
        <v>1179</v>
      </c>
      <c r="G2433">
        <v>1224</v>
      </c>
      <c r="H2433" t="s">
        <v>20</v>
      </c>
      <c r="I2433">
        <v>23396083</v>
      </c>
      <c r="J2433">
        <v>898423982</v>
      </c>
      <c r="K2433">
        <v>9.07</v>
      </c>
      <c r="L2433">
        <v>3.4860000000000002</v>
      </c>
      <c r="M2433">
        <v>2</v>
      </c>
    </row>
    <row r="2434" spans="1:13" x14ac:dyDescent="0.2">
      <c r="A2434" t="s">
        <v>260</v>
      </c>
      <c r="B2434" t="s">
        <v>27</v>
      </c>
      <c r="C2434">
        <v>8</v>
      </c>
      <c r="D2434">
        <v>8.0050000000000008</v>
      </c>
      <c r="E2434">
        <v>1224</v>
      </c>
      <c r="F2434">
        <v>1239</v>
      </c>
      <c r="G2434">
        <v>1349</v>
      </c>
      <c r="H2434" t="s">
        <v>20</v>
      </c>
      <c r="I2434">
        <v>10056026</v>
      </c>
      <c r="J2434">
        <v>499328672</v>
      </c>
      <c r="K2434">
        <v>5.04</v>
      </c>
      <c r="L2434">
        <v>1.9370000000000001</v>
      </c>
      <c r="M2434">
        <v>2</v>
      </c>
    </row>
    <row r="2435" spans="1:13" x14ac:dyDescent="0.2">
      <c r="A2435" t="s">
        <v>260</v>
      </c>
      <c r="B2435" t="s">
        <v>29</v>
      </c>
      <c r="C2435">
        <v>9</v>
      </c>
      <c r="D2435">
        <v>8.4649999999999999</v>
      </c>
      <c r="E2435">
        <v>1349</v>
      </c>
      <c r="F2435">
        <v>1385</v>
      </c>
      <c r="G2435">
        <v>1465</v>
      </c>
      <c r="H2435" t="s">
        <v>43</v>
      </c>
      <c r="I2435">
        <v>687769</v>
      </c>
      <c r="J2435">
        <v>53298798</v>
      </c>
      <c r="K2435">
        <v>0.54</v>
      </c>
      <c r="L2435">
        <v>0.20699999999999999</v>
      </c>
      <c r="M2435">
        <v>2</v>
      </c>
    </row>
    <row r="2436" spans="1:13" x14ac:dyDescent="0.2">
      <c r="A2436" t="s">
        <v>260</v>
      </c>
      <c r="B2436" t="s">
        <v>31</v>
      </c>
      <c r="C2436">
        <v>10</v>
      </c>
      <c r="D2436">
        <v>8.9060000000000006</v>
      </c>
      <c r="E2436">
        <v>1465</v>
      </c>
      <c r="F2436">
        <v>1524</v>
      </c>
      <c r="G2436">
        <v>1556</v>
      </c>
      <c r="H2436" t="s">
        <v>153</v>
      </c>
      <c r="I2436">
        <v>2272470</v>
      </c>
      <c r="J2436">
        <v>111993516</v>
      </c>
      <c r="K2436">
        <v>1.1299999999999999</v>
      </c>
      <c r="L2436">
        <v>0.435</v>
      </c>
      <c r="M2436">
        <v>2</v>
      </c>
    </row>
    <row r="2437" spans="1:13" x14ac:dyDescent="0.2">
      <c r="A2437" t="s">
        <v>260</v>
      </c>
      <c r="B2437" t="s">
        <v>33</v>
      </c>
      <c r="C2437">
        <v>11</v>
      </c>
      <c r="D2437">
        <v>9.0540000000000003</v>
      </c>
      <c r="E2437">
        <v>1556</v>
      </c>
      <c r="F2437">
        <v>1571</v>
      </c>
      <c r="G2437">
        <v>1626</v>
      </c>
      <c r="H2437" t="s">
        <v>43</v>
      </c>
      <c r="I2437">
        <v>1573113</v>
      </c>
      <c r="J2437">
        <v>77216288</v>
      </c>
      <c r="K2437">
        <v>0.78</v>
      </c>
      <c r="L2437">
        <v>0.3</v>
      </c>
      <c r="M2437">
        <v>2</v>
      </c>
    </row>
    <row r="2438" spans="1:13" x14ac:dyDescent="0.2">
      <c r="A2438" t="s">
        <v>260</v>
      </c>
      <c r="B2438" t="s">
        <v>35</v>
      </c>
      <c r="C2438">
        <v>12</v>
      </c>
      <c r="D2438">
        <v>9.3089999999999993</v>
      </c>
      <c r="E2438">
        <v>1626</v>
      </c>
      <c r="F2438">
        <v>1651</v>
      </c>
      <c r="G2438">
        <v>1801</v>
      </c>
      <c r="H2438" t="s">
        <v>52</v>
      </c>
      <c r="I2438">
        <v>27669618</v>
      </c>
      <c r="J2438">
        <v>1500164044</v>
      </c>
      <c r="K2438">
        <v>15.15</v>
      </c>
      <c r="L2438">
        <v>5.82</v>
      </c>
      <c r="M2438">
        <v>2</v>
      </c>
    </row>
    <row r="2439" spans="1:13" x14ac:dyDescent="0.2">
      <c r="A2439" t="s">
        <v>260</v>
      </c>
      <c r="B2439" t="s">
        <v>37</v>
      </c>
      <c r="C2439">
        <v>13</v>
      </c>
      <c r="D2439">
        <v>9.9390000000000001</v>
      </c>
      <c r="E2439">
        <v>1801</v>
      </c>
      <c r="F2439">
        <v>1851</v>
      </c>
      <c r="G2439">
        <v>1939</v>
      </c>
      <c r="H2439" t="s">
        <v>49</v>
      </c>
      <c r="I2439">
        <v>58457357</v>
      </c>
      <c r="J2439">
        <v>3737196757</v>
      </c>
      <c r="K2439">
        <v>37.74</v>
      </c>
      <c r="L2439">
        <v>14.5</v>
      </c>
      <c r="M2439">
        <v>2</v>
      </c>
    </row>
    <row r="2440" spans="1:13" x14ac:dyDescent="0.2">
      <c r="A2440" t="s">
        <v>260</v>
      </c>
      <c r="B2440" t="s">
        <v>39</v>
      </c>
      <c r="C2440">
        <v>14</v>
      </c>
      <c r="D2440">
        <v>10.391999999999999</v>
      </c>
      <c r="E2440">
        <v>1939</v>
      </c>
      <c r="F2440">
        <v>1994</v>
      </c>
      <c r="G2440">
        <v>2073</v>
      </c>
      <c r="H2440" t="s">
        <v>52</v>
      </c>
      <c r="I2440">
        <v>13875168</v>
      </c>
      <c r="J2440">
        <v>802062610</v>
      </c>
      <c r="K2440">
        <v>8.1</v>
      </c>
      <c r="L2440">
        <v>3.1120000000000001</v>
      </c>
      <c r="M2440">
        <v>2</v>
      </c>
    </row>
    <row r="2441" spans="1:13" x14ac:dyDescent="0.2">
      <c r="A2441" t="s">
        <v>260</v>
      </c>
      <c r="B2441" t="s">
        <v>40</v>
      </c>
      <c r="C2441">
        <v>15</v>
      </c>
      <c r="D2441">
        <v>10.75</v>
      </c>
      <c r="E2441">
        <v>2073</v>
      </c>
      <c r="F2441">
        <v>2107</v>
      </c>
      <c r="G2441">
        <v>2162</v>
      </c>
      <c r="H2441" t="s">
        <v>22</v>
      </c>
      <c r="I2441">
        <v>3064065</v>
      </c>
      <c r="J2441">
        <v>200828819</v>
      </c>
      <c r="K2441">
        <v>2.0299999999999998</v>
      </c>
      <c r="L2441">
        <v>0.77900000000000003</v>
      </c>
      <c r="M2441">
        <v>2</v>
      </c>
    </row>
    <row r="2442" spans="1:13" x14ac:dyDescent="0.2">
      <c r="A2442" t="s">
        <v>260</v>
      </c>
      <c r="B2442" t="s">
        <v>41</v>
      </c>
      <c r="C2442">
        <v>16</v>
      </c>
      <c r="D2442">
        <v>11.222</v>
      </c>
      <c r="E2442">
        <v>2162</v>
      </c>
      <c r="F2442">
        <v>2256</v>
      </c>
      <c r="G2442">
        <v>2302</v>
      </c>
      <c r="H2442" t="s">
        <v>22</v>
      </c>
      <c r="I2442">
        <v>90341188</v>
      </c>
      <c r="J2442">
        <v>9902068946</v>
      </c>
      <c r="K2442">
        <v>100</v>
      </c>
      <c r="L2442">
        <v>38.418999999999997</v>
      </c>
      <c r="M2442">
        <v>2</v>
      </c>
    </row>
    <row r="2443" spans="1:13" x14ac:dyDescent="0.2">
      <c r="A2443" t="s">
        <v>260</v>
      </c>
      <c r="B2443" t="s">
        <v>42</v>
      </c>
      <c r="C2443">
        <v>17</v>
      </c>
      <c r="D2443">
        <v>11.438000000000001</v>
      </c>
      <c r="E2443">
        <v>2302</v>
      </c>
      <c r="F2443">
        <v>2325</v>
      </c>
      <c r="G2443">
        <v>2364</v>
      </c>
      <c r="H2443" t="s">
        <v>26</v>
      </c>
      <c r="I2443">
        <v>7833086</v>
      </c>
      <c r="J2443">
        <v>255294389</v>
      </c>
      <c r="K2443">
        <v>2.58</v>
      </c>
      <c r="L2443">
        <v>0.99099999999999999</v>
      </c>
      <c r="M2443">
        <v>2</v>
      </c>
    </row>
    <row r="2444" spans="1:13" x14ac:dyDescent="0.2">
      <c r="A2444" t="s">
        <v>260</v>
      </c>
      <c r="B2444" t="s">
        <v>44</v>
      </c>
      <c r="C2444">
        <v>18</v>
      </c>
      <c r="D2444">
        <v>11.775</v>
      </c>
      <c r="E2444">
        <v>2399</v>
      </c>
      <c r="F2444">
        <v>2431</v>
      </c>
      <c r="G2444">
        <v>2499</v>
      </c>
      <c r="H2444" t="s">
        <v>52</v>
      </c>
      <c r="I2444">
        <v>54520072</v>
      </c>
      <c r="J2444">
        <v>2162144131</v>
      </c>
      <c r="K2444">
        <v>21.84</v>
      </c>
      <c r="L2444">
        <v>8.3889999999999993</v>
      </c>
      <c r="M2444">
        <v>2</v>
      </c>
    </row>
    <row r="2445" spans="1:13" x14ac:dyDescent="0.2">
      <c r="A2445" t="s">
        <v>260</v>
      </c>
      <c r="B2445" t="s">
        <v>46</v>
      </c>
      <c r="C2445">
        <v>19</v>
      </c>
      <c r="D2445">
        <v>12.073</v>
      </c>
      <c r="E2445">
        <v>2499</v>
      </c>
      <c r="F2445">
        <v>2526</v>
      </c>
      <c r="G2445">
        <v>2580</v>
      </c>
      <c r="H2445" t="s">
        <v>22</v>
      </c>
      <c r="I2445">
        <v>12273778</v>
      </c>
      <c r="J2445">
        <v>468844457</v>
      </c>
      <c r="K2445">
        <v>4.7300000000000004</v>
      </c>
      <c r="L2445">
        <v>1.819</v>
      </c>
      <c r="M2445">
        <v>2</v>
      </c>
    </row>
    <row r="2446" spans="1:13" x14ac:dyDescent="0.2">
      <c r="A2446" t="s">
        <v>260</v>
      </c>
      <c r="B2446" t="s">
        <v>48</v>
      </c>
      <c r="C2446">
        <v>20</v>
      </c>
      <c r="D2446">
        <v>12.326000000000001</v>
      </c>
      <c r="E2446">
        <v>2580</v>
      </c>
      <c r="F2446">
        <v>2606</v>
      </c>
      <c r="G2446">
        <v>2674</v>
      </c>
      <c r="H2446" t="s">
        <v>115</v>
      </c>
      <c r="I2446">
        <v>3302774</v>
      </c>
      <c r="J2446">
        <v>139872557</v>
      </c>
      <c r="K2446">
        <v>1.41</v>
      </c>
      <c r="L2446">
        <v>0.54300000000000004</v>
      </c>
      <c r="M2446">
        <v>2</v>
      </c>
    </row>
    <row r="2447" spans="1:13" x14ac:dyDescent="0.2">
      <c r="A2447" t="s">
        <v>260</v>
      </c>
      <c r="B2447" t="s">
        <v>50</v>
      </c>
      <c r="C2447">
        <v>21</v>
      </c>
      <c r="D2447">
        <v>12.997</v>
      </c>
      <c r="E2447">
        <v>2794</v>
      </c>
      <c r="F2447">
        <v>2818</v>
      </c>
      <c r="G2447">
        <v>2862</v>
      </c>
      <c r="H2447" t="s">
        <v>52</v>
      </c>
      <c r="I2447">
        <v>10193045</v>
      </c>
      <c r="J2447">
        <v>443393571</v>
      </c>
      <c r="K2447">
        <v>4.4800000000000004</v>
      </c>
      <c r="L2447">
        <v>1.72</v>
      </c>
      <c r="M2447">
        <v>2</v>
      </c>
    </row>
    <row r="2448" spans="1:13" x14ac:dyDescent="0.2">
      <c r="A2448" t="s">
        <v>260</v>
      </c>
      <c r="B2448" t="s">
        <v>51</v>
      </c>
      <c r="C2448">
        <v>22</v>
      </c>
      <c r="D2448">
        <v>13.297000000000001</v>
      </c>
      <c r="E2448">
        <v>2862</v>
      </c>
      <c r="F2448">
        <v>2913</v>
      </c>
      <c r="G2448">
        <v>2925</v>
      </c>
      <c r="H2448" t="s">
        <v>22</v>
      </c>
      <c r="I2448">
        <v>4542153</v>
      </c>
      <c r="J2448">
        <v>181776375</v>
      </c>
      <c r="K2448">
        <v>1.84</v>
      </c>
      <c r="L2448">
        <v>0.70499999999999996</v>
      </c>
      <c r="M2448">
        <v>2</v>
      </c>
    </row>
    <row r="2449" spans="1:13" x14ac:dyDescent="0.2">
      <c r="A2449" t="s">
        <v>260</v>
      </c>
      <c r="B2449" t="s">
        <v>53</v>
      </c>
      <c r="C2449">
        <v>23</v>
      </c>
      <c r="D2449">
        <v>13.37</v>
      </c>
      <c r="E2449">
        <v>2925</v>
      </c>
      <c r="F2449">
        <v>2936</v>
      </c>
      <c r="G2449">
        <v>2966</v>
      </c>
      <c r="H2449" t="s">
        <v>49</v>
      </c>
      <c r="I2449">
        <v>3825334</v>
      </c>
      <c r="J2449">
        <v>163181616</v>
      </c>
      <c r="K2449">
        <v>1.65</v>
      </c>
      <c r="L2449">
        <v>0.63300000000000001</v>
      </c>
      <c r="M2449">
        <v>2</v>
      </c>
    </row>
    <row r="2450" spans="1:13" x14ac:dyDescent="0.2">
      <c r="A2450" t="s">
        <v>260</v>
      </c>
      <c r="B2450" t="s">
        <v>55</v>
      </c>
      <c r="C2450">
        <v>24</v>
      </c>
      <c r="D2450">
        <v>13.516</v>
      </c>
      <c r="E2450">
        <v>2966</v>
      </c>
      <c r="F2450">
        <v>2982</v>
      </c>
      <c r="G2450">
        <v>3020</v>
      </c>
      <c r="H2450" t="s">
        <v>52</v>
      </c>
      <c r="I2450">
        <v>4166830</v>
      </c>
      <c r="J2450">
        <v>145289887</v>
      </c>
      <c r="K2450">
        <v>1.47</v>
      </c>
      <c r="L2450">
        <v>0.56399999999999995</v>
      </c>
      <c r="M2450">
        <v>2</v>
      </c>
    </row>
    <row r="2451" spans="1:13" x14ac:dyDescent="0.2">
      <c r="A2451" t="s">
        <v>260</v>
      </c>
      <c r="B2451" t="s">
        <v>57</v>
      </c>
      <c r="C2451">
        <v>25</v>
      </c>
      <c r="D2451">
        <v>13.773999999999999</v>
      </c>
      <c r="E2451">
        <v>3020</v>
      </c>
      <c r="F2451">
        <v>3063</v>
      </c>
      <c r="G2451">
        <v>3078</v>
      </c>
      <c r="H2451" t="s">
        <v>49</v>
      </c>
      <c r="I2451">
        <v>618071</v>
      </c>
      <c r="J2451">
        <v>40238929</v>
      </c>
      <c r="K2451">
        <v>0.41</v>
      </c>
      <c r="L2451">
        <v>0.156</v>
      </c>
      <c r="M2451">
        <v>2</v>
      </c>
    </row>
    <row r="2452" spans="1:13" x14ac:dyDescent="0.2">
      <c r="A2452" t="s">
        <v>260</v>
      </c>
      <c r="B2452" t="s">
        <v>58</v>
      </c>
      <c r="C2452">
        <v>26</v>
      </c>
      <c r="D2452">
        <v>13.891999999999999</v>
      </c>
      <c r="E2452">
        <v>3078</v>
      </c>
      <c r="F2452">
        <v>3101</v>
      </c>
      <c r="G2452">
        <v>3122</v>
      </c>
      <c r="H2452" t="s">
        <v>52</v>
      </c>
      <c r="I2452">
        <v>8235593</v>
      </c>
      <c r="J2452">
        <v>270305076</v>
      </c>
      <c r="K2452">
        <v>2.73</v>
      </c>
      <c r="L2452">
        <v>1.0489999999999999</v>
      </c>
      <c r="M2452">
        <v>2</v>
      </c>
    </row>
    <row r="2453" spans="1:13" x14ac:dyDescent="0.2">
      <c r="A2453" t="s">
        <v>260</v>
      </c>
      <c r="B2453" t="s">
        <v>59</v>
      </c>
      <c r="C2453">
        <v>27</v>
      </c>
      <c r="D2453">
        <v>13.993</v>
      </c>
      <c r="E2453">
        <v>3122</v>
      </c>
      <c r="F2453">
        <v>3133</v>
      </c>
      <c r="G2453">
        <v>3170</v>
      </c>
      <c r="H2453" t="s">
        <v>52</v>
      </c>
      <c r="I2453">
        <v>1731784</v>
      </c>
      <c r="J2453">
        <v>93421733</v>
      </c>
      <c r="K2453">
        <v>0.94</v>
      </c>
      <c r="L2453">
        <v>0.36199999999999999</v>
      </c>
      <c r="M2453">
        <v>2</v>
      </c>
    </row>
    <row r="2454" spans="1:13" x14ac:dyDescent="0.2">
      <c r="A2454" t="s">
        <v>260</v>
      </c>
      <c r="B2454" t="s">
        <v>60</v>
      </c>
      <c r="C2454">
        <v>28</v>
      </c>
      <c r="D2454">
        <v>14.173999999999999</v>
      </c>
      <c r="E2454">
        <v>3170</v>
      </c>
      <c r="F2454">
        <v>3190</v>
      </c>
      <c r="G2454">
        <v>3209</v>
      </c>
      <c r="H2454" t="s">
        <v>26</v>
      </c>
      <c r="I2454">
        <v>2289293</v>
      </c>
      <c r="J2454">
        <v>78733488</v>
      </c>
      <c r="K2454">
        <v>0.8</v>
      </c>
      <c r="L2454">
        <v>0.30499999999999999</v>
      </c>
      <c r="M2454">
        <v>2</v>
      </c>
    </row>
    <row r="2455" spans="1:13" x14ac:dyDescent="0.2">
      <c r="A2455" t="s">
        <v>260</v>
      </c>
      <c r="B2455" t="s">
        <v>61</v>
      </c>
      <c r="C2455">
        <v>29</v>
      </c>
      <c r="D2455">
        <v>14.292</v>
      </c>
      <c r="E2455">
        <v>3209</v>
      </c>
      <c r="F2455">
        <v>3227</v>
      </c>
      <c r="G2455">
        <v>3244</v>
      </c>
      <c r="H2455" t="s">
        <v>26</v>
      </c>
      <c r="I2455">
        <v>2010875</v>
      </c>
      <c r="J2455">
        <v>83742503</v>
      </c>
      <c r="K2455">
        <v>0.85</v>
      </c>
      <c r="L2455">
        <v>0.32500000000000001</v>
      </c>
      <c r="M2455">
        <v>2</v>
      </c>
    </row>
    <row r="2456" spans="1:13" x14ac:dyDescent="0.2">
      <c r="A2456" t="s">
        <v>260</v>
      </c>
      <c r="B2456" t="s">
        <v>62</v>
      </c>
      <c r="C2456">
        <v>30</v>
      </c>
      <c r="D2456">
        <v>14.385</v>
      </c>
      <c r="E2456">
        <v>3244</v>
      </c>
      <c r="F2456">
        <v>3257</v>
      </c>
      <c r="G2456">
        <v>3285</v>
      </c>
      <c r="H2456" t="s">
        <v>52</v>
      </c>
      <c r="I2456">
        <v>2265864</v>
      </c>
      <c r="J2456">
        <v>77880818</v>
      </c>
      <c r="K2456">
        <v>0.79</v>
      </c>
      <c r="L2456">
        <v>0.30199999999999999</v>
      </c>
      <c r="M2456">
        <v>2</v>
      </c>
    </row>
    <row r="2457" spans="1:13" x14ac:dyDescent="0.2">
      <c r="A2457" t="s">
        <v>260</v>
      </c>
      <c r="B2457" t="s">
        <v>63</v>
      </c>
      <c r="C2457">
        <v>31</v>
      </c>
      <c r="D2457">
        <v>14.531000000000001</v>
      </c>
      <c r="E2457">
        <v>3285</v>
      </c>
      <c r="F2457">
        <v>3303</v>
      </c>
      <c r="G2457">
        <v>3320</v>
      </c>
      <c r="H2457" t="s">
        <v>26</v>
      </c>
      <c r="I2457">
        <v>1182742</v>
      </c>
      <c r="J2457">
        <v>46757686</v>
      </c>
      <c r="K2457">
        <v>0.47</v>
      </c>
      <c r="L2457">
        <v>0.18099999999999999</v>
      </c>
      <c r="M2457">
        <v>2</v>
      </c>
    </row>
    <row r="2458" spans="1:13" x14ac:dyDescent="0.2">
      <c r="A2458" t="s">
        <v>260</v>
      </c>
      <c r="B2458" t="s">
        <v>65</v>
      </c>
      <c r="C2458">
        <v>32</v>
      </c>
      <c r="D2458">
        <v>14.634</v>
      </c>
      <c r="E2458">
        <v>3320</v>
      </c>
      <c r="F2458">
        <v>3335</v>
      </c>
      <c r="G2458">
        <v>3358</v>
      </c>
      <c r="H2458" t="s">
        <v>22</v>
      </c>
      <c r="I2458">
        <v>1513415</v>
      </c>
      <c r="J2458">
        <v>55101495</v>
      </c>
      <c r="K2458">
        <v>0.56000000000000005</v>
      </c>
      <c r="L2458">
        <v>0.214</v>
      </c>
      <c r="M2458">
        <v>2</v>
      </c>
    </row>
    <row r="2459" spans="1:13" x14ac:dyDescent="0.2">
      <c r="A2459" t="s">
        <v>260</v>
      </c>
      <c r="B2459" t="s">
        <v>67</v>
      </c>
      <c r="C2459">
        <v>33</v>
      </c>
      <c r="D2459">
        <v>14.868</v>
      </c>
      <c r="E2459">
        <v>3390</v>
      </c>
      <c r="F2459">
        <v>3410</v>
      </c>
      <c r="G2459">
        <v>3423</v>
      </c>
      <c r="H2459" t="s">
        <v>20</v>
      </c>
      <c r="I2459">
        <v>733775</v>
      </c>
      <c r="J2459">
        <v>29927646</v>
      </c>
      <c r="K2459">
        <v>0.3</v>
      </c>
      <c r="L2459">
        <v>0.11600000000000001</v>
      </c>
      <c r="M2459">
        <v>2</v>
      </c>
    </row>
    <row r="2460" spans="1:13" x14ac:dyDescent="0.2">
      <c r="A2460" t="s">
        <v>260</v>
      </c>
      <c r="B2460" t="s">
        <v>69</v>
      </c>
      <c r="C2460">
        <v>34</v>
      </c>
      <c r="D2460">
        <v>14.954000000000001</v>
      </c>
      <c r="E2460">
        <v>3423</v>
      </c>
      <c r="F2460">
        <v>3437</v>
      </c>
      <c r="G2460">
        <v>3458</v>
      </c>
      <c r="H2460" t="s">
        <v>20</v>
      </c>
      <c r="I2460">
        <v>1082051</v>
      </c>
      <c r="J2460">
        <v>40334469</v>
      </c>
      <c r="K2460">
        <v>0.41</v>
      </c>
      <c r="L2460">
        <v>0.156</v>
      </c>
      <c r="M2460">
        <v>2</v>
      </c>
    </row>
    <row r="2461" spans="1:13" x14ac:dyDescent="0.2">
      <c r="A2461" t="s">
        <v>260</v>
      </c>
      <c r="B2461" t="s">
        <v>70</v>
      </c>
      <c r="C2461">
        <v>35</v>
      </c>
      <c r="D2461">
        <v>15.161</v>
      </c>
      <c r="E2461">
        <v>3458</v>
      </c>
      <c r="F2461">
        <v>3502</v>
      </c>
      <c r="G2461">
        <v>3527</v>
      </c>
      <c r="H2461" t="s">
        <v>113</v>
      </c>
      <c r="I2461">
        <v>1016680</v>
      </c>
      <c r="J2461">
        <v>79580853</v>
      </c>
      <c r="K2461">
        <v>0.8</v>
      </c>
      <c r="L2461">
        <v>0.309</v>
      </c>
      <c r="M2461">
        <v>2</v>
      </c>
    </row>
    <row r="2462" spans="1:13" x14ac:dyDescent="0.2">
      <c r="A2462" t="s">
        <v>260</v>
      </c>
      <c r="B2462" t="s">
        <v>71</v>
      </c>
      <c r="C2462">
        <v>36</v>
      </c>
      <c r="D2462">
        <v>15.46</v>
      </c>
      <c r="E2462">
        <v>3561</v>
      </c>
      <c r="F2462">
        <v>3597</v>
      </c>
      <c r="G2462">
        <v>3653</v>
      </c>
      <c r="H2462" t="s">
        <v>22</v>
      </c>
      <c r="I2462">
        <v>946215</v>
      </c>
      <c r="J2462">
        <v>51039874</v>
      </c>
      <c r="K2462">
        <v>0.52</v>
      </c>
      <c r="L2462">
        <v>0.19800000000000001</v>
      </c>
      <c r="M2462">
        <v>2</v>
      </c>
    </row>
    <row r="2463" spans="1:13" x14ac:dyDescent="0.2">
      <c r="A2463" t="s">
        <v>260</v>
      </c>
      <c r="B2463" t="s">
        <v>72</v>
      </c>
      <c r="C2463">
        <v>37</v>
      </c>
      <c r="D2463">
        <v>15.711</v>
      </c>
      <c r="E2463">
        <v>3653</v>
      </c>
      <c r="F2463">
        <v>3676</v>
      </c>
      <c r="G2463">
        <v>3712</v>
      </c>
      <c r="H2463" t="s">
        <v>49</v>
      </c>
      <c r="I2463">
        <v>7330650</v>
      </c>
      <c r="J2463">
        <v>234325933</v>
      </c>
      <c r="K2463">
        <v>2.37</v>
      </c>
      <c r="L2463">
        <v>0.90900000000000003</v>
      </c>
      <c r="M2463">
        <v>2</v>
      </c>
    </row>
    <row r="2464" spans="1:13" x14ac:dyDescent="0.2">
      <c r="A2464" t="s">
        <v>260</v>
      </c>
      <c r="B2464" t="s">
        <v>73</v>
      </c>
      <c r="C2464">
        <v>38</v>
      </c>
      <c r="D2464">
        <v>15.935</v>
      </c>
      <c r="E2464">
        <v>3712</v>
      </c>
      <c r="F2464">
        <v>3747</v>
      </c>
      <c r="G2464">
        <v>3756</v>
      </c>
      <c r="H2464" t="s">
        <v>123</v>
      </c>
      <c r="I2464">
        <v>878462</v>
      </c>
      <c r="J2464">
        <v>43575210</v>
      </c>
      <c r="K2464">
        <v>0.44</v>
      </c>
      <c r="L2464">
        <v>0.16900000000000001</v>
      </c>
      <c r="M2464">
        <v>2</v>
      </c>
    </row>
    <row r="2465" spans="1:13" x14ac:dyDescent="0.2">
      <c r="A2465" t="s">
        <v>260</v>
      </c>
      <c r="B2465" t="s">
        <v>74</v>
      </c>
      <c r="C2465">
        <v>39</v>
      </c>
      <c r="D2465">
        <v>16.003</v>
      </c>
      <c r="E2465">
        <v>3756</v>
      </c>
      <c r="F2465">
        <v>3769</v>
      </c>
      <c r="G2465">
        <v>3786</v>
      </c>
      <c r="H2465" t="s">
        <v>49</v>
      </c>
      <c r="I2465">
        <v>1650639</v>
      </c>
      <c r="J2465">
        <v>52070883</v>
      </c>
      <c r="K2465">
        <v>0.53</v>
      </c>
      <c r="L2465">
        <v>0.20200000000000001</v>
      </c>
      <c r="M2465">
        <v>2</v>
      </c>
    </row>
    <row r="2466" spans="1:13" x14ac:dyDescent="0.2">
      <c r="A2466" t="s">
        <v>260</v>
      </c>
      <c r="B2466" t="s">
        <v>75</v>
      </c>
      <c r="C2466">
        <v>40</v>
      </c>
      <c r="D2466">
        <v>16.109000000000002</v>
      </c>
      <c r="E2466">
        <v>3786</v>
      </c>
      <c r="F2466">
        <v>3802</v>
      </c>
      <c r="G2466">
        <v>3817</v>
      </c>
      <c r="H2466" t="s">
        <v>49</v>
      </c>
      <c r="I2466">
        <v>952515</v>
      </c>
      <c r="J2466">
        <v>36411130</v>
      </c>
      <c r="K2466">
        <v>0.37</v>
      </c>
      <c r="L2466">
        <v>0.14099999999999999</v>
      </c>
      <c r="M2466">
        <v>2</v>
      </c>
    </row>
    <row r="2467" spans="1:13" x14ac:dyDescent="0.2">
      <c r="A2467" t="s">
        <v>260</v>
      </c>
      <c r="B2467" t="s">
        <v>77</v>
      </c>
      <c r="C2467">
        <v>41</v>
      </c>
      <c r="D2467">
        <v>16.213000000000001</v>
      </c>
      <c r="E2467">
        <v>3817</v>
      </c>
      <c r="F2467">
        <v>3835</v>
      </c>
      <c r="G2467">
        <v>3861</v>
      </c>
      <c r="H2467" t="s">
        <v>22</v>
      </c>
      <c r="I2467">
        <v>1118118</v>
      </c>
      <c r="J2467">
        <v>60254933</v>
      </c>
      <c r="K2467">
        <v>0.61</v>
      </c>
      <c r="L2467">
        <v>0.23400000000000001</v>
      </c>
      <c r="M2467">
        <v>2</v>
      </c>
    </row>
    <row r="2468" spans="1:13" x14ac:dyDescent="0.2">
      <c r="A2468" t="s">
        <v>260</v>
      </c>
      <c r="B2468" t="s">
        <v>78</v>
      </c>
      <c r="C2468">
        <v>42</v>
      </c>
      <c r="D2468">
        <v>16.366</v>
      </c>
      <c r="E2468">
        <v>3861</v>
      </c>
      <c r="F2468">
        <v>3883</v>
      </c>
      <c r="G2468">
        <v>3906</v>
      </c>
      <c r="H2468" t="s">
        <v>22</v>
      </c>
      <c r="I2468">
        <v>3106230</v>
      </c>
      <c r="J2468">
        <v>107057480</v>
      </c>
      <c r="K2468">
        <v>1.08</v>
      </c>
      <c r="L2468">
        <v>0.41499999999999998</v>
      </c>
      <c r="M2468">
        <v>2</v>
      </c>
    </row>
    <row r="2469" spans="1:13" x14ac:dyDescent="0.2">
      <c r="A2469" t="s">
        <v>260</v>
      </c>
      <c r="B2469" t="s">
        <v>79</v>
      </c>
      <c r="C2469">
        <v>43</v>
      </c>
      <c r="D2469">
        <v>16.55</v>
      </c>
      <c r="E2469">
        <v>3906</v>
      </c>
      <c r="F2469">
        <v>3941</v>
      </c>
      <c r="G2469">
        <v>3977</v>
      </c>
      <c r="H2469" t="s">
        <v>113</v>
      </c>
      <c r="I2469">
        <v>5075650</v>
      </c>
      <c r="J2469">
        <v>154499671</v>
      </c>
      <c r="K2469">
        <v>1.56</v>
      </c>
      <c r="L2469">
        <v>0.59899999999999998</v>
      </c>
      <c r="M2469">
        <v>2</v>
      </c>
    </row>
    <row r="2470" spans="1:13" x14ac:dyDescent="0.2">
      <c r="A2470" t="s">
        <v>260</v>
      </c>
      <c r="B2470" t="s">
        <v>80</v>
      </c>
      <c r="C2470">
        <v>44</v>
      </c>
      <c r="D2470">
        <v>16.736999999999998</v>
      </c>
      <c r="E2470">
        <v>3977</v>
      </c>
      <c r="F2470">
        <v>4001</v>
      </c>
      <c r="G2470">
        <v>4018</v>
      </c>
      <c r="H2470" t="s">
        <v>124</v>
      </c>
      <c r="I2470">
        <v>631651</v>
      </c>
      <c r="J2470">
        <v>25024620</v>
      </c>
      <c r="K2470">
        <v>0.25</v>
      </c>
      <c r="L2470">
        <v>9.7000000000000003E-2</v>
      </c>
      <c r="M2470">
        <v>2</v>
      </c>
    </row>
    <row r="2471" spans="1:13" x14ac:dyDescent="0.2">
      <c r="A2471" t="s">
        <v>260</v>
      </c>
      <c r="B2471" t="s">
        <v>81</v>
      </c>
      <c r="C2471">
        <v>45</v>
      </c>
      <c r="D2471">
        <v>16.843</v>
      </c>
      <c r="E2471">
        <v>4018</v>
      </c>
      <c r="F2471">
        <v>4034</v>
      </c>
      <c r="G2471">
        <v>4045</v>
      </c>
      <c r="H2471" t="s">
        <v>20</v>
      </c>
      <c r="I2471">
        <v>938804</v>
      </c>
      <c r="J2471">
        <v>26781970</v>
      </c>
      <c r="K2471">
        <v>0.27</v>
      </c>
      <c r="L2471">
        <v>0.104</v>
      </c>
      <c r="M2471">
        <v>2</v>
      </c>
    </row>
    <row r="2472" spans="1:13" x14ac:dyDescent="0.2">
      <c r="A2472" t="s">
        <v>260</v>
      </c>
      <c r="B2472" t="s">
        <v>82</v>
      </c>
      <c r="C2472">
        <v>46</v>
      </c>
      <c r="D2472">
        <v>16.934000000000001</v>
      </c>
      <c r="E2472">
        <v>4045</v>
      </c>
      <c r="F2472">
        <v>4063</v>
      </c>
      <c r="G2472">
        <v>4083</v>
      </c>
      <c r="H2472" t="s">
        <v>115</v>
      </c>
      <c r="I2472">
        <v>1356938</v>
      </c>
      <c r="J2472">
        <v>59819420</v>
      </c>
      <c r="K2472">
        <v>0.6</v>
      </c>
      <c r="L2472">
        <v>0.23200000000000001</v>
      </c>
      <c r="M2472">
        <v>2</v>
      </c>
    </row>
    <row r="2473" spans="1:13" x14ac:dyDescent="0.2">
      <c r="A2473" t="s">
        <v>260</v>
      </c>
      <c r="B2473" t="s">
        <v>83</v>
      </c>
      <c r="C2473">
        <v>47</v>
      </c>
      <c r="D2473">
        <v>17.193000000000001</v>
      </c>
      <c r="E2473">
        <v>4120</v>
      </c>
      <c r="F2473">
        <v>4145</v>
      </c>
      <c r="G2473">
        <v>4176</v>
      </c>
      <c r="H2473" t="s">
        <v>26</v>
      </c>
      <c r="I2473">
        <v>1775532</v>
      </c>
      <c r="J2473">
        <v>65756793</v>
      </c>
      <c r="K2473">
        <v>0.66</v>
      </c>
      <c r="L2473">
        <v>0.255</v>
      </c>
      <c r="M2473">
        <v>2</v>
      </c>
    </row>
    <row r="2474" spans="1:13" x14ac:dyDescent="0.2">
      <c r="A2474" t="s">
        <v>260</v>
      </c>
      <c r="B2474" t="s">
        <v>85</v>
      </c>
      <c r="C2474">
        <v>48</v>
      </c>
      <c r="D2474">
        <v>17.433</v>
      </c>
      <c r="E2474">
        <v>4199</v>
      </c>
      <c r="F2474">
        <v>4221</v>
      </c>
      <c r="G2474">
        <v>4256</v>
      </c>
      <c r="H2474" t="s">
        <v>26</v>
      </c>
      <c r="I2474">
        <v>1814857</v>
      </c>
      <c r="J2474">
        <v>73372656</v>
      </c>
      <c r="K2474">
        <v>0.74</v>
      </c>
      <c r="L2474">
        <v>0.28499999999999998</v>
      </c>
      <c r="M2474">
        <v>2</v>
      </c>
    </row>
    <row r="2475" spans="1:13" x14ac:dyDescent="0.2">
      <c r="A2475" t="s">
        <v>260</v>
      </c>
      <c r="B2475" t="s">
        <v>86</v>
      </c>
      <c r="C2475">
        <v>49</v>
      </c>
      <c r="D2475">
        <v>17.649000000000001</v>
      </c>
      <c r="E2475">
        <v>4256</v>
      </c>
      <c r="F2475">
        <v>4289</v>
      </c>
      <c r="G2475">
        <v>4321</v>
      </c>
      <c r="H2475" t="s">
        <v>22</v>
      </c>
      <c r="I2475">
        <v>1341472</v>
      </c>
      <c r="J2475">
        <v>51894868</v>
      </c>
      <c r="K2475">
        <v>0.52</v>
      </c>
      <c r="L2475">
        <v>0.20100000000000001</v>
      </c>
      <c r="M2475">
        <v>2</v>
      </c>
    </row>
    <row r="2476" spans="1:13" x14ac:dyDescent="0.2">
      <c r="A2476" t="s">
        <v>260</v>
      </c>
      <c r="B2476" t="s">
        <v>87</v>
      </c>
      <c r="C2476">
        <v>50</v>
      </c>
      <c r="D2476">
        <v>18.048999999999999</v>
      </c>
      <c r="E2476">
        <v>4403</v>
      </c>
      <c r="F2476">
        <v>4415</v>
      </c>
      <c r="G2476">
        <v>4434</v>
      </c>
      <c r="H2476" t="s">
        <v>123</v>
      </c>
      <c r="I2476">
        <v>542250</v>
      </c>
      <c r="J2476">
        <v>15846147</v>
      </c>
      <c r="K2476">
        <v>0.16</v>
      </c>
      <c r="L2476">
        <v>6.0999999999999999E-2</v>
      </c>
      <c r="M2476">
        <v>2</v>
      </c>
    </row>
    <row r="2477" spans="1:13" x14ac:dyDescent="0.2">
      <c r="A2477" t="s">
        <v>260</v>
      </c>
      <c r="B2477" t="s">
        <v>88</v>
      </c>
      <c r="C2477">
        <v>51</v>
      </c>
      <c r="D2477">
        <v>18.422999999999998</v>
      </c>
      <c r="E2477">
        <v>4503</v>
      </c>
      <c r="F2477">
        <v>4534</v>
      </c>
      <c r="G2477">
        <v>4550</v>
      </c>
      <c r="H2477" t="s">
        <v>43</v>
      </c>
      <c r="I2477">
        <v>695124</v>
      </c>
      <c r="J2477">
        <v>26577944</v>
      </c>
      <c r="K2477">
        <v>0.27</v>
      </c>
      <c r="L2477">
        <v>0.10299999999999999</v>
      </c>
      <c r="M2477">
        <v>2</v>
      </c>
    </row>
    <row r="2478" spans="1:13" x14ac:dyDescent="0.2">
      <c r="A2478" t="s">
        <v>260</v>
      </c>
      <c r="B2478" t="s">
        <v>89</v>
      </c>
      <c r="C2478">
        <v>52</v>
      </c>
      <c r="D2478">
        <v>18.678999999999998</v>
      </c>
      <c r="E2478">
        <v>4597</v>
      </c>
      <c r="F2478">
        <v>4615</v>
      </c>
      <c r="G2478">
        <v>4637</v>
      </c>
      <c r="H2478" t="s">
        <v>43</v>
      </c>
      <c r="I2478">
        <v>804112</v>
      </c>
      <c r="J2478">
        <v>31350331</v>
      </c>
      <c r="K2478">
        <v>0.32</v>
      </c>
      <c r="L2478">
        <v>0.122</v>
      </c>
      <c r="M2478">
        <v>2</v>
      </c>
    </row>
    <row r="2479" spans="1:13" x14ac:dyDescent="0.2">
      <c r="A2479" t="s">
        <v>260</v>
      </c>
      <c r="B2479" t="s">
        <v>91</v>
      </c>
      <c r="C2479">
        <v>53</v>
      </c>
      <c r="D2479">
        <v>19.004000000000001</v>
      </c>
      <c r="E2479">
        <v>4690</v>
      </c>
      <c r="F2479">
        <v>4718</v>
      </c>
      <c r="G2479">
        <v>4733</v>
      </c>
      <c r="H2479" t="s">
        <v>123</v>
      </c>
      <c r="I2479">
        <v>2413634</v>
      </c>
      <c r="J2479">
        <v>75364858</v>
      </c>
      <c r="K2479">
        <v>0.76</v>
      </c>
      <c r="L2479">
        <v>0.29199999999999998</v>
      </c>
      <c r="M2479">
        <v>2</v>
      </c>
    </row>
    <row r="2480" spans="1:13" x14ac:dyDescent="0.2">
      <c r="A2480" t="s">
        <v>260</v>
      </c>
      <c r="B2480" t="s">
        <v>92</v>
      </c>
      <c r="C2480">
        <v>54</v>
      </c>
      <c r="D2480">
        <v>19.097000000000001</v>
      </c>
      <c r="E2480">
        <v>4733</v>
      </c>
      <c r="F2480">
        <v>4747</v>
      </c>
      <c r="G2480">
        <v>4766</v>
      </c>
      <c r="H2480" t="s">
        <v>52</v>
      </c>
      <c r="I2480">
        <v>2287059</v>
      </c>
      <c r="J2480">
        <v>61769717</v>
      </c>
      <c r="K2480">
        <v>0.62</v>
      </c>
      <c r="L2480">
        <v>0.24</v>
      </c>
      <c r="M2480">
        <v>2</v>
      </c>
    </row>
    <row r="2481" spans="1:13" x14ac:dyDescent="0.2">
      <c r="A2481" t="s">
        <v>260</v>
      </c>
      <c r="B2481" t="s">
        <v>93</v>
      </c>
      <c r="C2481">
        <v>55</v>
      </c>
      <c r="D2481">
        <v>19.396000000000001</v>
      </c>
      <c r="E2481">
        <v>4822</v>
      </c>
      <c r="F2481">
        <v>4841</v>
      </c>
      <c r="G2481">
        <v>4854</v>
      </c>
      <c r="H2481" t="s">
        <v>26</v>
      </c>
      <c r="I2481">
        <v>1228365</v>
      </c>
      <c r="J2481">
        <v>37096248</v>
      </c>
      <c r="K2481">
        <v>0.37</v>
      </c>
      <c r="L2481">
        <v>0.14399999999999999</v>
      </c>
      <c r="M2481">
        <v>2</v>
      </c>
    </row>
    <row r="2482" spans="1:13" x14ac:dyDescent="0.2">
      <c r="A2482" t="s">
        <v>260</v>
      </c>
      <c r="B2482" t="s">
        <v>94</v>
      </c>
      <c r="C2482">
        <v>56</v>
      </c>
      <c r="D2482">
        <v>19.504000000000001</v>
      </c>
      <c r="E2482">
        <v>4854</v>
      </c>
      <c r="F2482">
        <v>4876</v>
      </c>
      <c r="G2482">
        <v>4926</v>
      </c>
      <c r="H2482" t="s">
        <v>49</v>
      </c>
      <c r="I2482">
        <v>2236786</v>
      </c>
      <c r="J2482">
        <v>72469286</v>
      </c>
      <c r="K2482">
        <v>0.73</v>
      </c>
      <c r="L2482">
        <v>0.28100000000000003</v>
      </c>
      <c r="M2482">
        <v>2</v>
      </c>
    </row>
    <row r="2483" spans="1:13" x14ac:dyDescent="0.2">
      <c r="A2483" t="s">
        <v>260</v>
      </c>
      <c r="B2483" t="s">
        <v>96</v>
      </c>
      <c r="C2483">
        <v>57</v>
      </c>
      <c r="D2483">
        <v>19.88</v>
      </c>
      <c r="E2483">
        <v>4976</v>
      </c>
      <c r="F2483">
        <v>4995</v>
      </c>
      <c r="G2483">
        <v>5026</v>
      </c>
      <c r="H2483" t="s">
        <v>43</v>
      </c>
      <c r="I2483">
        <v>519634</v>
      </c>
      <c r="J2483">
        <v>16548601</v>
      </c>
      <c r="K2483">
        <v>0.17</v>
      </c>
      <c r="L2483">
        <v>6.4000000000000001E-2</v>
      </c>
      <c r="M2483">
        <v>2</v>
      </c>
    </row>
    <row r="2484" spans="1:13" x14ac:dyDescent="0.2">
      <c r="A2484" t="s">
        <v>260</v>
      </c>
      <c r="B2484" t="s">
        <v>97</v>
      </c>
      <c r="C2484">
        <v>58</v>
      </c>
      <c r="D2484">
        <v>20.056000000000001</v>
      </c>
      <c r="E2484">
        <v>5026</v>
      </c>
      <c r="F2484">
        <v>5050</v>
      </c>
      <c r="G2484">
        <v>5061</v>
      </c>
      <c r="H2484" t="s">
        <v>115</v>
      </c>
      <c r="I2484">
        <v>472167</v>
      </c>
      <c r="J2484">
        <v>16203306</v>
      </c>
      <c r="K2484">
        <v>0.16</v>
      </c>
      <c r="L2484">
        <v>6.3E-2</v>
      </c>
      <c r="M2484">
        <v>2</v>
      </c>
    </row>
    <row r="2485" spans="1:13" x14ac:dyDescent="0.2">
      <c r="A2485" t="s">
        <v>260</v>
      </c>
      <c r="B2485" t="s">
        <v>98</v>
      </c>
      <c r="C2485">
        <v>59</v>
      </c>
      <c r="D2485">
        <v>21.635999999999999</v>
      </c>
      <c r="E2485">
        <v>5532</v>
      </c>
      <c r="F2485">
        <v>5550</v>
      </c>
      <c r="G2485">
        <v>5591</v>
      </c>
      <c r="H2485" t="s">
        <v>115</v>
      </c>
      <c r="I2485">
        <v>523517</v>
      </c>
      <c r="J2485">
        <v>19519033</v>
      </c>
      <c r="K2485">
        <v>0.2</v>
      </c>
      <c r="L2485">
        <v>7.5999999999999998E-2</v>
      </c>
      <c r="M2485">
        <v>2</v>
      </c>
    </row>
    <row r="2486" spans="1:13" x14ac:dyDescent="0.2">
      <c r="A2486" t="s">
        <v>260</v>
      </c>
      <c r="B2486" t="s">
        <v>100</v>
      </c>
      <c r="C2486">
        <v>60</v>
      </c>
      <c r="D2486">
        <v>21.837</v>
      </c>
      <c r="E2486">
        <v>5591</v>
      </c>
      <c r="F2486">
        <v>5614</v>
      </c>
      <c r="G2486">
        <v>5646</v>
      </c>
      <c r="H2486" t="s">
        <v>26</v>
      </c>
      <c r="I2486">
        <v>1221052</v>
      </c>
      <c r="J2486">
        <v>32567258</v>
      </c>
      <c r="K2486">
        <v>0.33</v>
      </c>
      <c r="L2486">
        <v>0.126</v>
      </c>
      <c r="M2486">
        <v>2</v>
      </c>
    </row>
    <row r="2487" spans="1:13" x14ac:dyDescent="0.2">
      <c r="A2487" t="s">
        <v>260</v>
      </c>
      <c r="B2487" t="s">
        <v>102</v>
      </c>
      <c r="C2487">
        <v>61</v>
      </c>
      <c r="D2487">
        <v>22.077000000000002</v>
      </c>
      <c r="E2487">
        <v>5646</v>
      </c>
      <c r="F2487">
        <v>5689</v>
      </c>
      <c r="G2487">
        <v>5705</v>
      </c>
      <c r="H2487" t="s">
        <v>22</v>
      </c>
      <c r="I2487">
        <v>503043</v>
      </c>
      <c r="J2487">
        <v>22502154</v>
      </c>
      <c r="K2487">
        <v>0.23</v>
      </c>
      <c r="L2487">
        <v>8.6999999999999994E-2</v>
      </c>
      <c r="M2487">
        <v>2</v>
      </c>
    </row>
    <row r="2488" spans="1:13" x14ac:dyDescent="0.2">
      <c r="A2488" t="s">
        <v>260</v>
      </c>
      <c r="B2488" t="s">
        <v>103</v>
      </c>
      <c r="C2488">
        <v>62</v>
      </c>
      <c r="D2488">
        <v>22.169</v>
      </c>
      <c r="E2488">
        <v>5705</v>
      </c>
      <c r="F2488">
        <v>5719</v>
      </c>
      <c r="G2488">
        <v>5734</v>
      </c>
      <c r="H2488" t="s">
        <v>113</v>
      </c>
      <c r="I2488">
        <v>591625</v>
      </c>
      <c r="J2488">
        <v>16767881</v>
      </c>
      <c r="K2488">
        <v>0.17</v>
      </c>
      <c r="L2488">
        <v>6.5000000000000002E-2</v>
      </c>
      <c r="M2488">
        <v>2</v>
      </c>
    </row>
    <row r="2489" spans="1:13" x14ac:dyDescent="0.2">
      <c r="A2489" t="s">
        <v>260</v>
      </c>
      <c r="B2489" t="s">
        <v>104</v>
      </c>
      <c r="C2489">
        <v>63</v>
      </c>
      <c r="D2489">
        <v>22.298999999999999</v>
      </c>
      <c r="E2489">
        <v>5734</v>
      </c>
      <c r="F2489">
        <v>5759</v>
      </c>
      <c r="G2489">
        <v>5783</v>
      </c>
      <c r="H2489" t="s">
        <v>115</v>
      </c>
      <c r="I2489">
        <v>3343031</v>
      </c>
      <c r="J2489">
        <v>142848166</v>
      </c>
      <c r="K2489">
        <v>1.44</v>
      </c>
      <c r="L2489">
        <v>0.55400000000000005</v>
      </c>
      <c r="M2489">
        <v>2</v>
      </c>
    </row>
    <row r="2490" spans="1:13" x14ac:dyDescent="0.2">
      <c r="A2490" t="s">
        <v>260</v>
      </c>
      <c r="B2490" t="s">
        <v>106</v>
      </c>
      <c r="C2490">
        <v>64</v>
      </c>
      <c r="D2490">
        <v>22.422000000000001</v>
      </c>
      <c r="E2490">
        <v>5783</v>
      </c>
      <c r="F2490">
        <v>5798</v>
      </c>
      <c r="G2490">
        <v>5823</v>
      </c>
      <c r="H2490" t="s">
        <v>123</v>
      </c>
      <c r="I2490">
        <v>1508826</v>
      </c>
      <c r="J2490">
        <v>41609429</v>
      </c>
      <c r="K2490">
        <v>0.42</v>
      </c>
      <c r="L2490">
        <v>0.161</v>
      </c>
      <c r="M2490">
        <v>2</v>
      </c>
    </row>
    <row r="2491" spans="1:13" x14ac:dyDescent="0.2">
      <c r="A2491" t="s">
        <v>260</v>
      </c>
      <c r="B2491" t="s">
        <v>107</v>
      </c>
      <c r="C2491">
        <v>65</v>
      </c>
      <c r="D2491">
        <v>22.719000000000001</v>
      </c>
      <c r="E2491">
        <v>5862</v>
      </c>
      <c r="F2491">
        <v>5893</v>
      </c>
      <c r="G2491">
        <v>5909</v>
      </c>
      <c r="H2491" t="s">
        <v>26</v>
      </c>
      <c r="I2491">
        <v>423982</v>
      </c>
      <c r="J2491">
        <v>18900426</v>
      </c>
      <c r="K2491">
        <v>0.19</v>
      </c>
      <c r="L2491">
        <v>7.2999999999999995E-2</v>
      </c>
      <c r="M2491">
        <v>2</v>
      </c>
    </row>
    <row r="2492" spans="1:13" x14ac:dyDescent="0.2">
      <c r="A2492" t="s">
        <v>260</v>
      </c>
      <c r="B2492" t="s">
        <v>108</v>
      </c>
      <c r="C2492">
        <v>66</v>
      </c>
      <c r="D2492">
        <v>23.311</v>
      </c>
      <c r="E2492">
        <v>6053</v>
      </c>
      <c r="F2492">
        <v>6080</v>
      </c>
      <c r="G2492">
        <v>6095</v>
      </c>
      <c r="H2492" t="s">
        <v>52</v>
      </c>
      <c r="I2492">
        <v>660752</v>
      </c>
      <c r="J2492">
        <v>26230796</v>
      </c>
      <c r="K2492">
        <v>0.26</v>
      </c>
      <c r="L2492">
        <v>0.10199999999999999</v>
      </c>
      <c r="M2492">
        <v>2</v>
      </c>
    </row>
    <row r="2493" spans="1:13" x14ac:dyDescent="0.2">
      <c r="A2493" t="s">
        <v>260</v>
      </c>
      <c r="B2493" t="s">
        <v>109</v>
      </c>
      <c r="C2493">
        <v>67</v>
      </c>
      <c r="D2493">
        <v>23.408999999999999</v>
      </c>
      <c r="E2493">
        <v>6095</v>
      </c>
      <c r="F2493">
        <v>6111</v>
      </c>
      <c r="G2493">
        <v>6138</v>
      </c>
      <c r="H2493" t="s">
        <v>26</v>
      </c>
      <c r="I2493">
        <v>972512</v>
      </c>
      <c r="J2493">
        <v>34167334</v>
      </c>
      <c r="K2493">
        <v>0.35</v>
      </c>
      <c r="L2493">
        <v>0.13300000000000001</v>
      </c>
      <c r="M2493">
        <v>2</v>
      </c>
    </row>
    <row r="2494" spans="1:13" x14ac:dyDescent="0.2">
      <c r="A2494" t="s">
        <v>260</v>
      </c>
      <c r="B2494" t="s">
        <v>130</v>
      </c>
      <c r="C2494">
        <v>68</v>
      </c>
      <c r="D2494">
        <v>23.539000000000001</v>
      </c>
      <c r="E2494">
        <v>6138</v>
      </c>
      <c r="F2494">
        <v>6152</v>
      </c>
      <c r="G2494">
        <v>6216</v>
      </c>
      <c r="H2494" t="s">
        <v>124</v>
      </c>
      <c r="I2494">
        <v>472220</v>
      </c>
      <c r="J2494">
        <v>19507526</v>
      </c>
      <c r="K2494">
        <v>0.2</v>
      </c>
      <c r="L2494">
        <v>7.5999999999999998E-2</v>
      </c>
      <c r="M2494">
        <v>2</v>
      </c>
    </row>
    <row r="2495" spans="1:13" x14ac:dyDescent="0.2">
      <c r="A2495" t="s">
        <v>260</v>
      </c>
      <c r="B2495" t="s">
        <v>131</v>
      </c>
      <c r="C2495">
        <v>69</v>
      </c>
      <c r="D2495">
        <v>23.914000000000001</v>
      </c>
      <c r="E2495">
        <v>6255</v>
      </c>
      <c r="F2495">
        <v>6270</v>
      </c>
      <c r="G2495">
        <v>6295</v>
      </c>
      <c r="H2495" t="s">
        <v>113</v>
      </c>
      <c r="I2495">
        <v>455966</v>
      </c>
      <c r="J2495">
        <v>13577530</v>
      </c>
      <c r="K2495">
        <v>0.14000000000000001</v>
      </c>
      <c r="L2495">
        <v>5.2999999999999999E-2</v>
      </c>
      <c r="M2495">
        <v>2</v>
      </c>
    </row>
    <row r="2496" spans="1:13" x14ac:dyDescent="0.2">
      <c r="A2496" t="s">
        <v>260</v>
      </c>
      <c r="B2496" t="s">
        <v>132</v>
      </c>
      <c r="C2496">
        <v>70</v>
      </c>
      <c r="D2496">
        <v>24.33</v>
      </c>
      <c r="E2496">
        <v>6388</v>
      </c>
      <c r="F2496">
        <v>6402</v>
      </c>
      <c r="G2496">
        <v>6417</v>
      </c>
      <c r="H2496" t="s">
        <v>43</v>
      </c>
      <c r="I2496">
        <v>474530</v>
      </c>
      <c r="J2496">
        <v>12658877</v>
      </c>
      <c r="K2496">
        <v>0.13</v>
      </c>
      <c r="L2496">
        <v>4.9000000000000002E-2</v>
      </c>
      <c r="M2496">
        <v>2</v>
      </c>
    </row>
    <row r="2497" spans="1:13" x14ac:dyDescent="0.2">
      <c r="A2497" t="s">
        <v>260</v>
      </c>
      <c r="B2497" t="s">
        <v>133</v>
      </c>
      <c r="C2497">
        <v>71</v>
      </c>
      <c r="D2497">
        <v>24.597000000000001</v>
      </c>
      <c r="E2497">
        <v>6452</v>
      </c>
      <c r="F2497">
        <v>6486</v>
      </c>
      <c r="G2497">
        <v>6525</v>
      </c>
      <c r="H2497" t="s">
        <v>118</v>
      </c>
      <c r="I2497">
        <v>3076798</v>
      </c>
      <c r="J2497">
        <v>105919054</v>
      </c>
      <c r="K2497">
        <v>1.07</v>
      </c>
      <c r="L2497">
        <v>0.41099999999999998</v>
      </c>
      <c r="M2497">
        <v>2</v>
      </c>
    </row>
    <row r="2498" spans="1:13" x14ac:dyDescent="0.2">
      <c r="A2498" t="s">
        <v>260</v>
      </c>
      <c r="B2498" t="s">
        <v>134</v>
      </c>
      <c r="C2498">
        <v>72</v>
      </c>
      <c r="D2498">
        <v>24.972999999999999</v>
      </c>
      <c r="E2498">
        <v>6584</v>
      </c>
      <c r="F2498">
        <v>6605</v>
      </c>
      <c r="G2498">
        <v>6625</v>
      </c>
      <c r="H2498" t="s">
        <v>52</v>
      </c>
      <c r="I2498">
        <v>543784</v>
      </c>
      <c r="J2498">
        <v>14288095</v>
      </c>
      <c r="K2498">
        <v>0.14000000000000001</v>
      </c>
      <c r="L2498">
        <v>5.5E-2</v>
      </c>
      <c r="M2498">
        <v>2</v>
      </c>
    </row>
    <row r="2499" spans="1:13" x14ac:dyDescent="0.2">
      <c r="A2499" t="s">
        <v>260</v>
      </c>
      <c r="B2499" t="s">
        <v>135</v>
      </c>
      <c r="C2499">
        <v>73</v>
      </c>
      <c r="D2499">
        <v>26.062000000000001</v>
      </c>
      <c r="E2499">
        <v>6927</v>
      </c>
      <c r="F2499">
        <v>6950</v>
      </c>
      <c r="G2499">
        <v>6979</v>
      </c>
      <c r="H2499" t="s">
        <v>49</v>
      </c>
      <c r="I2499">
        <v>662250</v>
      </c>
      <c r="J2499">
        <v>18615063</v>
      </c>
      <c r="K2499">
        <v>0.19</v>
      </c>
      <c r="L2499">
        <v>7.1999999999999995E-2</v>
      </c>
      <c r="M2499">
        <v>2</v>
      </c>
    </row>
    <row r="2500" spans="1:13" x14ac:dyDescent="0.2">
      <c r="A2500" t="s">
        <v>260</v>
      </c>
      <c r="B2500" t="s">
        <v>136</v>
      </c>
      <c r="C2500">
        <v>74</v>
      </c>
      <c r="D2500">
        <v>28.82</v>
      </c>
      <c r="E2500">
        <v>7747</v>
      </c>
      <c r="F2500">
        <v>7822</v>
      </c>
      <c r="G2500">
        <v>7845</v>
      </c>
      <c r="H2500" t="s">
        <v>14</v>
      </c>
      <c r="I2500">
        <v>1429616</v>
      </c>
      <c r="J2500">
        <v>35528537</v>
      </c>
      <c r="K2500">
        <v>0.36</v>
      </c>
      <c r="L2500">
        <v>0.13800000000000001</v>
      </c>
      <c r="M2500">
        <v>2</v>
      </c>
    </row>
    <row r="2501" spans="1:13" x14ac:dyDescent="0.2">
      <c r="A2501" t="s">
        <v>260</v>
      </c>
      <c r="B2501" t="s">
        <v>137</v>
      </c>
      <c r="C2501">
        <v>75</v>
      </c>
      <c r="D2501">
        <v>29.259</v>
      </c>
      <c r="E2501">
        <v>7907</v>
      </c>
      <c r="F2501">
        <v>7961</v>
      </c>
      <c r="G2501">
        <v>8007</v>
      </c>
      <c r="H2501" t="s">
        <v>38</v>
      </c>
      <c r="I2501">
        <v>613433</v>
      </c>
      <c r="J2501">
        <v>16124198</v>
      </c>
      <c r="K2501">
        <v>0.16</v>
      </c>
      <c r="L2501">
        <v>6.3E-2</v>
      </c>
      <c r="M2501">
        <v>2</v>
      </c>
    </row>
    <row r="2502" spans="1:13" x14ac:dyDescent="0.2">
      <c r="A2502" t="s">
        <v>260</v>
      </c>
      <c r="B2502" t="s">
        <v>138</v>
      </c>
      <c r="C2502">
        <v>76</v>
      </c>
      <c r="D2502">
        <v>31.238</v>
      </c>
      <c r="E2502">
        <v>8477</v>
      </c>
      <c r="F2502">
        <v>8587</v>
      </c>
      <c r="G2502">
        <v>8627</v>
      </c>
      <c r="H2502" t="s">
        <v>28</v>
      </c>
      <c r="I2502">
        <v>2398554</v>
      </c>
      <c r="J2502">
        <v>60440078</v>
      </c>
      <c r="K2502">
        <v>0.61</v>
      </c>
      <c r="L2502">
        <v>0.23400000000000001</v>
      </c>
      <c r="M2502">
        <v>2</v>
      </c>
    </row>
    <row r="2503" spans="1:13" x14ac:dyDescent="0.2">
      <c r="A2503" t="s">
        <v>260</v>
      </c>
      <c r="B2503" t="s">
        <v>139</v>
      </c>
      <c r="C2503">
        <v>77</v>
      </c>
      <c r="D2503">
        <v>32.005000000000003</v>
      </c>
      <c r="E2503">
        <v>8739</v>
      </c>
      <c r="F2503">
        <v>8829</v>
      </c>
      <c r="G2503">
        <v>8873</v>
      </c>
      <c r="H2503" t="s">
        <v>84</v>
      </c>
      <c r="I2503">
        <v>438445</v>
      </c>
      <c r="J2503">
        <v>13781037</v>
      </c>
      <c r="K2503">
        <v>0.14000000000000001</v>
      </c>
      <c r="L2503">
        <v>5.2999999999999999E-2</v>
      </c>
      <c r="M2503">
        <v>2</v>
      </c>
    </row>
    <row r="2504" spans="1:13" x14ac:dyDescent="0.2">
      <c r="A2504" t="s">
        <v>260</v>
      </c>
      <c r="B2504" t="s">
        <v>140</v>
      </c>
      <c r="C2504">
        <v>78</v>
      </c>
      <c r="D2504">
        <v>32.386000000000003</v>
      </c>
      <c r="E2504">
        <v>8873</v>
      </c>
      <c r="F2504">
        <v>8950</v>
      </c>
      <c r="G2504">
        <v>8971</v>
      </c>
      <c r="H2504" t="s">
        <v>84</v>
      </c>
      <c r="I2504">
        <v>449290</v>
      </c>
      <c r="J2504">
        <v>12206326</v>
      </c>
      <c r="K2504">
        <v>0.12</v>
      </c>
      <c r="L2504">
        <v>4.7E-2</v>
      </c>
      <c r="M2504">
        <v>2</v>
      </c>
    </row>
    <row r="2505" spans="1:13" x14ac:dyDescent="0.2">
      <c r="A2505" t="s">
        <v>260</v>
      </c>
      <c r="B2505" t="s">
        <v>141</v>
      </c>
      <c r="C2505">
        <v>79</v>
      </c>
      <c r="D2505">
        <v>32.872999999999998</v>
      </c>
      <c r="E2505">
        <v>9037</v>
      </c>
      <c r="F2505">
        <v>9104</v>
      </c>
      <c r="G2505">
        <v>9183</v>
      </c>
      <c r="H2505" t="s">
        <v>36</v>
      </c>
      <c r="I2505">
        <v>4674315</v>
      </c>
      <c r="J2505">
        <v>127411286</v>
      </c>
      <c r="K2505">
        <v>1.29</v>
      </c>
      <c r="L2505">
        <v>0.49399999999999999</v>
      </c>
      <c r="M2505">
        <v>2</v>
      </c>
    </row>
    <row r="2506" spans="1:13" x14ac:dyDescent="0.2">
      <c r="A2506" t="s">
        <v>281</v>
      </c>
      <c r="B2506" t="s">
        <v>13</v>
      </c>
      <c r="C2506">
        <v>1</v>
      </c>
      <c r="D2506">
        <v>4.383</v>
      </c>
      <c r="E2506">
        <v>65</v>
      </c>
      <c r="F2506">
        <v>94</v>
      </c>
      <c r="G2506">
        <v>124</v>
      </c>
      <c r="H2506" t="s">
        <v>45</v>
      </c>
      <c r="I2506">
        <v>248721</v>
      </c>
      <c r="J2506">
        <v>6943880</v>
      </c>
      <c r="K2506">
        <v>0.85</v>
      </c>
      <c r="L2506">
        <v>0.32400000000000001</v>
      </c>
      <c r="M2506">
        <v>3</v>
      </c>
    </row>
    <row r="2507" spans="1:13" x14ac:dyDescent="0.2">
      <c r="A2507" t="s">
        <v>281</v>
      </c>
      <c r="B2507" t="s">
        <v>15</v>
      </c>
      <c r="C2507">
        <v>2</v>
      </c>
      <c r="D2507">
        <v>4.8529999999999998</v>
      </c>
      <c r="E2507">
        <v>229</v>
      </c>
      <c r="F2507">
        <v>242</v>
      </c>
      <c r="G2507">
        <v>277</v>
      </c>
      <c r="H2507" t="s">
        <v>162</v>
      </c>
      <c r="I2507">
        <v>341995</v>
      </c>
      <c r="J2507">
        <v>9831980</v>
      </c>
      <c r="K2507">
        <v>1.2</v>
      </c>
      <c r="L2507">
        <v>0.45800000000000002</v>
      </c>
      <c r="M2507">
        <v>3</v>
      </c>
    </row>
    <row r="2508" spans="1:13" x14ac:dyDescent="0.2">
      <c r="A2508" t="s">
        <v>281</v>
      </c>
      <c r="B2508" t="s">
        <v>17</v>
      </c>
      <c r="C2508">
        <v>3</v>
      </c>
      <c r="D2508">
        <v>5.4249999999999998</v>
      </c>
      <c r="E2508">
        <v>410</v>
      </c>
      <c r="F2508">
        <v>423</v>
      </c>
      <c r="G2508">
        <v>479</v>
      </c>
      <c r="H2508" t="s">
        <v>110</v>
      </c>
      <c r="I2508">
        <v>3044646</v>
      </c>
      <c r="J2508">
        <v>63051647</v>
      </c>
      <c r="K2508">
        <v>7.69</v>
      </c>
      <c r="L2508">
        <v>2.9380000000000002</v>
      </c>
      <c r="M2508">
        <v>3</v>
      </c>
    </row>
    <row r="2509" spans="1:13" x14ac:dyDescent="0.2">
      <c r="A2509" t="s">
        <v>281</v>
      </c>
      <c r="B2509" t="s">
        <v>19</v>
      </c>
      <c r="C2509">
        <v>4</v>
      </c>
      <c r="D2509">
        <v>5.6509999999999998</v>
      </c>
      <c r="E2509">
        <v>479</v>
      </c>
      <c r="F2509">
        <v>495</v>
      </c>
      <c r="G2509">
        <v>508</v>
      </c>
      <c r="H2509" t="s">
        <v>95</v>
      </c>
      <c r="I2509">
        <v>370792</v>
      </c>
      <c r="J2509">
        <v>9239216</v>
      </c>
      <c r="K2509">
        <v>1.1299999999999999</v>
      </c>
      <c r="L2509">
        <v>0.43099999999999999</v>
      </c>
      <c r="M2509">
        <v>3</v>
      </c>
    </row>
    <row r="2510" spans="1:13" x14ac:dyDescent="0.2">
      <c r="A2510" t="s">
        <v>281</v>
      </c>
      <c r="B2510" t="s">
        <v>21</v>
      </c>
      <c r="C2510">
        <v>5</v>
      </c>
      <c r="D2510">
        <v>5.7759999999999998</v>
      </c>
      <c r="E2510">
        <v>508</v>
      </c>
      <c r="F2510">
        <v>534</v>
      </c>
      <c r="G2510">
        <v>625</v>
      </c>
      <c r="H2510" t="s">
        <v>20</v>
      </c>
      <c r="I2510">
        <v>21188194</v>
      </c>
      <c r="J2510">
        <v>820051548</v>
      </c>
      <c r="K2510">
        <v>100</v>
      </c>
      <c r="L2510">
        <v>38.218000000000004</v>
      </c>
      <c r="M2510">
        <v>3</v>
      </c>
    </row>
    <row r="2511" spans="1:13" x14ac:dyDescent="0.2">
      <c r="A2511" t="s">
        <v>281</v>
      </c>
      <c r="B2511" t="s">
        <v>23</v>
      </c>
      <c r="C2511">
        <v>6</v>
      </c>
      <c r="D2511">
        <v>6.1059999999999999</v>
      </c>
      <c r="E2511">
        <v>625</v>
      </c>
      <c r="F2511">
        <v>639</v>
      </c>
      <c r="G2511">
        <v>721</v>
      </c>
      <c r="H2511" t="s">
        <v>128</v>
      </c>
      <c r="I2511">
        <v>897504</v>
      </c>
      <c r="J2511">
        <v>46127469</v>
      </c>
      <c r="K2511">
        <v>5.62</v>
      </c>
      <c r="L2511">
        <v>2.15</v>
      </c>
      <c r="M2511">
        <v>3</v>
      </c>
    </row>
    <row r="2512" spans="1:13" x14ac:dyDescent="0.2">
      <c r="A2512" t="s">
        <v>281</v>
      </c>
      <c r="B2512" t="s">
        <v>25</v>
      </c>
      <c r="C2512">
        <v>7</v>
      </c>
      <c r="D2512">
        <v>7.5030000000000001</v>
      </c>
      <c r="E2512">
        <v>1051</v>
      </c>
      <c r="F2512">
        <v>1080</v>
      </c>
      <c r="G2512">
        <v>1094</v>
      </c>
      <c r="H2512" t="s">
        <v>76</v>
      </c>
      <c r="I2512">
        <v>428615</v>
      </c>
      <c r="J2512">
        <v>8210483</v>
      </c>
      <c r="K2512">
        <v>1</v>
      </c>
      <c r="L2512">
        <v>0.38300000000000001</v>
      </c>
      <c r="M2512">
        <v>3</v>
      </c>
    </row>
    <row r="2513" spans="1:13" x14ac:dyDescent="0.2">
      <c r="A2513" t="s">
        <v>281</v>
      </c>
      <c r="B2513" t="s">
        <v>27</v>
      </c>
      <c r="C2513">
        <v>8</v>
      </c>
      <c r="D2513">
        <v>8.3819999999999997</v>
      </c>
      <c r="E2513">
        <v>1327</v>
      </c>
      <c r="F2513">
        <v>1358</v>
      </c>
      <c r="G2513">
        <v>1371</v>
      </c>
      <c r="H2513" t="s">
        <v>38</v>
      </c>
      <c r="I2513">
        <v>221108</v>
      </c>
      <c r="J2513">
        <v>6119672</v>
      </c>
      <c r="K2513">
        <v>0.75</v>
      </c>
      <c r="L2513">
        <v>0.28499999999999998</v>
      </c>
      <c r="M2513">
        <v>3</v>
      </c>
    </row>
    <row r="2514" spans="1:13" x14ac:dyDescent="0.2">
      <c r="A2514" t="s">
        <v>281</v>
      </c>
      <c r="B2514" t="s">
        <v>29</v>
      </c>
      <c r="C2514">
        <v>9</v>
      </c>
      <c r="D2514">
        <v>8.4649999999999999</v>
      </c>
      <c r="E2514">
        <v>1371</v>
      </c>
      <c r="F2514">
        <v>1385</v>
      </c>
      <c r="G2514">
        <v>1418</v>
      </c>
      <c r="H2514" t="s">
        <v>52</v>
      </c>
      <c r="I2514">
        <v>338307</v>
      </c>
      <c r="J2514">
        <v>10988380</v>
      </c>
      <c r="K2514">
        <v>1.34</v>
      </c>
      <c r="L2514">
        <v>0.51200000000000001</v>
      </c>
      <c r="M2514">
        <v>3</v>
      </c>
    </row>
    <row r="2515" spans="1:13" x14ac:dyDescent="0.2">
      <c r="A2515" t="s">
        <v>281</v>
      </c>
      <c r="B2515" t="s">
        <v>31</v>
      </c>
      <c r="C2515">
        <v>10</v>
      </c>
      <c r="D2515">
        <v>8.9079999999999995</v>
      </c>
      <c r="E2515">
        <v>1456</v>
      </c>
      <c r="F2515">
        <v>1525</v>
      </c>
      <c r="G2515">
        <v>1592</v>
      </c>
      <c r="H2515" t="s">
        <v>64</v>
      </c>
      <c r="I2515">
        <v>301589</v>
      </c>
      <c r="J2515">
        <v>21750883</v>
      </c>
      <c r="K2515">
        <v>2.65</v>
      </c>
      <c r="L2515">
        <v>1.014</v>
      </c>
      <c r="M2515">
        <v>3</v>
      </c>
    </row>
    <row r="2516" spans="1:13" x14ac:dyDescent="0.2">
      <c r="A2516" t="s">
        <v>281</v>
      </c>
      <c r="B2516" t="s">
        <v>33</v>
      </c>
      <c r="C2516">
        <v>11</v>
      </c>
      <c r="D2516">
        <v>9.5380000000000003</v>
      </c>
      <c r="E2516">
        <v>1700</v>
      </c>
      <c r="F2516">
        <v>1724</v>
      </c>
      <c r="G2516">
        <v>1761</v>
      </c>
      <c r="H2516" t="s">
        <v>36</v>
      </c>
      <c r="I2516">
        <v>342902</v>
      </c>
      <c r="J2516">
        <v>13476196</v>
      </c>
      <c r="K2516">
        <v>1.64</v>
      </c>
      <c r="L2516">
        <v>0.628</v>
      </c>
      <c r="M2516">
        <v>3</v>
      </c>
    </row>
    <row r="2517" spans="1:13" x14ac:dyDescent="0.2">
      <c r="A2517" t="s">
        <v>281</v>
      </c>
      <c r="B2517" t="s">
        <v>35</v>
      </c>
      <c r="C2517">
        <v>12</v>
      </c>
      <c r="D2517">
        <v>9.8170000000000002</v>
      </c>
      <c r="E2517">
        <v>1785</v>
      </c>
      <c r="F2517">
        <v>1812</v>
      </c>
      <c r="G2517">
        <v>1827</v>
      </c>
      <c r="H2517" t="s">
        <v>95</v>
      </c>
      <c r="I2517">
        <v>409821</v>
      </c>
      <c r="J2517">
        <v>12788445</v>
      </c>
      <c r="K2517">
        <v>1.56</v>
      </c>
      <c r="L2517">
        <v>0.59599999999999997</v>
      </c>
      <c r="M2517">
        <v>3</v>
      </c>
    </row>
    <row r="2518" spans="1:13" x14ac:dyDescent="0.2">
      <c r="A2518" t="s">
        <v>281</v>
      </c>
      <c r="B2518" t="s">
        <v>37</v>
      </c>
      <c r="C2518">
        <v>13</v>
      </c>
      <c r="D2518">
        <v>9.9120000000000008</v>
      </c>
      <c r="E2518">
        <v>1827</v>
      </c>
      <c r="F2518">
        <v>1842</v>
      </c>
      <c r="G2518">
        <v>1891</v>
      </c>
      <c r="H2518" t="s">
        <v>101</v>
      </c>
      <c r="I2518">
        <v>250551</v>
      </c>
      <c r="J2518">
        <v>13943313</v>
      </c>
      <c r="K2518">
        <v>1.7</v>
      </c>
      <c r="L2518">
        <v>0.65</v>
      </c>
      <c r="M2518">
        <v>3</v>
      </c>
    </row>
    <row r="2519" spans="1:13" x14ac:dyDescent="0.2">
      <c r="A2519" t="s">
        <v>281</v>
      </c>
      <c r="B2519" t="s">
        <v>39</v>
      </c>
      <c r="C2519">
        <v>14</v>
      </c>
      <c r="D2519">
        <v>10.154999999999999</v>
      </c>
      <c r="E2519">
        <v>1892</v>
      </c>
      <c r="F2519">
        <v>1919</v>
      </c>
      <c r="G2519">
        <v>1939</v>
      </c>
      <c r="H2519" t="s">
        <v>38</v>
      </c>
      <c r="I2519">
        <v>334519</v>
      </c>
      <c r="J2519">
        <v>10779076</v>
      </c>
      <c r="K2519">
        <v>1.31</v>
      </c>
      <c r="L2519">
        <v>0.502</v>
      </c>
      <c r="M2519">
        <v>3</v>
      </c>
    </row>
    <row r="2520" spans="1:13" x14ac:dyDescent="0.2">
      <c r="A2520" t="s">
        <v>281</v>
      </c>
      <c r="B2520" t="s">
        <v>40</v>
      </c>
      <c r="C2520">
        <v>15</v>
      </c>
      <c r="D2520">
        <v>10.345000000000001</v>
      </c>
      <c r="E2520">
        <v>1939</v>
      </c>
      <c r="F2520">
        <v>1979</v>
      </c>
      <c r="G2520">
        <v>2001</v>
      </c>
      <c r="H2520" t="s">
        <v>22</v>
      </c>
      <c r="I2520">
        <v>1541127</v>
      </c>
      <c r="J2520">
        <v>72456147</v>
      </c>
      <c r="K2520">
        <v>8.84</v>
      </c>
      <c r="L2520">
        <v>3.3769999999999998</v>
      </c>
      <c r="M2520">
        <v>3</v>
      </c>
    </row>
    <row r="2521" spans="1:13" x14ac:dyDescent="0.2">
      <c r="A2521" t="s">
        <v>281</v>
      </c>
      <c r="B2521" t="s">
        <v>41</v>
      </c>
      <c r="C2521">
        <v>16</v>
      </c>
      <c r="D2521">
        <v>10.462999999999999</v>
      </c>
      <c r="E2521">
        <v>2001</v>
      </c>
      <c r="F2521">
        <v>2016</v>
      </c>
      <c r="G2521">
        <v>2076</v>
      </c>
      <c r="H2521" t="s">
        <v>20</v>
      </c>
      <c r="I2521">
        <v>5603162</v>
      </c>
      <c r="J2521">
        <v>198385434</v>
      </c>
      <c r="K2521">
        <v>24.19</v>
      </c>
      <c r="L2521">
        <v>9.2460000000000004</v>
      </c>
      <c r="M2521">
        <v>3</v>
      </c>
    </row>
    <row r="2522" spans="1:13" x14ac:dyDescent="0.2">
      <c r="A2522" t="s">
        <v>281</v>
      </c>
      <c r="B2522" t="s">
        <v>42</v>
      </c>
      <c r="C2522">
        <v>17</v>
      </c>
      <c r="D2522">
        <v>10.72</v>
      </c>
      <c r="E2522">
        <v>2076</v>
      </c>
      <c r="F2522">
        <v>2098</v>
      </c>
      <c r="G2522">
        <v>2134</v>
      </c>
      <c r="H2522" t="s">
        <v>163</v>
      </c>
      <c r="I2522">
        <v>242517</v>
      </c>
      <c r="J2522">
        <v>9126748</v>
      </c>
      <c r="K2522">
        <v>1.1100000000000001</v>
      </c>
      <c r="L2522">
        <v>0.42499999999999999</v>
      </c>
      <c r="M2522">
        <v>3</v>
      </c>
    </row>
    <row r="2523" spans="1:13" x14ac:dyDescent="0.2">
      <c r="A2523" t="s">
        <v>281</v>
      </c>
      <c r="B2523" t="s">
        <v>44</v>
      </c>
      <c r="C2523">
        <v>18</v>
      </c>
      <c r="D2523">
        <v>10.944000000000001</v>
      </c>
      <c r="E2523">
        <v>2139</v>
      </c>
      <c r="F2523">
        <v>2168</v>
      </c>
      <c r="G2523">
        <v>2192</v>
      </c>
      <c r="H2523" t="s">
        <v>95</v>
      </c>
      <c r="I2523">
        <v>296458</v>
      </c>
      <c r="J2523">
        <v>10904369</v>
      </c>
      <c r="K2523">
        <v>1.33</v>
      </c>
      <c r="L2523">
        <v>0.50800000000000001</v>
      </c>
      <c r="M2523">
        <v>3</v>
      </c>
    </row>
    <row r="2524" spans="1:13" x14ac:dyDescent="0.2">
      <c r="A2524" t="s">
        <v>281</v>
      </c>
      <c r="B2524" t="s">
        <v>46</v>
      </c>
      <c r="C2524">
        <v>19</v>
      </c>
      <c r="D2524">
        <v>11.071</v>
      </c>
      <c r="E2524">
        <v>2192</v>
      </c>
      <c r="F2524">
        <v>2209</v>
      </c>
      <c r="G2524">
        <v>2217</v>
      </c>
      <c r="H2524" t="s">
        <v>116</v>
      </c>
      <c r="I2524">
        <v>191959</v>
      </c>
      <c r="J2524">
        <v>4966584</v>
      </c>
      <c r="K2524">
        <v>0.61</v>
      </c>
      <c r="L2524">
        <v>0.23100000000000001</v>
      </c>
      <c r="M2524">
        <v>3</v>
      </c>
    </row>
    <row r="2525" spans="1:13" x14ac:dyDescent="0.2">
      <c r="A2525" t="s">
        <v>281</v>
      </c>
      <c r="B2525" t="s">
        <v>48</v>
      </c>
      <c r="C2525">
        <v>20</v>
      </c>
      <c r="D2525">
        <v>11.135</v>
      </c>
      <c r="E2525">
        <v>2217</v>
      </c>
      <c r="F2525">
        <v>2229</v>
      </c>
      <c r="G2525">
        <v>2259</v>
      </c>
      <c r="H2525" t="s">
        <v>156</v>
      </c>
      <c r="I2525">
        <v>207139</v>
      </c>
      <c r="J2525">
        <v>8993258</v>
      </c>
      <c r="K2525">
        <v>1.1000000000000001</v>
      </c>
      <c r="L2525">
        <v>0.41899999999999998</v>
      </c>
      <c r="M2525">
        <v>3</v>
      </c>
    </row>
    <row r="2526" spans="1:13" x14ac:dyDescent="0.2">
      <c r="A2526" t="s">
        <v>281</v>
      </c>
      <c r="B2526" t="s">
        <v>50</v>
      </c>
      <c r="C2526">
        <v>21</v>
      </c>
      <c r="D2526">
        <v>11.932</v>
      </c>
      <c r="E2526">
        <v>2451</v>
      </c>
      <c r="F2526">
        <v>2481</v>
      </c>
      <c r="G2526">
        <v>2496</v>
      </c>
      <c r="H2526" t="s">
        <v>38</v>
      </c>
      <c r="I2526">
        <v>213970</v>
      </c>
      <c r="J2526">
        <v>5548324</v>
      </c>
      <c r="K2526">
        <v>0.68</v>
      </c>
      <c r="L2526">
        <v>0.25900000000000001</v>
      </c>
      <c r="M2526">
        <v>3</v>
      </c>
    </row>
    <row r="2527" spans="1:13" x14ac:dyDescent="0.2">
      <c r="A2527" t="s">
        <v>281</v>
      </c>
      <c r="B2527" t="s">
        <v>51</v>
      </c>
      <c r="C2527">
        <v>22</v>
      </c>
      <c r="D2527">
        <v>12.023999999999999</v>
      </c>
      <c r="E2527">
        <v>2496</v>
      </c>
      <c r="F2527">
        <v>2510</v>
      </c>
      <c r="G2527">
        <v>2534</v>
      </c>
      <c r="H2527" t="s">
        <v>26</v>
      </c>
      <c r="I2527">
        <v>239658</v>
      </c>
      <c r="J2527">
        <v>8093316</v>
      </c>
      <c r="K2527">
        <v>0.99</v>
      </c>
      <c r="L2527">
        <v>0.377</v>
      </c>
      <c r="M2527">
        <v>3</v>
      </c>
    </row>
    <row r="2528" spans="1:13" x14ac:dyDescent="0.2">
      <c r="A2528" t="s">
        <v>281</v>
      </c>
      <c r="B2528" t="s">
        <v>53</v>
      </c>
      <c r="C2528">
        <v>23</v>
      </c>
      <c r="D2528">
        <v>12.29</v>
      </c>
      <c r="E2528">
        <v>2579</v>
      </c>
      <c r="F2528">
        <v>2594</v>
      </c>
      <c r="G2528">
        <v>2623</v>
      </c>
      <c r="H2528" t="s">
        <v>52</v>
      </c>
      <c r="I2528">
        <v>357581</v>
      </c>
      <c r="J2528">
        <v>10773837</v>
      </c>
      <c r="K2528">
        <v>1.31</v>
      </c>
      <c r="L2528">
        <v>0.502</v>
      </c>
      <c r="M2528">
        <v>3</v>
      </c>
    </row>
    <row r="2529" spans="1:13" x14ac:dyDescent="0.2">
      <c r="A2529" t="s">
        <v>281</v>
      </c>
      <c r="B2529" t="s">
        <v>55</v>
      </c>
      <c r="C2529">
        <v>24</v>
      </c>
      <c r="D2529">
        <v>13.2</v>
      </c>
      <c r="E2529">
        <v>2865</v>
      </c>
      <c r="F2529">
        <v>2882</v>
      </c>
      <c r="G2529">
        <v>2916</v>
      </c>
      <c r="H2529" t="s">
        <v>126</v>
      </c>
      <c r="I2529">
        <v>481110</v>
      </c>
      <c r="J2529">
        <v>20691805</v>
      </c>
      <c r="K2529">
        <v>2.52</v>
      </c>
      <c r="L2529">
        <v>0.96399999999999997</v>
      </c>
      <c r="M2529">
        <v>3</v>
      </c>
    </row>
    <row r="2530" spans="1:13" x14ac:dyDescent="0.2">
      <c r="A2530" t="s">
        <v>281</v>
      </c>
      <c r="B2530" t="s">
        <v>57</v>
      </c>
      <c r="C2530">
        <v>25</v>
      </c>
      <c r="D2530">
        <v>13.353</v>
      </c>
      <c r="E2530">
        <v>2916</v>
      </c>
      <c r="F2530">
        <v>2930</v>
      </c>
      <c r="G2530">
        <v>2947</v>
      </c>
      <c r="H2530" t="s">
        <v>26</v>
      </c>
      <c r="I2530">
        <v>421077</v>
      </c>
      <c r="J2530">
        <v>14351728</v>
      </c>
      <c r="K2530">
        <v>1.75</v>
      </c>
      <c r="L2530">
        <v>0.66900000000000004</v>
      </c>
      <c r="M2530">
        <v>3</v>
      </c>
    </row>
    <row r="2531" spans="1:13" x14ac:dyDescent="0.2">
      <c r="A2531" t="s">
        <v>281</v>
      </c>
      <c r="B2531" t="s">
        <v>58</v>
      </c>
      <c r="C2531">
        <v>26</v>
      </c>
      <c r="D2531">
        <v>13.51</v>
      </c>
      <c r="E2531">
        <v>2964</v>
      </c>
      <c r="F2531">
        <v>2980</v>
      </c>
      <c r="G2531">
        <v>3022</v>
      </c>
      <c r="H2531" t="s">
        <v>22</v>
      </c>
      <c r="I2531">
        <v>1502784</v>
      </c>
      <c r="J2531">
        <v>45709792</v>
      </c>
      <c r="K2531">
        <v>5.57</v>
      </c>
      <c r="L2531">
        <v>2.13</v>
      </c>
      <c r="M2531">
        <v>3</v>
      </c>
    </row>
    <row r="2532" spans="1:13" x14ac:dyDescent="0.2">
      <c r="A2532" t="s">
        <v>281</v>
      </c>
      <c r="B2532" t="s">
        <v>59</v>
      </c>
      <c r="C2532">
        <v>27</v>
      </c>
      <c r="D2532">
        <v>13.885</v>
      </c>
      <c r="E2532">
        <v>3052</v>
      </c>
      <c r="F2532">
        <v>3099</v>
      </c>
      <c r="G2532">
        <v>3156</v>
      </c>
      <c r="H2532" t="s">
        <v>110</v>
      </c>
      <c r="I2532">
        <v>4683711</v>
      </c>
      <c r="J2532">
        <v>141169136</v>
      </c>
      <c r="K2532">
        <v>17.21</v>
      </c>
      <c r="L2532">
        <v>6.5789999999999997</v>
      </c>
      <c r="M2532">
        <v>3</v>
      </c>
    </row>
    <row r="2533" spans="1:13" x14ac:dyDescent="0.2">
      <c r="A2533" t="s">
        <v>281</v>
      </c>
      <c r="B2533" t="s">
        <v>60</v>
      </c>
      <c r="C2533">
        <v>28</v>
      </c>
      <c r="D2533">
        <v>14.946</v>
      </c>
      <c r="E2533">
        <v>3403</v>
      </c>
      <c r="F2533">
        <v>3434</v>
      </c>
      <c r="G2533">
        <v>3456</v>
      </c>
      <c r="H2533" t="s">
        <v>114</v>
      </c>
      <c r="I2533">
        <v>216444</v>
      </c>
      <c r="J2533">
        <v>5804494</v>
      </c>
      <c r="K2533">
        <v>0.71</v>
      </c>
      <c r="L2533">
        <v>0.27100000000000002</v>
      </c>
      <c r="M2533">
        <v>3</v>
      </c>
    </row>
    <row r="2534" spans="1:13" x14ac:dyDescent="0.2">
      <c r="A2534" t="s">
        <v>281</v>
      </c>
      <c r="B2534" t="s">
        <v>61</v>
      </c>
      <c r="C2534">
        <v>29</v>
      </c>
      <c r="D2534">
        <v>15.157</v>
      </c>
      <c r="E2534">
        <v>3470</v>
      </c>
      <c r="F2534">
        <v>3501</v>
      </c>
      <c r="G2534">
        <v>3523</v>
      </c>
      <c r="H2534" t="s">
        <v>28</v>
      </c>
      <c r="I2534">
        <v>388945</v>
      </c>
      <c r="J2534">
        <v>11210798</v>
      </c>
      <c r="K2534">
        <v>1.37</v>
      </c>
      <c r="L2534">
        <v>0.52200000000000002</v>
      </c>
      <c r="M2534">
        <v>3</v>
      </c>
    </row>
    <row r="2535" spans="1:13" x14ac:dyDescent="0.2">
      <c r="A2535" t="s">
        <v>281</v>
      </c>
      <c r="B2535" t="s">
        <v>62</v>
      </c>
      <c r="C2535">
        <v>30</v>
      </c>
      <c r="D2535">
        <v>15.999000000000001</v>
      </c>
      <c r="E2535">
        <v>3735</v>
      </c>
      <c r="F2535">
        <v>3767</v>
      </c>
      <c r="G2535">
        <v>3789</v>
      </c>
      <c r="H2535" t="s">
        <v>76</v>
      </c>
      <c r="I2535">
        <v>2227953</v>
      </c>
      <c r="J2535">
        <v>55866165</v>
      </c>
      <c r="K2535">
        <v>6.81</v>
      </c>
      <c r="L2535">
        <v>2.6040000000000001</v>
      </c>
      <c r="M2535">
        <v>3</v>
      </c>
    </row>
    <row r="2536" spans="1:13" x14ac:dyDescent="0.2">
      <c r="A2536" t="s">
        <v>281</v>
      </c>
      <c r="B2536" t="s">
        <v>63</v>
      </c>
      <c r="C2536">
        <v>31</v>
      </c>
      <c r="D2536">
        <v>16.209</v>
      </c>
      <c r="E2536">
        <v>3816</v>
      </c>
      <c r="F2536">
        <v>3833</v>
      </c>
      <c r="G2536">
        <v>3862</v>
      </c>
      <c r="H2536" t="s">
        <v>26</v>
      </c>
      <c r="I2536">
        <v>1911466</v>
      </c>
      <c r="J2536">
        <v>54998228</v>
      </c>
      <c r="K2536">
        <v>6.71</v>
      </c>
      <c r="L2536">
        <v>2.5630000000000002</v>
      </c>
      <c r="M2536">
        <v>3</v>
      </c>
    </row>
    <row r="2537" spans="1:13" x14ac:dyDescent="0.2">
      <c r="A2537" t="s">
        <v>281</v>
      </c>
      <c r="B2537" t="s">
        <v>65</v>
      </c>
      <c r="C2537">
        <v>32</v>
      </c>
      <c r="D2537">
        <v>16.366</v>
      </c>
      <c r="E2537">
        <v>3862</v>
      </c>
      <c r="F2537">
        <v>3883</v>
      </c>
      <c r="G2537">
        <v>3909</v>
      </c>
      <c r="H2537" t="s">
        <v>30</v>
      </c>
      <c r="I2537">
        <v>1990459</v>
      </c>
      <c r="J2537">
        <v>54876280</v>
      </c>
      <c r="K2537">
        <v>6.69</v>
      </c>
      <c r="L2537">
        <v>2.5569999999999999</v>
      </c>
      <c r="M2537">
        <v>3</v>
      </c>
    </row>
    <row r="2538" spans="1:13" x14ac:dyDescent="0.2">
      <c r="A2538" t="s">
        <v>281</v>
      </c>
      <c r="B2538" t="s">
        <v>67</v>
      </c>
      <c r="C2538">
        <v>33</v>
      </c>
      <c r="D2538">
        <v>16.545000000000002</v>
      </c>
      <c r="E2538">
        <v>3918</v>
      </c>
      <c r="F2538">
        <v>3940</v>
      </c>
      <c r="G2538">
        <v>3968</v>
      </c>
      <c r="H2538" t="s">
        <v>76</v>
      </c>
      <c r="I2538">
        <v>1964171</v>
      </c>
      <c r="J2538">
        <v>49296916</v>
      </c>
      <c r="K2538">
        <v>6.01</v>
      </c>
      <c r="L2538">
        <v>2.2970000000000002</v>
      </c>
      <c r="M2538">
        <v>3</v>
      </c>
    </row>
    <row r="2539" spans="1:13" x14ac:dyDescent="0.2">
      <c r="A2539" t="s">
        <v>281</v>
      </c>
      <c r="B2539" t="s">
        <v>69</v>
      </c>
      <c r="C2539">
        <v>34</v>
      </c>
      <c r="D2539">
        <v>17.323</v>
      </c>
      <c r="E2539">
        <v>4153</v>
      </c>
      <c r="F2539">
        <v>4186</v>
      </c>
      <c r="G2539">
        <v>4201</v>
      </c>
      <c r="H2539" t="s">
        <v>45</v>
      </c>
      <c r="I2539">
        <v>796178</v>
      </c>
      <c r="J2539">
        <v>19519312</v>
      </c>
      <c r="K2539">
        <v>2.38</v>
      </c>
      <c r="L2539">
        <v>0.91</v>
      </c>
      <c r="M2539">
        <v>3</v>
      </c>
    </row>
    <row r="2540" spans="1:13" x14ac:dyDescent="0.2">
      <c r="A2540" t="s">
        <v>281</v>
      </c>
      <c r="B2540" t="s">
        <v>70</v>
      </c>
      <c r="C2540">
        <v>35</v>
      </c>
      <c r="D2540">
        <v>17.428999999999998</v>
      </c>
      <c r="E2540">
        <v>4201</v>
      </c>
      <c r="F2540">
        <v>4219</v>
      </c>
      <c r="G2540">
        <v>4252</v>
      </c>
      <c r="H2540" t="s">
        <v>30</v>
      </c>
      <c r="I2540">
        <v>2044109</v>
      </c>
      <c r="J2540">
        <v>52088963</v>
      </c>
      <c r="K2540">
        <v>6.35</v>
      </c>
      <c r="L2540">
        <v>2.4279999999999999</v>
      </c>
      <c r="M2540">
        <v>3</v>
      </c>
    </row>
    <row r="2541" spans="1:13" x14ac:dyDescent="0.2">
      <c r="A2541" t="s">
        <v>281</v>
      </c>
      <c r="B2541" t="s">
        <v>71</v>
      </c>
      <c r="C2541">
        <v>36</v>
      </c>
      <c r="D2541">
        <v>18.178000000000001</v>
      </c>
      <c r="E2541">
        <v>4432</v>
      </c>
      <c r="F2541">
        <v>4456</v>
      </c>
      <c r="G2541">
        <v>4497</v>
      </c>
      <c r="H2541" t="s">
        <v>64</v>
      </c>
      <c r="I2541">
        <v>616368</v>
      </c>
      <c r="J2541">
        <v>18048064</v>
      </c>
      <c r="K2541">
        <v>2.2000000000000002</v>
      </c>
      <c r="L2541">
        <v>0.84099999999999997</v>
      </c>
      <c r="M2541">
        <v>3</v>
      </c>
    </row>
    <row r="2542" spans="1:13" x14ac:dyDescent="0.2">
      <c r="A2542" t="s">
        <v>281</v>
      </c>
      <c r="B2542" t="s">
        <v>72</v>
      </c>
      <c r="C2542">
        <v>37</v>
      </c>
      <c r="D2542">
        <v>18.692</v>
      </c>
      <c r="E2542">
        <v>4576</v>
      </c>
      <c r="F2542">
        <v>4619</v>
      </c>
      <c r="G2542">
        <v>4634</v>
      </c>
      <c r="H2542" t="s">
        <v>116</v>
      </c>
      <c r="I2542">
        <v>315535</v>
      </c>
      <c r="J2542">
        <v>13860118</v>
      </c>
      <c r="K2542">
        <v>1.69</v>
      </c>
      <c r="L2542">
        <v>0.64600000000000002</v>
      </c>
      <c r="M2542">
        <v>3</v>
      </c>
    </row>
    <row r="2543" spans="1:13" x14ac:dyDescent="0.2">
      <c r="A2543" t="s">
        <v>281</v>
      </c>
      <c r="B2543" t="s">
        <v>73</v>
      </c>
      <c r="C2543">
        <v>38</v>
      </c>
      <c r="D2543">
        <v>19.001000000000001</v>
      </c>
      <c r="E2543">
        <v>4692</v>
      </c>
      <c r="F2543">
        <v>4716</v>
      </c>
      <c r="G2543">
        <v>4757</v>
      </c>
      <c r="H2543" t="s">
        <v>76</v>
      </c>
      <c r="I2543">
        <v>508447</v>
      </c>
      <c r="J2543">
        <v>19327459</v>
      </c>
      <c r="K2543">
        <v>2.36</v>
      </c>
      <c r="L2543">
        <v>0.90100000000000002</v>
      </c>
      <c r="M2543">
        <v>3</v>
      </c>
    </row>
    <row r="2544" spans="1:13" x14ac:dyDescent="0.2">
      <c r="A2544" t="s">
        <v>281</v>
      </c>
      <c r="B2544" t="s">
        <v>74</v>
      </c>
      <c r="C2544">
        <v>39</v>
      </c>
      <c r="D2544">
        <v>19.501000000000001</v>
      </c>
      <c r="E2544">
        <v>4851</v>
      </c>
      <c r="F2544">
        <v>4875</v>
      </c>
      <c r="G2544">
        <v>4918</v>
      </c>
      <c r="H2544" t="s">
        <v>30</v>
      </c>
      <c r="I2544">
        <v>1236128</v>
      </c>
      <c r="J2544">
        <v>34500202</v>
      </c>
      <c r="K2544">
        <v>4.21</v>
      </c>
      <c r="L2544">
        <v>1.6080000000000001</v>
      </c>
      <c r="M2544">
        <v>3</v>
      </c>
    </row>
    <row r="2545" spans="1:13" x14ac:dyDescent="0.2">
      <c r="A2545" t="s">
        <v>281</v>
      </c>
      <c r="B2545" t="s">
        <v>75</v>
      </c>
      <c r="C2545">
        <v>40</v>
      </c>
      <c r="D2545">
        <v>19.876000000000001</v>
      </c>
      <c r="E2545">
        <v>4964</v>
      </c>
      <c r="F2545">
        <v>4993</v>
      </c>
      <c r="G2545">
        <v>5026</v>
      </c>
      <c r="H2545" t="s">
        <v>36</v>
      </c>
      <c r="I2545">
        <v>680397</v>
      </c>
      <c r="J2545">
        <v>18981866</v>
      </c>
      <c r="K2545">
        <v>2.31</v>
      </c>
      <c r="L2545">
        <v>0.88500000000000001</v>
      </c>
      <c r="M2545">
        <v>3</v>
      </c>
    </row>
    <row r="2546" spans="1:13" x14ac:dyDescent="0.2">
      <c r="A2546" t="s">
        <v>281</v>
      </c>
      <c r="B2546" t="s">
        <v>77</v>
      </c>
      <c r="C2546">
        <v>41</v>
      </c>
      <c r="D2546">
        <v>21.504999999999999</v>
      </c>
      <c r="E2546">
        <v>5487</v>
      </c>
      <c r="F2546">
        <v>5508</v>
      </c>
      <c r="G2546">
        <v>5535</v>
      </c>
      <c r="H2546" t="s">
        <v>28</v>
      </c>
      <c r="I2546">
        <v>320720</v>
      </c>
      <c r="J2546">
        <v>9266296</v>
      </c>
      <c r="K2546">
        <v>1.1299999999999999</v>
      </c>
      <c r="L2546">
        <v>0.432</v>
      </c>
      <c r="M2546">
        <v>3</v>
      </c>
    </row>
    <row r="2547" spans="1:13" x14ac:dyDescent="0.2">
      <c r="A2547" t="s">
        <v>281</v>
      </c>
      <c r="B2547" t="s">
        <v>78</v>
      </c>
      <c r="C2547">
        <v>42</v>
      </c>
      <c r="D2547">
        <v>21.832999999999998</v>
      </c>
      <c r="E2547">
        <v>5582</v>
      </c>
      <c r="F2547">
        <v>5612</v>
      </c>
      <c r="G2547">
        <v>5642</v>
      </c>
      <c r="H2547" t="s">
        <v>68</v>
      </c>
      <c r="I2547">
        <v>1404531</v>
      </c>
      <c r="J2547">
        <v>35171067</v>
      </c>
      <c r="K2547">
        <v>4.29</v>
      </c>
      <c r="L2547">
        <v>1.639</v>
      </c>
      <c r="M2547">
        <v>3</v>
      </c>
    </row>
    <row r="2548" spans="1:13" x14ac:dyDescent="0.2">
      <c r="A2548" t="s">
        <v>281</v>
      </c>
      <c r="B2548" t="s">
        <v>79</v>
      </c>
      <c r="C2548">
        <v>43</v>
      </c>
      <c r="D2548">
        <v>22.074999999999999</v>
      </c>
      <c r="E2548">
        <v>5671</v>
      </c>
      <c r="F2548">
        <v>5689</v>
      </c>
      <c r="G2548">
        <v>5704</v>
      </c>
      <c r="H2548" t="s">
        <v>127</v>
      </c>
      <c r="I2548">
        <v>206121</v>
      </c>
      <c r="J2548">
        <v>5555616</v>
      </c>
      <c r="K2548">
        <v>0.68</v>
      </c>
      <c r="L2548">
        <v>0.25900000000000001</v>
      </c>
      <c r="M2548">
        <v>3</v>
      </c>
    </row>
    <row r="2549" spans="1:13" x14ac:dyDescent="0.2">
      <c r="A2549" t="s">
        <v>281</v>
      </c>
      <c r="B2549" t="s">
        <v>80</v>
      </c>
      <c r="C2549">
        <v>44</v>
      </c>
      <c r="D2549">
        <v>22.277999999999999</v>
      </c>
      <c r="E2549">
        <v>5734</v>
      </c>
      <c r="F2549">
        <v>5753</v>
      </c>
      <c r="G2549">
        <v>5779</v>
      </c>
      <c r="H2549" t="s">
        <v>26</v>
      </c>
      <c r="I2549">
        <v>461189</v>
      </c>
      <c r="J2549">
        <v>14831068</v>
      </c>
      <c r="K2549">
        <v>1.81</v>
      </c>
      <c r="L2549">
        <v>0.69099999999999995</v>
      </c>
      <c r="M2549">
        <v>3</v>
      </c>
    </row>
    <row r="2550" spans="1:13" x14ac:dyDescent="0.2">
      <c r="A2550" t="s">
        <v>281</v>
      </c>
      <c r="B2550" t="s">
        <v>81</v>
      </c>
      <c r="C2550">
        <v>45</v>
      </c>
      <c r="D2550">
        <v>22.417000000000002</v>
      </c>
      <c r="E2550">
        <v>5779</v>
      </c>
      <c r="F2550">
        <v>5797</v>
      </c>
      <c r="G2550">
        <v>5821</v>
      </c>
      <c r="H2550" t="s">
        <v>101</v>
      </c>
      <c r="I2550">
        <v>438415</v>
      </c>
      <c r="J2550">
        <v>12056564</v>
      </c>
      <c r="K2550">
        <v>1.47</v>
      </c>
      <c r="L2550">
        <v>0.56200000000000006</v>
      </c>
      <c r="M2550">
        <v>3</v>
      </c>
    </row>
    <row r="2551" spans="1:13" x14ac:dyDescent="0.2">
      <c r="A2551" t="s">
        <v>281</v>
      </c>
      <c r="B2551" t="s">
        <v>82</v>
      </c>
      <c r="C2551">
        <v>46</v>
      </c>
      <c r="D2551">
        <v>24.327000000000002</v>
      </c>
      <c r="E2551">
        <v>6388</v>
      </c>
      <c r="F2551">
        <v>6401</v>
      </c>
      <c r="G2551">
        <v>6417</v>
      </c>
      <c r="H2551" t="s">
        <v>26</v>
      </c>
      <c r="I2551">
        <v>201938</v>
      </c>
      <c r="J2551">
        <v>5053837</v>
      </c>
      <c r="K2551">
        <v>0.62</v>
      </c>
      <c r="L2551">
        <v>0.23599999999999999</v>
      </c>
      <c r="M2551">
        <v>3</v>
      </c>
    </row>
    <row r="2552" spans="1:13" x14ac:dyDescent="0.2">
      <c r="A2552" t="s">
        <v>281</v>
      </c>
      <c r="B2552" t="s">
        <v>83</v>
      </c>
      <c r="C2552">
        <v>47</v>
      </c>
      <c r="D2552">
        <v>26.064</v>
      </c>
      <c r="E2552">
        <v>6913</v>
      </c>
      <c r="F2552">
        <v>6950</v>
      </c>
      <c r="G2552">
        <v>6981</v>
      </c>
      <c r="H2552" t="s">
        <v>110</v>
      </c>
      <c r="I2552">
        <v>1400566</v>
      </c>
      <c r="J2552">
        <v>36871233</v>
      </c>
      <c r="K2552">
        <v>4.5</v>
      </c>
      <c r="L2552">
        <v>1.718</v>
      </c>
      <c r="M2552">
        <v>3</v>
      </c>
    </row>
    <row r="2553" spans="1:13" x14ac:dyDescent="0.2">
      <c r="A2553" t="s">
        <v>281</v>
      </c>
      <c r="B2553" t="s">
        <v>85</v>
      </c>
      <c r="C2553">
        <v>48</v>
      </c>
      <c r="D2553">
        <v>32.002000000000002</v>
      </c>
      <c r="E2553">
        <v>8795</v>
      </c>
      <c r="F2553">
        <v>8828</v>
      </c>
      <c r="G2553">
        <v>8868</v>
      </c>
      <c r="H2553" t="s">
        <v>66</v>
      </c>
      <c r="I2553">
        <v>456068</v>
      </c>
      <c r="J2553">
        <v>14090153</v>
      </c>
      <c r="K2553">
        <v>1.72</v>
      </c>
      <c r="L2553">
        <v>0.65700000000000003</v>
      </c>
      <c r="M2553">
        <v>3</v>
      </c>
    </row>
    <row r="2554" spans="1:13" x14ac:dyDescent="0.2">
      <c r="A2554" t="s">
        <v>282</v>
      </c>
      <c r="B2554" t="s">
        <v>13</v>
      </c>
      <c r="C2554">
        <v>1</v>
      </c>
      <c r="D2554">
        <v>4.3849999999999998</v>
      </c>
      <c r="E2554">
        <v>73</v>
      </c>
      <c r="F2554">
        <v>94</v>
      </c>
      <c r="G2554">
        <v>125</v>
      </c>
      <c r="H2554" t="s">
        <v>167</v>
      </c>
      <c r="I2554">
        <v>523364</v>
      </c>
      <c r="J2554">
        <v>10731317</v>
      </c>
      <c r="K2554">
        <v>4.28</v>
      </c>
      <c r="L2554">
        <v>0.84499999999999997</v>
      </c>
      <c r="M2554">
        <v>3</v>
      </c>
    </row>
    <row r="2555" spans="1:13" x14ac:dyDescent="0.2">
      <c r="A2555" t="s">
        <v>282</v>
      </c>
      <c r="B2555" t="s">
        <v>15</v>
      </c>
      <c r="C2555">
        <v>2</v>
      </c>
      <c r="D2555">
        <v>4.8559999999999999</v>
      </c>
      <c r="E2555">
        <v>229</v>
      </c>
      <c r="F2555">
        <v>243</v>
      </c>
      <c r="G2555">
        <v>287</v>
      </c>
      <c r="H2555" t="s">
        <v>162</v>
      </c>
      <c r="I2555">
        <v>316040</v>
      </c>
      <c r="J2555">
        <v>9582539</v>
      </c>
      <c r="K2555">
        <v>3.82</v>
      </c>
      <c r="L2555">
        <v>0.754</v>
      </c>
      <c r="M2555">
        <v>3</v>
      </c>
    </row>
    <row r="2556" spans="1:13" x14ac:dyDescent="0.2">
      <c r="A2556" t="s">
        <v>282</v>
      </c>
      <c r="B2556" t="s">
        <v>17</v>
      </c>
      <c r="C2556">
        <v>3</v>
      </c>
      <c r="D2556">
        <v>5.4340000000000002</v>
      </c>
      <c r="E2556">
        <v>405</v>
      </c>
      <c r="F2556">
        <v>426</v>
      </c>
      <c r="G2556">
        <v>456</v>
      </c>
      <c r="H2556" t="s">
        <v>110</v>
      </c>
      <c r="I2556">
        <v>461191</v>
      </c>
      <c r="J2556">
        <v>9525220</v>
      </c>
      <c r="K2556">
        <v>3.8</v>
      </c>
      <c r="L2556">
        <v>0.75</v>
      </c>
      <c r="M2556">
        <v>3</v>
      </c>
    </row>
    <row r="2557" spans="1:13" x14ac:dyDescent="0.2">
      <c r="A2557" t="s">
        <v>282</v>
      </c>
      <c r="B2557" t="s">
        <v>19</v>
      </c>
      <c r="C2557">
        <v>4</v>
      </c>
      <c r="D2557">
        <v>5.7480000000000002</v>
      </c>
      <c r="E2557">
        <v>511</v>
      </c>
      <c r="F2557">
        <v>525</v>
      </c>
      <c r="G2557">
        <v>560</v>
      </c>
      <c r="H2557" t="s">
        <v>20</v>
      </c>
      <c r="I2557">
        <v>2613853</v>
      </c>
      <c r="J2557">
        <v>78232039</v>
      </c>
      <c r="K2557">
        <v>31.22</v>
      </c>
      <c r="L2557">
        <v>6.16</v>
      </c>
      <c r="M2557">
        <v>3</v>
      </c>
    </row>
    <row r="2558" spans="1:13" x14ac:dyDescent="0.2">
      <c r="A2558" t="s">
        <v>282</v>
      </c>
      <c r="B2558" t="s">
        <v>21</v>
      </c>
      <c r="C2558">
        <v>5</v>
      </c>
      <c r="D2558">
        <v>5.8849999999999998</v>
      </c>
      <c r="E2558">
        <v>560</v>
      </c>
      <c r="F2558">
        <v>568</v>
      </c>
      <c r="G2558">
        <v>623</v>
      </c>
      <c r="H2558" t="s">
        <v>113</v>
      </c>
      <c r="I2558">
        <v>341502</v>
      </c>
      <c r="J2558">
        <v>19524092</v>
      </c>
      <c r="K2558">
        <v>7.79</v>
      </c>
      <c r="L2558">
        <v>1.5369999999999999</v>
      </c>
      <c r="M2558">
        <v>3</v>
      </c>
    </row>
    <row r="2559" spans="1:13" x14ac:dyDescent="0.2">
      <c r="A2559" t="s">
        <v>282</v>
      </c>
      <c r="B2559" t="s">
        <v>23</v>
      </c>
      <c r="C2559">
        <v>6</v>
      </c>
      <c r="D2559">
        <v>6.1059999999999999</v>
      </c>
      <c r="E2559">
        <v>623</v>
      </c>
      <c r="F2559">
        <v>639</v>
      </c>
      <c r="G2559">
        <v>686</v>
      </c>
      <c r="H2559" t="s">
        <v>128</v>
      </c>
      <c r="I2559">
        <v>262041</v>
      </c>
      <c r="J2559">
        <v>9635056</v>
      </c>
      <c r="K2559">
        <v>3.85</v>
      </c>
      <c r="L2559">
        <v>0.75900000000000001</v>
      </c>
      <c r="M2559">
        <v>3</v>
      </c>
    </row>
    <row r="2560" spans="1:13" x14ac:dyDescent="0.2">
      <c r="A2560" t="s">
        <v>282</v>
      </c>
      <c r="B2560" t="s">
        <v>25</v>
      </c>
      <c r="C2560">
        <v>7</v>
      </c>
      <c r="D2560">
        <v>6.4450000000000003</v>
      </c>
      <c r="E2560">
        <v>721</v>
      </c>
      <c r="F2560">
        <v>746</v>
      </c>
      <c r="G2560">
        <v>776</v>
      </c>
      <c r="H2560" t="s">
        <v>120</v>
      </c>
      <c r="I2560">
        <v>143677</v>
      </c>
      <c r="J2560">
        <v>4549074</v>
      </c>
      <c r="K2560">
        <v>1.82</v>
      </c>
      <c r="L2560">
        <v>0.35799999999999998</v>
      </c>
      <c r="M2560">
        <v>3</v>
      </c>
    </row>
    <row r="2561" spans="1:13" x14ac:dyDescent="0.2">
      <c r="A2561" t="s">
        <v>282</v>
      </c>
      <c r="B2561" t="s">
        <v>27</v>
      </c>
      <c r="C2561">
        <v>8</v>
      </c>
      <c r="D2561">
        <v>7.5039999999999996</v>
      </c>
      <c r="E2561">
        <v>1050</v>
      </c>
      <c r="F2561">
        <v>1081</v>
      </c>
      <c r="G2561">
        <v>1131</v>
      </c>
      <c r="H2561" t="s">
        <v>68</v>
      </c>
      <c r="I2561">
        <v>492820</v>
      </c>
      <c r="J2561">
        <v>17120241</v>
      </c>
      <c r="K2561">
        <v>6.83</v>
      </c>
      <c r="L2561">
        <v>1.3480000000000001</v>
      </c>
      <c r="M2561">
        <v>3</v>
      </c>
    </row>
    <row r="2562" spans="1:13" x14ac:dyDescent="0.2">
      <c r="A2562" t="s">
        <v>282</v>
      </c>
      <c r="B2562" t="s">
        <v>29</v>
      </c>
      <c r="C2562">
        <v>9</v>
      </c>
      <c r="D2562">
        <v>8.3840000000000003</v>
      </c>
      <c r="E2562">
        <v>1332</v>
      </c>
      <c r="F2562">
        <v>1359</v>
      </c>
      <c r="G2562">
        <v>1370</v>
      </c>
      <c r="H2562" t="s">
        <v>38</v>
      </c>
      <c r="I2562">
        <v>178250</v>
      </c>
      <c r="J2562">
        <v>4213270</v>
      </c>
      <c r="K2562">
        <v>1.68</v>
      </c>
      <c r="L2562">
        <v>0.33200000000000002</v>
      </c>
      <c r="M2562">
        <v>3</v>
      </c>
    </row>
    <row r="2563" spans="1:13" x14ac:dyDescent="0.2">
      <c r="A2563" t="s">
        <v>282</v>
      </c>
      <c r="B2563" t="s">
        <v>31</v>
      </c>
      <c r="C2563">
        <v>10</v>
      </c>
      <c r="D2563">
        <v>8.4659999999999993</v>
      </c>
      <c r="E2563">
        <v>1370</v>
      </c>
      <c r="F2563">
        <v>1385</v>
      </c>
      <c r="G2563">
        <v>1419</v>
      </c>
      <c r="H2563" t="s">
        <v>49</v>
      </c>
      <c r="I2563">
        <v>340885</v>
      </c>
      <c r="J2563">
        <v>11395764</v>
      </c>
      <c r="K2563">
        <v>4.55</v>
      </c>
      <c r="L2563">
        <v>0.89700000000000002</v>
      </c>
      <c r="M2563">
        <v>3</v>
      </c>
    </row>
    <row r="2564" spans="1:13" x14ac:dyDescent="0.2">
      <c r="A2564" t="s">
        <v>282</v>
      </c>
      <c r="B2564" t="s">
        <v>33</v>
      </c>
      <c r="C2564">
        <v>11</v>
      </c>
      <c r="D2564">
        <v>8.91</v>
      </c>
      <c r="E2564">
        <v>1458</v>
      </c>
      <c r="F2564">
        <v>1525</v>
      </c>
      <c r="G2564">
        <v>1608</v>
      </c>
      <c r="H2564" t="s">
        <v>66</v>
      </c>
      <c r="I2564">
        <v>296061</v>
      </c>
      <c r="J2564">
        <v>21360737</v>
      </c>
      <c r="K2564">
        <v>8.5299999999999994</v>
      </c>
      <c r="L2564">
        <v>1.6819999999999999</v>
      </c>
      <c r="M2564">
        <v>3</v>
      </c>
    </row>
    <row r="2565" spans="1:13" x14ac:dyDescent="0.2">
      <c r="A2565" t="s">
        <v>282</v>
      </c>
      <c r="B2565" t="s">
        <v>35</v>
      </c>
      <c r="C2565">
        <v>12</v>
      </c>
      <c r="D2565">
        <v>9.8279999999999994</v>
      </c>
      <c r="E2565">
        <v>1797</v>
      </c>
      <c r="F2565">
        <v>1816</v>
      </c>
      <c r="G2565">
        <v>1827</v>
      </c>
      <c r="H2565" t="s">
        <v>95</v>
      </c>
      <c r="I2565">
        <v>299578</v>
      </c>
      <c r="J2565">
        <v>8742932</v>
      </c>
      <c r="K2565">
        <v>3.49</v>
      </c>
      <c r="L2565">
        <v>0.68799999999999994</v>
      </c>
      <c r="M2565">
        <v>3</v>
      </c>
    </row>
    <row r="2566" spans="1:13" x14ac:dyDescent="0.2">
      <c r="A2566" t="s">
        <v>282</v>
      </c>
      <c r="B2566" t="s">
        <v>37</v>
      </c>
      <c r="C2566">
        <v>13</v>
      </c>
      <c r="D2566">
        <v>9.9169999999999998</v>
      </c>
      <c r="E2566">
        <v>1827</v>
      </c>
      <c r="F2566">
        <v>1844</v>
      </c>
      <c r="G2566">
        <v>1901</v>
      </c>
      <c r="H2566" t="s">
        <v>101</v>
      </c>
      <c r="I2566">
        <v>273002</v>
      </c>
      <c r="J2566">
        <v>16374722</v>
      </c>
      <c r="K2566">
        <v>6.54</v>
      </c>
      <c r="L2566">
        <v>1.2889999999999999</v>
      </c>
      <c r="M2566">
        <v>3</v>
      </c>
    </row>
    <row r="2567" spans="1:13" x14ac:dyDescent="0.2">
      <c r="A2567" t="s">
        <v>282</v>
      </c>
      <c r="B2567" t="s">
        <v>39</v>
      </c>
      <c r="C2567">
        <v>14</v>
      </c>
      <c r="D2567">
        <v>10.157999999999999</v>
      </c>
      <c r="E2567">
        <v>1902</v>
      </c>
      <c r="F2567">
        <v>1920</v>
      </c>
      <c r="G2567">
        <v>1938</v>
      </c>
      <c r="H2567" t="s">
        <v>38</v>
      </c>
      <c r="I2567">
        <v>186470</v>
      </c>
      <c r="J2567">
        <v>6184489</v>
      </c>
      <c r="K2567">
        <v>2.4700000000000002</v>
      </c>
      <c r="L2567">
        <v>0.48699999999999999</v>
      </c>
      <c r="M2567">
        <v>3</v>
      </c>
    </row>
    <row r="2568" spans="1:13" x14ac:dyDescent="0.2">
      <c r="A2568" t="s">
        <v>282</v>
      </c>
      <c r="B2568" t="s">
        <v>40</v>
      </c>
      <c r="C2568">
        <v>15</v>
      </c>
      <c r="D2568">
        <v>10.259</v>
      </c>
      <c r="E2568">
        <v>1938</v>
      </c>
      <c r="F2568">
        <v>1952</v>
      </c>
      <c r="G2568">
        <v>1961</v>
      </c>
      <c r="H2568" t="s">
        <v>49</v>
      </c>
      <c r="I2568">
        <v>234638</v>
      </c>
      <c r="J2568">
        <v>7755440</v>
      </c>
      <c r="K2568">
        <v>3.1</v>
      </c>
      <c r="L2568">
        <v>0.61099999999999999</v>
      </c>
      <c r="M2568">
        <v>3</v>
      </c>
    </row>
    <row r="2569" spans="1:13" x14ac:dyDescent="0.2">
      <c r="A2569" t="s">
        <v>282</v>
      </c>
      <c r="B2569" t="s">
        <v>41</v>
      </c>
      <c r="C2569">
        <v>16</v>
      </c>
      <c r="D2569">
        <v>10.353</v>
      </c>
      <c r="E2569">
        <v>1961</v>
      </c>
      <c r="F2569">
        <v>1981</v>
      </c>
      <c r="G2569">
        <v>2001</v>
      </c>
      <c r="H2569" t="s">
        <v>20</v>
      </c>
      <c r="I2569">
        <v>538341</v>
      </c>
      <c r="J2569">
        <v>24929839</v>
      </c>
      <c r="K2569">
        <v>9.9499999999999993</v>
      </c>
      <c r="L2569">
        <v>1.9630000000000001</v>
      </c>
      <c r="M2569">
        <v>3</v>
      </c>
    </row>
    <row r="2570" spans="1:13" x14ac:dyDescent="0.2">
      <c r="A2570" t="s">
        <v>282</v>
      </c>
      <c r="B2570" t="s">
        <v>42</v>
      </c>
      <c r="C2570">
        <v>17</v>
      </c>
      <c r="D2570">
        <v>10.465</v>
      </c>
      <c r="E2570">
        <v>2001</v>
      </c>
      <c r="F2570">
        <v>2017</v>
      </c>
      <c r="G2570">
        <v>2086</v>
      </c>
      <c r="H2570" t="s">
        <v>105</v>
      </c>
      <c r="I2570">
        <v>3096795</v>
      </c>
      <c r="J2570">
        <v>111615131</v>
      </c>
      <c r="K2570">
        <v>44.55</v>
      </c>
      <c r="L2570">
        <v>8.7880000000000003</v>
      </c>
      <c r="M2570">
        <v>3</v>
      </c>
    </row>
    <row r="2571" spans="1:13" x14ac:dyDescent="0.2">
      <c r="A2571" t="s">
        <v>282</v>
      </c>
      <c r="B2571" t="s">
        <v>44</v>
      </c>
      <c r="C2571">
        <v>18</v>
      </c>
      <c r="D2571">
        <v>11.071</v>
      </c>
      <c r="E2571">
        <v>2193</v>
      </c>
      <c r="F2571">
        <v>2209</v>
      </c>
      <c r="G2571">
        <v>2230</v>
      </c>
      <c r="H2571" t="s">
        <v>166</v>
      </c>
      <c r="I2571">
        <v>133343</v>
      </c>
      <c r="J2571">
        <v>3823392</v>
      </c>
      <c r="K2571">
        <v>1.53</v>
      </c>
      <c r="L2571">
        <v>0.30099999999999999</v>
      </c>
      <c r="M2571">
        <v>3</v>
      </c>
    </row>
    <row r="2572" spans="1:13" x14ac:dyDescent="0.2">
      <c r="A2572" t="s">
        <v>282</v>
      </c>
      <c r="B2572" t="s">
        <v>46</v>
      </c>
      <c r="C2572">
        <v>19</v>
      </c>
      <c r="D2572">
        <v>12.029</v>
      </c>
      <c r="E2572">
        <v>2481</v>
      </c>
      <c r="F2572">
        <v>2512</v>
      </c>
      <c r="G2572">
        <v>2542</v>
      </c>
      <c r="H2572" t="s">
        <v>120</v>
      </c>
      <c r="I2572">
        <v>161297</v>
      </c>
      <c r="J2572">
        <v>5475314</v>
      </c>
      <c r="K2572">
        <v>2.19</v>
      </c>
      <c r="L2572">
        <v>0.43099999999999999</v>
      </c>
      <c r="M2572">
        <v>3</v>
      </c>
    </row>
    <row r="2573" spans="1:13" x14ac:dyDescent="0.2">
      <c r="A2573" t="s">
        <v>282</v>
      </c>
      <c r="B2573" t="s">
        <v>48</v>
      </c>
      <c r="C2573">
        <v>20</v>
      </c>
      <c r="D2573">
        <v>13.204000000000001</v>
      </c>
      <c r="E2573">
        <v>2867</v>
      </c>
      <c r="F2573">
        <v>2883</v>
      </c>
      <c r="G2573">
        <v>2889</v>
      </c>
      <c r="H2573" t="s">
        <v>26</v>
      </c>
      <c r="I2573">
        <v>358948</v>
      </c>
      <c r="J2573">
        <v>8808438</v>
      </c>
      <c r="K2573">
        <v>3.52</v>
      </c>
      <c r="L2573">
        <v>0.69399999999999995</v>
      </c>
      <c r="M2573">
        <v>3</v>
      </c>
    </row>
    <row r="2574" spans="1:13" x14ac:dyDescent="0.2">
      <c r="A2574" t="s">
        <v>282</v>
      </c>
      <c r="B2574" t="s">
        <v>50</v>
      </c>
      <c r="C2574">
        <v>21</v>
      </c>
      <c r="D2574">
        <v>13.254</v>
      </c>
      <c r="E2574">
        <v>2889</v>
      </c>
      <c r="F2574">
        <v>2899</v>
      </c>
      <c r="G2574">
        <v>2920</v>
      </c>
      <c r="H2574" t="s">
        <v>124</v>
      </c>
      <c r="I2574">
        <v>545773</v>
      </c>
      <c r="J2574">
        <v>19187464</v>
      </c>
      <c r="K2574">
        <v>7.66</v>
      </c>
      <c r="L2574">
        <v>1.5109999999999999</v>
      </c>
      <c r="M2574">
        <v>3</v>
      </c>
    </row>
    <row r="2575" spans="1:13" x14ac:dyDescent="0.2">
      <c r="A2575" t="s">
        <v>282</v>
      </c>
      <c r="B2575" t="s">
        <v>51</v>
      </c>
      <c r="C2575">
        <v>22</v>
      </c>
      <c r="D2575">
        <v>13.513999999999999</v>
      </c>
      <c r="E2575">
        <v>2965</v>
      </c>
      <c r="F2575">
        <v>2981</v>
      </c>
      <c r="G2575">
        <v>3032</v>
      </c>
      <c r="H2575" t="s">
        <v>30</v>
      </c>
      <c r="I2575">
        <v>746358</v>
      </c>
      <c r="J2575">
        <v>22754274</v>
      </c>
      <c r="K2575">
        <v>9.08</v>
      </c>
      <c r="L2575">
        <v>1.792</v>
      </c>
      <c r="M2575">
        <v>3</v>
      </c>
    </row>
    <row r="2576" spans="1:13" x14ac:dyDescent="0.2">
      <c r="A2576" t="s">
        <v>282</v>
      </c>
      <c r="B2576" t="s">
        <v>53</v>
      </c>
      <c r="C2576">
        <v>23</v>
      </c>
      <c r="D2576">
        <v>13.887</v>
      </c>
      <c r="E2576">
        <v>3060</v>
      </c>
      <c r="F2576">
        <v>3099</v>
      </c>
      <c r="G2576">
        <v>3157</v>
      </c>
      <c r="H2576" t="s">
        <v>110</v>
      </c>
      <c r="I2576">
        <v>8329864</v>
      </c>
      <c r="J2576">
        <v>250551863</v>
      </c>
      <c r="K2576">
        <v>100</v>
      </c>
      <c r="L2576">
        <v>19.727</v>
      </c>
      <c r="M2576">
        <v>3</v>
      </c>
    </row>
    <row r="2577" spans="1:13" x14ac:dyDescent="0.2">
      <c r="A2577" t="s">
        <v>282</v>
      </c>
      <c r="B2577" t="s">
        <v>55</v>
      </c>
      <c r="C2577">
        <v>24</v>
      </c>
      <c r="D2577">
        <v>14.73</v>
      </c>
      <c r="E2577">
        <v>3341</v>
      </c>
      <c r="F2577">
        <v>3366</v>
      </c>
      <c r="G2577">
        <v>3394</v>
      </c>
      <c r="H2577" t="s">
        <v>110</v>
      </c>
      <c r="I2577">
        <v>688339</v>
      </c>
      <c r="J2577">
        <v>18820781</v>
      </c>
      <c r="K2577">
        <v>7.51</v>
      </c>
      <c r="L2577">
        <v>1.482</v>
      </c>
      <c r="M2577">
        <v>3</v>
      </c>
    </row>
    <row r="2578" spans="1:13" x14ac:dyDescent="0.2">
      <c r="A2578" t="s">
        <v>282</v>
      </c>
      <c r="B2578" t="s">
        <v>57</v>
      </c>
      <c r="C2578">
        <v>25</v>
      </c>
      <c r="D2578">
        <v>15.159000000000001</v>
      </c>
      <c r="E2578">
        <v>3479</v>
      </c>
      <c r="F2578">
        <v>3501</v>
      </c>
      <c r="G2578">
        <v>3523</v>
      </c>
      <c r="H2578" t="s">
        <v>28</v>
      </c>
      <c r="I2578">
        <v>379690</v>
      </c>
      <c r="J2578">
        <v>10680491</v>
      </c>
      <c r="K2578">
        <v>4.26</v>
      </c>
      <c r="L2578">
        <v>0.84099999999999997</v>
      </c>
      <c r="M2578">
        <v>3</v>
      </c>
    </row>
    <row r="2579" spans="1:13" x14ac:dyDescent="0.2">
      <c r="A2579" t="s">
        <v>282</v>
      </c>
      <c r="B2579" t="s">
        <v>58</v>
      </c>
      <c r="C2579">
        <v>26</v>
      </c>
      <c r="D2579">
        <v>16</v>
      </c>
      <c r="E2579">
        <v>3735</v>
      </c>
      <c r="F2579">
        <v>3768</v>
      </c>
      <c r="G2579">
        <v>3786</v>
      </c>
      <c r="H2579" t="s">
        <v>76</v>
      </c>
      <c r="I2579">
        <v>865620</v>
      </c>
      <c r="J2579">
        <v>23426189</v>
      </c>
      <c r="K2579">
        <v>9.35</v>
      </c>
      <c r="L2579">
        <v>1.8440000000000001</v>
      </c>
      <c r="M2579">
        <v>3</v>
      </c>
    </row>
    <row r="2580" spans="1:13" x14ac:dyDescent="0.2">
      <c r="A2580" t="s">
        <v>282</v>
      </c>
      <c r="B2580" t="s">
        <v>59</v>
      </c>
      <c r="C2580">
        <v>27</v>
      </c>
      <c r="D2580">
        <v>16.11</v>
      </c>
      <c r="E2580">
        <v>3786</v>
      </c>
      <c r="F2580">
        <v>3802</v>
      </c>
      <c r="G2580">
        <v>3819</v>
      </c>
      <c r="H2580" t="s">
        <v>22</v>
      </c>
      <c r="I2580">
        <v>218542</v>
      </c>
      <c r="J2580">
        <v>7273349</v>
      </c>
      <c r="K2580">
        <v>2.9</v>
      </c>
      <c r="L2580">
        <v>0.57299999999999995</v>
      </c>
      <c r="M2580">
        <v>3</v>
      </c>
    </row>
    <row r="2581" spans="1:13" x14ac:dyDescent="0.2">
      <c r="A2581" t="s">
        <v>282</v>
      </c>
      <c r="B2581" t="s">
        <v>60</v>
      </c>
      <c r="C2581">
        <v>28</v>
      </c>
      <c r="D2581">
        <v>16.210999999999999</v>
      </c>
      <c r="E2581">
        <v>3819</v>
      </c>
      <c r="F2581">
        <v>3834</v>
      </c>
      <c r="G2581">
        <v>3860</v>
      </c>
      <c r="H2581" t="s">
        <v>26</v>
      </c>
      <c r="I2581">
        <v>956586</v>
      </c>
      <c r="J2581">
        <v>27996503</v>
      </c>
      <c r="K2581">
        <v>11.17</v>
      </c>
      <c r="L2581">
        <v>2.2040000000000002</v>
      </c>
      <c r="M2581">
        <v>3</v>
      </c>
    </row>
    <row r="2582" spans="1:13" x14ac:dyDescent="0.2">
      <c r="A2582" t="s">
        <v>282</v>
      </c>
      <c r="B2582" t="s">
        <v>61</v>
      </c>
      <c r="C2582">
        <v>29</v>
      </c>
      <c r="D2582">
        <v>16.366</v>
      </c>
      <c r="E2582">
        <v>3860</v>
      </c>
      <c r="F2582">
        <v>3883</v>
      </c>
      <c r="G2582">
        <v>3917</v>
      </c>
      <c r="H2582" t="s">
        <v>30</v>
      </c>
      <c r="I2582">
        <v>1085184</v>
      </c>
      <c r="J2582">
        <v>33128436</v>
      </c>
      <c r="K2582">
        <v>13.22</v>
      </c>
      <c r="L2582">
        <v>2.6080000000000001</v>
      </c>
      <c r="M2582">
        <v>3</v>
      </c>
    </row>
    <row r="2583" spans="1:13" x14ac:dyDescent="0.2">
      <c r="A2583" t="s">
        <v>282</v>
      </c>
      <c r="B2583" t="s">
        <v>62</v>
      </c>
      <c r="C2583">
        <v>30</v>
      </c>
      <c r="D2583">
        <v>16.547000000000001</v>
      </c>
      <c r="E2583">
        <v>3924</v>
      </c>
      <c r="F2583">
        <v>3941</v>
      </c>
      <c r="G2583">
        <v>3973</v>
      </c>
      <c r="H2583" t="s">
        <v>68</v>
      </c>
      <c r="I2583">
        <v>850728</v>
      </c>
      <c r="J2583">
        <v>21408844</v>
      </c>
      <c r="K2583">
        <v>8.5399999999999991</v>
      </c>
      <c r="L2583">
        <v>1.6859999999999999</v>
      </c>
      <c r="M2583">
        <v>3</v>
      </c>
    </row>
    <row r="2584" spans="1:13" x14ac:dyDescent="0.2">
      <c r="A2584" t="s">
        <v>282</v>
      </c>
      <c r="B2584" t="s">
        <v>63</v>
      </c>
      <c r="C2584">
        <v>31</v>
      </c>
      <c r="D2584">
        <v>17.324999999999999</v>
      </c>
      <c r="E2584">
        <v>4121</v>
      </c>
      <c r="F2584">
        <v>4186</v>
      </c>
      <c r="G2584">
        <v>4204</v>
      </c>
      <c r="H2584" t="s">
        <v>45</v>
      </c>
      <c r="I2584">
        <v>3851758</v>
      </c>
      <c r="J2584">
        <v>95311371</v>
      </c>
      <c r="K2584">
        <v>38.04</v>
      </c>
      <c r="L2584">
        <v>7.5039999999999996</v>
      </c>
      <c r="M2584">
        <v>3</v>
      </c>
    </row>
    <row r="2585" spans="1:13" x14ac:dyDescent="0.2">
      <c r="A2585" t="s">
        <v>282</v>
      </c>
      <c r="B2585" t="s">
        <v>65</v>
      </c>
      <c r="C2585">
        <v>32</v>
      </c>
      <c r="D2585">
        <v>17.431000000000001</v>
      </c>
      <c r="E2585">
        <v>4204</v>
      </c>
      <c r="F2585">
        <v>4220</v>
      </c>
      <c r="G2585">
        <v>4249</v>
      </c>
      <c r="H2585" t="s">
        <v>30</v>
      </c>
      <c r="I2585">
        <v>1344023</v>
      </c>
      <c r="J2585">
        <v>34790087</v>
      </c>
      <c r="K2585">
        <v>13.89</v>
      </c>
      <c r="L2585">
        <v>2.7389999999999999</v>
      </c>
      <c r="M2585">
        <v>3</v>
      </c>
    </row>
    <row r="2586" spans="1:13" x14ac:dyDescent="0.2">
      <c r="A2586" t="s">
        <v>282</v>
      </c>
      <c r="B2586" t="s">
        <v>67</v>
      </c>
      <c r="C2586">
        <v>33</v>
      </c>
      <c r="D2586">
        <v>18.178000000000001</v>
      </c>
      <c r="E2586">
        <v>4427</v>
      </c>
      <c r="F2586">
        <v>4456</v>
      </c>
      <c r="G2586">
        <v>4498</v>
      </c>
      <c r="H2586" t="s">
        <v>162</v>
      </c>
      <c r="I2586">
        <v>352332</v>
      </c>
      <c r="J2586">
        <v>11376030</v>
      </c>
      <c r="K2586">
        <v>4.54</v>
      </c>
      <c r="L2586">
        <v>0.89600000000000002</v>
      </c>
      <c r="M2586">
        <v>3</v>
      </c>
    </row>
    <row r="2587" spans="1:13" x14ac:dyDescent="0.2">
      <c r="A2587" t="s">
        <v>282</v>
      </c>
      <c r="B2587" t="s">
        <v>69</v>
      </c>
      <c r="C2587">
        <v>34</v>
      </c>
      <c r="D2587">
        <v>18.652999999999999</v>
      </c>
      <c r="E2587">
        <v>4545</v>
      </c>
      <c r="F2587">
        <v>4607</v>
      </c>
      <c r="G2587">
        <v>4614</v>
      </c>
      <c r="H2587" t="s">
        <v>56</v>
      </c>
      <c r="I2587">
        <v>55371</v>
      </c>
      <c r="J2587">
        <v>-1978943</v>
      </c>
      <c r="K2587">
        <v>-0.79</v>
      </c>
      <c r="L2587">
        <v>-0.156</v>
      </c>
      <c r="M2587">
        <v>3</v>
      </c>
    </row>
    <row r="2588" spans="1:13" x14ac:dyDescent="0.2">
      <c r="A2588" t="s">
        <v>282</v>
      </c>
      <c r="B2588" t="s">
        <v>70</v>
      </c>
      <c r="C2588">
        <v>35</v>
      </c>
      <c r="D2588">
        <v>18.969000000000001</v>
      </c>
      <c r="E2588">
        <v>4675</v>
      </c>
      <c r="F2588">
        <v>4707</v>
      </c>
      <c r="G2588">
        <v>4744</v>
      </c>
      <c r="H2588" t="s">
        <v>68</v>
      </c>
      <c r="I2588">
        <v>202582</v>
      </c>
      <c r="J2588">
        <v>8868908</v>
      </c>
      <c r="K2588">
        <v>3.54</v>
      </c>
      <c r="L2588">
        <v>0.69799999999999995</v>
      </c>
      <c r="M2588">
        <v>3</v>
      </c>
    </row>
    <row r="2589" spans="1:13" x14ac:dyDescent="0.2">
      <c r="A2589" t="s">
        <v>282</v>
      </c>
      <c r="B2589" t="s">
        <v>71</v>
      </c>
      <c r="C2589">
        <v>36</v>
      </c>
      <c r="D2589">
        <v>19.501999999999999</v>
      </c>
      <c r="E2589">
        <v>4815</v>
      </c>
      <c r="F2589">
        <v>4875</v>
      </c>
      <c r="G2589">
        <v>4915</v>
      </c>
      <c r="H2589" t="s">
        <v>64</v>
      </c>
      <c r="I2589">
        <v>913345</v>
      </c>
      <c r="J2589">
        <v>28108287</v>
      </c>
      <c r="K2589">
        <v>11.22</v>
      </c>
      <c r="L2589">
        <v>2.2130000000000001</v>
      </c>
      <c r="M2589">
        <v>3</v>
      </c>
    </row>
    <row r="2590" spans="1:13" x14ac:dyDescent="0.2">
      <c r="A2590" t="s">
        <v>282</v>
      </c>
      <c r="B2590" t="s">
        <v>72</v>
      </c>
      <c r="C2590">
        <v>37</v>
      </c>
      <c r="D2590">
        <v>19.876999999999999</v>
      </c>
      <c r="E2590">
        <v>4965</v>
      </c>
      <c r="F2590">
        <v>4994</v>
      </c>
      <c r="G2590">
        <v>5021</v>
      </c>
      <c r="H2590" t="s">
        <v>38</v>
      </c>
      <c r="I2590">
        <v>365564</v>
      </c>
      <c r="J2590">
        <v>10646541</v>
      </c>
      <c r="K2590">
        <v>4.25</v>
      </c>
      <c r="L2590">
        <v>0.83799999999999997</v>
      </c>
      <c r="M2590">
        <v>3</v>
      </c>
    </row>
    <row r="2591" spans="1:13" x14ac:dyDescent="0.2">
      <c r="A2591" t="s">
        <v>282</v>
      </c>
      <c r="B2591" t="s">
        <v>73</v>
      </c>
      <c r="C2591">
        <v>38</v>
      </c>
      <c r="D2591">
        <v>20.600999999999999</v>
      </c>
      <c r="E2591">
        <v>5193</v>
      </c>
      <c r="F2591">
        <v>5223</v>
      </c>
      <c r="G2591">
        <v>5255</v>
      </c>
      <c r="H2591" t="s">
        <v>120</v>
      </c>
      <c r="I2591">
        <v>159213</v>
      </c>
      <c r="J2591">
        <v>5135394</v>
      </c>
      <c r="K2591">
        <v>2.0499999999999998</v>
      </c>
      <c r="L2591">
        <v>0.40400000000000003</v>
      </c>
      <c r="M2591">
        <v>3</v>
      </c>
    </row>
    <row r="2592" spans="1:13" x14ac:dyDescent="0.2">
      <c r="A2592" t="s">
        <v>282</v>
      </c>
      <c r="B2592" t="s">
        <v>74</v>
      </c>
      <c r="C2592">
        <v>39</v>
      </c>
      <c r="D2592">
        <v>21.835000000000001</v>
      </c>
      <c r="E2592">
        <v>5595</v>
      </c>
      <c r="F2592">
        <v>5613</v>
      </c>
      <c r="G2592">
        <v>5645</v>
      </c>
      <c r="H2592" t="s">
        <v>68</v>
      </c>
      <c r="I2592">
        <v>733940</v>
      </c>
      <c r="J2592">
        <v>19300005</v>
      </c>
      <c r="K2592">
        <v>7.7</v>
      </c>
      <c r="L2592">
        <v>1.52</v>
      </c>
      <c r="M2592">
        <v>3</v>
      </c>
    </row>
    <row r="2593" spans="1:13" x14ac:dyDescent="0.2">
      <c r="A2593" t="s">
        <v>282</v>
      </c>
      <c r="B2593" t="s">
        <v>75</v>
      </c>
      <c r="C2593">
        <v>40</v>
      </c>
      <c r="D2593">
        <v>22.084</v>
      </c>
      <c r="E2593">
        <v>5674</v>
      </c>
      <c r="F2593">
        <v>5692</v>
      </c>
      <c r="G2593">
        <v>5705</v>
      </c>
      <c r="H2593" t="s">
        <v>56</v>
      </c>
      <c r="I2593">
        <v>181439</v>
      </c>
      <c r="J2593">
        <v>5893217</v>
      </c>
      <c r="K2593">
        <v>2.35</v>
      </c>
      <c r="L2593">
        <v>0.46400000000000002</v>
      </c>
      <c r="M2593">
        <v>3</v>
      </c>
    </row>
    <row r="2594" spans="1:13" x14ac:dyDescent="0.2">
      <c r="A2594" t="s">
        <v>282</v>
      </c>
      <c r="B2594" t="s">
        <v>77</v>
      </c>
      <c r="C2594">
        <v>41</v>
      </c>
      <c r="D2594">
        <v>22.166</v>
      </c>
      <c r="E2594">
        <v>5705</v>
      </c>
      <c r="F2594">
        <v>5718</v>
      </c>
      <c r="G2594">
        <v>5736</v>
      </c>
      <c r="H2594" t="s">
        <v>124</v>
      </c>
      <c r="I2594">
        <v>205179</v>
      </c>
      <c r="J2594">
        <v>5888418</v>
      </c>
      <c r="K2594">
        <v>2.35</v>
      </c>
      <c r="L2594">
        <v>0.46400000000000002</v>
      </c>
      <c r="M2594">
        <v>3</v>
      </c>
    </row>
    <row r="2595" spans="1:13" x14ac:dyDescent="0.2">
      <c r="A2595" t="s">
        <v>282</v>
      </c>
      <c r="B2595" t="s">
        <v>78</v>
      </c>
      <c r="C2595">
        <v>42</v>
      </c>
      <c r="D2595">
        <v>22.28</v>
      </c>
      <c r="E2595">
        <v>5736</v>
      </c>
      <c r="F2595">
        <v>5753</v>
      </c>
      <c r="G2595">
        <v>5773</v>
      </c>
      <c r="H2595" t="s">
        <v>26</v>
      </c>
      <c r="I2595">
        <v>173725</v>
      </c>
      <c r="J2595">
        <v>5507720</v>
      </c>
      <c r="K2595">
        <v>2.2000000000000002</v>
      </c>
      <c r="L2595">
        <v>0.434</v>
      </c>
      <c r="M2595">
        <v>3</v>
      </c>
    </row>
    <row r="2596" spans="1:13" x14ac:dyDescent="0.2">
      <c r="A2596" t="s">
        <v>282</v>
      </c>
      <c r="B2596" t="s">
        <v>79</v>
      </c>
      <c r="C2596">
        <v>43</v>
      </c>
      <c r="D2596">
        <v>22.42</v>
      </c>
      <c r="E2596">
        <v>5773</v>
      </c>
      <c r="F2596">
        <v>5798</v>
      </c>
      <c r="G2596">
        <v>5831</v>
      </c>
      <c r="H2596" t="s">
        <v>101</v>
      </c>
      <c r="I2596">
        <v>5218402</v>
      </c>
      <c r="J2596">
        <v>131210765</v>
      </c>
      <c r="K2596">
        <v>52.37</v>
      </c>
      <c r="L2596">
        <v>10.331</v>
      </c>
      <c r="M2596">
        <v>3</v>
      </c>
    </row>
    <row r="2597" spans="1:13" x14ac:dyDescent="0.2">
      <c r="A2597" t="s">
        <v>282</v>
      </c>
      <c r="B2597" t="s">
        <v>80</v>
      </c>
      <c r="C2597">
        <v>44</v>
      </c>
      <c r="D2597">
        <v>23.277000000000001</v>
      </c>
      <c r="E2597">
        <v>6055</v>
      </c>
      <c r="F2597">
        <v>6069</v>
      </c>
      <c r="G2597">
        <v>6090</v>
      </c>
      <c r="H2597" t="s">
        <v>101</v>
      </c>
      <c r="I2597">
        <v>191753</v>
      </c>
      <c r="J2597">
        <v>5184952</v>
      </c>
      <c r="K2597">
        <v>2.0699999999999998</v>
      </c>
      <c r="L2597">
        <v>0.40799999999999997</v>
      </c>
      <c r="M2597">
        <v>3</v>
      </c>
    </row>
    <row r="2598" spans="1:13" x14ac:dyDescent="0.2">
      <c r="A2598" t="s">
        <v>282</v>
      </c>
      <c r="B2598" t="s">
        <v>81</v>
      </c>
      <c r="C2598">
        <v>45</v>
      </c>
      <c r="D2598">
        <v>24.327000000000002</v>
      </c>
      <c r="E2598">
        <v>6388</v>
      </c>
      <c r="F2598">
        <v>6401</v>
      </c>
      <c r="G2598">
        <v>6415</v>
      </c>
      <c r="H2598" t="s">
        <v>26</v>
      </c>
      <c r="I2598">
        <v>170438</v>
      </c>
      <c r="J2598">
        <v>4099144</v>
      </c>
      <c r="K2598">
        <v>1.64</v>
      </c>
      <c r="L2598">
        <v>0.32300000000000001</v>
      </c>
      <c r="M2598">
        <v>3</v>
      </c>
    </row>
    <row r="2599" spans="1:13" x14ac:dyDescent="0.2">
      <c r="A2599" t="s">
        <v>282</v>
      </c>
      <c r="B2599" t="s">
        <v>82</v>
      </c>
      <c r="C2599">
        <v>46</v>
      </c>
      <c r="D2599">
        <v>24.76</v>
      </c>
      <c r="E2599">
        <v>6508</v>
      </c>
      <c r="F2599">
        <v>6538</v>
      </c>
      <c r="G2599">
        <v>6559</v>
      </c>
      <c r="H2599" t="s">
        <v>38</v>
      </c>
      <c r="I2599">
        <v>325095</v>
      </c>
      <c r="J2599">
        <v>7890822</v>
      </c>
      <c r="K2599">
        <v>3.15</v>
      </c>
      <c r="L2599">
        <v>0.621</v>
      </c>
      <c r="M2599">
        <v>3</v>
      </c>
    </row>
    <row r="2600" spans="1:13" x14ac:dyDescent="0.2">
      <c r="A2600" t="s">
        <v>282</v>
      </c>
      <c r="B2600" t="s">
        <v>83</v>
      </c>
      <c r="C2600">
        <v>47</v>
      </c>
      <c r="D2600">
        <v>24.977</v>
      </c>
      <c r="E2600">
        <v>6559</v>
      </c>
      <c r="F2600">
        <v>6606</v>
      </c>
      <c r="G2600">
        <v>6629</v>
      </c>
      <c r="H2600" t="s">
        <v>34</v>
      </c>
      <c r="I2600">
        <v>387009</v>
      </c>
      <c r="J2600">
        <v>11290004</v>
      </c>
      <c r="K2600">
        <v>4.51</v>
      </c>
      <c r="L2600">
        <v>0.88900000000000001</v>
      </c>
      <c r="M2600">
        <v>3</v>
      </c>
    </row>
    <row r="2601" spans="1:13" x14ac:dyDescent="0.2">
      <c r="A2601" t="s">
        <v>282</v>
      </c>
      <c r="B2601" t="s">
        <v>85</v>
      </c>
      <c r="C2601">
        <v>48</v>
      </c>
      <c r="D2601">
        <v>26.062999999999999</v>
      </c>
      <c r="E2601">
        <v>6924</v>
      </c>
      <c r="F2601">
        <v>6950</v>
      </c>
      <c r="G2601">
        <v>6978</v>
      </c>
      <c r="H2601" t="s">
        <v>45</v>
      </c>
      <c r="I2601">
        <v>875554</v>
      </c>
      <c r="J2601">
        <v>23903534</v>
      </c>
      <c r="K2601">
        <v>9.5399999999999991</v>
      </c>
      <c r="L2601">
        <v>1.8819999999999999</v>
      </c>
      <c r="M2601">
        <v>3</v>
      </c>
    </row>
    <row r="2602" spans="1:13" x14ac:dyDescent="0.2">
      <c r="A2602" t="s">
        <v>282</v>
      </c>
      <c r="B2602" t="s">
        <v>86</v>
      </c>
      <c r="C2602">
        <v>49</v>
      </c>
      <c r="D2602">
        <v>26.358000000000001</v>
      </c>
      <c r="E2602">
        <v>7022</v>
      </c>
      <c r="F2602">
        <v>7043</v>
      </c>
      <c r="G2602">
        <v>7053</v>
      </c>
      <c r="H2602" t="s">
        <v>45</v>
      </c>
      <c r="I2602">
        <v>202973</v>
      </c>
      <c r="J2602">
        <v>5493391</v>
      </c>
      <c r="K2602">
        <v>2.19</v>
      </c>
      <c r="L2602">
        <v>0.433</v>
      </c>
      <c r="M2602">
        <v>3</v>
      </c>
    </row>
    <row r="2603" spans="1:13" x14ac:dyDescent="0.2">
      <c r="A2603" t="s">
        <v>282</v>
      </c>
      <c r="B2603" t="s">
        <v>87</v>
      </c>
      <c r="C2603">
        <v>50</v>
      </c>
      <c r="D2603">
        <v>26.414000000000001</v>
      </c>
      <c r="E2603">
        <v>7053</v>
      </c>
      <c r="F2603">
        <v>7061</v>
      </c>
      <c r="G2603">
        <v>7079</v>
      </c>
      <c r="H2603" t="s">
        <v>105</v>
      </c>
      <c r="I2603">
        <v>172194</v>
      </c>
      <c r="J2603">
        <v>4346130</v>
      </c>
      <c r="K2603">
        <v>1.73</v>
      </c>
      <c r="L2603">
        <v>0.34200000000000003</v>
      </c>
      <c r="M2603">
        <v>3</v>
      </c>
    </row>
    <row r="2604" spans="1:13" x14ac:dyDescent="0.2">
      <c r="A2604" t="s">
        <v>282</v>
      </c>
      <c r="B2604" t="s">
        <v>88</v>
      </c>
      <c r="C2604">
        <v>51</v>
      </c>
      <c r="D2604">
        <v>31.238</v>
      </c>
      <c r="E2604">
        <v>8566</v>
      </c>
      <c r="F2604">
        <v>8586</v>
      </c>
      <c r="G2604">
        <v>8619</v>
      </c>
      <c r="H2604" t="s">
        <v>114</v>
      </c>
      <c r="I2604">
        <v>180952</v>
      </c>
      <c r="J2604">
        <v>5417973</v>
      </c>
      <c r="K2604">
        <v>2.16</v>
      </c>
      <c r="L2604">
        <v>0.42699999999999999</v>
      </c>
      <c r="M2604">
        <v>3</v>
      </c>
    </row>
    <row r="2605" spans="1:13" x14ac:dyDescent="0.2">
      <c r="A2605" t="s">
        <v>282</v>
      </c>
      <c r="B2605" t="s">
        <v>89</v>
      </c>
      <c r="C2605">
        <v>52</v>
      </c>
      <c r="D2605">
        <v>32.003</v>
      </c>
      <c r="E2605">
        <v>8801</v>
      </c>
      <c r="F2605">
        <v>8828</v>
      </c>
      <c r="G2605">
        <v>8864</v>
      </c>
      <c r="H2605" t="s">
        <v>66</v>
      </c>
      <c r="I2605">
        <v>215730</v>
      </c>
      <c r="J2605">
        <v>6529986</v>
      </c>
      <c r="K2605">
        <v>2.61</v>
      </c>
      <c r="L2605">
        <v>0.51400000000000001</v>
      </c>
      <c r="M2605">
        <v>3</v>
      </c>
    </row>
    <row r="2606" spans="1:13" x14ac:dyDescent="0.2">
      <c r="A2606" t="s">
        <v>282</v>
      </c>
      <c r="B2606" t="s">
        <v>91</v>
      </c>
      <c r="C2606">
        <v>53</v>
      </c>
      <c r="D2606">
        <v>35.091999999999999</v>
      </c>
      <c r="E2606">
        <v>9775</v>
      </c>
      <c r="F2606">
        <v>9805</v>
      </c>
      <c r="G2606">
        <v>9834</v>
      </c>
      <c r="H2606" t="s">
        <v>66</v>
      </c>
      <c r="I2606">
        <v>582939</v>
      </c>
      <c r="J2606">
        <v>11061789</v>
      </c>
      <c r="K2606">
        <v>4.41</v>
      </c>
      <c r="L2606">
        <v>0.871</v>
      </c>
      <c r="M2606">
        <v>3</v>
      </c>
    </row>
    <row r="2607" spans="1:13" x14ac:dyDescent="0.2">
      <c r="A2607" t="s">
        <v>283</v>
      </c>
      <c r="B2607" t="s">
        <v>13</v>
      </c>
      <c r="C2607">
        <v>1</v>
      </c>
      <c r="D2607">
        <v>4.2149999999999999</v>
      </c>
      <c r="E2607">
        <v>21</v>
      </c>
      <c r="F2607">
        <v>40</v>
      </c>
      <c r="G2607">
        <v>73</v>
      </c>
      <c r="H2607" t="s">
        <v>240</v>
      </c>
      <c r="I2607">
        <v>92179</v>
      </c>
      <c r="J2607">
        <v>2880155</v>
      </c>
      <c r="K2607">
        <v>5.13</v>
      </c>
      <c r="L2607">
        <v>0.41599999999999998</v>
      </c>
      <c r="M2607">
        <v>3</v>
      </c>
    </row>
    <row r="2608" spans="1:13" x14ac:dyDescent="0.2">
      <c r="A2608" t="s">
        <v>283</v>
      </c>
      <c r="B2608" t="s">
        <v>15</v>
      </c>
      <c r="C2608">
        <v>2</v>
      </c>
      <c r="D2608">
        <v>4.3840000000000003</v>
      </c>
      <c r="E2608">
        <v>73</v>
      </c>
      <c r="F2608">
        <v>94</v>
      </c>
      <c r="G2608">
        <v>121</v>
      </c>
      <c r="H2608" t="s">
        <v>240</v>
      </c>
      <c r="I2608">
        <v>193861</v>
      </c>
      <c r="J2608">
        <v>4716741</v>
      </c>
      <c r="K2608">
        <v>8.4</v>
      </c>
      <c r="L2608">
        <v>0.68100000000000005</v>
      </c>
      <c r="M2608">
        <v>3</v>
      </c>
    </row>
    <row r="2609" spans="1:13" x14ac:dyDescent="0.2">
      <c r="A2609" t="s">
        <v>283</v>
      </c>
      <c r="B2609" t="s">
        <v>17</v>
      </c>
      <c r="C2609">
        <v>3</v>
      </c>
      <c r="D2609">
        <v>4.5940000000000003</v>
      </c>
      <c r="E2609">
        <v>147</v>
      </c>
      <c r="F2609">
        <v>160</v>
      </c>
      <c r="G2609">
        <v>198</v>
      </c>
      <c r="H2609" t="s">
        <v>167</v>
      </c>
      <c r="I2609">
        <v>80619</v>
      </c>
      <c r="J2609">
        <v>5870122</v>
      </c>
      <c r="K2609">
        <v>10.45</v>
      </c>
      <c r="L2609">
        <v>0.84799999999999998</v>
      </c>
      <c r="M2609">
        <v>3</v>
      </c>
    </row>
    <row r="2610" spans="1:13" x14ac:dyDescent="0.2">
      <c r="A2610" t="s">
        <v>283</v>
      </c>
      <c r="B2610" t="s">
        <v>19</v>
      </c>
      <c r="C2610">
        <v>4</v>
      </c>
      <c r="D2610">
        <v>4.75</v>
      </c>
      <c r="E2610">
        <v>198</v>
      </c>
      <c r="F2610">
        <v>210</v>
      </c>
      <c r="G2610">
        <v>227</v>
      </c>
      <c r="H2610" t="s">
        <v>113</v>
      </c>
      <c r="I2610">
        <v>137409</v>
      </c>
      <c r="J2610">
        <v>4526880</v>
      </c>
      <c r="K2610">
        <v>8.06</v>
      </c>
      <c r="L2610">
        <v>0.65400000000000003</v>
      </c>
      <c r="M2610">
        <v>3</v>
      </c>
    </row>
    <row r="2611" spans="1:13" x14ac:dyDescent="0.2">
      <c r="A2611" t="s">
        <v>283</v>
      </c>
      <c r="B2611" t="s">
        <v>21</v>
      </c>
      <c r="C2611">
        <v>5</v>
      </c>
      <c r="D2611">
        <v>4.8460000000000001</v>
      </c>
      <c r="E2611">
        <v>227</v>
      </c>
      <c r="F2611">
        <v>240</v>
      </c>
      <c r="G2611">
        <v>309</v>
      </c>
      <c r="H2611" t="s">
        <v>105</v>
      </c>
      <c r="I2611">
        <v>244335</v>
      </c>
      <c r="J2611">
        <v>12823625</v>
      </c>
      <c r="K2611">
        <v>22.83</v>
      </c>
      <c r="L2611">
        <v>1.8520000000000001</v>
      </c>
      <c r="M2611">
        <v>3</v>
      </c>
    </row>
    <row r="2612" spans="1:13" x14ac:dyDescent="0.2">
      <c r="A2612" t="s">
        <v>283</v>
      </c>
      <c r="B2612" t="s">
        <v>23</v>
      </c>
      <c r="C2612">
        <v>6</v>
      </c>
      <c r="D2612">
        <v>5.444</v>
      </c>
      <c r="E2612">
        <v>397</v>
      </c>
      <c r="F2612">
        <v>429</v>
      </c>
      <c r="G2612">
        <v>486</v>
      </c>
      <c r="H2612" t="s">
        <v>45</v>
      </c>
      <c r="I2612">
        <v>301717</v>
      </c>
      <c r="J2612">
        <v>6585236</v>
      </c>
      <c r="K2612">
        <v>11.73</v>
      </c>
      <c r="L2612">
        <v>0.95099999999999996</v>
      </c>
      <c r="M2612">
        <v>3</v>
      </c>
    </row>
    <row r="2613" spans="1:13" x14ac:dyDescent="0.2">
      <c r="A2613" t="s">
        <v>283</v>
      </c>
      <c r="B2613" t="s">
        <v>25</v>
      </c>
      <c r="C2613">
        <v>7</v>
      </c>
      <c r="D2613">
        <v>5.7539999999999996</v>
      </c>
      <c r="E2613">
        <v>512</v>
      </c>
      <c r="F2613">
        <v>527</v>
      </c>
      <c r="G2613">
        <v>556</v>
      </c>
      <c r="H2613" t="s">
        <v>45</v>
      </c>
      <c r="I2613">
        <v>402000</v>
      </c>
      <c r="J2613">
        <v>16418875</v>
      </c>
      <c r="K2613">
        <v>29.23</v>
      </c>
      <c r="L2613">
        <v>2.3719999999999999</v>
      </c>
      <c r="M2613">
        <v>3</v>
      </c>
    </row>
    <row r="2614" spans="1:13" x14ac:dyDescent="0.2">
      <c r="A2614" t="s">
        <v>283</v>
      </c>
      <c r="B2614" t="s">
        <v>27</v>
      </c>
      <c r="C2614">
        <v>8</v>
      </c>
      <c r="D2614">
        <v>5.8970000000000002</v>
      </c>
      <c r="E2614">
        <v>556</v>
      </c>
      <c r="F2614">
        <v>572</v>
      </c>
      <c r="G2614">
        <v>621</v>
      </c>
      <c r="H2614" t="s">
        <v>113</v>
      </c>
      <c r="I2614">
        <v>163548</v>
      </c>
      <c r="J2614">
        <v>11707671</v>
      </c>
      <c r="K2614">
        <v>20.85</v>
      </c>
      <c r="L2614">
        <v>1.6910000000000001</v>
      </c>
      <c r="M2614">
        <v>3</v>
      </c>
    </row>
    <row r="2615" spans="1:13" x14ac:dyDescent="0.2">
      <c r="A2615" t="s">
        <v>283</v>
      </c>
      <c r="B2615" t="s">
        <v>29</v>
      </c>
      <c r="C2615">
        <v>9</v>
      </c>
      <c r="D2615">
        <v>6.1</v>
      </c>
      <c r="E2615">
        <v>621</v>
      </c>
      <c r="F2615">
        <v>637</v>
      </c>
      <c r="G2615">
        <v>687</v>
      </c>
      <c r="H2615" t="s">
        <v>101</v>
      </c>
      <c r="I2615">
        <v>135196</v>
      </c>
      <c r="J2615">
        <v>5970790</v>
      </c>
      <c r="K2615">
        <v>10.63</v>
      </c>
      <c r="L2615">
        <v>0.86199999999999999</v>
      </c>
      <c r="M2615">
        <v>3</v>
      </c>
    </row>
    <row r="2616" spans="1:13" x14ac:dyDescent="0.2">
      <c r="A2616" t="s">
        <v>283</v>
      </c>
      <c r="B2616" t="s">
        <v>31</v>
      </c>
      <c r="C2616">
        <v>10</v>
      </c>
      <c r="D2616">
        <v>6.4349999999999996</v>
      </c>
      <c r="E2616">
        <v>713</v>
      </c>
      <c r="F2616">
        <v>743</v>
      </c>
      <c r="G2616">
        <v>773</v>
      </c>
      <c r="H2616" t="s">
        <v>95</v>
      </c>
      <c r="I2616">
        <v>101296</v>
      </c>
      <c r="J2616">
        <v>3386216</v>
      </c>
      <c r="K2616">
        <v>6.03</v>
      </c>
      <c r="L2616">
        <v>0.48899999999999999</v>
      </c>
      <c r="M2616">
        <v>3</v>
      </c>
    </row>
    <row r="2617" spans="1:13" x14ac:dyDescent="0.2">
      <c r="A2617" t="s">
        <v>283</v>
      </c>
      <c r="B2617" t="s">
        <v>33</v>
      </c>
      <c r="C2617">
        <v>11</v>
      </c>
      <c r="D2617">
        <v>7.1040000000000001</v>
      </c>
      <c r="E2617">
        <v>940</v>
      </c>
      <c r="F2617">
        <v>954</v>
      </c>
      <c r="G2617">
        <v>1020</v>
      </c>
      <c r="H2617" t="s">
        <v>156</v>
      </c>
      <c r="I2617">
        <v>151766</v>
      </c>
      <c r="J2617">
        <v>8073640</v>
      </c>
      <c r="K2617">
        <v>14.38</v>
      </c>
      <c r="L2617">
        <v>1.1659999999999999</v>
      </c>
      <c r="M2617">
        <v>3</v>
      </c>
    </row>
    <row r="2618" spans="1:13" x14ac:dyDescent="0.2">
      <c r="A2618" t="s">
        <v>283</v>
      </c>
      <c r="B2618" t="s">
        <v>35</v>
      </c>
      <c r="C2618">
        <v>12</v>
      </c>
      <c r="D2618">
        <v>7.4989999999999997</v>
      </c>
      <c r="E2618">
        <v>1045</v>
      </c>
      <c r="F2618">
        <v>1079</v>
      </c>
      <c r="G2618">
        <v>1165</v>
      </c>
      <c r="H2618" t="s">
        <v>76</v>
      </c>
      <c r="I2618">
        <v>393717</v>
      </c>
      <c r="J2618">
        <v>21847318</v>
      </c>
      <c r="K2618">
        <v>38.9</v>
      </c>
      <c r="L2618">
        <v>3.1560000000000001</v>
      </c>
      <c r="M2618">
        <v>3</v>
      </c>
    </row>
    <row r="2619" spans="1:13" x14ac:dyDescent="0.2">
      <c r="A2619" t="s">
        <v>283</v>
      </c>
      <c r="B2619" t="s">
        <v>37</v>
      </c>
      <c r="C2619">
        <v>13</v>
      </c>
      <c r="D2619">
        <v>7.8390000000000004</v>
      </c>
      <c r="E2619">
        <v>1165</v>
      </c>
      <c r="F2619">
        <v>1186</v>
      </c>
      <c r="G2619">
        <v>1198</v>
      </c>
      <c r="H2619" t="s">
        <v>118</v>
      </c>
      <c r="I2619">
        <v>49153</v>
      </c>
      <c r="J2619">
        <v>1193614</v>
      </c>
      <c r="K2619">
        <v>2.13</v>
      </c>
      <c r="L2619">
        <v>0.17199999999999999</v>
      </c>
      <c r="M2619">
        <v>3</v>
      </c>
    </row>
    <row r="2620" spans="1:13" x14ac:dyDescent="0.2">
      <c r="A2620" t="s">
        <v>283</v>
      </c>
      <c r="B2620" t="s">
        <v>39</v>
      </c>
      <c r="C2620">
        <v>14</v>
      </c>
      <c r="D2620">
        <v>8.2249999999999996</v>
      </c>
      <c r="E2620">
        <v>1286</v>
      </c>
      <c r="F2620">
        <v>1309</v>
      </c>
      <c r="G2620">
        <v>1337</v>
      </c>
      <c r="H2620" t="s">
        <v>68</v>
      </c>
      <c r="I2620">
        <v>73638</v>
      </c>
      <c r="J2620">
        <v>3084152</v>
      </c>
      <c r="K2620">
        <v>5.49</v>
      </c>
      <c r="L2620">
        <v>0.44500000000000001</v>
      </c>
      <c r="M2620">
        <v>3</v>
      </c>
    </row>
    <row r="2621" spans="1:13" x14ac:dyDescent="0.2">
      <c r="A2621" t="s">
        <v>283</v>
      </c>
      <c r="B2621" t="s">
        <v>40</v>
      </c>
      <c r="C2621">
        <v>15</v>
      </c>
      <c r="D2621">
        <v>8.3819999999999997</v>
      </c>
      <c r="E2621">
        <v>1344</v>
      </c>
      <c r="F2621">
        <v>1358</v>
      </c>
      <c r="G2621">
        <v>1370</v>
      </c>
      <c r="H2621" t="s">
        <v>127</v>
      </c>
      <c r="I2621">
        <v>138974</v>
      </c>
      <c r="J2621">
        <v>4205673</v>
      </c>
      <c r="K2621">
        <v>7.49</v>
      </c>
      <c r="L2621">
        <v>0.60699999999999998</v>
      </c>
      <c r="M2621">
        <v>3</v>
      </c>
    </row>
    <row r="2622" spans="1:13" x14ac:dyDescent="0.2">
      <c r="A2622" t="s">
        <v>283</v>
      </c>
      <c r="B2622" t="s">
        <v>41</v>
      </c>
      <c r="C2622">
        <v>16</v>
      </c>
      <c r="D2622">
        <v>8.4640000000000004</v>
      </c>
      <c r="E2622">
        <v>1370</v>
      </c>
      <c r="F2622">
        <v>1384</v>
      </c>
      <c r="G2622">
        <v>1423</v>
      </c>
      <c r="H2622" t="s">
        <v>26</v>
      </c>
      <c r="I2622">
        <v>249531</v>
      </c>
      <c r="J2622">
        <v>11105132</v>
      </c>
      <c r="K2622">
        <v>19.77</v>
      </c>
      <c r="L2622">
        <v>1.6040000000000001</v>
      </c>
      <c r="M2622">
        <v>3</v>
      </c>
    </row>
    <row r="2623" spans="1:13" x14ac:dyDescent="0.2">
      <c r="A2623" t="s">
        <v>283</v>
      </c>
      <c r="B2623" t="s">
        <v>42</v>
      </c>
      <c r="C2623">
        <v>17</v>
      </c>
      <c r="D2623">
        <v>8.9250000000000007</v>
      </c>
      <c r="E2623">
        <v>1509</v>
      </c>
      <c r="F2623">
        <v>1530</v>
      </c>
      <c r="G2623">
        <v>1588</v>
      </c>
      <c r="H2623" t="s">
        <v>36</v>
      </c>
      <c r="I2623">
        <v>143218</v>
      </c>
      <c r="J2623">
        <v>8036580</v>
      </c>
      <c r="K2623">
        <v>14.31</v>
      </c>
      <c r="L2623">
        <v>1.161</v>
      </c>
      <c r="M2623">
        <v>3</v>
      </c>
    </row>
    <row r="2624" spans="1:13" x14ac:dyDescent="0.2">
      <c r="A2624" t="s">
        <v>283</v>
      </c>
      <c r="B2624" t="s">
        <v>44</v>
      </c>
      <c r="C2624">
        <v>18</v>
      </c>
      <c r="D2624">
        <v>9.8330000000000002</v>
      </c>
      <c r="E2624">
        <v>1768</v>
      </c>
      <c r="F2624">
        <v>1817</v>
      </c>
      <c r="G2624">
        <v>1836</v>
      </c>
      <c r="H2624" t="s">
        <v>127</v>
      </c>
      <c r="I2624">
        <v>390555</v>
      </c>
      <c r="J2624">
        <v>13749148</v>
      </c>
      <c r="K2624">
        <v>24.48</v>
      </c>
      <c r="L2624">
        <v>1.986</v>
      </c>
      <c r="M2624">
        <v>3</v>
      </c>
    </row>
    <row r="2625" spans="1:13" x14ac:dyDescent="0.2">
      <c r="A2625" t="s">
        <v>283</v>
      </c>
      <c r="B2625" t="s">
        <v>46</v>
      </c>
      <c r="C2625">
        <v>19</v>
      </c>
      <c r="D2625">
        <v>9.9440000000000008</v>
      </c>
      <c r="E2625">
        <v>1836</v>
      </c>
      <c r="F2625">
        <v>1852</v>
      </c>
      <c r="G2625">
        <v>1901</v>
      </c>
      <c r="H2625" t="s">
        <v>123</v>
      </c>
      <c r="I2625">
        <v>215099</v>
      </c>
      <c r="J2625">
        <v>12323921</v>
      </c>
      <c r="K2625">
        <v>21.94</v>
      </c>
      <c r="L2625">
        <v>1.78</v>
      </c>
      <c r="M2625">
        <v>3</v>
      </c>
    </row>
    <row r="2626" spans="1:13" x14ac:dyDescent="0.2">
      <c r="A2626" t="s">
        <v>283</v>
      </c>
      <c r="B2626" t="s">
        <v>48</v>
      </c>
      <c r="C2626">
        <v>20</v>
      </c>
      <c r="D2626">
        <v>10.16</v>
      </c>
      <c r="E2626">
        <v>1901</v>
      </c>
      <c r="F2626">
        <v>1920</v>
      </c>
      <c r="G2626">
        <v>1941</v>
      </c>
      <c r="H2626" t="s">
        <v>26</v>
      </c>
      <c r="I2626">
        <v>77081</v>
      </c>
      <c r="J2626">
        <v>3027074</v>
      </c>
      <c r="K2626">
        <v>5.39</v>
      </c>
      <c r="L2626">
        <v>0.437</v>
      </c>
      <c r="M2626">
        <v>3</v>
      </c>
    </row>
    <row r="2627" spans="1:13" x14ac:dyDescent="0.2">
      <c r="A2627" t="s">
        <v>283</v>
      </c>
      <c r="B2627" t="s">
        <v>50</v>
      </c>
      <c r="C2627">
        <v>21</v>
      </c>
      <c r="D2627">
        <v>10.363</v>
      </c>
      <c r="E2627">
        <v>1941</v>
      </c>
      <c r="F2627">
        <v>1985</v>
      </c>
      <c r="G2627">
        <v>2006</v>
      </c>
      <c r="H2627" t="s">
        <v>22</v>
      </c>
      <c r="I2627">
        <v>409236</v>
      </c>
      <c r="J2627">
        <v>27958986</v>
      </c>
      <c r="K2627">
        <v>49.78</v>
      </c>
      <c r="L2627">
        <v>4.0380000000000003</v>
      </c>
      <c r="M2627">
        <v>3</v>
      </c>
    </row>
    <row r="2628" spans="1:13" x14ac:dyDescent="0.2">
      <c r="A2628" t="s">
        <v>283</v>
      </c>
      <c r="B2628" t="s">
        <v>51</v>
      </c>
      <c r="C2628">
        <v>22</v>
      </c>
      <c r="D2628">
        <v>10.474</v>
      </c>
      <c r="E2628">
        <v>2006</v>
      </c>
      <c r="F2628">
        <v>2020</v>
      </c>
      <c r="G2628">
        <v>2086</v>
      </c>
      <c r="H2628" t="s">
        <v>20</v>
      </c>
      <c r="I2628">
        <v>757781</v>
      </c>
      <c r="J2628">
        <v>29865084</v>
      </c>
      <c r="K2628">
        <v>53.18</v>
      </c>
      <c r="L2628">
        <v>4.3140000000000001</v>
      </c>
      <c r="M2628">
        <v>3</v>
      </c>
    </row>
    <row r="2629" spans="1:13" x14ac:dyDescent="0.2">
      <c r="A2629" t="s">
        <v>283</v>
      </c>
      <c r="B2629" t="s">
        <v>53</v>
      </c>
      <c r="C2629">
        <v>23</v>
      </c>
      <c r="D2629">
        <v>10.956</v>
      </c>
      <c r="E2629">
        <v>2157</v>
      </c>
      <c r="F2629">
        <v>2172</v>
      </c>
      <c r="G2629">
        <v>2196</v>
      </c>
      <c r="H2629" t="s">
        <v>43</v>
      </c>
      <c r="I2629">
        <v>121850</v>
      </c>
      <c r="J2629">
        <v>4724628</v>
      </c>
      <c r="K2629">
        <v>8.41</v>
      </c>
      <c r="L2629">
        <v>0.68200000000000005</v>
      </c>
      <c r="M2629">
        <v>3</v>
      </c>
    </row>
    <row r="2630" spans="1:13" x14ac:dyDescent="0.2">
      <c r="A2630" t="s">
        <v>283</v>
      </c>
      <c r="B2630" t="s">
        <v>55</v>
      </c>
      <c r="C2630">
        <v>24</v>
      </c>
      <c r="D2630">
        <v>11.176</v>
      </c>
      <c r="E2630">
        <v>2220</v>
      </c>
      <c r="F2630">
        <v>2242</v>
      </c>
      <c r="G2630">
        <v>2305</v>
      </c>
      <c r="H2630" t="s">
        <v>113</v>
      </c>
      <c r="I2630">
        <v>139359</v>
      </c>
      <c r="J2630">
        <v>10755832</v>
      </c>
      <c r="K2630">
        <v>19.149999999999999</v>
      </c>
      <c r="L2630">
        <v>1.554</v>
      </c>
      <c r="M2630">
        <v>3</v>
      </c>
    </row>
    <row r="2631" spans="1:13" x14ac:dyDescent="0.2">
      <c r="A2631" t="s">
        <v>283</v>
      </c>
      <c r="B2631" t="s">
        <v>57</v>
      </c>
      <c r="C2631">
        <v>25</v>
      </c>
      <c r="D2631">
        <v>11.819000000000001</v>
      </c>
      <c r="E2631">
        <v>2410</v>
      </c>
      <c r="F2631">
        <v>2445</v>
      </c>
      <c r="G2631">
        <v>2467</v>
      </c>
      <c r="H2631" t="s">
        <v>158</v>
      </c>
      <c r="I2631">
        <v>72387</v>
      </c>
      <c r="J2631">
        <v>3384757</v>
      </c>
      <c r="K2631">
        <v>6.03</v>
      </c>
      <c r="L2631">
        <v>0.48899999999999999</v>
      </c>
      <c r="M2631">
        <v>3</v>
      </c>
    </row>
    <row r="2632" spans="1:13" x14ac:dyDescent="0.2">
      <c r="A2632" t="s">
        <v>283</v>
      </c>
      <c r="B2632" t="s">
        <v>58</v>
      </c>
      <c r="C2632">
        <v>26</v>
      </c>
      <c r="D2632">
        <v>12.035</v>
      </c>
      <c r="E2632">
        <v>2498</v>
      </c>
      <c r="F2632">
        <v>2514</v>
      </c>
      <c r="G2632">
        <v>2553</v>
      </c>
      <c r="H2632" t="s">
        <v>49</v>
      </c>
      <c r="I2632">
        <v>163816</v>
      </c>
      <c r="J2632">
        <v>6960362</v>
      </c>
      <c r="K2632">
        <v>12.39</v>
      </c>
      <c r="L2632">
        <v>1.0049999999999999</v>
      </c>
      <c r="M2632">
        <v>3</v>
      </c>
    </row>
    <row r="2633" spans="1:13" x14ac:dyDescent="0.2">
      <c r="A2633" t="s">
        <v>283</v>
      </c>
      <c r="B2633" t="s">
        <v>59</v>
      </c>
      <c r="C2633">
        <v>27</v>
      </c>
      <c r="D2633">
        <v>12.297000000000001</v>
      </c>
      <c r="E2633">
        <v>2580</v>
      </c>
      <c r="F2633">
        <v>2596</v>
      </c>
      <c r="G2633">
        <v>2621</v>
      </c>
      <c r="H2633" t="s">
        <v>99</v>
      </c>
      <c r="I2633">
        <v>300528</v>
      </c>
      <c r="J2633">
        <v>9085939</v>
      </c>
      <c r="K2633">
        <v>16.18</v>
      </c>
      <c r="L2633">
        <v>1.3120000000000001</v>
      </c>
      <c r="M2633">
        <v>3</v>
      </c>
    </row>
    <row r="2634" spans="1:13" x14ac:dyDescent="0.2">
      <c r="A2634" t="s">
        <v>283</v>
      </c>
      <c r="B2634" t="s">
        <v>60</v>
      </c>
      <c r="C2634">
        <v>28</v>
      </c>
      <c r="D2634">
        <v>13.363</v>
      </c>
      <c r="E2634">
        <v>2919</v>
      </c>
      <c r="F2634">
        <v>2934</v>
      </c>
      <c r="G2634">
        <v>2948</v>
      </c>
      <c r="H2634" t="s">
        <v>38</v>
      </c>
      <c r="I2634">
        <v>104279</v>
      </c>
      <c r="J2634">
        <v>3840066</v>
      </c>
      <c r="K2634">
        <v>6.84</v>
      </c>
      <c r="L2634">
        <v>0.55500000000000005</v>
      </c>
      <c r="M2634">
        <v>3</v>
      </c>
    </row>
    <row r="2635" spans="1:13" x14ac:dyDescent="0.2">
      <c r="A2635" t="s">
        <v>283</v>
      </c>
      <c r="B2635" t="s">
        <v>61</v>
      </c>
      <c r="C2635">
        <v>29</v>
      </c>
      <c r="D2635">
        <v>13.513999999999999</v>
      </c>
      <c r="E2635">
        <v>2965</v>
      </c>
      <c r="F2635">
        <v>2981</v>
      </c>
      <c r="G2635">
        <v>3022</v>
      </c>
      <c r="H2635" t="s">
        <v>22</v>
      </c>
      <c r="I2635">
        <v>1816875</v>
      </c>
      <c r="J2635">
        <v>56161819</v>
      </c>
      <c r="K2635">
        <v>100</v>
      </c>
      <c r="L2635">
        <v>8.1120000000000001</v>
      </c>
      <c r="M2635">
        <v>3</v>
      </c>
    </row>
    <row r="2636" spans="1:13" x14ac:dyDescent="0.2">
      <c r="A2636" t="s">
        <v>283</v>
      </c>
      <c r="B2636" t="s">
        <v>62</v>
      </c>
      <c r="C2636">
        <v>30</v>
      </c>
      <c r="D2636">
        <v>13.89</v>
      </c>
      <c r="E2636">
        <v>3053</v>
      </c>
      <c r="F2636">
        <v>3100</v>
      </c>
      <c r="G2636">
        <v>3151</v>
      </c>
      <c r="H2636" t="s">
        <v>16</v>
      </c>
      <c r="I2636">
        <v>463821</v>
      </c>
      <c r="J2636">
        <v>17084406</v>
      </c>
      <c r="K2636">
        <v>30.42</v>
      </c>
      <c r="L2636">
        <v>2.468</v>
      </c>
      <c r="M2636">
        <v>3</v>
      </c>
    </row>
    <row r="2637" spans="1:13" x14ac:dyDescent="0.2">
      <c r="A2637" t="s">
        <v>283</v>
      </c>
      <c r="B2637" t="s">
        <v>63</v>
      </c>
      <c r="C2637">
        <v>31</v>
      </c>
      <c r="D2637">
        <v>14.512</v>
      </c>
      <c r="E2637">
        <v>3271</v>
      </c>
      <c r="F2637">
        <v>3297</v>
      </c>
      <c r="G2637">
        <v>3335</v>
      </c>
      <c r="H2637" t="s">
        <v>110</v>
      </c>
      <c r="I2637">
        <v>74142</v>
      </c>
      <c r="J2637">
        <v>2792965</v>
      </c>
      <c r="K2637">
        <v>4.97</v>
      </c>
      <c r="L2637">
        <v>0.40300000000000002</v>
      </c>
      <c r="M2637">
        <v>3</v>
      </c>
    </row>
    <row r="2638" spans="1:13" x14ac:dyDescent="0.2">
      <c r="A2638" t="s">
        <v>283</v>
      </c>
      <c r="B2638" t="s">
        <v>65</v>
      </c>
      <c r="C2638">
        <v>32</v>
      </c>
      <c r="D2638">
        <v>14.731</v>
      </c>
      <c r="E2638">
        <v>3338</v>
      </c>
      <c r="F2638">
        <v>3366</v>
      </c>
      <c r="G2638">
        <v>3387</v>
      </c>
      <c r="H2638" t="s">
        <v>110</v>
      </c>
      <c r="I2638">
        <v>112134</v>
      </c>
      <c r="J2638">
        <v>3805671</v>
      </c>
      <c r="K2638">
        <v>6.78</v>
      </c>
      <c r="L2638">
        <v>0.55000000000000004</v>
      </c>
      <c r="M2638">
        <v>3</v>
      </c>
    </row>
    <row r="2639" spans="1:13" x14ac:dyDescent="0.2">
      <c r="A2639" t="s">
        <v>283</v>
      </c>
      <c r="B2639" t="s">
        <v>67</v>
      </c>
      <c r="C2639">
        <v>33</v>
      </c>
      <c r="D2639">
        <v>14.949</v>
      </c>
      <c r="E2639">
        <v>3403</v>
      </c>
      <c r="F2639">
        <v>3435</v>
      </c>
      <c r="G2639">
        <v>3479</v>
      </c>
      <c r="H2639" t="s">
        <v>95</v>
      </c>
      <c r="I2639">
        <v>196477</v>
      </c>
      <c r="J2639">
        <v>6416684</v>
      </c>
      <c r="K2639">
        <v>11.43</v>
      </c>
      <c r="L2639">
        <v>0.92700000000000005</v>
      </c>
      <c r="M2639">
        <v>3</v>
      </c>
    </row>
    <row r="2640" spans="1:13" x14ac:dyDescent="0.2">
      <c r="A2640" t="s">
        <v>283</v>
      </c>
      <c r="B2640" t="s">
        <v>69</v>
      </c>
      <c r="C2640">
        <v>34</v>
      </c>
      <c r="D2640">
        <v>15.159000000000001</v>
      </c>
      <c r="E2640">
        <v>3479</v>
      </c>
      <c r="F2640">
        <v>3501</v>
      </c>
      <c r="G2640">
        <v>3522</v>
      </c>
      <c r="H2640" t="s">
        <v>99</v>
      </c>
      <c r="I2640">
        <v>123318</v>
      </c>
      <c r="J2640">
        <v>5212600</v>
      </c>
      <c r="K2640">
        <v>9.2799999999999994</v>
      </c>
      <c r="L2640">
        <v>0.753</v>
      </c>
      <c r="M2640">
        <v>3</v>
      </c>
    </row>
    <row r="2641" spans="1:13" x14ac:dyDescent="0.2">
      <c r="A2641" t="s">
        <v>283</v>
      </c>
      <c r="B2641" t="s">
        <v>70</v>
      </c>
      <c r="C2641">
        <v>35</v>
      </c>
      <c r="D2641">
        <v>15.268000000000001</v>
      </c>
      <c r="E2641">
        <v>3522</v>
      </c>
      <c r="F2641">
        <v>3536</v>
      </c>
      <c r="G2641">
        <v>3565</v>
      </c>
      <c r="H2641" t="s">
        <v>52</v>
      </c>
      <c r="I2641">
        <v>148297</v>
      </c>
      <c r="J2641">
        <v>4898250</v>
      </c>
      <c r="K2641">
        <v>8.7200000000000006</v>
      </c>
      <c r="L2641">
        <v>0.70699999999999996</v>
      </c>
      <c r="M2641">
        <v>3</v>
      </c>
    </row>
    <row r="2642" spans="1:13" x14ac:dyDescent="0.2">
      <c r="A2642" t="s">
        <v>283</v>
      </c>
      <c r="B2642" t="s">
        <v>71</v>
      </c>
      <c r="C2642">
        <v>36</v>
      </c>
      <c r="D2642">
        <v>15.494</v>
      </c>
      <c r="E2642">
        <v>3597</v>
      </c>
      <c r="F2642">
        <v>3607</v>
      </c>
      <c r="G2642">
        <v>3629</v>
      </c>
      <c r="H2642" t="s">
        <v>117</v>
      </c>
      <c r="I2642">
        <v>99420</v>
      </c>
      <c r="J2642">
        <v>2899225</v>
      </c>
      <c r="K2642">
        <v>5.16</v>
      </c>
      <c r="L2642">
        <v>0.41899999999999998</v>
      </c>
      <c r="M2642">
        <v>3</v>
      </c>
    </row>
    <row r="2643" spans="1:13" x14ac:dyDescent="0.2">
      <c r="A2643" t="s">
        <v>283</v>
      </c>
      <c r="B2643" t="s">
        <v>72</v>
      </c>
      <c r="C2643">
        <v>37</v>
      </c>
      <c r="D2643">
        <v>15.715999999999999</v>
      </c>
      <c r="E2643">
        <v>3660</v>
      </c>
      <c r="F2643">
        <v>3678</v>
      </c>
      <c r="G2643">
        <v>3700</v>
      </c>
      <c r="H2643" t="s">
        <v>155</v>
      </c>
      <c r="I2643">
        <v>84279</v>
      </c>
      <c r="J2643">
        <v>2660276</v>
      </c>
      <c r="K2643">
        <v>4.74</v>
      </c>
      <c r="L2643">
        <v>0.38400000000000001</v>
      </c>
      <c r="M2643">
        <v>3</v>
      </c>
    </row>
    <row r="2644" spans="1:13" x14ac:dyDescent="0.2">
      <c r="A2644" t="s">
        <v>283</v>
      </c>
      <c r="B2644" t="s">
        <v>73</v>
      </c>
      <c r="C2644">
        <v>38</v>
      </c>
      <c r="D2644">
        <v>16.001000000000001</v>
      </c>
      <c r="E2644">
        <v>3737</v>
      </c>
      <c r="F2644">
        <v>3768</v>
      </c>
      <c r="G2644">
        <v>3788</v>
      </c>
      <c r="H2644" t="s">
        <v>76</v>
      </c>
      <c r="I2644">
        <v>301782</v>
      </c>
      <c r="J2644">
        <v>8047672</v>
      </c>
      <c r="K2644">
        <v>14.33</v>
      </c>
      <c r="L2644">
        <v>1.1619999999999999</v>
      </c>
      <c r="M2644">
        <v>3</v>
      </c>
    </row>
    <row r="2645" spans="1:13" x14ac:dyDescent="0.2">
      <c r="A2645" t="s">
        <v>283</v>
      </c>
      <c r="B2645" t="s">
        <v>74</v>
      </c>
      <c r="C2645">
        <v>39</v>
      </c>
      <c r="D2645">
        <v>16.116</v>
      </c>
      <c r="E2645">
        <v>3788</v>
      </c>
      <c r="F2645">
        <v>3804</v>
      </c>
      <c r="G2645">
        <v>3818</v>
      </c>
      <c r="H2645" t="s">
        <v>22</v>
      </c>
      <c r="I2645">
        <v>93944</v>
      </c>
      <c r="J2645">
        <v>2760843</v>
      </c>
      <c r="K2645">
        <v>4.92</v>
      </c>
      <c r="L2645">
        <v>0.39900000000000002</v>
      </c>
      <c r="M2645">
        <v>3</v>
      </c>
    </row>
    <row r="2646" spans="1:13" x14ac:dyDescent="0.2">
      <c r="A2646" t="s">
        <v>283</v>
      </c>
      <c r="B2646" t="s">
        <v>75</v>
      </c>
      <c r="C2646">
        <v>40</v>
      </c>
      <c r="D2646">
        <v>16.215</v>
      </c>
      <c r="E2646">
        <v>3818</v>
      </c>
      <c r="F2646">
        <v>3836</v>
      </c>
      <c r="G2646">
        <v>3856</v>
      </c>
      <c r="H2646" t="s">
        <v>26</v>
      </c>
      <c r="I2646">
        <v>235030</v>
      </c>
      <c r="J2646">
        <v>7216310</v>
      </c>
      <c r="K2646">
        <v>12.85</v>
      </c>
      <c r="L2646">
        <v>1.042</v>
      </c>
      <c r="M2646">
        <v>3</v>
      </c>
    </row>
    <row r="2647" spans="1:13" x14ac:dyDescent="0.2">
      <c r="A2647" t="s">
        <v>283</v>
      </c>
      <c r="B2647" t="s">
        <v>77</v>
      </c>
      <c r="C2647">
        <v>41</v>
      </c>
      <c r="D2647">
        <v>16.364999999999998</v>
      </c>
      <c r="E2647">
        <v>3856</v>
      </c>
      <c r="F2647">
        <v>3883</v>
      </c>
      <c r="G2647">
        <v>3904</v>
      </c>
      <c r="H2647" t="s">
        <v>22</v>
      </c>
      <c r="I2647">
        <v>568659</v>
      </c>
      <c r="J2647">
        <v>19149951</v>
      </c>
      <c r="K2647">
        <v>34.1</v>
      </c>
      <c r="L2647">
        <v>2.766</v>
      </c>
      <c r="M2647">
        <v>3</v>
      </c>
    </row>
    <row r="2648" spans="1:13" x14ac:dyDescent="0.2">
      <c r="A2648" t="s">
        <v>283</v>
      </c>
      <c r="B2648" t="s">
        <v>78</v>
      </c>
      <c r="C2648">
        <v>42</v>
      </c>
      <c r="D2648">
        <v>16.547999999999998</v>
      </c>
      <c r="E2648">
        <v>3904</v>
      </c>
      <c r="F2648">
        <v>3941</v>
      </c>
      <c r="G2648">
        <v>3969</v>
      </c>
      <c r="H2648" t="s">
        <v>118</v>
      </c>
      <c r="I2648">
        <v>1965582</v>
      </c>
      <c r="J2648">
        <v>50154660</v>
      </c>
      <c r="K2648">
        <v>89.3</v>
      </c>
      <c r="L2648">
        <v>7.2439999999999998</v>
      </c>
      <c r="M2648">
        <v>3</v>
      </c>
    </row>
    <row r="2649" spans="1:13" x14ac:dyDescent="0.2">
      <c r="A2649" t="s">
        <v>283</v>
      </c>
      <c r="B2649" t="s">
        <v>79</v>
      </c>
      <c r="C2649">
        <v>43</v>
      </c>
      <c r="D2649">
        <v>17.324999999999999</v>
      </c>
      <c r="E2649">
        <v>4111</v>
      </c>
      <c r="F2649">
        <v>4187</v>
      </c>
      <c r="G2649">
        <v>4203</v>
      </c>
      <c r="H2649" t="s">
        <v>45</v>
      </c>
      <c r="I2649">
        <v>474337</v>
      </c>
      <c r="J2649">
        <v>12428321</v>
      </c>
      <c r="K2649">
        <v>22.13</v>
      </c>
      <c r="L2649">
        <v>1.7949999999999999</v>
      </c>
      <c r="M2649">
        <v>3</v>
      </c>
    </row>
    <row r="2650" spans="1:13" x14ac:dyDescent="0.2">
      <c r="A2650" t="s">
        <v>283</v>
      </c>
      <c r="B2650" t="s">
        <v>80</v>
      </c>
      <c r="C2650">
        <v>44</v>
      </c>
      <c r="D2650">
        <v>17.431000000000001</v>
      </c>
      <c r="E2650">
        <v>4203</v>
      </c>
      <c r="F2650">
        <v>4220</v>
      </c>
      <c r="G2650">
        <v>4242</v>
      </c>
      <c r="H2650" t="s">
        <v>30</v>
      </c>
      <c r="I2650">
        <v>587396</v>
      </c>
      <c r="J2650">
        <v>15237714</v>
      </c>
      <c r="K2650">
        <v>27.13</v>
      </c>
      <c r="L2650">
        <v>2.2010000000000001</v>
      </c>
      <c r="M2650">
        <v>3</v>
      </c>
    </row>
    <row r="2651" spans="1:13" x14ac:dyDescent="0.2">
      <c r="A2651" t="s">
        <v>283</v>
      </c>
      <c r="B2651" t="s">
        <v>81</v>
      </c>
      <c r="C2651">
        <v>45</v>
      </c>
      <c r="D2651">
        <v>17.928000000000001</v>
      </c>
      <c r="E2651">
        <v>4330</v>
      </c>
      <c r="F2651">
        <v>4377</v>
      </c>
      <c r="G2651">
        <v>4397</v>
      </c>
      <c r="H2651" t="s">
        <v>76</v>
      </c>
      <c r="I2651">
        <v>79207</v>
      </c>
      <c r="J2651">
        <v>2647463</v>
      </c>
      <c r="K2651">
        <v>4.71</v>
      </c>
      <c r="L2651">
        <v>0.38200000000000001</v>
      </c>
      <c r="M2651">
        <v>3</v>
      </c>
    </row>
    <row r="2652" spans="1:13" x14ac:dyDescent="0.2">
      <c r="A2652" t="s">
        <v>283</v>
      </c>
      <c r="B2652" t="s">
        <v>82</v>
      </c>
      <c r="C2652">
        <v>46</v>
      </c>
      <c r="D2652">
        <v>18.178999999999998</v>
      </c>
      <c r="E2652">
        <v>4430</v>
      </c>
      <c r="F2652">
        <v>4457</v>
      </c>
      <c r="G2652">
        <v>4510</v>
      </c>
      <c r="H2652" t="s">
        <v>162</v>
      </c>
      <c r="I2652">
        <v>315318</v>
      </c>
      <c r="J2652">
        <v>10236242</v>
      </c>
      <c r="K2652">
        <v>18.23</v>
      </c>
      <c r="L2652">
        <v>1.4790000000000001</v>
      </c>
      <c r="M2652">
        <v>3</v>
      </c>
    </row>
    <row r="2653" spans="1:13" x14ac:dyDescent="0.2">
      <c r="A2653" t="s">
        <v>283</v>
      </c>
      <c r="B2653" t="s">
        <v>83</v>
      </c>
      <c r="C2653">
        <v>47</v>
      </c>
      <c r="D2653">
        <v>18.518000000000001</v>
      </c>
      <c r="E2653">
        <v>4540</v>
      </c>
      <c r="F2653">
        <v>4564</v>
      </c>
      <c r="G2653">
        <v>4575</v>
      </c>
      <c r="H2653" t="s">
        <v>14</v>
      </c>
      <c r="I2653">
        <v>119513</v>
      </c>
      <c r="J2653">
        <v>2916879</v>
      </c>
      <c r="K2653">
        <v>5.19</v>
      </c>
      <c r="L2653">
        <v>0.42099999999999999</v>
      </c>
      <c r="M2653">
        <v>3</v>
      </c>
    </row>
    <row r="2654" spans="1:13" x14ac:dyDescent="0.2">
      <c r="A2654" t="s">
        <v>283</v>
      </c>
      <c r="B2654" t="s">
        <v>85</v>
      </c>
      <c r="C2654">
        <v>48</v>
      </c>
      <c r="D2654">
        <v>18.591999999999999</v>
      </c>
      <c r="E2654">
        <v>4575</v>
      </c>
      <c r="F2654">
        <v>4587</v>
      </c>
      <c r="G2654">
        <v>4596</v>
      </c>
      <c r="H2654" t="s">
        <v>49</v>
      </c>
      <c r="I2654">
        <v>82661</v>
      </c>
      <c r="J2654">
        <v>2002119</v>
      </c>
      <c r="K2654">
        <v>3.56</v>
      </c>
      <c r="L2654">
        <v>0.28899999999999998</v>
      </c>
      <c r="M2654">
        <v>3</v>
      </c>
    </row>
    <row r="2655" spans="1:13" x14ac:dyDescent="0.2">
      <c r="A2655" t="s">
        <v>283</v>
      </c>
      <c r="B2655" t="s">
        <v>86</v>
      </c>
      <c r="C2655">
        <v>49</v>
      </c>
      <c r="D2655">
        <v>18.651</v>
      </c>
      <c r="E2655">
        <v>4596</v>
      </c>
      <c r="F2655">
        <v>4606</v>
      </c>
      <c r="G2655">
        <v>4613</v>
      </c>
      <c r="H2655" t="s">
        <v>49</v>
      </c>
      <c r="I2655">
        <v>121341</v>
      </c>
      <c r="J2655">
        <v>3033237</v>
      </c>
      <c r="K2655">
        <v>5.4</v>
      </c>
      <c r="L2655">
        <v>0.438</v>
      </c>
      <c r="M2655">
        <v>3</v>
      </c>
    </row>
    <row r="2656" spans="1:13" x14ac:dyDescent="0.2">
      <c r="A2656" t="s">
        <v>283</v>
      </c>
      <c r="B2656" t="s">
        <v>87</v>
      </c>
      <c r="C2656">
        <v>50</v>
      </c>
      <c r="D2656">
        <v>18.695</v>
      </c>
      <c r="E2656">
        <v>4613</v>
      </c>
      <c r="F2656">
        <v>4620</v>
      </c>
      <c r="G2656">
        <v>4632</v>
      </c>
      <c r="H2656" t="s">
        <v>26</v>
      </c>
      <c r="I2656">
        <v>114018</v>
      </c>
      <c r="J2656">
        <v>2767273</v>
      </c>
      <c r="K2656">
        <v>4.93</v>
      </c>
      <c r="L2656">
        <v>0.4</v>
      </c>
      <c r="M2656">
        <v>3</v>
      </c>
    </row>
    <row r="2657" spans="1:13" x14ac:dyDescent="0.2">
      <c r="A2657" t="s">
        <v>283</v>
      </c>
      <c r="B2657" t="s">
        <v>88</v>
      </c>
      <c r="C2657">
        <v>51</v>
      </c>
      <c r="D2657">
        <v>18.765999999999998</v>
      </c>
      <c r="E2657">
        <v>4632</v>
      </c>
      <c r="F2657">
        <v>4642</v>
      </c>
      <c r="G2657">
        <v>4661</v>
      </c>
      <c r="H2657" t="s">
        <v>24</v>
      </c>
      <c r="I2657">
        <v>98738</v>
      </c>
      <c r="J2657">
        <v>2313987</v>
      </c>
      <c r="K2657">
        <v>4.12</v>
      </c>
      <c r="L2657">
        <v>0.33400000000000002</v>
      </c>
      <c r="M2657">
        <v>3</v>
      </c>
    </row>
    <row r="2658" spans="1:13" x14ac:dyDescent="0.2">
      <c r="A2658" t="s">
        <v>283</v>
      </c>
      <c r="B2658" t="s">
        <v>89</v>
      </c>
      <c r="C2658">
        <v>52</v>
      </c>
      <c r="D2658">
        <v>18.975999999999999</v>
      </c>
      <c r="E2658">
        <v>4681</v>
      </c>
      <c r="F2658">
        <v>4709</v>
      </c>
      <c r="G2658">
        <v>4741</v>
      </c>
      <c r="H2658" t="s">
        <v>76</v>
      </c>
      <c r="I2658">
        <v>125090</v>
      </c>
      <c r="J2658">
        <v>4933543</v>
      </c>
      <c r="K2658">
        <v>8.7799999999999994</v>
      </c>
      <c r="L2658">
        <v>0.71299999999999997</v>
      </c>
      <c r="M2658">
        <v>3</v>
      </c>
    </row>
    <row r="2659" spans="1:13" x14ac:dyDescent="0.2">
      <c r="A2659" t="s">
        <v>283</v>
      </c>
      <c r="B2659" t="s">
        <v>91</v>
      </c>
      <c r="C2659">
        <v>53</v>
      </c>
      <c r="D2659">
        <v>19.186</v>
      </c>
      <c r="E2659">
        <v>4761</v>
      </c>
      <c r="F2659">
        <v>4775</v>
      </c>
      <c r="G2659">
        <v>4791</v>
      </c>
      <c r="H2659" t="s">
        <v>84</v>
      </c>
      <c r="I2659">
        <v>131993</v>
      </c>
      <c r="J2659">
        <v>3088846</v>
      </c>
      <c r="K2659">
        <v>5.5</v>
      </c>
      <c r="L2659">
        <v>0.44600000000000001</v>
      </c>
      <c r="M2659">
        <v>3</v>
      </c>
    </row>
    <row r="2660" spans="1:13" x14ac:dyDescent="0.2">
      <c r="A2660" t="s">
        <v>283</v>
      </c>
      <c r="B2660" t="s">
        <v>92</v>
      </c>
      <c r="C2660">
        <v>54</v>
      </c>
      <c r="D2660">
        <v>19.398</v>
      </c>
      <c r="E2660">
        <v>4820</v>
      </c>
      <c r="F2660">
        <v>4842</v>
      </c>
      <c r="G2660">
        <v>4852</v>
      </c>
      <c r="H2660" t="s">
        <v>167</v>
      </c>
      <c r="I2660">
        <v>199530</v>
      </c>
      <c r="J2660">
        <v>5007190</v>
      </c>
      <c r="K2660">
        <v>8.92</v>
      </c>
      <c r="L2660">
        <v>0.72299999999999998</v>
      </c>
      <c r="M2660">
        <v>3</v>
      </c>
    </row>
    <row r="2661" spans="1:13" x14ac:dyDescent="0.2">
      <c r="A2661" t="s">
        <v>283</v>
      </c>
      <c r="B2661" t="s">
        <v>93</v>
      </c>
      <c r="C2661">
        <v>55</v>
      </c>
      <c r="D2661">
        <v>19.501999999999999</v>
      </c>
      <c r="E2661">
        <v>4852</v>
      </c>
      <c r="F2661">
        <v>4875</v>
      </c>
      <c r="G2661">
        <v>4916</v>
      </c>
      <c r="H2661" t="s">
        <v>52</v>
      </c>
      <c r="I2661">
        <v>1000379</v>
      </c>
      <c r="J2661">
        <v>26724218</v>
      </c>
      <c r="K2661">
        <v>47.58</v>
      </c>
      <c r="L2661">
        <v>3.86</v>
      </c>
      <c r="M2661">
        <v>3</v>
      </c>
    </row>
    <row r="2662" spans="1:13" x14ac:dyDescent="0.2">
      <c r="A2662" t="s">
        <v>283</v>
      </c>
      <c r="B2662" t="s">
        <v>94</v>
      </c>
      <c r="C2662">
        <v>56</v>
      </c>
      <c r="D2662">
        <v>19.879000000000001</v>
      </c>
      <c r="E2662">
        <v>4970</v>
      </c>
      <c r="F2662">
        <v>4994</v>
      </c>
      <c r="G2662">
        <v>5025</v>
      </c>
      <c r="H2662" t="s">
        <v>66</v>
      </c>
      <c r="I2662">
        <v>162212</v>
      </c>
      <c r="J2662">
        <v>5294596</v>
      </c>
      <c r="K2662">
        <v>9.43</v>
      </c>
      <c r="L2662">
        <v>0.76500000000000001</v>
      </c>
      <c r="M2662">
        <v>3</v>
      </c>
    </row>
    <row r="2663" spans="1:13" x14ac:dyDescent="0.2">
      <c r="A2663" t="s">
        <v>283</v>
      </c>
      <c r="B2663" t="s">
        <v>96</v>
      </c>
      <c r="C2663">
        <v>57</v>
      </c>
      <c r="D2663">
        <v>20.138999999999999</v>
      </c>
      <c r="E2663">
        <v>5053</v>
      </c>
      <c r="F2663">
        <v>5077</v>
      </c>
      <c r="G2663">
        <v>5089</v>
      </c>
      <c r="H2663" t="s">
        <v>153</v>
      </c>
      <c r="I2663">
        <v>80334</v>
      </c>
      <c r="J2663">
        <v>1690207</v>
      </c>
      <c r="K2663">
        <v>3.01</v>
      </c>
      <c r="L2663">
        <v>0.24399999999999999</v>
      </c>
      <c r="M2663">
        <v>3</v>
      </c>
    </row>
    <row r="2664" spans="1:13" x14ac:dyDescent="0.2">
      <c r="A2664" t="s">
        <v>283</v>
      </c>
      <c r="B2664" t="s">
        <v>97</v>
      </c>
      <c r="C2664">
        <v>58</v>
      </c>
      <c r="D2664">
        <v>20.605</v>
      </c>
      <c r="E2664">
        <v>5197</v>
      </c>
      <c r="F2664">
        <v>5224</v>
      </c>
      <c r="G2664">
        <v>5264</v>
      </c>
      <c r="H2664" t="s">
        <v>145</v>
      </c>
      <c r="I2664">
        <v>97711</v>
      </c>
      <c r="J2664">
        <v>3793314</v>
      </c>
      <c r="K2664">
        <v>6.75</v>
      </c>
      <c r="L2664">
        <v>0.54800000000000004</v>
      </c>
      <c r="M2664">
        <v>3</v>
      </c>
    </row>
    <row r="2665" spans="1:13" x14ac:dyDescent="0.2">
      <c r="A2665" t="s">
        <v>283</v>
      </c>
      <c r="B2665" t="s">
        <v>98</v>
      </c>
      <c r="C2665">
        <v>59</v>
      </c>
      <c r="D2665">
        <v>21.285</v>
      </c>
      <c r="E2665">
        <v>5420</v>
      </c>
      <c r="F2665">
        <v>5439</v>
      </c>
      <c r="G2665">
        <v>5488</v>
      </c>
      <c r="H2665" t="s">
        <v>145</v>
      </c>
      <c r="I2665">
        <v>327159</v>
      </c>
      <c r="J2665">
        <v>9414864</v>
      </c>
      <c r="K2665">
        <v>16.760000000000002</v>
      </c>
      <c r="L2665">
        <v>1.36</v>
      </c>
      <c r="M2665">
        <v>3</v>
      </c>
    </row>
    <row r="2666" spans="1:13" x14ac:dyDescent="0.2">
      <c r="A2666" t="s">
        <v>283</v>
      </c>
      <c r="B2666" t="s">
        <v>100</v>
      </c>
      <c r="C2666">
        <v>60</v>
      </c>
      <c r="D2666">
        <v>21.631</v>
      </c>
      <c r="E2666">
        <v>5527</v>
      </c>
      <c r="F2666">
        <v>5548</v>
      </c>
      <c r="G2666">
        <v>5565</v>
      </c>
      <c r="H2666" t="s">
        <v>56</v>
      </c>
      <c r="I2666">
        <v>113080</v>
      </c>
      <c r="J2666">
        <v>2727386</v>
      </c>
      <c r="K2666">
        <v>4.8600000000000003</v>
      </c>
      <c r="L2666">
        <v>0.39400000000000002</v>
      </c>
      <c r="M2666">
        <v>3</v>
      </c>
    </row>
    <row r="2667" spans="1:13" x14ac:dyDescent="0.2">
      <c r="A2667" t="s">
        <v>283</v>
      </c>
      <c r="B2667" t="s">
        <v>102</v>
      </c>
      <c r="C2667">
        <v>61</v>
      </c>
      <c r="D2667">
        <v>21.832999999999998</v>
      </c>
      <c r="E2667">
        <v>5592</v>
      </c>
      <c r="F2667">
        <v>5612</v>
      </c>
      <c r="G2667">
        <v>5648</v>
      </c>
      <c r="H2667" t="s">
        <v>118</v>
      </c>
      <c r="I2667">
        <v>853727</v>
      </c>
      <c r="J2667">
        <v>22484005</v>
      </c>
      <c r="K2667">
        <v>40.03</v>
      </c>
      <c r="L2667">
        <v>3.2480000000000002</v>
      </c>
      <c r="M2667">
        <v>3</v>
      </c>
    </row>
    <row r="2668" spans="1:13" x14ac:dyDescent="0.2">
      <c r="A2668" t="s">
        <v>283</v>
      </c>
      <c r="B2668" t="s">
        <v>103</v>
      </c>
      <c r="C2668">
        <v>62</v>
      </c>
      <c r="D2668">
        <v>22.074999999999999</v>
      </c>
      <c r="E2668">
        <v>5670</v>
      </c>
      <c r="F2668">
        <v>5689</v>
      </c>
      <c r="G2668">
        <v>5709</v>
      </c>
      <c r="H2668" t="s">
        <v>124</v>
      </c>
      <c r="I2668">
        <v>203165</v>
      </c>
      <c r="J2668">
        <v>5298650</v>
      </c>
      <c r="K2668">
        <v>9.43</v>
      </c>
      <c r="L2668">
        <v>0.76500000000000001</v>
      </c>
      <c r="M2668">
        <v>3</v>
      </c>
    </row>
    <row r="2669" spans="1:13" x14ac:dyDescent="0.2">
      <c r="A2669" t="s">
        <v>283</v>
      </c>
      <c r="B2669" t="s">
        <v>104</v>
      </c>
      <c r="C2669">
        <v>63</v>
      </c>
      <c r="D2669">
        <v>22.277999999999999</v>
      </c>
      <c r="E2669">
        <v>5736</v>
      </c>
      <c r="F2669">
        <v>5753</v>
      </c>
      <c r="G2669">
        <v>5782</v>
      </c>
      <c r="H2669" t="s">
        <v>26</v>
      </c>
      <c r="I2669">
        <v>486507</v>
      </c>
      <c r="J2669">
        <v>16161676</v>
      </c>
      <c r="K2669">
        <v>28.78</v>
      </c>
      <c r="L2669">
        <v>2.3340000000000001</v>
      </c>
      <c r="M2669">
        <v>3</v>
      </c>
    </row>
    <row r="2670" spans="1:13" x14ac:dyDescent="0.2">
      <c r="A2670" t="s">
        <v>283</v>
      </c>
      <c r="B2670" t="s">
        <v>106</v>
      </c>
      <c r="C2670">
        <v>64</v>
      </c>
      <c r="D2670">
        <v>22.417000000000002</v>
      </c>
      <c r="E2670">
        <v>5782</v>
      </c>
      <c r="F2670">
        <v>5797</v>
      </c>
      <c r="G2670">
        <v>5822</v>
      </c>
      <c r="H2670" t="s">
        <v>101</v>
      </c>
      <c r="I2670">
        <v>98695</v>
      </c>
      <c r="J2670">
        <v>3052187</v>
      </c>
      <c r="K2670">
        <v>5.43</v>
      </c>
      <c r="L2670">
        <v>0.441</v>
      </c>
      <c r="M2670">
        <v>3</v>
      </c>
    </row>
    <row r="2671" spans="1:13" x14ac:dyDescent="0.2">
      <c r="A2671" t="s">
        <v>283</v>
      </c>
      <c r="B2671" t="s">
        <v>107</v>
      </c>
      <c r="C2671">
        <v>65</v>
      </c>
      <c r="D2671">
        <v>22.696000000000002</v>
      </c>
      <c r="E2671">
        <v>5854</v>
      </c>
      <c r="F2671">
        <v>5885</v>
      </c>
      <c r="G2671">
        <v>5901</v>
      </c>
      <c r="H2671" t="s">
        <v>14</v>
      </c>
      <c r="I2671">
        <v>115526</v>
      </c>
      <c r="J2671">
        <v>3202431</v>
      </c>
      <c r="K2671">
        <v>5.7</v>
      </c>
      <c r="L2671">
        <v>0.46300000000000002</v>
      </c>
      <c r="M2671">
        <v>3</v>
      </c>
    </row>
    <row r="2672" spans="1:13" x14ac:dyDescent="0.2">
      <c r="A2672" t="s">
        <v>283</v>
      </c>
      <c r="B2672" t="s">
        <v>108</v>
      </c>
      <c r="C2672">
        <v>66</v>
      </c>
      <c r="D2672">
        <v>22.818000000000001</v>
      </c>
      <c r="E2672">
        <v>5901</v>
      </c>
      <c r="F2672">
        <v>5924</v>
      </c>
      <c r="G2672">
        <v>5940</v>
      </c>
      <c r="H2672" t="s">
        <v>49</v>
      </c>
      <c r="I2672">
        <v>70939</v>
      </c>
      <c r="J2672">
        <v>2459751</v>
      </c>
      <c r="K2672">
        <v>4.38</v>
      </c>
      <c r="L2672">
        <v>0.35499999999999998</v>
      </c>
      <c r="M2672">
        <v>3</v>
      </c>
    </row>
    <row r="2673" spans="1:13" x14ac:dyDescent="0.2">
      <c r="A2673" t="s">
        <v>283</v>
      </c>
      <c r="B2673" t="s">
        <v>109</v>
      </c>
      <c r="C2673">
        <v>67</v>
      </c>
      <c r="D2673">
        <v>23.111000000000001</v>
      </c>
      <c r="E2673">
        <v>5979</v>
      </c>
      <c r="F2673">
        <v>6016</v>
      </c>
      <c r="G2673">
        <v>6031</v>
      </c>
      <c r="H2673" t="s">
        <v>38</v>
      </c>
      <c r="I2673">
        <v>114883</v>
      </c>
      <c r="J2673">
        <v>3533156</v>
      </c>
      <c r="K2673">
        <v>6.29</v>
      </c>
      <c r="L2673">
        <v>0.51</v>
      </c>
      <c r="M2673">
        <v>3</v>
      </c>
    </row>
    <row r="2674" spans="1:13" x14ac:dyDescent="0.2">
      <c r="A2674" t="s">
        <v>283</v>
      </c>
      <c r="B2674" t="s">
        <v>130</v>
      </c>
      <c r="C2674">
        <v>68</v>
      </c>
      <c r="D2674">
        <v>23.193999999999999</v>
      </c>
      <c r="E2674">
        <v>6031</v>
      </c>
      <c r="F2674">
        <v>6043</v>
      </c>
      <c r="G2674">
        <v>6081</v>
      </c>
      <c r="H2674" t="s">
        <v>34</v>
      </c>
      <c r="I2674">
        <v>148876</v>
      </c>
      <c r="J2674">
        <v>4714989</v>
      </c>
      <c r="K2674">
        <v>8.4</v>
      </c>
      <c r="L2674">
        <v>0.68100000000000005</v>
      </c>
      <c r="M2674">
        <v>3</v>
      </c>
    </row>
    <row r="2675" spans="1:13" x14ac:dyDescent="0.2">
      <c r="A2675" t="s">
        <v>283</v>
      </c>
      <c r="B2675" t="s">
        <v>131</v>
      </c>
      <c r="C2675">
        <v>69</v>
      </c>
      <c r="D2675">
        <v>23.841999999999999</v>
      </c>
      <c r="E2675">
        <v>6219</v>
      </c>
      <c r="F2675">
        <v>6248</v>
      </c>
      <c r="G2675">
        <v>6276</v>
      </c>
      <c r="H2675" t="s">
        <v>66</v>
      </c>
      <c r="I2675">
        <v>75483</v>
      </c>
      <c r="J2675">
        <v>1943863</v>
      </c>
      <c r="K2675">
        <v>3.46</v>
      </c>
      <c r="L2675">
        <v>0.28100000000000003</v>
      </c>
      <c r="M2675">
        <v>3</v>
      </c>
    </row>
    <row r="2676" spans="1:13" x14ac:dyDescent="0.2">
      <c r="A2676" t="s">
        <v>283</v>
      </c>
      <c r="B2676" t="s">
        <v>132</v>
      </c>
      <c r="C2676">
        <v>70</v>
      </c>
      <c r="D2676">
        <v>24.097000000000001</v>
      </c>
      <c r="E2676">
        <v>6292</v>
      </c>
      <c r="F2676">
        <v>6328</v>
      </c>
      <c r="G2676">
        <v>6334</v>
      </c>
      <c r="H2676" t="s">
        <v>14</v>
      </c>
      <c r="I2676">
        <v>74398</v>
      </c>
      <c r="J2676">
        <v>1689866</v>
      </c>
      <c r="K2676">
        <v>3.01</v>
      </c>
      <c r="L2676">
        <v>0.24399999999999999</v>
      </c>
      <c r="M2676">
        <v>3</v>
      </c>
    </row>
    <row r="2677" spans="1:13" x14ac:dyDescent="0.2">
      <c r="A2677" t="s">
        <v>283</v>
      </c>
      <c r="B2677" t="s">
        <v>133</v>
      </c>
      <c r="C2677">
        <v>71</v>
      </c>
      <c r="D2677">
        <v>24.247</v>
      </c>
      <c r="E2677">
        <v>6359</v>
      </c>
      <c r="F2677">
        <v>6376</v>
      </c>
      <c r="G2677">
        <v>6388</v>
      </c>
      <c r="H2677" t="s">
        <v>115</v>
      </c>
      <c r="I2677">
        <v>106047</v>
      </c>
      <c r="J2677">
        <v>2492936</v>
      </c>
      <c r="K2677">
        <v>4.4400000000000004</v>
      </c>
      <c r="L2677">
        <v>0.36</v>
      </c>
      <c r="M2677">
        <v>3</v>
      </c>
    </row>
    <row r="2678" spans="1:13" x14ac:dyDescent="0.2">
      <c r="A2678" t="s">
        <v>283</v>
      </c>
      <c r="B2678" t="s">
        <v>134</v>
      </c>
      <c r="C2678">
        <v>72</v>
      </c>
      <c r="D2678">
        <v>24.329000000000001</v>
      </c>
      <c r="E2678">
        <v>6388</v>
      </c>
      <c r="F2678">
        <v>6402</v>
      </c>
      <c r="G2678">
        <v>6418</v>
      </c>
      <c r="H2678" t="s">
        <v>26</v>
      </c>
      <c r="I2678">
        <v>215864</v>
      </c>
      <c r="J2678">
        <v>5033215</v>
      </c>
      <c r="K2678">
        <v>8.9600000000000009</v>
      </c>
      <c r="L2678">
        <v>0.72699999999999998</v>
      </c>
      <c r="M2678">
        <v>3</v>
      </c>
    </row>
    <row r="2679" spans="1:13" x14ac:dyDescent="0.2">
      <c r="A2679" t="s">
        <v>283</v>
      </c>
      <c r="B2679" t="s">
        <v>135</v>
      </c>
      <c r="C2679">
        <v>73</v>
      </c>
      <c r="D2679">
        <v>24.600999999999999</v>
      </c>
      <c r="E2679">
        <v>6474</v>
      </c>
      <c r="F2679">
        <v>6488</v>
      </c>
      <c r="G2679">
        <v>6517</v>
      </c>
      <c r="H2679" t="s">
        <v>36</v>
      </c>
      <c r="I2679">
        <v>119982</v>
      </c>
      <c r="J2679">
        <v>3192829</v>
      </c>
      <c r="K2679">
        <v>5.69</v>
      </c>
      <c r="L2679">
        <v>0.46100000000000002</v>
      </c>
      <c r="M2679">
        <v>3</v>
      </c>
    </row>
    <row r="2680" spans="1:13" x14ac:dyDescent="0.2">
      <c r="A2680" t="s">
        <v>283</v>
      </c>
      <c r="B2680" t="s">
        <v>136</v>
      </c>
      <c r="C2680">
        <v>74</v>
      </c>
      <c r="D2680">
        <v>25.119</v>
      </c>
      <c r="E2680">
        <v>6629</v>
      </c>
      <c r="F2680">
        <v>6651</v>
      </c>
      <c r="G2680">
        <v>6674</v>
      </c>
      <c r="H2680" t="s">
        <v>26</v>
      </c>
      <c r="I2680">
        <v>69748</v>
      </c>
      <c r="J2680">
        <v>2324344</v>
      </c>
      <c r="K2680">
        <v>4.1399999999999997</v>
      </c>
      <c r="L2680">
        <v>0.33600000000000002</v>
      </c>
      <c r="M2680">
        <v>3</v>
      </c>
    </row>
    <row r="2681" spans="1:13" x14ac:dyDescent="0.2">
      <c r="A2681" t="s">
        <v>283</v>
      </c>
      <c r="B2681" t="s">
        <v>137</v>
      </c>
      <c r="C2681">
        <v>75</v>
      </c>
      <c r="D2681">
        <v>26.067</v>
      </c>
      <c r="E2681">
        <v>6905</v>
      </c>
      <c r="F2681">
        <v>6951</v>
      </c>
      <c r="G2681">
        <v>6977</v>
      </c>
      <c r="H2681" t="s">
        <v>45</v>
      </c>
      <c r="I2681">
        <v>173302</v>
      </c>
      <c r="J2681">
        <v>5036651</v>
      </c>
      <c r="K2681">
        <v>8.9700000000000006</v>
      </c>
      <c r="L2681">
        <v>0.72699999999999998</v>
      </c>
      <c r="M2681">
        <v>3</v>
      </c>
    </row>
    <row r="2682" spans="1:13" x14ac:dyDescent="0.2">
      <c r="A2682" t="s">
        <v>283</v>
      </c>
      <c r="B2682" t="s">
        <v>138</v>
      </c>
      <c r="C2682">
        <v>76</v>
      </c>
      <c r="D2682">
        <v>26.69</v>
      </c>
      <c r="E2682">
        <v>7116</v>
      </c>
      <c r="F2682">
        <v>7148</v>
      </c>
      <c r="G2682">
        <v>7182</v>
      </c>
      <c r="H2682" t="s">
        <v>120</v>
      </c>
      <c r="I2682">
        <v>198210</v>
      </c>
      <c r="J2682">
        <v>6555883</v>
      </c>
      <c r="K2682">
        <v>11.67</v>
      </c>
      <c r="L2682">
        <v>0.94699999999999995</v>
      </c>
      <c r="M2682">
        <v>3</v>
      </c>
    </row>
    <row r="2683" spans="1:13" x14ac:dyDescent="0.2">
      <c r="A2683" t="s">
        <v>283</v>
      </c>
      <c r="B2683" t="s">
        <v>139</v>
      </c>
      <c r="C2683">
        <v>77</v>
      </c>
      <c r="D2683">
        <v>26.991</v>
      </c>
      <c r="E2683">
        <v>7216</v>
      </c>
      <c r="F2683">
        <v>7243</v>
      </c>
      <c r="G2683">
        <v>7262</v>
      </c>
      <c r="H2683" t="s">
        <v>120</v>
      </c>
      <c r="I2683">
        <v>100321</v>
      </c>
      <c r="J2683">
        <v>2581885</v>
      </c>
      <c r="K2683">
        <v>4.5999999999999996</v>
      </c>
      <c r="L2683">
        <v>0.373</v>
      </c>
      <c r="M2683">
        <v>3</v>
      </c>
    </row>
    <row r="2684" spans="1:13" x14ac:dyDescent="0.2">
      <c r="A2684" t="s">
        <v>283</v>
      </c>
      <c r="B2684" t="s">
        <v>140</v>
      </c>
      <c r="C2684">
        <v>78</v>
      </c>
      <c r="D2684">
        <v>28.202999999999999</v>
      </c>
      <c r="E2684">
        <v>7583</v>
      </c>
      <c r="F2684">
        <v>7627</v>
      </c>
      <c r="G2684">
        <v>7653</v>
      </c>
      <c r="H2684" t="s">
        <v>127</v>
      </c>
      <c r="I2684">
        <v>99452</v>
      </c>
      <c r="J2684">
        <v>4542348</v>
      </c>
      <c r="K2684">
        <v>8.09</v>
      </c>
      <c r="L2684">
        <v>0.65600000000000003</v>
      </c>
      <c r="M2684">
        <v>3</v>
      </c>
    </row>
    <row r="2685" spans="1:13" x14ac:dyDescent="0.2">
      <c r="A2685" t="s">
        <v>283</v>
      </c>
      <c r="B2685" t="s">
        <v>141</v>
      </c>
      <c r="C2685">
        <v>79</v>
      </c>
      <c r="D2685">
        <v>28.927</v>
      </c>
      <c r="E2685">
        <v>7838</v>
      </c>
      <c r="F2685">
        <v>7856</v>
      </c>
      <c r="G2685">
        <v>7879</v>
      </c>
      <c r="H2685" t="s">
        <v>34</v>
      </c>
      <c r="I2685">
        <v>96152</v>
      </c>
      <c r="J2685">
        <v>2790390</v>
      </c>
      <c r="K2685">
        <v>4.97</v>
      </c>
      <c r="L2685">
        <v>0.40300000000000002</v>
      </c>
      <c r="M2685">
        <v>3</v>
      </c>
    </row>
    <row r="2686" spans="1:13" x14ac:dyDescent="0.2">
      <c r="A2686" t="s">
        <v>283</v>
      </c>
      <c r="B2686" t="s">
        <v>142</v>
      </c>
      <c r="C2686">
        <v>80</v>
      </c>
      <c r="D2686">
        <v>31.239000000000001</v>
      </c>
      <c r="E2686">
        <v>8556</v>
      </c>
      <c r="F2686">
        <v>8587</v>
      </c>
      <c r="G2686">
        <v>8623</v>
      </c>
      <c r="H2686" t="s">
        <v>114</v>
      </c>
      <c r="I2686">
        <v>178368</v>
      </c>
      <c r="J2686">
        <v>5614234</v>
      </c>
      <c r="K2686">
        <v>10</v>
      </c>
      <c r="L2686">
        <v>0.81100000000000005</v>
      </c>
      <c r="M2686">
        <v>3</v>
      </c>
    </row>
    <row r="2687" spans="1:13" x14ac:dyDescent="0.2">
      <c r="A2687" t="s">
        <v>283</v>
      </c>
      <c r="B2687" t="s">
        <v>143</v>
      </c>
      <c r="C2687">
        <v>81</v>
      </c>
      <c r="D2687">
        <v>32.002000000000002</v>
      </c>
      <c r="E2687">
        <v>8791</v>
      </c>
      <c r="F2687">
        <v>8828</v>
      </c>
      <c r="G2687">
        <v>8882</v>
      </c>
      <c r="H2687" t="s">
        <v>66</v>
      </c>
      <c r="I2687">
        <v>778741</v>
      </c>
      <c r="J2687">
        <v>24006801</v>
      </c>
      <c r="K2687">
        <v>42.75</v>
      </c>
      <c r="L2687">
        <v>3.4670000000000001</v>
      </c>
      <c r="M2687">
        <v>3</v>
      </c>
    </row>
    <row r="2688" spans="1:13" x14ac:dyDescent="0.2">
      <c r="A2688" t="s">
        <v>284</v>
      </c>
      <c r="B2688" t="s">
        <v>13</v>
      </c>
      <c r="C2688">
        <v>1</v>
      </c>
      <c r="D2688">
        <v>4.3890000000000002</v>
      </c>
      <c r="E2688">
        <v>66</v>
      </c>
      <c r="F2688">
        <v>95</v>
      </c>
      <c r="G2688">
        <v>127</v>
      </c>
      <c r="H2688" t="s">
        <v>167</v>
      </c>
      <c r="I2688">
        <v>129039</v>
      </c>
      <c r="J2688">
        <v>4825258</v>
      </c>
      <c r="K2688">
        <v>2.5499999999999998</v>
      </c>
      <c r="L2688">
        <v>0.52900000000000003</v>
      </c>
      <c r="M2688">
        <v>3</v>
      </c>
    </row>
    <row r="2689" spans="1:13" x14ac:dyDescent="0.2">
      <c r="A2689" t="s">
        <v>284</v>
      </c>
      <c r="B2689" t="s">
        <v>15</v>
      </c>
      <c r="C2689">
        <v>2</v>
      </c>
      <c r="D2689">
        <v>4.7809999999999997</v>
      </c>
      <c r="E2689">
        <v>147</v>
      </c>
      <c r="F2689">
        <v>219</v>
      </c>
      <c r="G2689">
        <v>233</v>
      </c>
      <c r="H2689" t="s">
        <v>113</v>
      </c>
      <c r="I2689">
        <v>86398</v>
      </c>
      <c r="J2689">
        <v>8866946</v>
      </c>
      <c r="K2689">
        <v>4.6900000000000004</v>
      </c>
      <c r="L2689">
        <v>0.97099999999999997</v>
      </c>
      <c r="M2689">
        <v>3</v>
      </c>
    </row>
    <row r="2690" spans="1:13" x14ac:dyDescent="0.2">
      <c r="A2690" t="s">
        <v>284</v>
      </c>
      <c r="B2690" t="s">
        <v>17</v>
      </c>
      <c r="C2690">
        <v>3</v>
      </c>
      <c r="D2690">
        <v>4.8600000000000003</v>
      </c>
      <c r="E2690">
        <v>233</v>
      </c>
      <c r="F2690">
        <v>244</v>
      </c>
      <c r="G2690">
        <v>302</v>
      </c>
      <c r="H2690" t="s">
        <v>105</v>
      </c>
      <c r="I2690">
        <v>227096</v>
      </c>
      <c r="J2690">
        <v>9394071</v>
      </c>
      <c r="K2690">
        <v>4.97</v>
      </c>
      <c r="L2690">
        <v>1.0289999999999999</v>
      </c>
      <c r="M2690">
        <v>3</v>
      </c>
    </row>
    <row r="2691" spans="1:13" x14ac:dyDescent="0.2">
      <c r="A2691" t="s">
        <v>284</v>
      </c>
      <c r="B2691" t="s">
        <v>19</v>
      </c>
      <c r="C2691">
        <v>4</v>
      </c>
      <c r="D2691">
        <v>5.4249999999999998</v>
      </c>
      <c r="E2691">
        <v>409</v>
      </c>
      <c r="F2691">
        <v>423</v>
      </c>
      <c r="G2691">
        <v>484</v>
      </c>
      <c r="H2691" t="s">
        <v>45</v>
      </c>
      <c r="I2691">
        <v>2774602</v>
      </c>
      <c r="J2691">
        <v>60466784</v>
      </c>
      <c r="K2691">
        <v>31.96</v>
      </c>
      <c r="L2691">
        <v>6.6239999999999997</v>
      </c>
      <c r="M2691">
        <v>3</v>
      </c>
    </row>
    <row r="2692" spans="1:13" x14ac:dyDescent="0.2">
      <c r="A2692" t="s">
        <v>284</v>
      </c>
      <c r="B2692" t="s">
        <v>21</v>
      </c>
      <c r="C2692">
        <v>5</v>
      </c>
      <c r="D2692">
        <v>5.75</v>
      </c>
      <c r="E2692">
        <v>506</v>
      </c>
      <c r="F2692">
        <v>526</v>
      </c>
      <c r="G2692">
        <v>562</v>
      </c>
      <c r="H2692" t="s">
        <v>20</v>
      </c>
      <c r="I2692">
        <v>3064823</v>
      </c>
      <c r="J2692">
        <v>91801559</v>
      </c>
      <c r="K2692">
        <v>48.53</v>
      </c>
      <c r="L2692">
        <v>10.055999999999999</v>
      </c>
      <c r="M2692">
        <v>3</v>
      </c>
    </row>
    <row r="2693" spans="1:13" x14ac:dyDescent="0.2">
      <c r="A2693" t="s">
        <v>284</v>
      </c>
      <c r="B2693" t="s">
        <v>23</v>
      </c>
      <c r="C2693">
        <v>6</v>
      </c>
      <c r="D2693">
        <v>5.8860000000000001</v>
      </c>
      <c r="E2693">
        <v>562</v>
      </c>
      <c r="F2693">
        <v>569</v>
      </c>
      <c r="G2693">
        <v>629</v>
      </c>
      <c r="H2693" t="s">
        <v>115</v>
      </c>
      <c r="I2693">
        <v>340630</v>
      </c>
      <c r="J2693">
        <v>19602951</v>
      </c>
      <c r="K2693">
        <v>10.36</v>
      </c>
      <c r="L2693">
        <v>2.1469999999999998</v>
      </c>
      <c r="M2693">
        <v>3</v>
      </c>
    </row>
    <row r="2694" spans="1:13" x14ac:dyDescent="0.2">
      <c r="A2694" t="s">
        <v>284</v>
      </c>
      <c r="B2694" t="s">
        <v>25</v>
      </c>
      <c r="C2694">
        <v>7</v>
      </c>
      <c r="D2694">
        <v>6.11</v>
      </c>
      <c r="E2694">
        <v>629</v>
      </c>
      <c r="F2694">
        <v>640</v>
      </c>
      <c r="G2694">
        <v>684</v>
      </c>
      <c r="H2694" t="s">
        <v>47</v>
      </c>
      <c r="I2694">
        <v>175939</v>
      </c>
      <c r="J2694">
        <v>6621669</v>
      </c>
      <c r="K2694">
        <v>3.5</v>
      </c>
      <c r="L2694">
        <v>0.72499999999999998</v>
      </c>
      <c r="M2694">
        <v>3</v>
      </c>
    </row>
    <row r="2695" spans="1:13" x14ac:dyDescent="0.2">
      <c r="A2695" t="s">
        <v>284</v>
      </c>
      <c r="B2695" t="s">
        <v>27</v>
      </c>
      <c r="C2695">
        <v>8</v>
      </c>
      <c r="D2695">
        <v>6.4480000000000004</v>
      </c>
      <c r="E2695">
        <v>719</v>
      </c>
      <c r="F2695">
        <v>747</v>
      </c>
      <c r="G2695">
        <v>780</v>
      </c>
      <c r="H2695" t="s">
        <v>120</v>
      </c>
      <c r="I2695">
        <v>122929</v>
      </c>
      <c r="J2695">
        <v>3872020</v>
      </c>
      <c r="K2695">
        <v>2.0499999999999998</v>
      </c>
      <c r="L2695">
        <v>0.42399999999999999</v>
      </c>
      <c r="M2695">
        <v>3</v>
      </c>
    </row>
    <row r="2696" spans="1:13" x14ac:dyDescent="0.2">
      <c r="A2696" t="s">
        <v>284</v>
      </c>
      <c r="B2696" t="s">
        <v>29</v>
      </c>
      <c r="C2696">
        <v>9</v>
      </c>
      <c r="D2696">
        <v>7.5039999999999996</v>
      </c>
      <c r="E2696">
        <v>1049</v>
      </c>
      <c r="F2696">
        <v>1081</v>
      </c>
      <c r="G2696">
        <v>1095</v>
      </c>
      <c r="H2696" t="s">
        <v>76</v>
      </c>
      <c r="I2696">
        <v>440573</v>
      </c>
      <c r="J2696">
        <v>11314166</v>
      </c>
      <c r="K2696">
        <v>5.98</v>
      </c>
      <c r="L2696">
        <v>1.2390000000000001</v>
      </c>
      <c r="M2696">
        <v>3</v>
      </c>
    </row>
    <row r="2697" spans="1:13" x14ac:dyDescent="0.2">
      <c r="A2697" t="s">
        <v>284</v>
      </c>
      <c r="B2697" t="s">
        <v>31</v>
      </c>
      <c r="C2697">
        <v>10</v>
      </c>
      <c r="D2697">
        <v>7.5679999999999996</v>
      </c>
      <c r="E2697">
        <v>1095</v>
      </c>
      <c r="F2697">
        <v>1101</v>
      </c>
      <c r="G2697">
        <v>1124</v>
      </c>
      <c r="H2697" t="s">
        <v>24</v>
      </c>
      <c r="I2697">
        <v>116633</v>
      </c>
      <c r="J2697">
        <v>3225954</v>
      </c>
      <c r="K2697">
        <v>1.71</v>
      </c>
      <c r="L2697">
        <v>0.35299999999999998</v>
      </c>
      <c r="M2697">
        <v>3</v>
      </c>
    </row>
    <row r="2698" spans="1:13" x14ac:dyDescent="0.2">
      <c r="A2698" t="s">
        <v>284</v>
      </c>
      <c r="B2698" t="s">
        <v>33</v>
      </c>
      <c r="C2698">
        <v>11</v>
      </c>
      <c r="D2698">
        <v>8.3840000000000003</v>
      </c>
      <c r="E2698">
        <v>1327</v>
      </c>
      <c r="F2698">
        <v>1359</v>
      </c>
      <c r="G2698">
        <v>1371</v>
      </c>
      <c r="H2698" t="s">
        <v>38</v>
      </c>
      <c r="I2698">
        <v>162425</v>
      </c>
      <c r="J2698">
        <v>3878126</v>
      </c>
      <c r="K2698">
        <v>2.0499999999999998</v>
      </c>
      <c r="L2698">
        <v>0.42499999999999999</v>
      </c>
      <c r="M2698">
        <v>3</v>
      </c>
    </row>
    <row r="2699" spans="1:13" x14ac:dyDescent="0.2">
      <c r="A2699" t="s">
        <v>284</v>
      </c>
      <c r="B2699" t="s">
        <v>35</v>
      </c>
      <c r="C2699">
        <v>12</v>
      </c>
      <c r="D2699">
        <v>8.4659999999999993</v>
      </c>
      <c r="E2699">
        <v>1371</v>
      </c>
      <c r="F2699">
        <v>1385</v>
      </c>
      <c r="G2699">
        <v>1422</v>
      </c>
      <c r="H2699" t="s">
        <v>26</v>
      </c>
      <c r="I2699">
        <v>256179</v>
      </c>
      <c r="J2699">
        <v>8234460</v>
      </c>
      <c r="K2699">
        <v>4.3499999999999996</v>
      </c>
      <c r="L2699">
        <v>0.90200000000000002</v>
      </c>
      <c r="M2699">
        <v>3</v>
      </c>
    </row>
    <row r="2700" spans="1:13" x14ac:dyDescent="0.2">
      <c r="A2700" t="s">
        <v>284</v>
      </c>
      <c r="B2700" t="s">
        <v>37</v>
      </c>
      <c r="C2700">
        <v>13</v>
      </c>
      <c r="D2700">
        <v>8.9169999999999998</v>
      </c>
      <c r="E2700">
        <v>1461</v>
      </c>
      <c r="F2700">
        <v>1527</v>
      </c>
      <c r="G2700">
        <v>1580</v>
      </c>
      <c r="H2700" t="s">
        <v>36</v>
      </c>
      <c r="I2700">
        <v>138137</v>
      </c>
      <c r="J2700">
        <v>8710880</v>
      </c>
      <c r="K2700">
        <v>4.5999999999999996</v>
      </c>
      <c r="L2700">
        <v>0.95399999999999996</v>
      </c>
      <c r="M2700">
        <v>3</v>
      </c>
    </row>
    <row r="2701" spans="1:13" x14ac:dyDescent="0.2">
      <c r="A2701" t="s">
        <v>284</v>
      </c>
      <c r="B2701" t="s">
        <v>39</v>
      </c>
      <c r="C2701">
        <v>14</v>
      </c>
      <c r="D2701">
        <v>9.8249999999999993</v>
      </c>
      <c r="E2701">
        <v>1787</v>
      </c>
      <c r="F2701">
        <v>1815</v>
      </c>
      <c r="G2701">
        <v>1832</v>
      </c>
      <c r="H2701" t="s">
        <v>95</v>
      </c>
      <c r="I2701">
        <v>264171</v>
      </c>
      <c r="J2701">
        <v>7903469</v>
      </c>
      <c r="K2701">
        <v>4.18</v>
      </c>
      <c r="L2701">
        <v>0.86599999999999999</v>
      </c>
      <c r="M2701">
        <v>3</v>
      </c>
    </row>
    <row r="2702" spans="1:13" x14ac:dyDescent="0.2">
      <c r="A2702" t="s">
        <v>284</v>
      </c>
      <c r="B2702" t="s">
        <v>40</v>
      </c>
      <c r="C2702">
        <v>15</v>
      </c>
      <c r="D2702">
        <v>9.93</v>
      </c>
      <c r="E2702">
        <v>1832</v>
      </c>
      <c r="F2702">
        <v>1848</v>
      </c>
      <c r="G2702">
        <v>1899</v>
      </c>
      <c r="H2702" t="s">
        <v>101</v>
      </c>
      <c r="I2702">
        <v>165044</v>
      </c>
      <c r="J2702">
        <v>8804785</v>
      </c>
      <c r="K2702">
        <v>4.6500000000000004</v>
      </c>
      <c r="L2702">
        <v>0.96399999999999997</v>
      </c>
      <c r="M2702">
        <v>3</v>
      </c>
    </row>
    <row r="2703" spans="1:13" x14ac:dyDescent="0.2">
      <c r="A2703" t="s">
        <v>284</v>
      </c>
      <c r="B2703" t="s">
        <v>41</v>
      </c>
      <c r="C2703">
        <v>16</v>
      </c>
      <c r="D2703">
        <v>10.157999999999999</v>
      </c>
      <c r="E2703">
        <v>1906</v>
      </c>
      <c r="F2703">
        <v>1920</v>
      </c>
      <c r="G2703">
        <v>1936</v>
      </c>
      <c r="H2703" t="s">
        <v>38</v>
      </c>
      <c r="I2703">
        <v>130211</v>
      </c>
      <c r="J2703">
        <v>3906199</v>
      </c>
      <c r="K2703">
        <v>2.06</v>
      </c>
      <c r="L2703">
        <v>0.42799999999999999</v>
      </c>
      <c r="M2703">
        <v>3</v>
      </c>
    </row>
    <row r="2704" spans="1:13" x14ac:dyDescent="0.2">
      <c r="A2704" t="s">
        <v>284</v>
      </c>
      <c r="B2704" t="s">
        <v>42</v>
      </c>
      <c r="C2704">
        <v>17</v>
      </c>
      <c r="D2704">
        <v>10.31</v>
      </c>
      <c r="E2704">
        <v>1936</v>
      </c>
      <c r="F2704">
        <v>1968</v>
      </c>
      <c r="G2704">
        <v>1975</v>
      </c>
      <c r="H2704" t="s">
        <v>49</v>
      </c>
      <c r="I2704">
        <v>321800</v>
      </c>
      <c r="J2704">
        <v>13851629</v>
      </c>
      <c r="K2704">
        <v>7.32</v>
      </c>
      <c r="L2704">
        <v>1.5169999999999999</v>
      </c>
      <c r="M2704">
        <v>3</v>
      </c>
    </row>
    <row r="2705" spans="1:13" x14ac:dyDescent="0.2">
      <c r="A2705" t="s">
        <v>284</v>
      </c>
      <c r="B2705" t="s">
        <v>44</v>
      </c>
      <c r="C2705">
        <v>18</v>
      </c>
      <c r="D2705">
        <v>10.353</v>
      </c>
      <c r="E2705">
        <v>1975</v>
      </c>
      <c r="F2705">
        <v>1982</v>
      </c>
      <c r="G2705">
        <v>2000</v>
      </c>
      <c r="H2705" t="s">
        <v>20</v>
      </c>
      <c r="I2705">
        <v>288944</v>
      </c>
      <c r="J2705">
        <v>11189913</v>
      </c>
      <c r="K2705">
        <v>5.91</v>
      </c>
      <c r="L2705">
        <v>1.226</v>
      </c>
      <c r="M2705">
        <v>3</v>
      </c>
    </row>
    <row r="2706" spans="1:13" x14ac:dyDescent="0.2">
      <c r="A2706" t="s">
        <v>284</v>
      </c>
      <c r="B2706" t="s">
        <v>46</v>
      </c>
      <c r="C2706">
        <v>19</v>
      </c>
      <c r="D2706">
        <v>10.465</v>
      </c>
      <c r="E2706">
        <v>2000</v>
      </c>
      <c r="F2706">
        <v>2017</v>
      </c>
      <c r="G2706">
        <v>2073</v>
      </c>
      <c r="H2706" t="s">
        <v>20</v>
      </c>
      <c r="I2706">
        <v>5628773</v>
      </c>
      <c r="J2706">
        <v>189179336</v>
      </c>
      <c r="K2706">
        <v>100</v>
      </c>
      <c r="L2706">
        <v>20.722999999999999</v>
      </c>
      <c r="M2706">
        <v>3</v>
      </c>
    </row>
    <row r="2707" spans="1:13" x14ac:dyDescent="0.2">
      <c r="A2707" t="s">
        <v>284</v>
      </c>
      <c r="B2707" t="s">
        <v>48</v>
      </c>
      <c r="C2707">
        <v>20</v>
      </c>
      <c r="D2707">
        <v>10.956</v>
      </c>
      <c r="E2707">
        <v>2160</v>
      </c>
      <c r="F2707">
        <v>2172</v>
      </c>
      <c r="G2707">
        <v>2195</v>
      </c>
      <c r="H2707" t="s">
        <v>49</v>
      </c>
      <c r="I2707">
        <v>124156</v>
      </c>
      <c r="J2707">
        <v>3882360</v>
      </c>
      <c r="K2707">
        <v>2.0499999999999998</v>
      </c>
      <c r="L2707">
        <v>0.42499999999999999</v>
      </c>
      <c r="M2707">
        <v>3</v>
      </c>
    </row>
    <row r="2708" spans="1:13" x14ac:dyDescent="0.2">
      <c r="A2708" t="s">
        <v>284</v>
      </c>
      <c r="B2708" t="s">
        <v>50</v>
      </c>
      <c r="C2708">
        <v>21</v>
      </c>
      <c r="D2708">
        <v>11.814</v>
      </c>
      <c r="E2708">
        <v>2398</v>
      </c>
      <c r="F2708">
        <v>2444</v>
      </c>
      <c r="G2708">
        <v>2471</v>
      </c>
      <c r="H2708" t="s">
        <v>14</v>
      </c>
      <c r="I2708">
        <v>225701</v>
      </c>
      <c r="J2708">
        <v>7950823</v>
      </c>
      <c r="K2708">
        <v>4.2</v>
      </c>
      <c r="L2708">
        <v>0.871</v>
      </c>
      <c r="M2708">
        <v>3</v>
      </c>
    </row>
    <row r="2709" spans="1:13" x14ac:dyDescent="0.2">
      <c r="A2709" t="s">
        <v>284</v>
      </c>
      <c r="B2709" t="s">
        <v>51</v>
      </c>
      <c r="C2709">
        <v>22</v>
      </c>
      <c r="D2709">
        <v>12.025</v>
      </c>
      <c r="E2709">
        <v>2495</v>
      </c>
      <c r="F2709">
        <v>2510</v>
      </c>
      <c r="G2709">
        <v>2534</v>
      </c>
      <c r="H2709" t="s">
        <v>84</v>
      </c>
      <c r="I2709">
        <v>195296</v>
      </c>
      <c r="J2709">
        <v>6002475</v>
      </c>
      <c r="K2709">
        <v>3.17</v>
      </c>
      <c r="L2709">
        <v>0.65800000000000003</v>
      </c>
      <c r="M2709">
        <v>3</v>
      </c>
    </row>
    <row r="2710" spans="1:13" x14ac:dyDescent="0.2">
      <c r="A2710" t="s">
        <v>284</v>
      </c>
      <c r="B2710" t="s">
        <v>53</v>
      </c>
      <c r="C2710">
        <v>23</v>
      </c>
      <c r="D2710">
        <v>13.356</v>
      </c>
      <c r="E2710">
        <v>2903</v>
      </c>
      <c r="F2710">
        <v>2931</v>
      </c>
      <c r="G2710">
        <v>2945</v>
      </c>
      <c r="H2710" t="s">
        <v>38</v>
      </c>
      <c r="I2710">
        <v>177015</v>
      </c>
      <c r="J2710">
        <v>5177285</v>
      </c>
      <c r="K2710">
        <v>2.74</v>
      </c>
      <c r="L2710">
        <v>0.56699999999999995</v>
      </c>
      <c r="M2710">
        <v>3</v>
      </c>
    </row>
    <row r="2711" spans="1:13" x14ac:dyDescent="0.2">
      <c r="A2711" t="s">
        <v>284</v>
      </c>
      <c r="B2711" t="s">
        <v>55</v>
      </c>
      <c r="C2711">
        <v>24</v>
      </c>
      <c r="D2711">
        <v>13.512</v>
      </c>
      <c r="E2711">
        <v>2965</v>
      </c>
      <c r="F2711">
        <v>2981</v>
      </c>
      <c r="G2711">
        <v>3046</v>
      </c>
      <c r="H2711" t="s">
        <v>30</v>
      </c>
      <c r="I2711">
        <v>1080085</v>
      </c>
      <c r="J2711">
        <v>34008822</v>
      </c>
      <c r="K2711">
        <v>17.98</v>
      </c>
      <c r="L2711">
        <v>3.7250000000000001</v>
      </c>
      <c r="M2711">
        <v>3</v>
      </c>
    </row>
    <row r="2712" spans="1:13" x14ac:dyDescent="0.2">
      <c r="A2712" t="s">
        <v>284</v>
      </c>
      <c r="B2712" t="s">
        <v>57</v>
      </c>
      <c r="C2712">
        <v>25</v>
      </c>
      <c r="D2712">
        <v>13.885999999999999</v>
      </c>
      <c r="E2712">
        <v>3047</v>
      </c>
      <c r="F2712">
        <v>3099</v>
      </c>
      <c r="G2712">
        <v>3150</v>
      </c>
      <c r="H2712" t="s">
        <v>110</v>
      </c>
      <c r="I2712">
        <v>605249</v>
      </c>
      <c r="J2712">
        <v>20876474</v>
      </c>
      <c r="K2712">
        <v>11.04</v>
      </c>
      <c r="L2712">
        <v>2.2869999999999999</v>
      </c>
      <c r="M2712">
        <v>3</v>
      </c>
    </row>
    <row r="2713" spans="1:13" x14ac:dyDescent="0.2">
      <c r="A2713" t="s">
        <v>284</v>
      </c>
      <c r="B2713" t="s">
        <v>58</v>
      </c>
      <c r="C2713">
        <v>26</v>
      </c>
      <c r="D2713">
        <v>14.686</v>
      </c>
      <c r="E2713">
        <v>3333</v>
      </c>
      <c r="F2713">
        <v>3352</v>
      </c>
      <c r="G2713">
        <v>3384</v>
      </c>
      <c r="H2713" t="s">
        <v>45</v>
      </c>
      <c r="I2713">
        <v>124790</v>
      </c>
      <c r="J2713">
        <v>4798018</v>
      </c>
      <c r="K2713">
        <v>2.54</v>
      </c>
      <c r="L2713">
        <v>0.52600000000000002</v>
      </c>
      <c r="M2713">
        <v>3</v>
      </c>
    </row>
    <row r="2714" spans="1:13" x14ac:dyDescent="0.2">
      <c r="A2714" t="s">
        <v>284</v>
      </c>
      <c r="B2714" t="s">
        <v>59</v>
      </c>
      <c r="C2714">
        <v>27</v>
      </c>
      <c r="D2714">
        <v>14.853</v>
      </c>
      <c r="E2714">
        <v>3384</v>
      </c>
      <c r="F2714">
        <v>3405</v>
      </c>
      <c r="G2714">
        <v>3423</v>
      </c>
      <c r="H2714" t="s">
        <v>18</v>
      </c>
      <c r="I2714">
        <v>125303</v>
      </c>
      <c r="J2714">
        <v>5109386</v>
      </c>
      <c r="K2714">
        <v>2.7</v>
      </c>
      <c r="L2714">
        <v>0.56000000000000005</v>
      </c>
      <c r="M2714">
        <v>3</v>
      </c>
    </row>
    <row r="2715" spans="1:13" x14ac:dyDescent="0.2">
      <c r="A2715" t="s">
        <v>284</v>
      </c>
      <c r="B2715" t="s">
        <v>60</v>
      </c>
      <c r="C2715">
        <v>28</v>
      </c>
      <c r="D2715">
        <v>15.156000000000001</v>
      </c>
      <c r="E2715">
        <v>3480</v>
      </c>
      <c r="F2715">
        <v>3501</v>
      </c>
      <c r="G2715">
        <v>3521</v>
      </c>
      <c r="H2715" t="s">
        <v>52</v>
      </c>
      <c r="I2715">
        <v>508673</v>
      </c>
      <c r="J2715">
        <v>15422940</v>
      </c>
      <c r="K2715">
        <v>8.15</v>
      </c>
      <c r="L2715">
        <v>1.6890000000000001</v>
      </c>
      <c r="M2715">
        <v>3</v>
      </c>
    </row>
    <row r="2716" spans="1:13" x14ac:dyDescent="0.2">
      <c r="A2716" t="s">
        <v>284</v>
      </c>
      <c r="B2716" t="s">
        <v>61</v>
      </c>
      <c r="C2716">
        <v>29</v>
      </c>
      <c r="D2716">
        <v>15.438000000000001</v>
      </c>
      <c r="E2716">
        <v>3569</v>
      </c>
      <c r="F2716">
        <v>3590</v>
      </c>
      <c r="G2716">
        <v>3626</v>
      </c>
      <c r="H2716" t="s">
        <v>64</v>
      </c>
      <c r="I2716">
        <v>222351</v>
      </c>
      <c r="J2716">
        <v>8177827</v>
      </c>
      <c r="K2716">
        <v>4.32</v>
      </c>
      <c r="L2716">
        <v>0.89600000000000002</v>
      </c>
      <c r="M2716">
        <v>3</v>
      </c>
    </row>
    <row r="2717" spans="1:13" x14ac:dyDescent="0.2">
      <c r="A2717" t="s">
        <v>284</v>
      </c>
      <c r="B2717" t="s">
        <v>62</v>
      </c>
      <c r="C2717">
        <v>30</v>
      </c>
      <c r="D2717">
        <v>15.997</v>
      </c>
      <c r="E2717">
        <v>3735</v>
      </c>
      <c r="F2717">
        <v>3767</v>
      </c>
      <c r="G2717">
        <v>3790</v>
      </c>
      <c r="H2717" t="s">
        <v>76</v>
      </c>
      <c r="I2717">
        <v>163160</v>
      </c>
      <c r="J2717">
        <v>4036333</v>
      </c>
      <c r="K2717">
        <v>2.13</v>
      </c>
      <c r="L2717">
        <v>0.442</v>
      </c>
      <c r="M2717">
        <v>3</v>
      </c>
    </row>
    <row r="2718" spans="1:13" x14ac:dyDescent="0.2">
      <c r="A2718" t="s">
        <v>284</v>
      </c>
      <c r="B2718" t="s">
        <v>63</v>
      </c>
      <c r="C2718">
        <v>31</v>
      </c>
      <c r="D2718">
        <v>16.210999999999999</v>
      </c>
      <c r="E2718">
        <v>3819</v>
      </c>
      <c r="F2718">
        <v>3834</v>
      </c>
      <c r="G2718">
        <v>3856</v>
      </c>
      <c r="H2718" t="s">
        <v>26</v>
      </c>
      <c r="I2718">
        <v>283575</v>
      </c>
      <c r="J2718">
        <v>8321487</v>
      </c>
      <c r="K2718">
        <v>4.4000000000000004</v>
      </c>
      <c r="L2718">
        <v>0.91200000000000003</v>
      </c>
      <c r="M2718">
        <v>3</v>
      </c>
    </row>
    <row r="2719" spans="1:13" x14ac:dyDescent="0.2">
      <c r="A2719" t="s">
        <v>284</v>
      </c>
      <c r="B2719" t="s">
        <v>65</v>
      </c>
      <c r="C2719">
        <v>32</v>
      </c>
      <c r="D2719">
        <v>16.356999999999999</v>
      </c>
      <c r="E2719">
        <v>3856</v>
      </c>
      <c r="F2719">
        <v>3881</v>
      </c>
      <c r="G2719">
        <v>3914</v>
      </c>
      <c r="H2719" t="s">
        <v>22</v>
      </c>
      <c r="I2719">
        <v>904115</v>
      </c>
      <c r="J2719">
        <v>35115450</v>
      </c>
      <c r="K2719">
        <v>18.559999999999999</v>
      </c>
      <c r="L2719">
        <v>3.847</v>
      </c>
      <c r="M2719">
        <v>3</v>
      </c>
    </row>
    <row r="2720" spans="1:13" x14ac:dyDescent="0.2">
      <c r="A2720" t="s">
        <v>284</v>
      </c>
      <c r="B2720" t="s">
        <v>67</v>
      </c>
      <c r="C2720">
        <v>33</v>
      </c>
      <c r="D2720">
        <v>16.545999999999999</v>
      </c>
      <c r="E2720">
        <v>3914</v>
      </c>
      <c r="F2720">
        <v>3940</v>
      </c>
      <c r="G2720">
        <v>3972</v>
      </c>
      <c r="H2720" t="s">
        <v>30</v>
      </c>
      <c r="I2720">
        <v>1356711</v>
      </c>
      <c r="J2720">
        <v>35059368</v>
      </c>
      <c r="K2720">
        <v>18.53</v>
      </c>
      <c r="L2720">
        <v>3.84</v>
      </c>
      <c r="M2720">
        <v>3</v>
      </c>
    </row>
    <row r="2721" spans="1:13" x14ac:dyDescent="0.2">
      <c r="A2721" t="s">
        <v>284</v>
      </c>
      <c r="B2721" t="s">
        <v>69</v>
      </c>
      <c r="C2721">
        <v>34</v>
      </c>
      <c r="D2721">
        <v>17.43</v>
      </c>
      <c r="E2721">
        <v>4126</v>
      </c>
      <c r="F2721">
        <v>4220</v>
      </c>
      <c r="G2721">
        <v>4242</v>
      </c>
      <c r="H2721" t="s">
        <v>68</v>
      </c>
      <c r="I2721">
        <v>595401</v>
      </c>
      <c r="J2721">
        <v>17741466</v>
      </c>
      <c r="K2721">
        <v>9.3800000000000008</v>
      </c>
      <c r="L2721">
        <v>1.9430000000000001</v>
      </c>
      <c r="M2721">
        <v>3</v>
      </c>
    </row>
    <row r="2722" spans="1:13" x14ac:dyDescent="0.2">
      <c r="A2722" t="s">
        <v>284</v>
      </c>
      <c r="B2722" t="s">
        <v>70</v>
      </c>
      <c r="C2722">
        <v>35</v>
      </c>
      <c r="D2722">
        <v>18.178999999999998</v>
      </c>
      <c r="E2722">
        <v>4433</v>
      </c>
      <c r="F2722">
        <v>4457</v>
      </c>
      <c r="G2722">
        <v>4472</v>
      </c>
      <c r="H2722" t="s">
        <v>99</v>
      </c>
      <c r="I2722">
        <v>187621</v>
      </c>
      <c r="J2722">
        <v>5040663</v>
      </c>
      <c r="K2722">
        <v>2.66</v>
      </c>
      <c r="L2722">
        <v>0.55200000000000005</v>
      </c>
      <c r="M2722">
        <v>3</v>
      </c>
    </row>
    <row r="2723" spans="1:13" x14ac:dyDescent="0.2">
      <c r="A2723" t="s">
        <v>284</v>
      </c>
      <c r="B2723" t="s">
        <v>71</v>
      </c>
      <c r="C2723">
        <v>36</v>
      </c>
      <c r="D2723">
        <v>18.651</v>
      </c>
      <c r="E2723">
        <v>4576</v>
      </c>
      <c r="F2723">
        <v>4606</v>
      </c>
      <c r="G2723">
        <v>4633</v>
      </c>
      <c r="H2723" t="s">
        <v>115</v>
      </c>
      <c r="I2723">
        <v>187159</v>
      </c>
      <c r="J2723">
        <v>8058620</v>
      </c>
      <c r="K2723">
        <v>4.26</v>
      </c>
      <c r="L2723">
        <v>0.88300000000000001</v>
      </c>
      <c r="M2723">
        <v>3</v>
      </c>
    </row>
    <row r="2724" spans="1:13" x14ac:dyDescent="0.2">
      <c r="A2724" t="s">
        <v>284</v>
      </c>
      <c r="B2724" t="s">
        <v>72</v>
      </c>
      <c r="C2724">
        <v>37</v>
      </c>
      <c r="D2724">
        <v>18.984999999999999</v>
      </c>
      <c r="E2724">
        <v>4689</v>
      </c>
      <c r="F2724">
        <v>4712</v>
      </c>
      <c r="G2724">
        <v>4738</v>
      </c>
      <c r="H2724" t="s">
        <v>22</v>
      </c>
      <c r="I2724">
        <v>449980</v>
      </c>
      <c r="J2724">
        <v>14139689</v>
      </c>
      <c r="K2724">
        <v>7.47</v>
      </c>
      <c r="L2724">
        <v>1.5489999999999999</v>
      </c>
      <c r="M2724">
        <v>3</v>
      </c>
    </row>
    <row r="2725" spans="1:13" x14ac:dyDescent="0.2">
      <c r="A2725" t="s">
        <v>284</v>
      </c>
      <c r="B2725" t="s">
        <v>73</v>
      </c>
      <c r="C2725">
        <v>38</v>
      </c>
      <c r="D2725">
        <v>19.186</v>
      </c>
      <c r="E2725">
        <v>4760</v>
      </c>
      <c r="F2725">
        <v>4775</v>
      </c>
      <c r="G2725">
        <v>4786</v>
      </c>
      <c r="H2725" t="s">
        <v>84</v>
      </c>
      <c r="I2725">
        <v>126298</v>
      </c>
      <c r="J2725">
        <v>2916112</v>
      </c>
      <c r="K2725">
        <v>1.54</v>
      </c>
      <c r="L2725">
        <v>0.31900000000000001</v>
      </c>
      <c r="M2725">
        <v>3</v>
      </c>
    </row>
    <row r="2726" spans="1:13" x14ac:dyDescent="0.2">
      <c r="A2726" t="s">
        <v>284</v>
      </c>
      <c r="B2726" t="s">
        <v>74</v>
      </c>
      <c r="C2726">
        <v>39</v>
      </c>
      <c r="D2726">
        <v>19.274000000000001</v>
      </c>
      <c r="E2726">
        <v>4786</v>
      </c>
      <c r="F2726">
        <v>4803</v>
      </c>
      <c r="G2726">
        <v>4822</v>
      </c>
      <c r="H2726" t="s">
        <v>26</v>
      </c>
      <c r="I2726">
        <v>139125</v>
      </c>
      <c r="J2726">
        <v>4289930</v>
      </c>
      <c r="K2726">
        <v>2.27</v>
      </c>
      <c r="L2726">
        <v>0.47</v>
      </c>
      <c r="M2726">
        <v>3</v>
      </c>
    </row>
    <row r="2727" spans="1:13" x14ac:dyDescent="0.2">
      <c r="A2727" t="s">
        <v>284</v>
      </c>
      <c r="B2727" t="s">
        <v>75</v>
      </c>
      <c r="C2727">
        <v>40</v>
      </c>
      <c r="D2727">
        <v>19.395</v>
      </c>
      <c r="E2727">
        <v>4822</v>
      </c>
      <c r="F2727">
        <v>4841</v>
      </c>
      <c r="G2727">
        <v>4852</v>
      </c>
      <c r="H2727" t="s">
        <v>240</v>
      </c>
      <c r="I2727">
        <v>125580</v>
      </c>
      <c r="J2727">
        <v>3157947</v>
      </c>
      <c r="K2727">
        <v>1.67</v>
      </c>
      <c r="L2727">
        <v>0.34599999999999997</v>
      </c>
      <c r="M2727">
        <v>3</v>
      </c>
    </row>
    <row r="2728" spans="1:13" x14ac:dyDescent="0.2">
      <c r="A2728" t="s">
        <v>284</v>
      </c>
      <c r="B2728" t="s">
        <v>77</v>
      </c>
      <c r="C2728">
        <v>41</v>
      </c>
      <c r="D2728">
        <v>19.501000000000001</v>
      </c>
      <c r="E2728">
        <v>4852</v>
      </c>
      <c r="F2728">
        <v>4875</v>
      </c>
      <c r="G2728">
        <v>4893</v>
      </c>
      <c r="H2728" t="s">
        <v>52</v>
      </c>
      <c r="I2728">
        <v>1376632</v>
      </c>
      <c r="J2728">
        <v>32928597</v>
      </c>
      <c r="K2728">
        <v>17.41</v>
      </c>
      <c r="L2728">
        <v>3.6070000000000002</v>
      </c>
      <c r="M2728">
        <v>3</v>
      </c>
    </row>
    <row r="2729" spans="1:13" x14ac:dyDescent="0.2">
      <c r="A2729" t="s">
        <v>284</v>
      </c>
      <c r="B2729" t="s">
        <v>78</v>
      </c>
      <c r="C2729">
        <v>42</v>
      </c>
      <c r="D2729">
        <v>19.902000000000001</v>
      </c>
      <c r="E2729">
        <v>4965</v>
      </c>
      <c r="F2729">
        <v>5002</v>
      </c>
      <c r="G2729">
        <v>5019</v>
      </c>
      <c r="H2729" t="s">
        <v>66</v>
      </c>
      <c r="I2729">
        <v>138224</v>
      </c>
      <c r="J2729">
        <v>4029353</v>
      </c>
      <c r="K2729">
        <v>2.13</v>
      </c>
      <c r="L2729">
        <v>0.441</v>
      </c>
      <c r="M2729">
        <v>3</v>
      </c>
    </row>
    <row r="2730" spans="1:13" x14ac:dyDescent="0.2">
      <c r="A2730" t="s">
        <v>284</v>
      </c>
      <c r="B2730" t="s">
        <v>79</v>
      </c>
      <c r="C2730">
        <v>43</v>
      </c>
      <c r="D2730">
        <v>20.14</v>
      </c>
      <c r="E2730">
        <v>5057</v>
      </c>
      <c r="F2730">
        <v>5077</v>
      </c>
      <c r="G2730">
        <v>5086</v>
      </c>
      <c r="H2730" t="s">
        <v>14</v>
      </c>
      <c r="I2730">
        <v>143110</v>
      </c>
      <c r="J2730">
        <v>4186134</v>
      </c>
      <c r="K2730">
        <v>2.21</v>
      </c>
      <c r="L2730">
        <v>0.45900000000000002</v>
      </c>
      <c r="M2730">
        <v>3</v>
      </c>
    </row>
    <row r="2731" spans="1:13" x14ac:dyDescent="0.2">
      <c r="A2731" t="s">
        <v>284</v>
      </c>
      <c r="B2731" t="s">
        <v>80</v>
      </c>
      <c r="C2731">
        <v>44</v>
      </c>
      <c r="D2731">
        <v>20.195</v>
      </c>
      <c r="E2731">
        <v>5086</v>
      </c>
      <c r="F2731">
        <v>5094</v>
      </c>
      <c r="G2731">
        <v>5124</v>
      </c>
      <c r="H2731" t="s">
        <v>113</v>
      </c>
      <c r="I2731">
        <v>132836</v>
      </c>
      <c r="J2731">
        <v>4554485</v>
      </c>
      <c r="K2731">
        <v>2.41</v>
      </c>
      <c r="L2731">
        <v>0.499</v>
      </c>
      <c r="M2731">
        <v>3</v>
      </c>
    </row>
    <row r="2732" spans="1:13" x14ac:dyDescent="0.2">
      <c r="A2732" t="s">
        <v>284</v>
      </c>
      <c r="B2732" t="s">
        <v>81</v>
      </c>
      <c r="C2732">
        <v>45</v>
      </c>
      <c r="D2732">
        <v>20.600999999999999</v>
      </c>
      <c r="E2732">
        <v>5189</v>
      </c>
      <c r="F2732">
        <v>5223</v>
      </c>
      <c r="G2732">
        <v>5265</v>
      </c>
      <c r="H2732" t="s">
        <v>167</v>
      </c>
      <c r="I2732">
        <v>270832</v>
      </c>
      <c r="J2732">
        <v>11277211</v>
      </c>
      <c r="K2732">
        <v>5.96</v>
      </c>
      <c r="L2732">
        <v>1.2350000000000001</v>
      </c>
      <c r="M2732">
        <v>3</v>
      </c>
    </row>
    <row r="2733" spans="1:13" x14ac:dyDescent="0.2">
      <c r="A2733" t="s">
        <v>284</v>
      </c>
      <c r="B2733" t="s">
        <v>82</v>
      </c>
      <c r="C2733">
        <v>46</v>
      </c>
      <c r="D2733">
        <v>21.835000000000001</v>
      </c>
      <c r="E2733">
        <v>5578</v>
      </c>
      <c r="F2733">
        <v>5613</v>
      </c>
      <c r="G2733">
        <v>5648</v>
      </c>
      <c r="H2733" t="s">
        <v>68</v>
      </c>
      <c r="I2733">
        <v>634170</v>
      </c>
      <c r="J2733">
        <v>20945184</v>
      </c>
      <c r="K2733">
        <v>11.07</v>
      </c>
      <c r="L2733">
        <v>2.294</v>
      </c>
      <c r="M2733">
        <v>3</v>
      </c>
    </row>
    <row r="2734" spans="1:13" x14ac:dyDescent="0.2">
      <c r="A2734" t="s">
        <v>284</v>
      </c>
      <c r="B2734" t="s">
        <v>83</v>
      </c>
      <c r="C2734">
        <v>47</v>
      </c>
      <c r="D2734">
        <v>22.074999999999999</v>
      </c>
      <c r="E2734">
        <v>5657</v>
      </c>
      <c r="F2734">
        <v>5689</v>
      </c>
      <c r="G2734">
        <v>5713</v>
      </c>
      <c r="H2734" t="s">
        <v>76</v>
      </c>
      <c r="I2734">
        <v>182981</v>
      </c>
      <c r="J2734">
        <v>4786884</v>
      </c>
      <c r="K2734">
        <v>2.5299999999999998</v>
      </c>
      <c r="L2734">
        <v>0.52400000000000002</v>
      </c>
      <c r="M2734">
        <v>3</v>
      </c>
    </row>
    <row r="2735" spans="1:13" x14ac:dyDescent="0.2">
      <c r="A2735" t="s">
        <v>284</v>
      </c>
      <c r="B2735" t="s">
        <v>85</v>
      </c>
      <c r="C2735">
        <v>48</v>
      </c>
      <c r="D2735">
        <v>22.280999999999999</v>
      </c>
      <c r="E2735">
        <v>5713</v>
      </c>
      <c r="F2735">
        <v>5754</v>
      </c>
      <c r="G2735">
        <v>5779</v>
      </c>
      <c r="H2735" t="s">
        <v>147</v>
      </c>
      <c r="I2735">
        <v>264927</v>
      </c>
      <c r="J2735">
        <v>9272362</v>
      </c>
      <c r="K2735">
        <v>4.9000000000000004</v>
      </c>
      <c r="L2735">
        <v>1.016</v>
      </c>
      <c r="M2735">
        <v>3</v>
      </c>
    </row>
    <row r="2736" spans="1:13" x14ac:dyDescent="0.2">
      <c r="A2736" t="s">
        <v>284</v>
      </c>
      <c r="B2736" t="s">
        <v>86</v>
      </c>
      <c r="C2736">
        <v>49</v>
      </c>
      <c r="D2736">
        <v>22.515000000000001</v>
      </c>
      <c r="E2736">
        <v>5813</v>
      </c>
      <c r="F2736">
        <v>5828</v>
      </c>
      <c r="G2736">
        <v>5849</v>
      </c>
      <c r="H2736" t="s">
        <v>128</v>
      </c>
      <c r="I2736">
        <v>116404</v>
      </c>
      <c r="J2736">
        <v>3215017</v>
      </c>
      <c r="K2736">
        <v>1.7</v>
      </c>
      <c r="L2736">
        <v>0.35199999999999998</v>
      </c>
      <c r="M2736">
        <v>3</v>
      </c>
    </row>
    <row r="2737" spans="1:13" x14ac:dyDescent="0.2">
      <c r="A2737" t="s">
        <v>284</v>
      </c>
      <c r="B2737" t="s">
        <v>87</v>
      </c>
      <c r="C2737">
        <v>50</v>
      </c>
      <c r="D2737">
        <v>22.693999999999999</v>
      </c>
      <c r="E2737">
        <v>5860</v>
      </c>
      <c r="F2737">
        <v>5885</v>
      </c>
      <c r="G2737">
        <v>5905</v>
      </c>
      <c r="H2737" t="s">
        <v>14</v>
      </c>
      <c r="I2737">
        <v>136118</v>
      </c>
      <c r="J2737">
        <v>4073639</v>
      </c>
      <c r="K2737">
        <v>2.15</v>
      </c>
      <c r="L2737">
        <v>0.44600000000000001</v>
      </c>
      <c r="M2737">
        <v>3</v>
      </c>
    </row>
    <row r="2738" spans="1:13" x14ac:dyDescent="0.2">
      <c r="A2738" t="s">
        <v>284</v>
      </c>
      <c r="B2738" t="s">
        <v>88</v>
      </c>
      <c r="C2738">
        <v>51</v>
      </c>
      <c r="D2738">
        <v>22.818000000000001</v>
      </c>
      <c r="E2738">
        <v>5905</v>
      </c>
      <c r="F2738">
        <v>5924</v>
      </c>
      <c r="G2738">
        <v>5939</v>
      </c>
      <c r="H2738" t="s">
        <v>49</v>
      </c>
      <c r="I2738">
        <v>220709</v>
      </c>
      <c r="J2738">
        <v>7262979</v>
      </c>
      <c r="K2738">
        <v>3.84</v>
      </c>
      <c r="L2738">
        <v>0.79600000000000004</v>
      </c>
      <c r="M2738">
        <v>3</v>
      </c>
    </row>
    <row r="2739" spans="1:13" x14ac:dyDescent="0.2">
      <c r="A2739" t="s">
        <v>284</v>
      </c>
      <c r="B2739" t="s">
        <v>89</v>
      </c>
      <c r="C2739">
        <v>52</v>
      </c>
      <c r="D2739">
        <v>22.896999999999998</v>
      </c>
      <c r="E2739">
        <v>5939</v>
      </c>
      <c r="F2739">
        <v>5949</v>
      </c>
      <c r="G2739">
        <v>5973</v>
      </c>
      <c r="H2739" t="s">
        <v>49</v>
      </c>
      <c r="I2739">
        <v>128421</v>
      </c>
      <c r="J2739">
        <v>3554983</v>
      </c>
      <c r="K2739">
        <v>1.88</v>
      </c>
      <c r="L2739">
        <v>0.38900000000000001</v>
      </c>
      <c r="M2739">
        <v>3</v>
      </c>
    </row>
    <row r="2740" spans="1:13" x14ac:dyDescent="0.2">
      <c r="A2740" t="s">
        <v>284</v>
      </c>
      <c r="B2740" t="s">
        <v>91</v>
      </c>
      <c r="C2740">
        <v>53</v>
      </c>
      <c r="D2740">
        <v>23.108000000000001</v>
      </c>
      <c r="E2740">
        <v>5973</v>
      </c>
      <c r="F2740">
        <v>6016</v>
      </c>
      <c r="G2740">
        <v>6029</v>
      </c>
      <c r="H2740" t="s">
        <v>116</v>
      </c>
      <c r="I2740">
        <v>193436</v>
      </c>
      <c r="J2740">
        <v>5841447</v>
      </c>
      <c r="K2740">
        <v>3.09</v>
      </c>
      <c r="L2740">
        <v>0.64</v>
      </c>
      <c r="M2740">
        <v>3</v>
      </c>
    </row>
    <row r="2741" spans="1:13" x14ac:dyDescent="0.2">
      <c r="A2741" t="s">
        <v>284</v>
      </c>
      <c r="B2741" t="s">
        <v>92</v>
      </c>
      <c r="C2741">
        <v>54</v>
      </c>
      <c r="D2741">
        <v>23.193000000000001</v>
      </c>
      <c r="E2741">
        <v>6029</v>
      </c>
      <c r="F2741">
        <v>6042</v>
      </c>
      <c r="G2741">
        <v>6079</v>
      </c>
      <c r="H2741" t="s">
        <v>34</v>
      </c>
      <c r="I2741">
        <v>231211</v>
      </c>
      <c r="J2741">
        <v>6878343</v>
      </c>
      <c r="K2741">
        <v>3.64</v>
      </c>
      <c r="L2741">
        <v>0.753</v>
      </c>
      <c r="M2741">
        <v>3</v>
      </c>
    </row>
    <row r="2742" spans="1:13" x14ac:dyDescent="0.2">
      <c r="A2742" t="s">
        <v>284</v>
      </c>
      <c r="B2742" t="s">
        <v>93</v>
      </c>
      <c r="C2742">
        <v>55</v>
      </c>
      <c r="D2742">
        <v>24.094000000000001</v>
      </c>
      <c r="E2742">
        <v>6299</v>
      </c>
      <c r="F2742">
        <v>6327</v>
      </c>
      <c r="G2742">
        <v>6358</v>
      </c>
      <c r="H2742" t="s">
        <v>38</v>
      </c>
      <c r="I2742">
        <v>312134</v>
      </c>
      <c r="J2742">
        <v>9585103</v>
      </c>
      <c r="K2742">
        <v>5.07</v>
      </c>
      <c r="L2742">
        <v>1.05</v>
      </c>
      <c r="M2742">
        <v>3</v>
      </c>
    </row>
    <row r="2743" spans="1:13" x14ac:dyDescent="0.2">
      <c r="A2743" t="s">
        <v>284</v>
      </c>
      <c r="B2743" t="s">
        <v>94</v>
      </c>
      <c r="C2743">
        <v>56</v>
      </c>
      <c r="D2743">
        <v>24.245000000000001</v>
      </c>
      <c r="E2743">
        <v>6358</v>
      </c>
      <c r="F2743">
        <v>6375</v>
      </c>
      <c r="G2743">
        <v>6389</v>
      </c>
      <c r="H2743" t="s">
        <v>115</v>
      </c>
      <c r="I2743">
        <v>150688</v>
      </c>
      <c r="J2743">
        <v>3731907</v>
      </c>
      <c r="K2743">
        <v>1.97</v>
      </c>
      <c r="L2743">
        <v>0.40899999999999997</v>
      </c>
      <c r="M2743">
        <v>3</v>
      </c>
    </row>
    <row r="2744" spans="1:13" x14ac:dyDescent="0.2">
      <c r="A2744" t="s">
        <v>284</v>
      </c>
      <c r="B2744" t="s">
        <v>96</v>
      </c>
      <c r="C2744">
        <v>57</v>
      </c>
      <c r="D2744">
        <v>24.329000000000001</v>
      </c>
      <c r="E2744">
        <v>6389</v>
      </c>
      <c r="F2744">
        <v>6402</v>
      </c>
      <c r="G2744">
        <v>6414</v>
      </c>
      <c r="H2744" t="s">
        <v>26</v>
      </c>
      <c r="I2744">
        <v>127290</v>
      </c>
      <c r="J2744">
        <v>2963760</v>
      </c>
      <c r="K2744">
        <v>1.57</v>
      </c>
      <c r="L2744">
        <v>0.32500000000000001</v>
      </c>
      <c r="M2744">
        <v>3</v>
      </c>
    </row>
    <row r="2745" spans="1:13" x14ac:dyDescent="0.2">
      <c r="A2745" t="s">
        <v>284</v>
      </c>
      <c r="B2745" t="s">
        <v>97</v>
      </c>
      <c r="C2745">
        <v>58</v>
      </c>
      <c r="D2745">
        <v>24.981999999999999</v>
      </c>
      <c r="E2745">
        <v>6594</v>
      </c>
      <c r="F2745">
        <v>6608</v>
      </c>
      <c r="G2745">
        <v>6633</v>
      </c>
      <c r="H2745" t="s">
        <v>34</v>
      </c>
      <c r="I2745">
        <v>114901</v>
      </c>
      <c r="J2745">
        <v>4435599</v>
      </c>
      <c r="K2745">
        <v>2.34</v>
      </c>
      <c r="L2745">
        <v>0.48599999999999999</v>
      </c>
      <c r="M2745">
        <v>3</v>
      </c>
    </row>
    <row r="2746" spans="1:13" x14ac:dyDescent="0.2">
      <c r="A2746" t="s">
        <v>284</v>
      </c>
      <c r="B2746" t="s">
        <v>98</v>
      </c>
      <c r="C2746">
        <v>59</v>
      </c>
      <c r="D2746">
        <v>25.323</v>
      </c>
      <c r="E2746">
        <v>6698</v>
      </c>
      <c r="F2746">
        <v>6716</v>
      </c>
      <c r="G2746">
        <v>6741</v>
      </c>
      <c r="H2746" t="s">
        <v>36</v>
      </c>
      <c r="I2746">
        <v>109652</v>
      </c>
      <c r="J2746">
        <v>3140636</v>
      </c>
      <c r="K2746">
        <v>1.66</v>
      </c>
      <c r="L2746">
        <v>0.34399999999999997</v>
      </c>
      <c r="M2746">
        <v>3</v>
      </c>
    </row>
    <row r="2747" spans="1:13" x14ac:dyDescent="0.2">
      <c r="A2747" t="s">
        <v>284</v>
      </c>
      <c r="B2747" t="s">
        <v>100</v>
      </c>
      <c r="C2747">
        <v>60</v>
      </c>
      <c r="D2747">
        <v>26.068000000000001</v>
      </c>
      <c r="E2747">
        <v>6904</v>
      </c>
      <c r="F2747">
        <v>6952</v>
      </c>
      <c r="G2747">
        <v>6975</v>
      </c>
      <c r="H2747" t="s">
        <v>45</v>
      </c>
      <c r="I2747">
        <v>124415</v>
      </c>
      <c r="J2747">
        <v>3659441</v>
      </c>
      <c r="K2747">
        <v>1.93</v>
      </c>
      <c r="L2747">
        <v>0.40100000000000002</v>
      </c>
      <c r="M2747">
        <v>3</v>
      </c>
    </row>
    <row r="2748" spans="1:13" x14ac:dyDescent="0.2">
      <c r="A2748" t="s">
        <v>284</v>
      </c>
      <c r="B2748" t="s">
        <v>102</v>
      </c>
      <c r="C2748">
        <v>61</v>
      </c>
      <c r="D2748">
        <v>26.989000000000001</v>
      </c>
      <c r="E2748">
        <v>7216</v>
      </c>
      <c r="F2748">
        <v>7243</v>
      </c>
      <c r="G2748">
        <v>7262</v>
      </c>
      <c r="H2748" t="s">
        <v>110</v>
      </c>
      <c r="I2748">
        <v>110657</v>
      </c>
      <c r="J2748">
        <v>2930255</v>
      </c>
      <c r="K2748">
        <v>1.55</v>
      </c>
      <c r="L2748">
        <v>0.32100000000000001</v>
      </c>
      <c r="M2748">
        <v>3</v>
      </c>
    </row>
    <row r="2749" spans="1:13" x14ac:dyDescent="0.2">
      <c r="A2749" t="s">
        <v>284</v>
      </c>
      <c r="B2749" t="s">
        <v>103</v>
      </c>
      <c r="C2749">
        <v>62</v>
      </c>
      <c r="D2749">
        <v>31.238</v>
      </c>
      <c r="E2749">
        <v>8553</v>
      </c>
      <c r="F2749">
        <v>8587</v>
      </c>
      <c r="G2749">
        <v>8625</v>
      </c>
      <c r="H2749" t="s">
        <v>114</v>
      </c>
      <c r="I2749">
        <v>362031</v>
      </c>
      <c r="J2749">
        <v>10631377</v>
      </c>
      <c r="K2749">
        <v>5.62</v>
      </c>
      <c r="L2749">
        <v>1.165</v>
      </c>
      <c r="M2749">
        <v>3</v>
      </c>
    </row>
    <row r="2750" spans="1:13" x14ac:dyDescent="0.2">
      <c r="A2750" t="s">
        <v>284</v>
      </c>
      <c r="B2750" t="s">
        <v>104</v>
      </c>
      <c r="C2750">
        <v>63</v>
      </c>
      <c r="D2750">
        <v>32.000999999999998</v>
      </c>
      <c r="E2750">
        <v>8800</v>
      </c>
      <c r="F2750">
        <v>8828</v>
      </c>
      <c r="G2750">
        <v>8865</v>
      </c>
      <c r="H2750" t="s">
        <v>66</v>
      </c>
      <c r="I2750">
        <v>164740</v>
      </c>
      <c r="J2750">
        <v>5115267</v>
      </c>
      <c r="K2750">
        <v>2.7</v>
      </c>
      <c r="L2750">
        <v>0.56000000000000005</v>
      </c>
      <c r="M2750">
        <v>3</v>
      </c>
    </row>
    <row r="2751" spans="1:13" x14ac:dyDescent="0.2">
      <c r="A2751" t="s">
        <v>284</v>
      </c>
      <c r="B2751" t="s">
        <v>106</v>
      </c>
      <c r="C2751">
        <v>64</v>
      </c>
      <c r="D2751">
        <v>32.866999999999997</v>
      </c>
      <c r="E2751">
        <v>9072</v>
      </c>
      <c r="F2751">
        <v>9102</v>
      </c>
      <c r="G2751">
        <v>9124</v>
      </c>
      <c r="H2751" t="s">
        <v>66</v>
      </c>
      <c r="I2751">
        <v>103566</v>
      </c>
      <c r="J2751">
        <v>2987013</v>
      </c>
      <c r="K2751">
        <v>1.58</v>
      </c>
      <c r="L2751">
        <v>0.32700000000000001</v>
      </c>
      <c r="M2751">
        <v>3</v>
      </c>
    </row>
    <row r="2752" spans="1:13" x14ac:dyDescent="0.2">
      <c r="A2752" t="s">
        <v>284</v>
      </c>
      <c r="B2752" t="s">
        <v>107</v>
      </c>
      <c r="C2752">
        <v>65</v>
      </c>
      <c r="D2752">
        <v>35.091000000000001</v>
      </c>
      <c r="E2752">
        <v>9776</v>
      </c>
      <c r="F2752">
        <v>9805</v>
      </c>
      <c r="G2752">
        <v>9836</v>
      </c>
      <c r="H2752" t="s">
        <v>66</v>
      </c>
      <c r="I2752">
        <v>836962</v>
      </c>
      <c r="J2752">
        <v>15989396</v>
      </c>
      <c r="K2752">
        <v>8.4499999999999993</v>
      </c>
      <c r="L2752">
        <v>1.7509999999999999</v>
      </c>
      <c r="M2752">
        <v>3</v>
      </c>
    </row>
    <row r="2753" spans="1:13" x14ac:dyDescent="0.2">
      <c r="A2753" t="s">
        <v>285</v>
      </c>
      <c r="B2753" t="s">
        <v>13</v>
      </c>
      <c r="C2753">
        <v>1</v>
      </c>
      <c r="D2753">
        <v>4.8609999999999998</v>
      </c>
      <c r="E2753">
        <v>230</v>
      </c>
      <c r="F2753">
        <v>245</v>
      </c>
      <c r="G2753">
        <v>276</v>
      </c>
      <c r="H2753" t="s">
        <v>105</v>
      </c>
      <c r="I2753">
        <v>174994</v>
      </c>
      <c r="J2753">
        <v>5030527</v>
      </c>
      <c r="K2753">
        <v>1.9</v>
      </c>
      <c r="L2753">
        <v>0.45800000000000002</v>
      </c>
      <c r="M2753">
        <v>3</v>
      </c>
    </row>
    <row r="2754" spans="1:13" x14ac:dyDescent="0.2">
      <c r="A2754" t="s">
        <v>285</v>
      </c>
      <c r="B2754" t="s">
        <v>15</v>
      </c>
      <c r="C2754">
        <v>2</v>
      </c>
      <c r="D2754">
        <v>5.43</v>
      </c>
      <c r="E2754">
        <v>401</v>
      </c>
      <c r="F2754">
        <v>425</v>
      </c>
      <c r="G2754">
        <v>481</v>
      </c>
      <c r="H2754" t="s">
        <v>110</v>
      </c>
      <c r="I2754">
        <v>1388250</v>
      </c>
      <c r="J2754">
        <v>30379210</v>
      </c>
      <c r="K2754">
        <v>11.47</v>
      </c>
      <c r="L2754">
        <v>2.7639999999999998</v>
      </c>
      <c r="M2754">
        <v>3</v>
      </c>
    </row>
    <row r="2755" spans="1:13" x14ac:dyDescent="0.2">
      <c r="A2755" t="s">
        <v>285</v>
      </c>
      <c r="B2755" t="s">
        <v>17</v>
      </c>
      <c r="C2755">
        <v>3</v>
      </c>
      <c r="D2755">
        <v>5.7530000000000001</v>
      </c>
      <c r="E2755">
        <v>481</v>
      </c>
      <c r="F2755">
        <v>527</v>
      </c>
      <c r="G2755">
        <v>561</v>
      </c>
      <c r="H2755" t="s">
        <v>45</v>
      </c>
      <c r="I2755">
        <v>1226703</v>
      </c>
      <c r="J2755">
        <v>40570921</v>
      </c>
      <c r="K2755">
        <v>15.32</v>
      </c>
      <c r="L2755">
        <v>3.6920000000000002</v>
      </c>
      <c r="M2755">
        <v>3</v>
      </c>
    </row>
    <row r="2756" spans="1:13" x14ac:dyDescent="0.2">
      <c r="A2756" t="s">
        <v>285</v>
      </c>
      <c r="B2756" t="s">
        <v>19</v>
      </c>
      <c r="C2756">
        <v>4</v>
      </c>
      <c r="D2756">
        <v>5.89</v>
      </c>
      <c r="E2756">
        <v>561</v>
      </c>
      <c r="F2756">
        <v>570</v>
      </c>
      <c r="G2756">
        <v>622</v>
      </c>
      <c r="H2756" t="s">
        <v>128</v>
      </c>
      <c r="I2756">
        <v>196493</v>
      </c>
      <c r="J2756">
        <v>10362467</v>
      </c>
      <c r="K2756">
        <v>3.91</v>
      </c>
      <c r="L2756">
        <v>0.94299999999999995</v>
      </c>
      <c r="M2756">
        <v>3</v>
      </c>
    </row>
    <row r="2757" spans="1:13" x14ac:dyDescent="0.2">
      <c r="A2757" t="s">
        <v>285</v>
      </c>
      <c r="B2757" t="s">
        <v>21</v>
      </c>
      <c r="C2757">
        <v>5</v>
      </c>
      <c r="D2757">
        <v>7.5039999999999996</v>
      </c>
      <c r="E2757">
        <v>1053</v>
      </c>
      <c r="F2757">
        <v>1081</v>
      </c>
      <c r="G2757">
        <v>1127</v>
      </c>
      <c r="H2757" t="s">
        <v>68</v>
      </c>
      <c r="I2757">
        <v>451816</v>
      </c>
      <c r="J2757">
        <v>15271059</v>
      </c>
      <c r="K2757">
        <v>5.77</v>
      </c>
      <c r="L2757">
        <v>1.39</v>
      </c>
      <c r="M2757">
        <v>3</v>
      </c>
    </row>
    <row r="2758" spans="1:13" x14ac:dyDescent="0.2">
      <c r="A2758" t="s">
        <v>285</v>
      </c>
      <c r="B2758" t="s">
        <v>23</v>
      </c>
      <c r="C2758">
        <v>6</v>
      </c>
      <c r="D2758">
        <v>8.3829999999999991</v>
      </c>
      <c r="E2758">
        <v>1334</v>
      </c>
      <c r="F2758">
        <v>1359</v>
      </c>
      <c r="G2758">
        <v>1372</v>
      </c>
      <c r="H2758" t="s">
        <v>127</v>
      </c>
      <c r="I2758">
        <v>168007</v>
      </c>
      <c r="J2758">
        <v>4508240</v>
      </c>
      <c r="K2758">
        <v>1.7</v>
      </c>
      <c r="L2758">
        <v>0.41</v>
      </c>
      <c r="M2758">
        <v>3</v>
      </c>
    </row>
    <row r="2759" spans="1:13" x14ac:dyDescent="0.2">
      <c r="A2759" t="s">
        <v>285</v>
      </c>
      <c r="B2759" t="s">
        <v>25</v>
      </c>
      <c r="C2759">
        <v>7</v>
      </c>
      <c r="D2759">
        <v>8.4659999999999993</v>
      </c>
      <c r="E2759">
        <v>1372</v>
      </c>
      <c r="F2759">
        <v>1385</v>
      </c>
      <c r="G2759">
        <v>1420</v>
      </c>
      <c r="H2759" t="s">
        <v>52</v>
      </c>
      <c r="I2759">
        <v>258609</v>
      </c>
      <c r="J2759">
        <v>9060520</v>
      </c>
      <c r="K2759">
        <v>3.42</v>
      </c>
      <c r="L2759">
        <v>0.82399999999999995</v>
      </c>
      <c r="M2759">
        <v>3</v>
      </c>
    </row>
    <row r="2760" spans="1:13" x14ac:dyDescent="0.2">
      <c r="A2760" t="s">
        <v>285</v>
      </c>
      <c r="B2760" t="s">
        <v>27</v>
      </c>
      <c r="C2760">
        <v>8</v>
      </c>
      <c r="D2760">
        <v>8.9149999999999991</v>
      </c>
      <c r="E2760">
        <v>1457</v>
      </c>
      <c r="F2760">
        <v>1527</v>
      </c>
      <c r="G2760">
        <v>1578</v>
      </c>
      <c r="H2760" t="s">
        <v>64</v>
      </c>
      <c r="I2760">
        <v>171842</v>
      </c>
      <c r="J2760">
        <v>10764086</v>
      </c>
      <c r="K2760">
        <v>4.0599999999999996</v>
      </c>
      <c r="L2760">
        <v>0.98</v>
      </c>
      <c r="M2760">
        <v>3</v>
      </c>
    </row>
    <row r="2761" spans="1:13" x14ac:dyDescent="0.2">
      <c r="A2761" t="s">
        <v>285</v>
      </c>
      <c r="B2761" t="s">
        <v>29</v>
      </c>
      <c r="C2761">
        <v>9</v>
      </c>
      <c r="D2761">
        <v>9.8230000000000004</v>
      </c>
      <c r="E2761">
        <v>1689</v>
      </c>
      <c r="F2761">
        <v>1814</v>
      </c>
      <c r="G2761">
        <v>1828</v>
      </c>
      <c r="H2761" t="s">
        <v>95</v>
      </c>
      <c r="I2761">
        <v>329611</v>
      </c>
      <c r="J2761">
        <v>16145318</v>
      </c>
      <c r="K2761">
        <v>6.1</v>
      </c>
      <c r="L2761">
        <v>1.4690000000000001</v>
      </c>
      <c r="M2761">
        <v>3</v>
      </c>
    </row>
    <row r="2762" spans="1:13" x14ac:dyDescent="0.2">
      <c r="A2762" t="s">
        <v>285</v>
      </c>
      <c r="B2762" t="s">
        <v>31</v>
      </c>
      <c r="C2762">
        <v>10</v>
      </c>
      <c r="D2762">
        <v>9.9090000000000007</v>
      </c>
      <c r="E2762">
        <v>1828</v>
      </c>
      <c r="F2762">
        <v>1841</v>
      </c>
      <c r="G2762">
        <v>1905</v>
      </c>
      <c r="H2762" t="s">
        <v>101</v>
      </c>
      <c r="I2762">
        <v>329558</v>
      </c>
      <c r="J2762">
        <v>20559267</v>
      </c>
      <c r="K2762">
        <v>7.76</v>
      </c>
      <c r="L2762">
        <v>1.871</v>
      </c>
      <c r="M2762">
        <v>3</v>
      </c>
    </row>
    <row r="2763" spans="1:13" x14ac:dyDescent="0.2">
      <c r="A2763" t="s">
        <v>285</v>
      </c>
      <c r="B2763" t="s">
        <v>33</v>
      </c>
      <c r="C2763">
        <v>11</v>
      </c>
      <c r="D2763">
        <v>10.311</v>
      </c>
      <c r="E2763">
        <v>1936</v>
      </c>
      <c r="F2763">
        <v>1968</v>
      </c>
      <c r="G2763">
        <v>2007</v>
      </c>
      <c r="H2763" t="s">
        <v>22</v>
      </c>
      <c r="I2763">
        <v>224444</v>
      </c>
      <c r="J2763">
        <v>12372271</v>
      </c>
      <c r="K2763">
        <v>4.67</v>
      </c>
      <c r="L2763">
        <v>1.1259999999999999</v>
      </c>
      <c r="M2763">
        <v>3</v>
      </c>
    </row>
    <row r="2764" spans="1:13" x14ac:dyDescent="0.2">
      <c r="A2764" t="s">
        <v>285</v>
      </c>
      <c r="B2764" t="s">
        <v>35</v>
      </c>
      <c r="C2764">
        <v>12</v>
      </c>
      <c r="D2764">
        <v>11.071999999999999</v>
      </c>
      <c r="E2764">
        <v>2192</v>
      </c>
      <c r="F2764">
        <v>2209</v>
      </c>
      <c r="G2764">
        <v>2223</v>
      </c>
      <c r="H2764" t="s">
        <v>147</v>
      </c>
      <c r="I2764">
        <v>115598</v>
      </c>
      <c r="J2764">
        <v>2925488</v>
      </c>
      <c r="K2764">
        <v>1.1000000000000001</v>
      </c>
      <c r="L2764">
        <v>0.26600000000000001</v>
      </c>
      <c r="M2764">
        <v>3</v>
      </c>
    </row>
    <row r="2765" spans="1:13" x14ac:dyDescent="0.2">
      <c r="A2765" t="s">
        <v>285</v>
      </c>
      <c r="B2765" t="s">
        <v>37</v>
      </c>
      <c r="C2765">
        <v>13</v>
      </c>
      <c r="D2765">
        <v>11.747</v>
      </c>
      <c r="E2765">
        <v>2401</v>
      </c>
      <c r="F2765">
        <v>2422</v>
      </c>
      <c r="G2765">
        <v>2469</v>
      </c>
      <c r="H2765" t="s">
        <v>56</v>
      </c>
      <c r="I2765">
        <v>328442</v>
      </c>
      <c r="J2765">
        <v>14349702</v>
      </c>
      <c r="K2765">
        <v>5.42</v>
      </c>
      <c r="L2765">
        <v>1.306</v>
      </c>
      <c r="M2765">
        <v>3</v>
      </c>
    </row>
    <row r="2766" spans="1:13" x14ac:dyDescent="0.2">
      <c r="A2766" t="s">
        <v>285</v>
      </c>
      <c r="B2766" t="s">
        <v>39</v>
      </c>
      <c r="C2766">
        <v>14</v>
      </c>
      <c r="D2766">
        <v>12.026</v>
      </c>
      <c r="E2766">
        <v>2494</v>
      </c>
      <c r="F2766">
        <v>2511</v>
      </c>
      <c r="G2766">
        <v>2540</v>
      </c>
      <c r="H2766" t="s">
        <v>34</v>
      </c>
      <c r="I2766">
        <v>175885</v>
      </c>
      <c r="J2766">
        <v>6106575</v>
      </c>
      <c r="K2766">
        <v>2.31</v>
      </c>
      <c r="L2766">
        <v>0.55600000000000005</v>
      </c>
      <c r="M2766">
        <v>3</v>
      </c>
    </row>
    <row r="2767" spans="1:13" x14ac:dyDescent="0.2">
      <c r="A2767" t="s">
        <v>285</v>
      </c>
      <c r="B2767" t="s">
        <v>40</v>
      </c>
      <c r="C2767">
        <v>15</v>
      </c>
      <c r="D2767">
        <v>12.292999999999999</v>
      </c>
      <c r="E2767">
        <v>2579</v>
      </c>
      <c r="F2767">
        <v>2595</v>
      </c>
      <c r="G2767">
        <v>2617</v>
      </c>
      <c r="H2767" t="s">
        <v>99</v>
      </c>
      <c r="I2767">
        <v>161575</v>
      </c>
      <c r="J2767">
        <v>4590413</v>
      </c>
      <c r="K2767">
        <v>1.73</v>
      </c>
      <c r="L2767">
        <v>0.41799999999999998</v>
      </c>
      <c r="M2767">
        <v>3</v>
      </c>
    </row>
    <row r="2768" spans="1:13" x14ac:dyDescent="0.2">
      <c r="A2768" t="s">
        <v>285</v>
      </c>
      <c r="B2768" t="s">
        <v>41</v>
      </c>
      <c r="C2768">
        <v>16</v>
      </c>
      <c r="D2768">
        <v>13.255000000000001</v>
      </c>
      <c r="E2768">
        <v>2867</v>
      </c>
      <c r="F2768">
        <v>2900</v>
      </c>
      <c r="G2768">
        <v>2917</v>
      </c>
      <c r="H2768" t="s">
        <v>126</v>
      </c>
      <c r="I2768">
        <v>236763</v>
      </c>
      <c r="J2768">
        <v>11087866</v>
      </c>
      <c r="K2768">
        <v>4.1900000000000004</v>
      </c>
      <c r="L2768">
        <v>1.0089999999999999</v>
      </c>
      <c r="M2768">
        <v>3</v>
      </c>
    </row>
    <row r="2769" spans="1:13" x14ac:dyDescent="0.2">
      <c r="A2769" t="s">
        <v>285</v>
      </c>
      <c r="B2769" t="s">
        <v>42</v>
      </c>
      <c r="C2769">
        <v>17</v>
      </c>
      <c r="D2769">
        <v>13.356</v>
      </c>
      <c r="E2769">
        <v>2917</v>
      </c>
      <c r="F2769">
        <v>2931</v>
      </c>
      <c r="G2769">
        <v>2945</v>
      </c>
      <c r="H2769" t="s">
        <v>26</v>
      </c>
      <c r="I2769">
        <v>212025</v>
      </c>
      <c r="J2769">
        <v>7455023</v>
      </c>
      <c r="K2769">
        <v>2.82</v>
      </c>
      <c r="L2769">
        <v>0.67800000000000005</v>
      </c>
      <c r="M2769">
        <v>3</v>
      </c>
    </row>
    <row r="2770" spans="1:13" x14ac:dyDescent="0.2">
      <c r="A2770" t="s">
        <v>285</v>
      </c>
      <c r="B2770" t="s">
        <v>44</v>
      </c>
      <c r="C2770">
        <v>18</v>
      </c>
      <c r="D2770">
        <v>13.51</v>
      </c>
      <c r="E2770">
        <v>2964</v>
      </c>
      <c r="F2770">
        <v>2980</v>
      </c>
      <c r="G2770">
        <v>3033</v>
      </c>
      <c r="H2770" t="s">
        <v>30</v>
      </c>
      <c r="I2770">
        <v>1549699</v>
      </c>
      <c r="J2770">
        <v>46578642</v>
      </c>
      <c r="K2770">
        <v>17.59</v>
      </c>
      <c r="L2770">
        <v>4.2389999999999999</v>
      </c>
      <c r="M2770">
        <v>3</v>
      </c>
    </row>
    <row r="2771" spans="1:13" x14ac:dyDescent="0.2">
      <c r="A2771" t="s">
        <v>285</v>
      </c>
      <c r="B2771" t="s">
        <v>46</v>
      </c>
      <c r="C2771">
        <v>19</v>
      </c>
      <c r="D2771">
        <v>13.885</v>
      </c>
      <c r="E2771">
        <v>3041</v>
      </c>
      <c r="F2771">
        <v>3099</v>
      </c>
      <c r="G2771">
        <v>3149</v>
      </c>
      <c r="H2771" t="s">
        <v>110</v>
      </c>
      <c r="I2771">
        <v>8733687</v>
      </c>
      <c r="J2771">
        <v>264822220</v>
      </c>
      <c r="K2771">
        <v>100</v>
      </c>
      <c r="L2771">
        <v>24.097999999999999</v>
      </c>
      <c r="M2771">
        <v>3</v>
      </c>
    </row>
    <row r="2772" spans="1:13" x14ac:dyDescent="0.2">
      <c r="A2772" t="s">
        <v>285</v>
      </c>
      <c r="B2772" t="s">
        <v>48</v>
      </c>
      <c r="C2772">
        <v>20</v>
      </c>
      <c r="D2772">
        <v>14.848000000000001</v>
      </c>
      <c r="E2772">
        <v>3387</v>
      </c>
      <c r="F2772">
        <v>3403</v>
      </c>
      <c r="G2772">
        <v>3422</v>
      </c>
      <c r="H2772" t="s">
        <v>45</v>
      </c>
      <c r="I2772">
        <v>262366</v>
      </c>
      <c r="J2772">
        <v>9864349</v>
      </c>
      <c r="K2772">
        <v>3.72</v>
      </c>
      <c r="L2772">
        <v>0.89800000000000002</v>
      </c>
      <c r="M2772">
        <v>3</v>
      </c>
    </row>
    <row r="2773" spans="1:13" x14ac:dyDescent="0.2">
      <c r="A2773" t="s">
        <v>285</v>
      </c>
      <c r="B2773" t="s">
        <v>50</v>
      </c>
      <c r="C2773">
        <v>21</v>
      </c>
      <c r="D2773">
        <v>14.943</v>
      </c>
      <c r="E2773">
        <v>3422</v>
      </c>
      <c r="F2773">
        <v>3433</v>
      </c>
      <c r="G2773">
        <v>3461</v>
      </c>
      <c r="H2773" t="s">
        <v>101</v>
      </c>
      <c r="I2773">
        <v>175051</v>
      </c>
      <c r="J2773">
        <v>6679970</v>
      </c>
      <c r="K2773">
        <v>2.52</v>
      </c>
      <c r="L2773">
        <v>0.60799999999999998</v>
      </c>
      <c r="M2773">
        <v>3</v>
      </c>
    </row>
    <row r="2774" spans="1:13" x14ac:dyDescent="0.2">
      <c r="A2774" t="s">
        <v>285</v>
      </c>
      <c r="B2774" t="s">
        <v>51</v>
      </c>
      <c r="C2774">
        <v>22</v>
      </c>
      <c r="D2774">
        <v>15.151999999999999</v>
      </c>
      <c r="E2774">
        <v>3465</v>
      </c>
      <c r="F2774">
        <v>3499</v>
      </c>
      <c r="G2774">
        <v>3520</v>
      </c>
      <c r="H2774" t="s">
        <v>28</v>
      </c>
      <c r="I2774">
        <v>271009</v>
      </c>
      <c r="J2774">
        <v>8826822</v>
      </c>
      <c r="K2774">
        <v>3.33</v>
      </c>
      <c r="L2774">
        <v>0.80300000000000005</v>
      </c>
      <c r="M2774">
        <v>3</v>
      </c>
    </row>
    <row r="2775" spans="1:13" x14ac:dyDescent="0.2">
      <c r="A2775" t="s">
        <v>285</v>
      </c>
      <c r="B2775" t="s">
        <v>53</v>
      </c>
      <c r="C2775">
        <v>23</v>
      </c>
      <c r="D2775">
        <v>15.996</v>
      </c>
      <c r="E2775">
        <v>3695</v>
      </c>
      <c r="F2775">
        <v>3766</v>
      </c>
      <c r="G2775">
        <v>3783</v>
      </c>
      <c r="H2775" t="s">
        <v>118</v>
      </c>
      <c r="I2775">
        <v>202975</v>
      </c>
      <c r="J2775">
        <v>9890474</v>
      </c>
      <c r="K2775">
        <v>3.73</v>
      </c>
      <c r="L2775">
        <v>0.9</v>
      </c>
      <c r="M2775">
        <v>3</v>
      </c>
    </row>
    <row r="2776" spans="1:13" x14ac:dyDescent="0.2">
      <c r="A2776" t="s">
        <v>285</v>
      </c>
      <c r="B2776" t="s">
        <v>55</v>
      </c>
      <c r="C2776">
        <v>24</v>
      </c>
      <c r="D2776">
        <v>16.105</v>
      </c>
      <c r="E2776">
        <v>3783</v>
      </c>
      <c r="F2776">
        <v>3801</v>
      </c>
      <c r="G2776">
        <v>3817</v>
      </c>
      <c r="H2776" t="s">
        <v>113</v>
      </c>
      <c r="I2776">
        <v>300765</v>
      </c>
      <c r="J2776">
        <v>9823636</v>
      </c>
      <c r="K2776">
        <v>3.71</v>
      </c>
      <c r="L2776">
        <v>0.89400000000000002</v>
      </c>
      <c r="M2776">
        <v>3</v>
      </c>
    </row>
    <row r="2777" spans="1:13" x14ac:dyDescent="0.2">
      <c r="A2777" t="s">
        <v>285</v>
      </c>
      <c r="B2777" t="s">
        <v>57</v>
      </c>
      <c r="C2777">
        <v>25</v>
      </c>
      <c r="D2777">
        <v>16.207000000000001</v>
      </c>
      <c r="E2777">
        <v>3817</v>
      </c>
      <c r="F2777">
        <v>3833</v>
      </c>
      <c r="G2777">
        <v>3858</v>
      </c>
      <c r="H2777" t="s">
        <v>26</v>
      </c>
      <c r="I2777">
        <v>774940</v>
      </c>
      <c r="J2777">
        <v>22536456</v>
      </c>
      <c r="K2777">
        <v>8.51</v>
      </c>
      <c r="L2777">
        <v>2.0510000000000002</v>
      </c>
      <c r="M2777">
        <v>3</v>
      </c>
    </row>
    <row r="2778" spans="1:13" x14ac:dyDescent="0.2">
      <c r="A2778" t="s">
        <v>285</v>
      </c>
      <c r="B2778" t="s">
        <v>58</v>
      </c>
      <c r="C2778">
        <v>26</v>
      </c>
      <c r="D2778">
        <v>16.364000000000001</v>
      </c>
      <c r="E2778">
        <v>3858</v>
      </c>
      <c r="F2778">
        <v>3883</v>
      </c>
      <c r="G2778">
        <v>3906</v>
      </c>
      <c r="H2778" t="s">
        <v>22</v>
      </c>
      <c r="I2778">
        <v>1165460</v>
      </c>
      <c r="J2778">
        <v>33897019</v>
      </c>
      <c r="K2778">
        <v>12.8</v>
      </c>
      <c r="L2778">
        <v>3.085</v>
      </c>
      <c r="M2778">
        <v>3</v>
      </c>
    </row>
    <row r="2779" spans="1:13" x14ac:dyDescent="0.2">
      <c r="A2779" t="s">
        <v>285</v>
      </c>
      <c r="B2779" t="s">
        <v>59</v>
      </c>
      <c r="C2779">
        <v>27</v>
      </c>
      <c r="D2779">
        <v>16.542999999999999</v>
      </c>
      <c r="E2779">
        <v>3906</v>
      </c>
      <c r="F2779">
        <v>3939</v>
      </c>
      <c r="G2779">
        <v>3970</v>
      </c>
      <c r="H2779" t="s">
        <v>22</v>
      </c>
      <c r="I2779">
        <v>1585374</v>
      </c>
      <c r="J2779">
        <v>41100911</v>
      </c>
      <c r="K2779">
        <v>15.52</v>
      </c>
      <c r="L2779">
        <v>3.74</v>
      </c>
      <c r="M2779">
        <v>3</v>
      </c>
    </row>
    <row r="2780" spans="1:13" x14ac:dyDescent="0.2">
      <c r="A2780" t="s">
        <v>285</v>
      </c>
      <c r="B2780" t="s">
        <v>60</v>
      </c>
      <c r="C2780">
        <v>28</v>
      </c>
      <c r="D2780">
        <v>17.428000000000001</v>
      </c>
      <c r="E2780">
        <v>4182</v>
      </c>
      <c r="F2780">
        <v>4219</v>
      </c>
      <c r="G2780">
        <v>4250</v>
      </c>
      <c r="H2780" t="s">
        <v>68</v>
      </c>
      <c r="I2780">
        <v>3072090</v>
      </c>
      <c r="J2780">
        <v>74870865</v>
      </c>
      <c r="K2780">
        <v>28.27</v>
      </c>
      <c r="L2780">
        <v>6.8129999999999997</v>
      </c>
      <c r="M2780">
        <v>3</v>
      </c>
    </row>
    <row r="2781" spans="1:13" x14ac:dyDescent="0.2">
      <c r="A2781" t="s">
        <v>285</v>
      </c>
      <c r="B2781" t="s">
        <v>61</v>
      </c>
      <c r="C2781">
        <v>29</v>
      </c>
      <c r="D2781">
        <v>18.175999999999998</v>
      </c>
      <c r="E2781">
        <v>4430</v>
      </c>
      <c r="F2781">
        <v>4456</v>
      </c>
      <c r="G2781">
        <v>4494</v>
      </c>
      <c r="H2781" t="s">
        <v>162</v>
      </c>
      <c r="I2781">
        <v>144619</v>
      </c>
      <c r="J2781">
        <v>5853329</v>
      </c>
      <c r="K2781">
        <v>2.21</v>
      </c>
      <c r="L2781">
        <v>0.53300000000000003</v>
      </c>
      <c r="M2781">
        <v>3</v>
      </c>
    </row>
    <row r="2782" spans="1:13" x14ac:dyDescent="0.2">
      <c r="A2782" t="s">
        <v>285</v>
      </c>
      <c r="B2782" t="s">
        <v>62</v>
      </c>
      <c r="C2782">
        <v>30</v>
      </c>
      <c r="D2782">
        <v>18.513000000000002</v>
      </c>
      <c r="E2782">
        <v>4495</v>
      </c>
      <c r="F2782">
        <v>4562</v>
      </c>
      <c r="G2782">
        <v>4575</v>
      </c>
      <c r="H2782" t="s">
        <v>95</v>
      </c>
      <c r="I2782">
        <v>186368</v>
      </c>
      <c r="J2782">
        <v>3555975</v>
      </c>
      <c r="K2782">
        <v>1.34</v>
      </c>
      <c r="L2782">
        <v>0.32400000000000001</v>
      </c>
      <c r="M2782">
        <v>3</v>
      </c>
    </row>
    <row r="2783" spans="1:13" x14ac:dyDescent="0.2">
      <c r="A2783" t="s">
        <v>285</v>
      </c>
      <c r="B2783" t="s">
        <v>63</v>
      </c>
      <c r="C2783">
        <v>31</v>
      </c>
      <c r="D2783">
        <v>18.969000000000001</v>
      </c>
      <c r="E2783">
        <v>4667</v>
      </c>
      <c r="F2783">
        <v>4706</v>
      </c>
      <c r="G2783">
        <v>4738</v>
      </c>
      <c r="H2783" t="s">
        <v>76</v>
      </c>
      <c r="I2783">
        <v>202617</v>
      </c>
      <c r="J2783">
        <v>9590856</v>
      </c>
      <c r="K2783">
        <v>3.62</v>
      </c>
      <c r="L2783">
        <v>0.873</v>
      </c>
      <c r="M2783">
        <v>3</v>
      </c>
    </row>
    <row r="2784" spans="1:13" x14ac:dyDescent="0.2">
      <c r="A2784" t="s">
        <v>285</v>
      </c>
      <c r="B2784" t="s">
        <v>65</v>
      </c>
      <c r="C2784">
        <v>32</v>
      </c>
      <c r="D2784">
        <v>19.184000000000001</v>
      </c>
      <c r="E2784">
        <v>4760</v>
      </c>
      <c r="F2784">
        <v>4774</v>
      </c>
      <c r="G2784">
        <v>4788</v>
      </c>
      <c r="H2784" t="s">
        <v>64</v>
      </c>
      <c r="I2784">
        <v>173409</v>
      </c>
      <c r="J2784">
        <v>3904017</v>
      </c>
      <c r="K2784">
        <v>1.47</v>
      </c>
      <c r="L2784">
        <v>0.35499999999999998</v>
      </c>
      <c r="M2784">
        <v>3</v>
      </c>
    </row>
    <row r="2785" spans="1:13" x14ac:dyDescent="0.2">
      <c r="A2785" t="s">
        <v>285</v>
      </c>
      <c r="B2785" t="s">
        <v>67</v>
      </c>
      <c r="C2785">
        <v>33</v>
      </c>
      <c r="D2785">
        <v>19.498000000000001</v>
      </c>
      <c r="E2785">
        <v>4850</v>
      </c>
      <c r="F2785">
        <v>4874</v>
      </c>
      <c r="G2785">
        <v>4891</v>
      </c>
      <c r="H2785" t="s">
        <v>52</v>
      </c>
      <c r="I2785">
        <v>1245036</v>
      </c>
      <c r="J2785">
        <v>29702423</v>
      </c>
      <c r="K2785">
        <v>11.22</v>
      </c>
      <c r="L2785">
        <v>2.7029999999999998</v>
      </c>
      <c r="M2785">
        <v>3</v>
      </c>
    </row>
    <row r="2786" spans="1:13" x14ac:dyDescent="0.2">
      <c r="A2786" t="s">
        <v>285</v>
      </c>
      <c r="B2786" t="s">
        <v>69</v>
      </c>
      <c r="C2786">
        <v>34</v>
      </c>
      <c r="D2786">
        <v>20.61</v>
      </c>
      <c r="E2786">
        <v>5189</v>
      </c>
      <c r="F2786">
        <v>5226</v>
      </c>
      <c r="G2786">
        <v>5260</v>
      </c>
      <c r="H2786" t="s">
        <v>158</v>
      </c>
      <c r="I2786">
        <v>149813</v>
      </c>
      <c r="J2786">
        <v>5758230</v>
      </c>
      <c r="K2786">
        <v>2.17</v>
      </c>
      <c r="L2786">
        <v>0.52400000000000002</v>
      </c>
      <c r="M2786">
        <v>3</v>
      </c>
    </row>
    <row r="2787" spans="1:13" x14ac:dyDescent="0.2">
      <c r="A2787" t="s">
        <v>285</v>
      </c>
      <c r="B2787" t="s">
        <v>70</v>
      </c>
      <c r="C2787">
        <v>35</v>
      </c>
      <c r="D2787">
        <v>21.626999999999999</v>
      </c>
      <c r="E2787">
        <v>5532</v>
      </c>
      <c r="F2787">
        <v>5547</v>
      </c>
      <c r="G2787">
        <v>5563</v>
      </c>
      <c r="H2787" t="s">
        <v>157</v>
      </c>
      <c r="I2787">
        <v>197632</v>
      </c>
      <c r="J2787">
        <v>4667993</v>
      </c>
      <c r="K2787">
        <v>1.76</v>
      </c>
      <c r="L2787">
        <v>0.42499999999999999</v>
      </c>
      <c r="M2787">
        <v>3</v>
      </c>
    </row>
    <row r="2788" spans="1:13" x14ac:dyDescent="0.2">
      <c r="A2788" t="s">
        <v>285</v>
      </c>
      <c r="B2788" t="s">
        <v>71</v>
      </c>
      <c r="C2788">
        <v>36</v>
      </c>
      <c r="D2788">
        <v>21.831</v>
      </c>
      <c r="E2788">
        <v>5592</v>
      </c>
      <c r="F2788">
        <v>5611</v>
      </c>
      <c r="G2788">
        <v>5644</v>
      </c>
      <c r="H2788" t="s">
        <v>76</v>
      </c>
      <c r="I2788">
        <v>1372877</v>
      </c>
      <c r="J2788">
        <v>35162775</v>
      </c>
      <c r="K2788">
        <v>13.28</v>
      </c>
      <c r="L2788">
        <v>3.2</v>
      </c>
      <c r="M2788">
        <v>3</v>
      </c>
    </row>
    <row r="2789" spans="1:13" x14ac:dyDescent="0.2">
      <c r="A2789" t="s">
        <v>285</v>
      </c>
      <c r="B2789" t="s">
        <v>72</v>
      </c>
      <c r="C2789">
        <v>37</v>
      </c>
      <c r="D2789">
        <v>22.074000000000002</v>
      </c>
      <c r="E2789">
        <v>5672</v>
      </c>
      <c r="F2789">
        <v>5688</v>
      </c>
      <c r="G2789">
        <v>5711</v>
      </c>
      <c r="H2789" t="s">
        <v>241</v>
      </c>
      <c r="I2789">
        <v>186862</v>
      </c>
      <c r="J2789">
        <v>5018022</v>
      </c>
      <c r="K2789">
        <v>1.89</v>
      </c>
      <c r="L2789">
        <v>0.45700000000000002</v>
      </c>
      <c r="M2789">
        <v>3</v>
      </c>
    </row>
    <row r="2790" spans="1:13" x14ac:dyDescent="0.2">
      <c r="A2790" t="s">
        <v>285</v>
      </c>
      <c r="B2790" t="s">
        <v>73</v>
      </c>
      <c r="C2790">
        <v>38</v>
      </c>
      <c r="D2790">
        <v>22.279</v>
      </c>
      <c r="E2790">
        <v>5716</v>
      </c>
      <c r="F2790">
        <v>5753</v>
      </c>
      <c r="G2790">
        <v>5773</v>
      </c>
      <c r="H2790" t="s">
        <v>95</v>
      </c>
      <c r="I2790">
        <v>850559</v>
      </c>
      <c r="J2790">
        <v>25389672</v>
      </c>
      <c r="K2790">
        <v>9.59</v>
      </c>
      <c r="L2790">
        <v>2.31</v>
      </c>
      <c r="M2790">
        <v>3</v>
      </c>
    </row>
    <row r="2791" spans="1:13" x14ac:dyDescent="0.2">
      <c r="A2791" t="s">
        <v>285</v>
      </c>
      <c r="B2791" t="s">
        <v>74</v>
      </c>
      <c r="C2791">
        <v>39</v>
      </c>
      <c r="D2791">
        <v>22.414999999999999</v>
      </c>
      <c r="E2791">
        <v>5773</v>
      </c>
      <c r="F2791">
        <v>5796</v>
      </c>
      <c r="G2791">
        <v>5820</v>
      </c>
      <c r="H2791" t="s">
        <v>101</v>
      </c>
      <c r="I2791">
        <v>3139494</v>
      </c>
      <c r="J2791">
        <v>81282614</v>
      </c>
      <c r="K2791">
        <v>30.69</v>
      </c>
      <c r="L2791">
        <v>7.3970000000000002</v>
      </c>
      <c r="M2791">
        <v>3</v>
      </c>
    </row>
    <row r="2792" spans="1:13" x14ac:dyDescent="0.2">
      <c r="A2792" t="s">
        <v>285</v>
      </c>
      <c r="B2792" t="s">
        <v>75</v>
      </c>
      <c r="C2792">
        <v>40</v>
      </c>
      <c r="D2792">
        <v>23.192</v>
      </c>
      <c r="E2792">
        <v>6030</v>
      </c>
      <c r="F2792">
        <v>6042</v>
      </c>
      <c r="G2792">
        <v>6054</v>
      </c>
      <c r="H2792" t="s">
        <v>26</v>
      </c>
      <c r="I2792">
        <v>200809</v>
      </c>
      <c r="J2792">
        <v>4413621</v>
      </c>
      <c r="K2792">
        <v>1.67</v>
      </c>
      <c r="L2792">
        <v>0.40200000000000002</v>
      </c>
      <c r="M2792">
        <v>3</v>
      </c>
    </row>
    <row r="2793" spans="1:13" x14ac:dyDescent="0.2">
      <c r="A2793" t="s">
        <v>285</v>
      </c>
      <c r="B2793" t="s">
        <v>77</v>
      </c>
      <c r="C2793">
        <v>41</v>
      </c>
      <c r="D2793">
        <v>24.244</v>
      </c>
      <c r="E2793">
        <v>6360</v>
      </c>
      <c r="F2793">
        <v>6375</v>
      </c>
      <c r="G2793">
        <v>6387</v>
      </c>
      <c r="H2793" t="s">
        <v>115</v>
      </c>
      <c r="I2793">
        <v>154516</v>
      </c>
      <c r="J2793">
        <v>3940090</v>
      </c>
      <c r="K2793">
        <v>1.49</v>
      </c>
      <c r="L2793">
        <v>0.35899999999999999</v>
      </c>
      <c r="M2793">
        <v>3</v>
      </c>
    </row>
    <row r="2794" spans="1:13" x14ac:dyDescent="0.2">
      <c r="A2794" t="s">
        <v>285</v>
      </c>
      <c r="B2794" t="s">
        <v>78</v>
      </c>
      <c r="C2794">
        <v>42</v>
      </c>
      <c r="D2794">
        <v>24.324999999999999</v>
      </c>
      <c r="E2794">
        <v>6387</v>
      </c>
      <c r="F2794">
        <v>6400</v>
      </c>
      <c r="G2794">
        <v>6415</v>
      </c>
      <c r="H2794" t="s">
        <v>26</v>
      </c>
      <c r="I2794">
        <v>294733</v>
      </c>
      <c r="J2794">
        <v>7023519</v>
      </c>
      <c r="K2794">
        <v>2.65</v>
      </c>
      <c r="L2794">
        <v>0.63900000000000001</v>
      </c>
      <c r="M2794">
        <v>3</v>
      </c>
    </row>
    <row r="2795" spans="1:13" x14ac:dyDescent="0.2">
      <c r="A2795" t="s">
        <v>285</v>
      </c>
      <c r="B2795" t="s">
        <v>79</v>
      </c>
      <c r="C2795">
        <v>43</v>
      </c>
      <c r="D2795">
        <v>24.757999999999999</v>
      </c>
      <c r="E2795">
        <v>6510</v>
      </c>
      <c r="F2795">
        <v>6537</v>
      </c>
      <c r="G2795">
        <v>6558</v>
      </c>
      <c r="H2795" t="s">
        <v>36</v>
      </c>
      <c r="I2795">
        <v>718902</v>
      </c>
      <c r="J2795">
        <v>17654362</v>
      </c>
      <c r="K2795">
        <v>6.67</v>
      </c>
      <c r="L2795">
        <v>1.607</v>
      </c>
      <c r="M2795">
        <v>3</v>
      </c>
    </row>
    <row r="2796" spans="1:13" x14ac:dyDescent="0.2">
      <c r="A2796" t="s">
        <v>285</v>
      </c>
      <c r="B2796" t="s">
        <v>80</v>
      </c>
      <c r="C2796">
        <v>44</v>
      </c>
      <c r="D2796">
        <v>24.972000000000001</v>
      </c>
      <c r="E2796">
        <v>6564</v>
      </c>
      <c r="F2796">
        <v>6605</v>
      </c>
      <c r="G2796">
        <v>6630</v>
      </c>
      <c r="H2796" t="s">
        <v>38</v>
      </c>
      <c r="I2796">
        <v>632586</v>
      </c>
      <c r="J2796">
        <v>16870115</v>
      </c>
      <c r="K2796">
        <v>6.37</v>
      </c>
      <c r="L2796">
        <v>1.5349999999999999</v>
      </c>
      <c r="M2796">
        <v>3</v>
      </c>
    </row>
    <row r="2797" spans="1:13" x14ac:dyDescent="0.2">
      <c r="A2797" t="s">
        <v>285</v>
      </c>
      <c r="B2797" t="s">
        <v>81</v>
      </c>
      <c r="C2797">
        <v>45</v>
      </c>
      <c r="D2797">
        <v>26.687999999999999</v>
      </c>
      <c r="E2797">
        <v>7114</v>
      </c>
      <c r="F2797">
        <v>7148</v>
      </c>
      <c r="G2797">
        <v>7176</v>
      </c>
      <c r="H2797" t="s">
        <v>145</v>
      </c>
      <c r="I2797">
        <v>242479</v>
      </c>
      <c r="J2797">
        <v>7794089</v>
      </c>
      <c r="K2797">
        <v>2.94</v>
      </c>
      <c r="L2797">
        <v>0.70899999999999996</v>
      </c>
      <c r="M2797">
        <v>3</v>
      </c>
    </row>
    <row r="2798" spans="1:13" x14ac:dyDescent="0.2">
      <c r="A2798" t="s">
        <v>285</v>
      </c>
      <c r="B2798" t="s">
        <v>82</v>
      </c>
      <c r="C2798">
        <v>46</v>
      </c>
      <c r="D2798">
        <v>26.989000000000001</v>
      </c>
      <c r="E2798">
        <v>7210</v>
      </c>
      <c r="F2798">
        <v>7243</v>
      </c>
      <c r="G2798">
        <v>7262</v>
      </c>
      <c r="H2798" t="s">
        <v>90</v>
      </c>
      <c r="I2798">
        <v>143393</v>
      </c>
      <c r="J2798">
        <v>3679089</v>
      </c>
      <c r="K2798">
        <v>1.39</v>
      </c>
      <c r="L2798">
        <v>0.33500000000000002</v>
      </c>
      <c r="M2798">
        <v>3</v>
      </c>
    </row>
    <row r="2799" spans="1:13" x14ac:dyDescent="0.2">
      <c r="A2799" t="s">
        <v>285</v>
      </c>
      <c r="B2799" t="s">
        <v>83</v>
      </c>
      <c r="C2799">
        <v>47</v>
      </c>
      <c r="D2799">
        <v>28.923999999999999</v>
      </c>
      <c r="E2799">
        <v>7838</v>
      </c>
      <c r="F2799">
        <v>7855</v>
      </c>
      <c r="G2799">
        <v>7878</v>
      </c>
      <c r="H2799" t="s">
        <v>34</v>
      </c>
      <c r="I2799">
        <v>149129</v>
      </c>
      <c r="J2799">
        <v>4112829</v>
      </c>
      <c r="K2799">
        <v>1.55</v>
      </c>
      <c r="L2799">
        <v>0.374</v>
      </c>
      <c r="M2799">
        <v>3</v>
      </c>
    </row>
    <row r="2800" spans="1:13" x14ac:dyDescent="0.2">
      <c r="A2800" t="s">
        <v>285</v>
      </c>
      <c r="B2800" t="s">
        <v>85</v>
      </c>
      <c r="C2800">
        <v>48</v>
      </c>
      <c r="D2800">
        <v>31.236000000000001</v>
      </c>
      <c r="E2800">
        <v>8558</v>
      </c>
      <c r="F2800">
        <v>8586</v>
      </c>
      <c r="G2800">
        <v>8622</v>
      </c>
      <c r="H2800" t="s">
        <v>114</v>
      </c>
      <c r="I2800">
        <v>601936</v>
      </c>
      <c r="J2800">
        <v>16993017</v>
      </c>
      <c r="K2800">
        <v>6.42</v>
      </c>
      <c r="L2800">
        <v>1.546</v>
      </c>
      <c r="M2800">
        <v>3</v>
      </c>
    </row>
    <row r="2801" spans="1:13" x14ac:dyDescent="0.2">
      <c r="A2801" t="s">
        <v>285</v>
      </c>
      <c r="B2801" t="s">
        <v>86</v>
      </c>
      <c r="C2801">
        <v>49</v>
      </c>
      <c r="D2801">
        <v>31.611999999999998</v>
      </c>
      <c r="E2801">
        <v>8675</v>
      </c>
      <c r="F2801">
        <v>8705</v>
      </c>
      <c r="G2801">
        <v>8738</v>
      </c>
      <c r="H2801" t="s">
        <v>114</v>
      </c>
      <c r="I2801">
        <v>205897</v>
      </c>
      <c r="J2801">
        <v>6653395</v>
      </c>
      <c r="K2801">
        <v>2.5099999999999998</v>
      </c>
      <c r="L2801">
        <v>0.60499999999999998</v>
      </c>
      <c r="M2801">
        <v>3</v>
      </c>
    </row>
    <row r="2802" spans="1:13" x14ac:dyDescent="0.2">
      <c r="A2802" t="s">
        <v>285</v>
      </c>
      <c r="B2802" t="s">
        <v>87</v>
      </c>
      <c r="C2802">
        <v>50</v>
      </c>
      <c r="D2802">
        <v>32</v>
      </c>
      <c r="E2802">
        <v>8790</v>
      </c>
      <c r="F2802">
        <v>8828</v>
      </c>
      <c r="G2802">
        <v>8876</v>
      </c>
      <c r="H2802" t="s">
        <v>66</v>
      </c>
      <c r="I2802">
        <v>1660227</v>
      </c>
      <c r="J2802">
        <v>46978800</v>
      </c>
      <c r="K2802">
        <v>17.739999999999998</v>
      </c>
      <c r="L2802">
        <v>4.2750000000000004</v>
      </c>
      <c r="M2802">
        <v>3</v>
      </c>
    </row>
    <row r="2803" spans="1:13" x14ac:dyDescent="0.2">
      <c r="A2803" t="s">
        <v>285</v>
      </c>
      <c r="B2803" t="s">
        <v>88</v>
      </c>
      <c r="C2803">
        <v>51</v>
      </c>
      <c r="D2803">
        <v>36.002000000000002</v>
      </c>
      <c r="E2803">
        <v>10070</v>
      </c>
      <c r="F2803">
        <v>10093</v>
      </c>
      <c r="G2803">
        <v>10118</v>
      </c>
      <c r="H2803" t="s">
        <v>66</v>
      </c>
      <c r="I2803">
        <v>154838</v>
      </c>
      <c r="J2803">
        <v>2503610</v>
      </c>
      <c r="K2803">
        <v>0.95</v>
      </c>
      <c r="L2803">
        <v>0.22800000000000001</v>
      </c>
      <c r="M2803">
        <v>3</v>
      </c>
    </row>
    <row r="2804" spans="1:13" x14ac:dyDescent="0.2">
      <c r="A2804" t="s">
        <v>286</v>
      </c>
      <c r="B2804" t="s">
        <v>13</v>
      </c>
      <c r="C2804">
        <v>1</v>
      </c>
      <c r="D2804">
        <v>4.391</v>
      </c>
      <c r="E2804">
        <v>77</v>
      </c>
      <c r="F2804">
        <v>96</v>
      </c>
      <c r="G2804">
        <v>125</v>
      </c>
      <c r="H2804" t="s">
        <v>56</v>
      </c>
      <c r="I2804">
        <v>116323</v>
      </c>
      <c r="J2804">
        <v>3221513</v>
      </c>
      <c r="K2804">
        <v>3.9</v>
      </c>
      <c r="L2804">
        <v>0.32700000000000001</v>
      </c>
      <c r="M2804">
        <v>3</v>
      </c>
    </row>
    <row r="2805" spans="1:13" x14ac:dyDescent="0.2">
      <c r="A2805" t="s">
        <v>286</v>
      </c>
      <c r="B2805" t="s">
        <v>15</v>
      </c>
      <c r="C2805">
        <v>2</v>
      </c>
      <c r="D2805">
        <v>4.6210000000000004</v>
      </c>
      <c r="E2805">
        <v>148</v>
      </c>
      <c r="F2805">
        <v>169</v>
      </c>
      <c r="G2805">
        <v>175</v>
      </c>
      <c r="H2805" t="s">
        <v>126</v>
      </c>
      <c r="I2805">
        <v>31162</v>
      </c>
      <c r="J2805">
        <v>1092089</v>
      </c>
      <c r="K2805">
        <v>1.32</v>
      </c>
      <c r="L2805">
        <v>0.111</v>
      </c>
      <c r="M2805">
        <v>3</v>
      </c>
    </row>
    <row r="2806" spans="1:13" x14ac:dyDescent="0.2">
      <c r="A2806" t="s">
        <v>286</v>
      </c>
      <c r="B2806" t="s">
        <v>17</v>
      </c>
      <c r="C2806">
        <v>3</v>
      </c>
      <c r="D2806">
        <v>4.8600000000000003</v>
      </c>
      <c r="E2806">
        <v>231</v>
      </c>
      <c r="F2806">
        <v>244</v>
      </c>
      <c r="G2806">
        <v>293</v>
      </c>
      <c r="H2806" t="s">
        <v>16</v>
      </c>
      <c r="I2806">
        <v>193885</v>
      </c>
      <c r="J2806">
        <v>6398430</v>
      </c>
      <c r="K2806">
        <v>7.75</v>
      </c>
      <c r="L2806">
        <v>0.65</v>
      </c>
      <c r="M2806">
        <v>3</v>
      </c>
    </row>
    <row r="2807" spans="1:13" x14ac:dyDescent="0.2">
      <c r="A2807" t="s">
        <v>286</v>
      </c>
      <c r="B2807" t="s">
        <v>19</v>
      </c>
      <c r="C2807">
        <v>4</v>
      </c>
      <c r="D2807">
        <v>5.4249999999999998</v>
      </c>
      <c r="E2807">
        <v>400</v>
      </c>
      <c r="F2807">
        <v>423</v>
      </c>
      <c r="G2807">
        <v>488</v>
      </c>
      <c r="H2807" t="s">
        <v>45</v>
      </c>
      <c r="I2807">
        <v>2407842</v>
      </c>
      <c r="J2807">
        <v>53581516</v>
      </c>
      <c r="K2807">
        <v>64.91</v>
      </c>
      <c r="L2807">
        <v>5.4450000000000003</v>
      </c>
      <c r="M2807">
        <v>3</v>
      </c>
    </row>
    <row r="2808" spans="1:13" x14ac:dyDescent="0.2">
      <c r="A2808" t="s">
        <v>286</v>
      </c>
      <c r="B2808" t="s">
        <v>21</v>
      </c>
      <c r="C2808">
        <v>5</v>
      </c>
      <c r="D2808">
        <v>5.7830000000000004</v>
      </c>
      <c r="E2808">
        <v>512</v>
      </c>
      <c r="F2808">
        <v>536</v>
      </c>
      <c r="G2808">
        <v>561</v>
      </c>
      <c r="H2808" t="s">
        <v>18</v>
      </c>
      <c r="I2808">
        <v>593517</v>
      </c>
      <c r="J2808">
        <v>24184505</v>
      </c>
      <c r="K2808">
        <v>29.3</v>
      </c>
      <c r="L2808">
        <v>2.4580000000000002</v>
      </c>
      <c r="M2808">
        <v>3</v>
      </c>
    </row>
    <row r="2809" spans="1:13" x14ac:dyDescent="0.2">
      <c r="A2809" t="s">
        <v>286</v>
      </c>
      <c r="B2809" t="s">
        <v>23</v>
      </c>
      <c r="C2809">
        <v>6</v>
      </c>
      <c r="D2809">
        <v>5.891</v>
      </c>
      <c r="E2809">
        <v>561</v>
      </c>
      <c r="F2809">
        <v>570</v>
      </c>
      <c r="G2809">
        <v>584</v>
      </c>
      <c r="H2809" t="s">
        <v>124</v>
      </c>
      <c r="I2809">
        <v>169564</v>
      </c>
      <c r="J2809">
        <v>5326514</v>
      </c>
      <c r="K2809">
        <v>6.45</v>
      </c>
      <c r="L2809">
        <v>0.54100000000000004</v>
      </c>
      <c r="M2809">
        <v>3</v>
      </c>
    </row>
    <row r="2810" spans="1:13" x14ac:dyDescent="0.2">
      <c r="A2810" t="s">
        <v>286</v>
      </c>
      <c r="B2810" t="s">
        <v>25</v>
      </c>
      <c r="C2810">
        <v>7</v>
      </c>
      <c r="D2810">
        <v>5.9640000000000004</v>
      </c>
      <c r="E2810">
        <v>584</v>
      </c>
      <c r="F2810">
        <v>593</v>
      </c>
      <c r="G2810">
        <v>626</v>
      </c>
      <c r="H2810" t="s">
        <v>49</v>
      </c>
      <c r="I2810">
        <v>147499</v>
      </c>
      <c r="J2810">
        <v>4547738</v>
      </c>
      <c r="K2810">
        <v>5.51</v>
      </c>
      <c r="L2810">
        <v>0.46200000000000002</v>
      </c>
      <c r="M2810">
        <v>3</v>
      </c>
    </row>
    <row r="2811" spans="1:13" x14ac:dyDescent="0.2">
      <c r="A2811" t="s">
        <v>286</v>
      </c>
      <c r="B2811" t="s">
        <v>27</v>
      </c>
      <c r="C2811">
        <v>8</v>
      </c>
      <c r="D2811">
        <v>6.4489999999999998</v>
      </c>
      <c r="E2811">
        <v>715</v>
      </c>
      <c r="F2811">
        <v>747</v>
      </c>
      <c r="G2811">
        <v>758</v>
      </c>
      <c r="H2811" t="s">
        <v>95</v>
      </c>
      <c r="I2811">
        <v>90425</v>
      </c>
      <c r="J2811">
        <v>1077794</v>
      </c>
      <c r="K2811">
        <v>1.31</v>
      </c>
      <c r="L2811">
        <v>0.11</v>
      </c>
      <c r="M2811">
        <v>3</v>
      </c>
    </row>
    <row r="2812" spans="1:13" x14ac:dyDescent="0.2">
      <c r="A2812" t="s">
        <v>286</v>
      </c>
      <c r="B2812" t="s">
        <v>29</v>
      </c>
      <c r="C2812">
        <v>9</v>
      </c>
      <c r="D2812">
        <v>7.024</v>
      </c>
      <c r="E2812">
        <v>917</v>
      </c>
      <c r="F2812">
        <v>929</v>
      </c>
      <c r="G2812">
        <v>942</v>
      </c>
      <c r="H2812" t="s">
        <v>123</v>
      </c>
      <c r="I2812">
        <v>88659</v>
      </c>
      <c r="J2812">
        <v>2475373</v>
      </c>
      <c r="K2812">
        <v>3</v>
      </c>
      <c r="L2812">
        <v>0.252</v>
      </c>
      <c r="M2812">
        <v>3</v>
      </c>
    </row>
    <row r="2813" spans="1:13" x14ac:dyDescent="0.2">
      <c r="A2813" t="s">
        <v>286</v>
      </c>
      <c r="B2813" t="s">
        <v>31</v>
      </c>
      <c r="C2813">
        <v>10</v>
      </c>
      <c r="D2813">
        <v>7.0990000000000002</v>
      </c>
      <c r="E2813">
        <v>942</v>
      </c>
      <c r="F2813">
        <v>953</v>
      </c>
      <c r="G2813">
        <v>987</v>
      </c>
      <c r="H2813" t="s">
        <v>124</v>
      </c>
      <c r="I2813">
        <v>114634</v>
      </c>
      <c r="J2813">
        <v>4236266</v>
      </c>
      <c r="K2813">
        <v>5.13</v>
      </c>
      <c r="L2813">
        <v>0.43</v>
      </c>
      <c r="M2813">
        <v>3</v>
      </c>
    </row>
    <row r="2814" spans="1:13" x14ac:dyDescent="0.2">
      <c r="A2814" t="s">
        <v>286</v>
      </c>
      <c r="B2814" t="s">
        <v>33</v>
      </c>
      <c r="C2814">
        <v>11</v>
      </c>
      <c r="D2814">
        <v>7.5060000000000002</v>
      </c>
      <c r="E2814">
        <v>1060</v>
      </c>
      <c r="F2814">
        <v>1081</v>
      </c>
      <c r="G2814">
        <v>1096</v>
      </c>
      <c r="H2814" t="s">
        <v>76</v>
      </c>
      <c r="I2814">
        <v>429093</v>
      </c>
      <c r="J2814">
        <v>11660114</v>
      </c>
      <c r="K2814">
        <v>14.13</v>
      </c>
      <c r="L2814">
        <v>1.1850000000000001</v>
      </c>
      <c r="M2814">
        <v>3</v>
      </c>
    </row>
    <row r="2815" spans="1:13" x14ac:dyDescent="0.2">
      <c r="A2815" t="s">
        <v>286</v>
      </c>
      <c r="B2815" t="s">
        <v>35</v>
      </c>
      <c r="C2815">
        <v>12</v>
      </c>
      <c r="D2815">
        <v>7.5640000000000001</v>
      </c>
      <c r="E2815">
        <v>1096</v>
      </c>
      <c r="F2815">
        <v>1100</v>
      </c>
      <c r="G2815">
        <v>1125</v>
      </c>
      <c r="H2815" t="s">
        <v>24</v>
      </c>
      <c r="I2815">
        <v>125538</v>
      </c>
      <c r="J2815">
        <v>3573912</v>
      </c>
      <c r="K2815">
        <v>4.33</v>
      </c>
      <c r="L2815">
        <v>0.36299999999999999</v>
      </c>
      <c r="M2815">
        <v>3</v>
      </c>
    </row>
    <row r="2816" spans="1:13" x14ac:dyDescent="0.2">
      <c r="A2816" t="s">
        <v>286</v>
      </c>
      <c r="B2816" t="s">
        <v>37</v>
      </c>
      <c r="C2816">
        <v>13</v>
      </c>
      <c r="D2816">
        <v>8.3819999999999997</v>
      </c>
      <c r="E2816">
        <v>1327</v>
      </c>
      <c r="F2816">
        <v>1358</v>
      </c>
      <c r="G2816">
        <v>1373</v>
      </c>
      <c r="H2816" t="s">
        <v>38</v>
      </c>
      <c r="I2816">
        <v>148350</v>
      </c>
      <c r="J2816">
        <v>3842764</v>
      </c>
      <c r="K2816">
        <v>4.66</v>
      </c>
      <c r="L2816">
        <v>0.39100000000000001</v>
      </c>
      <c r="M2816">
        <v>3</v>
      </c>
    </row>
    <row r="2817" spans="1:13" x14ac:dyDescent="0.2">
      <c r="A2817" t="s">
        <v>286</v>
      </c>
      <c r="B2817" t="s">
        <v>39</v>
      </c>
      <c r="C2817">
        <v>14</v>
      </c>
      <c r="D2817">
        <v>8.4670000000000005</v>
      </c>
      <c r="E2817">
        <v>1373</v>
      </c>
      <c r="F2817">
        <v>1385</v>
      </c>
      <c r="G2817">
        <v>1423</v>
      </c>
      <c r="H2817" t="s">
        <v>52</v>
      </c>
      <c r="I2817">
        <v>253688</v>
      </c>
      <c r="J2817">
        <v>8465577</v>
      </c>
      <c r="K2817">
        <v>10.26</v>
      </c>
      <c r="L2817">
        <v>0.86</v>
      </c>
      <c r="M2817">
        <v>3</v>
      </c>
    </row>
    <row r="2818" spans="1:13" x14ac:dyDescent="0.2">
      <c r="A2818" t="s">
        <v>286</v>
      </c>
      <c r="B2818" t="s">
        <v>40</v>
      </c>
      <c r="C2818">
        <v>15</v>
      </c>
      <c r="D2818">
        <v>8.9139999999999997</v>
      </c>
      <c r="E2818">
        <v>1498</v>
      </c>
      <c r="F2818">
        <v>1527</v>
      </c>
      <c r="G2818">
        <v>1573</v>
      </c>
      <c r="H2818" t="s">
        <v>28</v>
      </c>
      <c r="I2818">
        <v>174984</v>
      </c>
      <c r="J2818">
        <v>8802623</v>
      </c>
      <c r="K2818">
        <v>10.66</v>
      </c>
      <c r="L2818">
        <v>0.89500000000000002</v>
      </c>
      <c r="M2818">
        <v>3</v>
      </c>
    </row>
    <row r="2819" spans="1:13" x14ac:dyDescent="0.2">
      <c r="A2819" t="s">
        <v>286</v>
      </c>
      <c r="B2819" t="s">
        <v>41</v>
      </c>
      <c r="C2819">
        <v>16</v>
      </c>
      <c r="D2819">
        <v>9.83</v>
      </c>
      <c r="E2819">
        <v>1782</v>
      </c>
      <c r="F2819">
        <v>1816</v>
      </c>
      <c r="G2819">
        <v>1829</v>
      </c>
      <c r="H2819" t="s">
        <v>95</v>
      </c>
      <c r="I2819">
        <v>268305</v>
      </c>
      <c r="J2819">
        <v>8112129</v>
      </c>
      <c r="K2819">
        <v>9.83</v>
      </c>
      <c r="L2819">
        <v>0.82399999999999995</v>
      </c>
      <c r="M2819">
        <v>3</v>
      </c>
    </row>
    <row r="2820" spans="1:13" x14ac:dyDescent="0.2">
      <c r="A2820" t="s">
        <v>286</v>
      </c>
      <c r="B2820" t="s">
        <v>42</v>
      </c>
      <c r="C2820">
        <v>17</v>
      </c>
      <c r="D2820">
        <v>9.9359999999999999</v>
      </c>
      <c r="E2820">
        <v>1829</v>
      </c>
      <c r="F2820">
        <v>1850</v>
      </c>
      <c r="G2820">
        <v>1906</v>
      </c>
      <c r="H2820" t="s">
        <v>115</v>
      </c>
      <c r="I2820">
        <v>184754</v>
      </c>
      <c r="J2820">
        <v>12399915</v>
      </c>
      <c r="K2820">
        <v>15.02</v>
      </c>
      <c r="L2820">
        <v>1.26</v>
      </c>
      <c r="M2820">
        <v>3</v>
      </c>
    </row>
    <row r="2821" spans="1:13" x14ac:dyDescent="0.2">
      <c r="A2821" t="s">
        <v>286</v>
      </c>
      <c r="B2821" t="s">
        <v>44</v>
      </c>
      <c r="C2821">
        <v>18</v>
      </c>
      <c r="D2821">
        <v>10.157999999999999</v>
      </c>
      <c r="E2821">
        <v>1906</v>
      </c>
      <c r="F2821">
        <v>1920</v>
      </c>
      <c r="G2821">
        <v>1940</v>
      </c>
      <c r="H2821" t="s">
        <v>84</v>
      </c>
      <c r="I2821">
        <v>144116</v>
      </c>
      <c r="J2821">
        <v>5237861</v>
      </c>
      <c r="K2821">
        <v>6.35</v>
      </c>
      <c r="L2821">
        <v>0.53200000000000003</v>
      </c>
      <c r="M2821">
        <v>3</v>
      </c>
    </row>
    <row r="2822" spans="1:13" x14ac:dyDescent="0.2">
      <c r="A2822" t="s">
        <v>286</v>
      </c>
      <c r="B2822" t="s">
        <v>46</v>
      </c>
      <c r="C2822">
        <v>19</v>
      </c>
      <c r="D2822">
        <v>10.313000000000001</v>
      </c>
      <c r="E2822">
        <v>1940</v>
      </c>
      <c r="F2822">
        <v>1969</v>
      </c>
      <c r="G2822">
        <v>2003</v>
      </c>
      <c r="H2822" t="s">
        <v>22</v>
      </c>
      <c r="I2822">
        <v>343992</v>
      </c>
      <c r="J2822">
        <v>23663748</v>
      </c>
      <c r="K2822">
        <v>28.67</v>
      </c>
      <c r="L2822">
        <v>2.4049999999999998</v>
      </c>
      <c r="M2822">
        <v>3</v>
      </c>
    </row>
    <row r="2823" spans="1:13" x14ac:dyDescent="0.2">
      <c r="A2823" t="s">
        <v>286</v>
      </c>
      <c r="B2823" t="s">
        <v>48</v>
      </c>
      <c r="C2823">
        <v>20</v>
      </c>
      <c r="D2823">
        <v>10.468</v>
      </c>
      <c r="E2823">
        <v>2003</v>
      </c>
      <c r="F2823">
        <v>2018</v>
      </c>
      <c r="G2823">
        <v>2071</v>
      </c>
      <c r="H2823" t="s">
        <v>20</v>
      </c>
      <c r="I2823">
        <v>928957</v>
      </c>
      <c r="J2823">
        <v>34409050</v>
      </c>
      <c r="K2823">
        <v>41.69</v>
      </c>
      <c r="L2823">
        <v>3.4969999999999999</v>
      </c>
      <c r="M2823">
        <v>3</v>
      </c>
    </row>
    <row r="2824" spans="1:13" x14ac:dyDescent="0.2">
      <c r="A2824" t="s">
        <v>286</v>
      </c>
      <c r="B2824" t="s">
        <v>50</v>
      </c>
      <c r="C2824">
        <v>21</v>
      </c>
      <c r="D2824">
        <v>10.959</v>
      </c>
      <c r="E2824">
        <v>2157</v>
      </c>
      <c r="F2824">
        <v>2173</v>
      </c>
      <c r="G2824">
        <v>2195</v>
      </c>
      <c r="H2824" t="s">
        <v>43</v>
      </c>
      <c r="I2824">
        <v>124124</v>
      </c>
      <c r="J2824">
        <v>4080444</v>
      </c>
      <c r="K2824">
        <v>4.9400000000000004</v>
      </c>
      <c r="L2824">
        <v>0.41499999999999998</v>
      </c>
      <c r="M2824">
        <v>3</v>
      </c>
    </row>
    <row r="2825" spans="1:13" x14ac:dyDescent="0.2">
      <c r="A2825" t="s">
        <v>286</v>
      </c>
      <c r="B2825" t="s">
        <v>51</v>
      </c>
      <c r="C2825">
        <v>22</v>
      </c>
      <c r="D2825">
        <v>11.076000000000001</v>
      </c>
      <c r="E2825">
        <v>2195</v>
      </c>
      <c r="F2825">
        <v>2210</v>
      </c>
      <c r="G2825">
        <v>2220</v>
      </c>
      <c r="H2825" t="s">
        <v>123</v>
      </c>
      <c r="I2825">
        <v>109521</v>
      </c>
      <c r="J2825">
        <v>3065680</v>
      </c>
      <c r="K2825">
        <v>3.71</v>
      </c>
      <c r="L2825">
        <v>0.312</v>
      </c>
      <c r="M2825">
        <v>3</v>
      </c>
    </row>
    <row r="2826" spans="1:13" x14ac:dyDescent="0.2">
      <c r="A2826" t="s">
        <v>286</v>
      </c>
      <c r="B2826" t="s">
        <v>53</v>
      </c>
      <c r="C2826">
        <v>23</v>
      </c>
      <c r="D2826">
        <v>11.15</v>
      </c>
      <c r="E2826">
        <v>2220</v>
      </c>
      <c r="F2826">
        <v>2234</v>
      </c>
      <c r="G2826">
        <v>2301</v>
      </c>
      <c r="H2826" t="s">
        <v>124</v>
      </c>
      <c r="I2826">
        <v>189853</v>
      </c>
      <c r="J2826">
        <v>13342379</v>
      </c>
      <c r="K2826">
        <v>16.16</v>
      </c>
      <c r="L2826">
        <v>1.3560000000000001</v>
      </c>
      <c r="M2826">
        <v>3</v>
      </c>
    </row>
    <row r="2827" spans="1:13" x14ac:dyDescent="0.2">
      <c r="A2827" t="s">
        <v>286</v>
      </c>
      <c r="B2827" t="s">
        <v>55</v>
      </c>
      <c r="C2827">
        <v>24</v>
      </c>
      <c r="D2827">
        <v>11.595000000000001</v>
      </c>
      <c r="E2827">
        <v>2345</v>
      </c>
      <c r="F2827">
        <v>2374</v>
      </c>
      <c r="G2827">
        <v>2403</v>
      </c>
      <c r="H2827" t="s">
        <v>124</v>
      </c>
      <c r="I2827">
        <v>95062</v>
      </c>
      <c r="J2827">
        <v>4847775</v>
      </c>
      <c r="K2827">
        <v>5.87</v>
      </c>
      <c r="L2827">
        <v>0.49299999999999999</v>
      </c>
      <c r="M2827">
        <v>3</v>
      </c>
    </row>
    <row r="2828" spans="1:13" x14ac:dyDescent="0.2">
      <c r="A2828" t="s">
        <v>286</v>
      </c>
      <c r="B2828" t="s">
        <v>57</v>
      </c>
      <c r="C2828">
        <v>25</v>
      </c>
      <c r="D2828">
        <v>11.749000000000001</v>
      </c>
      <c r="E2828">
        <v>2403</v>
      </c>
      <c r="F2828">
        <v>2423</v>
      </c>
      <c r="G2828">
        <v>2433</v>
      </c>
      <c r="H2828" t="s">
        <v>147</v>
      </c>
      <c r="I2828">
        <v>138354</v>
      </c>
      <c r="J2828">
        <v>4077946</v>
      </c>
      <c r="K2828">
        <v>4.9400000000000004</v>
      </c>
      <c r="L2828">
        <v>0.41399999999999998</v>
      </c>
      <c r="M2828">
        <v>3</v>
      </c>
    </row>
    <row r="2829" spans="1:13" x14ac:dyDescent="0.2">
      <c r="A2829" t="s">
        <v>286</v>
      </c>
      <c r="B2829" t="s">
        <v>58</v>
      </c>
      <c r="C2829">
        <v>26</v>
      </c>
      <c r="D2829">
        <v>11.81</v>
      </c>
      <c r="E2829">
        <v>2433</v>
      </c>
      <c r="F2829">
        <v>2443</v>
      </c>
      <c r="G2829">
        <v>2471</v>
      </c>
      <c r="H2829" t="s">
        <v>124</v>
      </c>
      <c r="I2829">
        <v>159344</v>
      </c>
      <c r="J2829">
        <v>6065084</v>
      </c>
      <c r="K2829">
        <v>7.35</v>
      </c>
      <c r="L2829">
        <v>0.61599999999999999</v>
      </c>
      <c r="M2829">
        <v>3</v>
      </c>
    </row>
    <row r="2830" spans="1:13" x14ac:dyDescent="0.2">
      <c r="A2830" t="s">
        <v>286</v>
      </c>
      <c r="B2830" t="s">
        <v>59</v>
      </c>
      <c r="C2830">
        <v>27</v>
      </c>
      <c r="D2830">
        <v>12.028</v>
      </c>
      <c r="E2830">
        <v>2496</v>
      </c>
      <c r="F2830">
        <v>2511</v>
      </c>
      <c r="G2830">
        <v>2534</v>
      </c>
      <c r="H2830" t="s">
        <v>26</v>
      </c>
      <c r="I2830">
        <v>192560</v>
      </c>
      <c r="J2830">
        <v>7334594</v>
      </c>
      <c r="K2830">
        <v>8.89</v>
      </c>
      <c r="L2830">
        <v>0.745</v>
      </c>
      <c r="M2830">
        <v>3</v>
      </c>
    </row>
    <row r="2831" spans="1:13" x14ac:dyDescent="0.2">
      <c r="A2831" t="s">
        <v>286</v>
      </c>
      <c r="B2831" t="s">
        <v>60</v>
      </c>
      <c r="C2831">
        <v>28</v>
      </c>
      <c r="D2831">
        <v>12.291</v>
      </c>
      <c r="E2831">
        <v>2579</v>
      </c>
      <c r="F2831">
        <v>2595</v>
      </c>
      <c r="G2831">
        <v>2622</v>
      </c>
      <c r="H2831" t="s">
        <v>99</v>
      </c>
      <c r="I2831">
        <v>584462</v>
      </c>
      <c r="J2831">
        <v>17683099</v>
      </c>
      <c r="K2831">
        <v>21.42</v>
      </c>
      <c r="L2831">
        <v>1.7969999999999999</v>
      </c>
      <c r="M2831">
        <v>3</v>
      </c>
    </row>
    <row r="2832" spans="1:13" x14ac:dyDescent="0.2">
      <c r="A2832" t="s">
        <v>286</v>
      </c>
      <c r="B2832" t="s">
        <v>61</v>
      </c>
      <c r="C2832">
        <v>29</v>
      </c>
      <c r="D2832">
        <v>12.858000000000001</v>
      </c>
      <c r="E2832">
        <v>2740</v>
      </c>
      <c r="F2832">
        <v>2774</v>
      </c>
      <c r="G2832">
        <v>2808</v>
      </c>
      <c r="H2832" t="s">
        <v>162</v>
      </c>
      <c r="I2832">
        <v>80244</v>
      </c>
      <c r="J2832">
        <v>2881247</v>
      </c>
      <c r="K2832">
        <v>3.49</v>
      </c>
      <c r="L2832">
        <v>0.29299999999999998</v>
      </c>
      <c r="M2832">
        <v>3</v>
      </c>
    </row>
    <row r="2833" spans="1:13" x14ac:dyDescent="0.2">
      <c r="A2833" t="s">
        <v>286</v>
      </c>
      <c r="B2833" t="s">
        <v>62</v>
      </c>
      <c r="C2833">
        <v>30</v>
      </c>
      <c r="D2833">
        <v>13.202999999999999</v>
      </c>
      <c r="E2833">
        <v>2868</v>
      </c>
      <c r="F2833">
        <v>2883</v>
      </c>
      <c r="G2833">
        <v>2914</v>
      </c>
      <c r="H2833" t="s">
        <v>49</v>
      </c>
      <c r="I2833">
        <v>113077</v>
      </c>
      <c r="J2833">
        <v>4554974</v>
      </c>
      <c r="K2833">
        <v>5.52</v>
      </c>
      <c r="L2833">
        <v>0.46300000000000002</v>
      </c>
      <c r="M2833">
        <v>3</v>
      </c>
    </row>
    <row r="2834" spans="1:13" x14ac:dyDescent="0.2">
      <c r="A2834" t="s">
        <v>286</v>
      </c>
      <c r="B2834" t="s">
        <v>63</v>
      </c>
      <c r="C2834">
        <v>31</v>
      </c>
      <c r="D2834">
        <v>13.359</v>
      </c>
      <c r="E2834">
        <v>2914</v>
      </c>
      <c r="F2834">
        <v>2932</v>
      </c>
      <c r="G2834">
        <v>2946</v>
      </c>
      <c r="H2834" t="s">
        <v>49</v>
      </c>
      <c r="I2834">
        <v>290824</v>
      </c>
      <c r="J2834">
        <v>10062548</v>
      </c>
      <c r="K2834">
        <v>12.19</v>
      </c>
      <c r="L2834">
        <v>1.0229999999999999</v>
      </c>
      <c r="M2834">
        <v>3</v>
      </c>
    </row>
    <row r="2835" spans="1:13" x14ac:dyDescent="0.2">
      <c r="A2835" t="s">
        <v>286</v>
      </c>
      <c r="B2835" t="s">
        <v>65</v>
      </c>
      <c r="C2835">
        <v>32</v>
      </c>
      <c r="D2835">
        <v>13.426</v>
      </c>
      <c r="E2835">
        <v>2946</v>
      </c>
      <c r="F2835">
        <v>2953</v>
      </c>
      <c r="G2835">
        <v>2965</v>
      </c>
      <c r="H2835" t="s">
        <v>26</v>
      </c>
      <c r="I2835">
        <v>146130</v>
      </c>
      <c r="J2835">
        <v>3999217</v>
      </c>
      <c r="K2835">
        <v>4.84</v>
      </c>
      <c r="L2835">
        <v>0.40600000000000003</v>
      </c>
      <c r="M2835">
        <v>3</v>
      </c>
    </row>
    <row r="2836" spans="1:13" x14ac:dyDescent="0.2">
      <c r="A2836" t="s">
        <v>286</v>
      </c>
      <c r="B2836" t="s">
        <v>67</v>
      </c>
      <c r="C2836">
        <v>33</v>
      </c>
      <c r="D2836">
        <v>13.513</v>
      </c>
      <c r="E2836">
        <v>2965</v>
      </c>
      <c r="F2836">
        <v>2981</v>
      </c>
      <c r="G2836">
        <v>3058</v>
      </c>
      <c r="H2836" t="s">
        <v>22</v>
      </c>
      <c r="I2836">
        <v>1617374</v>
      </c>
      <c r="J2836">
        <v>51641179</v>
      </c>
      <c r="K2836">
        <v>62.56</v>
      </c>
      <c r="L2836">
        <v>5.2480000000000002</v>
      </c>
      <c r="M2836">
        <v>3</v>
      </c>
    </row>
    <row r="2837" spans="1:13" x14ac:dyDescent="0.2">
      <c r="A2837" t="s">
        <v>286</v>
      </c>
      <c r="B2837" t="s">
        <v>69</v>
      </c>
      <c r="C2837">
        <v>34</v>
      </c>
      <c r="D2837">
        <v>13.887</v>
      </c>
      <c r="E2837">
        <v>3080</v>
      </c>
      <c r="F2837">
        <v>3099</v>
      </c>
      <c r="G2837">
        <v>3151</v>
      </c>
      <c r="H2837" t="s">
        <v>20</v>
      </c>
      <c r="I2837">
        <v>838328</v>
      </c>
      <c r="J2837">
        <v>27911963</v>
      </c>
      <c r="K2837">
        <v>33.81</v>
      </c>
      <c r="L2837">
        <v>2.8359999999999999</v>
      </c>
      <c r="M2837">
        <v>3</v>
      </c>
    </row>
    <row r="2838" spans="1:13" x14ac:dyDescent="0.2">
      <c r="A2838" t="s">
        <v>286</v>
      </c>
      <c r="B2838" t="s">
        <v>70</v>
      </c>
      <c r="C2838">
        <v>35</v>
      </c>
      <c r="D2838">
        <v>14.345000000000001</v>
      </c>
      <c r="E2838">
        <v>3232</v>
      </c>
      <c r="F2838">
        <v>3244</v>
      </c>
      <c r="G2838">
        <v>3275</v>
      </c>
      <c r="H2838" t="s">
        <v>45</v>
      </c>
      <c r="I2838">
        <v>91962</v>
      </c>
      <c r="J2838">
        <v>2725439</v>
      </c>
      <c r="K2838">
        <v>3.3</v>
      </c>
      <c r="L2838">
        <v>0.27700000000000002</v>
      </c>
      <c r="M2838">
        <v>3</v>
      </c>
    </row>
    <row r="2839" spans="1:13" x14ac:dyDescent="0.2">
      <c r="A2839" t="s">
        <v>286</v>
      </c>
      <c r="B2839" t="s">
        <v>71</v>
      </c>
      <c r="C2839">
        <v>36</v>
      </c>
      <c r="D2839">
        <v>14.510999999999999</v>
      </c>
      <c r="E2839">
        <v>3279</v>
      </c>
      <c r="F2839">
        <v>3297</v>
      </c>
      <c r="G2839">
        <v>3331</v>
      </c>
      <c r="H2839" t="s">
        <v>16</v>
      </c>
      <c r="I2839">
        <v>83677</v>
      </c>
      <c r="J2839">
        <v>2936061</v>
      </c>
      <c r="K2839">
        <v>3.56</v>
      </c>
      <c r="L2839">
        <v>0.29799999999999999</v>
      </c>
      <c r="M2839">
        <v>3</v>
      </c>
    </row>
    <row r="2840" spans="1:13" x14ac:dyDescent="0.2">
      <c r="A2840" t="s">
        <v>286</v>
      </c>
      <c r="B2840" t="s">
        <v>72</v>
      </c>
      <c r="C2840">
        <v>37</v>
      </c>
      <c r="D2840">
        <v>14.728</v>
      </c>
      <c r="E2840">
        <v>3331</v>
      </c>
      <c r="F2840">
        <v>3365</v>
      </c>
      <c r="G2840">
        <v>3385</v>
      </c>
      <c r="H2840" t="s">
        <v>45</v>
      </c>
      <c r="I2840">
        <v>82643</v>
      </c>
      <c r="J2840">
        <v>3703280</v>
      </c>
      <c r="K2840">
        <v>4.49</v>
      </c>
      <c r="L2840">
        <v>0.376</v>
      </c>
      <c r="M2840">
        <v>3</v>
      </c>
    </row>
    <row r="2841" spans="1:13" x14ac:dyDescent="0.2">
      <c r="A2841" t="s">
        <v>286</v>
      </c>
      <c r="B2841" t="s">
        <v>73</v>
      </c>
      <c r="C2841">
        <v>38</v>
      </c>
      <c r="D2841">
        <v>14.862</v>
      </c>
      <c r="E2841">
        <v>3385</v>
      </c>
      <c r="F2841">
        <v>3408</v>
      </c>
      <c r="G2841">
        <v>3417</v>
      </c>
      <c r="H2841" t="s">
        <v>18</v>
      </c>
      <c r="I2841">
        <v>97885</v>
      </c>
      <c r="J2841">
        <v>3202759</v>
      </c>
      <c r="K2841">
        <v>3.88</v>
      </c>
      <c r="L2841">
        <v>0.32500000000000001</v>
      </c>
      <c r="M2841">
        <v>3</v>
      </c>
    </row>
    <row r="2842" spans="1:13" x14ac:dyDescent="0.2">
      <c r="A2842" t="s">
        <v>286</v>
      </c>
      <c r="B2842" t="s">
        <v>74</v>
      </c>
      <c r="C2842">
        <v>39</v>
      </c>
      <c r="D2842">
        <v>14.948</v>
      </c>
      <c r="E2842">
        <v>3417</v>
      </c>
      <c r="F2842">
        <v>3435</v>
      </c>
      <c r="G2842">
        <v>3460</v>
      </c>
      <c r="H2842" t="s">
        <v>115</v>
      </c>
      <c r="I2842">
        <v>246669</v>
      </c>
      <c r="J2842">
        <v>9329926</v>
      </c>
      <c r="K2842">
        <v>11.3</v>
      </c>
      <c r="L2842">
        <v>0.94799999999999995</v>
      </c>
      <c r="M2842">
        <v>3</v>
      </c>
    </row>
    <row r="2843" spans="1:13" x14ac:dyDescent="0.2">
      <c r="A2843" t="s">
        <v>286</v>
      </c>
      <c r="B2843" t="s">
        <v>75</v>
      </c>
      <c r="C2843">
        <v>40</v>
      </c>
      <c r="D2843">
        <v>15.157999999999999</v>
      </c>
      <c r="E2843">
        <v>3482</v>
      </c>
      <c r="F2843">
        <v>3501</v>
      </c>
      <c r="G2843">
        <v>3524</v>
      </c>
      <c r="H2843" t="s">
        <v>52</v>
      </c>
      <c r="I2843">
        <v>201503</v>
      </c>
      <c r="J2843">
        <v>7082439</v>
      </c>
      <c r="K2843">
        <v>8.58</v>
      </c>
      <c r="L2843">
        <v>0.72</v>
      </c>
      <c r="M2843">
        <v>3</v>
      </c>
    </row>
    <row r="2844" spans="1:13" x14ac:dyDescent="0.2">
      <c r="A2844" t="s">
        <v>286</v>
      </c>
      <c r="B2844" t="s">
        <v>77</v>
      </c>
      <c r="C2844">
        <v>41</v>
      </c>
      <c r="D2844">
        <v>15.27</v>
      </c>
      <c r="E2844">
        <v>3524</v>
      </c>
      <c r="F2844">
        <v>3537</v>
      </c>
      <c r="G2844">
        <v>3567</v>
      </c>
      <c r="H2844" t="s">
        <v>156</v>
      </c>
      <c r="I2844">
        <v>106076</v>
      </c>
      <c r="J2844">
        <v>3059863</v>
      </c>
      <c r="K2844">
        <v>3.71</v>
      </c>
      <c r="L2844">
        <v>0.311</v>
      </c>
      <c r="M2844">
        <v>3</v>
      </c>
    </row>
    <row r="2845" spans="1:13" x14ac:dyDescent="0.2">
      <c r="A2845" t="s">
        <v>286</v>
      </c>
      <c r="B2845" t="s">
        <v>78</v>
      </c>
      <c r="C2845">
        <v>42</v>
      </c>
      <c r="D2845">
        <v>15.439</v>
      </c>
      <c r="E2845">
        <v>3567</v>
      </c>
      <c r="F2845">
        <v>3590</v>
      </c>
      <c r="G2845">
        <v>3600</v>
      </c>
      <c r="H2845" t="s">
        <v>167</v>
      </c>
      <c r="I2845">
        <v>128149</v>
      </c>
      <c r="J2845">
        <v>2504742</v>
      </c>
      <c r="K2845">
        <v>3.03</v>
      </c>
      <c r="L2845">
        <v>0.255</v>
      </c>
      <c r="M2845">
        <v>3</v>
      </c>
    </row>
    <row r="2846" spans="1:13" x14ac:dyDescent="0.2">
      <c r="A2846" t="s">
        <v>286</v>
      </c>
      <c r="B2846" t="s">
        <v>79</v>
      </c>
      <c r="C2846">
        <v>43</v>
      </c>
      <c r="D2846">
        <v>15.715</v>
      </c>
      <c r="E2846">
        <v>3660</v>
      </c>
      <c r="F2846">
        <v>3677</v>
      </c>
      <c r="G2846">
        <v>3698</v>
      </c>
      <c r="H2846" t="s">
        <v>167</v>
      </c>
      <c r="I2846">
        <v>84007</v>
      </c>
      <c r="J2846">
        <v>2489411</v>
      </c>
      <c r="K2846">
        <v>3.02</v>
      </c>
      <c r="L2846">
        <v>0.253</v>
      </c>
      <c r="M2846">
        <v>3</v>
      </c>
    </row>
    <row r="2847" spans="1:13" x14ac:dyDescent="0.2">
      <c r="A2847" t="s">
        <v>286</v>
      </c>
      <c r="B2847" t="s">
        <v>80</v>
      </c>
      <c r="C2847">
        <v>44</v>
      </c>
      <c r="D2847">
        <v>16.001999999999999</v>
      </c>
      <c r="E2847">
        <v>3739</v>
      </c>
      <c r="F2847">
        <v>3768</v>
      </c>
      <c r="G2847">
        <v>3789</v>
      </c>
      <c r="H2847" t="s">
        <v>76</v>
      </c>
      <c r="I2847">
        <v>170517</v>
      </c>
      <c r="J2847">
        <v>4575584</v>
      </c>
      <c r="K2847">
        <v>5.54</v>
      </c>
      <c r="L2847">
        <v>0.46500000000000002</v>
      </c>
      <c r="M2847">
        <v>3</v>
      </c>
    </row>
    <row r="2848" spans="1:13" x14ac:dyDescent="0.2">
      <c r="A2848" t="s">
        <v>286</v>
      </c>
      <c r="B2848" t="s">
        <v>81</v>
      </c>
      <c r="C2848">
        <v>45</v>
      </c>
      <c r="D2848">
        <v>16.120999999999999</v>
      </c>
      <c r="E2848">
        <v>3789</v>
      </c>
      <c r="F2848">
        <v>3806</v>
      </c>
      <c r="G2848">
        <v>3820</v>
      </c>
      <c r="H2848" t="s">
        <v>155</v>
      </c>
      <c r="I2848">
        <v>113048</v>
      </c>
      <c r="J2848">
        <v>3296925</v>
      </c>
      <c r="K2848">
        <v>3.99</v>
      </c>
      <c r="L2848">
        <v>0.33500000000000002</v>
      </c>
      <c r="M2848">
        <v>3</v>
      </c>
    </row>
    <row r="2849" spans="1:13" x14ac:dyDescent="0.2">
      <c r="A2849" t="s">
        <v>286</v>
      </c>
      <c r="B2849" t="s">
        <v>82</v>
      </c>
      <c r="C2849">
        <v>46</v>
      </c>
      <c r="D2849">
        <v>16.213000000000001</v>
      </c>
      <c r="E2849">
        <v>3820</v>
      </c>
      <c r="F2849">
        <v>3835</v>
      </c>
      <c r="G2849">
        <v>3855</v>
      </c>
      <c r="H2849" t="s">
        <v>26</v>
      </c>
      <c r="I2849">
        <v>192945</v>
      </c>
      <c r="J2849">
        <v>5812044</v>
      </c>
      <c r="K2849">
        <v>7.04</v>
      </c>
      <c r="L2849">
        <v>0.59099999999999997</v>
      </c>
      <c r="M2849">
        <v>3</v>
      </c>
    </row>
    <row r="2850" spans="1:13" x14ac:dyDescent="0.2">
      <c r="A2850" t="s">
        <v>286</v>
      </c>
      <c r="B2850" t="s">
        <v>83</v>
      </c>
      <c r="C2850">
        <v>47</v>
      </c>
      <c r="D2850">
        <v>16.364999999999998</v>
      </c>
      <c r="E2850">
        <v>3855</v>
      </c>
      <c r="F2850">
        <v>3883</v>
      </c>
      <c r="G2850">
        <v>3907</v>
      </c>
      <c r="H2850" t="s">
        <v>22</v>
      </c>
      <c r="I2850">
        <v>1197337</v>
      </c>
      <c r="J2850">
        <v>39236142</v>
      </c>
      <c r="K2850">
        <v>47.53</v>
      </c>
      <c r="L2850">
        <v>3.9870000000000001</v>
      </c>
      <c r="M2850">
        <v>3</v>
      </c>
    </row>
    <row r="2851" spans="1:13" x14ac:dyDescent="0.2">
      <c r="A2851" t="s">
        <v>286</v>
      </c>
      <c r="B2851" t="s">
        <v>85</v>
      </c>
      <c r="C2851">
        <v>48</v>
      </c>
      <c r="D2851">
        <v>16.547000000000001</v>
      </c>
      <c r="E2851">
        <v>3907</v>
      </c>
      <c r="F2851">
        <v>3940</v>
      </c>
      <c r="G2851">
        <v>3972</v>
      </c>
      <c r="H2851" t="s">
        <v>22</v>
      </c>
      <c r="I2851">
        <v>1730047</v>
      </c>
      <c r="J2851">
        <v>43997854</v>
      </c>
      <c r="K2851">
        <v>53.3</v>
      </c>
      <c r="L2851">
        <v>4.4710000000000001</v>
      </c>
      <c r="M2851">
        <v>3</v>
      </c>
    </row>
    <row r="2852" spans="1:13" x14ac:dyDescent="0.2">
      <c r="A2852" t="s">
        <v>286</v>
      </c>
      <c r="B2852" t="s">
        <v>86</v>
      </c>
      <c r="C2852">
        <v>49</v>
      </c>
      <c r="D2852">
        <v>17.324000000000002</v>
      </c>
      <c r="E2852">
        <v>4158</v>
      </c>
      <c r="F2852">
        <v>4186</v>
      </c>
      <c r="G2852">
        <v>4201</v>
      </c>
      <c r="H2852" t="s">
        <v>45</v>
      </c>
      <c r="I2852">
        <v>198490</v>
      </c>
      <c r="J2852">
        <v>5129225</v>
      </c>
      <c r="K2852">
        <v>6.21</v>
      </c>
      <c r="L2852">
        <v>0.52100000000000002</v>
      </c>
      <c r="M2852">
        <v>3</v>
      </c>
    </row>
    <row r="2853" spans="1:13" x14ac:dyDescent="0.2">
      <c r="A2853" t="s">
        <v>286</v>
      </c>
      <c r="B2853" t="s">
        <v>87</v>
      </c>
      <c r="C2853">
        <v>50</v>
      </c>
      <c r="D2853">
        <v>17.431000000000001</v>
      </c>
      <c r="E2853">
        <v>4201</v>
      </c>
      <c r="F2853">
        <v>4220</v>
      </c>
      <c r="G2853">
        <v>4243</v>
      </c>
      <c r="H2853" t="s">
        <v>22</v>
      </c>
      <c r="I2853">
        <v>326699</v>
      </c>
      <c r="J2853">
        <v>9050054</v>
      </c>
      <c r="K2853">
        <v>10.96</v>
      </c>
      <c r="L2853">
        <v>0.92</v>
      </c>
      <c r="M2853">
        <v>3</v>
      </c>
    </row>
    <row r="2854" spans="1:13" x14ac:dyDescent="0.2">
      <c r="A2854" t="s">
        <v>286</v>
      </c>
      <c r="B2854" t="s">
        <v>88</v>
      </c>
      <c r="C2854">
        <v>51</v>
      </c>
      <c r="D2854">
        <v>18.178999999999998</v>
      </c>
      <c r="E2854">
        <v>4429</v>
      </c>
      <c r="F2854">
        <v>4457</v>
      </c>
      <c r="G2854">
        <v>4476</v>
      </c>
      <c r="H2854" t="s">
        <v>99</v>
      </c>
      <c r="I2854">
        <v>270901</v>
      </c>
      <c r="J2854">
        <v>7416443</v>
      </c>
      <c r="K2854">
        <v>8.98</v>
      </c>
      <c r="L2854">
        <v>0.754</v>
      </c>
      <c r="M2854">
        <v>3</v>
      </c>
    </row>
    <row r="2855" spans="1:13" x14ac:dyDescent="0.2">
      <c r="A2855" t="s">
        <v>286</v>
      </c>
      <c r="B2855" t="s">
        <v>89</v>
      </c>
      <c r="C2855">
        <v>52</v>
      </c>
      <c r="D2855">
        <v>18.515999999999998</v>
      </c>
      <c r="E2855">
        <v>4496</v>
      </c>
      <c r="F2855">
        <v>4563</v>
      </c>
      <c r="G2855">
        <v>4575</v>
      </c>
      <c r="H2855" t="s">
        <v>127</v>
      </c>
      <c r="I2855">
        <v>105957</v>
      </c>
      <c r="J2855">
        <v>2545933</v>
      </c>
      <c r="K2855">
        <v>3.08</v>
      </c>
      <c r="L2855">
        <v>0.25900000000000001</v>
      </c>
      <c r="M2855">
        <v>3</v>
      </c>
    </row>
    <row r="2856" spans="1:13" x14ac:dyDescent="0.2">
      <c r="A2856" t="s">
        <v>286</v>
      </c>
      <c r="B2856" t="s">
        <v>91</v>
      </c>
      <c r="C2856">
        <v>53</v>
      </c>
      <c r="D2856">
        <v>18.651</v>
      </c>
      <c r="E2856">
        <v>4593</v>
      </c>
      <c r="F2856">
        <v>4606</v>
      </c>
      <c r="G2856">
        <v>4613</v>
      </c>
      <c r="H2856" t="s">
        <v>49</v>
      </c>
      <c r="I2856">
        <v>163118</v>
      </c>
      <c r="J2856">
        <v>4096983</v>
      </c>
      <c r="K2856">
        <v>4.96</v>
      </c>
      <c r="L2856">
        <v>0.41599999999999998</v>
      </c>
      <c r="M2856">
        <v>3</v>
      </c>
    </row>
    <row r="2857" spans="1:13" x14ac:dyDescent="0.2">
      <c r="A2857" t="s">
        <v>286</v>
      </c>
      <c r="B2857" t="s">
        <v>92</v>
      </c>
      <c r="C2857">
        <v>54</v>
      </c>
      <c r="D2857">
        <v>18.695</v>
      </c>
      <c r="E2857">
        <v>4613</v>
      </c>
      <c r="F2857">
        <v>4620</v>
      </c>
      <c r="G2857">
        <v>4634</v>
      </c>
      <c r="H2857" t="s">
        <v>26</v>
      </c>
      <c r="I2857">
        <v>147619</v>
      </c>
      <c r="J2857">
        <v>3371248</v>
      </c>
      <c r="K2857">
        <v>4.08</v>
      </c>
      <c r="L2857">
        <v>0.34300000000000003</v>
      </c>
      <c r="M2857">
        <v>3</v>
      </c>
    </row>
    <row r="2858" spans="1:13" x14ac:dyDescent="0.2">
      <c r="A2858" t="s">
        <v>286</v>
      </c>
      <c r="B2858" t="s">
        <v>93</v>
      </c>
      <c r="C2858">
        <v>55</v>
      </c>
      <c r="D2858">
        <v>18.983000000000001</v>
      </c>
      <c r="E2858">
        <v>4691</v>
      </c>
      <c r="F2858">
        <v>4711</v>
      </c>
      <c r="G2858">
        <v>4739</v>
      </c>
      <c r="H2858" t="s">
        <v>76</v>
      </c>
      <c r="I2858">
        <v>406783</v>
      </c>
      <c r="J2858">
        <v>14755636</v>
      </c>
      <c r="K2858">
        <v>17.88</v>
      </c>
      <c r="L2858">
        <v>1.4990000000000001</v>
      </c>
      <c r="M2858">
        <v>3</v>
      </c>
    </row>
    <row r="2859" spans="1:13" x14ac:dyDescent="0.2">
      <c r="A2859" t="s">
        <v>286</v>
      </c>
      <c r="B2859" t="s">
        <v>94</v>
      </c>
      <c r="C2859">
        <v>56</v>
      </c>
      <c r="D2859">
        <v>19.186</v>
      </c>
      <c r="E2859">
        <v>4758</v>
      </c>
      <c r="F2859">
        <v>4775</v>
      </c>
      <c r="G2859">
        <v>4789</v>
      </c>
      <c r="H2859" t="s">
        <v>99</v>
      </c>
      <c r="I2859">
        <v>206343</v>
      </c>
      <c r="J2859">
        <v>4939973</v>
      </c>
      <c r="K2859">
        <v>5.98</v>
      </c>
      <c r="L2859">
        <v>0.502</v>
      </c>
      <c r="M2859">
        <v>3</v>
      </c>
    </row>
    <row r="2860" spans="1:13" x14ac:dyDescent="0.2">
      <c r="A2860" t="s">
        <v>286</v>
      </c>
      <c r="B2860" t="s">
        <v>96</v>
      </c>
      <c r="C2860">
        <v>57</v>
      </c>
      <c r="D2860">
        <v>19.280999999999999</v>
      </c>
      <c r="E2860">
        <v>4789</v>
      </c>
      <c r="F2860">
        <v>4805</v>
      </c>
      <c r="G2860">
        <v>4825</v>
      </c>
      <c r="H2860" t="s">
        <v>52</v>
      </c>
      <c r="I2860">
        <v>118573</v>
      </c>
      <c r="J2860">
        <v>3373322</v>
      </c>
      <c r="K2860">
        <v>4.09</v>
      </c>
      <c r="L2860">
        <v>0.34300000000000003</v>
      </c>
      <c r="M2860">
        <v>3</v>
      </c>
    </row>
    <row r="2861" spans="1:13" x14ac:dyDescent="0.2">
      <c r="A2861" t="s">
        <v>286</v>
      </c>
      <c r="B2861" t="s">
        <v>97</v>
      </c>
      <c r="C2861">
        <v>58</v>
      </c>
      <c r="D2861">
        <v>19.396000000000001</v>
      </c>
      <c r="E2861">
        <v>4825</v>
      </c>
      <c r="F2861">
        <v>4842</v>
      </c>
      <c r="G2861">
        <v>4851</v>
      </c>
      <c r="H2861" t="s">
        <v>240</v>
      </c>
      <c r="I2861">
        <v>169066</v>
      </c>
      <c r="J2861">
        <v>3926197</v>
      </c>
      <c r="K2861">
        <v>4.76</v>
      </c>
      <c r="L2861">
        <v>0.39900000000000002</v>
      </c>
      <c r="M2861">
        <v>3</v>
      </c>
    </row>
    <row r="2862" spans="1:13" x14ac:dyDescent="0.2">
      <c r="A2862" t="s">
        <v>286</v>
      </c>
      <c r="B2862" t="s">
        <v>98</v>
      </c>
      <c r="C2862">
        <v>59</v>
      </c>
      <c r="D2862">
        <v>19.501000000000001</v>
      </c>
      <c r="E2862">
        <v>4851</v>
      </c>
      <c r="F2862">
        <v>4875</v>
      </c>
      <c r="G2862">
        <v>4894</v>
      </c>
      <c r="H2862" t="s">
        <v>52</v>
      </c>
      <c r="I2862">
        <v>1256246</v>
      </c>
      <c r="J2862">
        <v>30635289</v>
      </c>
      <c r="K2862">
        <v>37.11</v>
      </c>
      <c r="L2862">
        <v>3.113</v>
      </c>
      <c r="M2862">
        <v>3</v>
      </c>
    </row>
    <row r="2863" spans="1:13" x14ac:dyDescent="0.2">
      <c r="A2863" t="s">
        <v>286</v>
      </c>
      <c r="B2863" t="s">
        <v>100</v>
      </c>
      <c r="C2863">
        <v>60</v>
      </c>
      <c r="D2863">
        <v>19.899999999999999</v>
      </c>
      <c r="E2863">
        <v>4970</v>
      </c>
      <c r="F2863">
        <v>5001</v>
      </c>
      <c r="G2863">
        <v>5017</v>
      </c>
      <c r="H2863" t="s">
        <v>38</v>
      </c>
      <c r="I2863">
        <v>122055</v>
      </c>
      <c r="J2863">
        <v>3613299</v>
      </c>
      <c r="K2863">
        <v>4.38</v>
      </c>
      <c r="L2863">
        <v>0.36699999999999999</v>
      </c>
      <c r="M2863">
        <v>3</v>
      </c>
    </row>
    <row r="2864" spans="1:13" x14ac:dyDescent="0.2">
      <c r="A2864" t="s">
        <v>286</v>
      </c>
      <c r="B2864" t="s">
        <v>102</v>
      </c>
      <c r="C2864">
        <v>61</v>
      </c>
      <c r="D2864">
        <v>20.135000000000002</v>
      </c>
      <c r="E2864">
        <v>5054</v>
      </c>
      <c r="F2864">
        <v>5075</v>
      </c>
      <c r="G2864">
        <v>5085</v>
      </c>
      <c r="H2864" t="s">
        <v>84</v>
      </c>
      <c r="I2864">
        <v>167554</v>
      </c>
      <c r="J2864">
        <v>4732812</v>
      </c>
      <c r="K2864">
        <v>5.73</v>
      </c>
      <c r="L2864">
        <v>0.48099999999999998</v>
      </c>
      <c r="M2864">
        <v>3</v>
      </c>
    </row>
    <row r="2865" spans="1:13" x14ac:dyDescent="0.2">
      <c r="A2865" t="s">
        <v>286</v>
      </c>
      <c r="B2865" t="s">
        <v>103</v>
      </c>
      <c r="C2865">
        <v>62</v>
      </c>
      <c r="D2865">
        <v>20.195</v>
      </c>
      <c r="E2865">
        <v>5085</v>
      </c>
      <c r="F2865">
        <v>5094</v>
      </c>
      <c r="G2865">
        <v>5128</v>
      </c>
      <c r="H2865" t="s">
        <v>26</v>
      </c>
      <c r="I2865">
        <v>171571</v>
      </c>
      <c r="J2865">
        <v>6363833</v>
      </c>
      <c r="K2865">
        <v>7.71</v>
      </c>
      <c r="L2865">
        <v>0.64700000000000002</v>
      </c>
      <c r="M2865">
        <v>3</v>
      </c>
    </row>
    <row r="2866" spans="1:13" x14ac:dyDescent="0.2">
      <c r="A2866" t="s">
        <v>286</v>
      </c>
      <c r="B2866" t="s">
        <v>104</v>
      </c>
      <c r="C2866">
        <v>63</v>
      </c>
      <c r="D2866">
        <v>20.602</v>
      </c>
      <c r="E2866">
        <v>5204</v>
      </c>
      <c r="F2866">
        <v>5223</v>
      </c>
      <c r="G2866">
        <v>5242</v>
      </c>
      <c r="H2866" t="s">
        <v>127</v>
      </c>
      <c r="I2866">
        <v>171951</v>
      </c>
      <c r="J2866">
        <v>5208598</v>
      </c>
      <c r="K2866">
        <v>6.31</v>
      </c>
      <c r="L2866">
        <v>0.52900000000000003</v>
      </c>
      <c r="M2866">
        <v>3</v>
      </c>
    </row>
    <row r="2867" spans="1:13" x14ac:dyDescent="0.2">
      <c r="A2867" t="s">
        <v>286</v>
      </c>
      <c r="B2867" t="s">
        <v>106</v>
      </c>
      <c r="C2867">
        <v>64</v>
      </c>
      <c r="D2867">
        <v>21.291</v>
      </c>
      <c r="E2867">
        <v>5415</v>
      </c>
      <c r="F2867">
        <v>5441</v>
      </c>
      <c r="G2867">
        <v>5491</v>
      </c>
      <c r="H2867" t="s">
        <v>287</v>
      </c>
      <c r="I2867">
        <v>109224</v>
      </c>
      <c r="J2867">
        <v>4761724</v>
      </c>
      <c r="K2867">
        <v>5.77</v>
      </c>
      <c r="L2867">
        <v>0.48399999999999999</v>
      </c>
      <c r="M2867">
        <v>3</v>
      </c>
    </row>
    <row r="2868" spans="1:13" x14ac:dyDescent="0.2">
      <c r="A2868" t="s">
        <v>286</v>
      </c>
      <c r="B2868" t="s">
        <v>107</v>
      </c>
      <c r="C2868">
        <v>65</v>
      </c>
      <c r="D2868">
        <v>21.632999999999999</v>
      </c>
      <c r="E2868">
        <v>5533</v>
      </c>
      <c r="F2868">
        <v>5549</v>
      </c>
      <c r="G2868">
        <v>5568</v>
      </c>
      <c r="H2868" t="s">
        <v>123</v>
      </c>
      <c r="I2868">
        <v>194612</v>
      </c>
      <c r="J2868">
        <v>5273488</v>
      </c>
      <c r="K2868">
        <v>6.39</v>
      </c>
      <c r="L2868">
        <v>0.53600000000000003</v>
      </c>
      <c r="M2868">
        <v>3</v>
      </c>
    </row>
    <row r="2869" spans="1:13" x14ac:dyDescent="0.2">
      <c r="A2869" t="s">
        <v>286</v>
      </c>
      <c r="B2869" t="s">
        <v>108</v>
      </c>
      <c r="C2869">
        <v>66</v>
      </c>
      <c r="D2869">
        <v>21.834</v>
      </c>
      <c r="E2869">
        <v>5591</v>
      </c>
      <c r="F2869">
        <v>5612</v>
      </c>
      <c r="G2869">
        <v>5648</v>
      </c>
      <c r="H2869" t="s">
        <v>22</v>
      </c>
      <c r="I2869">
        <v>2184943</v>
      </c>
      <c r="J2869">
        <v>56190980</v>
      </c>
      <c r="K2869">
        <v>68.069999999999993</v>
      </c>
      <c r="L2869">
        <v>5.71</v>
      </c>
      <c r="M2869">
        <v>3</v>
      </c>
    </row>
    <row r="2870" spans="1:13" x14ac:dyDescent="0.2">
      <c r="A2870" t="s">
        <v>286</v>
      </c>
      <c r="B2870" t="s">
        <v>109</v>
      </c>
      <c r="C2870">
        <v>67</v>
      </c>
      <c r="D2870">
        <v>22.076000000000001</v>
      </c>
      <c r="E2870">
        <v>5673</v>
      </c>
      <c r="F2870">
        <v>5689</v>
      </c>
      <c r="G2870">
        <v>5717</v>
      </c>
      <c r="H2870" t="s">
        <v>113</v>
      </c>
      <c r="I2870">
        <v>206379</v>
      </c>
      <c r="J2870">
        <v>5975421</v>
      </c>
      <c r="K2870">
        <v>7.24</v>
      </c>
      <c r="L2870">
        <v>0.60699999999999998</v>
      </c>
      <c r="M2870">
        <v>3</v>
      </c>
    </row>
    <row r="2871" spans="1:13" x14ac:dyDescent="0.2">
      <c r="A2871" t="s">
        <v>286</v>
      </c>
      <c r="B2871" t="s">
        <v>130</v>
      </c>
      <c r="C2871">
        <v>68</v>
      </c>
      <c r="D2871">
        <v>22.280999999999999</v>
      </c>
      <c r="E2871">
        <v>5717</v>
      </c>
      <c r="F2871">
        <v>5754</v>
      </c>
      <c r="G2871">
        <v>5778</v>
      </c>
      <c r="H2871" t="s">
        <v>84</v>
      </c>
      <c r="I2871">
        <v>742337</v>
      </c>
      <c r="J2871">
        <v>24223841</v>
      </c>
      <c r="K2871">
        <v>29.35</v>
      </c>
      <c r="L2871">
        <v>2.4620000000000002</v>
      </c>
      <c r="M2871">
        <v>3</v>
      </c>
    </row>
    <row r="2872" spans="1:13" x14ac:dyDescent="0.2">
      <c r="A2872" t="s">
        <v>286</v>
      </c>
      <c r="B2872" t="s">
        <v>131</v>
      </c>
      <c r="C2872">
        <v>69</v>
      </c>
      <c r="D2872">
        <v>22.417000000000002</v>
      </c>
      <c r="E2872">
        <v>5778</v>
      </c>
      <c r="F2872">
        <v>5797</v>
      </c>
      <c r="G2872">
        <v>5816</v>
      </c>
      <c r="H2872" t="s">
        <v>115</v>
      </c>
      <c r="I2872">
        <v>523931</v>
      </c>
      <c r="J2872">
        <v>14489076</v>
      </c>
      <c r="K2872">
        <v>17.55</v>
      </c>
      <c r="L2872">
        <v>1.472</v>
      </c>
      <c r="M2872">
        <v>3</v>
      </c>
    </row>
    <row r="2873" spans="1:13" x14ac:dyDescent="0.2">
      <c r="A2873" t="s">
        <v>286</v>
      </c>
      <c r="B2873" t="s">
        <v>132</v>
      </c>
      <c r="C2873">
        <v>70</v>
      </c>
      <c r="D2873">
        <v>22.696000000000002</v>
      </c>
      <c r="E2873">
        <v>5857</v>
      </c>
      <c r="F2873">
        <v>5885</v>
      </c>
      <c r="G2873">
        <v>5907</v>
      </c>
      <c r="H2873" t="s">
        <v>126</v>
      </c>
      <c r="I2873">
        <v>199606</v>
      </c>
      <c r="J2873">
        <v>5535057</v>
      </c>
      <c r="K2873">
        <v>6.71</v>
      </c>
      <c r="L2873">
        <v>0.56200000000000006</v>
      </c>
      <c r="M2873">
        <v>3</v>
      </c>
    </row>
    <row r="2874" spans="1:13" x14ac:dyDescent="0.2">
      <c r="A2874" t="s">
        <v>286</v>
      </c>
      <c r="B2874" t="s">
        <v>133</v>
      </c>
      <c r="C2874">
        <v>71</v>
      </c>
      <c r="D2874">
        <v>22.818999999999999</v>
      </c>
      <c r="E2874">
        <v>5907</v>
      </c>
      <c r="F2874">
        <v>5924</v>
      </c>
      <c r="G2874">
        <v>5938</v>
      </c>
      <c r="H2874" t="s">
        <v>49</v>
      </c>
      <c r="I2874">
        <v>106278</v>
      </c>
      <c r="J2874">
        <v>3114866</v>
      </c>
      <c r="K2874">
        <v>3.77</v>
      </c>
      <c r="L2874">
        <v>0.317</v>
      </c>
      <c r="M2874">
        <v>3</v>
      </c>
    </row>
    <row r="2875" spans="1:13" x14ac:dyDescent="0.2">
      <c r="A2875" t="s">
        <v>286</v>
      </c>
      <c r="B2875" t="s">
        <v>134</v>
      </c>
      <c r="C2875">
        <v>72</v>
      </c>
      <c r="D2875">
        <v>23.106000000000002</v>
      </c>
      <c r="E2875">
        <v>5976</v>
      </c>
      <c r="F2875">
        <v>6015</v>
      </c>
      <c r="G2875">
        <v>6030</v>
      </c>
      <c r="H2875" t="s">
        <v>95</v>
      </c>
      <c r="I2875">
        <v>307474</v>
      </c>
      <c r="J2875">
        <v>8144758</v>
      </c>
      <c r="K2875">
        <v>9.8699999999999992</v>
      </c>
      <c r="L2875">
        <v>0.82799999999999996</v>
      </c>
      <c r="M2875">
        <v>3</v>
      </c>
    </row>
    <row r="2876" spans="1:13" x14ac:dyDescent="0.2">
      <c r="A2876" t="s">
        <v>286</v>
      </c>
      <c r="B2876" t="s">
        <v>135</v>
      </c>
      <c r="C2876">
        <v>73</v>
      </c>
      <c r="D2876">
        <v>23.192</v>
      </c>
      <c r="E2876">
        <v>6030</v>
      </c>
      <c r="F2876">
        <v>6042</v>
      </c>
      <c r="G2876">
        <v>6058</v>
      </c>
      <c r="H2876" t="s">
        <v>26</v>
      </c>
      <c r="I2876">
        <v>145068</v>
      </c>
      <c r="J2876">
        <v>3882951</v>
      </c>
      <c r="K2876">
        <v>4.7</v>
      </c>
      <c r="L2876">
        <v>0.39500000000000002</v>
      </c>
      <c r="M2876">
        <v>3</v>
      </c>
    </row>
    <row r="2877" spans="1:13" x14ac:dyDescent="0.2">
      <c r="A2877" t="s">
        <v>286</v>
      </c>
      <c r="B2877" t="s">
        <v>136</v>
      </c>
      <c r="C2877">
        <v>74</v>
      </c>
      <c r="D2877">
        <v>24.094999999999999</v>
      </c>
      <c r="E2877">
        <v>6286</v>
      </c>
      <c r="F2877">
        <v>6328</v>
      </c>
      <c r="G2877">
        <v>6335</v>
      </c>
      <c r="H2877" t="s">
        <v>38</v>
      </c>
      <c r="I2877">
        <v>222061</v>
      </c>
      <c r="J2877">
        <v>5036810</v>
      </c>
      <c r="K2877">
        <v>6.1</v>
      </c>
      <c r="L2877">
        <v>0.51200000000000001</v>
      </c>
      <c r="M2877">
        <v>3</v>
      </c>
    </row>
    <row r="2878" spans="1:13" x14ac:dyDescent="0.2">
      <c r="A2878" t="s">
        <v>286</v>
      </c>
      <c r="B2878" t="s">
        <v>137</v>
      </c>
      <c r="C2878">
        <v>75</v>
      </c>
      <c r="D2878">
        <v>24.140999999999998</v>
      </c>
      <c r="E2878">
        <v>6335</v>
      </c>
      <c r="F2878">
        <v>6342</v>
      </c>
      <c r="G2878">
        <v>6359</v>
      </c>
      <c r="H2878" t="s">
        <v>113</v>
      </c>
      <c r="I2878">
        <v>189897</v>
      </c>
      <c r="J2878">
        <v>4441963</v>
      </c>
      <c r="K2878">
        <v>5.38</v>
      </c>
      <c r="L2878">
        <v>0.45100000000000001</v>
      </c>
      <c r="M2878">
        <v>3</v>
      </c>
    </row>
    <row r="2879" spans="1:13" x14ac:dyDescent="0.2">
      <c r="A2879" t="s">
        <v>286</v>
      </c>
      <c r="B2879" t="s">
        <v>138</v>
      </c>
      <c r="C2879">
        <v>76</v>
      </c>
      <c r="D2879">
        <v>24.247</v>
      </c>
      <c r="E2879">
        <v>6359</v>
      </c>
      <c r="F2879">
        <v>6376</v>
      </c>
      <c r="G2879">
        <v>6387</v>
      </c>
      <c r="H2879" t="s">
        <v>115</v>
      </c>
      <c r="I2879">
        <v>106169</v>
      </c>
      <c r="J2879">
        <v>2827740</v>
      </c>
      <c r="K2879">
        <v>3.43</v>
      </c>
      <c r="L2879">
        <v>0.28699999999999998</v>
      </c>
      <c r="M2879">
        <v>3</v>
      </c>
    </row>
    <row r="2880" spans="1:13" x14ac:dyDescent="0.2">
      <c r="A2880" t="s">
        <v>286</v>
      </c>
      <c r="B2880" t="s">
        <v>139</v>
      </c>
      <c r="C2880">
        <v>77</v>
      </c>
      <c r="D2880">
        <v>24.327000000000002</v>
      </c>
      <c r="E2880">
        <v>6387</v>
      </c>
      <c r="F2880">
        <v>6401</v>
      </c>
      <c r="G2880">
        <v>6415</v>
      </c>
      <c r="H2880" t="s">
        <v>26</v>
      </c>
      <c r="I2880">
        <v>277668</v>
      </c>
      <c r="J2880">
        <v>6820889</v>
      </c>
      <c r="K2880">
        <v>8.26</v>
      </c>
      <c r="L2880">
        <v>0.69299999999999995</v>
      </c>
      <c r="M2880">
        <v>3</v>
      </c>
    </row>
    <row r="2881" spans="1:13" x14ac:dyDescent="0.2">
      <c r="A2881" t="s">
        <v>286</v>
      </c>
      <c r="B2881" t="s">
        <v>140</v>
      </c>
      <c r="C2881">
        <v>78</v>
      </c>
      <c r="D2881">
        <v>24.6</v>
      </c>
      <c r="E2881">
        <v>6472</v>
      </c>
      <c r="F2881">
        <v>6487</v>
      </c>
      <c r="G2881">
        <v>6503</v>
      </c>
      <c r="H2881" t="s">
        <v>84</v>
      </c>
      <c r="I2881">
        <v>123857</v>
      </c>
      <c r="J2881">
        <v>3146845</v>
      </c>
      <c r="K2881">
        <v>3.81</v>
      </c>
      <c r="L2881">
        <v>0.32</v>
      </c>
      <c r="M2881">
        <v>3</v>
      </c>
    </row>
    <row r="2882" spans="1:13" x14ac:dyDescent="0.2">
      <c r="A2882" t="s">
        <v>286</v>
      </c>
      <c r="B2882" t="s">
        <v>141</v>
      </c>
      <c r="C2882">
        <v>79</v>
      </c>
      <c r="D2882">
        <v>24.978000000000002</v>
      </c>
      <c r="E2882">
        <v>6593</v>
      </c>
      <c r="F2882">
        <v>6607</v>
      </c>
      <c r="G2882">
        <v>6630</v>
      </c>
      <c r="H2882" t="s">
        <v>26</v>
      </c>
      <c r="I2882">
        <v>91519</v>
      </c>
      <c r="J2882">
        <v>3004670</v>
      </c>
      <c r="K2882">
        <v>3.64</v>
      </c>
      <c r="L2882">
        <v>0.30499999999999999</v>
      </c>
      <c r="M2882">
        <v>3</v>
      </c>
    </row>
    <row r="2883" spans="1:13" x14ac:dyDescent="0.2">
      <c r="A2883" t="s">
        <v>286</v>
      </c>
      <c r="B2883" t="s">
        <v>142</v>
      </c>
      <c r="C2883">
        <v>80</v>
      </c>
      <c r="D2883">
        <v>25.574999999999999</v>
      </c>
      <c r="E2883">
        <v>6763</v>
      </c>
      <c r="F2883">
        <v>6796</v>
      </c>
      <c r="G2883">
        <v>6825</v>
      </c>
      <c r="H2883" t="s">
        <v>36</v>
      </c>
      <c r="I2883">
        <v>93081</v>
      </c>
      <c r="J2883">
        <v>2583279</v>
      </c>
      <c r="K2883">
        <v>3.13</v>
      </c>
      <c r="L2883">
        <v>0.26300000000000001</v>
      </c>
      <c r="M2883">
        <v>3</v>
      </c>
    </row>
    <row r="2884" spans="1:13" x14ac:dyDescent="0.2">
      <c r="A2884" t="s">
        <v>286</v>
      </c>
      <c r="B2884" t="s">
        <v>143</v>
      </c>
      <c r="C2884">
        <v>81</v>
      </c>
      <c r="D2884">
        <v>26.068000000000001</v>
      </c>
      <c r="E2884">
        <v>6906</v>
      </c>
      <c r="F2884">
        <v>6951</v>
      </c>
      <c r="G2884">
        <v>6977</v>
      </c>
      <c r="H2884" t="s">
        <v>45</v>
      </c>
      <c r="I2884">
        <v>83754</v>
      </c>
      <c r="J2884">
        <v>3154023</v>
      </c>
      <c r="K2884">
        <v>3.82</v>
      </c>
      <c r="L2884">
        <v>0.32100000000000001</v>
      </c>
      <c r="M2884">
        <v>3</v>
      </c>
    </row>
    <row r="2885" spans="1:13" x14ac:dyDescent="0.2">
      <c r="A2885" t="s">
        <v>286</v>
      </c>
      <c r="B2885" t="s">
        <v>144</v>
      </c>
      <c r="C2885">
        <v>82</v>
      </c>
      <c r="D2885">
        <v>26.689</v>
      </c>
      <c r="E2885">
        <v>7114</v>
      </c>
      <c r="F2885">
        <v>7148</v>
      </c>
      <c r="G2885">
        <v>7181</v>
      </c>
      <c r="H2885" t="s">
        <v>147</v>
      </c>
      <c r="I2885">
        <v>353439</v>
      </c>
      <c r="J2885">
        <v>10785582</v>
      </c>
      <c r="K2885">
        <v>13.07</v>
      </c>
      <c r="L2885">
        <v>1.0960000000000001</v>
      </c>
      <c r="M2885">
        <v>3</v>
      </c>
    </row>
    <row r="2886" spans="1:13" x14ac:dyDescent="0.2">
      <c r="A2886" t="s">
        <v>286</v>
      </c>
      <c r="B2886" t="s">
        <v>146</v>
      </c>
      <c r="C2886">
        <v>83</v>
      </c>
      <c r="D2886">
        <v>26.989000000000001</v>
      </c>
      <c r="E2886">
        <v>7211</v>
      </c>
      <c r="F2886">
        <v>7243</v>
      </c>
      <c r="G2886">
        <v>7266</v>
      </c>
      <c r="H2886" t="s">
        <v>56</v>
      </c>
      <c r="I2886">
        <v>139296</v>
      </c>
      <c r="J2886">
        <v>3909131</v>
      </c>
      <c r="K2886">
        <v>4.74</v>
      </c>
      <c r="L2886">
        <v>0.39700000000000002</v>
      </c>
      <c r="M2886">
        <v>3</v>
      </c>
    </row>
    <row r="2887" spans="1:13" x14ac:dyDescent="0.2">
      <c r="A2887" t="s">
        <v>286</v>
      </c>
      <c r="B2887" t="s">
        <v>148</v>
      </c>
      <c r="C2887">
        <v>84</v>
      </c>
      <c r="D2887">
        <v>28.202000000000002</v>
      </c>
      <c r="E2887">
        <v>7588</v>
      </c>
      <c r="F2887">
        <v>7626</v>
      </c>
      <c r="G2887">
        <v>7659</v>
      </c>
      <c r="H2887" t="s">
        <v>56</v>
      </c>
      <c r="I2887">
        <v>272841</v>
      </c>
      <c r="J2887">
        <v>12342501</v>
      </c>
      <c r="K2887">
        <v>14.95</v>
      </c>
      <c r="L2887">
        <v>1.254</v>
      </c>
      <c r="M2887">
        <v>3</v>
      </c>
    </row>
    <row r="2888" spans="1:13" x14ac:dyDescent="0.2">
      <c r="A2888" t="s">
        <v>286</v>
      </c>
      <c r="B2888" t="s">
        <v>149</v>
      </c>
      <c r="C2888">
        <v>85</v>
      </c>
      <c r="D2888">
        <v>28.431999999999999</v>
      </c>
      <c r="E2888">
        <v>7687</v>
      </c>
      <c r="F2888">
        <v>7699</v>
      </c>
      <c r="G2888">
        <v>7720</v>
      </c>
      <c r="H2888" t="s">
        <v>124</v>
      </c>
      <c r="I2888">
        <v>85621</v>
      </c>
      <c r="J2888">
        <v>2530306</v>
      </c>
      <c r="K2888">
        <v>3.07</v>
      </c>
      <c r="L2888">
        <v>0.25700000000000001</v>
      </c>
      <c r="M2888">
        <v>3</v>
      </c>
    </row>
    <row r="2889" spans="1:13" x14ac:dyDescent="0.2">
      <c r="A2889" t="s">
        <v>286</v>
      </c>
      <c r="B2889" t="s">
        <v>150</v>
      </c>
      <c r="C2889">
        <v>86</v>
      </c>
      <c r="D2889">
        <v>28.818000000000001</v>
      </c>
      <c r="E2889">
        <v>7780</v>
      </c>
      <c r="F2889">
        <v>7821</v>
      </c>
      <c r="G2889">
        <v>7839</v>
      </c>
      <c r="H2889" t="s">
        <v>56</v>
      </c>
      <c r="I2889">
        <v>155187</v>
      </c>
      <c r="J2889">
        <v>4611558</v>
      </c>
      <c r="K2889">
        <v>5.59</v>
      </c>
      <c r="L2889">
        <v>0.46899999999999997</v>
      </c>
      <c r="M2889">
        <v>3</v>
      </c>
    </row>
    <row r="2890" spans="1:13" x14ac:dyDescent="0.2">
      <c r="A2890" t="s">
        <v>286</v>
      </c>
      <c r="B2890" t="s">
        <v>151</v>
      </c>
      <c r="C2890">
        <v>87</v>
      </c>
      <c r="D2890">
        <v>28.923999999999999</v>
      </c>
      <c r="E2890">
        <v>7839</v>
      </c>
      <c r="F2890">
        <v>7855</v>
      </c>
      <c r="G2890">
        <v>7875</v>
      </c>
      <c r="H2890" t="s">
        <v>52</v>
      </c>
      <c r="I2890">
        <v>91586</v>
      </c>
      <c r="J2890">
        <v>2456107</v>
      </c>
      <c r="K2890">
        <v>2.98</v>
      </c>
      <c r="L2890">
        <v>0.25</v>
      </c>
      <c r="M2890">
        <v>3</v>
      </c>
    </row>
    <row r="2891" spans="1:13" x14ac:dyDescent="0.2">
      <c r="A2891" t="s">
        <v>286</v>
      </c>
      <c r="B2891" t="s">
        <v>288</v>
      </c>
      <c r="C2891">
        <v>88</v>
      </c>
      <c r="D2891">
        <v>31.236000000000001</v>
      </c>
      <c r="E2891">
        <v>8551</v>
      </c>
      <c r="F2891">
        <v>8586</v>
      </c>
      <c r="G2891">
        <v>8627</v>
      </c>
      <c r="H2891" t="s">
        <v>95</v>
      </c>
      <c r="I2891">
        <v>1481038</v>
      </c>
      <c r="J2891">
        <v>39463705</v>
      </c>
      <c r="K2891">
        <v>47.81</v>
      </c>
      <c r="L2891">
        <v>4.01</v>
      </c>
      <c r="M2891">
        <v>3</v>
      </c>
    </row>
    <row r="2892" spans="1:13" x14ac:dyDescent="0.2">
      <c r="A2892" t="s">
        <v>286</v>
      </c>
      <c r="B2892" t="s">
        <v>289</v>
      </c>
      <c r="C2892">
        <v>89</v>
      </c>
      <c r="D2892">
        <v>31.614000000000001</v>
      </c>
      <c r="E2892">
        <v>8676</v>
      </c>
      <c r="F2892">
        <v>8706</v>
      </c>
      <c r="G2892">
        <v>8740</v>
      </c>
      <c r="H2892" t="s">
        <v>95</v>
      </c>
      <c r="I2892">
        <v>295551</v>
      </c>
      <c r="J2892">
        <v>8982206</v>
      </c>
      <c r="K2892">
        <v>10.88</v>
      </c>
      <c r="L2892">
        <v>0.91300000000000003</v>
      </c>
      <c r="M2892">
        <v>3</v>
      </c>
    </row>
    <row r="2893" spans="1:13" x14ac:dyDescent="0.2">
      <c r="A2893" t="s">
        <v>286</v>
      </c>
      <c r="B2893" t="s">
        <v>290</v>
      </c>
      <c r="C2893">
        <v>90</v>
      </c>
      <c r="D2893">
        <v>32.003999999999998</v>
      </c>
      <c r="E2893">
        <v>8769</v>
      </c>
      <c r="F2893">
        <v>8829</v>
      </c>
      <c r="G2893">
        <v>8880</v>
      </c>
      <c r="H2893" t="s">
        <v>66</v>
      </c>
      <c r="I2893">
        <v>579563</v>
      </c>
      <c r="J2893">
        <v>17708879</v>
      </c>
      <c r="K2893">
        <v>21.45</v>
      </c>
      <c r="L2893">
        <v>1.8</v>
      </c>
      <c r="M2893">
        <v>3</v>
      </c>
    </row>
    <row r="2894" spans="1:13" x14ac:dyDescent="0.2">
      <c r="A2894" t="s">
        <v>286</v>
      </c>
      <c r="B2894" t="s">
        <v>291</v>
      </c>
      <c r="C2894">
        <v>91</v>
      </c>
      <c r="D2894">
        <v>32.384</v>
      </c>
      <c r="E2894">
        <v>8892</v>
      </c>
      <c r="F2894">
        <v>8949</v>
      </c>
      <c r="G2894">
        <v>8976</v>
      </c>
      <c r="H2894" t="s">
        <v>14</v>
      </c>
      <c r="I2894">
        <v>193000</v>
      </c>
      <c r="J2894">
        <v>5144290</v>
      </c>
      <c r="K2894">
        <v>6.23</v>
      </c>
      <c r="L2894">
        <v>0.52300000000000002</v>
      </c>
      <c r="M2894">
        <v>3</v>
      </c>
    </row>
    <row r="2895" spans="1:13" x14ac:dyDescent="0.2">
      <c r="A2895" t="s">
        <v>286</v>
      </c>
      <c r="B2895" t="s">
        <v>292</v>
      </c>
      <c r="C2895">
        <v>92</v>
      </c>
      <c r="D2895">
        <v>32.872</v>
      </c>
      <c r="E2895">
        <v>9032</v>
      </c>
      <c r="F2895">
        <v>9103</v>
      </c>
      <c r="G2895">
        <v>9159</v>
      </c>
      <c r="H2895" t="s">
        <v>14</v>
      </c>
      <c r="I2895">
        <v>3088857</v>
      </c>
      <c r="J2895">
        <v>82545110</v>
      </c>
      <c r="K2895">
        <v>100</v>
      </c>
      <c r="L2895">
        <v>8.3879999999999999</v>
      </c>
      <c r="M2895">
        <v>3</v>
      </c>
    </row>
    <row r="2896" spans="1:13" x14ac:dyDescent="0.2">
      <c r="A2896" t="s">
        <v>293</v>
      </c>
      <c r="B2896" t="s">
        <v>13</v>
      </c>
      <c r="C2896">
        <v>1</v>
      </c>
      <c r="D2896">
        <v>4.2430000000000003</v>
      </c>
      <c r="E2896">
        <v>20</v>
      </c>
      <c r="F2896">
        <v>49</v>
      </c>
      <c r="G2896">
        <v>75</v>
      </c>
      <c r="H2896" t="s">
        <v>127</v>
      </c>
      <c r="I2896">
        <v>91631</v>
      </c>
      <c r="J2896">
        <v>2200599</v>
      </c>
      <c r="K2896">
        <v>9.02</v>
      </c>
      <c r="L2896">
        <v>0.64800000000000002</v>
      </c>
      <c r="M2896">
        <v>3</v>
      </c>
    </row>
    <row r="2897" spans="1:13" x14ac:dyDescent="0.2">
      <c r="A2897" t="s">
        <v>293</v>
      </c>
      <c r="B2897" t="s">
        <v>15</v>
      </c>
      <c r="C2897">
        <v>2</v>
      </c>
      <c r="D2897">
        <v>4.3860000000000001</v>
      </c>
      <c r="E2897">
        <v>75</v>
      </c>
      <c r="F2897">
        <v>95</v>
      </c>
      <c r="G2897">
        <v>120</v>
      </c>
      <c r="H2897" t="s">
        <v>153</v>
      </c>
      <c r="I2897">
        <v>148086</v>
      </c>
      <c r="J2897">
        <v>3820286</v>
      </c>
      <c r="K2897">
        <v>15.66</v>
      </c>
      <c r="L2897">
        <v>1.125</v>
      </c>
      <c r="M2897">
        <v>3</v>
      </c>
    </row>
    <row r="2898" spans="1:13" x14ac:dyDescent="0.2">
      <c r="A2898" t="s">
        <v>293</v>
      </c>
      <c r="B2898" t="s">
        <v>17</v>
      </c>
      <c r="C2898">
        <v>3</v>
      </c>
      <c r="D2898">
        <v>4.516</v>
      </c>
      <c r="E2898">
        <v>120</v>
      </c>
      <c r="F2898">
        <v>136</v>
      </c>
      <c r="G2898">
        <v>147</v>
      </c>
      <c r="H2898" t="s">
        <v>153</v>
      </c>
      <c r="I2898">
        <v>47861</v>
      </c>
      <c r="J2898">
        <v>1080269</v>
      </c>
      <c r="K2898">
        <v>4.43</v>
      </c>
      <c r="L2898">
        <v>0.318</v>
      </c>
      <c r="M2898">
        <v>3</v>
      </c>
    </row>
    <row r="2899" spans="1:13" x14ac:dyDescent="0.2">
      <c r="A2899" t="s">
        <v>293</v>
      </c>
      <c r="B2899" t="s">
        <v>19</v>
      </c>
      <c r="C2899">
        <v>4</v>
      </c>
      <c r="D2899">
        <v>4.609</v>
      </c>
      <c r="E2899">
        <v>147</v>
      </c>
      <c r="F2899">
        <v>165</v>
      </c>
      <c r="G2899">
        <v>177</v>
      </c>
      <c r="H2899" t="s">
        <v>84</v>
      </c>
      <c r="I2899">
        <v>77830</v>
      </c>
      <c r="J2899">
        <v>2993946</v>
      </c>
      <c r="K2899">
        <v>12.27</v>
      </c>
      <c r="L2899">
        <v>0.88200000000000001</v>
      </c>
      <c r="M2899">
        <v>3</v>
      </c>
    </row>
    <row r="2900" spans="1:13" x14ac:dyDescent="0.2">
      <c r="A2900" t="s">
        <v>293</v>
      </c>
      <c r="B2900" t="s">
        <v>21</v>
      </c>
      <c r="C2900">
        <v>5</v>
      </c>
      <c r="D2900">
        <v>4.6609999999999996</v>
      </c>
      <c r="E2900">
        <v>177</v>
      </c>
      <c r="F2900">
        <v>181</v>
      </c>
      <c r="G2900">
        <v>199</v>
      </c>
      <c r="H2900" t="s">
        <v>26</v>
      </c>
      <c r="I2900">
        <v>61245</v>
      </c>
      <c r="J2900">
        <v>2228211</v>
      </c>
      <c r="K2900">
        <v>9.14</v>
      </c>
      <c r="L2900">
        <v>0.65600000000000003</v>
      </c>
      <c r="M2900">
        <v>3</v>
      </c>
    </row>
    <row r="2901" spans="1:13" x14ac:dyDescent="0.2">
      <c r="A2901" t="s">
        <v>293</v>
      </c>
      <c r="B2901" t="s">
        <v>23</v>
      </c>
      <c r="C2901">
        <v>6</v>
      </c>
      <c r="D2901">
        <v>4.7729999999999997</v>
      </c>
      <c r="E2901">
        <v>199</v>
      </c>
      <c r="F2901">
        <v>217</v>
      </c>
      <c r="G2901">
        <v>228</v>
      </c>
      <c r="H2901" t="s">
        <v>123</v>
      </c>
      <c r="I2901">
        <v>84778</v>
      </c>
      <c r="J2901">
        <v>2897249</v>
      </c>
      <c r="K2901">
        <v>11.88</v>
      </c>
      <c r="L2901">
        <v>0.85299999999999998</v>
      </c>
      <c r="M2901">
        <v>3</v>
      </c>
    </row>
    <row r="2902" spans="1:13" x14ac:dyDescent="0.2">
      <c r="A2902" t="s">
        <v>293</v>
      </c>
      <c r="B2902" t="s">
        <v>25</v>
      </c>
      <c r="C2902">
        <v>7</v>
      </c>
      <c r="D2902">
        <v>4.8559999999999999</v>
      </c>
      <c r="E2902">
        <v>228</v>
      </c>
      <c r="F2902">
        <v>243</v>
      </c>
      <c r="G2902">
        <v>257</v>
      </c>
      <c r="H2902" t="s">
        <v>26</v>
      </c>
      <c r="I2902">
        <v>277070</v>
      </c>
      <c r="J2902">
        <v>7060212</v>
      </c>
      <c r="K2902">
        <v>28.94</v>
      </c>
      <c r="L2902">
        <v>2.08</v>
      </c>
      <c r="M2902">
        <v>3</v>
      </c>
    </row>
    <row r="2903" spans="1:13" x14ac:dyDescent="0.2">
      <c r="A2903" t="s">
        <v>293</v>
      </c>
      <c r="B2903" t="s">
        <v>27</v>
      </c>
      <c r="C2903">
        <v>8</v>
      </c>
      <c r="D2903">
        <v>4.9059999999999997</v>
      </c>
      <c r="E2903">
        <v>257</v>
      </c>
      <c r="F2903">
        <v>259</v>
      </c>
      <c r="G2903">
        <v>299</v>
      </c>
      <c r="H2903" t="s">
        <v>34</v>
      </c>
      <c r="I2903">
        <v>82432</v>
      </c>
      <c r="J2903">
        <v>2862074</v>
      </c>
      <c r="K2903">
        <v>11.73</v>
      </c>
      <c r="L2903">
        <v>0.84299999999999997</v>
      </c>
      <c r="M2903">
        <v>3</v>
      </c>
    </row>
    <row r="2904" spans="1:13" x14ac:dyDescent="0.2">
      <c r="A2904" t="s">
        <v>293</v>
      </c>
      <c r="B2904" t="s">
        <v>29</v>
      </c>
      <c r="C2904">
        <v>9</v>
      </c>
      <c r="D2904">
        <v>5.4290000000000003</v>
      </c>
      <c r="E2904">
        <v>413</v>
      </c>
      <c r="F2904">
        <v>424</v>
      </c>
      <c r="G2904">
        <v>472</v>
      </c>
      <c r="H2904" t="s">
        <v>18</v>
      </c>
      <c r="I2904">
        <v>833651</v>
      </c>
      <c r="J2904">
        <v>18326944</v>
      </c>
      <c r="K2904">
        <v>75.14</v>
      </c>
      <c r="L2904">
        <v>5.3979999999999997</v>
      </c>
      <c r="M2904">
        <v>3</v>
      </c>
    </row>
    <row r="2905" spans="1:13" x14ac:dyDescent="0.2">
      <c r="A2905" t="s">
        <v>293</v>
      </c>
      <c r="B2905" t="s">
        <v>31</v>
      </c>
      <c r="C2905">
        <v>10</v>
      </c>
      <c r="D2905">
        <v>5.7549999999999999</v>
      </c>
      <c r="E2905">
        <v>513</v>
      </c>
      <c r="F2905">
        <v>527</v>
      </c>
      <c r="G2905">
        <v>554</v>
      </c>
      <c r="H2905" t="s">
        <v>18</v>
      </c>
      <c r="I2905">
        <v>55598</v>
      </c>
      <c r="J2905">
        <v>1759355</v>
      </c>
      <c r="K2905">
        <v>7.21</v>
      </c>
      <c r="L2905">
        <v>0.51800000000000002</v>
      </c>
      <c r="M2905">
        <v>3</v>
      </c>
    </row>
    <row r="2906" spans="1:13" x14ac:dyDescent="0.2">
      <c r="A2906" t="s">
        <v>293</v>
      </c>
      <c r="B2906" t="s">
        <v>33</v>
      </c>
      <c r="C2906">
        <v>11</v>
      </c>
      <c r="D2906">
        <v>5.89</v>
      </c>
      <c r="E2906">
        <v>554</v>
      </c>
      <c r="F2906">
        <v>570</v>
      </c>
      <c r="G2906">
        <v>624</v>
      </c>
      <c r="H2906" t="s">
        <v>43</v>
      </c>
      <c r="I2906">
        <v>91796</v>
      </c>
      <c r="J2906">
        <v>3323575</v>
      </c>
      <c r="K2906">
        <v>13.63</v>
      </c>
      <c r="L2906">
        <v>0.97899999999999998</v>
      </c>
      <c r="M2906">
        <v>3</v>
      </c>
    </row>
    <row r="2907" spans="1:13" x14ac:dyDescent="0.2">
      <c r="A2907" t="s">
        <v>293</v>
      </c>
      <c r="B2907" t="s">
        <v>35</v>
      </c>
      <c r="C2907">
        <v>12</v>
      </c>
      <c r="D2907">
        <v>6.1050000000000004</v>
      </c>
      <c r="E2907">
        <v>624</v>
      </c>
      <c r="F2907">
        <v>638</v>
      </c>
      <c r="G2907">
        <v>657</v>
      </c>
      <c r="H2907" t="s">
        <v>116</v>
      </c>
      <c r="I2907">
        <v>127521</v>
      </c>
      <c r="J2907">
        <v>3270983</v>
      </c>
      <c r="K2907">
        <v>13.41</v>
      </c>
      <c r="L2907">
        <v>0.96299999999999997</v>
      </c>
      <c r="M2907">
        <v>3</v>
      </c>
    </row>
    <row r="2908" spans="1:13" x14ac:dyDescent="0.2">
      <c r="A2908" t="s">
        <v>293</v>
      </c>
      <c r="B2908" t="s">
        <v>37</v>
      </c>
      <c r="C2908">
        <v>13</v>
      </c>
      <c r="D2908">
        <v>6.444</v>
      </c>
      <c r="E2908">
        <v>715</v>
      </c>
      <c r="F2908">
        <v>746</v>
      </c>
      <c r="G2908">
        <v>758</v>
      </c>
      <c r="H2908" t="s">
        <v>116</v>
      </c>
      <c r="I2908">
        <v>137288</v>
      </c>
      <c r="J2908">
        <v>3509853</v>
      </c>
      <c r="K2908">
        <v>14.39</v>
      </c>
      <c r="L2908">
        <v>1.034</v>
      </c>
      <c r="M2908">
        <v>3</v>
      </c>
    </row>
    <row r="2909" spans="1:13" x14ac:dyDescent="0.2">
      <c r="A2909" t="s">
        <v>293</v>
      </c>
      <c r="B2909" t="s">
        <v>39</v>
      </c>
      <c r="C2909">
        <v>14</v>
      </c>
      <c r="D2909">
        <v>6.492</v>
      </c>
      <c r="E2909">
        <v>758</v>
      </c>
      <c r="F2909">
        <v>761</v>
      </c>
      <c r="G2909">
        <v>778</v>
      </c>
      <c r="H2909" t="s">
        <v>115</v>
      </c>
      <c r="I2909">
        <v>56304</v>
      </c>
      <c r="J2909">
        <v>980006</v>
      </c>
      <c r="K2909">
        <v>4.0199999999999996</v>
      </c>
      <c r="L2909">
        <v>0.28899999999999998</v>
      </c>
      <c r="M2909">
        <v>3</v>
      </c>
    </row>
    <row r="2910" spans="1:13" x14ac:dyDescent="0.2">
      <c r="A2910" t="s">
        <v>293</v>
      </c>
      <c r="B2910" t="s">
        <v>40</v>
      </c>
      <c r="C2910">
        <v>15</v>
      </c>
      <c r="D2910">
        <v>6.7149999999999999</v>
      </c>
      <c r="E2910">
        <v>802</v>
      </c>
      <c r="F2910">
        <v>831</v>
      </c>
      <c r="G2910">
        <v>842</v>
      </c>
      <c r="H2910" t="s">
        <v>95</v>
      </c>
      <c r="I2910">
        <v>54908</v>
      </c>
      <c r="J2910">
        <v>1096281</v>
      </c>
      <c r="K2910">
        <v>4.49</v>
      </c>
      <c r="L2910">
        <v>0.32300000000000001</v>
      </c>
      <c r="M2910">
        <v>3</v>
      </c>
    </row>
    <row r="2911" spans="1:13" x14ac:dyDescent="0.2">
      <c r="A2911" t="s">
        <v>293</v>
      </c>
      <c r="B2911" t="s">
        <v>41</v>
      </c>
      <c r="C2911">
        <v>16</v>
      </c>
      <c r="D2911">
        <v>6.7889999999999997</v>
      </c>
      <c r="E2911">
        <v>842</v>
      </c>
      <c r="F2911">
        <v>854</v>
      </c>
      <c r="G2911">
        <v>876</v>
      </c>
      <c r="H2911" t="s">
        <v>115</v>
      </c>
      <c r="I2911">
        <v>89773</v>
      </c>
      <c r="J2911">
        <v>2587076</v>
      </c>
      <c r="K2911">
        <v>10.61</v>
      </c>
      <c r="L2911">
        <v>0.76200000000000001</v>
      </c>
      <c r="M2911">
        <v>3</v>
      </c>
    </row>
    <row r="2912" spans="1:13" x14ac:dyDescent="0.2">
      <c r="A2912" t="s">
        <v>293</v>
      </c>
      <c r="B2912" t="s">
        <v>42</v>
      </c>
      <c r="C2912">
        <v>17</v>
      </c>
      <c r="D2912">
        <v>6.9580000000000002</v>
      </c>
      <c r="E2912">
        <v>896</v>
      </c>
      <c r="F2912">
        <v>908</v>
      </c>
      <c r="G2912">
        <v>920</v>
      </c>
      <c r="H2912" t="s">
        <v>126</v>
      </c>
      <c r="I2912">
        <v>72992</v>
      </c>
      <c r="J2912">
        <v>1736671</v>
      </c>
      <c r="K2912">
        <v>7.12</v>
      </c>
      <c r="L2912">
        <v>0.51200000000000001</v>
      </c>
      <c r="M2912">
        <v>3</v>
      </c>
    </row>
    <row r="2913" spans="1:13" x14ac:dyDescent="0.2">
      <c r="A2913" t="s">
        <v>293</v>
      </c>
      <c r="B2913" t="s">
        <v>44</v>
      </c>
      <c r="C2913">
        <v>18</v>
      </c>
      <c r="D2913">
        <v>7.0270000000000001</v>
      </c>
      <c r="E2913">
        <v>920</v>
      </c>
      <c r="F2913">
        <v>930</v>
      </c>
      <c r="G2913">
        <v>938</v>
      </c>
      <c r="H2913" t="s">
        <v>124</v>
      </c>
      <c r="I2913">
        <v>51756</v>
      </c>
      <c r="J2913">
        <v>1220600</v>
      </c>
      <c r="K2913">
        <v>5</v>
      </c>
      <c r="L2913">
        <v>0.36</v>
      </c>
      <c r="M2913">
        <v>3</v>
      </c>
    </row>
    <row r="2914" spans="1:13" x14ac:dyDescent="0.2">
      <c r="A2914" t="s">
        <v>293</v>
      </c>
      <c r="B2914" t="s">
        <v>46</v>
      </c>
      <c r="C2914">
        <v>19</v>
      </c>
      <c r="D2914">
        <v>7.093</v>
      </c>
      <c r="E2914">
        <v>938</v>
      </c>
      <c r="F2914">
        <v>951</v>
      </c>
      <c r="G2914">
        <v>991</v>
      </c>
      <c r="H2914" t="s">
        <v>124</v>
      </c>
      <c r="I2914">
        <v>75545</v>
      </c>
      <c r="J2914">
        <v>3347816</v>
      </c>
      <c r="K2914">
        <v>13.73</v>
      </c>
      <c r="L2914">
        <v>0.98599999999999999</v>
      </c>
      <c r="M2914">
        <v>3</v>
      </c>
    </row>
    <row r="2915" spans="1:13" x14ac:dyDescent="0.2">
      <c r="A2915" t="s">
        <v>293</v>
      </c>
      <c r="B2915" t="s">
        <v>48</v>
      </c>
      <c r="C2915">
        <v>20</v>
      </c>
      <c r="D2915">
        <v>7.5030000000000001</v>
      </c>
      <c r="E2915">
        <v>1057</v>
      </c>
      <c r="F2915">
        <v>1080</v>
      </c>
      <c r="G2915">
        <v>1096</v>
      </c>
      <c r="H2915" t="s">
        <v>118</v>
      </c>
      <c r="I2915">
        <v>473612</v>
      </c>
      <c r="J2915">
        <v>12621355</v>
      </c>
      <c r="K2915">
        <v>51.74</v>
      </c>
      <c r="L2915">
        <v>3.718</v>
      </c>
      <c r="M2915">
        <v>3</v>
      </c>
    </row>
    <row r="2916" spans="1:13" x14ac:dyDescent="0.2">
      <c r="A2916" t="s">
        <v>293</v>
      </c>
      <c r="B2916" t="s">
        <v>50</v>
      </c>
      <c r="C2916">
        <v>21</v>
      </c>
      <c r="D2916">
        <v>7.5679999999999996</v>
      </c>
      <c r="E2916">
        <v>1096</v>
      </c>
      <c r="F2916">
        <v>1101</v>
      </c>
      <c r="G2916">
        <v>1126</v>
      </c>
      <c r="H2916" t="s">
        <v>43</v>
      </c>
      <c r="I2916">
        <v>127492</v>
      </c>
      <c r="J2916">
        <v>3911527</v>
      </c>
      <c r="K2916">
        <v>16.04</v>
      </c>
      <c r="L2916">
        <v>1.1519999999999999</v>
      </c>
      <c r="M2916">
        <v>3</v>
      </c>
    </row>
    <row r="2917" spans="1:13" x14ac:dyDescent="0.2">
      <c r="A2917" t="s">
        <v>293</v>
      </c>
      <c r="B2917" t="s">
        <v>51</v>
      </c>
      <c r="C2917">
        <v>22</v>
      </c>
      <c r="D2917">
        <v>7.84</v>
      </c>
      <c r="E2917">
        <v>1169</v>
      </c>
      <c r="F2917">
        <v>1187</v>
      </c>
      <c r="G2917">
        <v>1200</v>
      </c>
      <c r="H2917" t="s">
        <v>157</v>
      </c>
      <c r="I2917">
        <v>87420</v>
      </c>
      <c r="J2917">
        <v>2628071</v>
      </c>
      <c r="K2917">
        <v>10.77</v>
      </c>
      <c r="L2917">
        <v>0.77400000000000002</v>
      </c>
      <c r="M2917">
        <v>3</v>
      </c>
    </row>
    <row r="2918" spans="1:13" x14ac:dyDescent="0.2">
      <c r="A2918" t="s">
        <v>293</v>
      </c>
      <c r="B2918" t="s">
        <v>53</v>
      </c>
      <c r="C2918">
        <v>23</v>
      </c>
      <c r="D2918">
        <v>7.91</v>
      </c>
      <c r="E2918">
        <v>1200</v>
      </c>
      <c r="F2918">
        <v>1209</v>
      </c>
      <c r="G2918">
        <v>1226</v>
      </c>
      <c r="H2918" t="s">
        <v>123</v>
      </c>
      <c r="I2918">
        <v>77298</v>
      </c>
      <c r="J2918">
        <v>2144679</v>
      </c>
      <c r="K2918">
        <v>8.7899999999999991</v>
      </c>
      <c r="L2918">
        <v>0.63200000000000001</v>
      </c>
      <c r="M2918">
        <v>3</v>
      </c>
    </row>
    <row r="2919" spans="1:13" x14ac:dyDescent="0.2">
      <c r="A2919" t="s">
        <v>293</v>
      </c>
      <c r="B2919" t="s">
        <v>55</v>
      </c>
      <c r="C2919">
        <v>24</v>
      </c>
      <c r="D2919">
        <v>8.0030000000000001</v>
      </c>
      <c r="E2919">
        <v>1226</v>
      </c>
      <c r="F2919">
        <v>1239</v>
      </c>
      <c r="G2919">
        <v>1279</v>
      </c>
      <c r="H2919" t="s">
        <v>123</v>
      </c>
      <c r="I2919">
        <v>70176</v>
      </c>
      <c r="J2919">
        <v>2477805</v>
      </c>
      <c r="K2919">
        <v>10.16</v>
      </c>
      <c r="L2919">
        <v>0.73</v>
      </c>
      <c r="M2919">
        <v>3</v>
      </c>
    </row>
    <row r="2920" spans="1:13" x14ac:dyDescent="0.2">
      <c r="A2920" t="s">
        <v>293</v>
      </c>
      <c r="B2920" t="s">
        <v>57</v>
      </c>
      <c r="C2920">
        <v>25</v>
      </c>
      <c r="D2920">
        <v>8.2210000000000001</v>
      </c>
      <c r="E2920">
        <v>1301</v>
      </c>
      <c r="F2920">
        <v>1307</v>
      </c>
      <c r="G2920">
        <v>1343</v>
      </c>
      <c r="H2920" t="s">
        <v>123</v>
      </c>
      <c r="I2920">
        <v>57088</v>
      </c>
      <c r="J2920">
        <v>1860836</v>
      </c>
      <c r="K2920">
        <v>7.63</v>
      </c>
      <c r="L2920">
        <v>0.54800000000000004</v>
      </c>
      <c r="M2920">
        <v>3</v>
      </c>
    </row>
    <row r="2921" spans="1:13" x14ac:dyDescent="0.2">
      <c r="A2921" t="s">
        <v>293</v>
      </c>
      <c r="B2921" t="s">
        <v>58</v>
      </c>
      <c r="C2921">
        <v>26</v>
      </c>
      <c r="D2921">
        <v>8.3859999999999992</v>
      </c>
      <c r="E2921">
        <v>1343</v>
      </c>
      <c r="F2921">
        <v>1360</v>
      </c>
      <c r="G2921">
        <v>1371</v>
      </c>
      <c r="H2921" t="s">
        <v>153</v>
      </c>
      <c r="I2921">
        <v>167327</v>
      </c>
      <c r="J2921">
        <v>4421304</v>
      </c>
      <c r="K2921">
        <v>18.13</v>
      </c>
      <c r="L2921">
        <v>1.302</v>
      </c>
      <c r="M2921">
        <v>3</v>
      </c>
    </row>
    <row r="2922" spans="1:13" x14ac:dyDescent="0.2">
      <c r="A2922" t="s">
        <v>293</v>
      </c>
      <c r="B2922" t="s">
        <v>59</v>
      </c>
      <c r="C2922">
        <v>27</v>
      </c>
      <c r="D2922">
        <v>8.4659999999999993</v>
      </c>
      <c r="E2922">
        <v>1371</v>
      </c>
      <c r="F2922">
        <v>1385</v>
      </c>
      <c r="G2922">
        <v>1419</v>
      </c>
      <c r="H2922" t="s">
        <v>26</v>
      </c>
      <c r="I2922">
        <v>305876</v>
      </c>
      <c r="J2922">
        <v>9976828</v>
      </c>
      <c r="K2922">
        <v>40.9</v>
      </c>
      <c r="L2922">
        <v>2.9390000000000001</v>
      </c>
      <c r="M2922">
        <v>3</v>
      </c>
    </row>
    <row r="2923" spans="1:13" x14ac:dyDescent="0.2">
      <c r="A2923" t="s">
        <v>293</v>
      </c>
      <c r="B2923" t="s">
        <v>60</v>
      </c>
      <c r="C2923">
        <v>28</v>
      </c>
      <c r="D2923">
        <v>8.9160000000000004</v>
      </c>
      <c r="E2923">
        <v>1498</v>
      </c>
      <c r="F2923">
        <v>1527</v>
      </c>
      <c r="G2923">
        <v>1575</v>
      </c>
      <c r="H2923" t="s">
        <v>38</v>
      </c>
      <c r="I2923">
        <v>90310</v>
      </c>
      <c r="J2923">
        <v>4821462</v>
      </c>
      <c r="K2923">
        <v>19.77</v>
      </c>
      <c r="L2923">
        <v>1.42</v>
      </c>
      <c r="M2923">
        <v>3</v>
      </c>
    </row>
    <row r="2924" spans="1:13" x14ac:dyDescent="0.2">
      <c r="A2924" t="s">
        <v>293</v>
      </c>
      <c r="B2924" t="s">
        <v>61</v>
      </c>
      <c r="C2924">
        <v>29</v>
      </c>
      <c r="D2924">
        <v>9.8260000000000005</v>
      </c>
      <c r="E2924">
        <v>1798</v>
      </c>
      <c r="F2924">
        <v>1815</v>
      </c>
      <c r="G2924">
        <v>1826</v>
      </c>
      <c r="H2924" t="s">
        <v>116</v>
      </c>
      <c r="I2924">
        <v>60261</v>
      </c>
      <c r="J2924">
        <v>1573611</v>
      </c>
      <c r="K2924">
        <v>6.45</v>
      </c>
      <c r="L2924">
        <v>0.46400000000000002</v>
      </c>
      <c r="M2924">
        <v>3</v>
      </c>
    </row>
    <row r="2925" spans="1:13" x14ac:dyDescent="0.2">
      <c r="A2925" t="s">
        <v>293</v>
      </c>
      <c r="B2925" t="s">
        <v>62</v>
      </c>
      <c r="C2925">
        <v>30</v>
      </c>
      <c r="D2925">
        <v>9.9350000000000005</v>
      </c>
      <c r="E2925">
        <v>1826</v>
      </c>
      <c r="F2925">
        <v>1849</v>
      </c>
      <c r="G2925">
        <v>1872</v>
      </c>
      <c r="H2925" t="s">
        <v>115</v>
      </c>
      <c r="I2925">
        <v>62781</v>
      </c>
      <c r="J2925">
        <v>3013268</v>
      </c>
      <c r="K2925">
        <v>12.35</v>
      </c>
      <c r="L2925">
        <v>0.88800000000000001</v>
      </c>
      <c r="M2925">
        <v>3</v>
      </c>
    </row>
    <row r="2926" spans="1:13" x14ac:dyDescent="0.2">
      <c r="A2926" t="s">
        <v>293</v>
      </c>
      <c r="B2926" t="s">
        <v>63</v>
      </c>
      <c r="C2926">
        <v>31</v>
      </c>
      <c r="D2926">
        <v>10.16</v>
      </c>
      <c r="E2926">
        <v>1897</v>
      </c>
      <c r="F2926">
        <v>1921</v>
      </c>
      <c r="G2926">
        <v>1936</v>
      </c>
      <c r="H2926" t="s">
        <v>38</v>
      </c>
      <c r="I2926">
        <v>94137</v>
      </c>
      <c r="J2926">
        <v>2806910</v>
      </c>
      <c r="K2926">
        <v>11.51</v>
      </c>
      <c r="L2926">
        <v>0.82699999999999996</v>
      </c>
      <c r="M2926">
        <v>3</v>
      </c>
    </row>
    <row r="2927" spans="1:13" x14ac:dyDescent="0.2">
      <c r="A2927" t="s">
        <v>293</v>
      </c>
      <c r="B2927" t="s">
        <v>65</v>
      </c>
      <c r="C2927">
        <v>32</v>
      </c>
      <c r="D2927">
        <v>10.313000000000001</v>
      </c>
      <c r="E2927">
        <v>1936</v>
      </c>
      <c r="F2927">
        <v>1969</v>
      </c>
      <c r="G2927">
        <v>1979</v>
      </c>
      <c r="H2927" t="s">
        <v>113</v>
      </c>
      <c r="I2927">
        <v>182837</v>
      </c>
      <c r="J2927">
        <v>7958981</v>
      </c>
      <c r="K2927">
        <v>32.630000000000003</v>
      </c>
      <c r="L2927">
        <v>2.3439999999999999</v>
      </c>
      <c r="M2927">
        <v>3</v>
      </c>
    </row>
    <row r="2928" spans="1:13" x14ac:dyDescent="0.2">
      <c r="A2928" t="s">
        <v>293</v>
      </c>
      <c r="B2928" t="s">
        <v>67</v>
      </c>
      <c r="C2928">
        <v>33</v>
      </c>
      <c r="D2928">
        <v>10.366</v>
      </c>
      <c r="E2928">
        <v>1979</v>
      </c>
      <c r="F2928">
        <v>1986</v>
      </c>
      <c r="G2928">
        <v>2008</v>
      </c>
      <c r="H2928" t="s">
        <v>49</v>
      </c>
      <c r="I2928">
        <v>144086</v>
      </c>
      <c r="J2928">
        <v>6053980</v>
      </c>
      <c r="K2928">
        <v>24.82</v>
      </c>
      <c r="L2928">
        <v>1.7829999999999999</v>
      </c>
      <c r="M2928">
        <v>3</v>
      </c>
    </row>
    <row r="2929" spans="1:13" x14ac:dyDescent="0.2">
      <c r="A2929" t="s">
        <v>293</v>
      </c>
      <c r="B2929" t="s">
        <v>69</v>
      </c>
      <c r="C2929">
        <v>34</v>
      </c>
      <c r="D2929">
        <v>10.468</v>
      </c>
      <c r="E2929">
        <v>2008</v>
      </c>
      <c r="F2929">
        <v>2018</v>
      </c>
      <c r="G2929">
        <v>2050</v>
      </c>
      <c r="H2929" t="s">
        <v>20</v>
      </c>
      <c r="I2929">
        <v>83866</v>
      </c>
      <c r="J2929">
        <v>3220059</v>
      </c>
      <c r="K2929">
        <v>13.2</v>
      </c>
      <c r="L2929">
        <v>0.94799999999999995</v>
      </c>
      <c r="M2929">
        <v>3</v>
      </c>
    </row>
    <row r="2930" spans="1:13" x14ac:dyDescent="0.2">
      <c r="A2930" t="s">
        <v>293</v>
      </c>
      <c r="B2930" t="s">
        <v>70</v>
      </c>
      <c r="C2930">
        <v>35</v>
      </c>
      <c r="D2930">
        <v>10.96</v>
      </c>
      <c r="E2930">
        <v>2159</v>
      </c>
      <c r="F2930">
        <v>2173</v>
      </c>
      <c r="G2930">
        <v>2195</v>
      </c>
      <c r="H2930" t="s">
        <v>43</v>
      </c>
      <c r="I2930">
        <v>60664</v>
      </c>
      <c r="J2930">
        <v>2003304</v>
      </c>
      <c r="K2930">
        <v>8.2100000000000009</v>
      </c>
      <c r="L2930">
        <v>0.59</v>
      </c>
      <c r="M2930">
        <v>3</v>
      </c>
    </row>
    <row r="2931" spans="1:13" x14ac:dyDescent="0.2">
      <c r="A2931" t="s">
        <v>293</v>
      </c>
      <c r="B2931" t="s">
        <v>71</v>
      </c>
      <c r="C2931">
        <v>36</v>
      </c>
      <c r="D2931">
        <v>11.073</v>
      </c>
      <c r="E2931">
        <v>2195</v>
      </c>
      <c r="F2931">
        <v>2209</v>
      </c>
      <c r="G2931">
        <v>2222</v>
      </c>
      <c r="H2931" t="s">
        <v>116</v>
      </c>
      <c r="I2931">
        <v>45991</v>
      </c>
      <c r="J2931">
        <v>1350125</v>
      </c>
      <c r="K2931">
        <v>5.54</v>
      </c>
      <c r="L2931">
        <v>0.39800000000000002</v>
      </c>
      <c r="M2931">
        <v>3</v>
      </c>
    </row>
    <row r="2932" spans="1:13" x14ac:dyDescent="0.2">
      <c r="A2932" t="s">
        <v>293</v>
      </c>
      <c r="B2932" t="s">
        <v>72</v>
      </c>
      <c r="C2932">
        <v>37</v>
      </c>
      <c r="D2932">
        <v>11.156000000000001</v>
      </c>
      <c r="E2932">
        <v>2222</v>
      </c>
      <c r="F2932">
        <v>2236</v>
      </c>
      <c r="G2932">
        <v>2265</v>
      </c>
      <c r="H2932" t="s">
        <v>124</v>
      </c>
      <c r="I2932">
        <v>39553</v>
      </c>
      <c r="J2932">
        <v>1839397</v>
      </c>
      <c r="K2932">
        <v>7.54</v>
      </c>
      <c r="L2932">
        <v>0.54200000000000004</v>
      </c>
      <c r="M2932">
        <v>3</v>
      </c>
    </row>
    <row r="2933" spans="1:13" x14ac:dyDescent="0.2">
      <c r="A2933" t="s">
        <v>293</v>
      </c>
      <c r="B2933" t="s">
        <v>73</v>
      </c>
      <c r="C2933">
        <v>38</v>
      </c>
      <c r="D2933">
        <v>12.026</v>
      </c>
      <c r="E2933">
        <v>2495</v>
      </c>
      <c r="F2933">
        <v>2511</v>
      </c>
      <c r="G2933">
        <v>2553</v>
      </c>
      <c r="H2933" t="s">
        <v>38</v>
      </c>
      <c r="I2933">
        <v>159336</v>
      </c>
      <c r="J2933">
        <v>6137358</v>
      </c>
      <c r="K2933">
        <v>25.16</v>
      </c>
      <c r="L2933">
        <v>1.8080000000000001</v>
      </c>
      <c r="M2933">
        <v>3</v>
      </c>
    </row>
    <row r="2934" spans="1:13" x14ac:dyDescent="0.2">
      <c r="A2934" t="s">
        <v>293</v>
      </c>
      <c r="B2934" t="s">
        <v>74</v>
      </c>
      <c r="C2934">
        <v>39</v>
      </c>
      <c r="D2934">
        <v>12.298</v>
      </c>
      <c r="E2934">
        <v>2583</v>
      </c>
      <c r="F2934">
        <v>2597</v>
      </c>
      <c r="G2934">
        <v>2620</v>
      </c>
      <c r="H2934" t="s">
        <v>99</v>
      </c>
      <c r="I2934">
        <v>96286</v>
      </c>
      <c r="J2934">
        <v>2944658</v>
      </c>
      <c r="K2934">
        <v>12.07</v>
      </c>
      <c r="L2934">
        <v>0.86699999999999999</v>
      </c>
      <c r="M2934">
        <v>3</v>
      </c>
    </row>
    <row r="2935" spans="1:13" x14ac:dyDescent="0.2">
      <c r="A2935" t="s">
        <v>293</v>
      </c>
      <c r="B2935" t="s">
        <v>75</v>
      </c>
      <c r="C2935">
        <v>40</v>
      </c>
      <c r="D2935">
        <v>13.358000000000001</v>
      </c>
      <c r="E2935">
        <v>2902</v>
      </c>
      <c r="F2935">
        <v>2932</v>
      </c>
      <c r="G2935">
        <v>2944</v>
      </c>
      <c r="H2935" t="s">
        <v>26</v>
      </c>
      <c r="I2935">
        <v>97160</v>
      </c>
      <c r="J2935">
        <v>3245443</v>
      </c>
      <c r="K2935">
        <v>13.31</v>
      </c>
      <c r="L2935">
        <v>0.95599999999999996</v>
      </c>
      <c r="M2935">
        <v>3</v>
      </c>
    </row>
    <row r="2936" spans="1:13" x14ac:dyDescent="0.2">
      <c r="A2936" t="s">
        <v>293</v>
      </c>
      <c r="B2936" t="s">
        <v>77</v>
      </c>
      <c r="C2936">
        <v>41</v>
      </c>
      <c r="D2936">
        <v>13.430999999999999</v>
      </c>
      <c r="E2936">
        <v>2944</v>
      </c>
      <c r="F2936">
        <v>2955</v>
      </c>
      <c r="G2936">
        <v>2965</v>
      </c>
      <c r="H2936" t="s">
        <v>26</v>
      </c>
      <c r="I2936">
        <v>75631</v>
      </c>
      <c r="J2936">
        <v>2273751</v>
      </c>
      <c r="K2936">
        <v>9.32</v>
      </c>
      <c r="L2936">
        <v>0.67</v>
      </c>
      <c r="M2936">
        <v>3</v>
      </c>
    </row>
    <row r="2937" spans="1:13" x14ac:dyDescent="0.2">
      <c r="A2937" t="s">
        <v>293</v>
      </c>
      <c r="B2937" t="s">
        <v>78</v>
      </c>
      <c r="C2937">
        <v>42</v>
      </c>
      <c r="D2937">
        <v>13.513999999999999</v>
      </c>
      <c r="E2937">
        <v>2965</v>
      </c>
      <c r="F2937">
        <v>2981</v>
      </c>
      <c r="G2937">
        <v>3057</v>
      </c>
      <c r="H2937" t="s">
        <v>22</v>
      </c>
      <c r="I2937">
        <v>730529</v>
      </c>
      <c r="J2937">
        <v>24012058</v>
      </c>
      <c r="K2937">
        <v>98.44</v>
      </c>
      <c r="L2937">
        <v>7.0730000000000004</v>
      </c>
      <c r="M2937">
        <v>3</v>
      </c>
    </row>
    <row r="2938" spans="1:13" x14ac:dyDescent="0.2">
      <c r="A2938" t="s">
        <v>293</v>
      </c>
      <c r="B2938" t="s">
        <v>79</v>
      </c>
      <c r="C2938">
        <v>43</v>
      </c>
      <c r="D2938">
        <v>13.885999999999999</v>
      </c>
      <c r="E2938">
        <v>3065</v>
      </c>
      <c r="F2938">
        <v>3099</v>
      </c>
      <c r="G2938">
        <v>3113</v>
      </c>
      <c r="H2938" t="s">
        <v>20</v>
      </c>
      <c r="I2938">
        <v>37676</v>
      </c>
      <c r="J2938">
        <v>1501278</v>
      </c>
      <c r="K2938">
        <v>6.15</v>
      </c>
      <c r="L2938">
        <v>0.442</v>
      </c>
      <c r="M2938">
        <v>3</v>
      </c>
    </row>
    <row r="2939" spans="1:13" x14ac:dyDescent="0.2">
      <c r="A2939" t="s">
        <v>293</v>
      </c>
      <c r="B2939" t="s">
        <v>80</v>
      </c>
      <c r="C2939">
        <v>44</v>
      </c>
      <c r="D2939">
        <v>14.952</v>
      </c>
      <c r="E2939">
        <v>3421</v>
      </c>
      <c r="F2939">
        <v>3436</v>
      </c>
      <c r="G2939">
        <v>3458</v>
      </c>
      <c r="H2939" t="s">
        <v>115</v>
      </c>
      <c r="I2939">
        <v>57907</v>
      </c>
      <c r="J2939">
        <v>1553866</v>
      </c>
      <c r="K2939">
        <v>6.37</v>
      </c>
      <c r="L2939">
        <v>0.45800000000000002</v>
      </c>
      <c r="M2939">
        <v>3</v>
      </c>
    </row>
    <row r="2940" spans="1:13" x14ac:dyDescent="0.2">
      <c r="A2940" t="s">
        <v>293</v>
      </c>
      <c r="B2940" t="s">
        <v>81</v>
      </c>
      <c r="C2940">
        <v>45</v>
      </c>
      <c r="D2940">
        <v>15.157999999999999</v>
      </c>
      <c r="E2940">
        <v>3481</v>
      </c>
      <c r="F2940">
        <v>3501</v>
      </c>
      <c r="G2940">
        <v>3521</v>
      </c>
      <c r="H2940" t="s">
        <v>28</v>
      </c>
      <c r="I2940">
        <v>144095</v>
      </c>
      <c r="J2940">
        <v>4309016</v>
      </c>
      <c r="K2940">
        <v>17.670000000000002</v>
      </c>
      <c r="L2940">
        <v>1.2689999999999999</v>
      </c>
      <c r="M2940">
        <v>3</v>
      </c>
    </row>
    <row r="2941" spans="1:13" x14ac:dyDescent="0.2">
      <c r="A2941" t="s">
        <v>293</v>
      </c>
      <c r="B2941" t="s">
        <v>82</v>
      </c>
      <c r="C2941">
        <v>46</v>
      </c>
      <c r="D2941">
        <v>15.27</v>
      </c>
      <c r="E2941">
        <v>3521</v>
      </c>
      <c r="F2941">
        <v>3537</v>
      </c>
      <c r="G2941">
        <v>3571</v>
      </c>
      <c r="H2941" t="s">
        <v>52</v>
      </c>
      <c r="I2941">
        <v>127293</v>
      </c>
      <c r="J2941">
        <v>4381970</v>
      </c>
      <c r="K2941">
        <v>17.96</v>
      </c>
      <c r="L2941">
        <v>1.2909999999999999</v>
      </c>
      <c r="M2941">
        <v>3</v>
      </c>
    </row>
    <row r="2942" spans="1:13" x14ac:dyDescent="0.2">
      <c r="A2942" t="s">
        <v>293</v>
      </c>
      <c r="B2942" t="s">
        <v>83</v>
      </c>
      <c r="C2942">
        <v>47</v>
      </c>
      <c r="D2942">
        <v>15.721</v>
      </c>
      <c r="E2942">
        <v>3661</v>
      </c>
      <c r="F2942">
        <v>3679</v>
      </c>
      <c r="G2942">
        <v>3700</v>
      </c>
      <c r="H2942" t="s">
        <v>99</v>
      </c>
      <c r="I2942">
        <v>63385</v>
      </c>
      <c r="J2942">
        <v>2005728</v>
      </c>
      <c r="K2942">
        <v>8.2200000000000006</v>
      </c>
      <c r="L2942">
        <v>0.59099999999999997</v>
      </c>
      <c r="M2942">
        <v>3</v>
      </c>
    </row>
    <row r="2943" spans="1:13" x14ac:dyDescent="0.2">
      <c r="A2943" t="s">
        <v>293</v>
      </c>
      <c r="B2943" t="s">
        <v>85</v>
      </c>
      <c r="C2943">
        <v>48</v>
      </c>
      <c r="D2943">
        <v>16.122</v>
      </c>
      <c r="E2943">
        <v>3786</v>
      </c>
      <c r="F2943">
        <v>3806</v>
      </c>
      <c r="G2943">
        <v>3822</v>
      </c>
      <c r="H2943" t="s">
        <v>99</v>
      </c>
      <c r="I2943">
        <v>40386</v>
      </c>
      <c r="J2943">
        <v>1182567</v>
      </c>
      <c r="K2943">
        <v>4.8499999999999996</v>
      </c>
      <c r="L2943">
        <v>0.34799999999999998</v>
      </c>
      <c r="M2943">
        <v>3</v>
      </c>
    </row>
    <row r="2944" spans="1:13" x14ac:dyDescent="0.2">
      <c r="A2944" t="s">
        <v>293</v>
      </c>
      <c r="B2944" t="s">
        <v>86</v>
      </c>
      <c r="C2944">
        <v>49</v>
      </c>
      <c r="D2944">
        <v>16.367999999999999</v>
      </c>
      <c r="E2944">
        <v>3857</v>
      </c>
      <c r="F2944">
        <v>3884</v>
      </c>
      <c r="G2944">
        <v>3909</v>
      </c>
      <c r="H2944" t="s">
        <v>22</v>
      </c>
      <c r="I2944">
        <v>480461</v>
      </c>
      <c r="J2944">
        <v>13917454</v>
      </c>
      <c r="K2944">
        <v>57.06</v>
      </c>
      <c r="L2944">
        <v>4.0990000000000002</v>
      </c>
      <c r="M2944">
        <v>3</v>
      </c>
    </row>
    <row r="2945" spans="1:13" x14ac:dyDescent="0.2">
      <c r="A2945" t="s">
        <v>293</v>
      </c>
      <c r="B2945" t="s">
        <v>87</v>
      </c>
      <c r="C2945">
        <v>50</v>
      </c>
      <c r="D2945">
        <v>16.547999999999998</v>
      </c>
      <c r="E2945">
        <v>3920</v>
      </c>
      <c r="F2945">
        <v>3941</v>
      </c>
      <c r="G2945">
        <v>3975</v>
      </c>
      <c r="H2945" t="s">
        <v>22</v>
      </c>
      <c r="I2945">
        <v>800140</v>
      </c>
      <c r="J2945">
        <v>21417612</v>
      </c>
      <c r="K2945">
        <v>87.81</v>
      </c>
      <c r="L2945">
        <v>6.3079999999999998</v>
      </c>
      <c r="M2945">
        <v>3</v>
      </c>
    </row>
    <row r="2946" spans="1:13" x14ac:dyDescent="0.2">
      <c r="A2946" t="s">
        <v>293</v>
      </c>
      <c r="B2946" t="s">
        <v>88</v>
      </c>
      <c r="C2946">
        <v>51</v>
      </c>
      <c r="D2946">
        <v>16.731999999999999</v>
      </c>
      <c r="E2946">
        <v>3975</v>
      </c>
      <c r="F2946">
        <v>3999</v>
      </c>
      <c r="G2946">
        <v>4038</v>
      </c>
      <c r="H2946" t="s">
        <v>30</v>
      </c>
      <c r="I2946">
        <v>55907</v>
      </c>
      <c r="J2946">
        <v>2271168</v>
      </c>
      <c r="K2946">
        <v>9.31</v>
      </c>
      <c r="L2946">
        <v>0.66900000000000004</v>
      </c>
      <c r="M2946">
        <v>3</v>
      </c>
    </row>
    <row r="2947" spans="1:13" x14ac:dyDescent="0.2">
      <c r="A2947" t="s">
        <v>293</v>
      </c>
      <c r="B2947" t="s">
        <v>89</v>
      </c>
      <c r="C2947">
        <v>52</v>
      </c>
      <c r="D2947">
        <v>17.433</v>
      </c>
      <c r="E2947">
        <v>4198</v>
      </c>
      <c r="F2947">
        <v>4221</v>
      </c>
      <c r="G2947">
        <v>4245</v>
      </c>
      <c r="H2947" t="s">
        <v>22</v>
      </c>
      <c r="I2947">
        <v>207036</v>
      </c>
      <c r="J2947">
        <v>5555708</v>
      </c>
      <c r="K2947">
        <v>22.78</v>
      </c>
      <c r="L2947">
        <v>1.6359999999999999</v>
      </c>
      <c r="M2947">
        <v>3</v>
      </c>
    </row>
    <row r="2948" spans="1:13" x14ac:dyDescent="0.2">
      <c r="A2948" t="s">
        <v>293</v>
      </c>
      <c r="B2948" t="s">
        <v>91</v>
      </c>
      <c r="C2948">
        <v>53</v>
      </c>
      <c r="D2948">
        <v>17.931000000000001</v>
      </c>
      <c r="E2948">
        <v>4362</v>
      </c>
      <c r="F2948">
        <v>4378</v>
      </c>
      <c r="G2948">
        <v>4398</v>
      </c>
      <c r="H2948" t="s">
        <v>14</v>
      </c>
      <c r="I2948">
        <v>43816</v>
      </c>
      <c r="J2948">
        <v>1510552</v>
      </c>
      <c r="K2948">
        <v>6.19</v>
      </c>
      <c r="L2948">
        <v>0.44500000000000001</v>
      </c>
      <c r="M2948">
        <v>3</v>
      </c>
    </row>
    <row r="2949" spans="1:13" x14ac:dyDescent="0.2">
      <c r="A2949" t="s">
        <v>293</v>
      </c>
      <c r="B2949" t="s">
        <v>92</v>
      </c>
      <c r="C2949">
        <v>54</v>
      </c>
      <c r="D2949">
        <v>18.178000000000001</v>
      </c>
      <c r="E2949">
        <v>4431</v>
      </c>
      <c r="F2949">
        <v>4456</v>
      </c>
      <c r="G2949">
        <v>4510</v>
      </c>
      <c r="H2949" t="s">
        <v>99</v>
      </c>
      <c r="I2949">
        <v>568306</v>
      </c>
      <c r="J2949">
        <v>16358934</v>
      </c>
      <c r="K2949">
        <v>67.069999999999993</v>
      </c>
      <c r="L2949">
        <v>4.8179999999999996</v>
      </c>
      <c r="M2949">
        <v>3</v>
      </c>
    </row>
    <row r="2950" spans="1:13" x14ac:dyDescent="0.2">
      <c r="A2950" t="s">
        <v>293</v>
      </c>
      <c r="B2950" t="s">
        <v>93</v>
      </c>
      <c r="C2950">
        <v>55</v>
      </c>
      <c r="D2950">
        <v>18.652999999999999</v>
      </c>
      <c r="E2950">
        <v>4592</v>
      </c>
      <c r="F2950">
        <v>4607</v>
      </c>
      <c r="G2950">
        <v>4609</v>
      </c>
      <c r="H2950" t="s">
        <v>49</v>
      </c>
      <c r="I2950">
        <v>112975</v>
      </c>
      <c r="J2950">
        <v>2368957</v>
      </c>
      <c r="K2950">
        <v>9.7100000000000009</v>
      </c>
      <c r="L2950">
        <v>0.69799999999999995</v>
      </c>
      <c r="M2950">
        <v>3</v>
      </c>
    </row>
    <row r="2951" spans="1:13" x14ac:dyDescent="0.2">
      <c r="A2951" t="s">
        <v>293</v>
      </c>
      <c r="B2951" t="s">
        <v>94</v>
      </c>
      <c r="C2951">
        <v>56</v>
      </c>
      <c r="D2951">
        <v>18.695</v>
      </c>
      <c r="E2951">
        <v>4609</v>
      </c>
      <c r="F2951">
        <v>4620</v>
      </c>
      <c r="G2951">
        <v>4660</v>
      </c>
      <c r="H2951" t="s">
        <v>49</v>
      </c>
      <c r="I2951">
        <v>238076</v>
      </c>
      <c r="J2951">
        <v>7881301</v>
      </c>
      <c r="K2951">
        <v>32.31</v>
      </c>
      <c r="L2951">
        <v>2.3210000000000002</v>
      </c>
      <c r="M2951">
        <v>3</v>
      </c>
    </row>
    <row r="2952" spans="1:13" x14ac:dyDescent="0.2">
      <c r="A2952" t="s">
        <v>293</v>
      </c>
      <c r="B2952" t="s">
        <v>96</v>
      </c>
      <c r="C2952">
        <v>57</v>
      </c>
      <c r="D2952">
        <v>19.001000000000001</v>
      </c>
      <c r="E2952">
        <v>4691</v>
      </c>
      <c r="F2952">
        <v>4717</v>
      </c>
      <c r="G2952">
        <v>4748</v>
      </c>
      <c r="H2952" t="s">
        <v>118</v>
      </c>
      <c r="I2952">
        <v>294337</v>
      </c>
      <c r="J2952">
        <v>10075681</v>
      </c>
      <c r="K2952">
        <v>41.31</v>
      </c>
      <c r="L2952">
        <v>2.968</v>
      </c>
      <c r="M2952">
        <v>3</v>
      </c>
    </row>
    <row r="2953" spans="1:13" x14ac:dyDescent="0.2">
      <c r="A2953" t="s">
        <v>293</v>
      </c>
      <c r="B2953" t="s">
        <v>97</v>
      </c>
      <c r="C2953">
        <v>58</v>
      </c>
      <c r="D2953">
        <v>19.189</v>
      </c>
      <c r="E2953">
        <v>4760</v>
      </c>
      <c r="F2953">
        <v>4776</v>
      </c>
      <c r="G2953">
        <v>4789</v>
      </c>
      <c r="H2953" t="s">
        <v>38</v>
      </c>
      <c r="I2953">
        <v>59172</v>
      </c>
      <c r="J2953">
        <v>1493889</v>
      </c>
      <c r="K2953">
        <v>6.12</v>
      </c>
      <c r="L2953">
        <v>0.44</v>
      </c>
      <c r="M2953">
        <v>3</v>
      </c>
    </row>
    <row r="2954" spans="1:13" x14ac:dyDescent="0.2">
      <c r="A2954" t="s">
        <v>293</v>
      </c>
      <c r="B2954" t="s">
        <v>98</v>
      </c>
      <c r="C2954">
        <v>59</v>
      </c>
      <c r="D2954">
        <v>19.399000000000001</v>
      </c>
      <c r="E2954">
        <v>4820</v>
      </c>
      <c r="F2954">
        <v>4842</v>
      </c>
      <c r="G2954">
        <v>4850</v>
      </c>
      <c r="H2954" t="s">
        <v>113</v>
      </c>
      <c r="I2954">
        <v>86673</v>
      </c>
      <c r="J2954">
        <v>2249059</v>
      </c>
      <c r="K2954">
        <v>9.2200000000000006</v>
      </c>
      <c r="L2954">
        <v>0.66200000000000003</v>
      </c>
      <c r="M2954">
        <v>3</v>
      </c>
    </row>
    <row r="2955" spans="1:13" x14ac:dyDescent="0.2">
      <c r="A2955" t="s">
        <v>293</v>
      </c>
      <c r="B2955" t="s">
        <v>100</v>
      </c>
      <c r="C2955">
        <v>60</v>
      </c>
      <c r="D2955">
        <v>19.5</v>
      </c>
      <c r="E2955">
        <v>4850</v>
      </c>
      <c r="F2955">
        <v>4875</v>
      </c>
      <c r="G2955">
        <v>4915</v>
      </c>
      <c r="H2955" t="s">
        <v>52</v>
      </c>
      <c r="I2955">
        <v>887797</v>
      </c>
      <c r="J2955">
        <v>24391985</v>
      </c>
      <c r="K2955">
        <v>100</v>
      </c>
      <c r="L2955">
        <v>7.1849999999999996</v>
      </c>
      <c r="M2955">
        <v>3</v>
      </c>
    </row>
    <row r="2956" spans="1:13" x14ac:dyDescent="0.2">
      <c r="A2956" t="s">
        <v>293</v>
      </c>
      <c r="B2956" t="s">
        <v>102</v>
      </c>
      <c r="C2956">
        <v>61</v>
      </c>
      <c r="D2956">
        <v>19.901</v>
      </c>
      <c r="E2956">
        <v>4965</v>
      </c>
      <c r="F2956">
        <v>5001</v>
      </c>
      <c r="G2956">
        <v>5015</v>
      </c>
      <c r="H2956" t="s">
        <v>126</v>
      </c>
      <c r="I2956">
        <v>49882</v>
      </c>
      <c r="J2956">
        <v>1360867</v>
      </c>
      <c r="K2956">
        <v>5.58</v>
      </c>
      <c r="L2956">
        <v>0.40100000000000002</v>
      </c>
      <c r="M2956">
        <v>3</v>
      </c>
    </row>
    <row r="2957" spans="1:13" x14ac:dyDescent="0.2">
      <c r="A2957" t="s">
        <v>293</v>
      </c>
      <c r="B2957" t="s">
        <v>103</v>
      </c>
      <c r="C2957">
        <v>62</v>
      </c>
      <c r="D2957">
        <v>20.145</v>
      </c>
      <c r="E2957">
        <v>5060</v>
      </c>
      <c r="F2957">
        <v>5078</v>
      </c>
      <c r="G2957">
        <v>5094</v>
      </c>
      <c r="H2957" t="s">
        <v>14</v>
      </c>
      <c r="I2957">
        <v>46572</v>
      </c>
      <c r="J2957">
        <v>1032532</v>
      </c>
      <c r="K2957">
        <v>4.2300000000000004</v>
      </c>
      <c r="L2957">
        <v>0.30399999999999999</v>
      </c>
      <c r="M2957">
        <v>3</v>
      </c>
    </row>
    <row r="2958" spans="1:13" x14ac:dyDescent="0.2">
      <c r="A2958" t="s">
        <v>293</v>
      </c>
      <c r="B2958" t="s">
        <v>104</v>
      </c>
      <c r="C2958">
        <v>63</v>
      </c>
      <c r="D2958">
        <v>20.623999999999999</v>
      </c>
      <c r="E2958">
        <v>5216</v>
      </c>
      <c r="F2958">
        <v>5230</v>
      </c>
      <c r="G2958">
        <v>5249</v>
      </c>
      <c r="H2958" t="s">
        <v>158</v>
      </c>
      <c r="I2958">
        <v>37846</v>
      </c>
      <c r="J2958">
        <v>923726</v>
      </c>
      <c r="K2958">
        <v>3.79</v>
      </c>
      <c r="L2958">
        <v>0.27200000000000002</v>
      </c>
      <c r="M2958">
        <v>3</v>
      </c>
    </row>
    <row r="2959" spans="1:13" x14ac:dyDescent="0.2">
      <c r="A2959" t="s">
        <v>293</v>
      </c>
      <c r="B2959" t="s">
        <v>106</v>
      </c>
      <c r="C2959">
        <v>64</v>
      </c>
      <c r="D2959">
        <v>21.63</v>
      </c>
      <c r="E2959">
        <v>5534</v>
      </c>
      <c r="F2959">
        <v>5548</v>
      </c>
      <c r="G2959">
        <v>5567</v>
      </c>
      <c r="H2959" t="s">
        <v>167</v>
      </c>
      <c r="I2959">
        <v>44682</v>
      </c>
      <c r="J2959">
        <v>1098752</v>
      </c>
      <c r="K2959">
        <v>4.5</v>
      </c>
      <c r="L2959">
        <v>0.32400000000000001</v>
      </c>
      <c r="M2959">
        <v>3</v>
      </c>
    </row>
    <row r="2960" spans="1:13" x14ac:dyDescent="0.2">
      <c r="A2960" t="s">
        <v>293</v>
      </c>
      <c r="B2960" t="s">
        <v>107</v>
      </c>
      <c r="C2960">
        <v>65</v>
      </c>
      <c r="D2960">
        <v>21.835000000000001</v>
      </c>
      <c r="E2960">
        <v>5592</v>
      </c>
      <c r="F2960">
        <v>5613</v>
      </c>
      <c r="G2960">
        <v>5644</v>
      </c>
      <c r="H2960" t="s">
        <v>76</v>
      </c>
      <c r="I2960">
        <v>498928</v>
      </c>
      <c r="J2960">
        <v>12537731</v>
      </c>
      <c r="K2960">
        <v>51.4</v>
      </c>
      <c r="L2960">
        <v>3.6930000000000001</v>
      </c>
      <c r="M2960">
        <v>3</v>
      </c>
    </row>
    <row r="2961" spans="1:13" x14ac:dyDescent="0.2">
      <c r="A2961" t="s">
        <v>293</v>
      </c>
      <c r="B2961" t="s">
        <v>108</v>
      </c>
      <c r="C2961">
        <v>66</v>
      </c>
      <c r="D2961">
        <v>22.077000000000002</v>
      </c>
      <c r="E2961">
        <v>5671</v>
      </c>
      <c r="F2961">
        <v>5689</v>
      </c>
      <c r="G2961">
        <v>5716</v>
      </c>
      <c r="H2961" t="s">
        <v>118</v>
      </c>
      <c r="I2961">
        <v>88485</v>
      </c>
      <c r="J2961">
        <v>2833189</v>
      </c>
      <c r="K2961">
        <v>11.62</v>
      </c>
      <c r="L2961">
        <v>0.83499999999999996</v>
      </c>
      <c r="M2961">
        <v>3</v>
      </c>
    </row>
    <row r="2962" spans="1:13" x14ac:dyDescent="0.2">
      <c r="A2962" t="s">
        <v>293</v>
      </c>
      <c r="B2962" t="s">
        <v>109</v>
      </c>
      <c r="C2962">
        <v>67</v>
      </c>
      <c r="D2962">
        <v>22.280999999999999</v>
      </c>
      <c r="E2962">
        <v>5733</v>
      </c>
      <c r="F2962">
        <v>5754</v>
      </c>
      <c r="G2962">
        <v>5779</v>
      </c>
      <c r="H2962" t="s">
        <v>26</v>
      </c>
      <c r="I2962">
        <v>121052</v>
      </c>
      <c r="J2962">
        <v>3944500</v>
      </c>
      <c r="K2962">
        <v>16.170000000000002</v>
      </c>
      <c r="L2962">
        <v>1.1619999999999999</v>
      </c>
      <c r="M2962">
        <v>3</v>
      </c>
    </row>
    <row r="2963" spans="1:13" x14ac:dyDescent="0.2">
      <c r="A2963" t="s">
        <v>293</v>
      </c>
      <c r="B2963" t="s">
        <v>130</v>
      </c>
      <c r="C2963">
        <v>68</v>
      </c>
      <c r="D2963">
        <v>22.704999999999998</v>
      </c>
      <c r="E2963">
        <v>5853</v>
      </c>
      <c r="F2963">
        <v>5888</v>
      </c>
      <c r="G2963">
        <v>5939</v>
      </c>
      <c r="H2963" t="s">
        <v>14</v>
      </c>
      <c r="I2963">
        <v>52995</v>
      </c>
      <c r="J2963">
        <v>2239374</v>
      </c>
      <c r="K2963">
        <v>9.18</v>
      </c>
      <c r="L2963">
        <v>0.66</v>
      </c>
      <c r="M2963">
        <v>3</v>
      </c>
    </row>
    <row r="2964" spans="1:13" x14ac:dyDescent="0.2">
      <c r="A2964" t="s">
        <v>293</v>
      </c>
      <c r="B2964" t="s">
        <v>131</v>
      </c>
      <c r="C2964">
        <v>69</v>
      </c>
      <c r="D2964">
        <v>23.914000000000001</v>
      </c>
      <c r="E2964">
        <v>6246</v>
      </c>
      <c r="F2964">
        <v>6270</v>
      </c>
      <c r="G2964">
        <v>6310</v>
      </c>
      <c r="H2964" t="s">
        <v>66</v>
      </c>
      <c r="I2964">
        <v>62962</v>
      </c>
      <c r="J2964">
        <v>1660354</v>
      </c>
      <c r="K2964">
        <v>6.81</v>
      </c>
      <c r="L2964">
        <v>0.48899999999999999</v>
      </c>
      <c r="M2964">
        <v>3</v>
      </c>
    </row>
    <row r="2965" spans="1:13" x14ac:dyDescent="0.2">
      <c r="A2965" t="s">
        <v>293</v>
      </c>
      <c r="B2965" t="s">
        <v>132</v>
      </c>
      <c r="C2965">
        <v>70</v>
      </c>
      <c r="D2965">
        <v>24.247</v>
      </c>
      <c r="E2965">
        <v>6359</v>
      </c>
      <c r="F2965">
        <v>6376</v>
      </c>
      <c r="G2965">
        <v>6389</v>
      </c>
      <c r="H2965" t="s">
        <v>116</v>
      </c>
      <c r="I2965">
        <v>58181</v>
      </c>
      <c r="J2965">
        <v>1453648</v>
      </c>
      <c r="K2965">
        <v>5.96</v>
      </c>
      <c r="L2965">
        <v>0.42799999999999999</v>
      </c>
      <c r="M2965">
        <v>3</v>
      </c>
    </row>
    <row r="2966" spans="1:13" x14ac:dyDescent="0.2">
      <c r="A2966" t="s">
        <v>293</v>
      </c>
      <c r="B2966" t="s">
        <v>133</v>
      </c>
      <c r="C2966">
        <v>71</v>
      </c>
      <c r="D2966">
        <v>24.327999999999999</v>
      </c>
      <c r="E2966">
        <v>6389</v>
      </c>
      <c r="F2966">
        <v>6401</v>
      </c>
      <c r="G2966">
        <v>6419</v>
      </c>
      <c r="H2966" t="s">
        <v>26</v>
      </c>
      <c r="I2966">
        <v>75678</v>
      </c>
      <c r="J2966">
        <v>1779971</v>
      </c>
      <c r="K2966">
        <v>7.3</v>
      </c>
      <c r="L2966">
        <v>0.52400000000000002</v>
      </c>
      <c r="M2966">
        <v>3</v>
      </c>
    </row>
    <row r="2967" spans="1:13" x14ac:dyDescent="0.2">
      <c r="A2967" t="s">
        <v>293</v>
      </c>
      <c r="B2967" t="s">
        <v>134</v>
      </c>
      <c r="C2967">
        <v>72</v>
      </c>
      <c r="D2967">
        <v>24.599</v>
      </c>
      <c r="E2967">
        <v>6464</v>
      </c>
      <c r="F2967">
        <v>6487</v>
      </c>
      <c r="G2967">
        <v>6506</v>
      </c>
      <c r="H2967" t="s">
        <v>38</v>
      </c>
      <c r="I2967">
        <v>40186</v>
      </c>
      <c r="J2967">
        <v>967619</v>
      </c>
      <c r="K2967">
        <v>3.97</v>
      </c>
      <c r="L2967">
        <v>0.28499999999999998</v>
      </c>
      <c r="M2967">
        <v>3</v>
      </c>
    </row>
    <row r="2968" spans="1:13" x14ac:dyDescent="0.2">
      <c r="A2968" t="s">
        <v>293</v>
      </c>
      <c r="B2968" t="s">
        <v>135</v>
      </c>
      <c r="C2968">
        <v>73</v>
      </c>
      <c r="D2968">
        <v>26.693000000000001</v>
      </c>
      <c r="E2968">
        <v>7112</v>
      </c>
      <c r="F2968">
        <v>7149</v>
      </c>
      <c r="G2968">
        <v>7167</v>
      </c>
      <c r="H2968" t="s">
        <v>145</v>
      </c>
      <c r="I2968">
        <v>46862</v>
      </c>
      <c r="J2968">
        <v>2021499</v>
      </c>
      <c r="K2968">
        <v>8.2899999999999991</v>
      </c>
      <c r="L2968">
        <v>0.59499999999999997</v>
      </c>
      <c r="M2968">
        <v>3</v>
      </c>
    </row>
    <row r="2969" spans="1:13" x14ac:dyDescent="0.2">
      <c r="A2969" t="s">
        <v>293</v>
      </c>
      <c r="B2969" t="s">
        <v>136</v>
      </c>
      <c r="C2969">
        <v>74</v>
      </c>
      <c r="D2969">
        <v>31.236000000000001</v>
      </c>
      <c r="E2969">
        <v>8561</v>
      </c>
      <c r="F2969">
        <v>8586</v>
      </c>
      <c r="G2969">
        <v>8612</v>
      </c>
      <c r="H2969" t="s">
        <v>114</v>
      </c>
      <c r="I2969">
        <v>53609</v>
      </c>
      <c r="J2969">
        <v>1625692</v>
      </c>
      <c r="K2969">
        <v>6.66</v>
      </c>
      <c r="L2969">
        <v>0.47899999999999998</v>
      </c>
      <c r="M2969">
        <v>3</v>
      </c>
    </row>
    <row r="2970" spans="1:13" x14ac:dyDescent="0.2">
      <c r="A2970" t="s">
        <v>294</v>
      </c>
      <c r="B2970" t="s">
        <v>13</v>
      </c>
      <c r="C2970">
        <v>1</v>
      </c>
      <c r="D2970">
        <v>4.3899999999999997</v>
      </c>
      <c r="E2970">
        <v>69</v>
      </c>
      <c r="F2970">
        <v>96</v>
      </c>
      <c r="G2970">
        <v>126</v>
      </c>
      <c r="H2970" t="s">
        <v>95</v>
      </c>
      <c r="I2970">
        <v>210836</v>
      </c>
      <c r="J2970">
        <v>4528119</v>
      </c>
      <c r="K2970">
        <v>3.65</v>
      </c>
      <c r="L2970">
        <v>0.55400000000000005</v>
      </c>
      <c r="M2970">
        <v>3</v>
      </c>
    </row>
    <row r="2971" spans="1:13" x14ac:dyDescent="0.2">
      <c r="A2971" t="s">
        <v>294</v>
      </c>
      <c r="B2971" t="s">
        <v>15</v>
      </c>
      <c r="C2971">
        <v>2</v>
      </c>
      <c r="D2971">
        <v>4.8600000000000003</v>
      </c>
      <c r="E2971">
        <v>231</v>
      </c>
      <c r="F2971">
        <v>244</v>
      </c>
      <c r="G2971">
        <v>299</v>
      </c>
      <c r="H2971" t="s">
        <v>162</v>
      </c>
      <c r="I2971">
        <v>207473</v>
      </c>
      <c r="J2971">
        <v>6691360</v>
      </c>
      <c r="K2971">
        <v>5.4</v>
      </c>
      <c r="L2971">
        <v>0.81799999999999995</v>
      </c>
      <c r="M2971">
        <v>3</v>
      </c>
    </row>
    <row r="2972" spans="1:13" x14ac:dyDescent="0.2">
      <c r="A2972" t="s">
        <v>294</v>
      </c>
      <c r="B2972" t="s">
        <v>17</v>
      </c>
      <c r="C2972">
        <v>3</v>
      </c>
      <c r="D2972">
        <v>5.4279999999999999</v>
      </c>
      <c r="E2972">
        <v>403</v>
      </c>
      <c r="F2972">
        <v>424</v>
      </c>
      <c r="G2972">
        <v>489</v>
      </c>
      <c r="H2972" t="s">
        <v>110</v>
      </c>
      <c r="I2972">
        <v>1460091</v>
      </c>
      <c r="J2972">
        <v>32472665</v>
      </c>
      <c r="K2972">
        <v>26.19</v>
      </c>
      <c r="L2972">
        <v>3.97</v>
      </c>
      <c r="M2972">
        <v>3</v>
      </c>
    </row>
    <row r="2973" spans="1:13" x14ac:dyDescent="0.2">
      <c r="A2973" t="s">
        <v>294</v>
      </c>
      <c r="B2973" t="s">
        <v>19</v>
      </c>
      <c r="C2973">
        <v>4</v>
      </c>
      <c r="D2973">
        <v>5.8869999999999996</v>
      </c>
      <c r="E2973">
        <v>557</v>
      </c>
      <c r="F2973">
        <v>569</v>
      </c>
      <c r="G2973">
        <v>621</v>
      </c>
      <c r="H2973" t="s">
        <v>113</v>
      </c>
      <c r="I2973">
        <v>243900</v>
      </c>
      <c r="J2973">
        <v>9814439</v>
      </c>
      <c r="K2973">
        <v>7.91</v>
      </c>
      <c r="L2973">
        <v>1.2</v>
      </c>
      <c r="M2973">
        <v>3</v>
      </c>
    </row>
    <row r="2974" spans="1:13" x14ac:dyDescent="0.2">
      <c r="A2974" t="s">
        <v>294</v>
      </c>
      <c r="B2974" t="s">
        <v>21</v>
      </c>
      <c r="C2974">
        <v>5</v>
      </c>
      <c r="D2974">
        <v>6.1079999999999997</v>
      </c>
      <c r="E2974">
        <v>621</v>
      </c>
      <c r="F2974">
        <v>639</v>
      </c>
      <c r="G2974">
        <v>671</v>
      </c>
      <c r="H2974" t="s">
        <v>112</v>
      </c>
      <c r="I2974">
        <v>132825</v>
      </c>
      <c r="J2974">
        <v>3888458</v>
      </c>
      <c r="K2974">
        <v>3.14</v>
      </c>
      <c r="L2974">
        <v>0.47499999999999998</v>
      </c>
      <c r="M2974">
        <v>3</v>
      </c>
    </row>
    <row r="2975" spans="1:13" x14ac:dyDescent="0.2">
      <c r="A2975" t="s">
        <v>294</v>
      </c>
      <c r="B2975" t="s">
        <v>23</v>
      </c>
      <c r="C2975">
        <v>6</v>
      </c>
      <c r="D2975">
        <v>6.4470000000000001</v>
      </c>
      <c r="E2975">
        <v>716</v>
      </c>
      <c r="F2975">
        <v>746</v>
      </c>
      <c r="G2975">
        <v>758</v>
      </c>
      <c r="H2975" t="s">
        <v>95</v>
      </c>
      <c r="I2975">
        <v>97407</v>
      </c>
      <c r="J2975">
        <v>1469651</v>
      </c>
      <c r="K2975">
        <v>1.19</v>
      </c>
      <c r="L2975">
        <v>0.18</v>
      </c>
      <c r="M2975">
        <v>3</v>
      </c>
    </row>
    <row r="2976" spans="1:13" x14ac:dyDescent="0.2">
      <c r="A2976" t="s">
        <v>294</v>
      </c>
      <c r="B2976" t="s">
        <v>25</v>
      </c>
      <c r="C2976">
        <v>7</v>
      </c>
      <c r="D2976">
        <v>7.0960000000000001</v>
      </c>
      <c r="E2976">
        <v>938</v>
      </c>
      <c r="F2976">
        <v>952</v>
      </c>
      <c r="G2976">
        <v>985</v>
      </c>
      <c r="H2976" t="s">
        <v>156</v>
      </c>
      <c r="I2976">
        <v>196393</v>
      </c>
      <c r="J2976">
        <v>6977802</v>
      </c>
      <c r="K2976">
        <v>5.63</v>
      </c>
      <c r="L2976">
        <v>0.85299999999999998</v>
      </c>
      <c r="M2976">
        <v>3</v>
      </c>
    </row>
    <row r="2977" spans="1:13" x14ac:dyDescent="0.2">
      <c r="A2977" t="s">
        <v>294</v>
      </c>
      <c r="B2977" t="s">
        <v>27</v>
      </c>
      <c r="C2977">
        <v>8</v>
      </c>
      <c r="D2977">
        <v>7.5060000000000002</v>
      </c>
      <c r="E2977">
        <v>1057</v>
      </c>
      <c r="F2977">
        <v>1081</v>
      </c>
      <c r="G2977">
        <v>1096</v>
      </c>
      <c r="H2977" t="s">
        <v>76</v>
      </c>
      <c r="I2977">
        <v>470499</v>
      </c>
      <c r="J2977">
        <v>12648413</v>
      </c>
      <c r="K2977">
        <v>10.199999999999999</v>
      </c>
      <c r="L2977">
        <v>1.546</v>
      </c>
      <c r="M2977">
        <v>3</v>
      </c>
    </row>
    <row r="2978" spans="1:13" x14ac:dyDescent="0.2">
      <c r="A2978" t="s">
        <v>294</v>
      </c>
      <c r="B2978" t="s">
        <v>29</v>
      </c>
      <c r="C2978">
        <v>9</v>
      </c>
      <c r="D2978">
        <v>7.569</v>
      </c>
      <c r="E2978">
        <v>1096</v>
      </c>
      <c r="F2978">
        <v>1101</v>
      </c>
      <c r="G2978">
        <v>1127</v>
      </c>
      <c r="H2978" t="s">
        <v>43</v>
      </c>
      <c r="I2978">
        <v>131493</v>
      </c>
      <c r="J2978">
        <v>3921268</v>
      </c>
      <c r="K2978">
        <v>3.16</v>
      </c>
      <c r="L2978">
        <v>0.47899999999999998</v>
      </c>
      <c r="M2978">
        <v>3</v>
      </c>
    </row>
    <row r="2979" spans="1:13" x14ac:dyDescent="0.2">
      <c r="A2979" t="s">
        <v>294</v>
      </c>
      <c r="B2979" t="s">
        <v>31</v>
      </c>
      <c r="C2979">
        <v>10</v>
      </c>
      <c r="D2979">
        <v>8.3840000000000003</v>
      </c>
      <c r="E2979">
        <v>1339</v>
      </c>
      <c r="F2979">
        <v>1359</v>
      </c>
      <c r="G2979">
        <v>1372</v>
      </c>
      <c r="H2979" t="s">
        <v>38</v>
      </c>
      <c r="I2979">
        <v>174688</v>
      </c>
      <c r="J2979">
        <v>4852767</v>
      </c>
      <c r="K2979">
        <v>3.91</v>
      </c>
      <c r="L2979">
        <v>0.59299999999999997</v>
      </c>
      <c r="M2979">
        <v>3</v>
      </c>
    </row>
    <row r="2980" spans="1:13" x14ac:dyDescent="0.2">
      <c r="A2980" t="s">
        <v>294</v>
      </c>
      <c r="B2980" t="s">
        <v>33</v>
      </c>
      <c r="C2980">
        <v>11</v>
      </c>
      <c r="D2980">
        <v>8.4659999999999993</v>
      </c>
      <c r="E2980">
        <v>1372</v>
      </c>
      <c r="F2980">
        <v>1385</v>
      </c>
      <c r="G2980">
        <v>1419</v>
      </c>
      <c r="H2980" t="s">
        <v>52</v>
      </c>
      <c r="I2980">
        <v>284991</v>
      </c>
      <c r="J2980">
        <v>9853890</v>
      </c>
      <c r="K2980">
        <v>7.95</v>
      </c>
      <c r="L2980">
        <v>1.2050000000000001</v>
      </c>
      <c r="M2980">
        <v>3</v>
      </c>
    </row>
    <row r="2981" spans="1:13" x14ac:dyDescent="0.2">
      <c r="A2981" t="s">
        <v>294</v>
      </c>
      <c r="B2981" t="s">
        <v>35</v>
      </c>
      <c r="C2981">
        <v>12</v>
      </c>
      <c r="D2981">
        <v>8.9130000000000003</v>
      </c>
      <c r="E2981">
        <v>1508</v>
      </c>
      <c r="F2981">
        <v>1526</v>
      </c>
      <c r="G2981">
        <v>1582</v>
      </c>
      <c r="H2981" t="s">
        <v>56</v>
      </c>
      <c r="I2981">
        <v>255057</v>
      </c>
      <c r="J2981">
        <v>12644446</v>
      </c>
      <c r="K2981">
        <v>10.199999999999999</v>
      </c>
      <c r="L2981">
        <v>1.546</v>
      </c>
      <c r="M2981">
        <v>3</v>
      </c>
    </row>
    <row r="2982" spans="1:13" x14ac:dyDescent="0.2">
      <c r="A2982" t="s">
        <v>294</v>
      </c>
      <c r="B2982" t="s">
        <v>37</v>
      </c>
      <c r="C2982">
        <v>13</v>
      </c>
      <c r="D2982">
        <v>9.8239999999999998</v>
      </c>
      <c r="E2982">
        <v>1798</v>
      </c>
      <c r="F2982">
        <v>1814</v>
      </c>
      <c r="G2982">
        <v>1832</v>
      </c>
      <c r="H2982" t="s">
        <v>115</v>
      </c>
      <c r="I2982">
        <v>823080</v>
      </c>
      <c r="J2982">
        <v>26215045</v>
      </c>
      <c r="K2982">
        <v>21.14</v>
      </c>
      <c r="L2982">
        <v>3.2050000000000001</v>
      </c>
      <c r="M2982">
        <v>3</v>
      </c>
    </row>
    <row r="2983" spans="1:13" x14ac:dyDescent="0.2">
      <c r="A2983" t="s">
        <v>294</v>
      </c>
      <c r="B2983" t="s">
        <v>39</v>
      </c>
      <c r="C2983">
        <v>14</v>
      </c>
      <c r="D2983">
        <v>9.9339999999999993</v>
      </c>
      <c r="E2983">
        <v>1832</v>
      </c>
      <c r="F2983">
        <v>1849</v>
      </c>
      <c r="G2983">
        <v>1900</v>
      </c>
      <c r="H2983" t="s">
        <v>101</v>
      </c>
      <c r="I2983">
        <v>246718</v>
      </c>
      <c r="J2983">
        <v>15607213</v>
      </c>
      <c r="K2983">
        <v>12.59</v>
      </c>
      <c r="L2983">
        <v>1.9079999999999999</v>
      </c>
      <c r="M2983">
        <v>3</v>
      </c>
    </row>
    <row r="2984" spans="1:13" x14ac:dyDescent="0.2">
      <c r="A2984" t="s">
        <v>294</v>
      </c>
      <c r="B2984" t="s">
        <v>40</v>
      </c>
      <c r="C2984">
        <v>15</v>
      </c>
      <c r="D2984">
        <v>10.157999999999999</v>
      </c>
      <c r="E2984">
        <v>1902</v>
      </c>
      <c r="F2984">
        <v>1920</v>
      </c>
      <c r="G2984">
        <v>1941</v>
      </c>
      <c r="H2984" t="s">
        <v>38</v>
      </c>
      <c r="I2984">
        <v>159996</v>
      </c>
      <c r="J2984">
        <v>4852992</v>
      </c>
      <c r="K2984">
        <v>3.91</v>
      </c>
      <c r="L2984">
        <v>0.59299999999999997</v>
      </c>
      <c r="M2984">
        <v>3</v>
      </c>
    </row>
    <row r="2985" spans="1:13" x14ac:dyDescent="0.2">
      <c r="A2985" t="s">
        <v>294</v>
      </c>
      <c r="B2985" t="s">
        <v>41</v>
      </c>
      <c r="C2985">
        <v>16</v>
      </c>
      <c r="D2985">
        <v>10.313000000000001</v>
      </c>
      <c r="E2985">
        <v>1941</v>
      </c>
      <c r="F2985">
        <v>1969</v>
      </c>
      <c r="G2985">
        <v>2013</v>
      </c>
      <c r="H2985" t="s">
        <v>22</v>
      </c>
      <c r="I2985">
        <v>585714</v>
      </c>
      <c r="J2985">
        <v>28325983</v>
      </c>
      <c r="K2985">
        <v>22.84</v>
      </c>
      <c r="L2985">
        <v>3.4630000000000001</v>
      </c>
      <c r="M2985">
        <v>3</v>
      </c>
    </row>
    <row r="2986" spans="1:13" x14ac:dyDescent="0.2">
      <c r="A2986" t="s">
        <v>294</v>
      </c>
      <c r="B2986" t="s">
        <v>42</v>
      </c>
      <c r="C2986">
        <v>17</v>
      </c>
      <c r="D2986">
        <v>10.958</v>
      </c>
      <c r="E2986">
        <v>2160</v>
      </c>
      <c r="F2986">
        <v>2173</v>
      </c>
      <c r="G2986">
        <v>2195</v>
      </c>
      <c r="H2986" t="s">
        <v>49</v>
      </c>
      <c r="I2986">
        <v>146642</v>
      </c>
      <c r="J2986">
        <v>4536118</v>
      </c>
      <c r="K2986">
        <v>3.66</v>
      </c>
      <c r="L2986">
        <v>0.55500000000000005</v>
      </c>
      <c r="M2986">
        <v>3</v>
      </c>
    </row>
    <row r="2987" spans="1:13" x14ac:dyDescent="0.2">
      <c r="A2987" t="s">
        <v>294</v>
      </c>
      <c r="B2987" t="s">
        <v>44</v>
      </c>
      <c r="C2987">
        <v>18</v>
      </c>
      <c r="D2987">
        <v>11.147</v>
      </c>
      <c r="E2987">
        <v>2219</v>
      </c>
      <c r="F2987">
        <v>2233</v>
      </c>
      <c r="G2987">
        <v>2267</v>
      </c>
      <c r="H2987" t="s">
        <v>113</v>
      </c>
      <c r="I2987">
        <v>174307</v>
      </c>
      <c r="J2987">
        <v>7963781</v>
      </c>
      <c r="K2987">
        <v>6.42</v>
      </c>
      <c r="L2987">
        <v>0.97399999999999998</v>
      </c>
      <c r="M2987">
        <v>3</v>
      </c>
    </row>
    <row r="2988" spans="1:13" x14ac:dyDescent="0.2">
      <c r="A2988" t="s">
        <v>294</v>
      </c>
      <c r="B2988" t="s">
        <v>46</v>
      </c>
      <c r="C2988">
        <v>19</v>
      </c>
      <c r="D2988">
        <v>12.028</v>
      </c>
      <c r="E2988">
        <v>2495</v>
      </c>
      <c r="F2988">
        <v>2511</v>
      </c>
      <c r="G2988">
        <v>2554</v>
      </c>
      <c r="H2988" t="s">
        <v>26</v>
      </c>
      <c r="I2988">
        <v>231128</v>
      </c>
      <c r="J2988">
        <v>9714516</v>
      </c>
      <c r="K2988">
        <v>7.83</v>
      </c>
      <c r="L2988">
        <v>1.1879999999999999</v>
      </c>
      <c r="M2988">
        <v>3</v>
      </c>
    </row>
    <row r="2989" spans="1:13" x14ac:dyDescent="0.2">
      <c r="A2989" t="s">
        <v>294</v>
      </c>
      <c r="B2989" t="s">
        <v>48</v>
      </c>
      <c r="C2989">
        <v>20</v>
      </c>
      <c r="D2989">
        <v>12.292999999999999</v>
      </c>
      <c r="E2989">
        <v>2580</v>
      </c>
      <c r="F2989">
        <v>2595</v>
      </c>
      <c r="G2989">
        <v>2619</v>
      </c>
      <c r="H2989" t="s">
        <v>52</v>
      </c>
      <c r="I2989">
        <v>498427</v>
      </c>
      <c r="J2989">
        <v>15613408</v>
      </c>
      <c r="K2989">
        <v>12.59</v>
      </c>
      <c r="L2989">
        <v>1.909</v>
      </c>
      <c r="M2989">
        <v>3</v>
      </c>
    </row>
    <row r="2990" spans="1:13" x14ac:dyDescent="0.2">
      <c r="A2990" t="s">
        <v>294</v>
      </c>
      <c r="B2990" t="s">
        <v>50</v>
      </c>
      <c r="C2990">
        <v>21</v>
      </c>
      <c r="D2990">
        <v>12.412000000000001</v>
      </c>
      <c r="E2990">
        <v>2619</v>
      </c>
      <c r="F2990">
        <v>2633</v>
      </c>
      <c r="G2990">
        <v>2656</v>
      </c>
      <c r="H2990" t="s">
        <v>52</v>
      </c>
      <c r="I2990">
        <v>131381</v>
      </c>
      <c r="J2990">
        <v>3986697</v>
      </c>
      <c r="K2990">
        <v>3.21</v>
      </c>
      <c r="L2990">
        <v>0.48699999999999999</v>
      </c>
      <c r="M2990">
        <v>3</v>
      </c>
    </row>
    <row r="2991" spans="1:13" x14ac:dyDescent="0.2">
      <c r="A2991" t="s">
        <v>294</v>
      </c>
      <c r="B2991" t="s">
        <v>51</v>
      </c>
      <c r="C2991">
        <v>22</v>
      </c>
      <c r="D2991">
        <v>13.356999999999999</v>
      </c>
      <c r="E2991">
        <v>2901</v>
      </c>
      <c r="F2991">
        <v>2932</v>
      </c>
      <c r="G2991">
        <v>2945</v>
      </c>
      <c r="H2991" t="s">
        <v>26</v>
      </c>
      <c r="I2991">
        <v>300601</v>
      </c>
      <c r="J2991">
        <v>10672448</v>
      </c>
      <c r="K2991">
        <v>8.61</v>
      </c>
      <c r="L2991">
        <v>1.3049999999999999</v>
      </c>
      <c r="M2991">
        <v>3</v>
      </c>
    </row>
    <row r="2992" spans="1:13" x14ac:dyDescent="0.2">
      <c r="A2992" t="s">
        <v>294</v>
      </c>
      <c r="B2992" t="s">
        <v>53</v>
      </c>
      <c r="C2992">
        <v>23</v>
      </c>
      <c r="D2992">
        <v>13.510999999999999</v>
      </c>
      <c r="E2992">
        <v>2964</v>
      </c>
      <c r="F2992">
        <v>2980</v>
      </c>
      <c r="G2992">
        <v>3054</v>
      </c>
      <c r="H2992" t="s">
        <v>30</v>
      </c>
      <c r="I2992">
        <v>2677854</v>
      </c>
      <c r="J2992">
        <v>81656539</v>
      </c>
      <c r="K2992">
        <v>65.849999999999994</v>
      </c>
      <c r="L2992">
        <v>9.9819999999999993</v>
      </c>
      <c r="M2992">
        <v>3</v>
      </c>
    </row>
    <row r="2993" spans="1:13" x14ac:dyDescent="0.2">
      <c r="A2993" t="s">
        <v>294</v>
      </c>
      <c r="B2993" t="s">
        <v>55</v>
      </c>
      <c r="C2993">
        <v>24</v>
      </c>
      <c r="D2993">
        <v>13.887</v>
      </c>
      <c r="E2993">
        <v>3057</v>
      </c>
      <c r="F2993">
        <v>3099</v>
      </c>
      <c r="G2993">
        <v>3152</v>
      </c>
      <c r="H2993" t="s">
        <v>110</v>
      </c>
      <c r="I2993">
        <v>187031</v>
      </c>
      <c r="J2993">
        <v>10469974</v>
      </c>
      <c r="K2993">
        <v>8.44</v>
      </c>
      <c r="L2993">
        <v>1.28</v>
      </c>
      <c r="M2993">
        <v>3</v>
      </c>
    </row>
    <row r="2994" spans="1:13" x14ac:dyDescent="0.2">
      <c r="A2994" t="s">
        <v>294</v>
      </c>
      <c r="B2994" t="s">
        <v>57</v>
      </c>
      <c r="C2994">
        <v>25</v>
      </c>
      <c r="D2994">
        <v>14.557</v>
      </c>
      <c r="E2994">
        <v>3271</v>
      </c>
      <c r="F2994">
        <v>3311</v>
      </c>
      <c r="G2994">
        <v>3341</v>
      </c>
      <c r="H2994" t="s">
        <v>167</v>
      </c>
      <c r="I2994">
        <v>223830</v>
      </c>
      <c r="J2994">
        <v>10224252</v>
      </c>
      <c r="K2994">
        <v>8.25</v>
      </c>
      <c r="L2994">
        <v>1.25</v>
      </c>
      <c r="M2994">
        <v>3</v>
      </c>
    </row>
    <row r="2995" spans="1:13" x14ac:dyDescent="0.2">
      <c r="A2995" t="s">
        <v>294</v>
      </c>
      <c r="B2995" t="s">
        <v>58</v>
      </c>
      <c r="C2995">
        <v>26</v>
      </c>
      <c r="D2995">
        <v>14.851000000000001</v>
      </c>
      <c r="E2995">
        <v>3386</v>
      </c>
      <c r="F2995">
        <v>3404</v>
      </c>
      <c r="G2995">
        <v>3421</v>
      </c>
      <c r="H2995" t="s">
        <v>240</v>
      </c>
      <c r="I2995">
        <v>138172</v>
      </c>
      <c r="J2995">
        <v>5122423</v>
      </c>
      <c r="K2995">
        <v>4.13</v>
      </c>
      <c r="L2995">
        <v>0.626</v>
      </c>
      <c r="M2995">
        <v>3</v>
      </c>
    </row>
    <row r="2996" spans="1:13" x14ac:dyDescent="0.2">
      <c r="A2996" t="s">
        <v>294</v>
      </c>
      <c r="B2996" t="s">
        <v>59</v>
      </c>
      <c r="C2996">
        <v>27</v>
      </c>
      <c r="D2996">
        <v>14.95</v>
      </c>
      <c r="E2996">
        <v>3421</v>
      </c>
      <c r="F2996">
        <v>3435</v>
      </c>
      <c r="G2996">
        <v>3459</v>
      </c>
      <c r="H2996" t="s">
        <v>49</v>
      </c>
      <c r="I2996">
        <v>171372</v>
      </c>
      <c r="J2996">
        <v>6963331</v>
      </c>
      <c r="K2996">
        <v>5.62</v>
      </c>
      <c r="L2996">
        <v>0.85099999999999998</v>
      </c>
      <c r="M2996">
        <v>3</v>
      </c>
    </row>
    <row r="2997" spans="1:13" x14ac:dyDescent="0.2">
      <c r="A2997" t="s">
        <v>294</v>
      </c>
      <c r="B2997" t="s">
        <v>60</v>
      </c>
      <c r="C2997">
        <v>28</v>
      </c>
      <c r="D2997">
        <v>15.157999999999999</v>
      </c>
      <c r="E2997">
        <v>3479</v>
      </c>
      <c r="F2997">
        <v>3501</v>
      </c>
      <c r="G2997">
        <v>3523</v>
      </c>
      <c r="H2997" t="s">
        <v>52</v>
      </c>
      <c r="I2997">
        <v>333550</v>
      </c>
      <c r="J2997">
        <v>11774236</v>
      </c>
      <c r="K2997">
        <v>9.49</v>
      </c>
      <c r="L2997">
        <v>1.4390000000000001</v>
      </c>
      <c r="M2997">
        <v>3</v>
      </c>
    </row>
    <row r="2998" spans="1:13" x14ac:dyDescent="0.2">
      <c r="A2998" t="s">
        <v>294</v>
      </c>
      <c r="B2998" t="s">
        <v>61</v>
      </c>
      <c r="C2998">
        <v>29</v>
      </c>
      <c r="D2998">
        <v>15.436999999999999</v>
      </c>
      <c r="E2998">
        <v>3568</v>
      </c>
      <c r="F2998">
        <v>3590</v>
      </c>
      <c r="G2998">
        <v>3597</v>
      </c>
      <c r="H2998" t="s">
        <v>28</v>
      </c>
      <c r="I2998">
        <v>135945</v>
      </c>
      <c r="J2998">
        <v>3778782</v>
      </c>
      <c r="K2998">
        <v>3.05</v>
      </c>
      <c r="L2998">
        <v>0.46200000000000002</v>
      </c>
      <c r="M2998">
        <v>3</v>
      </c>
    </row>
    <row r="2999" spans="1:13" x14ac:dyDescent="0.2">
      <c r="A2999" t="s">
        <v>294</v>
      </c>
      <c r="B2999" t="s">
        <v>62</v>
      </c>
      <c r="C2999">
        <v>30</v>
      </c>
      <c r="D2999">
        <v>15.49</v>
      </c>
      <c r="E2999">
        <v>3597</v>
      </c>
      <c r="F2999">
        <v>3606</v>
      </c>
      <c r="G2999">
        <v>3624</v>
      </c>
      <c r="H2999" t="s">
        <v>24</v>
      </c>
      <c r="I2999">
        <v>194711</v>
      </c>
      <c r="J2999">
        <v>5222648</v>
      </c>
      <c r="K2999">
        <v>4.21</v>
      </c>
      <c r="L2999">
        <v>0.63800000000000001</v>
      </c>
      <c r="M2999">
        <v>3</v>
      </c>
    </row>
    <row r="3000" spans="1:13" x14ac:dyDescent="0.2">
      <c r="A3000" t="s">
        <v>294</v>
      </c>
      <c r="B3000" t="s">
        <v>63</v>
      </c>
      <c r="C3000">
        <v>31</v>
      </c>
      <c r="D3000">
        <v>16.364999999999998</v>
      </c>
      <c r="E3000">
        <v>3853</v>
      </c>
      <c r="F3000">
        <v>3883</v>
      </c>
      <c r="G3000">
        <v>3908</v>
      </c>
      <c r="H3000" t="s">
        <v>118</v>
      </c>
      <c r="I3000">
        <v>933599</v>
      </c>
      <c r="J3000">
        <v>29541311</v>
      </c>
      <c r="K3000">
        <v>23.82</v>
      </c>
      <c r="L3000">
        <v>3.6110000000000002</v>
      </c>
      <c r="M3000">
        <v>3</v>
      </c>
    </row>
    <row r="3001" spans="1:13" x14ac:dyDescent="0.2">
      <c r="A3001" t="s">
        <v>294</v>
      </c>
      <c r="B3001" t="s">
        <v>65</v>
      </c>
      <c r="C3001">
        <v>32</v>
      </c>
      <c r="D3001">
        <v>16.547000000000001</v>
      </c>
      <c r="E3001">
        <v>3908</v>
      </c>
      <c r="F3001">
        <v>3941</v>
      </c>
      <c r="G3001">
        <v>3974</v>
      </c>
      <c r="H3001" t="s">
        <v>118</v>
      </c>
      <c r="I3001">
        <v>4988377</v>
      </c>
      <c r="J3001">
        <v>124004784</v>
      </c>
      <c r="K3001">
        <v>100</v>
      </c>
      <c r="L3001">
        <v>15.159000000000001</v>
      </c>
      <c r="M3001">
        <v>3</v>
      </c>
    </row>
    <row r="3002" spans="1:13" x14ac:dyDescent="0.2">
      <c r="A3002" t="s">
        <v>294</v>
      </c>
      <c r="B3002" t="s">
        <v>67</v>
      </c>
      <c r="C3002">
        <v>33</v>
      </c>
      <c r="D3002">
        <v>18.177</v>
      </c>
      <c r="E3002">
        <v>4429</v>
      </c>
      <c r="F3002">
        <v>4456</v>
      </c>
      <c r="G3002">
        <v>4472</v>
      </c>
      <c r="H3002" t="s">
        <v>99</v>
      </c>
      <c r="I3002">
        <v>189781</v>
      </c>
      <c r="J3002">
        <v>5777241</v>
      </c>
      <c r="K3002">
        <v>4.66</v>
      </c>
      <c r="L3002">
        <v>0.70599999999999996</v>
      </c>
      <c r="M3002">
        <v>3</v>
      </c>
    </row>
    <row r="3003" spans="1:13" x14ac:dyDescent="0.2">
      <c r="A3003" t="s">
        <v>294</v>
      </c>
      <c r="B3003" t="s">
        <v>69</v>
      </c>
      <c r="C3003">
        <v>34</v>
      </c>
      <c r="D3003">
        <v>18.591000000000001</v>
      </c>
      <c r="E3003">
        <v>4574</v>
      </c>
      <c r="F3003">
        <v>4587</v>
      </c>
      <c r="G3003">
        <v>4596</v>
      </c>
      <c r="H3003" t="s">
        <v>99</v>
      </c>
      <c r="I3003">
        <v>186633</v>
      </c>
      <c r="J3003">
        <v>3977602</v>
      </c>
      <c r="K3003">
        <v>3.21</v>
      </c>
      <c r="L3003">
        <v>0.48599999999999999</v>
      </c>
      <c r="M3003">
        <v>3</v>
      </c>
    </row>
    <row r="3004" spans="1:13" x14ac:dyDescent="0.2">
      <c r="A3004" t="s">
        <v>294</v>
      </c>
      <c r="B3004" t="s">
        <v>70</v>
      </c>
      <c r="C3004">
        <v>35</v>
      </c>
      <c r="D3004">
        <v>18.648</v>
      </c>
      <c r="E3004">
        <v>4596</v>
      </c>
      <c r="F3004">
        <v>4605</v>
      </c>
      <c r="G3004">
        <v>4614</v>
      </c>
      <c r="H3004" t="s">
        <v>49</v>
      </c>
      <c r="I3004">
        <v>104113</v>
      </c>
      <c r="J3004">
        <v>1915280</v>
      </c>
      <c r="K3004">
        <v>1.54</v>
      </c>
      <c r="L3004">
        <v>0.23400000000000001</v>
      </c>
      <c r="M3004">
        <v>3</v>
      </c>
    </row>
    <row r="3005" spans="1:13" x14ac:dyDescent="0.2">
      <c r="A3005" t="s">
        <v>294</v>
      </c>
      <c r="B3005" t="s">
        <v>71</v>
      </c>
      <c r="C3005">
        <v>36</v>
      </c>
      <c r="D3005">
        <v>18.974</v>
      </c>
      <c r="E3005">
        <v>4692</v>
      </c>
      <c r="F3005">
        <v>4708</v>
      </c>
      <c r="G3005">
        <v>4740</v>
      </c>
      <c r="H3005" t="s">
        <v>76</v>
      </c>
      <c r="I3005">
        <v>271902</v>
      </c>
      <c r="J3005">
        <v>10826255</v>
      </c>
      <c r="K3005">
        <v>8.73</v>
      </c>
      <c r="L3005">
        <v>1.323</v>
      </c>
      <c r="M3005">
        <v>3</v>
      </c>
    </row>
    <row r="3006" spans="1:13" x14ac:dyDescent="0.2">
      <c r="A3006" t="s">
        <v>294</v>
      </c>
      <c r="B3006" t="s">
        <v>72</v>
      </c>
      <c r="C3006">
        <v>37</v>
      </c>
      <c r="D3006">
        <v>19.186</v>
      </c>
      <c r="E3006">
        <v>4760</v>
      </c>
      <c r="F3006">
        <v>4775</v>
      </c>
      <c r="G3006">
        <v>4787</v>
      </c>
      <c r="H3006" t="s">
        <v>84</v>
      </c>
      <c r="I3006">
        <v>191750</v>
      </c>
      <c r="J3006">
        <v>4707971</v>
      </c>
      <c r="K3006">
        <v>3.8</v>
      </c>
      <c r="L3006">
        <v>0.57599999999999996</v>
      </c>
      <c r="M3006">
        <v>3</v>
      </c>
    </row>
    <row r="3007" spans="1:13" x14ac:dyDescent="0.2">
      <c r="A3007" t="s">
        <v>294</v>
      </c>
      <c r="B3007" t="s">
        <v>73</v>
      </c>
      <c r="C3007">
        <v>38</v>
      </c>
      <c r="D3007">
        <v>19.396999999999998</v>
      </c>
      <c r="E3007">
        <v>4820</v>
      </c>
      <c r="F3007">
        <v>4842</v>
      </c>
      <c r="G3007">
        <v>4852</v>
      </c>
      <c r="H3007" t="s">
        <v>240</v>
      </c>
      <c r="I3007">
        <v>465578</v>
      </c>
      <c r="J3007">
        <v>11135190</v>
      </c>
      <c r="K3007">
        <v>8.98</v>
      </c>
      <c r="L3007">
        <v>1.361</v>
      </c>
      <c r="M3007">
        <v>3</v>
      </c>
    </row>
    <row r="3008" spans="1:13" x14ac:dyDescent="0.2">
      <c r="A3008" t="s">
        <v>294</v>
      </c>
      <c r="B3008" t="s">
        <v>74</v>
      </c>
      <c r="C3008">
        <v>39</v>
      </c>
      <c r="D3008">
        <v>19.501000000000001</v>
      </c>
      <c r="E3008">
        <v>4852</v>
      </c>
      <c r="F3008">
        <v>4875</v>
      </c>
      <c r="G3008">
        <v>4895</v>
      </c>
      <c r="H3008" t="s">
        <v>52</v>
      </c>
      <c r="I3008">
        <v>1691726</v>
      </c>
      <c r="J3008">
        <v>44170248</v>
      </c>
      <c r="K3008">
        <v>35.619999999999997</v>
      </c>
      <c r="L3008">
        <v>5.4</v>
      </c>
      <c r="M3008">
        <v>3</v>
      </c>
    </row>
    <row r="3009" spans="1:13" x14ac:dyDescent="0.2">
      <c r="A3009" t="s">
        <v>294</v>
      </c>
      <c r="B3009" t="s">
        <v>75</v>
      </c>
      <c r="C3009">
        <v>40</v>
      </c>
      <c r="D3009">
        <v>20.140999999999998</v>
      </c>
      <c r="E3009">
        <v>5055</v>
      </c>
      <c r="F3009">
        <v>5077</v>
      </c>
      <c r="G3009">
        <v>5085</v>
      </c>
      <c r="H3009" t="s">
        <v>28</v>
      </c>
      <c r="I3009">
        <v>71613</v>
      </c>
      <c r="J3009">
        <v>1399036</v>
      </c>
      <c r="K3009">
        <v>1.1299999999999999</v>
      </c>
      <c r="L3009">
        <v>0.17100000000000001</v>
      </c>
      <c r="M3009">
        <v>3</v>
      </c>
    </row>
    <row r="3010" spans="1:13" x14ac:dyDescent="0.2">
      <c r="A3010" t="s">
        <v>294</v>
      </c>
      <c r="B3010" t="s">
        <v>77</v>
      </c>
      <c r="C3010">
        <v>41</v>
      </c>
      <c r="D3010">
        <v>20.606000000000002</v>
      </c>
      <c r="E3010">
        <v>5184</v>
      </c>
      <c r="F3010">
        <v>5224</v>
      </c>
      <c r="G3010">
        <v>5257</v>
      </c>
      <c r="H3010" t="s">
        <v>158</v>
      </c>
      <c r="I3010">
        <v>165176</v>
      </c>
      <c r="J3010">
        <v>5652828</v>
      </c>
      <c r="K3010">
        <v>4.5599999999999996</v>
      </c>
      <c r="L3010">
        <v>0.69099999999999995</v>
      </c>
      <c r="M3010">
        <v>3</v>
      </c>
    </row>
    <row r="3011" spans="1:13" x14ac:dyDescent="0.2">
      <c r="A3011" t="s">
        <v>294</v>
      </c>
      <c r="B3011" t="s">
        <v>78</v>
      </c>
      <c r="C3011">
        <v>42</v>
      </c>
      <c r="D3011">
        <v>21.629000000000001</v>
      </c>
      <c r="E3011">
        <v>5498</v>
      </c>
      <c r="F3011">
        <v>5548</v>
      </c>
      <c r="G3011">
        <v>5565</v>
      </c>
      <c r="H3011" t="s">
        <v>95</v>
      </c>
      <c r="I3011">
        <v>164364</v>
      </c>
      <c r="J3011">
        <v>4458533</v>
      </c>
      <c r="K3011">
        <v>3.6</v>
      </c>
      <c r="L3011">
        <v>0.54500000000000004</v>
      </c>
      <c r="M3011">
        <v>3</v>
      </c>
    </row>
    <row r="3012" spans="1:13" x14ac:dyDescent="0.2">
      <c r="A3012" t="s">
        <v>294</v>
      </c>
      <c r="B3012" t="s">
        <v>79</v>
      </c>
      <c r="C3012">
        <v>43</v>
      </c>
      <c r="D3012">
        <v>21.834</v>
      </c>
      <c r="E3012">
        <v>5594</v>
      </c>
      <c r="F3012">
        <v>5613</v>
      </c>
      <c r="G3012">
        <v>5648</v>
      </c>
      <c r="H3012" t="s">
        <v>76</v>
      </c>
      <c r="I3012">
        <v>1603534</v>
      </c>
      <c r="J3012">
        <v>39811829</v>
      </c>
      <c r="K3012">
        <v>32.11</v>
      </c>
      <c r="L3012">
        <v>4.867</v>
      </c>
      <c r="M3012">
        <v>3</v>
      </c>
    </row>
    <row r="3013" spans="1:13" x14ac:dyDescent="0.2">
      <c r="A3013" t="s">
        <v>294</v>
      </c>
      <c r="B3013" t="s">
        <v>80</v>
      </c>
      <c r="C3013">
        <v>44</v>
      </c>
      <c r="D3013">
        <v>22.073</v>
      </c>
      <c r="E3013">
        <v>5671</v>
      </c>
      <c r="F3013">
        <v>5688</v>
      </c>
      <c r="G3013">
        <v>5714</v>
      </c>
      <c r="H3013" t="s">
        <v>167</v>
      </c>
      <c r="I3013">
        <v>419577</v>
      </c>
      <c r="J3013">
        <v>10874562</v>
      </c>
      <c r="K3013">
        <v>8.77</v>
      </c>
      <c r="L3013">
        <v>1.329</v>
      </c>
      <c r="M3013">
        <v>3</v>
      </c>
    </row>
    <row r="3014" spans="1:13" x14ac:dyDescent="0.2">
      <c r="A3014" t="s">
        <v>294</v>
      </c>
      <c r="B3014" t="s">
        <v>81</v>
      </c>
      <c r="C3014">
        <v>45</v>
      </c>
      <c r="D3014">
        <v>22.28</v>
      </c>
      <c r="E3014">
        <v>5714</v>
      </c>
      <c r="F3014">
        <v>5754</v>
      </c>
      <c r="G3014">
        <v>5779</v>
      </c>
      <c r="H3014" t="s">
        <v>84</v>
      </c>
      <c r="I3014">
        <v>949399</v>
      </c>
      <c r="J3014">
        <v>30888009</v>
      </c>
      <c r="K3014">
        <v>24.91</v>
      </c>
      <c r="L3014">
        <v>3.7759999999999998</v>
      </c>
      <c r="M3014">
        <v>3</v>
      </c>
    </row>
    <row r="3015" spans="1:13" x14ac:dyDescent="0.2">
      <c r="A3015" t="s">
        <v>294</v>
      </c>
      <c r="B3015" t="s">
        <v>82</v>
      </c>
      <c r="C3015">
        <v>46</v>
      </c>
      <c r="D3015">
        <v>22.417000000000002</v>
      </c>
      <c r="E3015">
        <v>5779</v>
      </c>
      <c r="F3015">
        <v>5797</v>
      </c>
      <c r="G3015">
        <v>5816</v>
      </c>
      <c r="H3015" t="s">
        <v>115</v>
      </c>
      <c r="I3015">
        <v>149995</v>
      </c>
      <c r="J3015">
        <v>4601536</v>
      </c>
      <c r="K3015">
        <v>3.71</v>
      </c>
      <c r="L3015">
        <v>0.56299999999999994</v>
      </c>
      <c r="M3015">
        <v>3</v>
      </c>
    </row>
    <row r="3016" spans="1:13" x14ac:dyDescent="0.2">
      <c r="A3016" t="s">
        <v>294</v>
      </c>
      <c r="B3016" t="s">
        <v>83</v>
      </c>
      <c r="C3016">
        <v>47</v>
      </c>
      <c r="D3016">
        <v>23.109000000000002</v>
      </c>
      <c r="E3016">
        <v>5975</v>
      </c>
      <c r="F3016">
        <v>6016</v>
      </c>
      <c r="G3016">
        <v>6028</v>
      </c>
      <c r="H3016" t="s">
        <v>95</v>
      </c>
      <c r="I3016">
        <v>159627</v>
      </c>
      <c r="J3016">
        <v>4892961</v>
      </c>
      <c r="K3016">
        <v>3.95</v>
      </c>
      <c r="L3016">
        <v>0.59799999999999998</v>
      </c>
      <c r="M3016">
        <v>3</v>
      </c>
    </row>
    <row r="3017" spans="1:13" x14ac:dyDescent="0.2">
      <c r="A3017" t="s">
        <v>294</v>
      </c>
      <c r="B3017" t="s">
        <v>85</v>
      </c>
      <c r="C3017">
        <v>48</v>
      </c>
      <c r="D3017">
        <v>23.193000000000001</v>
      </c>
      <c r="E3017">
        <v>6028</v>
      </c>
      <c r="F3017">
        <v>6042</v>
      </c>
      <c r="G3017">
        <v>6082</v>
      </c>
      <c r="H3017" t="s">
        <v>34</v>
      </c>
      <c r="I3017">
        <v>310980</v>
      </c>
      <c r="J3017">
        <v>9289450</v>
      </c>
      <c r="K3017">
        <v>7.49</v>
      </c>
      <c r="L3017">
        <v>1.1359999999999999</v>
      </c>
      <c r="M3017">
        <v>3</v>
      </c>
    </row>
    <row r="3018" spans="1:13" x14ac:dyDescent="0.2">
      <c r="A3018" t="s">
        <v>294</v>
      </c>
      <c r="B3018" t="s">
        <v>86</v>
      </c>
      <c r="C3018">
        <v>49</v>
      </c>
      <c r="D3018">
        <v>24.096</v>
      </c>
      <c r="E3018">
        <v>6297</v>
      </c>
      <c r="F3018">
        <v>6328</v>
      </c>
      <c r="G3018">
        <v>6334</v>
      </c>
      <c r="H3018" t="s">
        <v>38</v>
      </c>
      <c r="I3018">
        <v>129526</v>
      </c>
      <c r="J3018">
        <v>3187747</v>
      </c>
      <c r="K3018">
        <v>2.57</v>
      </c>
      <c r="L3018">
        <v>0.39</v>
      </c>
      <c r="M3018">
        <v>3</v>
      </c>
    </row>
    <row r="3019" spans="1:13" x14ac:dyDescent="0.2">
      <c r="A3019" t="s">
        <v>294</v>
      </c>
      <c r="B3019" t="s">
        <v>87</v>
      </c>
      <c r="C3019">
        <v>50</v>
      </c>
      <c r="D3019">
        <v>24.140999999999998</v>
      </c>
      <c r="E3019">
        <v>6334</v>
      </c>
      <c r="F3019">
        <v>6342</v>
      </c>
      <c r="G3019">
        <v>6361</v>
      </c>
      <c r="H3019" t="s">
        <v>26</v>
      </c>
      <c r="I3019">
        <v>144392</v>
      </c>
      <c r="J3019">
        <v>3579336</v>
      </c>
      <c r="K3019">
        <v>2.89</v>
      </c>
      <c r="L3019">
        <v>0.438</v>
      </c>
      <c r="M3019">
        <v>3</v>
      </c>
    </row>
    <row r="3020" spans="1:13" x14ac:dyDescent="0.2">
      <c r="A3020" t="s">
        <v>294</v>
      </c>
      <c r="B3020" t="s">
        <v>88</v>
      </c>
      <c r="C3020">
        <v>51</v>
      </c>
      <c r="D3020">
        <v>24.33</v>
      </c>
      <c r="E3020">
        <v>6388</v>
      </c>
      <c r="F3020">
        <v>6402</v>
      </c>
      <c r="G3020">
        <v>6417</v>
      </c>
      <c r="H3020" t="s">
        <v>26</v>
      </c>
      <c r="I3020">
        <v>276340</v>
      </c>
      <c r="J3020">
        <v>6456019</v>
      </c>
      <c r="K3020">
        <v>5.21</v>
      </c>
      <c r="L3020">
        <v>0.78900000000000003</v>
      </c>
      <c r="M3020">
        <v>3</v>
      </c>
    </row>
    <row r="3021" spans="1:13" x14ac:dyDescent="0.2">
      <c r="A3021" t="s">
        <v>294</v>
      </c>
      <c r="B3021" t="s">
        <v>89</v>
      </c>
      <c r="C3021">
        <v>52</v>
      </c>
      <c r="D3021">
        <v>24.6</v>
      </c>
      <c r="E3021">
        <v>6473</v>
      </c>
      <c r="F3021">
        <v>6487</v>
      </c>
      <c r="G3021">
        <v>6517</v>
      </c>
      <c r="H3021" t="s">
        <v>36</v>
      </c>
      <c r="I3021">
        <v>178061</v>
      </c>
      <c r="J3021">
        <v>4781496</v>
      </c>
      <c r="K3021">
        <v>3.86</v>
      </c>
      <c r="L3021">
        <v>0.58499999999999996</v>
      </c>
      <c r="M3021">
        <v>3</v>
      </c>
    </row>
    <row r="3022" spans="1:13" x14ac:dyDescent="0.2">
      <c r="A3022" t="s">
        <v>294</v>
      </c>
      <c r="B3022" t="s">
        <v>91</v>
      </c>
      <c r="C3022">
        <v>53</v>
      </c>
      <c r="D3022">
        <v>26.689</v>
      </c>
      <c r="E3022">
        <v>7112</v>
      </c>
      <c r="F3022">
        <v>7148</v>
      </c>
      <c r="G3022">
        <v>7177</v>
      </c>
      <c r="H3022" t="s">
        <v>56</v>
      </c>
      <c r="I3022">
        <v>278632</v>
      </c>
      <c r="J3022">
        <v>8655655</v>
      </c>
      <c r="K3022">
        <v>6.98</v>
      </c>
      <c r="L3022">
        <v>1.0580000000000001</v>
      </c>
      <c r="M3022">
        <v>3</v>
      </c>
    </row>
    <row r="3023" spans="1:13" x14ac:dyDescent="0.2">
      <c r="A3023" t="s">
        <v>294</v>
      </c>
      <c r="B3023" t="s">
        <v>92</v>
      </c>
      <c r="C3023">
        <v>54</v>
      </c>
      <c r="D3023">
        <v>26.989000000000001</v>
      </c>
      <c r="E3023">
        <v>7201</v>
      </c>
      <c r="F3023">
        <v>7243</v>
      </c>
      <c r="G3023">
        <v>7264</v>
      </c>
      <c r="H3023" t="s">
        <v>56</v>
      </c>
      <c r="I3023">
        <v>170193</v>
      </c>
      <c r="J3023">
        <v>4031392</v>
      </c>
      <c r="K3023">
        <v>3.25</v>
      </c>
      <c r="L3023">
        <v>0.49299999999999999</v>
      </c>
      <c r="M3023">
        <v>3</v>
      </c>
    </row>
    <row r="3024" spans="1:13" x14ac:dyDescent="0.2">
      <c r="A3024" t="s">
        <v>294</v>
      </c>
      <c r="B3024" t="s">
        <v>93</v>
      </c>
      <c r="C3024">
        <v>55</v>
      </c>
      <c r="D3024">
        <v>28.209</v>
      </c>
      <c r="E3024">
        <v>7581</v>
      </c>
      <c r="F3024">
        <v>7629</v>
      </c>
      <c r="G3024">
        <v>7659</v>
      </c>
      <c r="H3024" t="s">
        <v>56</v>
      </c>
      <c r="I3024">
        <v>182100</v>
      </c>
      <c r="J3024">
        <v>8248879</v>
      </c>
      <c r="K3024">
        <v>6.65</v>
      </c>
      <c r="L3024">
        <v>1.008</v>
      </c>
      <c r="M3024">
        <v>3</v>
      </c>
    </row>
    <row r="3025" spans="1:13" x14ac:dyDescent="0.2">
      <c r="A3025" t="s">
        <v>294</v>
      </c>
      <c r="B3025" t="s">
        <v>94</v>
      </c>
      <c r="C3025">
        <v>56</v>
      </c>
      <c r="D3025">
        <v>28.93</v>
      </c>
      <c r="E3025">
        <v>7839</v>
      </c>
      <c r="F3025">
        <v>7857</v>
      </c>
      <c r="G3025">
        <v>7873</v>
      </c>
      <c r="H3025" t="s">
        <v>162</v>
      </c>
      <c r="I3025">
        <v>115986</v>
      </c>
      <c r="J3025">
        <v>3242959</v>
      </c>
      <c r="K3025">
        <v>2.62</v>
      </c>
      <c r="L3025">
        <v>0.39600000000000002</v>
      </c>
      <c r="M3025">
        <v>3</v>
      </c>
    </row>
    <row r="3026" spans="1:13" x14ac:dyDescent="0.2">
      <c r="A3026" t="s">
        <v>294</v>
      </c>
      <c r="B3026" t="s">
        <v>96</v>
      </c>
      <c r="C3026">
        <v>57</v>
      </c>
      <c r="D3026">
        <v>31.238</v>
      </c>
      <c r="E3026">
        <v>8556</v>
      </c>
      <c r="F3026">
        <v>8587</v>
      </c>
      <c r="G3026">
        <v>8626</v>
      </c>
      <c r="H3026" t="s">
        <v>95</v>
      </c>
      <c r="I3026">
        <v>825720</v>
      </c>
      <c r="J3026">
        <v>23177889</v>
      </c>
      <c r="K3026">
        <v>18.690000000000001</v>
      </c>
      <c r="L3026">
        <v>2.8330000000000002</v>
      </c>
      <c r="M3026">
        <v>3</v>
      </c>
    </row>
    <row r="3027" spans="1:13" x14ac:dyDescent="0.2">
      <c r="A3027" t="s">
        <v>294</v>
      </c>
      <c r="B3027" t="s">
        <v>97</v>
      </c>
      <c r="C3027">
        <v>58</v>
      </c>
      <c r="D3027">
        <v>31.614999999999998</v>
      </c>
      <c r="E3027">
        <v>8680</v>
      </c>
      <c r="F3027">
        <v>8706</v>
      </c>
      <c r="G3027">
        <v>8735</v>
      </c>
      <c r="H3027" t="s">
        <v>114</v>
      </c>
      <c r="I3027">
        <v>123252</v>
      </c>
      <c r="J3027">
        <v>3977084</v>
      </c>
      <c r="K3027">
        <v>3.21</v>
      </c>
      <c r="L3027">
        <v>0.48599999999999999</v>
      </c>
      <c r="M3027">
        <v>3</v>
      </c>
    </row>
    <row r="3028" spans="1:13" x14ac:dyDescent="0.2">
      <c r="A3028" t="s">
        <v>294</v>
      </c>
      <c r="B3028" t="s">
        <v>98</v>
      </c>
      <c r="C3028">
        <v>59</v>
      </c>
      <c r="D3028">
        <v>32.003</v>
      </c>
      <c r="E3028">
        <v>8775</v>
      </c>
      <c r="F3028">
        <v>8828</v>
      </c>
      <c r="G3028">
        <v>8877</v>
      </c>
      <c r="H3028" t="s">
        <v>66</v>
      </c>
      <c r="I3028">
        <v>823017</v>
      </c>
      <c r="J3028">
        <v>24609877</v>
      </c>
      <c r="K3028">
        <v>19.850000000000001</v>
      </c>
      <c r="L3028">
        <v>3.0089999999999999</v>
      </c>
      <c r="M3028">
        <v>3</v>
      </c>
    </row>
    <row r="3029" spans="1:13" x14ac:dyDescent="0.2">
      <c r="A3029" t="s">
        <v>294</v>
      </c>
      <c r="B3029" t="s">
        <v>100</v>
      </c>
      <c r="C3029">
        <v>60</v>
      </c>
      <c r="D3029">
        <v>32.869999999999997</v>
      </c>
      <c r="E3029">
        <v>9056</v>
      </c>
      <c r="F3029">
        <v>9103</v>
      </c>
      <c r="G3029">
        <v>9130</v>
      </c>
      <c r="H3029" t="s">
        <v>66</v>
      </c>
      <c r="I3029">
        <v>121769</v>
      </c>
      <c r="J3029">
        <v>3670215</v>
      </c>
      <c r="K3029">
        <v>2.96</v>
      </c>
      <c r="L3029">
        <v>0.44900000000000001</v>
      </c>
      <c r="M3029">
        <v>3</v>
      </c>
    </row>
    <row r="3030" spans="1:13" x14ac:dyDescent="0.2">
      <c r="A3030" t="s">
        <v>295</v>
      </c>
      <c r="B3030" t="s">
        <v>13</v>
      </c>
      <c r="C3030">
        <v>1</v>
      </c>
      <c r="D3030">
        <v>4.3849999999999998</v>
      </c>
      <c r="E3030">
        <v>60</v>
      </c>
      <c r="F3030">
        <v>94</v>
      </c>
      <c r="G3030">
        <v>120</v>
      </c>
      <c r="H3030" t="s">
        <v>14</v>
      </c>
      <c r="I3030">
        <v>117083</v>
      </c>
      <c r="J3030">
        <v>3486591</v>
      </c>
      <c r="K3030">
        <v>2.63</v>
      </c>
      <c r="L3030">
        <v>0.24299999999999999</v>
      </c>
      <c r="M3030">
        <v>3</v>
      </c>
    </row>
    <row r="3031" spans="1:13" x14ac:dyDescent="0.2">
      <c r="A3031" t="s">
        <v>295</v>
      </c>
      <c r="B3031" t="s">
        <v>15</v>
      </c>
      <c r="C3031">
        <v>2</v>
      </c>
      <c r="D3031">
        <v>4.6159999999999997</v>
      </c>
      <c r="E3031">
        <v>147</v>
      </c>
      <c r="F3031">
        <v>167</v>
      </c>
      <c r="G3031">
        <v>190</v>
      </c>
      <c r="H3031" t="s">
        <v>241</v>
      </c>
      <c r="I3031">
        <v>58544</v>
      </c>
      <c r="J3031">
        <v>2844462</v>
      </c>
      <c r="K3031">
        <v>2.14</v>
      </c>
      <c r="L3031">
        <v>0.19800000000000001</v>
      </c>
      <c r="M3031">
        <v>3</v>
      </c>
    </row>
    <row r="3032" spans="1:13" x14ac:dyDescent="0.2">
      <c r="A3032" t="s">
        <v>295</v>
      </c>
      <c r="B3032" t="s">
        <v>17</v>
      </c>
      <c r="C3032">
        <v>3</v>
      </c>
      <c r="D3032">
        <v>4.8529999999999998</v>
      </c>
      <c r="E3032">
        <v>229</v>
      </c>
      <c r="F3032">
        <v>242</v>
      </c>
      <c r="G3032">
        <v>304</v>
      </c>
      <c r="H3032" t="s">
        <v>162</v>
      </c>
      <c r="I3032">
        <v>191185</v>
      </c>
      <c r="J3032">
        <v>7032789</v>
      </c>
      <c r="K3032">
        <v>5.3</v>
      </c>
      <c r="L3032">
        <v>0.49</v>
      </c>
      <c r="M3032">
        <v>3</v>
      </c>
    </row>
    <row r="3033" spans="1:13" x14ac:dyDescent="0.2">
      <c r="A3033" t="s">
        <v>295</v>
      </c>
      <c r="B3033" t="s">
        <v>19</v>
      </c>
      <c r="C3033">
        <v>4</v>
      </c>
      <c r="D3033">
        <v>5.4269999999999996</v>
      </c>
      <c r="E3033">
        <v>401</v>
      </c>
      <c r="F3033">
        <v>424</v>
      </c>
      <c r="G3033">
        <v>485</v>
      </c>
      <c r="H3033" t="s">
        <v>45</v>
      </c>
      <c r="I3033">
        <v>2274551</v>
      </c>
      <c r="J3033">
        <v>52377150</v>
      </c>
      <c r="K3033">
        <v>39.49</v>
      </c>
      <c r="L3033">
        <v>3.6509999999999998</v>
      </c>
      <c r="M3033">
        <v>3</v>
      </c>
    </row>
    <row r="3034" spans="1:13" x14ac:dyDescent="0.2">
      <c r="A3034" t="s">
        <v>295</v>
      </c>
      <c r="B3034" t="s">
        <v>21</v>
      </c>
      <c r="C3034">
        <v>5</v>
      </c>
      <c r="D3034">
        <v>5.7480000000000002</v>
      </c>
      <c r="E3034">
        <v>508</v>
      </c>
      <c r="F3034">
        <v>525</v>
      </c>
      <c r="G3034">
        <v>563</v>
      </c>
      <c r="H3034" t="s">
        <v>20</v>
      </c>
      <c r="I3034">
        <v>3211075</v>
      </c>
      <c r="J3034">
        <v>113378741</v>
      </c>
      <c r="K3034">
        <v>85.48</v>
      </c>
      <c r="L3034">
        <v>7.9029999999999996</v>
      </c>
      <c r="M3034">
        <v>3</v>
      </c>
    </row>
    <row r="3035" spans="1:13" x14ac:dyDescent="0.2">
      <c r="A3035" t="s">
        <v>295</v>
      </c>
      <c r="B3035" t="s">
        <v>23</v>
      </c>
      <c r="C3035">
        <v>6</v>
      </c>
      <c r="D3035">
        <v>5.883</v>
      </c>
      <c r="E3035">
        <v>563</v>
      </c>
      <c r="F3035">
        <v>568</v>
      </c>
      <c r="G3035">
        <v>628</v>
      </c>
      <c r="H3035" t="s">
        <v>115</v>
      </c>
      <c r="I3035">
        <v>439012</v>
      </c>
      <c r="J3035">
        <v>29014738</v>
      </c>
      <c r="K3035">
        <v>21.87</v>
      </c>
      <c r="L3035">
        <v>2.0219999999999998</v>
      </c>
      <c r="M3035">
        <v>3</v>
      </c>
    </row>
    <row r="3036" spans="1:13" x14ac:dyDescent="0.2">
      <c r="A3036" t="s">
        <v>295</v>
      </c>
      <c r="B3036" t="s">
        <v>25</v>
      </c>
      <c r="C3036">
        <v>7</v>
      </c>
      <c r="D3036">
        <v>6.1050000000000004</v>
      </c>
      <c r="E3036">
        <v>628</v>
      </c>
      <c r="F3036">
        <v>638</v>
      </c>
      <c r="G3036">
        <v>720</v>
      </c>
      <c r="H3036" t="s">
        <v>24</v>
      </c>
      <c r="I3036">
        <v>185615</v>
      </c>
      <c r="J3036">
        <v>10956711</v>
      </c>
      <c r="K3036">
        <v>8.26</v>
      </c>
      <c r="L3036">
        <v>0.76400000000000001</v>
      </c>
      <c r="M3036">
        <v>3</v>
      </c>
    </row>
    <row r="3037" spans="1:13" x14ac:dyDescent="0.2">
      <c r="A3037" t="s">
        <v>295</v>
      </c>
      <c r="B3037" t="s">
        <v>27</v>
      </c>
      <c r="C3037">
        <v>8</v>
      </c>
      <c r="D3037">
        <v>6.4420000000000002</v>
      </c>
      <c r="E3037">
        <v>720</v>
      </c>
      <c r="F3037">
        <v>745</v>
      </c>
      <c r="G3037">
        <v>791</v>
      </c>
      <c r="H3037" t="s">
        <v>158</v>
      </c>
      <c r="I3037">
        <v>112828</v>
      </c>
      <c r="J3037">
        <v>4460209</v>
      </c>
      <c r="K3037">
        <v>3.36</v>
      </c>
      <c r="L3037">
        <v>0.311</v>
      </c>
      <c r="M3037">
        <v>3</v>
      </c>
    </row>
    <row r="3038" spans="1:13" x14ac:dyDescent="0.2">
      <c r="A3038" t="s">
        <v>295</v>
      </c>
      <c r="B3038" t="s">
        <v>29</v>
      </c>
      <c r="C3038">
        <v>9</v>
      </c>
      <c r="D3038">
        <v>7.101</v>
      </c>
      <c r="E3038">
        <v>937</v>
      </c>
      <c r="F3038">
        <v>953</v>
      </c>
      <c r="G3038">
        <v>990</v>
      </c>
      <c r="H3038" t="s">
        <v>296</v>
      </c>
      <c r="I3038">
        <v>102643</v>
      </c>
      <c r="J3038">
        <v>4230831</v>
      </c>
      <c r="K3038">
        <v>3.19</v>
      </c>
      <c r="L3038">
        <v>0.29499999999999998</v>
      </c>
      <c r="M3038">
        <v>3</v>
      </c>
    </row>
    <row r="3039" spans="1:13" x14ac:dyDescent="0.2">
      <c r="A3039" t="s">
        <v>295</v>
      </c>
      <c r="B3039" t="s">
        <v>31</v>
      </c>
      <c r="C3039">
        <v>10</v>
      </c>
      <c r="D3039">
        <v>7.5030000000000001</v>
      </c>
      <c r="E3039">
        <v>1050</v>
      </c>
      <c r="F3039">
        <v>1080</v>
      </c>
      <c r="G3039">
        <v>1145</v>
      </c>
      <c r="H3039" t="s">
        <v>76</v>
      </c>
      <c r="I3039">
        <v>417348</v>
      </c>
      <c r="J3039">
        <v>18258749</v>
      </c>
      <c r="K3039">
        <v>13.77</v>
      </c>
      <c r="L3039">
        <v>1.2729999999999999</v>
      </c>
      <c r="M3039">
        <v>3</v>
      </c>
    </row>
    <row r="3040" spans="1:13" x14ac:dyDescent="0.2">
      <c r="A3040" t="s">
        <v>295</v>
      </c>
      <c r="B3040" t="s">
        <v>33</v>
      </c>
      <c r="C3040">
        <v>11</v>
      </c>
      <c r="D3040">
        <v>7.8419999999999996</v>
      </c>
      <c r="E3040">
        <v>1145</v>
      </c>
      <c r="F3040">
        <v>1187</v>
      </c>
      <c r="G3040">
        <v>1200</v>
      </c>
      <c r="H3040" t="s">
        <v>118</v>
      </c>
      <c r="I3040">
        <v>40208</v>
      </c>
      <c r="J3040">
        <v>703841</v>
      </c>
      <c r="K3040">
        <v>0.53</v>
      </c>
      <c r="L3040">
        <v>4.9000000000000002E-2</v>
      </c>
      <c r="M3040">
        <v>3</v>
      </c>
    </row>
    <row r="3041" spans="1:13" x14ac:dyDescent="0.2">
      <c r="A3041" t="s">
        <v>295</v>
      </c>
      <c r="B3041" t="s">
        <v>35</v>
      </c>
      <c r="C3041">
        <v>12</v>
      </c>
      <c r="D3041">
        <v>8.3829999999999991</v>
      </c>
      <c r="E3041">
        <v>1329</v>
      </c>
      <c r="F3041">
        <v>1359</v>
      </c>
      <c r="G3041">
        <v>1373</v>
      </c>
      <c r="H3041" t="s">
        <v>127</v>
      </c>
      <c r="I3041">
        <v>145131</v>
      </c>
      <c r="J3041">
        <v>3987046</v>
      </c>
      <c r="K3041">
        <v>3.01</v>
      </c>
      <c r="L3041">
        <v>0.27800000000000002</v>
      </c>
      <c r="M3041">
        <v>3</v>
      </c>
    </row>
    <row r="3042" spans="1:13" x14ac:dyDescent="0.2">
      <c r="A3042" t="s">
        <v>295</v>
      </c>
      <c r="B3042" t="s">
        <v>37</v>
      </c>
      <c r="C3042">
        <v>13</v>
      </c>
      <c r="D3042">
        <v>8.4649999999999999</v>
      </c>
      <c r="E3042">
        <v>1373</v>
      </c>
      <c r="F3042">
        <v>1385</v>
      </c>
      <c r="G3042">
        <v>1420</v>
      </c>
      <c r="H3042" t="s">
        <v>52</v>
      </c>
      <c r="I3042">
        <v>236925</v>
      </c>
      <c r="J3042">
        <v>8746364</v>
      </c>
      <c r="K3042">
        <v>6.59</v>
      </c>
      <c r="L3042">
        <v>0.61</v>
      </c>
      <c r="M3042">
        <v>3</v>
      </c>
    </row>
    <row r="3043" spans="1:13" x14ac:dyDescent="0.2">
      <c r="A3043" t="s">
        <v>295</v>
      </c>
      <c r="B3043" t="s">
        <v>39</v>
      </c>
      <c r="C3043">
        <v>14</v>
      </c>
      <c r="D3043">
        <v>8.7620000000000005</v>
      </c>
      <c r="E3043">
        <v>1454</v>
      </c>
      <c r="F3043">
        <v>1478</v>
      </c>
      <c r="G3043">
        <v>1508</v>
      </c>
      <c r="H3043" t="s">
        <v>28</v>
      </c>
      <c r="I3043">
        <v>94912</v>
      </c>
      <c r="J3043">
        <v>3648735</v>
      </c>
      <c r="K3043">
        <v>2.75</v>
      </c>
      <c r="L3043">
        <v>0.254</v>
      </c>
      <c r="M3043">
        <v>3</v>
      </c>
    </row>
    <row r="3044" spans="1:13" x14ac:dyDescent="0.2">
      <c r="A3044" t="s">
        <v>295</v>
      </c>
      <c r="B3044" t="s">
        <v>40</v>
      </c>
      <c r="C3044">
        <v>15</v>
      </c>
      <c r="D3044">
        <v>8.9169999999999998</v>
      </c>
      <c r="E3044">
        <v>1508</v>
      </c>
      <c r="F3044">
        <v>1528</v>
      </c>
      <c r="G3044">
        <v>1607</v>
      </c>
      <c r="H3044" t="s">
        <v>117</v>
      </c>
      <c r="I3044">
        <v>226098</v>
      </c>
      <c r="J3044">
        <v>13909561</v>
      </c>
      <c r="K3044">
        <v>10.49</v>
      </c>
      <c r="L3044">
        <v>0.97</v>
      </c>
      <c r="M3044">
        <v>3</v>
      </c>
    </row>
    <row r="3045" spans="1:13" x14ac:dyDescent="0.2">
      <c r="A3045" t="s">
        <v>295</v>
      </c>
      <c r="B3045" t="s">
        <v>41</v>
      </c>
      <c r="C3045">
        <v>16</v>
      </c>
      <c r="D3045">
        <v>9.8279999999999994</v>
      </c>
      <c r="E3045">
        <v>1801</v>
      </c>
      <c r="F3045">
        <v>1816</v>
      </c>
      <c r="G3045">
        <v>1828</v>
      </c>
      <c r="H3045" t="s">
        <v>115</v>
      </c>
      <c r="I3045">
        <v>393134</v>
      </c>
      <c r="J3045">
        <v>11770611</v>
      </c>
      <c r="K3045">
        <v>8.8699999999999992</v>
      </c>
      <c r="L3045">
        <v>0.82</v>
      </c>
      <c r="M3045">
        <v>3</v>
      </c>
    </row>
    <row r="3046" spans="1:13" x14ac:dyDescent="0.2">
      <c r="A3046" t="s">
        <v>295</v>
      </c>
      <c r="B3046" t="s">
        <v>42</v>
      </c>
      <c r="C3046">
        <v>17</v>
      </c>
      <c r="D3046">
        <v>9.9079999999999995</v>
      </c>
      <c r="E3046">
        <v>1828</v>
      </c>
      <c r="F3046">
        <v>1841</v>
      </c>
      <c r="G3046">
        <v>1903</v>
      </c>
      <c r="H3046" t="s">
        <v>115</v>
      </c>
      <c r="I3046">
        <v>346777</v>
      </c>
      <c r="J3046">
        <v>20165268</v>
      </c>
      <c r="K3046">
        <v>15.2</v>
      </c>
      <c r="L3046">
        <v>1.4059999999999999</v>
      </c>
      <c r="M3046">
        <v>3</v>
      </c>
    </row>
    <row r="3047" spans="1:13" x14ac:dyDescent="0.2">
      <c r="A3047" t="s">
        <v>295</v>
      </c>
      <c r="B3047" t="s">
        <v>44</v>
      </c>
      <c r="C3047">
        <v>18</v>
      </c>
      <c r="D3047">
        <v>10.157999999999999</v>
      </c>
      <c r="E3047">
        <v>1903</v>
      </c>
      <c r="F3047">
        <v>1920</v>
      </c>
      <c r="G3047">
        <v>1940</v>
      </c>
      <c r="H3047" t="s">
        <v>26</v>
      </c>
      <c r="I3047">
        <v>128560</v>
      </c>
      <c r="J3047">
        <v>5247244</v>
      </c>
      <c r="K3047">
        <v>3.96</v>
      </c>
      <c r="L3047">
        <v>0.36599999999999999</v>
      </c>
      <c r="M3047">
        <v>3</v>
      </c>
    </row>
    <row r="3048" spans="1:13" x14ac:dyDescent="0.2">
      <c r="A3048" t="s">
        <v>295</v>
      </c>
      <c r="B3048" t="s">
        <v>46</v>
      </c>
      <c r="C3048">
        <v>19</v>
      </c>
      <c r="D3048">
        <v>10.316000000000001</v>
      </c>
      <c r="E3048">
        <v>1940</v>
      </c>
      <c r="F3048">
        <v>1970</v>
      </c>
      <c r="G3048">
        <v>2000</v>
      </c>
      <c r="H3048" t="s">
        <v>22</v>
      </c>
      <c r="I3048">
        <v>513914</v>
      </c>
      <c r="J3048">
        <v>31610154</v>
      </c>
      <c r="K3048">
        <v>23.83</v>
      </c>
      <c r="L3048">
        <v>2.2029999999999998</v>
      </c>
      <c r="M3048">
        <v>3</v>
      </c>
    </row>
    <row r="3049" spans="1:13" x14ac:dyDescent="0.2">
      <c r="A3049" t="s">
        <v>295</v>
      </c>
      <c r="B3049" t="s">
        <v>48</v>
      </c>
      <c r="C3049">
        <v>20</v>
      </c>
      <c r="D3049">
        <v>10.468</v>
      </c>
      <c r="E3049">
        <v>2000</v>
      </c>
      <c r="F3049">
        <v>2018</v>
      </c>
      <c r="G3049">
        <v>2077</v>
      </c>
      <c r="H3049" t="s">
        <v>20</v>
      </c>
      <c r="I3049">
        <v>3741244</v>
      </c>
      <c r="J3049">
        <v>132640283</v>
      </c>
      <c r="K3049">
        <v>100</v>
      </c>
      <c r="L3049">
        <v>9.2460000000000004</v>
      </c>
      <c r="M3049">
        <v>3</v>
      </c>
    </row>
    <row r="3050" spans="1:13" x14ac:dyDescent="0.2">
      <c r="A3050" t="s">
        <v>295</v>
      </c>
      <c r="B3050" t="s">
        <v>50</v>
      </c>
      <c r="C3050">
        <v>21</v>
      </c>
      <c r="D3050">
        <v>10.958</v>
      </c>
      <c r="E3050">
        <v>2129</v>
      </c>
      <c r="F3050">
        <v>2173</v>
      </c>
      <c r="G3050">
        <v>2194</v>
      </c>
      <c r="H3050" t="s">
        <v>95</v>
      </c>
      <c r="I3050">
        <v>107354</v>
      </c>
      <c r="J3050">
        <v>4061573</v>
      </c>
      <c r="K3050">
        <v>3.06</v>
      </c>
      <c r="L3050">
        <v>0.28299999999999997</v>
      </c>
      <c r="M3050">
        <v>3</v>
      </c>
    </row>
    <row r="3051" spans="1:13" x14ac:dyDescent="0.2">
      <c r="A3051" t="s">
        <v>295</v>
      </c>
      <c r="B3051" t="s">
        <v>51</v>
      </c>
      <c r="C3051">
        <v>22</v>
      </c>
      <c r="D3051">
        <v>11.076000000000001</v>
      </c>
      <c r="E3051">
        <v>2194</v>
      </c>
      <c r="F3051">
        <v>2210</v>
      </c>
      <c r="G3051">
        <v>2221</v>
      </c>
      <c r="H3051" t="s">
        <v>116</v>
      </c>
      <c r="I3051">
        <v>125387</v>
      </c>
      <c r="J3051">
        <v>3501389</v>
      </c>
      <c r="K3051">
        <v>2.64</v>
      </c>
      <c r="L3051">
        <v>0.24399999999999999</v>
      </c>
      <c r="M3051">
        <v>3</v>
      </c>
    </row>
    <row r="3052" spans="1:13" x14ac:dyDescent="0.2">
      <c r="A3052" t="s">
        <v>295</v>
      </c>
      <c r="B3052" t="s">
        <v>53</v>
      </c>
      <c r="C3052">
        <v>23</v>
      </c>
      <c r="D3052">
        <v>11.157</v>
      </c>
      <c r="E3052">
        <v>2221</v>
      </c>
      <c r="F3052">
        <v>2236</v>
      </c>
      <c r="G3052">
        <v>2261</v>
      </c>
      <c r="H3052" t="s">
        <v>43</v>
      </c>
      <c r="I3052">
        <v>154069</v>
      </c>
      <c r="J3052">
        <v>7094647</v>
      </c>
      <c r="K3052">
        <v>5.35</v>
      </c>
      <c r="L3052">
        <v>0.495</v>
      </c>
      <c r="M3052">
        <v>3</v>
      </c>
    </row>
    <row r="3053" spans="1:13" x14ac:dyDescent="0.2">
      <c r="A3053" t="s">
        <v>295</v>
      </c>
      <c r="B3053" t="s">
        <v>55</v>
      </c>
      <c r="C3053">
        <v>24</v>
      </c>
      <c r="D3053">
        <v>11.935</v>
      </c>
      <c r="E3053">
        <v>2453</v>
      </c>
      <c r="F3053">
        <v>2482</v>
      </c>
      <c r="G3053">
        <v>2497</v>
      </c>
      <c r="H3053" t="s">
        <v>52</v>
      </c>
      <c r="I3053">
        <v>207415</v>
      </c>
      <c r="J3053">
        <v>6917084</v>
      </c>
      <c r="K3053">
        <v>5.21</v>
      </c>
      <c r="L3053">
        <v>0.48199999999999998</v>
      </c>
      <c r="M3053">
        <v>3</v>
      </c>
    </row>
    <row r="3054" spans="1:13" x14ac:dyDescent="0.2">
      <c r="A3054" t="s">
        <v>295</v>
      </c>
      <c r="B3054" t="s">
        <v>57</v>
      </c>
      <c r="C3054">
        <v>25</v>
      </c>
      <c r="D3054">
        <v>12.031000000000001</v>
      </c>
      <c r="E3054">
        <v>2497</v>
      </c>
      <c r="F3054">
        <v>2512</v>
      </c>
      <c r="G3054">
        <v>2552</v>
      </c>
      <c r="H3054" t="s">
        <v>47</v>
      </c>
      <c r="I3054">
        <v>207005</v>
      </c>
      <c r="J3054">
        <v>8858637</v>
      </c>
      <c r="K3054">
        <v>6.68</v>
      </c>
      <c r="L3054">
        <v>0.61699999999999999</v>
      </c>
      <c r="M3054">
        <v>3</v>
      </c>
    </row>
    <row r="3055" spans="1:13" x14ac:dyDescent="0.2">
      <c r="A3055" t="s">
        <v>295</v>
      </c>
      <c r="B3055" t="s">
        <v>58</v>
      </c>
      <c r="C3055">
        <v>26</v>
      </c>
      <c r="D3055">
        <v>12.292</v>
      </c>
      <c r="E3055">
        <v>2578</v>
      </c>
      <c r="F3055">
        <v>2595</v>
      </c>
      <c r="G3055">
        <v>2619</v>
      </c>
      <c r="H3055" t="s">
        <v>99</v>
      </c>
      <c r="I3055">
        <v>526072</v>
      </c>
      <c r="J3055">
        <v>16317087</v>
      </c>
      <c r="K3055">
        <v>12.3</v>
      </c>
      <c r="L3055">
        <v>1.137</v>
      </c>
      <c r="M3055">
        <v>3</v>
      </c>
    </row>
    <row r="3056" spans="1:13" x14ac:dyDescent="0.2">
      <c r="A3056" t="s">
        <v>295</v>
      </c>
      <c r="B3056" t="s">
        <v>59</v>
      </c>
      <c r="C3056">
        <v>27</v>
      </c>
      <c r="D3056">
        <v>13.201000000000001</v>
      </c>
      <c r="E3056">
        <v>2869</v>
      </c>
      <c r="F3056">
        <v>2882</v>
      </c>
      <c r="G3056">
        <v>2902</v>
      </c>
      <c r="H3056" t="s">
        <v>32</v>
      </c>
      <c r="I3056">
        <v>111484</v>
      </c>
      <c r="J3056">
        <v>2796920</v>
      </c>
      <c r="K3056">
        <v>2.11</v>
      </c>
      <c r="L3056">
        <v>0.19500000000000001</v>
      </c>
      <c r="M3056">
        <v>3</v>
      </c>
    </row>
    <row r="3057" spans="1:13" x14ac:dyDescent="0.2">
      <c r="A3057" t="s">
        <v>295</v>
      </c>
      <c r="B3057" t="s">
        <v>60</v>
      </c>
      <c r="C3057">
        <v>28</v>
      </c>
      <c r="D3057">
        <v>13.359</v>
      </c>
      <c r="E3057">
        <v>2909</v>
      </c>
      <c r="F3057">
        <v>2932</v>
      </c>
      <c r="G3057">
        <v>2947</v>
      </c>
      <c r="H3057" t="s">
        <v>38</v>
      </c>
      <c r="I3057">
        <v>237419</v>
      </c>
      <c r="J3057">
        <v>7693102</v>
      </c>
      <c r="K3057">
        <v>5.8</v>
      </c>
      <c r="L3057">
        <v>0.53600000000000003</v>
      </c>
      <c r="M3057">
        <v>3</v>
      </c>
    </row>
    <row r="3058" spans="1:13" x14ac:dyDescent="0.2">
      <c r="A3058" t="s">
        <v>295</v>
      </c>
      <c r="B3058" t="s">
        <v>61</v>
      </c>
      <c r="C3058">
        <v>29</v>
      </c>
      <c r="D3058">
        <v>13.512</v>
      </c>
      <c r="E3058">
        <v>2964</v>
      </c>
      <c r="F3058">
        <v>2981</v>
      </c>
      <c r="G3058">
        <v>3022</v>
      </c>
      <c r="H3058" t="s">
        <v>22</v>
      </c>
      <c r="I3058">
        <v>2280331</v>
      </c>
      <c r="J3058">
        <v>67275113</v>
      </c>
      <c r="K3058">
        <v>50.72</v>
      </c>
      <c r="L3058">
        <v>4.6890000000000001</v>
      </c>
      <c r="M3058">
        <v>3</v>
      </c>
    </row>
    <row r="3059" spans="1:13" x14ac:dyDescent="0.2">
      <c r="A3059" t="s">
        <v>295</v>
      </c>
      <c r="B3059" t="s">
        <v>62</v>
      </c>
      <c r="C3059">
        <v>30</v>
      </c>
      <c r="D3059">
        <v>13.888</v>
      </c>
      <c r="E3059">
        <v>3057</v>
      </c>
      <c r="F3059">
        <v>3099</v>
      </c>
      <c r="G3059">
        <v>3159</v>
      </c>
      <c r="H3059" t="s">
        <v>45</v>
      </c>
      <c r="I3059">
        <v>1732538</v>
      </c>
      <c r="J3059">
        <v>55212517</v>
      </c>
      <c r="K3059">
        <v>41.63</v>
      </c>
      <c r="L3059">
        <v>3.8490000000000002</v>
      </c>
      <c r="M3059">
        <v>3</v>
      </c>
    </row>
    <row r="3060" spans="1:13" x14ac:dyDescent="0.2">
      <c r="A3060" t="s">
        <v>295</v>
      </c>
      <c r="B3060" t="s">
        <v>63</v>
      </c>
      <c r="C3060">
        <v>31</v>
      </c>
      <c r="D3060">
        <v>14.512</v>
      </c>
      <c r="E3060">
        <v>3271</v>
      </c>
      <c r="F3060">
        <v>3297</v>
      </c>
      <c r="G3060">
        <v>3334</v>
      </c>
      <c r="H3060" t="s">
        <v>110</v>
      </c>
      <c r="I3060">
        <v>75762</v>
      </c>
      <c r="J3060">
        <v>3110354</v>
      </c>
      <c r="K3060">
        <v>2.34</v>
      </c>
      <c r="L3060">
        <v>0.217</v>
      </c>
      <c r="M3060">
        <v>3</v>
      </c>
    </row>
    <row r="3061" spans="1:13" x14ac:dyDescent="0.2">
      <c r="A3061" t="s">
        <v>295</v>
      </c>
      <c r="B3061" t="s">
        <v>65</v>
      </c>
      <c r="C3061">
        <v>32</v>
      </c>
      <c r="D3061">
        <v>14.728999999999999</v>
      </c>
      <c r="E3061">
        <v>3337</v>
      </c>
      <c r="F3061">
        <v>3365</v>
      </c>
      <c r="G3061">
        <v>3387</v>
      </c>
      <c r="H3061" t="s">
        <v>45</v>
      </c>
      <c r="I3061">
        <v>127824</v>
      </c>
      <c r="J3061">
        <v>4099101</v>
      </c>
      <c r="K3061">
        <v>3.09</v>
      </c>
      <c r="L3061">
        <v>0.28599999999999998</v>
      </c>
      <c r="M3061">
        <v>3</v>
      </c>
    </row>
    <row r="3062" spans="1:13" x14ac:dyDescent="0.2">
      <c r="A3062" t="s">
        <v>295</v>
      </c>
      <c r="B3062" t="s">
        <v>67</v>
      </c>
      <c r="C3062">
        <v>33</v>
      </c>
      <c r="D3062">
        <v>14.858000000000001</v>
      </c>
      <c r="E3062">
        <v>3387</v>
      </c>
      <c r="F3062">
        <v>3406</v>
      </c>
      <c r="G3062">
        <v>3419</v>
      </c>
      <c r="H3062" t="s">
        <v>20</v>
      </c>
      <c r="I3062">
        <v>143929</v>
      </c>
      <c r="J3062">
        <v>5254761</v>
      </c>
      <c r="K3062">
        <v>3.96</v>
      </c>
      <c r="L3062">
        <v>0.36599999999999999</v>
      </c>
      <c r="M3062">
        <v>3</v>
      </c>
    </row>
    <row r="3063" spans="1:13" x14ac:dyDescent="0.2">
      <c r="A3063" t="s">
        <v>295</v>
      </c>
      <c r="B3063" t="s">
        <v>69</v>
      </c>
      <c r="C3063">
        <v>34</v>
      </c>
      <c r="D3063">
        <v>14.949</v>
      </c>
      <c r="E3063">
        <v>3419</v>
      </c>
      <c r="F3063">
        <v>3435</v>
      </c>
      <c r="G3063">
        <v>3480</v>
      </c>
      <c r="H3063" t="s">
        <v>115</v>
      </c>
      <c r="I3063">
        <v>211414</v>
      </c>
      <c r="J3063">
        <v>11867514</v>
      </c>
      <c r="K3063">
        <v>8.9499999999999993</v>
      </c>
      <c r="L3063">
        <v>0.82699999999999996</v>
      </c>
      <c r="M3063">
        <v>3</v>
      </c>
    </row>
    <row r="3064" spans="1:13" x14ac:dyDescent="0.2">
      <c r="A3064" t="s">
        <v>295</v>
      </c>
      <c r="B3064" t="s">
        <v>70</v>
      </c>
      <c r="C3064">
        <v>35</v>
      </c>
      <c r="D3064">
        <v>15.159000000000001</v>
      </c>
      <c r="E3064">
        <v>3480</v>
      </c>
      <c r="F3064">
        <v>3501</v>
      </c>
      <c r="G3064">
        <v>3523</v>
      </c>
      <c r="H3064" t="s">
        <v>52</v>
      </c>
      <c r="I3064">
        <v>403854</v>
      </c>
      <c r="J3064">
        <v>14554525</v>
      </c>
      <c r="K3064">
        <v>10.97</v>
      </c>
      <c r="L3064">
        <v>1.0149999999999999</v>
      </c>
      <c r="M3064">
        <v>3</v>
      </c>
    </row>
    <row r="3065" spans="1:13" x14ac:dyDescent="0.2">
      <c r="A3065" t="s">
        <v>295</v>
      </c>
      <c r="B3065" t="s">
        <v>71</v>
      </c>
      <c r="C3065">
        <v>36</v>
      </c>
      <c r="D3065">
        <v>15.269</v>
      </c>
      <c r="E3065">
        <v>3523</v>
      </c>
      <c r="F3065">
        <v>3536</v>
      </c>
      <c r="G3065">
        <v>3564</v>
      </c>
      <c r="H3065" t="s">
        <v>124</v>
      </c>
      <c r="I3065">
        <v>115134</v>
      </c>
      <c r="J3065">
        <v>4078031</v>
      </c>
      <c r="K3065">
        <v>3.07</v>
      </c>
      <c r="L3065">
        <v>0.28399999999999997</v>
      </c>
      <c r="M3065">
        <v>3</v>
      </c>
    </row>
    <row r="3066" spans="1:13" x14ac:dyDescent="0.2">
      <c r="A3066" t="s">
        <v>295</v>
      </c>
      <c r="B3066" t="s">
        <v>72</v>
      </c>
      <c r="C3066">
        <v>37</v>
      </c>
      <c r="D3066">
        <v>15.44</v>
      </c>
      <c r="E3066">
        <v>3564</v>
      </c>
      <c r="F3066">
        <v>3590</v>
      </c>
      <c r="G3066">
        <v>3598</v>
      </c>
      <c r="H3066" t="s">
        <v>124</v>
      </c>
      <c r="I3066">
        <v>142444</v>
      </c>
      <c r="J3066">
        <v>4413293</v>
      </c>
      <c r="K3066">
        <v>3.33</v>
      </c>
      <c r="L3066">
        <v>0.308</v>
      </c>
      <c r="M3066">
        <v>3</v>
      </c>
    </row>
    <row r="3067" spans="1:13" x14ac:dyDescent="0.2">
      <c r="A3067" t="s">
        <v>295</v>
      </c>
      <c r="B3067" t="s">
        <v>73</v>
      </c>
      <c r="C3067">
        <v>38</v>
      </c>
      <c r="D3067">
        <v>15.491</v>
      </c>
      <c r="E3067">
        <v>3598</v>
      </c>
      <c r="F3067">
        <v>3607</v>
      </c>
      <c r="G3067">
        <v>3633</v>
      </c>
      <c r="H3067" t="s">
        <v>128</v>
      </c>
      <c r="I3067">
        <v>171087</v>
      </c>
      <c r="J3067">
        <v>4690952</v>
      </c>
      <c r="K3067">
        <v>3.54</v>
      </c>
      <c r="L3067">
        <v>0.32700000000000001</v>
      </c>
      <c r="M3067">
        <v>3</v>
      </c>
    </row>
    <row r="3068" spans="1:13" x14ac:dyDescent="0.2">
      <c r="A3068" t="s">
        <v>295</v>
      </c>
      <c r="B3068" t="s">
        <v>74</v>
      </c>
      <c r="C3068">
        <v>39</v>
      </c>
      <c r="D3068">
        <v>15.711</v>
      </c>
      <c r="E3068">
        <v>3660</v>
      </c>
      <c r="F3068">
        <v>3676</v>
      </c>
      <c r="G3068">
        <v>3699</v>
      </c>
      <c r="H3068" t="s">
        <v>124</v>
      </c>
      <c r="I3068">
        <v>89994</v>
      </c>
      <c r="J3068">
        <v>2645347</v>
      </c>
      <c r="K3068">
        <v>1.99</v>
      </c>
      <c r="L3068">
        <v>0.184</v>
      </c>
      <c r="M3068">
        <v>3</v>
      </c>
    </row>
    <row r="3069" spans="1:13" x14ac:dyDescent="0.2">
      <c r="A3069" t="s">
        <v>295</v>
      </c>
      <c r="B3069" t="s">
        <v>75</v>
      </c>
      <c r="C3069">
        <v>40</v>
      </c>
      <c r="D3069">
        <v>16</v>
      </c>
      <c r="E3069">
        <v>3734</v>
      </c>
      <c r="F3069">
        <v>3768</v>
      </c>
      <c r="G3069">
        <v>3787</v>
      </c>
      <c r="H3069" t="s">
        <v>76</v>
      </c>
      <c r="I3069">
        <v>1910854</v>
      </c>
      <c r="J3069">
        <v>47368989</v>
      </c>
      <c r="K3069">
        <v>35.71</v>
      </c>
      <c r="L3069">
        <v>3.302</v>
      </c>
      <c r="M3069">
        <v>3</v>
      </c>
    </row>
    <row r="3070" spans="1:13" x14ac:dyDescent="0.2">
      <c r="A3070" t="s">
        <v>295</v>
      </c>
      <c r="B3070" t="s">
        <v>77</v>
      </c>
      <c r="C3070">
        <v>41</v>
      </c>
      <c r="D3070">
        <v>16.11</v>
      </c>
      <c r="E3070">
        <v>3787</v>
      </c>
      <c r="F3070">
        <v>3802</v>
      </c>
      <c r="G3070">
        <v>3816</v>
      </c>
      <c r="H3070" t="s">
        <v>22</v>
      </c>
      <c r="I3070">
        <v>222329</v>
      </c>
      <c r="J3070">
        <v>6950602</v>
      </c>
      <c r="K3070">
        <v>5.24</v>
      </c>
      <c r="L3070">
        <v>0.48399999999999999</v>
      </c>
      <c r="M3070">
        <v>3</v>
      </c>
    </row>
    <row r="3071" spans="1:13" x14ac:dyDescent="0.2">
      <c r="A3071" t="s">
        <v>295</v>
      </c>
      <c r="B3071" t="s">
        <v>78</v>
      </c>
      <c r="C3071">
        <v>42</v>
      </c>
      <c r="D3071">
        <v>16.209</v>
      </c>
      <c r="E3071">
        <v>3816</v>
      </c>
      <c r="F3071">
        <v>3834</v>
      </c>
      <c r="G3071">
        <v>3860</v>
      </c>
      <c r="H3071" t="s">
        <v>26</v>
      </c>
      <c r="I3071">
        <v>2547695</v>
      </c>
      <c r="J3071">
        <v>72489501</v>
      </c>
      <c r="K3071">
        <v>54.65</v>
      </c>
      <c r="L3071">
        <v>5.0529999999999999</v>
      </c>
      <c r="M3071">
        <v>3</v>
      </c>
    </row>
    <row r="3072" spans="1:13" x14ac:dyDescent="0.2">
      <c r="A3072" t="s">
        <v>295</v>
      </c>
      <c r="B3072" t="s">
        <v>79</v>
      </c>
      <c r="C3072">
        <v>43</v>
      </c>
      <c r="D3072">
        <v>16.366</v>
      </c>
      <c r="E3072">
        <v>3860</v>
      </c>
      <c r="F3072">
        <v>3883</v>
      </c>
      <c r="G3072">
        <v>3909</v>
      </c>
      <c r="H3072" t="s">
        <v>22</v>
      </c>
      <c r="I3072">
        <v>1520995</v>
      </c>
      <c r="J3072">
        <v>42367385</v>
      </c>
      <c r="K3072">
        <v>31.94</v>
      </c>
      <c r="L3072">
        <v>2.9529999999999998</v>
      </c>
      <c r="M3072">
        <v>3</v>
      </c>
    </row>
    <row r="3073" spans="1:13" x14ac:dyDescent="0.2">
      <c r="A3073" t="s">
        <v>295</v>
      </c>
      <c r="B3073" t="s">
        <v>80</v>
      </c>
      <c r="C3073">
        <v>44</v>
      </c>
      <c r="D3073">
        <v>16.547000000000001</v>
      </c>
      <c r="E3073">
        <v>3909</v>
      </c>
      <c r="F3073">
        <v>3941</v>
      </c>
      <c r="G3073">
        <v>3973</v>
      </c>
      <c r="H3073" t="s">
        <v>118</v>
      </c>
      <c r="I3073">
        <v>3270785</v>
      </c>
      <c r="J3073">
        <v>82264133</v>
      </c>
      <c r="K3073">
        <v>62.02</v>
      </c>
      <c r="L3073">
        <v>5.734</v>
      </c>
      <c r="M3073">
        <v>3</v>
      </c>
    </row>
    <row r="3074" spans="1:13" x14ac:dyDescent="0.2">
      <c r="A3074" t="s">
        <v>295</v>
      </c>
      <c r="B3074" t="s">
        <v>81</v>
      </c>
      <c r="C3074">
        <v>45</v>
      </c>
      <c r="D3074">
        <v>17.324999999999999</v>
      </c>
      <c r="E3074">
        <v>4155</v>
      </c>
      <c r="F3074">
        <v>4186</v>
      </c>
      <c r="G3074">
        <v>4200</v>
      </c>
      <c r="H3074" t="s">
        <v>45</v>
      </c>
      <c r="I3074">
        <v>462869</v>
      </c>
      <c r="J3074">
        <v>11768881</v>
      </c>
      <c r="K3074">
        <v>8.8699999999999992</v>
      </c>
      <c r="L3074">
        <v>0.82</v>
      </c>
      <c r="M3074">
        <v>3</v>
      </c>
    </row>
    <row r="3075" spans="1:13" x14ac:dyDescent="0.2">
      <c r="A3075" t="s">
        <v>295</v>
      </c>
      <c r="B3075" t="s">
        <v>82</v>
      </c>
      <c r="C3075">
        <v>46</v>
      </c>
      <c r="D3075">
        <v>17.428999999999998</v>
      </c>
      <c r="E3075">
        <v>4200</v>
      </c>
      <c r="F3075">
        <v>4220</v>
      </c>
      <c r="G3075">
        <v>4242</v>
      </c>
      <c r="H3075" t="s">
        <v>30</v>
      </c>
      <c r="I3075">
        <v>898806</v>
      </c>
      <c r="J3075">
        <v>24704374</v>
      </c>
      <c r="K3075">
        <v>18.63</v>
      </c>
      <c r="L3075">
        <v>1.722</v>
      </c>
      <c r="M3075">
        <v>3</v>
      </c>
    </row>
    <row r="3076" spans="1:13" x14ac:dyDescent="0.2">
      <c r="A3076" t="s">
        <v>295</v>
      </c>
      <c r="B3076" t="s">
        <v>83</v>
      </c>
      <c r="C3076">
        <v>47</v>
      </c>
      <c r="D3076">
        <v>18.178999999999998</v>
      </c>
      <c r="E3076">
        <v>4430</v>
      </c>
      <c r="F3076">
        <v>4457</v>
      </c>
      <c r="G3076">
        <v>4497</v>
      </c>
      <c r="H3076" t="s">
        <v>162</v>
      </c>
      <c r="I3076">
        <v>150040</v>
      </c>
      <c r="J3076">
        <v>5807120</v>
      </c>
      <c r="K3076">
        <v>4.38</v>
      </c>
      <c r="L3076">
        <v>0.40500000000000003</v>
      </c>
      <c r="M3076">
        <v>3</v>
      </c>
    </row>
    <row r="3077" spans="1:13" x14ac:dyDescent="0.2">
      <c r="A3077" t="s">
        <v>295</v>
      </c>
      <c r="B3077" t="s">
        <v>85</v>
      </c>
      <c r="C3077">
        <v>48</v>
      </c>
      <c r="D3077">
        <v>18.516999999999999</v>
      </c>
      <c r="E3077">
        <v>4538</v>
      </c>
      <c r="F3077">
        <v>4563</v>
      </c>
      <c r="G3077">
        <v>4576</v>
      </c>
      <c r="H3077" t="s">
        <v>95</v>
      </c>
      <c r="I3077">
        <v>130191</v>
      </c>
      <c r="J3077">
        <v>3086793</v>
      </c>
      <c r="K3077">
        <v>2.33</v>
      </c>
      <c r="L3077">
        <v>0.215</v>
      </c>
      <c r="M3077">
        <v>3</v>
      </c>
    </row>
    <row r="3078" spans="1:13" x14ac:dyDescent="0.2">
      <c r="A3078" t="s">
        <v>295</v>
      </c>
      <c r="B3078" t="s">
        <v>86</v>
      </c>
      <c r="C3078">
        <v>49</v>
      </c>
      <c r="D3078">
        <v>18.591000000000001</v>
      </c>
      <c r="E3078">
        <v>4576</v>
      </c>
      <c r="F3078">
        <v>4587</v>
      </c>
      <c r="G3078">
        <v>4596</v>
      </c>
      <c r="H3078" t="s">
        <v>115</v>
      </c>
      <c r="I3078">
        <v>151300</v>
      </c>
      <c r="J3078">
        <v>3713822</v>
      </c>
      <c r="K3078">
        <v>2.8</v>
      </c>
      <c r="L3078">
        <v>0.25900000000000001</v>
      </c>
      <c r="M3078">
        <v>3</v>
      </c>
    </row>
    <row r="3079" spans="1:13" x14ac:dyDescent="0.2">
      <c r="A3079" t="s">
        <v>295</v>
      </c>
      <c r="B3079" t="s">
        <v>87</v>
      </c>
      <c r="C3079">
        <v>50</v>
      </c>
      <c r="D3079">
        <v>18.649000000000001</v>
      </c>
      <c r="E3079">
        <v>4596</v>
      </c>
      <c r="F3079">
        <v>4605</v>
      </c>
      <c r="G3079">
        <v>4631</v>
      </c>
      <c r="H3079" t="s">
        <v>115</v>
      </c>
      <c r="I3079">
        <v>200452</v>
      </c>
      <c r="J3079">
        <v>6488794</v>
      </c>
      <c r="K3079">
        <v>4.8899999999999997</v>
      </c>
      <c r="L3079">
        <v>0.45200000000000001</v>
      </c>
      <c r="M3079">
        <v>3</v>
      </c>
    </row>
    <row r="3080" spans="1:13" x14ac:dyDescent="0.2">
      <c r="A3080" t="s">
        <v>295</v>
      </c>
      <c r="B3080" t="s">
        <v>88</v>
      </c>
      <c r="C3080">
        <v>51</v>
      </c>
      <c r="D3080">
        <v>18.765999999999998</v>
      </c>
      <c r="E3080">
        <v>4631</v>
      </c>
      <c r="F3080">
        <v>4642</v>
      </c>
      <c r="G3080">
        <v>4658</v>
      </c>
      <c r="H3080" t="s">
        <v>52</v>
      </c>
      <c r="I3080">
        <v>105814</v>
      </c>
      <c r="J3080">
        <v>2581162</v>
      </c>
      <c r="K3080">
        <v>1.95</v>
      </c>
      <c r="L3080">
        <v>0.18</v>
      </c>
      <c r="M3080">
        <v>3</v>
      </c>
    </row>
    <row r="3081" spans="1:13" x14ac:dyDescent="0.2">
      <c r="A3081" t="s">
        <v>295</v>
      </c>
      <c r="B3081" t="s">
        <v>89</v>
      </c>
      <c r="C3081">
        <v>52</v>
      </c>
      <c r="D3081">
        <v>18.998999999999999</v>
      </c>
      <c r="E3081">
        <v>4691</v>
      </c>
      <c r="F3081">
        <v>4716</v>
      </c>
      <c r="G3081">
        <v>4740</v>
      </c>
      <c r="H3081" t="s">
        <v>22</v>
      </c>
      <c r="I3081">
        <v>323597</v>
      </c>
      <c r="J3081">
        <v>14675797</v>
      </c>
      <c r="K3081">
        <v>11.06</v>
      </c>
      <c r="L3081">
        <v>1.0229999999999999</v>
      </c>
      <c r="M3081">
        <v>3</v>
      </c>
    </row>
    <row r="3082" spans="1:13" x14ac:dyDescent="0.2">
      <c r="A3082" t="s">
        <v>295</v>
      </c>
      <c r="B3082" t="s">
        <v>91</v>
      </c>
      <c r="C3082">
        <v>53</v>
      </c>
      <c r="D3082">
        <v>19.186</v>
      </c>
      <c r="E3082">
        <v>4759</v>
      </c>
      <c r="F3082">
        <v>4775</v>
      </c>
      <c r="G3082">
        <v>4813</v>
      </c>
      <c r="H3082" t="s">
        <v>47</v>
      </c>
      <c r="I3082">
        <v>211427</v>
      </c>
      <c r="J3082">
        <v>5902948</v>
      </c>
      <c r="K3082">
        <v>4.45</v>
      </c>
      <c r="L3082">
        <v>0.41099999999999998</v>
      </c>
      <c r="M3082">
        <v>3</v>
      </c>
    </row>
    <row r="3083" spans="1:13" x14ac:dyDescent="0.2">
      <c r="A3083" t="s">
        <v>295</v>
      </c>
      <c r="B3083" t="s">
        <v>92</v>
      </c>
      <c r="C3083">
        <v>54</v>
      </c>
      <c r="D3083">
        <v>19.396000000000001</v>
      </c>
      <c r="E3083">
        <v>4814</v>
      </c>
      <c r="F3083">
        <v>4841</v>
      </c>
      <c r="G3083">
        <v>4853</v>
      </c>
      <c r="H3083" t="s">
        <v>127</v>
      </c>
      <c r="I3083">
        <v>320823</v>
      </c>
      <c r="J3083">
        <v>8167944</v>
      </c>
      <c r="K3083">
        <v>6.16</v>
      </c>
      <c r="L3083">
        <v>0.56899999999999995</v>
      </c>
      <c r="M3083">
        <v>3</v>
      </c>
    </row>
    <row r="3084" spans="1:13" x14ac:dyDescent="0.2">
      <c r="A3084" t="s">
        <v>295</v>
      </c>
      <c r="B3084" t="s">
        <v>93</v>
      </c>
      <c r="C3084">
        <v>55</v>
      </c>
      <c r="D3084">
        <v>19.501000000000001</v>
      </c>
      <c r="E3084">
        <v>4853</v>
      </c>
      <c r="F3084">
        <v>4875</v>
      </c>
      <c r="G3084">
        <v>4894</v>
      </c>
      <c r="H3084" t="s">
        <v>22</v>
      </c>
      <c r="I3084">
        <v>1347821</v>
      </c>
      <c r="J3084">
        <v>34975737</v>
      </c>
      <c r="K3084">
        <v>26.37</v>
      </c>
      <c r="L3084">
        <v>2.4380000000000002</v>
      </c>
      <c r="M3084">
        <v>3</v>
      </c>
    </row>
    <row r="3085" spans="1:13" x14ac:dyDescent="0.2">
      <c r="A3085" t="s">
        <v>295</v>
      </c>
      <c r="B3085" t="s">
        <v>94</v>
      </c>
      <c r="C3085">
        <v>56</v>
      </c>
      <c r="D3085">
        <v>19.879000000000001</v>
      </c>
      <c r="E3085">
        <v>4965</v>
      </c>
      <c r="F3085">
        <v>4994</v>
      </c>
      <c r="G3085">
        <v>5020</v>
      </c>
      <c r="H3085" t="s">
        <v>32</v>
      </c>
      <c r="I3085">
        <v>314404</v>
      </c>
      <c r="J3085">
        <v>9741517</v>
      </c>
      <c r="K3085">
        <v>7.34</v>
      </c>
      <c r="L3085">
        <v>0.67900000000000005</v>
      </c>
      <c r="M3085">
        <v>3</v>
      </c>
    </row>
    <row r="3086" spans="1:13" x14ac:dyDescent="0.2">
      <c r="A3086" t="s">
        <v>295</v>
      </c>
      <c r="B3086" t="s">
        <v>96</v>
      </c>
      <c r="C3086">
        <v>57</v>
      </c>
      <c r="D3086">
        <v>20.141999999999999</v>
      </c>
      <c r="E3086">
        <v>5056</v>
      </c>
      <c r="F3086">
        <v>5077</v>
      </c>
      <c r="G3086">
        <v>5086</v>
      </c>
      <c r="H3086" t="s">
        <v>240</v>
      </c>
      <c r="I3086">
        <v>134420</v>
      </c>
      <c r="J3086">
        <v>4101303</v>
      </c>
      <c r="K3086">
        <v>3.09</v>
      </c>
      <c r="L3086">
        <v>0.28599999999999998</v>
      </c>
      <c r="M3086">
        <v>3</v>
      </c>
    </row>
    <row r="3087" spans="1:13" x14ac:dyDescent="0.2">
      <c r="A3087" t="s">
        <v>295</v>
      </c>
      <c r="B3087" t="s">
        <v>97</v>
      </c>
      <c r="C3087">
        <v>58</v>
      </c>
      <c r="D3087">
        <v>20.195</v>
      </c>
      <c r="E3087">
        <v>5086</v>
      </c>
      <c r="F3087">
        <v>5094</v>
      </c>
      <c r="G3087">
        <v>5127</v>
      </c>
      <c r="H3087" t="s">
        <v>123</v>
      </c>
      <c r="I3087">
        <v>110715</v>
      </c>
      <c r="J3087">
        <v>4226673</v>
      </c>
      <c r="K3087">
        <v>3.19</v>
      </c>
      <c r="L3087">
        <v>0.29499999999999998</v>
      </c>
      <c r="M3087">
        <v>3</v>
      </c>
    </row>
    <row r="3088" spans="1:13" x14ac:dyDescent="0.2">
      <c r="A3088" t="s">
        <v>295</v>
      </c>
      <c r="B3088" t="s">
        <v>98</v>
      </c>
      <c r="C3088">
        <v>59</v>
      </c>
      <c r="D3088">
        <v>20.632999999999999</v>
      </c>
      <c r="E3088">
        <v>5194</v>
      </c>
      <c r="F3088">
        <v>5233</v>
      </c>
      <c r="G3088">
        <v>5262</v>
      </c>
      <c r="H3088" t="s">
        <v>167</v>
      </c>
      <c r="I3088">
        <v>151016</v>
      </c>
      <c r="J3088">
        <v>5517005</v>
      </c>
      <c r="K3088">
        <v>4.16</v>
      </c>
      <c r="L3088">
        <v>0.38500000000000001</v>
      </c>
      <c r="M3088">
        <v>3</v>
      </c>
    </row>
    <row r="3089" spans="1:13" x14ac:dyDescent="0.2">
      <c r="A3089" t="s">
        <v>295</v>
      </c>
      <c r="B3089" t="s">
        <v>100</v>
      </c>
      <c r="C3089">
        <v>60</v>
      </c>
      <c r="D3089">
        <v>20.890999999999998</v>
      </c>
      <c r="E3089">
        <v>5295</v>
      </c>
      <c r="F3089">
        <v>5314</v>
      </c>
      <c r="G3089">
        <v>5338</v>
      </c>
      <c r="H3089" t="s">
        <v>156</v>
      </c>
      <c r="I3089">
        <v>87870</v>
      </c>
      <c r="J3089">
        <v>3112690</v>
      </c>
      <c r="K3089">
        <v>2.35</v>
      </c>
      <c r="L3089">
        <v>0.217</v>
      </c>
      <c r="M3089">
        <v>3</v>
      </c>
    </row>
    <row r="3090" spans="1:13" x14ac:dyDescent="0.2">
      <c r="A3090" t="s">
        <v>295</v>
      </c>
      <c r="B3090" t="s">
        <v>102</v>
      </c>
      <c r="C3090">
        <v>61</v>
      </c>
      <c r="D3090">
        <v>21.288</v>
      </c>
      <c r="E3090">
        <v>5427</v>
      </c>
      <c r="F3090">
        <v>5440</v>
      </c>
      <c r="G3090">
        <v>5454</v>
      </c>
      <c r="H3090" t="s">
        <v>113</v>
      </c>
      <c r="I3090">
        <v>115973</v>
      </c>
      <c r="J3090">
        <v>4000444</v>
      </c>
      <c r="K3090">
        <v>3.02</v>
      </c>
      <c r="L3090">
        <v>0.27900000000000003</v>
      </c>
      <c r="M3090">
        <v>3</v>
      </c>
    </row>
    <row r="3091" spans="1:13" x14ac:dyDescent="0.2">
      <c r="A3091" t="s">
        <v>295</v>
      </c>
      <c r="B3091" t="s">
        <v>103</v>
      </c>
      <c r="C3091">
        <v>62</v>
      </c>
      <c r="D3091">
        <v>21.506</v>
      </c>
      <c r="E3091">
        <v>5488</v>
      </c>
      <c r="F3091">
        <v>5509</v>
      </c>
      <c r="G3091">
        <v>5535</v>
      </c>
      <c r="H3091" t="s">
        <v>52</v>
      </c>
      <c r="I3091">
        <v>289918</v>
      </c>
      <c r="J3091">
        <v>9820353</v>
      </c>
      <c r="K3091">
        <v>7.4</v>
      </c>
      <c r="L3091">
        <v>0.68500000000000005</v>
      </c>
      <c r="M3091">
        <v>3</v>
      </c>
    </row>
    <row r="3092" spans="1:13" x14ac:dyDescent="0.2">
      <c r="A3092" t="s">
        <v>295</v>
      </c>
      <c r="B3092" t="s">
        <v>104</v>
      </c>
      <c r="C3092">
        <v>63</v>
      </c>
      <c r="D3092">
        <v>21.63</v>
      </c>
      <c r="E3092">
        <v>5535</v>
      </c>
      <c r="F3092">
        <v>5548</v>
      </c>
      <c r="G3092">
        <v>5565</v>
      </c>
      <c r="H3092" t="s">
        <v>52</v>
      </c>
      <c r="I3092">
        <v>256319</v>
      </c>
      <c r="J3092">
        <v>6887682</v>
      </c>
      <c r="K3092">
        <v>5.19</v>
      </c>
      <c r="L3092">
        <v>0.48</v>
      </c>
      <c r="M3092">
        <v>3</v>
      </c>
    </row>
    <row r="3093" spans="1:13" x14ac:dyDescent="0.2">
      <c r="A3093" t="s">
        <v>295</v>
      </c>
      <c r="B3093" t="s">
        <v>106</v>
      </c>
      <c r="C3093">
        <v>64</v>
      </c>
      <c r="D3093">
        <v>21.834</v>
      </c>
      <c r="E3093">
        <v>5593</v>
      </c>
      <c r="F3093">
        <v>5612</v>
      </c>
      <c r="G3093">
        <v>5643</v>
      </c>
      <c r="H3093" t="s">
        <v>118</v>
      </c>
      <c r="I3093">
        <v>1924284</v>
      </c>
      <c r="J3093">
        <v>47508847</v>
      </c>
      <c r="K3093">
        <v>35.82</v>
      </c>
      <c r="L3093">
        <v>3.3119999999999998</v>
      </c>
      <c r="M3093">
        <v>3</v>
      </c>
    </row>
    <row r="3094" spans="1:13" x14ac:dyDescent="0.2">
      <c r="A3094" t="s">
        <v>295</v>
      </c>
      <c r="B3094" t="s">
        <v>107</v>
      </c>
      <c r="C3094">
        <v>65</v>
      </c>
      <c r="D3094">
        <v>22.074000000000002</v>
      </c>
      <c r="E3094">
        <v>5672</v>
      </c>
      <c r="F3094">
        <v>5688</v>
      </c>
      <c r="G3094">
        <v>5728</v>
      </c>
      <c r="H3094" t="s">
        <v>122</v>
      </c>
      <c r="I3094">
        <v>292403</v>
      </c>
      <c r="J3094">
        <v>8029670</v>
      </c>
      <c r="K3094">
        <v>6.05</v>
      </c>
      <c r="L3094">
        <v>0.56000000000000005</v>
      </c>
      <c r="M3094">
        <v>3</v>
      </c>
    </row>
    <row r="3095" spans="1:13" x14ac:dyDescent="0.2">
      <c r="A3095" t="s">
        <v>295</v>
      </c>
      <c r="B3095" t="s">
        <v>108</v>
      </c>
      <c r="C3095">
        <v>66</v>
      </c>
      <c r="D3095">
        <v>22.280999999999999</v>
      </c>
      <c r="E3095">
        <v>5729</v>
      </c>
      <c r="F3095">
        <v>5754</v>
      </c>
      <c r="G3095">
        <v>5778</v>
      </c>
      <c r="H3095" t="s">
        <v>38</v>
      </c>
      <c r="I3095">
        <v>725469</v>
      </c>
      <c r="J3095">
        <v>23607281</v>
      </c>
      <c r="K3095">
        <v>17.8</v>
      </c>
      <c r="L3095">
        <v>1.6459999999999999</v>
      </c>
      <c r="M3095">
        <v>3</v>
      </c>
    </row>
    <row r="3096" spans="1:13" x14ac:dyDescent="0.2">
      <c r="A3096" t="s">
        <v>295</v>
      </c>
      <c r="B3096" t="s">
        <v>109</v>
      </c>
      <c r="C3096">
        <v>67</v>
      </c>
      <c r="D3096">
        <v>22.417999999999999</v>
      </c>
      <c r="E3096">
        <v>5778</v>
      </c>
      <c r="F3096">
        <v>5797</v>
      </c>
      <c r="G3096">
        <v>5846</v>
      </c>
      <c r="H3096" t="s">
        <v>101</v>
      </c>
      <c r="I3096">
        <v>1638654</v>
      </c>
      <c r="J3096">
        <v>43238318</v>
      </c>
      <c r="K3096">
        <v>32.6</v>
      </c>
      <c r="L3096">
        <v>3.0139999999999998</v>
      </c>
      <c r="M3096">
        <v>3</v>
      </c>
    </row>
    <row r="3097" spans="1:13" x14ac:dyDescent="0.2">
      <c r="A3097" t="s">
        <v>295</v>
      </c>
      <c r="B3097" t="s">
        <v>130</v>
      </c>
      <c r="C3097">
        <v>68</v>
      </c>
      <c r="D3097">
        <v>22.698</v>
      </c>
      <c r="E3097">
        <v>5855</v>
      </c>
      <c r="F3097">
        <v>5886</v>
      </c>
      <c r="G3097">
        <v>5904</v>
      </c>
      <c r="H3097" t="s">
        <v>14</v>
      </c>
      <c r="I3097">
        <v>103503</v>
      </c>
      <c r="J3097">
        <v>2825358</v>
      </c>
      <c r="K3097">
        <v>2.13</v>
      </c>
      <c r="L3097">
        <v>0.19700000000000001</v>
      </c>
      <c r="M3097">
        <v>3</v>
      </c>
    </row>
    <row r="3098" spans="1:13" x14ac:dyDescent="0.2">
      <c r="A3098" t="s">
        <v>295</v>
      </c>
      <c r="B3098" t="s">
        <v>131</v>
      </c>
      <c r="C3098">
        <v>69</v>
      </c>
      <c r="D3098">
        <v>23.109000000000002</v>
      </c>
      <c r="E3098">
        <v>5969</v>
      </c>
      <c r="F3098">
        <v>6016</v>
      </c>
      <c r="G3098">
        <v>6028</v>
      </c>
      <c r="H3098" t="s">
        <v>95</v>
      </c>
      <c r="I3098">
        <v>85743</v>
      </c>
      <c r="J3098">
        <v>2720776</v>
      </c>
      <c r="K3098">
        <v>2.0499999999999998</v>
      </c>
      <c r="L3098">
        <v>0.19</v>
      </c>
      <c r="M3098">
        <v>3</v>
      </c>
    </row>
    <row r="3099" spans="1:13" x14ac:dyDescent="0.2">
      <c r="A3099" t="s">
        <v>295</v>
      </c>
      <c r="B3099" t="s">
        <v>132</v>
      </c>
      <c r="C3099">
        <v>70</v>
      </c>
      <c r="D3099">
        <v>23.193999999999999</v>
      </c>
      <c r="E3099">
        <v>6028</v>
      </c>
      <c r="F3099">
        <v>6043</v>
      </c>
      <c r="G3099">
        <v>6060</v>
      </c>
      <c r="H3099" t="s">
        <v>26</v>
      </c>
      <c r="I3099">
        <v>242908</v>
      </c>
      <c r="J3099">
        <v>5733217</v>
      </c>
      <c r="K3099">
        <v>4.32</v>
      </c>
      <c r="L3099">
        <v>0.4</v>
      </c>
      <c r="M3099">
        <v>3</v>
      </c>
    </row>
    <row r="3100" spans="1:13" x14ac:dyDescent="0.2">
      <c r="A3100" t="s">
        <v>295</v>
      </c>
      <c r="B3100" t="s">
        <v>133</v>
      </c>
      <c r="C3100">
        <v>71</v>
      </c>
      <c r="D3100">
        <v>23.454999999999998</v>
      </c>
      <c r="E3100">
        <v>6095</v>
      </c>
      <c r="F3100">
        <v>6125</v>
      </c>
      <c r="G3100">
        <v>6150</v>
      </c>
      <c r="H3100" t="s">
        <v>36</v>
      </c>
      <c r="I3100">
        <v>91373</v>
      </c>
      <c r="J3100">
        <v>4025705</v>
      </c>
      <c r="K3100">
        <v>3.04</v>
      </c>
      <c r="L3100">
        <v>0.28100000000000003</v>
      </c>
      <c r="M3100">
        <v>3</v>
      </c>
    </row>
    <row r="3101" spans="1:13" x14ac:dyDescent="0.2">
      <c r="A3101" t="s">
        <v>295</v>
      </c>
      <c r="B3101" t="s">
        <v>134</v>
      </c>
      <c r="C3101">
        <v>72</v>
      </c>
      <c r="D3101">
        <v>23.91</v>
      </c>
      <c r="E3101">
        <v>6259</v>
      </c>
      <c r="F3101">
        <v>6269</v>
      </c>
      <c r="G3101">
        <v>6299</v>
      </c>
      <c r="H3101" t="s">
        <v>52</v>
      </c>
      <c r="I3101">
        <v>96875</v>
      </c>
      <c r="J3101">
        <v>3349488</v>
      </c>
      <c r="K3101">
        <v>2.5299999999999998</v>
      </c>
      <c r="L3101">
        <v>0.23300000000000001</v>
      </c>
      <c r="M3101">
        <v>3</v>
      </c>
    </row>
    <row r="3102" spans="1:13" x14ac:dyDescent="0.2">
      <c r="A3102" t="s">
        <v>295</v>
      </c>
      <c r="B3102" t="s">
        <v>135</v>
      </c>
      <c r="C3102">
        <v>73</v>
      </c>
      <c r="D3102">
        <v>24.14</v>
      </c>
      <c r="E3102">
        <v>6299</v>
      </c>
      <c r="F3102">
        <v>6342</v>
      </c>
      <c r="G3102">
        <v>6359</v>
      </c>
      <c r="H3102" t="s">
        <v>99</v>
      </c>
      <c r="I3102">
        <v>144561</v>
      </c>
      <c r="J3102">
        <v>5026348</v>
      </c>
      <c r="K3102">
        <v>3.79</v>
      </c>
      <c r="L3102">
        <v>0.35</v>
      </c>
      <c r="M3102">
        <v>3</v>
      </c>
    </row>
    <row r="3103" spans="1:13" x14ac:dyDescent="0.2">
      <c r="A3103" t="s">
        <v>295</v>
      </c>
      <c r="B3103" t="s">
        <v>136</v>
      </c>
      <c r="C3103">
        <v>74</v>
      </c>
      <c r="D3103">
        <v>24.247</v>
      </c>
      <c r="E3103">
        <v>6359</v>
      </c>
      <c r="F3103">
        <v>6376</v>
      </c>
      <c r="G3103">
        <v>6387</v>
      </c>
      <c r="H3103" t="s">
        <v>115</v>
      </c>
      <c r="I3103">
        <v>134851</v>
      </c>
      <c r="J3103">
        <v>3754609</v>
      </c>
      <c r="K3103">
        <v>2.83</v>
      </c>
      <c r="L3103">
        <v>0.26200000000000001</v>
      </c>
      <c r="M3103">
        <v>3</v>
      </c>
    </row>
    <row r="3104" spans="1:13" x14ac:dyDescent="0.2">
      <c r="A3104" t="s">
        <v>295</v>
      </c>
      <c r="B3104" t="s">
        <v>137</v>
      </c>
      <c r="C3104">
        <v>75</v>
      </c>
      <c r="D3104">
        <v>24.327999999999999</v>
      </c>
      <c r="E3104">
        <v>6387</v>
      </c>
      <c r="F3104">
        <v>6401</v>
      </c>
      <c r="G3104">
        <v>6417</v>
      </c>
      <c r="H3104" t="s">
        <v>26</v>
      </c>
      <c r="I3104">
        <v>355098</v>
      </c>
      <c r="J3104">
        <v>8783061</v>
      </c>
      <c r="K3104">
        <v>6.62</v>
      </c>
      <c r="L3104">
        <v>0.61199999999999999</v>
      </c>
      <c r="M3104">
        <v>3</v>
      </c>
    </row>
    <row r="3105" spans="1:13" x14ac:dyDescent="0.2">
      <c r="A3105" t="s">
        <v>295</v>
      </c>
      <c r="B3105" t="s">
        <v>138</v>
      </c>
      <c r="C3105">
        <v>76</v>
      </c>
      <c r="D3105">
        <v>24.419</v>
      </c>
      <c r="E3105">
        <v>6417</v>
      </c>
      <c r="F3105">
        <v>6430</v>
      </c>
      <c r="G3105">
        <v>6449</v>
      </c>
      <c r="H3105" t="s">
        <v>26</v>
      </c>
      <c r="I3105">
        <v>94237</v>
      </c>
      <c r="J3105">
        <v>2837143</v>
      </c>
      <c r="K3105">
        <v>2.14</v>
      </c>
      <c r="L3105">
        <v>0.19800000000000001</v>
      </c>
      <c r="M3105">
        <v>3</v>
      </c>
    </row>
    <row r="3106" spans="1:13" x14ac:dyDescent="0.2">
      <c r="A3106" t="s">
        <v>295</v>
      </c>
      <c r="B3106" t="s">
        <v>139</v>
      </c>
      <c r="C3106">
        <v>77</v>
      </c>
      <c r="D3106">
        <v>24.6</v>
      </c>
      <c r="E3106">
        <v>6469</v>
      </c>
      <c r="F3106">
        <v>6487</v>
      </c>
      <c r="G3106">
        <v>6503</v>
      </c>
      <c r="H3106" t="s">
        <v>26</v>
      </c>
      <c r="I3106">
        <v>196647</v>
      </c>
      <c r="J3106">
        <v>5109789</v>
      </c>
      <c r="K3106">
        <v>3.85</v>
      </c>
      <c r="L3106">
        <v>0.35599999999999998</v>
      </c>
      <c r="M3106">
        <v>3</v>
      </c>
    </row>
    <row r="3107" spans="1:13" x14ac:dyDescent="0.2">
      <c r="A3107" t="s">
        <v>295</v>
      </c>
      <c r="B3107" t="s">
        <v>140</v>
      </c>
      <c r="C3107">
        <v>78</v>
      </c>
      <c r="D3107">
        <v>24.76</v>
      </c>
      <c r="E3107">
        <v>6520</v>
      </c>
      <c r="F3107">
        <v>6538</v>
      </c>
      <c r="G3107">
        <v>6556</v>
      </c>
      <c r="H3107" t="s">
        <v>34</v>
      </c>
      <c r="I3107">
        <v>520778</v>
      </c>
      <c r="J3107">
        <v>13118670</v>
      </c>
      <c r="K3107">
        <v>9.89</v>
      </c>
      <c r="L3107">
        <v>0.91400000000000003</v>
      </c>
      <c r="M3107">
        <v>3</v>
      </c>
    </row>
    <row r="3108" spans="1:13" x14ac:dyDescent="0.2">
      <c r="A3108" t="s">
        <v>295</v>
      </c>
      <c r="B3108" t="s">
        <v>141</v>
      </c>
      <c r="C3108">
        <v>79</v>
      </c>
      <c r="D3108">
        <v>24.975000000000001</v>
      </c>
      <c r="E3108">
        <v>6567</v>
      </c>
      <c r="F3108">
        <v>6606</v>
      </c>
      <c r="G3108">
        <v>6627</v>
      </c>
      <c r="H3108" t="s">
        <v>38</v>
      </c>
      <c r="I3108">
        <v>391476</v>
      </c>
      <c r="J3108">
        <v>9959019</v>
      </c>
      <c r="K3108">
        <v>7.51</v>
      </c>
      <c r="L3108">
        <v>0.69399999999999995</v>
      </c>
      <c r="M3108">
        <v>3</v>
      </c>
    </row>
    <row r="3109" spans="1:13" x14ac:dyDescent="0.2">
      <c r="A3109" t="s">
        <v>295</v>
      </c>
      <c r="B3109" t="s">
        <v>142</v>
      </c>
      <c r="C3109">
        <v>80</v>
      </c>
      <c r="D3109">
        <v>25.119</v>
      </c>
      <c r="E3109">
        <v>6627</v>
      </c>
      <c r="F3109">
        <v>6651</v>
      </c>
      <c r="G3109">
        <v>6671</v>
      </c>
      <c r="H3109" t="s">
        <v>26</v>
      </c>
      <c r="I3109">
        <v>92331</v>
      </c>
      <c r="J3109">
        <v>2694964</v>
      </c>
      <c r="K3109">
        <v>2.0299999999999998</v>
      </c>
      <c r="L3109">
        <v>0.188</v>
      </c>
      <c r="M3109">
        <v>3</v>
      </c>
    </row>
    <row r="3110" spans="1:13" x14ac:dyDescent="0.2">
      <c r="A3110" t="s">
        <v>295</v>
      </c>
      <c r="B3110" t="s">
        <v>143</v>
      </c>
      <c r="C3110">
        <v>81</v>
      </c>
      <c r="D3110">
        <v>26.065000000000001</v>
      </c>
      <c r="E3110">
        <v>6916</v>
      </c>
      <c r="F3110">
        <v>6951</v>
      </c>
      <c r="G3110">
        <v>6982</v>
      </c>
      <c r="H3110" t="s">
        <v>45</v>
      </c>
      <c r="I3110">
        <v>674157</v>
      </c>
      <c r="J3110">
        <v>18996786</v>
      </c>
      <c r="K3110">
        <v>14.32</v>
      </c>
      <c r="L3110">
        <v>1.3240000000000001</v>
      </c>
      <c r="M3110">
        <v>3</v>
      </c>
    </row>
    <row r="3111" spans="1:13" x14ac:dyDescent="0.2">
      <c r="A3111" t="s">
        <v>295</v>
      </c>
      <c r="B3111" t="s">
        <v>144</v>
      </c>
      <c r="C3111">
        <v>82</v>
      </c>
      <c r="D3111">
        <v>26.69</v>
      </c>
      <c r="E3111">
        <v>7107</v>
      </c>
      <c r="F3111">
        <v>7148</v>
      </c>
      <c r="G3111">
        <v>7179</v>
      </c>
      <c r="H3111" t="s">
        <v>166</v>
      </c>
      <c r="I3111">
        <v>276875</v>
      </c>
      <c r="J3111">
        <v>9119812</v>
      </c>
      <c r="K3111">
        <v>6.88</v>
      </c>
      <c r="L3111">
        <v>0.63600000000000001</v>
      </c>
      <c r="M3111">
        <v>3</v>
      </c>
    </row>
    <row r="3112" spans="1:13" x14ac:dyDescent="0.2">
      <c r="A3112" t="s">
        <v>295</v>
      </c>
      <c r="B3112" t="s">
        <v>146</v>
      </c>
      <c r="C3112">
        <v>83</v>
      </c>
      <c r="D3112">
        <v>26.99</v>
      </c>
      <c r="E3112">
        <v>7214</v>
      </c>
      <c r="F3112">
        <v>7243</v>
      </c>
      <c r="G3112">
        <v>7275</v>
      </c>
      <c r="H3112" t="s">
        <v>90</v>
      </c>
      <c r="I3112">
        <v>172263</v>
      </c>
      <c r="J3112">
        <v>4634303</v>
      </c>
      <c r="K3112">
        <v>3.49</v>
      </c>
      <c r="L3112">
        <v>0.32300000000000001</v>
      </c>
      <c r="M3112">
        <v>3</v>
      </c>
    </row>
    <row r="3113" spans="1:13" x14ac:dyDescent="0.2">
      <c r="A3113" t="s">
        <v>295</v>
      </c>
      <c r="B3113" t="s">
        <v>148</v>
      </c>
      <c r="C3113">
        <v>84</v>
      </c>
      <c r="D3113">
        <v>28.202999999999999</v>
      </c>
      <c r="E3113">
        <v>7587</v>
      </c>
      <c r="F3113">
        <v>7627</v>
      </c>
      <c r="G3113">
        <v>7652</v>
      </c>
      <c r="H3113" t="s">
        <v>157</v>
      </c>
      <c r="I3113">
        <v>209101</v>
      </c>
      <c r="J3113">
        <v>9274530</v>
      </c>
      <c r="K3113">
        <v>6.99</v>
      </c>
      <c r="L3113">
        <v>0.64600000000000002</v>
      </c>
      <c r="M3113">
        <v>3</v>
      </c>
    </row>
    <row r="3114" spans="1:13" x14ac:dyDescent="0.2">
      <c r="A3114" t="s">
        <v>295</v>
      </c>
      <c r="B3114" t="s">
        <v>149</v>
      </c>
      <c r="C3114">
        <v>85</v>
      </c>
      <c r="D3114">
        <v>28.815999999999999</v>
      </c>
      <c r="E3114">
        <v>7789</v>
      </c>
      <c r="F3114">
        <v>7821</v>
      </c>
      <c r="G3114">
        <v>7839</v>
      </c>
      <c r="H3114" t="s">
        <v>155</v>
      </c>
      <c r="I3114">
        <v>354454</v>
      </c>
      <c r="J3114">
        <v>9614099</v>
      </c>
      <c r="K3114">
        <v>7.25</v>
      </c>
      <c r="L3114">
        <v>0.67</v>
      </c>
      <c r="M3114">
        <v>3</v>
      </c>
    </row>
    <row r="3115" spans="1:13" x14ac:dyDescent="0.2">
      <c r="A3115" t="s">
        <v>295</v>
      </c>
      <c r="B3115" t="s">
        <v>150</v>
      </c>
      <c r="C3115">
        <v>86</v>
      </c>
      <c r="D3115">
        <v>28.923999999999999</v>
      </c>
      <c r="E3115">
        <v>7839</v>
      </c>
      <c r="F3115">
        <v>7855</v>
      </c>
      <c r="G3115">
        <v>7873</v>
      </c>
      <c r="H3115" t="s">
        <v>54</v>
      </c>
      <c r="I3115">
        <v>245076</v>
      </c>
      <c r="J3115">
        <v>6853296</v>
      </c>
      <c r="K3115">
        <v>5.17</v>
      </c>
      <c r="L3115">
        <v>0.47799999999999998</v>
      </c>
      <c r="M3115">
        <v>3</v>
      </c>
    </row>
    <row r="3116" spans="1:13" x14ac:dyDescent="0.2">
      <c r="A3116" t="s">
        <v>295</v>
      </c>
      <c r="B3116" t="s">
        <v>151</v>
      </c>
      <c r="C3116">
        <v>87</v>
      </c>
      <c r="D3116">
        <v>29.254999999999999</v>
      </c>
      <c r="E3116">
        <v>7922</v>
      </c>
      <c r="F3116">
        <v>7959</v>
      </c>
      <c r="G3116">
        <v>8002</v>
      </c>
      <c r="H3116" t="s">
        <v>64</v>
      </c>
      <c r="I3116">
        <v>145687</v>
      </c>
      <c r="J3116">
        <v>5321930</v>
      </c>
      <c r="K3116">
        <v>4.01</v>
      </c>
      <c r="L3116">
        <v>0.371</v>
      </c>
      <c r="M3116">
        <v>3</v>
      </c>
    </row>
    <row r="3117" spans="1:13" x14ac:dyDescent="0.2">
      <c r="A3117" t="s">
        <v>295</v>
      </c>
      <c r="B3117" t="s">
        <v>288</v>
      </c>
      <c r="C3117">
        <v>88</v>
      </c>
      <c r="D3117">
        <v>31.236999999999998</v>
      </c>
      <c r="E3117">
        <v>8555</v>
      </c>
      <c r="F3117">
        <v>8586</v>
      </c>
      <c r="G3117">
        <v>8627</v>
      </c>
      <c r="H3117" t="s">
        <v>114</v>
      </c>
      <c r="I3117">
        <v>379276</v>
      </c>
      <c r="J3117">
        <v>11160901</v>
      </c>
      <c r="K3117">
        <v>8.41</v>
      </c>
      <c r="L3117">
        <v>0.77800000000000002</v>
      </c>
      <c r="M3117">
        <v>3</v>
      </c>
    </row>
    <row r="3118" spans="1:13" x14ac:dyDescent="0.2">
      <c r="A3118" t="s">
        <v>295</v>
      </c>
      <c r="B3118" t="s">
        <v>289</v>
      </c>
      <c r="C3118">
        <v>89</v>
      </c>
      <c r="D3118">
        <v>31.614000000000001</v>
      </c>
      <c r="E3118">
        <v>8674</v>
      </c>
      <c r="F3118">
        <v>8705</v>
      </c>
      <c r="G3118">
        <v>8736</v>
      </c>
      <c r="H3118" t="s">
        <v>95</v>
      </c>
      <c r="I3118">
        <v>117699</v>
      </c>
      <c r="J3118">
        <v>3958634</v>
      </c>
      <c r="K3118">
        <v>2.98</v>
      </c>
      <c r="L3118">
        <v>0.27600000000000002</v>
      </c>
      <c r="M3118">
        <v>3</v>
      </c>
    </row>
    <row r="3119" spans="1:13" x14ac:dyDescent="0.2">
      <c r="A3119" t="s">
        <v>295</v>
      </c>
      <c r="B3119" t="s">
        <v>290</v>
      </c>
      <c r="C3119">
        <v>90</v>
      </c>
      <c r="D3119">
        <v>32.000999999999998</v>
      </c>
      <c r="E3119">
        <v>8776</v>
      </c>
      <c r="F3119">
        <v>8828</v>
      </c>
      <c r="G3119">
        <v>8887</v>
      </c>
      <c r="H3119" t="s">
        <v>66</v>
      </c>
      <c r="I3119">
        <v>917096</v>
      </c>
      <c r="J3119">
        <v>27869745</v>
      </c>
      <c r="K3119">
        <v>21.01</v>
      </c>
      <c r="L3119">
        <v>1.9430000000000001</v>
      </c>
      <c r="M3119">
        <v>3</v>
      </c>
    </row>
    <row r="3120" spans="1:13" x14ac:dyDescent="0.2">
      <c r="A3120" t="s">
        <v>295</v>
      </c>
      <c r="B3120" t="s">
        <v>291</v>
      </c>
      <c r="C3120">
        <v>91</v>
      </c>
      <c r="D3120">
        <v>32.869</v>
      </c>
      <c r="E3120">
        <v>9071</v>
      </c>
      <c r="F3120">
        <v>9102</v>
      </c>
      <c r="G3120">
        <v>9127</v>
      </c>
      <c r="H3120" t="s">
        <v>66</v>
      </c>
      <c r="I3120">
        <v>69458</v>
      </c>
      <c r="J3120">
        <v>1864533</v>
      </c>
      <c r="K3120">
        <v>1.41</v>
      </c>
      <c r="L3120">
        <v>0.13</v>
      </c>
      <c r="M3120">
        <v>3</v>
      </c>
    </row>
    <row r="3121" spans="1:13" x14ac:dyDescent="0.2">
      <c r="A3121" t="s">
        <v>297</v>
      </c>
      <c r="B3121" t="s">
        <v>13</v>
      </c>
      <c r="C3121">
        <v>1</v>
      </c>
      <c r="D3121">
        <v>4.859</v>
      </c>
      <c r="E3121">
        <v>233</v>
      </c>
      <c r="F3121">
        <v>244</v>
      </c>
      <c r="G3121">
        <v>288</v>
      </c>
      <c r="H3121" t="s">
        <v>20</v>
      </c>
      <c r="I3121">
        <v>222400</v>
      </c>
      <c r="J3121">
        <v>7904931</v>
      </c>
      <c r="K3121">
        <v>6.81</v>
      </c>
      <c r="L3121">
        <v>1.1819999999999999</v>
      </c>
      <c r="M3121">
        <v>3</v>
      </c>
    </row>
    <row r="3122" spans="1:13" x14ac:dyDescent="0.2">
      <c r="A3122" t="s">
        <v>297</v>
      </c>
      <c r="B3122" t="s">
        <v>15</v>
      </c>
      <c r="C3122">
        <v>2</v>
      </c>
      <c r="D3122">
        <v>5.423</v>
      </c>
      <c r="E3122">
        <v>404</v>
      </c>
      <c r="F3122">
        <v>423</v>
      </c>
      <c r="G3122">
        <v>508</v>
      </c>
      <c r="H3122" t="s">
        <v>110</v>
      </c>
      <c r="I3122">
        <v>5339230</v>
      </c>
      <c r="J3122">
        <v>116156562</v>
      </c>
      <c r="K3122">
        <v>100</v>
      </c>
      <c r="L3122">
        <v>17.370999999999999</v>
      </c>
      <c r="M3122">
        <v>3</v>
      </c>
    </row>
    <row r="3123" spans="1:13" x14ac:dyDescent="0.2">
      <c r="A3123" t="s">
        <v>297</v>
      </c>
      <c r="B3123" t="s">
        <v>17</v>
      </c>
      <c r="C3123">
        <v>3</v>
      </c>
      <c r="D3123">
        <v>5.7569999999999997</v>
      </c>
      <c r="E3123">
        <v>509</v>
      </c>
      <c r="F3123">
        <v>528</v>
      </c>
      <c r="G3123">
        <v>559</v>
      </c>
      <c r="H3123" t="s">
        <v>45</v>
      </c>
      <c r="I3123">
        <v>206529</v>
      </c>
      <c r="J3123">
        <v>6415732</v>
      </c>
      <c r="K3123">
        <v>5.52</v>
      </c>
      <c r="L3123">
        <v>0.95899999999999996</v>
      </c>
      <c r="M3123">
        <v>3</v>
      </c>
    </row>
    <row r="3124" spans="1:13" x14ac:dyDescent="0.2">
      <c r="A3124" t="s">
        <v>297</v>
      </c>
      <c r="B3124" t="s">
        <v>19</v>
      </c>
      <c r="C3124">
        <v>4</v>
      </c>
      <c r="D3124">
        <v>7.5030000000000001</v>
      </c>
      <c r="E3124">
        <v>1058</v>
      </c>
      <c r="F3124">
        <v>1080</v>
      </c>
      <c r="G3124">
        <v>1094</v>
      </c>
      <c r="H3124" t="s">
        <v>76</v>
      </c>
      <c r="I3124">
        <v>350948</v>
      </c>
      <c r="J3124">
        <v>6956023</v>
      </c>
      <c r="K3124">
        <v>5.99</v>
      </c>
      <c r="L3124">
        <v>1.04</v>
      </c>
      <c r="M3124">
        <v>3</v>
      </c>
    </row>
    <row r="3125" spans="1:13" x14ac:dyDescent="0.2">
      <c r="A3125" t="s">
        <v>297</v>
      </c>
      <c r="B3125" t="s">
        <v>21</v>
      </c>
      <c r="C3125">
        <v>5</v>
      </c>
      <c r="D3125">
        <v>8.3819999999999997</v>
      </c>
      <c r="E3125">
        <v>1333</v>
      </c>
      <c r="F3125">
        <v>1358</v>
      </c>
      <c r="G3125">
        <v>1371</v>
      </c>
      <c r="H3125" t="s">
        <v>38</v>
      </c>
      <c r="I3125">
        <v>152983</v>
      </c>
      <c r="J3125">
        <v>4080267</v>
      </c>
      <c r="K3125">
        <v>3.51</v>
      </c>
      <c r="L3125">
        <v>0.61</v>
      </c>
      <c r="M3125">
        <v>3</v>
      </c>
    </row>
    <row r="3126" spans="1:13" x14ac:dyDescent="0.2">
      <c r="A3126" t="s">
        <v>297</v>
      </c>
      <c r="B3126" t="s">
        <v>23</v>
      </c>
      <c r="C3126">
        <v>6</v>
      </c>
      <c r="D3126">
        <v>8.4649999999999999</v>
      </c>
      <c r="E3126">
        <v>1371</v>
      </c>
      <c r="F3126">
        <v>1385</v>
      </c>
      <c r="G3126">
        <v>1419</v>
      </c>
      <c r="H3126" t="s">
        <v>52</v>
      </c>
      <c r="I3126">
        <v>253333</v>
      </c>
      <c r="J3126">
        <v>8554258</v>
      </c>
      <c r="K3126">
        <v>7.36</v>
      </c>
      <c r="L3126">
        <v>1.2789999999999999</v>
      </c>
      <c r="M3126">
        <v>3</v>
      </c>
    </row>
    <row r="3127" spans="1:13" x14ac:dyDescent="0.2">
      <c r="A3127" t="s">
        <v>297</v>
      </c>
      <c r="B3127" t="s">
        <v>25</v>
      </c>
      <c r="C3127">
        <v>7</v>
      </c>
      <c r="D3127">
        <v>8.9149999999999991</v>
      </c>
      <c r="E3127">
        <v>1502</v>
      </c>
      <c r="F3127">
        <v>1527</v>
      </c>
      <c r="G3127">
        <v>1573</v>
      </c>
      <c r="H3127" t="s">
        <v>56</v>
      </c>
      <c r="I3127">
        <v>135739</v>
      </c>
      <c r="J3127">
        <v>7184751</v>
      </c>
      <c r="K3127">
        <v>6.19</v>
      </c>
      <c r="L3127">
        <v>1.0740000000000001</v>
      </c>
      <c r="M3127">
        <v>3</v>
      </c>
    </row>
    <row r="3128" spans="1:13" x14ac:dyDescent="0.2">
      <c r="A3128" t="s">
        <v>297</v>
      </c>
      <c r="B3128" t="s">
        <v>27</v>
      </c>
      <c r="C3128">
        <v>8</v>
      </c>
      <c r="D3128">
        <v>9.8279999999999994</v>
      </c>
      <c r="E3128">
        <v>1794</v>
      </c>
      <c r="F3128">
        <v>1815</v>
      </c>
      <c r="G3128">
        <v>1828</v>
      </c>
      <c r="H3128" t="s">
        <v>95</v>
      </c>
      <c r="I3128">
        <v>152228</v>
      </c>
      <c r="J3128">
        <v>4107898</v>
      </c>
      <c r="K3128">
        <v>3.54</v>
      </c>
      <c r="L3128">
        <v>0.61399999999999999</v>
      </c>
      <c r="M3128">
        <v>3</v>
      </c>
    </row>
    <row r="3129" spans="1:13" x14ac:dyDescent="0.2">
      <c r="A3129" t="s">
        <v>297</v>
      </c>
      <c r="B3129" t="s">
        <v>29</v>
      </c>
      <c r="C3129">
        <v>9</v>
      </c>
      <c r="D3129">
        <v>9.9350000000000005</v>
      </c>
      <c r="E3129">
        <v>1828</v>
      </c>
      <c r="F3129">
        <v>1849</v>
      </c>
      <c r="G3129">
        <v>1902</v>
      </c>
      <c r="H3129" t="s">
        <v>115</v>
      </c>
      <c r="I3129">
        <v>314540</v>
      </c>
      <c r="J3129">
        <v>16965561</v>
      </c>
      <c r="K3129">
        <v>14.61</v>
      </c>
      <c r="L3129">
        <v>2.5369999999999999</v>
      </c>
      <c r="M3129">
        <v>3</v>
      </c>
    </row>
    <row r="3130" spans="1:13" x14ac:dyDescent="0.2">
      <c r="A3130" t="s">
        <v>297</v>
      </c>
      <c r="B3130" t="s">
        <v>31</v>
      </c>
      <c r="C3130">
        <v>10</v>
      </c>
      <c r="D3130">
        <v>10.157</v>
      </c>
      <c r="E3130">
        <v>1902</v>
      </c>
      <c r="F3130">
        <v>1920</v>
      </c>
      <c r="G3130">
        <v>1933</v>
      </c>
      <c r="H3130" t="s">
        <v>84</v>
      </c>
      <c r="I3130">
        <v>175350</v>
      </c>
      <c r="J3130">
        <v>5425623</v>
      </c>
      <c r="K3130">
        <v>4.67</v>
      </c>
      <c r="L3130">
        <v>0.81100000000000005</v>
      </c>
      <c r="M3130">
        <v>3</v>
      </c>
    </row>
    <row r="3131" spans="1:13" x14ac:dyDescent="0.2">
      <c r="A3131" t="s">
        <v>297</v>
      </c>
      <c r="B3131" t="s">
        <v>33</v>
      </c>
      <c r="C3131">
        <v>11</v>
      </c>
      <c r="D3131">
        <v>10.257999999999999</v>
      </c>
      <c r="E3131">
        <v>1933</v>
      </c>
      <c r="F3131">
        <v>1952</v>
      </c>
      <c r="G3131">
        <v>1979</v>
      </c>
      <c r="H3131" t="s">
        <v>113</v>
      </c>
      <c r="I3131">
        <v>589628</v>
      </c>
      <c r="J3131">
        <v>29608853</v>
      </c>
      <c r="K3131">
        <v>25.49</v>
      </c>
      <c r="L3131">
        <v>4.4279999999999999</v>
      </c>
      <c r="M3131">
        <v>3</v>
      </c>
    </row>
    <row r="3132" spans="1:13" x14ac:dyDescent="0.2">
      <c r="A3132" t="s">
        <v>297</v>
      </c>
      <c r="B3132" t="s">
        <v>35</v>
      </c>
      <c r="C3132">
        <v>12</v>
      </c>
      <c r="D3132">
        <v>10.355</v>
      </c>
      <c r="E3132">
        <v>1979</v>
      </c>
      <c r="F3132">
        <v>1982</v>
      </c>
      <c r="G3132">
        <v>2003</v>
      </c>
      <c r="H3132" t="s">
        <v>49</v>
      </c>
      <c r="I3132">
        <v>257397</v>
      </c>
      <c r="J3132">
        <v>8708837</v>
      </c>
      <c r="K3132">
        <v>7.5</v>
      </c>
      <c r="L3132">
        <v>1.302</v>
      </c>
      <c r="M3132">
        <v>3</v>
      </c>
    </row>
    <row r="3133" spans="1:13" x14ac:dyDescent="0.2">
      <c r="A3133" t="s">
        <v>297</v>
      </c>
      <c r="B3133" t="s">
        <v>37</v>
      </c>
      <c r="C3133">
        <v>13</v>
      </c>
      <c r="D3133">
        <v>10.467000000000001</v>
      </c>
      <c r="E3133">
        <v>2003</v>
      </c>
      <c r="F3133">
        <v>2018</v>
      </c>
      <c r="G3133">
        <v>2081</v>
      </c>
      <c r="H3133" t="s">
        <v>105</v>
      </c>
      <c r="I3133">
        <v>571720</v>
      </c>
      <c r="J3133">
        <v>22108476</v>
      </c>
      <c r="K3133">
        <v>19.03</v>
      </c>
      <c r="L3133">
        <v>3.306</v>
      </c>
      <c r="M3133">
        <v>3</v>
      </c>
    </row>
    <row r="3134" spans="1:13" x14ac:dyDescent="0.2">
      <c r="A3134" t="s">
        <v>297</v>
      </c>
      <c r="B3134" t="s">
        <v>39</v>
      </c>
      <c r="C3134">
        <v>14</v>
      </c>
      <c r="D3134">
        <v>11.746</v>
      </c>
      <c r="E3134">
        <v>2397</v>
      </c>
      <c r="F3134">
        <v>2422</v>
      </c>
      <c r="G3134">
        <v>2469</v>
      </c>
      <c r="H3134" t="s">
        <v>45</v>
      </c>
      <c r="I3134">
        <v>291089</v>
      </c>
      <c r="J3134">
        <v>13214682</v>
      </c>
      <c r="K3134">
        <v>11.38</v>
      </c>
      <c r="L3134">
        <v>1.976</v>
      </c>
      <c r="M3134">
        <v>3</v>
      </c>
    </row>
    <row r="3135" spans="1:13" x14ac:dyDescent="0.2">
      <c r="A3135" t="s">
        <v>297</v>
      </c>
      <c r="B3135" t="s">
        <v>40</v>
      </c>
      <c r="C3135">
        <v>15</v>
      </c>
      <c r="D3135">
        <v>12.026999999999999</v>
      </c>
      <c r="E3135">
        <v>2496</v>
      </c>
      <c r="F3135">
        <v>2511</v>
      </c>
      <c r="G3135">
        <v>2553</v>
      </c>
      <c r="H3135" t="s">
        <v>26</v>
      </c>
      <c r="I3135">
        <v>190608</v>
      </c>
      <c r="J3135">
        <v>7563697</v>
      </c>
      <c r="K3135">
        <v>6.51</v>
      </c>
      <c r="L3135">
        <v>1.131</v>
      </c>
      <c r="M3135">
        <v>3</v>
      </c>
    </row>
    <row r="3136" spans="1:13" x14ac:dyDescent="0.2">
      <c r="A3136" t="s">
        <v>297</v>
      </c>
      <c r="B3136" t="s">
        <v>41</v>
      </c>
      <c r="C3136">
        <v>16</v>
      </c>
      <c r="D3136">
        <v>12.292</v>
      </c>
      <c r="E3136">
        <v>2579</v>
      </c>
      <c r="F3136">
        <v>2595</v>
      </c>
      <c r="G3136">
        <v>2623</v>
      </c>
      <c r="H3136" t="s">
        <v>52</v>
      </c>
      <c r="I3136">
        <v>244373</v>
      </c>
      <c r="J3136">
        <v>7425110</v>
      </c>
      <c r="K3136">
        <v>6.39</v>
      </c>
      <c r="L3136">
        <v>1.1100000000000001</v>
      </c>
      <c r="M3136">
        <v>3</v>
      </c>
    </row>
    <row r="3137" spans="1:13" x14ac:dyDescent="0.2">
      <c r="A3137" t="s">
        <v>297</v>
      </c>
      <c r="B3137" t="s">
        <v>42</v>
      </c>
      <c r="C3137">
        <v>17</v>
      </c>
      <c r="D3137">
        <v>13.353</v>
      </c>
      <c r="E3137">
        <v>2907</v>
      </c>
      <c r="F3137">
        <v>2930</v>
      </c>
      <c r="G3137">
        <v>2943</v>
      </c>
      <c r="H3137" t="s">
        <v>38</v>
      </c>
      <c r="I3137">
        <v>186130</v>
      </c>
      <c r="J3137">
        <v>5217360</v>
      </c>
      <c r="K3137">
        <v>4.49</v>
      </c>
      <c r="L3137">
        <v>0.78</v>
      </c>
      <c r="M3137">
        <v>3</v>
      </c>
    </row>
    <row r="3138" spans="1:13" x14ac:dyDescent="0.2">
      <c r="A3138" t="s">
        <v>297</v>
      </c>
      <c r="B3138" t="s">
        <v>44</v>
      </c>
      <c r="C3138">
        <v>18</v>
      </c>
      <c r="D3138">
        <v>13.510999999999999</v>
      </c>
      <c r="E3138">
        <v>2965</v>
      </c>
      <c r="F3138">
        <v>2980</v>
      </c>
      <c r="G3138">
        <v>3022</v>
      </c>
      <c r="H3138" t="s">
        <v>30</v>
      </c>
      <c r="I3138">
        <v>875172</v>
      </c>
      <c r="J3138">
        <v>26690434</v>
      </c>
      <c r="K3138">
        <v>22.98</v>
      </c>
      <c r="L3138">
        <v>3.9910000000000001</v>
      </c>
      <c r="M3138">
        <v>3</v>
      </c>
    </row>
    <row r="3139" spans="1:13" x14ac:dyDescent="0.2">
      <c r="A3139" t="s">
        <v>297</v>
      </c>
      <c r="B3139" t="s">
        <v>46</v>
      </c>
      <c r="C3139">
        <v>19</v>
      </c>
      <c r="D3139">
        <v>13.885</v>
      </c>
      <c r="E3139">
        <v>3052</v>
      </c>
      <c r="F3139">
        <v>3099</v>
      </c>
      <c r="G3139">
        <v>3152</v>
      </c>
      <c r="H3139" t="s">
        <v>110</v>
      </c>
      <c r="I3139">
        <v>1071633</v>
      </c>
      <c r="J3139">
        <v>36431839</v>
      </c>
      <c r="K3139">
        <v>31.36</v>
      </c>
      <c r="L3139">
        <v>5.4480000000000004</v>
      </c>
      <c r="M3139">
        <v>3</v>
      </c>
    </row>
    <row r="3140" spans="1:13" x14ac:dyDescent="0.2">
      <c r="A3140" t="s">
        <v>297</v>
      </c>
      <c r="B3140" t="s">
        <v>48</v>
      </c>
      <c r="C3140">
        <v>20</v>
      </c>
      <c r="D3140">
        <v>14.943</v>
      </c>
      <c r="E3140">
        <v>3419</v>
      </c>
      <c r="F3140">
        <v>3433</v>
      </c>
      <c r="G3140">
        <v>3458</v>
      </c>
      <c r="H3140" t="s">
        <v>115</v>
      </c>
      <c r="I3140">
        <v>149584</v>
      </c>
      <c r="J3140">
        <v>6306801</v>
      </c>
      <c r="K3140">
        <v>5.43</v>
      </c>
      <c r="L3140">
        <v>0.94299999999999995</v>
      </c>
      <c r="M3140">
        <v>3</v>
      </c>
    </row>
    <row r="3141" spans="1:13" x14ac:dyDescent="0.2">
      <c r="A3141" t="s">
        <v>297</v>
      </c>
      <c r="B3141" t="s">
        <v>50</v>
      </c>
      <c r="C3141">
        <v>21</v>
      </c>
      <c r="D3141">
        <v>15.154</v>
      </c>
      <c r="E3141">
        <v>3480</v>
      </c>
      <c r="F3141">
        <v>3500</v>
      </c>
      <c r="G3141">
        <v>3521</v>
      </c>
      <c r="H3141" t="s">
        <v>52</v>
      </c>
      <c r="I3141">
        <v>399933</v>
      </c>
      <c r="J3141">
        <v>11607955</v>
      </c>
      <c r="K3141">
        <v>9.99</v>
      </c>
      <c r="L3141">
        <v>1.736</v>
      </c>
      <c r="M3141">
        <v>3</v>
      </c>
    </row>
    <row r="3142" spans="1:13" x14ac:dyDescent="0.2">
      <c r="A3142" t="s">
        <v>297</v>
      </c>
      <c r="B3142" t="s">
        <v>51</v>
      </c>
      <c r="C3142">
        <v>22</v>
      </c>
      <c r="D3142">
        <v>15.435</v>
      </c>
      <c r="E3142">
        <v>3563</v>
      </c>
      <c r="F3142">
        <v>3589</v>
      </c>
      <c r="G3142">
        <v>3620</v>
      </c>
      <c r="H3142" t="s">
        <v>28</v>
      </c>
      <c r="I3142">
        <v>150514</v>
      </c>
      <c r="J3142">
        <v>5441201</v>
      </c>
      <c r="K3142">
        <v>4.68</v>
      </c>
      <c r="L3142">
        <v>0.81399999999999995</v>
      </c>
      <c r="M3142">
        <v>3</v>
      </c>
    </row>
    <row r="3143" spans="1:13" x14ac:dyDescent="0.2">
      <c r="A3143" t="s">
        <v>297</v>
      </c>
      <c r="B3143" t="s">
        <v>53</v>
      </c>
      <c r="C3143">
        <v>23</v>
      </c>
      <c r="D3143">
        <v>16.207999999999998</v>
      </c>
      <c r="E3143">
        <v>3818</v>
      </c>
      <c r="F3143">
        <v>3833</v>
      </c>
      <c r="G3143">
        <v>3860</v>
      </c>
      <c r="H3143" t="s">
        <v>26</v>
      </c>
      <c r="I3143">
        <v>469099</v>
      </c>
      <c r="J3143">
        <v>14218892</v>
      </c>
      <c r="K3143">
        <v>12.24</v>
      </c>
      <c r="L3143">
        <v>2.1259999999999999</v>
      </c>
      <c r="M3143">
        <v>3</v>
      </c>
    </row>
    <row r="3144" spans="1:13" x14ac:dyDescent="0.2">
      <c r="A3144" t="s">
        <v>297</v>
      </c>
      <c r="B3144" t="s">
        <v>55</v>
      </c>
      <c r="C3144">
        <v>24</v>
      </c>
      <c r="D3144">
        <v>16.364999999999998</v>
      </c>
      <c r="E3144">
        <v>3860</v>
      </c>
      <c r="F3144">
        <v>3883</v>
      </c>
      <c r="G3144">
        <v>3916</v>
      </c>
      <c r="H3144" t="s">
        <v>22</v>
      </c>
      <c r="I3144">
        <v>2911895</v>
      </c>
      <c r="J3144">
        <v>80691541</v>
      </c>
      <c r="K3144">
        <v>69.47</v>
      </c>
      <c r="L3144">
        <v>12.067</v>
      </c>
      <c r="M3144">
        <v>3</v>
      </c>
    </row>
    <row r="3145" spans="1:13" x14ac:dyDescent="0.2">
      <c r="A3145" t="s">
        <v>297</v>
      </c>
      <c r="B3145" t="s">
        <v>57</v>
      </c>
      <c r="C3145">
        <v>25</v>
      </c>
      <c r="D3145">
        <v>16.544</v>
      </c>
      <c r="E3145">
        <v>3916</v>
      </c>
      <c r="F3145">
        <v>3939</v>
      </c>
      <c r="G3145">
        <v>3972</v>
      </c>
      <c r="H3145" t="s">
        <v>22</v>
      </c>
      <c r="I3145">
        <v>944864</v>
      </c>
      <c r="J3145">
        <v>24524564</v>
      </c>
      <c r="K3145">
        <v>21.11</v>
      </c>
      <c r="L3145">
        <v>3.6680000000000001</v>
      </c>
      <c r="M3145">
        <v>3</v>
      </c>
    </row>
    <row r="3146" spans="1:13" x14ac:dyDescent="0.2">
      <c r="A3146" t="s">
        <v>297</v>
      </c>
      <c r="B3146" t="s">
        <v>58</v>
      </c>
      <c r="C3146">
        <v>26</v>
      </c>
      <c r="D3146">
        <v>18.177</v>
      </c>
      <c r="E3146">
        <v>4432</v>
      </c>
      <c r="F3146">
        <v>4456</v>
      </c>
      <c r="G3146">
        <v>4488</v>
      </c>
      <c r="H3146" t="s">
        <v>64</v>
      </c>
      <c r="I3146">
        <v>227470</v>
      </c>
      <c r="J3146">
        <v>7059664</v>
      </c>
      <c r="K3146">
        <v>6.08</v>
      </c>
      <c r="L3146">
        <v>1.056</v>
      </c>
      <c r="M3146">
        <v>3</v>
      </c>
    </row>
    <row r="3147" spans="1:13" x14ac:dyDescent="0.2">
      <c r="A3147" t="s">
        <v>297</v>
      </c>
      <c r="B3147" t="s">
        <v>59</v>
      </c>
      <c r="C3147">
        <v>27</v>
      </c>
      <c r="D3147">
        <v>18.646999999999998</v>
      </c>
      <c r="E3147">
        <v>4577</v>
      </c>
      <c r="F3147">
        <v>4605</v>
      </c>
      <c r="G3147">
        <v>4612</v>
      </c>
      <c r="H3147" t="s">
        <v>153</v>
      </c>
      <c r="I3147">
        <v>76007</v>
      </c>
      <c r="J3147">
        <v>1313498</v>
      </c>
      <c r="K3147">
        <v>1.1299999999999999</v>
      </c>
      <c r="L3147">
        <v>0.19600000000000001</v>
      </c>
      <c r="M3147">
        <v>3</v>
      </c>
    </row>
    <row r="3148" spans="1:13" x14ac:dyDescent="0.2">
      <c r="A3148" t="s">
        <v>297</v>
      </c>
      <c r="B3148" t="s">
        <v>60</v>
      </c>
      <c r="C3148">
        <v>28</v>
      </c>
      <c r="D3148">
        <v>18.998000000000001</v>
      </c>
      <c r="E3148">
        <v>4691</v>
      </c>
      <c r="F3148">
        <v>4716</v>
      </c>
      <c r="G3148">
        <v>4756</v>
      </c>
      <c r="H3148" t="s">
        <v>76</v>
      </c>
      <c r="I3148">
        <v>492185</v>
      </c>
      <c r="J3148">
        <v>17754545</v>
      </c>
      <c r="K3148">
        <v>15.29</v>
      </c>
      <c r="L3148">
        <v>2.6549999999999998</v>
      </c>
      <c r="M3148">
        <v>3</v>
      </c>
    </row>
    <row r="3149" spans="1:13" x14ac:dyDescent="0.2">
      <c r="A3149" t="s">
        <v>297</v>
      </c>
      <c r="B3149" t="s">
        <v>61</v>
      </c>
      <c r="C3149">
        <v>29</v>
      </c>
      <c r="D3149">
        <v>19.183</v>
      </c>
      <c r="E3149">
        <v>4756</v>
      </c>
      <c r="F3149">
        <v>4774</v>
      </c>
      <c r="G3149">
        <v>4790</v>
      </c>
      <c r="H3149" t="s">
        <v>84</v>
      </c>
      <c r="I3149">
        <v>167643</v>
      </c>
      <c r="J3149">
        <v>4400679</v>
      </c>
      <c r="K3149">
        <v>3.79</v>
      </c>
      <c r="L3149">
        <v>0.65800000000000003</v>
      </c>
      <c r="M3149">
        <v>3</v>
      </c>
    </row>
    <row r="3150" spans="1:13" x14ac:dyDescent="0.2">
      <c r="A3150" t="s">
        <v>297</v>
      </c>
      <c r="B3150" t="s">
        <v>62</v>
      </c>
      <c r="C3150">
        <v>30</v>
      </c>
      <c r="D3150">
        <v>19.498000000000001</v>
      </c>
      <c r="E3150">
        <v>4850</v>
      </c>
      <c r="F3150">
        <v>4874</v>
      </c>
      <c r="G3150">
        <v>4924</v>
      </c>
      <c r="H3150" t="s">
        <v>52</v>
      </c>
      <c r="I3150">
        <v>1312646</v>
      </c>
      <c r="J3150">
        <v>34234626</v>
      </c>
      <c r="K3150">
        <v>29.47</v>
      </c>
      <c r="L3150">
        <v>5.12</v>
      </c>
      <c r="M3150">
        <v>3</v>
      </c>
    </row>
    <row r="3151" spans="1:13" x14ac:dyDescent="0.2">
      <c r="A3151" t="s">
        <v>297</v>
      </c>
      <c r="B3151" t="s">
        <v>63</v>
      </c>
      <c r="C3151">
        <v>31</v>
      </c>
      <c r="D3151">
        <v>20.135000000000002</v>
      </c>
      <c r="E3151">
        <v>5055</v>
      </c>
      <c r="F3151">
        <v>5075</v>
      </c>
      <c r="G3151">
        <v>5085</v>
      </c>
      <c r="H3151" t="s">
        <v>99</v>
      </c>
      <c r="I3151">
        <v>174753</v>
      </c>
      <c r="J3151">
        <v>5179351</v>
      </c>
      <c r="K3151">
        <v>4.46</v>
      </c>
      <c r="L3151">
        <v>0.77500000000000002</v>
      </c>
      <c r="M3151">
        <v>3</v>
      </c>
    </row>
    <row r="3152" spans="1:13" x14ac:dyDescent="0.2">
      <c r="A3152" t="s">
        <v>297</v>
      </c>
      <c r="B3152" t="s">
        <v>65</v>
      </c>
      <c r="C3152">
        <v>32</v>
      </c>
      <c r="D3152">
        <v>20.192</v>
      </c>
      <c r="E3152">
        <v>5085</v>
      </c>
      <c r="F3152">
        <v>5093</v>
      </c>
      <c r="G3152">
        <v>5127</v>
      </c>
      <c r="H3152" t="s">
        <v>54</v>
      </c>
      <c r="I3152">
        <v>169135</v>
      </c>
      <c r="J3152">
        <v>6377851</v>
      </c>
      <c r="K3152">
        <v>5.49</v>
      </c>
      <c r="L3152">
        <v>0.95399999999999996</v>
      </c>
      <c r="M3152">
        <v>3</v>
      </c>
    </row>
    <row r="3153" spans="1:13" x14ac:dyDescent="0.2">
      <c r="A3153" t="s">
        <v>297</v>
      </c>
      <c r="B3153" t="s">
        <v>67</v>
      </c>
      <c r="C3153">
        <v>33</v>
      </c>
      <c r="D3153">
        <v>21.283999999999999</v>
      </c>
      <c r="E3153">
        <v>5414</v>
      </c>
      <c r="F3153">
        <v>5439</v>
      </c>
      <c r="G3153">
        <v>5481</v>
      </c>
      <c r="H3153" t="s">
        <v>64</v>
      </c>
      <c r="I3153">
        <v>138136</v>
      </c>
      <c r="J3153">
        <v>5652822</v>
      </c>
      <c r="K3153">
        <v>4.87</v>
      </c>
      <c r="L3153">
        <v>0.84499999999999997</v>
      </c>
      <c r="M3153">
        <v>3</v>
      </c>
    </row>
    <row r="3154" spans="1:13" x14ac:dyDescent="0.2">
      <c r="A3154" t="s">
        <v>297</v>
      </c>
      <c r="B3154" t="s">
        <v>69</v>
      </c>
      <c r="C3154">
        <v>34</v>
      </c>
      <c r="D3154">
        <v>21.632000000000001</v>
      </c>
      <c r="E3154">
        <v>5534</v>
      </c>
      <c r="F3154">
        <v>5549</v>
      </c>
      <c r="G3154">
        <v>5572</v>
      </c>
      <c r="H3154" t="s">
        <v>64</v>
      </c>
      <c r="I3154">
        <v>153532</v>
      </c>
      <c r="J3154">
        <v>4302236</v>
      </c>
      <c r="K3154">
        <v>3.7</v>
      </c>
      <c r="L3154">
        <v>0.64300000000000002</v>
      </c>
      <c r="M3154">
        <v>3</v>
      </c>
    </row>
    <row r="3155" spans="1:13" x14ac:dyDescent="0.2">
      <c r="A3155" t="s">
        <v>297</v>
      </c>
      <c r="B3155" t="s">
        <v>70</v>
      </c>
      <c r="C3155">
        <v>35</v>
      </c>
      <c r="D3155">
        <v>21.831</v>
      </c>
      <c r="E3155">
        <v>5584</v>
      </c>
      <c r="F3155">
        <v>5612</v>
      </c>
      <c r="G3155">
        <v>5647</v>
      </c>
      <c r="H3155" t="s">
        <v>68</v>
      </c>
      <c r="I3155">
        <v>2129222</v>
      </c>
      <c r="J3155">
        <v>50964973</v>
      </c>
      <c r="K3155">
        <v>43.88</v>
      </c>
      <c r="L3155">
        <v>7.6219999999999999</v>
      </c>
      <c r="M3155">
        <v>3</v>
      </c>
    </row>
    <row r="3156" spans="1:13" x14ac:dyDescent="0.2">
      <c r="A3156" t="s">
        <v>297</v>
      </c>
      <c r="B3156" t="s">
        <v>71</v>
      </c>
      <c r="C3156">
        <v>36</v>
      </c>
      <c r="D3156">
        <v>22.276</v>
      </c>
      <c r="E3156">
        <v>5726</v>
      </c>
      <c r="F3156">
        <v>5752</v>
      </c>
      <c r="G3156">
        <v>5776</v>
      </c>
      <c r="H3156" t="s">
        <v>38</v>
      </c>
      <c r="I3156">
        <v>210479</v>
      </c>
      <c r="J3156">
        <v>6848363</v>
      </c>
      <c r="K3156">
        <v>5.9</v>
      </c>
      <c r="L3156">
        <v>1.024</v>
      </c>
      <c r="M3156">
        <v>3</v>
      </c>
    </row>
    <row r="3157" spans="1:13" x14ac:dyDescent="0.2">
      <c r="A3157" t="s">
        <v>297</v>
      </c>
      <c r="B3157" t="s">
        <v>72</v>
      </c>
      <c r="C3157">
        <v>37</v>
      </c>
      <c r="D3157">
        <v>22.414000000000001</v>
      </c>
      <c r="E3157">
        <v>5776</v>
      </c>
      <c r="F3157">
        <v>5796</v>
      </c>
      <c r="G3157">
        <v>5818</v>
      </c>
      <c r="H3157" t="s">
        <v>115</v>
      </c>
      <c r="I3157">
        <v>187646</v>
      </c>
      <c r="J3157">
        <v>5372595</v>
      </c>
      <c r="K3157">
        <v>4.63</v>
      </c>
      <c r="L3157">
        <v>0.80300000000000005</v>
      </c>
      <c r="M3157">
        <v>3</v>
      </c>
    </row>
    <row r="3158" spans="1:13" x14ac:dyDescent="0.2">
      <c r="A3158" t="s">
        <v>297</v>
      </c>
      <c r="B3158" t="s">
        <v>73</v>
      </c>
      <c r="C3158">
        <v>38</v>
      </c>
      <c r="D3158">
        <v>22.690999999999999</v>
      </c>
      <c r="E3158">
        <v>5818</v>
      </c>
      <c r="F3158">
        <v>5884</v>
      </c>
      <c r="G3158">
        <v>5913</v>
      </c>
      <c r="H3158" t="s">
        <v>32</v>
      </c>
      <c r="I3158">
        <v>205998</v>
      </c>
      <c r="J3158">
        <v>5911128</v>
      </c>
      <c r="K3158">
        <v>5.09</v>
      </c>
      <c r="L3158">
        <v>0.88400000000000001</v>
      </c>
      <c r="M3158">
        <v>3</v>
      </c>
    </row>
    <row r="3159" spans="1:13" x14ac:dyDescent="0.2">
      <c r="A3159" t="s">
        <v>297</v>
      </c>
      <c r="B3159" t="s">
        <v>74</v>
      </c>
      <c r="C3159">
        <v>39</v>
      </c>
      <c r="D3159">
        <v>23.103000000000002</v>
      </c>
      <c r="E3159">
        <v>5985</v>
      </c>
      <c r="F3159">
        <v>6014</v>
      </c>
      <c r="G3159">
        <v>6031</v>
      </c>
      <c r="H3159" t="s">
        <v>38</v>
      </c>
      <c r="I3159">
        <v>261055</v>
      </c>
      <c r="J3159">
        <v>6193646</v>
      </c>
      <c r="K3159">
        <v>5.33</v>
      </c>
      <c r="L3159">
        <v>0.92600000000000005</v>
      </c>
      <c r="M3159">
        <v>3</v>
      </c>
    </row>
    <row r="3160" spans="1:13" x14ac:dyDescent="0.2">
      <c r="A3160" t="s">
        <v>297</v>
      </c>
      <c r="B3160" t="s">
        <v>75</v>
      </c>
      <c r="C3160">
        <v>40</v>
      </c>
      <c r="D3160">
        <v>24.324999999999999</v>
      </c>
      <c r="E3160">
        <v>6387</v>
      </c>
      <c r="F3160">
        <v>6400</v>
      </c>
      <c r="G3160">
        <v>6417</v>
      </c>
      <c r="H3160" t="s">
        <v>26</v>
      </c>
      <c r="I3160">
        <v>182980</v>
      </c>
      <c r="J3160">
        <v>4471726</v>
      </c>
      <c r="K3160">
        <v>3.85</v>
      </c>
      <c r="L3160">
        <v>0.66900000000000004</v>
      </c>
      <c r="M3160">
        <v>3</v>
      </c>
    </row>
    <row r="3161" spans="1:13" x14ac:dyDescent="0.2">
      <c r="A3161" t="s">
        <v>297</v>
      </c>
      <c r="B3161" t="s">
        <v>77</v>
      </c>
      <c r="C3161">
        <v>41</v>
      </c>
      <c r="D3161">
        <v>26.686</v>
      </c>
      <c r="E3161">
        <v>7107</v>
      </c>
      <c r="F3161">
        <v>7147</v>
      </c>
      <c r="G3161">
        <v>7177</v>
      </c>
      <c r="H3161" t="s">
        <v>145</v>
      </c>
      <c r="I3161">
        <v>188943</v>
      </c>
      <c r="J3161">
        <v>6005406</v>
      </c>
      <c r="K3161">
        <v>5.17</v>
      </c>
      <c r="L3161">
        <v>0.89800000000000002</v>
      </c>
      <c r="M3161">
        <v>3</v>
      </c>
    </row>
    <row r="3162" spans="1:13" x14ac:dyDescent="0.2">
      <c r="A3162" t="s">
        <v>297</v>
      </c>
      <c r="B3162" t="s">
        <v>78</v>
      </c>
      <c r="C3162">
        <v>42</v>
      </c>
      <c r="D3162">
        <v>31.233000000000001</v>
      </c>
      <c r="E3162">
        <v>8556</v>
      </c>
      <c r="F3162">
        <v>8585</v>
      </c>
      <c r="G3162">
        <v>8616</v>
      </c>
      <c r="H3162" t="s">
        <v>114</v>
      </c>
      <c r="I3162">
        <v>138966</v>
      </c>
      <c r="J3162">
        <v>4506395</v>
      </c>
      <c r="K3162">
        <v>3.88</v>
      </c>
      <c r="L3162">
        <v>0.67400000000000004</v>
      </c>
      <c r="M3162">
        <v>3</v>
      </c>
    </row>
    <row r="3163" spans="1:13" x14ac:dyDescent="0.2">
      <c r="A3163" t="s">
        <v>297</v>
      </c>
      <c r="B3163" t="s">
        <v>79</v>
      </c>
      <c r="C3163">
        <v>43</v>
      </c>
      <c r="D3163">
        <v>32.002000000000002</v>
      </c>
      <c r="E3163">
        <v>8803</v>
      </c>
      <c r="F3163">
        <v>8828</v>
      </c>
      <c r="G3163">
        <v>8865</v>
      </c>
      <c r="H3163" t="s">
        <v>66</v>
      </c>
      <c r="I3163">
        <v>227092</v>
      </c>
      <c r="J3163">
        <v>7113656</v>
      </c>
      <c r="K3163">
        <v>6.12</v>
      </c>
      <c r="L3163">
        <v>1.0640000000000001</v>
      </c>
      <c r="M3163">
        <v>3</v>
      </c>
    </row>
    <row r="3164" spans="1:13" x14ac:dyDescent="0.2">
      <c r="A3164" t="s">
        <v>297</v>
      </c>
      <c r="B3164" t="s">
        <v>80</v>
      </c>
      <c r="C3164">
        <v>44</v>
      </c>
      <c r="D3164">
        <v>37.396000000000001</v>
      </c>
      <c r="E3164">
        <v>10501</v>
      </c>
      <c r="F3164">
        <v>10534</v>
      </c>
      <c r="G3164">
        <v>10551</v>
      </c>
      <c r="H3164" t="s">
        <v>66</v>
      </c>
      <c r="I3164">
        <v>121609</v>
      </c>
      <c r="J3164">
        <v>1514524</v>
      </c>
      <c r="K3164">
        <v>1.3</v>
      </c>
      <c r="L3164">
        <v>0.22600000000000001</v>
      </c>
      <c r="M3164">
        <v>3</v>
      </c>
    </row>
    <row r="3165" spans="1:13" x14ac:dyDescent="0.2">
      <c r="A3165" t="s">
        <v>298</v>
      </c>
      <c r="B3165" t="s">
        <v>13</v>
      </c>
      <c r="C3165">
        <v>1</v>
      </c>
      <c r="D3165">
        <v>4.2430000000000003</v>
      </c>
      <c r="E3165">
        <v>37</v>
      </c>
      <c r="F3165">
        <v>49</v>
      </c>
      <c r="G3165">
        <v>77</v>
      </c>
      <c r="H3165" t="s">
        <v>43</v>
      </c>
      <c r="I3165">
        <v>164523</v>
      </c>
      <c r="J3165">
        <v>3174161</v>
      </c>
      <c r="K3165">
        <v>7.55</v>
      </c>
      <c r="L3165">
        <v>0.53700000000000003</v>
      </c>
      <c r="M3165">
        <v>3</v>
      </c>
    </row>
    <row r="3166" spans="1:13" x14ac:dyDescent="0.2">
      <c r="A3166" t="s">
        <v>298</v>
      </c>
      <c r="B3166" t="s">
        <v>15</v>
      </c>
      <c r="C3166">
        <v>2</v>
      </c>
      <c r="D3166">
        <v>4.3869999999999996</v>
      </c>
      <c r="E3166">
        <v>77</v>
      </c>
      <c r="F3166">
        <v>95</v>
      </c>
      <c r="G3166">
        <v>123</v>
      </c>
      <c r="H3166" t="s">
        <v>166</v>
      </c>
      <c r="I3166">
        <v>121478</v>
      </c>
      <c r="J3166">
        <v>3211137</v>
      </c>
      <c r="K3166">
        <v>7.64</v>
      </c>
      <c r="L3166">
        <v>0.54300000000000004</v>
      </c>
      <c r="M3166">
        <v>3</v>
      </c>
    </row>
    <row r="3167" spans="1:13" x14ac:dyDescent="0.2">
      <c r="A3167" t="s">
        <v>298</v>
      </c>
      <c r="B3167" t="s">
        <v>17</v>
      </c>
      <c r="C3167">
        <v>3</v>
      </c>
      <c r="D3167">
        <v>4.6050000000000004</v>
      </c>
      <c r="E3167">
        <v>148</v>
      </c>
      <c r="F3167">
        <v>164</v>
      </c>
      <c r="G3167">
        <v>175</v>
      </c>
      <c r="H3167" t="s">
        <v>84</v>
      </c>
      <c r="I3167">
        <v>52648</v>
      </c>
      <c r="J3167">
        <v>1467846</v>
      </c>
      <c r="K3167">
        <v>3.49</v>
      </c>
      <c r="L3167">
        <v>0.248</v>
      </c>
      <c r="M3167">
        <v>3</v>
      </c>
    </row>
    <row r="3168" spans="1:13" x14ac:dyDescent="0.2">
      <c r="A3168" t="s">
        <v>298</v>
      </c>
      <c r="B3168" t="s">
        <v>19</v>
      </c>
      <c r="C3168">
        <v>4</v>
      </c>
      <c r="D3168">
        <v>4.7729999999999997</v>
      </c>
      <c r="E3168">
        <v>201</v>
      </c>
      <c r="F3168">
        <v>217</v>
      </c>
      <c r="G3168">
        <v>229</v>
      </c>
      <c r="H3168" t="s">
        <v>167</v>
      </c>
      <c r="I3168">
        <v>81691</v>
      </c>
      <c r="J3168">
        <v>2263575</v>
      </c>
      <c r="K3168">
        <v>5.38</v>
      </c>
      <c r="L3168">
        <v>0.38300000000000001</v>
      </c>
      <c r="M3168">
        <v>3</v>
      </c>
    </row>
    <row r="3169" spans="1:13" x14ac:dyDescent="0.2">
      <c r="A3169" t="s">
        <v>298</v>
      </c>
      <c r="B3169" t="s">
        <v>21</v>
      </c>
      <c r="C3169">
        <v>5</v>
      </c>
      <c r="D3169">
        <v>4.8540000000000001</v>
      </c>
      <c r="E3169">
        <v>229</v>
      </c>
      <c r="F3169">
        <v>242</v>
      </c>
      <c r="G3169">
        <v>306</v>
      </c>
      <c r="H3169" t="s">
        <v>16</v>
      </c>
      <c r="I3169">
        <v>482317</v>
      </c>
      <c r="J3169">
        <v>16530747</v>
      </c>
      <c r="K3169">
        <v>39.31</v>
      </c>
      <c r="L3169">
        <v>2.7959999999999998</v>
      </c>
      <c r="M3169">
        <v>3</v>
      </c>
    </row>
    <row r="3170" spans="1:13" x14ac:dyDescent="0.2">
      <c r="A3170" t="s">
        <v>298</v>
      </c>
      <c r="B3170" t="s">
        <v>23</v>
      </c>
      <c r="C3170">
        <v>6</v>
      </c>
      <c r="D3170">
        <v>5.431</v>
      </c>
      <c r="E3170">
        <v>407</v>
      </c>
      <c r="F3170">
        <v>425</v>
      </c>
      <c r="G3170">
        <v>476</v>
      </c>
      <c r="H3170" t="s">
        <v>110</v>
      </c>
      <c r="I3170">
        <v>626971</v>
      </c>
      <c r="J3170">
        <v>14231254</v>
      </c>
      <c r="K3170">
        <v>33.840000000000003</v>
      </c>
      <c r="L3170">
        <v>2.407</v>
      </c>
      <c r="M3170">
        <v>3</v>
      </c>
    </row>
    <row r="3171" spans="1:13" x14ac:dyDescent="0.2">
      <c r="A3171" t="s">
        <v>298</v>
      </c>
      <c r="B3171" t="s">
        <v>25</v>
      </c>
      <c r="C3171">
        <v>7</v>
      </c>
      <c r="D3171">
        <v>5.7489999999999997</v>
      </c>
      <c r="E3171">
        <v>508</v>
      </c>
      <c r="F3171">
        <v>525</v>
      </c>
      <c r="G3171">
        <v>556</v>
      </c>
      <c r="H3171" t="s">
        <v>18</v>
      </c>
      <c r="I3171">
        <v>805192</v>
      </c>
      <c r="J3171">
        <v>24040535</v>
      </c>
      <c r="K3171">
        <v>57.17</v>
      </c>
      <c r="L3171">
        <v>4.0659999999999998</v>
      </c>
      <c r="M3171">
        <v>3</v>
      </c>
    </row>
    <row r="3172" spans="1:13" x14ac:dyDescent="0.2">
      <c r="A3172" t="s">
        <v>298</v>
      </c>
      <c r="B3172" t="s">
        <v>27</v>
      </c>
      <c r="C3172">
        <v>8</v>
      </c>
      <c r="D3172">
        <v>5.89</v>
      </c>
      <c r="E3172">
        <v>556</v>
      </c>
      <c r="F3172">
        <v>570</v>
      </c>
      <c r="G3172">
        <v>616</v>
      </c>
      <c r="H3172" t="s">
        <v>124</v>
      </c>
      <c r="I3172">
        <v>136260</v>
      </c>
      <c r="J3172">
        <v>7689807</v>
      </c>
      <c r="K3172">
        <v>18.29</v>
      </c>
      <c r="L3172">
        <v>1.3009999999999999</v>
      </c>
      <c r="M3172">
        <v>3</v>
      </c>
    </row>
    <row r="3173" spans="1:13" x14ac:dyDescent="0.2">
      <c r="A3173" t="s">
        <v>298</v>
      </c>
      <c r="B3173" t="s">
        <v>29</v>
      </c>
      <c r="C3173">
        <v>9</v>
      </c>
      <c r="D3173">
        <v>6.1050000000000004</v>
      </c>
      <c r="E3173">
        <v>616</v>
      </c>
      <c r="F3173">
        <v>638</v>
      </c>
      <c r="G3173">
        <v>694</v>
      </c>
      <c r="H3173" t="s">
        <v>24</v>
      </c>
      <c r="I3173">
        <v>148699</v>
      </c>
      <c r="J3173">
        <v>5647473</v>
      </c>
      <c r="K3173">
        <v>13.43</v>
      </c>
      <c r="L3173">
        <v>0.95499999999999996</v>
      </c>
      <c r="M3173">
        <v>3</v>
      </c>
    </row>
    <row r="3174" spans="1:13" x14ac:dyDescent="0.2">
      <c r="A3174" t="s">
        <v>298</v>
      </c>
      <c r="B3174" t="s">
        <v>31</v>
      </c>
      <c r="C3174">
        <v>10</v>
      </c>
      <c r="D3174">
        <v>6.4429999999999996</v>
      </c>
      <c r="E3174">
        <v>716</v>
      </c>
      <c r="F3174">
        <v>745</v>
      </c>
      <c r="G3174">
        <v>775</v>
      </c>
      <c r="H3174" t="s">
        <v>127</v>
      </c>
      <c r="I3174">
        <v>135505</v>
      </c>
      <c r="J3174">
        <v>4321460</v>
      </c>
      <c r="K3174">
        <v>10.28</v>
      </c>
      <c r="L3174">
        <v>0.73099999999999998</v>
      </c>
      <c r="M3174">
        <v>3</v>
      </c>
    </row>
    <row r="3175" spans="1:13" x14ac:dyDescent="0.2">
      <c r="A3175" t="s">
        <v>298</v>
      </c>
      <c r="B3175" t="s">
        <v>33</v>
      </c>
      <c r="C3175">
        <v>11</v>
      </c>
      <c r="D3175">
        <v>6.7160000000000002</v>
      </c>
      <c r="E3175">
        <v>808</v>
      </c>
      <c r="F3175">
        <v>831</v>
      </c>
      <c r="G3175">
        <v>843</v>
      </c>
      <c r="H3175" t="s">
        <v>157</v>
      </c>
      <c r="I3175">
        <v>132162</v>
      </c>
      <c r="J3175">
        <v>3160088</v>
      </c>
      <c r="K3175">
        <v>7.52</v>
      </c>
      <c r="L3175">
        <v>0.53500000000000003</v>
      </c>
      <c r="M3175">
        <v>3</v>
      </c>
    </row>
    <row r="3176" spans="1:13" x14ac:dyDescent="0.2">
      <c r="A3176" t="s">
        <v>298</v>
      </c>
      <c r="B3176" t="s">
        <v>35</v>
      </c>
      <c r="C3176">
        <v>12</v>
      </c>
      <c r="D3176">
        <v>6.7919999999999998</v>
      </c>
      <c r="E3176">
        <v>843</v>
      </c>
      <c r="F3176">
        <v>855</v>
      </c>
      <c r="G3176">
        <v>891</v>
      </c>
      <c r="H3176" t="s">
        <v>128</v>
      </c>
      <c r="I3176">
        <v>99808</v>
      </c>
      <c r="J3176">
        <v>3423712</v>
      </c>
      <c r="K3176">
        <v>8.14</v>
      </c>
      <c r="L3176">
        <v>0.57899999999999996</v>
      </c>
      <c r="M3176">
        <v>3</v>
      </c>
    </row>
    <row r="3177" spans="1:13" x14ac:dyDescent="0.2">
      <c r="A3177" t="s">
        <v>298</v>
      </c>
      <c r="B3177" t="s">
        <v>37</v>
      </c>
      <c r="C3177">
        <v>13</v>
      </c>
      <c r="D3177">
        <v>6.9580000000000002</v>
      </c>
      <c r="E3177">
        <v>891</v>
      </c>
      <c r="F3177">
        <v>908</v>
      </c>
      <c r="G3177">
        <v>919</v>
      </c>
      <c r="H3177" t="s">
        <v>14</v>
      </c>
      <c r="I3177">
        <v>88419</v>
      </c>
      <c r="J3177">
        <v>1576748</v>
      </c>
      <c r="K3177">
        <v>3.75</v>
      </c>
      <c r="L3177">
        <v>0.26700000000000002</v>
      </c>
      <c r="M3177">
        <v>3</v>
      </c>
    </row>
    <row r="3178" spans="1:13" x14ac:dyDescent="0.2">
      <c r="A3178" t="s">
        <v>298</v>
      </c>
      <c r="B3178" t="s">
        <v>39</v>
      </c>
      <c r="C3178">
        <v>14</v>
      </c>
      <c r="D3178">
        <v>7.5030000000000001</v>
      </c>
      <c r="E3178">
        <v>1055</v>
      </c>
      <c r="F3178">
        <v>1080</v>
      </c>
      <c r="G3178">
        <v>1096</v>
      </c>
      <c r="H3178" t="s">
        <v>76</v>
      </c>
      <c r="I3178">
        <v>510867</v>
      </c>
      <c r="J3178">
        <v>14430880</v>
      </c>
      <c r="K3178">
        <v>34.32</v>
      </c>
      <c r="L3178">
        <v>2.4409999999999998</v>
      </c>
      <c r="M3178">
        <v>3</v>
      </c>
    </row>
    <row r="3179" spans="1:13" x14ac:dyDescent="0.2">
      <c r="A3179" t="s">
        <v>298</v>
      </c>
      <c r="B3179" t="s">
        <v>40</v>
      </c>
      <c r="C3179">
        <v>15</v>
      </c>
      <c r="D3179">
        <v>7.5640000000000001</v>
      </c>
      <c r="E3179">
        <v>1096</v>
      </c>
      <c r="F3179">
        <v>1099</v>
      </c>
      <c r="G3179">
        <v>1151</v>
      </c>
      <c r="H3179" t="s">
        <v>123</v>
      </c>
      <c r="I3179">
        <v>165879</v>
      </c>
      <c r="J3179">
        <v>9196690</v>
      </c>
      <c r="K3179">
        <v>21.87</v>
      </c>
      <c r="L3179">
        <v>1.556</v>
      </c>
      <c r="M3179">
        <v>3</v>
      </c>
    </row>
    <row r="3180" spans="1:13" x14ac:dyDescent="0.2">
      <c r="A3180" t="s">
        <v>298</v>
      </c>
      <c r="B3180" t="s">
        <v>41</v>
      </c>
      <c r="C3180">
        <v>16</v>
      </c>
      <c r="D3180">
        <v>7.8419999999999996</v>
      </c>
      <c r="E3180">
        <v>1166</v>
      </c>
      <c r="F3180">
        <v>1188</v>
      </c>
      <c r="G3180">
        <v>1199</v>
      </c>
      <c r="H3180" t="s">
        <v>123</v>
      </c>
      <c r="I3180">
        <v>120947</v>
      </c>
      <c r="J3180">
        <v>4639299</v>
      </c>
      <c r="K3180">
        <v>11.03</v>
      </c>
      <c r="L3180">
        <v>0.78500000000000003</v>
      </c>
      <c r="M3180">
        <v>3</v>
      </c>
    </row>
    <row r="3181" spans="1:13" x14ac:dyDescent="0.2">
      <c r="A3181" t="s">
        <v>298</v>
      </c>
      <c r="B3181" t="s">
        <v>42</v>
      </c>
      <c r="C3181">
        <v>17</v>
      </c>
      <c r="D3181">
        <v>8.0030000000000001</v>
      </c>
      <c r="E3181">
        <v>1225</v>
      </c>
      <c r="F3181">
        <v>1239</v>
      </c>
      <c r="G3181">
        <v>1280</v>
      </c>
      <c r="H3181" t="s">
        <v>123</v>
      </c>
      <c r="I3181">
        <v>115498</v>
      </c>
      <c r="J3181">
        <v>4712113</v>
      </c>
      <c r="K3181">
        <v>11.21</v>
      </c>
      <c r="L3181">
        <v>0.79700000000000004</v>
      </c>
      <c r="M3181">
        <v>3</v>
      </c>
    </row>
    <row r="3182" spans="1:13" x14ac:dyDescent="0.2">
      <c r="A3182" t="s">
        <v>298</v>
      </c>
      <c r="B3182" t="s">
        <v>44</v>
      </c>
      <c r="C3182">
        <v>18</v>
      </c>
      <c r="D3182">
        <v>8.3840000000000003</v>
      </c>
      <c r="E3182">
        <v>1337</v>
      </c>
      <c r="F3182">
        <v>1359</v>
      </c>
      <c r="G3182">
        <v>1371</v>
      </c>
      <c r="H3182" t="s">
        <v>38</v>
      </c>
      <c r="I3182">
        <v>171621</v>
      </c>
      <c r="J3182">
        <v>4680849</v>
      </c>
      <c r="K3182">
        <v>11.13</v>
      </c>
      <c r="L3182">
        <v>0.79200000000000004</v>
      </c>
      <c r="M3182">
        <v>3</v>
      </c>
    </row>
    <row r="3183" spans="1:13" x14ac:dyDescent="0.2">
      <c r="A3183" t="s">
        <v>298</v>
      </c>
      <c r="B3183" t="s">
        <v>46</v>
      </c>
      <c r="C3183">
        <v>19</v>
      </c>
      <c r="D3183">
        <v>8.4659999999999993</v>
      </c>
      <c r="E3183">
        <v>1371</v>
      </c>
      <c r="F3183">
        <v>1385</v>
      </c>
      <c r="G3183">
        <v>1418</v>
      </c>
      <c r="H3183" t="s">
        <v>52</v>
      </c>
      <c r="I3183">
        <v>294284</v>
      </c>
      <c r="J3183">
        <v>9792903</v>
      </c>
      <c r="K3183">
        <v>23.29</v>
      </c>
      <c r="L3183">
        <v>1.6559999999999999</v>
      </c>
      <c r="M3183">
        <v>3</v>
      </c>
    </row>
    <row r="3184" spans="1:13" x14ac:dyDescent="0.2">
      <c r="A3184" t="s">
        <v>298</v>
      </c>
      <c r="B3184" t="s">
        <v>48</v>
      </c>
      <c r="C3184">
        <v>20</v>
      </c>
      <c r="D3184">
        <v>8.9239999999999995</v>
      </c>
      <c r="E3184">
        <v>1463</v>
      </c>
      <c r="F3184">
        <v>1530</v>
      </c>
      <c r="G3184">
        <v>1575</v>
      </c>
      <c r="H3184" t="s">
        <v>64</v>
      </c>
      <c r="I3184">
        <v>94835</v>
      </c>
      <c r="J3184">
        <v>5652430</v>
      </c>
      <c r="K3184">
        <v>13.44</v>
      </c>
      <c r="L3184">
        <v>0.95599999999999996</v>
      </c>
      <c r="M3184">
        <v>3</v>
      </c>
    </row>
    <row r="3185" spans="1:13" x14ac:dyDescent="0.2">
      <c r="A3185" t="s">
        <v>298</v>
      </c>
      <c r="B3185" t="s">
        <v>50</v>
      </c>
      <c r="C3185">
        <v>21</v>
      </c>
      <c r="D3185">
        <v>9.3000000000000007</v>
      </c>
      <c r="E3185">
        <v>1632</v>
      </c>
      <c r="F3185">
        <v>1649</v>
      </c>
      <c r="G3185">
        <v>1702</v>
      </c>
      <c r="H3185" t="s">
        <v>158</v>
      </c>
      <c r="I3185">
        <v>129876</v>
      </c>
      <c r="J3185">
        <v>6070073</v>
      </c>
      <c r="K3185">
        <v>14.44</v>
      </c>
      <c r="L3185">
        <v>1.0269999999999999</v>
      </c>
      <c r="M3185">
        <v>3</v>
      </c>
    </row>
    <row r="3186" spans="1:13" x14ac:dyDescent="0.2">
      <c r="A3186" t="s">
        <v>298</v>
      </c>
      <c r="B3186" t="s">
        <v>51</v>
      </c>
      <c r="C3186">
        <v>22</v>
      </c>
      <c r="D3186">
        <v>9.9039999999999999</v>
      </c>
      <c r="E3186">
        <v>1824</v>
      </c>
      <c r="F3186">
        <v>1840</v>
      </c>
      <c r="G3186">
        <v>1902</v>
      </c>
      <c r="H3186" t="s">
        <v>113</v>
      </c>
      <c r="I3186">
        <v>359214</v>
      </c>
      <c r="J3186">
        <v>18207661</v>
      </c>
      <c r="K3186">
        <v>43.3</v>
      </c>
      <c r="L3186">
        <v>3.08</v>
      </c>
      <c r="M3186">
        <v>3</v>
      </c>
    </row>
    <row r="3187" spans="1:13" x14ac:dyDescent="0.2">
      <c r="A3187" t="s">
        <v>298</v>
      </c>
      <c r="B3187" t="s">
        <v>53</v>
      </c>
      <c r="C3187">
        <v>23</v>
      </c>
      <c r="D3187">
        <v>10.157999999999999</v>
      </c>
      <c r="E3187">
        <v>1902</v>
      </c>
      <c r="F3187">
        <v>1920</v>
      </c>
      <c r="G3187">
        <v>1937</v>
      </c>
      <c r="H3187" t="s">
        <v>26</v>
      </c>
      <c r="I3187">
        <v>140130</v>
      </c>
      <c r="J3187">
        <v>4756455</v>
      </c>
      <c r="K3187">
        <v>11.31</v>
      </c>
      <c r="L3187">
        <v>0.80500000000000005</v>
      </c>
      <c r="M3187">
        <v>3</v>
      </c>
    </row>
    <row r="3188" spans="1:13" x14ac:dyDescent="0.2">
      <c r="A3188" t="s">
        <v>298</v>
      </c>
      <c r="B3188" t="s">
        <v>55</v>
      </c>
      <c r="C3188">
        <v>24</v>
      </c>
      <c r="D3188">
        <v>10.260999999999999</v>
      </c>
      <c r="E3188">
        <v>1937</v>
      </c>
      <c r="F3188">
        <v>1952</v>
      </c>
      <c r="G3188">
        <v>1972</v>
      </c>
      <c r="H3188" t="s">
        <v>49</v>
      </c>
      <c r="I3188">
        <v>212924</v>
      </c>
      <c r="J3188">
        <v>9915585</v>
      </c>
      <c r="K3188">
        <v>23.58</v>
      </c>
      <c r="L3188">
        <v>1.677</v>
      </c>
      <c r="M3188">
        <v>3</v>
      </c>
    </row>
    <row r="3189" spans="1:13" x14ac:dyDescent="0.2">
      <c r="A3189" t="s">
        <v>298</v>
      </c>
      <c r="B3189" t="s">
        <v>57</v>
      </c>
      <c r="C3189">
        <v>25</v>
      </c>
      <c r="D3189">
        <v>10.36</v>
      </c>
      <c r="E3189">
        <v>1972</v>
      </c>
      <c r="F3189">
        <v>1984</v>
      </c>
      <c r="G3189">
        <v>2005</v>
      </c>
      <c r="H3189" t="s">
        <v>20</v>
      </c>
      <c r="I3189">
        <v>246491</v>
      </c>
      <c r="J3189">
        <v>10986362</v>
      </c>
      <c r="K3189">
        <v>26.13</v>
      </c>
      <c r="L3189">
        <v>1.8580000000000001</v>
      </c>
      <c r="M3189">
        <v>3</v>
      </c>
    </row>
    <row r="3190" spans="1:13" x14ac:dyDescent="0.2">
      <c r="A3190" t="s">
        <v>298</v>
      </c>
      <c r="B3190" t="s">
        <v>58</v>
      </c>
      <c r="C3190">
        <v>26</v>
      </c>
      <c r="D3190">
        <v>10.47</v>
      </c>
      <c r="E3190">
        <v>2005</v>
      </c>
      <c r="F3190">
        <v>2019</v>
      </c>
      <c r="G3190">
        <v>2081</v>
      </c>
      <c r="H3190" t="s">
        <v>105</v>
      </c>
      <c r="I3190">
        <v>365807</v>
      </c>
      <c r="J3190">
        <v>14629992</v>
      </c>
      <c r="K3190">
        <v>34.79</v>
      </c>
      <c r="L3190">
        <v>2.4750000000000001</v>
      </c>
      <c r="M3190">
        <v>3</v>
      </c>
    </row>
    <row r="3191" spans="1:13" x14ac:dyDescent="0.2">
      <c r="A3191" t="s">
        <v>298</v>
      </c>
      <c r="B3191" t="s">
        <v>59</v>
      </c>
      <c r="C3191">
        <v>27</v>
      </c>
      <c r="D3191">
        <v>11.071999999999999</v>
      </c>
      <c r="E3191">
        <v>2193</v>
      </c>
      <c r="F3191">
        <v>2209</v>
      </c>
      <c r="G3191">
        <v>2262</v>
      </c>
      <c r="H3191" t="s">
        <v>18</v>
      </c>
      <c r="I3191">
        <v>252094</v>
      </c>
      <c r="J3191">
        <v>10493773</v>
      </c>
      <c r="K3191">
        <v>24.96</v>
      </c>
      <c r="L3191">
        <v>1.7749999999999999</v>
      </c>
      <c r="M3191">
        <v>3</v>
      </c>
    </row>
    <row r="3192" spans="1:13" x14ac:dyDescent="0.2">
      <c r="A3192" t="s">
        <v>298</v>
      </c>
      <c r="B3192" t="s">
        <v>60</v>
      </c>
      <c r="C3192">
        <v>28</v>
      </c>
      <c r="D3192">
        <v>11.749000000000001</v>
      </c>
      <c r="E3192">
        <v>2395</v>
      </c>
      <c r="F3192">
        <v>2423</v>
      </c>
      <c r="G3192">
        <v>2472</v>
      </c>
      <c r="H3192" t="s">
        <v>110</v>
      </c>
      <c r="I3192">
        <v>251179</v>
      </c>
      <c r="J3192">
        <v>9426133</v>
      </c>
      <c r="K3192">
        <v>22.42</v>
      </c>
      <c r="L3192">
        <v>1.5940000000000001</v>
      </c>
      <c r="M3192">
        <v>3</v>
      </c>
    </row>
    <row r="3193" spans="1:13" x14ac:dyDescent="0.2">
      <c r="A3193" t="s">
        <v>298</v>
      </c>
      <c r="B3193" t="s">
        <v>61</v>
      </c>
      <c r="C3193">
        <v>29</v>
      </c>
      <c r="D3193">
        <v>12.026999999999999</v>
      </c>
      <c r="E3193">
        <v>2496</v>
      </c>
      <c r="F3193">
        <v>2511</v>
      </c>
      <c r="G3193">
        <v>2549</v>
      </c>
      <c r="H3193" t="s">
        <v>26</v>
      </c>
      <c r="I3193">
        <v>181929</v>
      </c>
      <c r="J3193">
        <v>6578607</v>
      </c>
      <c r="K3193">
        <v>15.65</v>
      </c>
      <c r="L3193">
        <v>1.113</v>
      </c>
      <c r="M3193">
        <v>3</v>
      </c>
    </row>
    <row r="3194" spans="1:13" x14ac:dyDescent="0.2">
      <c r="A3194" t="s">
        <v>298</v>
      </c>
      <c r="B3194" t="s">
        <v>62</v>
      </c>
      <c r="C3194">
        <v>30</v>
      </c>
      <c r="D3194">
        <v>13.204000000000001</v>
      </c>
      <c r="E3194">
        <v>2866</v>
      </c>
      <c r="F3194">
        <v>2883</v>
      </c>
      <c r="G3194">
        <v>2917</v>
      </c>
      <c r="H3194" t="s">
        <v>126</v>
      </c>
      <c r="I3194">
        <v>159105</v>
      </c>
      <c r="J3194">
        <v>6052865</v>
      </c>
      <c r="K3194">
        <v>14.39</v>
      </c>
      <c r="L3194">
        <v>1.024</v>
      </c>
      <c r="M3194">
        <v>3</v>
      </c>
    </row>
    <row r="3195" spans="1:13" x14ac:dyDescent="0.2">
      <c r="A3195" t="s">
        <v>298</v>
      </c>
      <c r="B3195" t="s">
        <v>63</v>
      </c>
      <c r="C3195">
        <v>31</v>
      </c>
      <c r="D3195">
        <v>13.36</v>
      </c>
      <c r="E3195">
        <v>2917</v>
      </c>
      <c r="F3195">
        <v>2933</v>
      </c>
      <c r="G3195">
        <v>2944</v>
      </c>
      <c r="H3195" t="s">
        <v>26</v>
      </c>
      <c r="I3195">
        <v>124429</v>
      </c>
      <c r="J3195">
        <v>3706291</v>
      </c>
      <c r="K3195">
        <v>8.81</v>
      </c>
      <c r="L3195">
        <v>0.627</v>
      </c>
      <c r="M3195">
        <v>3</v>
      </c>
    </row>
    <row r="3196" spans="1:13" x14ac:dyDescent="0.2">
      <c r="A3196" t="s">
        <v>298</v>
      </c>
      <c r="B3196" t="s">
        <v>65</v>
      </c>
      <c r="C3196">
        <v>32</v>
      </c>
      <c r="D3196">
        <v>13.515000000000001</v>
      </c>
      <c r="E3196">
        <v>2967</v>
      </c>
      <c r="F3196">
        <v>2982</v>
      </c>
      <c r="G3196">
        <v>3004</v>
      </c>
      <c r="H3196" t="s">
        <v>118</v>
      </c>
      <c r="I3196">
        <v>239387</v>
      </c>
      <c r="J3196">
        <v>6326290</v>
      </c>
      <c r="K3196">
        <v>15.04</v>
      </c>
      <c r="L3196">
        <v>1.07</v>
      </c>
      <c r="M3196">
        <v>3</v>
      </c>
    </row>
    <row r="3197" spans="1:13" x14ac:dyDescent="0.2">
      <c r="A3197" t="s">
        <v>298</v>
      </c>
      <c r="B3197" t="s">
        <v>67</v>
      </c>
      <c r="C3197">
        <v>33</v>
      </c>
      <c r="D3197">
        <v>13.885999999999999</v>
      </c>
      <c r="E3197">
        <v>3052</v>
      </c>
      <c r="F3197">
        <v>3099</v>
      </c>
      <c r="G3197">
        <v>3155</v>
      </c>
      <c r="H3197" t="s">
        <v>45</v>
      </c>
      <c r="I3197">
        <v>1273150</v>
      </c>
      <c r="J3197">
        <v>39312023</v>
      </c>
      <c r="K3197">
        <v>93.49</v>
      </c>
      <c r="L3197">
        <v>6.649</v>
      </c>
      <c r="M3197">
        <v>3</v>
      </c>
    </row>
    <row r="3198" spans="1:13" x14ac:dyDescent="0.2">
      <c r="A3198" t="s">
        <v>298</v>
      </c>
      <c r="B3198" t="s">
        <v>69</v>
      </c>
      <c r="C3198">
        <v>34</v>
      </c>
      <c r="D3198">
        <v>15.157</v>
      </c>
      <c r="E3198">
        <v>3472</v>
      </c>
      <c r="F3198">
        <v>3501</v>
      </c>
      <c r="G3198">
        <v>3521</v>
      </c>
      <c r="H3198" t="s">
        <v>28</v>
      </c>
      <c r="I3198">
        <v>224901</v>
      </c>
      <c r="J3198">
        <v>6024451</v>
      </c>
      <c r="K3198">
        <v>14.33</v>
      </c>
      <c r="L3198">
        <v>1.0189999999999999</v>
      </c>
      <c r="M3198">
        <v>3</v>
      </c>
    </row>
    <row r="3199" spans="1:13" x14ac:dyDescent="0.2">
      <c r="A3199" t="s">
        <v>298</v>
      </c>
      <c r="B3199" t="s">
        <v>70</v>
      </c>
      <c r="C3199">
        <v>35</v>
      </c>
      <c r="D3199">
        <v>16</v>
      </c>
      <c r="E3199">
        <v>3745</v>
      </c>
      <c r="F3199">
        <v>3768</v>
      </c>
      <c r="G3199">
        <v>3784</v>
      </c>
      <c r="H3199" t="s">
        <v>76</v>
      </c>
      <c r="I3199">
        <v>134045</v>
      </c>
      <c r="J3199">
        <v>3513191</v>
      </c>
      <c r="K3199">
        <v>8.35</v>
      </c>
      <c r="L3199">
        <v>0.59399999999999997</v>
      </c>
      <c r="M3199">
        <v>3</v>
      </c>
    </row>
    <row r="3200" spans="1:13" x14ac:dyDescent="0.2">
      <c r="A3200" t="s">
        <v>298</v>
      </c>
      <c r="B3200" t="s">
        <v>71</v>
      </c>
      <c r="C3200">
        <v>36</v>
      </c>
      <c r="D3200">
        <v>16.11</v>
      </c>
      <c r="E3200">
        <v>3784</v>
      </c>
      <c r="F3200">
        <v>3802</v>
      </c>
      <c r="G3200">
        <v>3818</v>
      </c>
      <c r="H3200" t="s">
        <v>22</v>
      </c>
      <c r="I3200">
        <v>209582</v>
      </c>
      <c r="J3200">
        <v>6576947</v>
      </c>
      <c r="K3200">
        <v>15.64</v>
      </c>
      <c r="L3200">
        <v>1.1120000000000001</v>
      </c>
      <c r="M3200">
        <v>3</v>
      </c>
    </row>
    <row r="3201" spans="1:13" x14ac:dyDescent="0.2">
      <c r="A3201" t="s">
        <v>298</v>
      </c>
      <c r="B3201" t="s">
        <v>72</v>
      </c>
      <c r="C3201">
        <v>37</v>
      </c>
      <c r="D3201">
        <v>16.21</v>
      </c>
      <c r="E3201">
        <v>3818</v>
      </c>
      <c r="F3201">
        <v>3834</v>
      </c>
      <c r="G3201">
        <v>3861</v>
      </c>
      <c r="H3201" t="s">
        <v>26</v>
      </c>
      <c r="I3201">
        <v>777420</v>
      </c>
      <c r="J3201">
        <v>22601630</v>
      </c>
      <c r="K3201">
        <v>53.75</v>
      </c>
      <c r="L3201">
        <v>3.823</v>
      </c>
      <c r="M3201">
        <v>3</v>
      </c>
    </row>
    <row r="3202" spans="1:13" x14ac:dyDescent="0.2">
      <c r="A3202" t="s">
        <v>298</v>
      </c>
      <c r="B3202" t="s">
        <v>73</v>
      </c>
      <c r="C3202">
        <v>38</v>
      </c>
      <c r="D3202">
        <v>16.367000000000001</v>
      </c>
      <c r="E3202">
        <v>3861</v>
      </c>
      <c r="F3202">
        <v>3884</v>
      </c>
      <c r="G3202">
        <v>3910</v>
      </c>
      <c r="H3202" t="s">
        <v>22</v>
      </c>
      <c r="I3202">
        <v>1537538</v>
      </c>
      <c r="J3202">
        <v>42049259</v>
      </c>
      <c r="K3202">
        <v>100</v>
      </c>
      <c r="L3202">
        <v>7.1120000000000001</v>
      </c>
      <c r="M3202">
        <v>3</v>
      </c>
    </row>
    <row r="3203" spans="1:13" x14ac:dyDescent="0.2">
      <c r="A3203" t="s">
        <v>298</v>
      </c>
      <c r="B3203" t="s">
        <v>74</v>
      </c>
      <c r="C3203">
        <v>39</v>
      </c>
      <c r="D3203">
        <v>16.55</v>
      </c>
      <c r="E3203">
        <v>3910</v>
      </c>
      <c r="F3203">
        <v>3941</v>
      </c>
      <c r="G3203">
        <v>3970</v>
      </c>
      <c r="H3203" t="s">
        <v>22</v>
      </c>
      <c r="I3203">
        <v>174152</v>
      </c>
      <c r="J3203">
        <v>5145323</v>
      </c>
      <c r="K3203">
        <v>12.24</v>
      </c>
      <c r="L3203">
        <v>0.87</v>
      </c>
      <c r="M3203">
        <v>3</v>
      </c>
    </row>
    <row r="3204" spans="1:13" x14ac:dyDescent="0.2">
      <c r="A3204" t="s">
        <v>298</v>
      </c>
      <c r="B3204" t="s">
        <v>75</v>
      </c>
      <c r="C3204">
        <v>40</v>
      </c>
      <c r="D3204">
        <v>17.324999999999999</v>
      </c>
      <c r="E3204">
        <v>4153</v>
      </c>
      <c r="F3204">
        <v>4187</v>
      </c>
      <c r="G3204">
        <v>4202</v>
      </c>
      <c r="H3204" t="s">
        <v>45</v>
      </c>
      <c r="I3204">
        <v>395205</v>
      </c>
      <c r="J3204">
        <v>9792363</v>
      </c>
      <c r="K3204">
        <v>23.29</v>
      </c>
      <c r="L3204">
        <v>1.6559999999999999</v>
      </c>
      <c r="M3204">
        <v>3</v>
      </c>
    </row>
    <row r="3205" spans="1:13" x14ac:dyDescent="0.2">
      <c r="A3205" t="s">
        <v>298</v>
      </c>
      <c r="B3205" t="s">
        <v>77</v>
      </c>
      <c r="C3205">
        <v>41</v>
      </c>
      <c r="D3205">
        <v>17.431000000000001</v>
      </c>
      <c r="E3205">
        <v>4202</v>
      </c>
      <c r="F3205">
        <v>4220</v>
      </c>
      <c r="G3205">
        <v>4257</v>
      </c>
      <c r="H3205" t="s">
        <v>30</v>
      </c>
      <c r="I3205">
        <v>1045297</v>
      </c>
      <c r="J3205">
        <v>26249882</v>
      </c>
      <c r="K3205">
        <v>62.43</v>
      </c>
      <c r="L3205">
        <v>4.4400000000000004</v>
      </c>
      <c r="M3205">
        <v>3</v>
      </c>
    </row>
    <row r="3206" spans="1:13" x14ac:dyDescent="0.2">
      <c r="A3206" t="s">
        <v>298</v>
      </c>
      <c r="B3206" t="s">
        <v>78</v>
      </c>
      <c r="C3206">
        <v>42</v>
      </c>
      <c r="D3206">
        <v>18.181000000000001</v>
      </c>
      <c r="E3206">
        <v>4434</v>
      </c>
      <c r="F3206">
        <v>4457</v>
      </c>
      <c r="G3206">
        <v>4492</v>
      </c>
      <c r="H3206" t="s">
        <v>28</v>
      </c>
      <c r="I3206">
        <v>251582</v>
      </c>
      <c r="J3206">
        <v>7640730</v>
      </c>
      <c r="K3206">
        <v>18.170000000000002</v>
      </c>
      <c r="L3206">
        <v>1.292</v>
      </c>
      <c r="M3206">
        <v>3</v>
      </c>
    </row>
    <row r="3207" spans="1:13" x14ac:dyDescent="0.2">
      <c r="A3207" t="s">
        <v>298</v>
      </c>
      <c r="B3207" t="s">
        <v>79</v>
      </c>
      <c r="C3207">
        <v>43</v>
      </c>
      <c r="D3207">
        <v>18.649000000000001</v>
      </c>
      <c r="E3207">
        <v>4579</v>
      </c>
      <c r="F3207">
        <v>4605</v>
      </c>
      <c r="G3207">
        <v>4614</v>
      </c>
      <c r="H3207" t="s">
        <v>49</v>
      </c>
      <c r="I3207">
        <v>137218</v>
      </c>
      <c r="J3207">
        <v>3863561</v>
      </c>
      <c r="K3207">
        <v>9.19</v>
      </c>
      <c r="L3207">
        <v>0.65300000000000002</v>
      </c>
      <c r="M3207">
        <v>3</v>
      </c>
    </row>
    <row r="3208" spans="1:13" x14ac:dyDescent="0.2">
      <c r="A3208" t="s">
        <v>298</v>
      </c>
      <c r="B3208" t="s">
        <v>80</v>
      </c>
      <c r="C3208">
        <v>44</v>
      </c>
      <c r="D3208">
        <v>18.693999999999999</v>
      </c>
      <c r="E3208">
        <v>4614</v>
      </c>
      <c r="F3208">
        <v>4620</v>
      </c>
      <c r="G3208">
        <v>4633</v>
      </c>
      <c r="H3208" t="s">
        <v>26</v>
      </c>
      <c r="I3208">
        <v>102969</v>
      </c>
      <c r="J3208">
        <v>2724082</v>
      </c>
      <c r="K3208">
        <v>6.48</v>
      </c>
      <c r="L3208">
        <v>0.46100000000000002</v>
      </c>
      <c r="M3208">
        <v>3</v>
      </c>
    </row>
    <row r="3209" spans="1:13" x14ac:dyDescent="0.2">
      <c r="A3209" t="s">
        <v>298</v>
      </c>
      <c r="B3209" t="s">
        <v>81</v>
      </c>
      <c r="C3209">
        <v>45</v>
      </c>
      <c r="D3209">
        <v>18.965</v>
      </c>
      <c r="E3209">
        <v>4690</v>
      </c>
      <c r="F3209">
        <v>4705</v>
      </c>
      <c r="G3209">
        <v>4748</v>
      </c>
      <c r="H3209" t="s">
        <v>122</v>
      </c>
      <c r="I3209">
        <v>130116</v>
      </c>
      <c r="J3209">
        <v>4846524</v>
      </c>
      <c r="K3209">
        <v>11.53</v>
      </c>
      <c r="L3209">
        <v>0.82</v>
      </c>
      <c r="M3209">
        <v>3</v>
      </c>
    </row>
    <row r="3210" spans="1:13" x14ac:dyDescent="0.2">
      <c r="A3210" t="s">
        <v>298</v>
      </c>
      <c r="B3210" t="s">
        <v>82</v>
      </c>
      <c r="C3210">
        <v>46</v>
      </c>
      <c r="D3210">
        <v>19.184999999999999</v>
      </c>
      <c r="E3210">
        <v>4748</v>
      </c>
      <c r="F3210">
        <v>4775</v>
      </c>
      <c r="G3210">
        <v>4811</v>
      </c>
      <c r="H3210" t="s">
        <v>120</v>
      </c>
      <c r="I3210">
        <v>166727</v>
      </c>
      <c r="J3210">
        <v>4329928</v>
      </c>
      <c r="K3210">
        <v>10.3</v>
      </c>
      <c r="L3210">
        <v>0.73199999999999998</v>
      </c>
      <c r="M3210">
        <v>3</v>
      </c>
    </row>
    <row r="3211" spans="1:13" x14ac:dyDescent="0.2">
      <c r="A3211" t="s">
        <v>298</v>
      </c>
      <c r="B3211" t="s">
        <v>83</v>
      </c>
      <c r="C3211">
        <v>47</v>
      </c>
      <c r="D3211">
        <v>19.501999999999999</v>
      </c>
      <c r="E3211">
        <v>4852</v>
      </c>
      <c r="F3211">
        <v>4875</v>
      </c>
      <c r="G3211">
        <v>4893</v>
      </c>
      <c r="H3211" t="s">
        <v>118</v>
      </c>
      <c r="I3211">
        <v>920394</v>
      </c>
      <c r="J3211">
        <v>20926370</v>
      </c>
      <c r="K3211">
        <v>49.77</v>
      </c>
      <c r="L3211">
        <v>3.54</v>
      </c>
      <c r="M3211">
        <v>3</v>
      </c>
    </row>
    <row r="3212" spans="1:13" x14ac:dyDescent="0.2">
      <c r="A3212" t="s">
        <v>298</v>
      </c>
      <c r="B3212" t="s">
        <v>85</v>
      </c>
      <c r="C3212">
        <v>48</v>
      </c>
      <c r="D3212">
        <v>20.63</v>
      </c>
      <c r="E3212">
        <v>5184</v>
      </c>
      <c r="F3212">
        <v>5232</v>
      </c>
      <c r="G3212">
        <v>5261</v>
      </c>
      <c r="H3212" t="s">
        <v>56</v>
      </c>
      <c r="I3212">
        <v>95396</v>
      </c>
      <c r="J3212">
        <v>3241840</v>
      </c>
      <c r="K3212">
        <v>7.71</v>
      </c>
      <c r="L3212">
        <v>0.54800000000000004</v>
      </c>
      <c r="M3212">
        <v>3</v>
      </c>
    </row>
    <row r="3213" spans="1:13" x14ac:dyDescent="0.2">
      <c r="A3213" t="s">
        <v>298</v>
      </c>
      <c r="B3213" t="s">
        <v>86</v>
      </c>
      <c r="C3213">
        <v>49</v>
      </c>
      <c r="D3213">
        <v>21.324999999999999</v>
      </c>
      <c r="E3213">
        <v>5426</v>
      </c>
      <c r="F3213">
        <v>5452</v>
      </c>
      <c r="G3213">
        <v>5492</v>
      </c>
      <c r="H3213" t="s">
        <v>156</v>
      </c>
      <c r="I3213">
        <v>111699</v>
      </c>
      <c r="J3213">
        <v>5706952</v>
      </c>
      <c r="K3213">
        <v>13.57</v>
      </c>
      <c r="L3213">
        <v>0.96499999999999997</v>
      </c>
      <c r="M3213">
        <v>3</v>
      </c>
    </row>
    <row r="3214" spans="1:13" x14ac:dyDescent="0.2">
      <c r="A3214" t="s">
        <v>298</v>
      </c>
      <c r="B3214" t="s">
        <v>87</v>
      </c>
      <c r="C3214">
        <v>50</v>
      </c>
      <c r="D3214">
        <v>21.63</v>
      </c>
      <c r="E3214">
        <v>5537</v>
      </c>
      <c r="F3214">
        <v>5548</v>
      </c>
      <c r="G3214">
        <v>5565</v>
      </c>
      <c r="H3214" t="s">
        <v>123</v>
      </c>
      <c r="I3214">
        <v>91756</v>
      </c>
      <c r="J3214">
        <v>2242861</v>
      </c>
      <c r="K3214">
        <v>5.33</v>
      </c>
      <c r="L3214">
        <v>0.379</v>
      </c>
      <c r="M3214">
        <v>3</v>
      </c>
    </row>
    <row r="3215" spans="1:13" x14ac:dyDescent="0.2">
      <c r="A3215" t="s">
        <v>298</v>
      </c>
      <c r="B3215" t="s">
        <v>88</v>
      </c>
      <c r="C3215">
        <v>51</v>
      </c>
      <c r="D3215">
        <v>21.832999999999998</v>
      </c>
      <c r="E3215">
        <v>5594</v>
      </c>
      <c r="F3215">
        <v>5612</v>
      </c>
      <c r="G3215">
        <v>5647</v>
      </c>
      <c r="H3215" t="s">
        <v>76</v>
      </c>
      <c r="I3215">
        <v>1047489</v>
      </c>
      <c r="J3215">
        <v>25730900</v>
      </c>
      <c r="K3215">
        <v>61.19</v>
      </c>
      <c r="L3215">
        <v>4.3520000000000003</v>
      </c>
      <c r="M3215">
        <v>3</v>
      </c>
    </row>
    <row r="3216" spans="1:13" x14ac:dyDescent="0.2">
      <c r="A3216" t="s">
        <v>298</v>
      </c>
      <c r="B3216" t="s">
        <v>89</v>
      </c>
      <c r="C3216">
        <v>52</v>
      </c>
      <c r="D3216">
        <v>22.282</v>
      </c>
      <c r="E3216">
        <v>5722</v>
      </c>
      <c r="F3216">
        <v>5754</v>
      </c>
      <c r="G3216">
        <v>5777</v>
      </c>
      <c r="H3216" t="s">
        <v>38</v>
      </c>
      <c r="I3216">
        <v>486857</v>
      </c>
      <c r="J3216">
        <v>14760169</v>
      </c>
      <c r="K3216">
        <v>35.1</v>
      </c>
      <c r="L3216">
        <v>2.4969999999999999</v>
      </c>
      <c r="M3216">
        <v>3</v>
      </c>
    </row>
    <row r="3217" spans="1:13" x14ac:dyDescent="0.2">
      <c r="A3217" t="s">
        <v>298</v>
      </c>
      <c r="B3217" t="s">
        <v>91</v>
      </c>
      <c r="C3217">
        <v>53</v>
      </c>
      <c r="D3217">
        <v>22.414000000000001</v>
      </c>
      <c r="E3217">
        <v>5777</v>
      </c>
      <c r="F3217">
        <v>5796</v>
      </c>
      <c r="G3217">
        <v>5824</v>
      </c>
      <c r="H3217" t="s">
        <v>115</v>
      </c>
      <c r="I3217">
        <v>234804</v>
      </c>
      <c r="J3217">
        <v>7109415</v>
      </c>
      <c r="K3217">
        <v>16.91</v>
      </c>
      <c r="L3217">
        <v>1.2030000000000001</v>
      </c>
      <c r="M3217">
        <v>3</v>
      </c>
    </row>
    <row r="3218" spans="1:13" x14ac:dyDescent="0.2">
      <c r="A3218" t="s">
        <v>298</v>
      </c>
      <c r="B3218" t="s">
        <v>92</v>
      </c>
      <c r="C3218">
        <v>54</v>
      </c>
      <c r="D3218">
        <v>24.242999999999999</v>
      </c>
      <c r="E3218">
        <v>6357</v>
      </c>
      <c r="F3218">
        <v>6375</v>
      </c>
      <c r="G3218">
        <v>6388</v>
      </c>
      <c r="H3218" t="s">
        <v>116</v>
      </c>
      <c r="I3218">
        <v>77878</v>
      </c>
      <c r="J3218">
        <v>1920250</v>
      </c>
      <c r="K3218">
        <v>4.57</v>
      </c>
      <c r="L3218">
        <v>0.32500000000000001</v>
      </c>
      <c r="M3218">
        <v>3</v>
      </c>
    </row>
    <row r="3219" spans="1:13" x14ac:dyDescent="0.2">
      <c r="A3219" t="s">
        <v>298</v>
      </c>
      <c r="B3219" t="s">
        <v>93</v>
      </c>
      <c r="C3219">
        <v>55</v>
      </c>
      <c r="D3219">
        <v>24.329000000000001</v>
      </c>
      <c r="E3219">
        <v>6388</v>
      </c>
      <c r="F3219">
        <v>6402</v>
      </c>
      <c r="G3219">
        <v>6416</v>
      </c>
      <c r="H3219" t="s">
        <v>26</v>
      </c>
      <c r="I3219">
        <v>200568</v>
      </c>
      <c r="J3219">
        <v>4620743</v>
      </c>
      <c r="K3219">
        <v>10.99</v>
      </c>
      <c r="L3219">
        <v>0.78200000000000003</v>
      </c>
      <c r="M3219">
        <v>3</v>
      </c>
    </row>
    <row r="3220" spans="1:13" x14ac:dyDescent="0.2">
      <c r="A3220" t="s">
        <v>298</v>
      </c>
      <c r="B3220" t="s">
        <v>94</v>
      </c>
      <c r="C3220">
        <v>56</v>
      </c>
      <c r="D3220">
        <v>26.068000000000001</v>
      </c>
      <c r="E3220">
        <v>6911</v>
      </c>
      <c r="F3220">
        <v>6951</v>
      </c>
      <c r="G3220">
        <v>6982</v>
      </c>
      <c r="H3220" t="s">
        <v>45</v>
      </c>
      <c r="I3220">
        <v>224809</v>
      </c>
      <c r="J3220">
        <v>6456635</v>
      </c>
      <c r="K3220">
        <v>15.35</v>
      </c>
      <c r="L3220">
        <v>1.0920000000000001</v>
      </c>
      <c r="M3220">
        <v>3</v>
      </c>
    </row>
    <row r="3221" spans="1:13" x14ac:dyDescent="0.2">
      <c r="A3221" t="s">
        <v>298</v>
      </c>
      <c r="B3221" t="s">
        <v>96</v>
      </c>
      <c r="C3221">
        <v>57</v>
      </c>
      <c r="D3221">
        <v>26.690999999999999</v>
      </c>
      <c r="E3221">
        <v>7117</v>
      </c>
      <c r="F3221">
        <v>7149</v>
      </c>
      <c r="G3221">
        <v>7178</v>
      </c>
      <c r="H3221" t="s">
        <v>120</v>
      </c>
      <c r="I3221">
        <v>118388</v>
      </c>
      <c r="J3221">
        <v>3892854</v>
      </c>
      <c r="K3221">
        <v>9.26</v>
      </c>
      <c r="L3221">
        <v>0.65800000000000003</v>
      </c>
      <c r="M3221">
        <v>3</v>
      </c>
    </row>
    <row r="3222" spans="1:13" x14ac:dyDescent="0.2">
      <c r="A3222" t="s">
        <v>298</v>
      </c>
      <c r="B3222" t="s">
        <v>97</v>
      </c>
      <c r="C3222">
        <v>58</v>
      </c>
      <c r="D3222">
        <v>28.204999999999998</v>
      </c>
      <c r="E3222">
        <v>7587</v>
      </c>
      <c r="F3222">
        <v>7627</v>
      </c>
      <c r="G3222">
        <v>7658</v>
      </c>
      <c r="H3222" t="s">
        <v>127</v>
      </c>
      <c r="I3222">
        <v>249945</v>
      </c>
      <c r="J3222">
        <v>11338652</v>
      </c>
      <c r="K3222">
        <v>26.97</v>
      </c>
      <c r="L3222">
        <v>1.9179999999999999</v>
      </c>
      <c r="M3222">
        <v>3</v>
      </c>
    </row>
    <row r="3223" spans="1:13" x14ac:dyDescent="0.2">
      <c r="A3223" t="s">
        <v>298</v>
      </c>
      <c r="B3223" t="s">
        <v>98</v>
      </c>
      <c r="C3223">
        <v>59</v>
      </c>
      <c r="D3223">
        <v>28.434999999999999</v>
      </c>
      <c r="E3223">
        <v>7685</v>
      </c>
      <c r="F3223">
        <v>7700</v>
      </c>
      <c r="G3223">
        <v>7727</v>
      </c>
      <c r="H3223" t="s">
        <v>24</v>
      </c>
      <c r="I3223">
        <v>98092</v>
      </c>
      <c r="J3223">
        <v>3055830</v>
      </c>
      <c r="K3223">
        <v>7.27</v>
      </c>
      <c r="L3223">
        <v>0.51700000000000002</v>
      </c>
      <c r="M3223">
        <v>3</v>
      </c>
    </row>
    <row r="3224" spans="1:13" x14ac:dyDescent="0.2">
      <c r="A3224" t="s">
        <v>298</v>
      </c>
      <c r="B3224" t="s">
        <v>100</v>
      </c>
      <c r="C3224">
        <v>60</v>
      </c>
      <c r="D3224">
        <v>32.002000000000002</v>
      </c>
      <c r="E3224">
        <v>8798</v>
      </c>
      <c r="F3224">
        <v>8828</v>
      </c>
      <c r="G3224">
        <v>8879</v>
      </c>
      <c r="H3224" t="s">
        <v>66</v>
      </c>
      <c r="I3224">
        <v>434990</v>
      </c>
      <c r="J3224">
        <v>13863490</v>
      </c>
      <c r="K3224">
        <v>32.97</v>
      </c>
      <c r="L3224">
        <v>2.3450000000000002</v>
      </c>
      <c r="M3224">
        <v>3</v>
      </c>
    </row>
    <row r="3225" spans="1:13" x14ac:dyDescent="0.2">
      <c r="A3225" t="s">
        <v>298</v>
      </c>
      <c r="B3225" t="s">
        <v>102</v>
      </c>
      <c r="C3225">
        <v>61</v>
      </c>
      <c r="D3225">
        <v>35.091000000000001</v>
      </c>
      <c r="E3225">
        <v>9778</v>
      </c>
      <c r="F3225">
        <v>9805</v>
      </c>
      <c r="G3225">
        <v>9845</v>
      </c>
      <c r="H3225" t="s">
        <v>66</v>
      </c>
      <c r="I3225">
        <v>1686410</v>
      </c>
      <c r="J3225">
        <v>30687311</v>
      </c>
      <c r="K3225">
        <v>72.98</v>
      </c>
      <c r="L3225">
        <v>5.1909999999999998</v>
      </c>
      <c r="M3225">
        <v>3</v>
      </c>
    </row>
    <row r="3226" spans="1:13" x14ac:dyDescent="0.2">
      <c r="A3226" t="s">
        <v>299</v>
      </c>
      <c r="B3226" t="s">
        <v>13</v>
      </c>
      <c r="C3226">
        <v>1</v>
      </c>
      <c r="D3226">
        <v>4.3890000000000002</v>
      </c>
      <c r="E3226">
        <v>77</v>
      </c>
      <c r="F3226">
        <v>96</v>
      </c>
      <c r="G3226">
        <v>128</v>
      </c>
      <c r="H3226" t="s">
        <v>153</v>
      </c>
      <c r="I3226">
        <v>226136</v>
      </c>
      <c r="J3226">
        <v>5229581</v>
      </c>
      <c r="K3226">
        <v>2.38</v>
      </c>
      <c r="L3226">
        <v>0.70099999999999996</v>
      </c>
      <c r="M3226">
        <v>3</v>
      </c>
    </row>
    <row r="3227" spans="1:13" x14ac:dyDescent="0.2">
      <c r="A3227" t="s">
        <v>299</v>
      </c>
      <c r="B3227" t="s">
        <v>15</v>
      </c>
      <c r="C3227">
        <v>2</v>
      </c>
      <c r="D3227">
        <v>4.7779999999999996</v>
      </c>
      <c r="E3227">
        <v>148</v>
      </c>
      <c r="F3227">
        <v>218</v>
      </c>
      <c r="G3227">
        <v>230</v>
      </c>
      <c r="H3227" t="s">
        <v>153</v>
      </c>
      <c r="I3227">
        <v>102619</v>
      </c>
      <c r="J3227">
        <v>8158378</v>
      </c>
      <c r="K3227">
        <v>3.71</v>
      </c>
      <c r="L3227">
        <v>1.0940000000000001</v>
      </c>
      <c r="M3227">
        <v>3</v>
      </c>
    </row>
    <row r="3228" spans="1:13" x14ac:dyDescent="0.2">
      <c r="A3228" t="s">
        <v>299</v>
      </c>
      <c r="B3228" t="s">
        <v>17</v>
      </c>
      <c r="C3228">
        <v>3</v>
      </c>
      <c r="D3228">
        <v>4.859</v>
      </c>
      <c r="E3228">
        <v>230</v>
      </c>
      <c r="F3228">
        <v>244</v>
      </c>
      <c r="G3228">
        <v>285</v>
      </c>
      <c r="H3228" t="s">
        <v>20</v>
      </c>
      <c r="I3228">
        <v>327404</v>
      </c>
      <c r="J3228">
        <v>10544099</v>
      </c>
      <c r="K3228">
        <v>4.79</v>
      </c>
      <c r="L3228">
        <v>1.4139999999999999</v>
      </c>
      <c r="M3228">
        <v>3</v>
      </c>
    </row>
    <row r="3229" spans="1:13" x14ac:dyDescent="0.2">
      <c r="A3229" t="s">
        <v>299</v>
      </c>
      <c r="B3229" t="s">
        <v>19</v>
      </c>
      <c r="C3229">
        <v>4</v>
      </c>
      <c r="D3229">
        <v>5.4249999999999998</v>
      </c>
      <c r="E3229">
        <v>395</v>
      </c>
      <c r="F3229">
        <v>423</v>
      </c>
      <c r="G3229">
        <v>485</v>
      </c>
      <c r="H3229" t="s">
        <v>45</v>
      </c>
      <c r="I3229">
        <v>3151809</v>
      </c>
      <c r="J3229">
        <v>65754654</v>
      </c>
      <c r="K3229">
        <v>29.88</v>
      </c>
      <c r="L3229">
        <v>8.8149999999999995</v>
      </c>
      <c r="M3229">
        <v>3</v>
      </c>
    </row>
    <row r="3230" spans="1:13" x14ac:dyDescent="0.2">
      <c r="A3230" t="s">
        <v>299</v>
      </c>
      <c r="B3230" t="s">
        <v>21</v>
      </c>
      <c r="C3230">
        <v>5</v>
      </c>
      <c r="D3230">
        <v>5.7510000000000003</v>
      </c>
      <c r="E3230">
        <v>511</v>
      </c>
      <c r="F3230">
        <v>526</v>
      </c>
      <c r="G3230">
        <v>621</v>
      </c>
      <c r="H3230" t="s">
        <v>20</v>
      </c>
      <c r="I3230">
        <v>4359266</v>
      </c>
      <c r="J3230">
        <v>151238078</v>
      </c>
      <c r="K3230">
        <v>68.72</v>
      </c>
      <c r="L3230">
        <v>20.274999999999999</v>
      </c>
      <c r="M3230">
        <v>3</v>
      </c>
    </row>
    <row r="3231" spans="1:13" x14ac:dyDescent="0.2">
      <c r="A3231" t="s">
        <v>299</v>
      </c>
      <c r="B3231" t="s">
        <v>23</v>
      </c>
      <c r="C3231">
        <v>6</v>
      </c>
      <c r="D3231">
        <v>6.11</v>
      </c>
      <c r="E3231">
        <v>621</v>
      </c>
      <c r="F3231">
        <v>640</v>
      </c>
      <c r="G3231">
        <v>698</v>
      </c>
      <c r="H3231" t="s">
        <v>101</v>
      </c>
      <c r="I3231">
        <v>219452</v>
      </c>
      <c r="J3231">
        <v>10593165</v>
      </c>
      <c r="K3231">
        <v>4.8099999999999996</v>
      </c>
      <c r="L3231">
        <v>1.42</v>
      </c>
      <c r="M3231">
        <v>3</v>
      </c>
    </row>
    <row r="3232" spans="1:13" x14ac:dyDescent="0.2">
      <c r="A3232" t="s">
        <v>299</v>
      </c>
      <c r="B3232" t="s">
        <v>25</v>
      </c>
      <c r="C3232">
        <v>7</v>
      </c>
      <c r="D3232">
        <v>6.4480000000000004</v>
      </c>
      <c r="E3232">
        <v>721</v>
      </c>
      <c r="F3232">
        <v>747</v>
      </c>
      <c r="G3232">
        <v>777</v>
      </c>
      <c r="H3232" t="s">
        <v>158</v>
      </c>
      <c r="I3232">
        <v>138165</v>
      </c>
      <c r="J3232">
        <v>4487964</v>
      </c>
      <c r="K3232">
        <v>2.04</v>
      </c>
      <c r="L3232">
        <v>0.60199999999999998</v>
      </c>
      <c r="M3232">
        <v>3</v>
      </c>
    </row>
    <row r="3233" spans="1:13" x14ac:dyDescent="0.2">
      <c r="A3233" t="s">
        <v>299</v>
      </c>
      <c r="B3233" t="s">
        <v>27</v>
      </c>
      <c r="C3233">
        <v>8</v>
      </c>
      <c r="D3233">
        <v>7.5060000000000002</v>
      </c>
      <c r="E3233">
        <v>1048</v>
      </c>
      <c r="F3233">
        <v>1081</v>
      </c>
      <c r="G3233">
        <v>1097</v>
      </c>
      <c r="H3233" t="s">
        <v>76</v>
      </c>
      <c r="I3233">
        <v>488205</v>
      </c>
      <c r="J3233">
        <v>12798500</v>
      </c>
      <c r="K3233">
        <v>5.82</v>
      </c>
      <c r="L3233">
        <v>1.716</v>
      </c>
      <c r="M3233">
        <v>3</v>
      </c>
    </row>
    <row r="3234" spans="1:13" x14ac:dyDescent="0.2">
      <c r="A3234" t="s">
        <v>299</v>
      </c>
      <c r="B3234" t="s">
        <v>29</v>
      </c>
      <c r="C3234">
        <v>9</v>
      </c>
      <c r="D3234">
        <v>7.5720000000000001</v>
      </c>
      <c r="E3234">
        <v>1097</v>
      </c>
      <c r="F3234">
        <v>1102</v>
      </c>
      <c r="G3234">
        <v>1127</v>
      </c>
      <c r="H3234" t="s">
        <v>156</v>
      </c>
      <c r="I3234">
        <v>130010</v>
      </c>
      <c r="J3234">
        <v>4043822</v>
      </c>
      <c r="K3234">
        <v>1.84</v>
      </c>
      <c r="L3234">
        <v>0.54200000000000004</v>
      </c>
      <c r="M3234">
        <v>3</v>
      </c>
    </row>
    <row r="3235" spans="1:13" x14ac:dyDescent="0.2">
      <c r="A3235" t="s">
        <v>299</v>
      </c>
      <c r="B3235" t="s">
        <v>31</v>
      </c>
      <c r="C3235">
        <v>10</v>
      </c>
      <c r="D3235">
        <v>8.3859999999999992</v>
      </c>
      <c r="E3235">
        <v>1331</v>
      </c>
      <c r="F3235">
        <v>1359</v>
      </c>
      <c r="G3235">
        <v>1373</v>
      </c>
      <c r="H3235" t="s">
        <v>38</v>
      </c>
      <c r="I3235">
        <v>174033</v>
      </c>
      <c r="J3235">
        <v>4325108</v>
      </c>
      <c r="K3235">
        <v>1.97</v>
      </c>
      <c r="L3235">
        <v>0.57999999999999996</v>
      </c>
      <c r="M3235">
        <v>3</v>
      </c>
    </row>
    <row r="3236" spans="1:13" x14ac:dyDescent="0.2">
      <c r="A3236" t="s">
        <v>299</v>
      </c>
      <c r="B3236" t="s">
        <v>33</v>
      </c>
      <c r="C3236">
        <v>11</v>
      </c>
      <c r="D3236">
        <v>8.468</v>
      </c>
      <c r="E3236">
        <v>1373</v>
      </c>
      <c r="F3236">
        <v>1386</v>
      </c>
      <c r="G3236">
        <v>1418</v>
      </c>
      <c r="H3236" t="s">
        <v>52</v>
      </c>
      <c r="I3236">
        <v>311975</v>
      </c>
      <c r="J3236">
        <v>10004326</v>
      </c>
      <c r="K3236">
        <v>4.55</v>
      </c>
      <c r="L3236">
        <v>1.341</v>
      </c>
      <c r="M3236">
        <v>3</v>
      </c>
    </row>
    <row r="3237" spans="1:13" x14ac:dyDescent="0.2">
      <c r="A3237" t="s">
        <v>299</v>
      </c>
      <c r="B3237" t="s">
        <v>35</v>
      </c>
      <c r="C3237">
        <v>12</v>
      </c>
      <c r="D3237">
        <v>8.9149999999999991</v>
      </c>
      <c r="E3237">
        <v>1462</v>
      </c>
      <c r="F3237">
        <v>1527</v>
      </c>
      <c r="G3237">
        <v>1595</v>
      </c>
      <c r="H3237" t="s">
        <v>64</v>
      </c>
      <c r="I3237">
        <v>164561</v>
      </c>
      <c r="J3237">
        <v>12491266</v>
      </c>
      <c r="K3237">
        <v>5.68</v>
      </c>
      <c r="L3237">
        <v>1.675</v>
      </c>
      <c r="M3237">
        <v>3</v>
      </c>
    </row>
    <row r="3238" spans="1:13" x14ac:dyDescent="0.2">
      <c r="A3238" t="s">
        <v>299</v>
      </c>
      <c r="B3238" t="s">
        <v>37</v>
      </c>
      <c r="C3238">
        <v>13</v>
      </c>
      <c r="D3238">
        <v>9.83</v>
      </c>
      <c r="E3238">
        <v>1780</v>
      </c>
      <c r="F3238">
        <v>1816</v>
      </c>
      <c r="G3238">
        <v>1829</v>
      </c>
      <c r="H3238" t="s">
        <v>95</v>
      </c>
      <c r="I3238">
        <v>114785</v>
      </c>
      <c r="J3238">
        <v>3478181</v>
      </c>
      <c r="K3238">
        <v>1.58</v>
      </c>
      <c r="L3238">
        <v>0.46600000000000003</v>
      </c>
      <c r="M3238">
        <v>3</v>
      </c>
    </row>
    <row r="3239" spans="1:13" x14ac:dyDescent="0.2">
      <c r="A3239" t="s">
        <v>299</v>
      </c>
      <c r="B3239" t="s">
        <v>39</v>
      </c>
      <c r="C3239">
        <v>14</v>
      </c>
      <c r="D3239">
        <v>9.9179999999999993</v>
      </c>
      <c r="E3239">
        <v>1829</v>
      </c>
      <c r="F3239">
        <v>1844</v>
      </c>
      <c r="G3239">
        <v>1873</v>
      </c>
      <c r="H3239" t="s">
        <v>101</v>
      </c>
      <c r="I3239">
        <v>112849</v>
      </c>
      <c r="J3239">
        <v>5515727</v>
      </c>
      <c r="K3239">
        <v>2.5099999999999998</v>
      </c>
      <c r="L3239">
        <v>0.73899999999999999</v>
      </c>
      <c r="M3239">
        <v>3</v>
      </c>
    </row>
    <row r="3240" spans="1:13" x14ac:dyDescent="0.2">
      <c r="A3240" t="s">
        <v>299</v>
      </c>
      <c r="B3240" t="s">
        <v>40</v>
      </c>
      <c r="C3240">
        <v>15</v>
      </c>
      <c r="D3240">
        <v>10.316000000000001</v>
      </c>
      <c r="E3240">
        <v>1933</v>
      </c>
      <c r="F3240">
        <v>1970</v>
      </c>
      <c r="G3240">
        <v>1991</v>
      </c>
      <c r="H3240" t="s">
        <v>22</v>
      </c>
      <c r="I3240">
        <v>130172</v>
      </c>
      <c r="J3240">
        <v>9297058</v>
      </c>
      <c r="K3240">
        <v>4.22</v>
      </c>
      <c r="L3240">
        <v>1.246</v>
      </c>
      <c r="M3240">
        <v>3</v>
      </c>
    </row>
    <row r="3241" spans="1:13" x14ac:dyDescent="0.2">
      <c r="A3241" t="s">
        <v>299</v>
      </c>
      <c r="B3241" t="s">
        <v>41</v>
      </c>
      <c r="C3241">
        <v>16</v>
      </c>
      <c r="D3241">
        <v>10.467000000000001</v>
      </c>
      <c r="E3241">
        <v>1991</v>
      </c>
      <c r="F3241">
        <v>2018</v>
      </c>
      <c r="G3241">
        <v>2096</v>
      </c>
      <c r="H3241" t="s">
        <v>105</v>
      </c>
      <c r="I3241">
        <v>6302905</v>
      </c>
      <c r="J3241">
        <v>220085156</v>
      </c>
      <c r="K3241">
        <v>100</v>
      </c>
      <c r="L3241">
        <v>29.504999999999999</v>
      </c>
      <c r="M3241">
        <v>3</v>
      </c>
    </row>
    <row r="3242" spans="1:13" x14ac:dyDescent="0.2">
      <c r="A3242" t="s">
        <v>299</v>
      </c>
      <c r="B3242" t="s">
        <v>42</v>
      </c>
      <c r="C3242">
        <v>17</v>
      </c>
      <c r="D3242">
        <v>12.028</v>
      </c>
      <c r="E3242">
        <v>2496</v>
      </c>
      <c r="F3242">
        <v>2511</v>
      </c>
      <c r="G3242">
        <v>2554</v>
      </c>
      <c r="H3242" t="s">
        <v>26</v>
      </c>
      <c r="I3242">
        <v>182540</v>
      </c>
      <c r="J3242">
        <v>7471057</v>
      </c>
      <c r="K3242">
        <v>3.39</v>
      </c>
      <c r="L3242">
        <v>1.002</v>
      </c>
      <c r="M3242">
        <v>3</v>
      </c>
    </row>
    <row r="3243" spans="1:13" x14ac:dyDescent="0.2">
      <c r="A3243" t="s">
        <v>299</v>
      </c>
      <c r="B3243" t="s">
        <v>44</v>
      </c>
      <c r="C3243">
        <v>18</v>
      </c>
      <c r="D3243">
        <v>13.515000000000001</v>
      </c>
      <c r="E3243">
        <v>2967</v>
      </c>
      <c r="F3243">
        <v>2982</v>
      </c>
      <c r="G3243">
        <v>3027</v>
      </c>
      <c r="H3243" t="s">
        <v>30</v>
      </c>
      <c r="I3243">
        <v>357994</v>
      </c>
      <c r="J3243">
        <v>12120564</v>
      </c>
      <c r="K3243">
        <v>5.51</v>
      </c>
      <c r="L3243">
        <v>1.625</v>
      </c>
      <c r="M3243">
        <v>3</v>
      </c>
    </row>
    <row r="3244" spans="1:13" x14ac:dyDescent="0.2">
      <c r="A3244" t="s">
        <v>299</v>
      </c>
      <c r="B3244" t="s">
        <v>46</v>
      </c>
      <c r="C3244">
        <v>19</v>
      </c>
      <c r="D3244">
        <v>13.887</v>
      </c>
      <c r="E3244">
        <v>3043</v>
      </c>
      <c r="F3244">
        <v>3099</v>
      </c>
      <c r="G3244">
        <v>3130</v>
      </c>
      <c r="H3244" t="s">
        <v>110</v>
      </c>
      <c r="I3244">
        <v>148786</v>
      </c>
      <c r="J3244">
        <v>4448584</v>
      </c>
      <c r="K3244">
        <v>2.02</v>
      </c>
      <c r="L3244">
        <v>0.59599999999999997</v>
      </c>
      <c r="M3244">
        <v>3</v>
      </c>
    </row>
    <row r="3245" spans="1:13" x14ac:dyDescent="0.2">
      <c r="A3245" t="s">
        <v>299</v>
      </c>
      <c r="B3245" t="s">
        <v>48</v>
      </c>
      <c r="C3245">
        <v>20</v>
      </c>
      <c r="D3245">
        <v>15.157999999999999</v>
      </c>
      <c r="E3245">
        <v>3474</v>
      </c>
      <c r="F3245">
        <v>3501</v>
      </c>
      <c r="G3245">
        <v>3520</v>
      </c>
      <c r="H3245" t="s">
        <v>28</v>
      </c>
      <c r="I3245">
        <v>139400</v>
      </c>
      <c r="J3245">
        <v>3744636</v>
      </c>
      <c r="K3245">
        <v>1.7</v>
      </c>
      <c r="L3245">
        <v>0.502</v>
      </c>
      <c r="M3245">
        <v>3</v>
      </c>
    </row>
    <row r="3246" spans="1:13" x14ac:dyDescent="0.2">
      <c r="A3246" t="s">
        <v>299</v>
      </c>
      <c r="B3246" t="s">
        <v>50</v>
      </c>
      <c r="C3246">
        <v>21</v>
      </c>
      <c r="D3246">
        <v>15.27</v>
      </c>
      <c r="E3246">
        <v>3520</v>
      </c>
      <c r="F3246">
        <v>3537</v>
      </c>
      <c r="G3246">
        <v>3570</v>
      </c>
      <c r="H3246" t="s">
        <v>162</v>
      </c>
      <c r="I3246">
        <v>152312</v>
      </c>
      <c r="J3246">
        <v>4788434</v>
      </c>
      <c r="K3246">
        <v>2.1800000000000002</v>
      </c>
      <c r="L3246">
        <v>0.64200000000000002</v>
      </c>
      <c r="M3246">
        <v>3</v>
      </c>
    </row>
    <row r="3247" spans="1:13" x14ac:dyDescent="0.2">
      <c r="A3247" t="s">
        <v>299</v>
      </c>
      <c r="B3247" t="s">
        <v>51</v>
      </c>
      <c r="C3247">
        <v>22</v>
      </c>
      <c r="D3247">
        <v>15.44</v>
      </c>
      <c r="E3247">
        <v>3571</v>
      </c>
      <c r="F3247">
        <v>3590</v>
      </c>
      <c r="G3247">
        <v>3624</v>
      </c>
      <c r="H3247" t="s">
        <v>64</v>
      </c>
      <c r="I3247">
        <v>115893</v>
      </c>
      <c r="J3247">
        <v>3839748</v>
      </c>
      <c r="K3247">
        <v>1.74</v>
      </c>
      <c r="L3247">
        <v>0.51500000000000001</v>
      </c>
      <c r="M3247">
        <v>3</v>
      </c>
    </row>
    <row r="3248" spans="1:13" x14ac:dyDescent="0.2">
      <c r="A3248" t="s">
        <v>299</v>
      </c>
      <c r="B3248" t="s">
        <v>53</v>
      </c>
      <c r="C3248">
        <v>23</v>
      </c>
      <c r="D3248">
        <v>16.001999999999999</v>
      </c>
      <c r="E3248">
        <v>3702</v>
      </c>
      <c r="F3248">
        <v>3768</v>
      </c>
      <c r="G3248">
        <v>3792</v>
      </c>
      <c r="H3248" t="s">
        <v>118</v>
      </c>
      <c r="I3248">
        <v>381826</v>
      </c>
      <c r="J3248">
        <v>11154673</v>
      </c>
      <c r="K3248">
        <v>5.07</v>
      </c>
      <c r="L3248">
        <v>1.4950000000000001</v>
      </c>
      <c r="M3248">
        <v>3</v>
      </c>
    </row>
    <row r="3249" spans="1:13" x14ac:dyDescent="0.2">
      <c r="A3249" t="s">
        <v>299</v>
      </c>
      <c r="B3249" t="s">
        <v>55</v>
      </c>
      <c r="C3249">
        <v>24</v>
      </c>
      <c r="D3249">
        <v>16.366</v>
      </c>
      <c r="E3249">
        <v>3859</v>
      </c>
      <c r="F3249">
        <v>3883</v>
      </c>
      <c r="G3249">
        <v>3914</v>
      </c>
      <c r="H3249" t="s">
        <v>68</v>
      </c>
      <c r="I3249">
        <v>790417</v>
      </c>
      <c r="J3249">
        <v>23019232</v>
      </c>
      <c r="K3249">
        <v>10.46</v>
      </c>
      <c r="L3249">
        <v>3.0859999999999999</v>
      </c>
      <c r="M3249">
        <v>3</v>
      </c>
    </row>
    <row r="3250" spans="1:13" x14ac:dyDescent="0.2">
      <c r="A3250" t="s">
        <v>299</v>
      </c>
      <c r="B3250" t="s">
        <v>57</v>
      </c>
      <c r="C3250">
        <v>25</v>
      </c>
      <c r="D3250">
        <v>16.548999999999999</v>
      </c>
      <c r="E3250">
        <v>3922</v>
      </c>
      <c r="F3250">
        <v>3941</v>
      </c>
      <c r="G3250">
        <v>3974</v>
      </c>
      <c r="H3250" t="s">
        <v>68</v>
      </c>
      <c r="I3250">
        <v>322548</v>
      </c>
      <c r="J3250">
        <v>8424077</v>
      </c>
      <c r="K3250">
        <v>3.83</v>
      </c>
      <c r="L3250">
        <v>1.129</v>
      </c>
      <c r="M3250">
        <v>3</v>
      </c>
    </row>
    <row r="3251" spans="1:13" x14ac:dyDescent="0.2">
      <c r="A3251" t="s">
        <v>299</v>
      </c>
      <c r="B3251" t="s">
        <v>58</v>
      </c>
      <c r="C3251">
        <v>26</v>
      </c>
      <c r="D3251">
        <v>17.431999999999999</v>
      </c>
      <c r="E3251">
        <v>4197</v>
      </c>
      <c r="F3251">
        <v>4220</v>
      </c>
      <c r="G3251">
        <v>4253</v>
      </c>
      <c r="H3251" t="s">
        <v>68</v>
      </c>
      <c r="I3251">
        <v>565934</v>
      </c>
      <c r="J3251">
        <v>14239756</v>
      </c>
      <c r="K3251">
        <v>6.47</v>
      </c>
      <c r="L3251">
        <v>1.909</v>
      </c>
      <c r="M3251">
        <v>3</v>
      </c>
    </row>
    <row r="3252" spans="1:13" x14ac:dyDescent="0.2">
      <c r="A3252" t="s">
        <v>299</v>
      </c>
      <c r="B3252" t="s">
        <v>59</v>
      </c>
      <c r="C3252">
        <v>27</v>
      </c>
      <c r="D3252">
        <v>18.178000000000001</v>
      </c>
      <c r="E3252">
        <v>4429</v>
      </c>
      <c r="F3252">
        <v>4456</v>
      </c>
      <c r="G3252">
        <v>4504</v>
      </c>
      <c r="H3252" t="s">
        <v>64</v>
      </c>
      <c r="I3252">
        <v>605841</v>
      </c>
      <c r="J3252">
        <v>17732099</v>
      </c>
      <c r="K3252">
        <v>8.06</v>
      </c>
      <c r="L3252">
        <v>2.3769999999999998</v>
      </c>
      <c r="M3252">
        <v>3</v>
      </c>
    </row>
    <row r="3253" spans="1:13" x14ac:dyDescent="0.2">
      <c r="A3253" t="s">
        <v>299</v>
      </c>
      <c r="B3253" t="s">
        <v>60</v>
      </c>
      <c r="C3253">
        <v>28</v>
      </c>
      <c r="D3253">
        <v>18.652000000000001</v>
      </c>
      <c r="E3253">
        <v>4579</v>
      </c>
      <c r="F3253">
        <v>4606</v>
      </c>
      <c r="G3253">
        <v>4611</v>
      </c>
      <c r="H3253" t="s">
        <v>14</v>
      </c>
      <c r="I3253">
        <v>161937</v>
      </c>
      <c r="J3253">
        <v>3884599</v>
      </c>
      <c r="K3253">
        <v>1.77</v>
      </c>
      <c r="L3253">
        <v>0.52100000000000002</v>
      </c>
      <c r="M3253">
        <v>3</v>
      </c>
    </row>
    <row r="3254" spans="1:13" x14ac:dyDescent="0.2">
      <c r="A3254" t="s">
        <v>299</v>
      </c>
      <c r="B3254" t="s">
        <v>61</v>
      </c>
      <c r="C3254">
        <v>29</v>
      </c>
      <c r="D3254">
        <v>18.696000000000002</v>
      </c>
      <c r="E3254">
        <v>4611</v>
      </c>
      <c r="F3254">
        <v>4620</v>
      </c>
      <c r="G3254">
        <v>4651</v>
      </c>
      <c r="H3254" t="s">
        <v>47</v>
      </c>
      <c r="I3254">
        <v>261999</v>
      </c>
      <c r="J3254">
        <v>7248308</v>
      </c>
      <c r="K3254">
        <v>3.29</v>
      </c>
      <c r="L3254">
        <v>0.97199999999999998</v>
      </c>
      <c r="M3254">
        <v>3</v>
      </c>
    </row>
    <row r="3255" spans="1:13" x14ac:dyDescent="0.2">
      <c r="A3255" t="s">
        <v>299</v>
      </c>
      <c r="B3255" t="s">
        <v>62</v>
      </c>
      <c r="C3255">
        <v>30</v>
      </c>
      <c r="D3255">
        <v>19.001000000000001</v>
      </c>
      <c r="E3255">
        <v>4692</v>
      </c>
      <c r="F3255">
        <v>4717</v>
      </c>
      <c r="G3255">
        <v>4761</v>
      </c>
      <c r="H3255" t="s">
        <v>118</v>
      </c>
      <c r="I3255">
        <v>735736</v>
      </c>
      <c r="J3255">
        <v>22965553</v>
      </c>
      <c r="K3255">
        <v>10.43</v>
      </c>
      <c r="L3255">
        <v>3.0790000000000002</v>
      </c>
      <c r="M3255">
        <v>3</v>
      </c>
    </row>
    <row r="3256" spans="1:13" x14ac:dyDescent="0.2">
      <c r="A3256" t="s">
        <v>299</v>
      </c>
      <c r="B3256" t="s">
        <v>63</v>
      </c>
      <c r="C3256">
        <v>31</v>
      </c>
      <c r="D3256">
        <v>19.501000000000001</v>
      </c>
      <c r="E3256">
        <v>4822</v>
      </c>
      <c r="F3256">
        <v>4875</v>
      </c>
      <c r="G3256">
        <v>4919</v>
      </c>
      <c r="H3256" t="s">
        <v>64</v>
      </c>
      <c r="I3256">
        <v>937037</v>
      </c>
      <c r="J3256">
        <v>25324291</v>
      </c>
      <c r="K3256">
        <v>11.51</v>
      </c>
      <c r="L3256">
        <v>3.395</v>
      </c>
      <c r="M3256">
        <v>3</v>
      </c>
    </row>
    <row r="3257" spans="1:13" x14ac:dyDescent="0.2">
      <c r="A3257" t="s">
        <v>299</v>
      </c>
      <c r="B3257" t="s">
        <v>65</v>
      </c>
      <c r="C3257">
        <v>32</v>
      </c>
      <c r="D3257">
        <v>21.832999999999998</v>
      </c>
      <c r="E3257">
        <v>5583</v>
      </c>
      <c r="F3257">
        <v>5612</v>
      </c>
      <c r="G3257">
        <v>5647</v>
      </c>
      <c r="H3257" t="s">
        <v>68</v>
      </c>
      <c r="I3257">
        <v>535832</v>
      </c>
      <c r="J3257">
        <v>13825737</v>
      </c>
      <c r="K3257">
        <v>6.28</v>
      </c>
      <c r="L3257">
        <v>1.8540000000000001</v>
      </c>
      <c r="M3257">
        <v>3</v>
      </c>
    </row>
    <row r="3258" spans="1:13" x14ac:dyDescent="0.2">
      <c r="A3258" t="s">
        <v>299</v>
      </c>
      <c r="B3258" t="s">
        <v>67</v>
      </c>
      <c r="C3258">
        <v>33</v>
      </c>
      <c r="D3258">
        <v>22.280999999999999</v>
      </c>
      <c r="E3258">
        <v>5713</v>
      </c>
      <c r="F3258">
        <v>5754</v>
      </c>
      <c r="G3258">
        <v>5783</v>
      </c>
      <c r="H3258" t="s">
        <v>166</v>
      </c>
      <c r="I3258">
        <v>426338</v>
      </c>
      <c r="J3258">
        <v>13199100</v>
      </c>
      <c r="K3258">
        <v>6</v>
      </c>
      <c r="L3258">
        <v>1.77</v>
      </c>
      <c r="M3258">
        <v>3</v>
      </c>
    </row>
    <row r="3259" spans="1:13" x14ac:dyDescent="0.2">
      <c r="A3259" t="s">
        <v>299</v>
      </c>
      <c r="B3259" t="s">
        <v>69</v>
      </c>
      <c r="C3259">
        <v>34</v>
      </c>
      <c r="D3259">
        <v>23.911999999999999</v>
      </c>
      <c r="E3259">
        <v>6221</v>
      </c>
      <c r="F3259">
        <v>6270</v>
      </c>
      <c r="G3259">
        <v>6294</v>
      </c>
      <c r="H3259" t="s">
        <v>66</v>
      </c>
      <c r="I3259">
        <v>158755</v>
      </c>
      <c r="J3259">
        <v>4712055</v>
      </c>
      <c r="K3259">
        <v>2.14</v>
      </c>
      <c r="L3259">
        <v>0.63200000000000001</v>
      </c>
      <c r="M3259">
        <v>3</v>
      </c>
    </row>
    <row r="3260" spans="1:13" x14ac:dyDescent="0.2">
      <c r="A3260" t="s">
        <v>299</v>
      </c>
      <c r="B3260" t="s">
        <v>70</v>
      </c>
      <c r="C3260">
        <v>35</v>
      </c>
      <c r="D3260">
        <v>28.202000000000002</v>
      </c>
      <c r="E3260">
        <v>7584</v>
      </c>
      <c r="F3260">
        <v>7626</v>
      </c>
      <c r="G3260">
        <v>7654</v>
      </c>
      <c r="H3260" t="s">
        <v>14</v>
      </c>
      <c r="I3260">
        <v>128562</v>
      </c>
      <c r="J3260">
        <v>5733414</v>
      </c>
      <c r="K3260">
        <v>2.61</v>
      </c>
      <c r="L3260">
        <v>0.76900000000000002</v>
      </c>
      <c r="M3260">
        <v>3</v>
      </c>
    </row>
    <row r="3261" spans="1:13" x14ac:dyDescent="0.2">
      <c r="A3261" t="s">
        <v>300</v>
      </c>
      <c r="B3261" t="s">
        <v>13</v>
      </c>
      <c r="C3261">
        <v>1</v>
      </c>
      <c r="D3261">
        <v>4.391</v>
      </c>
      <c r="E3261">
        <v>73</v>
      </c>
      <c r="F3261">
        <v>96</v>
      </c>
      <c r="G3261">
        <v>123</v>
      </c>
      <c r="H3261" t="s">
        <v>56</v>
      </c>
      <c r="I3261">
        <v>258915</v>
      </c>
      <c r="J3261">
        <v>5701202</v>
      </c>
      <c r="K3261">
        <v>4.66</v>
      </c>
      <c r="L3261">
        <v>0.47699999999999998</v>
      </c>
      <c r="M3261">
        <v>3</v>
      </c>
    </row>
    <row r="3262" spans="1:13" x14ac:dyDescent="0.2">
      <c r="A3262" t="s">
        <v>300</v>
      </c>
      <c r="B3262" t="s">
        <v>15</v>
      </c>
      <c r="C3262">
        <v>2</v>
      </c>
      <c r="D3262">
        <v>4.782</v>
      </c>
      <c r="E3262">
        <v>190</v>
      </c>
      <c r="F3262">
        <v>220</v>
      </c>
      <c r="G3262">
        <v>232</v>
      </c>
      <c r="H3262" t="s">
        <v>56</v>
      </c>
      <c r="I3262">
        <v>130576</v>
      </c>
      <c r="J3262">
        <v>3766666</v>
      </c>
      <c r="K3262">
        <v>3.08</v>
      </c>
      <c r="L3262">
        <v>0.315</v>
      </c>
      <c r="M3262">
        <v>3</v>
      </c>
    </row>
    <row r="3263" spans="1:13" x14ac:dyDescent="0.2">
      <c r="A3263" t="s">
        <v>300</v>
      </c>
      <c r="B3263" t="s">
        <v>17</v>
      </c>
      <c r="C3263">
        <v>3</v>
      </c>
      <c r="D3263">
        <v>4.8600000000000003</v>
      </c>
      <c r="E3263">
        <v>232</v>
      </c>
      <c r="F3263">
        <v>245</v>
      </c>
      <c r="G3263">
        <v>296</v>
      </c>
      <c r="H3263" t="s">
        <v>16</v>
      </c>
      <c r="I3263">
        <v>389472</v>
      </c>
      <c r="J3263">
        <v>11594201</v>
      </c>
      <c r="K3263">
        <v>9.48</v>
      </c>
      <c r="L3263">
        <v>0.96899999999999997</v>
      </c>
      <c r="M3263">
        <v>3</v>
      </c>
    </row>
    <row r="3264" spans="1:13" x14ac:dyDescent="0.2">
      <c r="A3264" t="s">
        <v>300</v>
      </c>
      <c r="B3264" t="s">
        <v>19</v>
      </c>
      <c r="C3264">
        <v>4</v>
      </c>
      <c r="D3264">
        <v>5.4379999999999997</v>
      </c>
      <c r="E3264">
        <v>416</v>
      </c>
      <c r="F3264">
        <v>427</v>
      </c>
      <c r="G3264">
        <v>467</v>
      </c>
      <c r="H3264" t="s">
        <v>110</v>
      </c>
      <c r="I3264">
        <v>432862</v>
      </c>
      <c r="J3264">
        <v>9398600</v>
      </c>
      <c r="K3264">
        <v>7.68</v>
      </c>
      <c r="L3264">
        <v>0.78600000000000003</v>
      </c>
      <c r="M3264">
        <v>3</v>
      </c>
    </row>
    <row r="3265" spans="1:13" x14ac:dyDescent="0.2">
      <c r="A3265" t="s">
        <v>300</v>
      </c>
      <c r="B3265" t="s">
        <v>21</v>
      </c>
      <c r="C3265">
        <v>5</v>
      </c>
      <c r="D3265">
        <v>5.7510000000000003</v>
      </c>
      <c r="E3265">
        <v>510</v>
      </c>
      <c r="F3265">
        <v>526</v>
      </c>
      <c r="G3265">
        <v>562</v>
      </c>
      <c r="H3265" t="s">
        <v>20</v>
      </c>
      <c r="I3265">
        <v>3059770</v>
      </c>
      <c r="J3265">
        <v>88883587</v>
      </c>
      <c r="K3265">
        <v>72.680000000000007</v>
      </c>
      <c r="L3265">
        <v>7.4320000000000004</v>
      </c>
      <c r="M3265">
        <v>3</v>
      </c>
    </row>
    <row r="3266" spans="1:13" x14ac:dyDescent="0.2">
      <c r="A3266" t="s">
        <v>300</v>
      </c>
      <c r="B3266" t="s">
        <v>23</v>
      </c>
      <c r="C3266">
        <v>6</v>
      </c>
      <c r="D3266">
        <v>5.891</v>
      </c>
      <c r="E3266">
        <v>562</v>
      </c>
      <c r="F3266">
        <v>570</v>
      </c>
      <c r="G3266">
        <v>626</v>
      </c>
      <c r="H3266" t="s">
        <v>115</v>
      </c>
      <c r="I3266">
        <v>391166</v>
      </c>
      <c r="J3266">
        <v>20695555</v>
      </c>
      <c r="K3266">
        <v>16.920000000000002</v>
      </c>
      <c r="L3266">
        <v>1.73</v>
      </c>
      <c r="M3266">
        <v>3</v>
      </c>
    </row>
    <row r="3267" spans="1:13" x14ac:dyDescent="0.2">
      <c r="A3267" t="s">
        <v>300</v>
      </c>
      <c r="B3267" t="s">
        <v>25</v>
      </c>
      <c r="C3267">
        <v>7</v>
      </c>
      <c r="D3267">
        <v>6.109</v>
      </c>
      <c r="E3267">
        <v>626</v>
      </c>
      <c r="F3267">
        <v>639</v>
      </c>
      <c r="G3267">
        <v>689</v>
      </c>
      <c r="H3267" t="s">
        <v>128</v>
      </c>
      <c r="I3267">
        <v>279957</v>
      </c>
      <c r="J3267">
        <v>10222568</v>
      </c>
      <c r="K3267">
        <v>8.36</v>
      </c>
      <c r="L3267">
        <v>0.85499999999999998</v>
      </c>
      <c r="M3267">
        <v>3</v>
      </c>
    </row>
    <row r="3268" spans="1:13" x14ac:dyDescent="0.2">
      <c r="A3268" t="s">
        <v>300</v>
      </c>
      <c r="B3268" t="s">
        <v>27</v>
      </c>
      <c r="C3268">
        <v>8</v>
      </c>
      <c r="D3268">
        <v>6.4489999999999998</v>
      </c>
      <c r="E3268">
        <v>706</v>
      </c>
      <c r="F3268">
        <v>747</v>
      </c>
      <c r="G3268">
        <v>757</v>
      </c>
      <c r="H3268" t="s">
        <v>56</v>
      </c>
      <c r="I3268">
        <v>109173</v>
      </c>
      <c r="J3268">
        <v>655199</v>
      </c>
      <c r="K3268">
        <v>0.54</v>
      </c>
      <c r="L3268">
        <v>5.5E-2</v>
      </c>
      <c r="M3268">
        <v>3</v>
      </c>
    </row>
    <row r="3269" spans="1:13" x14ac:dyDescent="0.2">
      <c r="A3269" t="s">
        <v>300</v>
      </c>
      <c r="B3269" t="s">
        <v>29</v>
      </c>
      <c r="C3269">
        <v>9</v>
      </c>
      <c r="D3269">
        <v>6.7919999999999998</v>
      </c>
      <c r="E3269">
        <v>843</v>
      </c>
      <c r="F3269">
        <v>855</v>
      </c>
      <c r="G3269">
        <v>875</v>
      </c>
      <c r="H3269" t="s">
        <v>241</v>
      </c>
      <c r="I3269">
        <v>125698</v>
      </c>
      <c r="J3269">
        <v>3027392</v>
      </c>
      <c r="K3269">
        <v>2.48</v>
      </c>
      <c r="L3269">
        <v>0.253</v>
      </c>
      <c r="M3269">
        <v>3</v>
      </c>
    </row>
    <row r="3270" spans="1:13" x14ac:dyDescent="0.2">
      <c r="A3270" t="s">
        <v>300</v>
      </c>
      <c r="B3270" t="s">
        <v>31</v>
      </c>
      <c r="C3270">
        <v>10</v>
      </c>
      <c r="D3270">
        <v>7.5060000000000002</v>
      </c>
      <c r="E3270">
        <v>1055</v>
      </c>
      <c r="F3270">
        <v>1081</v>
      </c>
      <c r="G3270">
        <v>1096</v>
      </c>
      <c r="H3270" t="s">
        <v>76</v>
      </c>
      <c r="I3270">
        <v>572096</v>
      </c>
      <c r="J3270">
        <v>14790346</v>
      </c>
      <c r="K3270">
        <v>12.09</v>
      </c>
      <c r="L3270">
        <v>1.2370000000000001</v>
      </c>
      <c r="M3270">
        <v>3</v>
      </c>
    </row>
    <row r="3271" spans="1:13" x14ac:dyDescent="0.2">
      <c r="A3271" t="s">
        <v>300</v>
      </c>
      <c r="B3271" t="s">
        <v>33</v>
      </c>
      <c r="C3271">
        <v>11</v>
      </c>
      <c r="D3271">
        <v>7.5709999999999997</v>
      </c>
      <c r="E3271">
        <v>1096</v>
      </c>
      <c r="F3271">
        <v>1102</v>
      </c>
      <c r="G3271">
        <v>1131</v>
      </c>
      <c r="H3271" t="s">
        <v>156</v>
      </c>
      <c r="I3271">
        <v>143415</v>
      </c>
      <c r="J3271">
        <v>5265161</v>
      </c>
      <c r="K3271">
        <v>4.3099999999999996</v>
      </c>
      <c r="L3271">
        <v>0.44</v>
      </c>
      <c r="M3271">
        <v>3</v>
      </c>
    </row>
    <row r="3272" spans="1:13" x14ac:dyDescent="0.2">
      <c r="A3272" t="s">
        <v>300</v>
      </c>
      <c r="B3272" t="s">
        <v>35</v>
      </c>
      <c r="C3272">
        <v>12</v>
      </c>
      <c r="D3272">
        <v>8.0039999999999996</v>
      </c>
      <c r="E3272">
        <v>1224</v>
      </c>
      <c r="F3272">
        <v>1239</v>
      </c>
      <c r="G3272">
        <v>1276</v>
      </c>
      <c r="H3272" t="s">
        <v>156</v>
      </c>
      <c r="I3272">
        <v>141354</v>
      </c>
      <c r="J3272">
        <v>4709753</v>
      </c>
      <c r="K3272">
        <v>3.85</v>
      </c>
      <c r="L3272">
        <v>0.39400000000000002</v>
      </c>
      <c r="M3272">
        <v>3</v>
      </c>
    </row>
    <row r="3273" spans="1:13" x14ac:dyDescent="0.2">
      <c r="A3273" t="s">
        <v>300</v>
      </c>
      <c r="B3273" t="s">
        <v>37</v>
      </c>
      <c r="C3273">
        <v>13</v>
      </c>
      <c r="D3273">
        <v>8.3849999999999998</v>
      </c>
      <c r="E3273">
        <v>1334</v>
      </c>
      <c r="F3273">
        <v>1359</v>
      </c>
      <c r="G3273">
        <v>1373</v>
      </c>
      <c r="H3273" t="s">
        <v>127</v>
      </c>
      <c r="I3273">
        <v>198439</v>
      </c>
      <c r="J3273">
        <v>5353451</v>
      </c>
      <c r="K3273">
        <v>4.38</v>
      </c>
      <c r="L3273">
        <v>0.44800000000000001</v>
      </c>
      <c r="M3273">
        <v>3</v>
      </c>
    </row>
    <row r="3274" spans="1:13" x14ac:dyDescent="0.2">
      <c r="A3274" t="s">
        <v>300</v>
      </c>
      <c r="B3274" t="s">
        <v>39</v>
      </c>
      <c r="C3274">
        <v>14</v>
      </c>
      <c r="D3274">
        <v>8.4659999999999993</v>
      </c>
      <c r="E3274">
        <v>1373</v>
      </c>
      <c r="F3274">
        <v>1385</v>
      </c>
      <c r="G3274">
        <v>1421</v>
      </c>
      <c r="H3274" t="s">
        <v>52</v>
      </c>
      <c r="I3274">
        <v>381020</v>
      </c>
      <c r="J3274">
        <v>12263258</v>
      </c>
      <c r="K3274">
        <v>10.029999999999999</v>
      </c>
      <c r="L3274">
        <v>1.0249999999999999</v>
      </c>
      <c r="M3274">
        <v>3</v>
      </c>
    </row>
    <row r="3275" spans="1:13" x14ac:dyDescent="0.2">
      <c r="A3275" t="s">
        <v>300</v>
      </c>
      <c r="B3275" t="s">
        <v>40</v>
      </c>
      <c r="C3275">
        <v>15</v>
      </c>
      <c r="D3275">
        <v>8.9179999999999993</v>
      </c>
      <c r="E3275">
        <v>1464</v>
      </c>
      <c r="F3275">
        <v>1528</v>
      </c>
      <c r="G3275">
        <v>1587</v>
      </c>
      <c r="H3275" t="s">
        <v>28</v>
      </c>
      <c r="I3275">
        <v>222652</v>
      </c>
      <c r="J3275">
        <v>14560977</v>
      </c>
      <c r="K3275">
        <v>11.91</v>
      </c>
      <c r="L3275">
        <v>1.218</v>
      </c>
      <c r="M3275">
        <v>3</v>
      </c>
    </row>
    <row r="3276" spans="1:13" x14ac:dyDescent="0.2">
      <c r="A3276" t="s">
        <v>300</v>
      </c>
      <c r="B3276" t="s">
        <v>41</v>
      </c>
      <c r="C3276">
        <v>16</v>
      </c>
      <c r="D3276">
        <v>9.3030000000000008</v>
      </c>
      <c r="E3276">
        <v>1615</v>
      </c>
      <c r="F3276">
        <v>1649</v>
      </c>
      <c r="G3276">
        <v>1665</v>
      </c>
      <c r="H3276" t="s">
        <v>28</v>
      </c>
      <c r="I3276">
        <v>112598</v>
      </c>
      <c r="J3276">
        <v>2144900</v>
      </c>
      <c r="K3276">
        <v>1.75</v>
      </c>
      <c r="L3276">
        <v>0.17899999999999999</v>
      </c>
      <c r="M3276">
        <v>3</v>
      </c>
    </row>
    <row r="3277" spans="1:13" x14ac:dyDescent="0.2">
      <c r="A3277" t="s">
        <v>300</v>
      </c>
      <c r="B3277" t="s">
        <v>42</v>
      </c>
      <c r="C3277">
        <v>17</v>
      </c>
      <c r="D3277">
        <v>9.9090000000000007</v>
      </c>
      <c r="E3277">
        <v>1825</v>
      </c>
      <c r="F3277">
        <v>1841</v>
      </c>
      <c r="G3277">
        <v>1905</v>
      </c>
      <c r="H3277" t="s">
        <v>52</v>
      </c>
      <c r="I3277">
        <v>424869</v>
      </c>
      <c r="J3277">
        <v>25459529</v>
      </c>
      <c r="K3277">
        <v>20.82</v>
      </c>
      <c r="L3277">
        <v>2.129</v>
      </c>
      <c r="M3277">
        <v>3</v>
      </c>
    </row>
    <row r="3278" spans="1:13" x14ac:dyDescent="0.2">
      <c r="A3278" t="s">
        <v>300</v>
      </c>
      <c r="B3278" t="s">
        <v>44</v>
      </c>
      <c r="C3278">
        <v>18</v>
      </c>
      <c r="D3278">
        <v>10.157999999999999</v>
      </c>
      <c r="E3278">
        <v>1905</v>
      </c>
      <c r="F3278">
        <v>1920</v>
      </c>
      <c r="G3278">
        <v>1937</v>
      </c>
      <c r="H3278" t="s">
        <v>26</v>
      </c>
      <c r="I3278">
        <v>159589</v>
      </c>
      <c r="J3278">
        <v>5038076</v>
      </c>
      <c r="K3278">
        <v>4.12</v>
      </c>
      <c r="L3278">
        <v>0.42099999999999999</v>
      </c>
      <c r="M3278">
        <v>3</v>
      </c>
    </row>
    <row r="3279" spans="1:13" x14ac:dyDescent="0.2">
      <c r="A3279" t="s">
        <v>300</v>
      </c>
      <c r="B3279" t="s">
        <v>46</v>
      </c>
      <c r="C3279">
        <v>19</v>
      </c>
      <c r="D3279">
        <v>10.263999999999999</v>
      </c>
      <c r="E3279">
        <v>1937</v>
      </c>
      <c r="F3279">
        <v>1953</v>
      </c>
      <c r="G3279">
        <v>1961</v>
      </c>
      <c r="H3279" t="s">
        <v>49</v>
      </c>
      <c r="I3279">
        <v>197858</v>
      </c>
      <c r="J3279">
        <v>6760637</v>
      </c>
      <c r="K3279">
        <v>5.53</v>
      </c>
      <c r="L3279">
        <v>0.56499999999999995</v>
      </c>
      <c r="M3279">
        <v>3</v>
      </c>
    </row>
    <row r="3280" spans="1:13" x14ac:dyDescent="0.2">
      <c r="A3280" t="s">
        <v>300</v>
      </c>
      <c r="B3280" t="s">
        <v>48</v>
      </c>
      <c r="C3280">
        <v>20</v>
      </c>
      <c r="D3280">
        <v>10.355</v>
      </c>
      <c r="E3280">
        <v>1961</v>
      </c>
      <c r="F3280">
        <v>1982</v>
      </c>
      <c r="G3280">
        <v>2002</v>
      </c>
      <c r="H3280" t="s">
        <v>20</v>
      </c>
      <c r="I3280">
        <v>438711</v>
      </c>
      <c r="J3280">
        <v>21222906</v>
      </c>
      <c r="K3280">
        <v>17.350000000000001</v>
      </c>
      <c r="L3280">
        <v>1.7749999999999999</v>
      </c>
      <c r="M3280">
        <v>3</v>
      </c>
    </row>
    <row r="3281" spans="1:13" x14ac:dyDescent="0.2">
      <c r="A3281" t="s">
        <v>300</v>
      </c>
      <c r="B3281" t="s">
        <v>50</v>
      </c>
      <c r="C3281">
        <v>21</v>
      </c>
      <c r="D3281">
        <v>10.467000000000001</v>
      </c>
      <c r="E3281">
        <v>2002</v>
      </c>
      <c r="F3281">
        <v>2018</v>
      </c>
      <c r="G3281">
        <v>2073</v>
      </c>
      <c r="H3281" t="s">
        <v>20</v>
      </c>
      <c r="I3281">
        <v>1362534</v>
      </c>
      <c r="J3281">
        <v>49903267</v>
      </c>
      <c r="K3281">
        <v>40.799999999999997</v>
      </c>
      <c r="L3281">
        <v>4.173</v>
      </c>
      <c r="M3281">
        <v>3</v>
      </c>
    </row>
    <row r="3282" spans="1:13" x14ac:dyDescent="0.2">
      <c r="A3282" t="s">
        <v>300</v>
      </c>
      <c r="B3282" t="s">
        <v>51</v>
      </c>
      <c r="C3282">
        <v>22</v>
      </c>
      <c r="D3282">
        <v>10.958</v>
      </c>
      <c r="E3282">
        <v>2121</v>
      </c>
      <c r="F3282">
        <v>2173</v>
      </c>
      <c r="G3282">
        <v>2193</v>
      </c>
      <c r="H3282" t="s">
        <v>127</v>
      </c>
      <c r="I3282">
        <v>144137</v>
      </c>
      <c r="J3282">
        <v>6105613</v>
      </c>
      <c r="K3282">
        <v>4.99</v>
      </c>
      <c r="L3282">
        <v>0.51100000000000001</v>
      </c>
      <c r="M3282">
        <v>3</v>
      </c>
    </row>
    <row r="3283" spans="1:13" x14ac:dyDescent="0.2">
      <c r="A3283" t="s">
        <v>300</v>
      </c>
      <c r="B3283" t="s">
        <v>53</v>
      </c>
      <c r="C3283">
        <v>23</v>
      </c>
      <c r="D3283">
        <v>11.074999999999999</v>
      </c>
      <c r="E3283">
        <v>2193</v>
      </c>
      <c r="F3283">
        <v>2210</v>
      </c>
      <c r="G3283">
        <v>2260</v>
      </c>
      <c r="H3283" t="s">
        <v>43</v>
      </c>
      <c r="I3283">
        <v>276206</v>
      </c>
      <c r="J3283">
        <v>13698944</v>
      </c>
      <c r="K3283">
        <v>11.2</v>
      </c>
      <c r="L3283">
        <v>1.145</v>
      </c>
      <c r="M3283">
        <v>3</v>
      </c>
    </row>
    <row r="3284" spans="1:13" x14ac:dyDescent="0.2">
      <c r="A3284" t="s">
        <v>300</v>
      </c>
      <c r="B3284" t="s">
        <v>55</v>
      </c>
      <c r="C3284">
        <v>24</v>
      </c>
      <c r="D3284">
        <v>11.420999999999999</v>
      </c>
      <c r="E3284">
        <v>2300</v>
      </c>
      <c r="F3284">
        <v>2319</v>
      </c>
      <c r="G3284">
        <v>2344</v>
      </c>
      <c r="H3284" t="s">
        <v>120</v>
      </c>
      <c r="I3284">
        <v>156518</v>
      </c>
      <c r="J3284">
        <v>4872372</v>
      </c>
      <c r="K3284">
        <v>3.98</v>
      </c>
      <c r="L3284">
        <v>0.40699999999999997</v>
      </c>
      <c r="M3284">
        <v>3</v>
      </c>
    </row>
    <row r="3285" spans="1:13" x14ac:dyDescent="0.2">
      <c r="A3285" t="s">
        <v>300</v>
      </c>
      <c r="B3285" t="s">
        <v>57</v>
      </c>
      <c r="C3285">
        <v>25</v>
      </c>
      <c r="D3285">
        <v>11.746</v>
      </c>
      <c r="E3285">
        <v>2387</v>
      </c>
      <c r="F3285">
        <v>2422</v>
      </c>
      <c r="G3285">
        <v>2471</v>
      </c>
      <c r="H3285" t="s">
        <v>127</v>
      </c>
      <c r="I3285">
        <v>2742363</v>
      </c>
      <c r="J3285">
        <v>99776599</v>
      </c>
      <c r="K3285">
        <v>81.58</v>
      </c>
      <c r="L3285">
        <v>8.343</v>
      </c>
      <c r="M3285">
        <v>3</v>
      </c>
    </row>
    <row r="3286" spans="1:13" x14ac:dyDescent="0.2">
      <c r="A3286" t="s">
        <v>300</v>
      </c>
      <c r="B3286" t="s">
        <v>58</v>
      </c>
      <c r="C3286">
        <v>26</v>
      </c>
      <c r="D3286">
        <v>12.029</v>
      </c>
      <c r="E3286">
        <v>2495</v>
      </c>
      <c r="F3286">
        <v>2512</v>
      </c>
      <c r="G3286">
        <v>2553</v>
      </c>
      <c r="H3286" t="s">
        <v>26</v>
      </c>
      <c r="I3286">
        <v>269123</v>
      </c>
      <c r="J3286">
        <v>11578376</v>
      </c>
      <c r="K3286">
        <v>9.4700000000000006</v>
      </c>
      <c r="L3286">
        <v>0.96799999999999997</v>
      </c>
      <c r="M3286">
        <v>3</v>
      </c>
    </row>
    <row r="3287" spans="1:13" x14ac:dyDescent="0.2">
      <c r="A3287" t="s">
        <v>300</v>
      </c>
      <c r="B3287" t="s">
        <v>59</v>
      </c>
      <c r="C3287">
        <v>27</v>
      </c>
      <c r="D3287">
        <v>12.295</v>
      </c>
      <c r="E3287">
        <v>2581</v>
      </c>
      <c r="F3287">
        <v>2596</v>
      </c>
      <c r="G3287">
        <v>2621</v>
      </c>
      <c r="H3287" t="s">
        <v>54</v>
      </c>
      <c r="I3287">
        <v>218535</v>
      </c>
      <c r="J3287">
        <v>7007072</v>
      </c>
      <c r="K3287">
        <v>5.73</v>
      </c>
      <c r="L3287">
        <v>0.58599999999999997</v>
      </c>
      <c r="M3287">
        <v>3</v>
      </c>
    </row>
    <row r="3288" spans="1:13" x14ac:dyDescent="0.2">
      <c r="A3288" t="s">
        <v>300</v>
      </c>
      <c r="B3288" t="s">
        <v>60</v>
      </c>
      <c r="C3288">
        <v>28</v>
      </c>
      <c r="D3288">
        <v>13.205</v>
      </c>
      <c r="E3288">
        <v>2862</v>
      </c>
      <c r="F3288">
        <v>2884</v>
      </c>
      <c r="G3288">
        <v>2915</v>
      </c>
      <c r="H3288" t="s">
        <v>14</v>
      </c>
      <c r="I3288">
        <v>151482</v>
      </c>
      <c r="J3288">
        <v>7687399</v>
      </c>
      <c r="K3288">
        <v>6.29</v>
      </c>
      <c r="L3288">
        <v>0.64300000000000002</v>
      </c>
      <c r="M3288">
        <v>3</v>
      </c>
    </row>
    <row r="3289" spans="1:13" x14ac:dyDescent="0.2">
      <c r="A3289" t="s">
        <v>300</v>
      </c>
      <c r="B3289" t="s">
        <v>61</v>
      </c>
      <c r="C3289">
        <v>29</v>
      </c>
      <c r="D3289">
        <v>13.358000000000001</v>
      </c>
      <c r="E3289">
        <v>2915</v>
      </c>
      <c r="F3289">
        <v>2932</v>
      </c>
      <c r="G3289">
        <v>2967</v>
      </c>
      <c r="H3289" t="s">
        <v>26</v>
      </c>
      <c r="I3289">
        <v>505011</v>
      </c>
      <c r="J3289">
        <v>22144834</v>
      </c>
      <c r="K3289">
        <v>18.11</v>
      </c>
      <c r="L3289">
        <v>1.8520000000000001</v>
      </c>
      <c r="M3289">
        <v>3</v>
      </c>
    </row>
    <row r="3290" spans="1:13" x14ac:dyDescent="0.2">
      <c r="A3290" t="s">
        <v>300</v>
      </c>
      <c r="B3290" t="s">
        <v>62</v>
      </c>
      <c r="C3290">
        <v>30</v>
      </c>
      <c r="D3290">
        <v>13.513</v>
      </c>
      <c r="E3290">
        <v>2967</v>
      </c>
      <c r="F3290">
        <v>2981</v>
      </c>
      <c r="G3290">
        <v>3031</v>
      </c>
      <c r="H3290" t="s">
        <v>30</v>
      </c>
      <c r="I3290">
        <v>722089</v>
      </c>
      <c r="J3290">
        <v>23583922</v>
      </c>
      <c r="K3290">
        <v>19.28</v>
      </c>
      <c r="L3290">
        <v>1.972</v>
      </c>
      <c r="M3290">
        <v>3</v>
      </c>
    </row>
    <row r="3291" spans="1:13" x14ac:dyDescent="0.2">
      <c r="A3291" t="s">
        <v>300</v>
      </c>
      <c r="B3291" t="s">
        <v>63</v>
      </c>
      <c r="C3291">
        <v>31</v>
      </c>
      <c r="D3291">
        <v>13.885999999999999</v>
      </c>
      <c r="E3291">
        <v>3050</v>
      </c>
      <c r="F3291">
        <v>3099</v>
      </c>
      <c r="G3291">
        <v>3161</v>
      </c>
      <c r="H3291" t="s">
        <v>110</v>
      </c>
      <c r="I3291">
        <v>3364267</v>
      </c>
      <c r="J3291">
        <v>103528562</v>
      </c>
      <c r="K3291">
        <v>84.65</v>
      </c>
      <c r="L3291">
        <v>8.6560000000000006</v>
      </c>
      <c r="M3291">
        <v>3</v>
      </c>
    </row>
    <row r="3292" spans="1:13" x14ac:dyDescent="0.2">
      <c r="A3292" t="s">
        <v>300</v>
      </c>
      <c r="B3292" t="s">
        <v>65</v>
      </c>
      <c r="C3292">
        <v>32</v>
      </c>
      <c r="D3292">
        <v>15.157</v>
      </c>
      <c r="E3292">
        <v>3474</v>
      </c>
      <c r="F3292">
        <v>3501</v>
      </c>
      <c r="G3292">
        <v>3525</v>
      </c>
      <c r="H3292" t="s">
        <v>28</v>
      </c>
      <c r="I3292">
        <v>270309</v>
      </c>
      <c r="J3292">
        <v>7668121</v>
      </c>
      <c r="K3292">
        <v>6.27</v>
      </c>
      <c r="L3292">
        <v>0.64100000000000001</v>
      </c>
      <c r="M3292">
        <v>3</v>
      </c>
    </row>
    <row r="3293" spans="1:13" x14ac:dyDescent="0.2">
      <c r="A3293" t="s">
        <v>300</v>
      </c>
      <c r="B3293" t="s">
        <v>67</v>
      </c>
      <c r="C3293">
        <v>33</v>
      </c>
      <c r="D3293">
        <v>16</v>
      </c>
      <c r="E3293">
        <v>3734</v>
      </c>
      <c r="F3293">
        <v>3767</v>
      </c>
      <c r="G3293">
        <v>3788</v>
      </c>
      <c r="H3293" t="s">
        <v>76</v>
      </c>
      <c r="I3293">
        <v>2552097</v>
      </c>
      <c r="J3293">
        <v>64664664</v>
      </c>
      <c r="K3293">
        <v>52.87</v>
      </c>
      <c r="L3293">
        <v>5.407</v>
      </c>
      <c r="M3293">
        <v>3</v>
      </c>
    </row>
    <row r="3294" spans="1:13" x14ac:dyDescent="0.2">
      <c r="A3294" t="s">
        <v>300</v>
      </c>
      <c r="B3294" t="s">
        <v>69</v>
      </c>
      <c r="C3294">
        <v>34</v>
      </c>
      <c r="D3294">
        <v>16.108000000000001</v>
      </c>
      <c r="E3294">
        <v>3788</v>
      </c>
      <c r="F3294">
        <v>3802</v>
      </c>
      <c r="G3294">
        <v>3816</v>
      </c>
      <c r="H3294" t="s">
        <v>22</v>
      </c>
      <c r="I3294">
        <v>205802</v>
      </c>
      <c r="J3294">
        <v>6675140</v>
      </c>
      <c r="K3294">
        <v>5.46</v>
      </c>
      <c r="L3294">
        <v>0.55800000000000005</v>
      </c>
      <c r="M3294">
        <v>3</v>
      </c>
    </row>
    <row r="3295" spans="1:13" x14ac:dyDescent="0.2">
      <c r="A3295" t="s">
        <v>300</v>
      </c>
      <c r="B3295" t="s">
        <v>70</v>
      </c>
      <c r="C3295">
        <v>35</v>
      </c>
      <c r="D3295">
        <v>16.209</v>
      </c>
      <c r="E3295">
        <v>3816</v>
      </c>
      <c r="F3295">
        <v>3834</v>
      </c>
      <c r="G3295">
        <v>3865</v>
      </c>
      <c r="H3295" t="s">
        <v>26</v>
      </c>
      <c r="I3295">
        <v>4320556</v>
      </c>
      <c r="J3295">
        <v>122302418</v>
      </c>
      <c r="K3295">
        <v>100</v>
      </c>
      <c r="L3295">
        <v>10.226000000000001</v>
      </c>
      <c r="M3295">
        <v>3</v>
      </c>
    </row>
    <row r="3296" spans="1:13" x14ac:dyDescent="0.2">
      <c r="A3296" t="s">
        <v>300</v>
      </c>
      <c r="B3296" t="s">
        <v>71</v>
      </c>
      <c r="C3296">
        <v>36</v>
      </c>
      <c r="D3296">
        <v>16.367000000000001</v>
      </c>
      <c r="E3296">
        <v>3865</v>
      </c>
      <c r="F3296">
        <v>3883</v>
      </c>
      <c r="G3296">
        <v>3914</v>
      </c>
      <c r="H3296" t="s">
        <v>30</v>
      </c>
      <c r="I3296">
        <v>1278818</v>
      </c>
      <c r="J3296">
        <v>35203330</v>
      </c>
      <c r="K3296">
        <v>28.78</v>
      </c>
      <c r="L3296">
        <v>2.944</v>
      </c>
      <c r="M3296">
        <v>3</v>
      </c>
    </row>
    <row r="3297" spans="1:13" x14ac:dyDescent="0.2">
      <c r="A3297" t="s">
        <v>300</v>
      </c>
      <c r="B3297" t="s">
        <v>72</v>
      </c>
      <c r="C3297">
        <v>37</v>
      </c>
      <c r="D3297">
        <v>16.547999999999998</v>
      </c>
      <c r="E3297">
        <v>3919</v>
      </c>
      <c r="F3297">
        <v>3941</v>
      </c>
      <c r="G3297">
        <v>3974</v>
      </c>
      <c r="H3297" t="s">
        <v>68</v>
      </c>
      <c r="I3297">
        <v>512763</v>
      </c>
      <c r="J3297">
        <v>13196869</v>
      </c>
      <c r="K3297">
        <v>10.79</v>
      </c>
      <c r="L3297">
        <v>1.103</v>
      </c>
      <c r="M3297">
        <v>3</v>
      </c>
    </row>
    <row r="3298" spans="1:13" x14ac:dyDescent="0.2">
      <c r="A3298" t="s">
        <v>300</v>
      </c>
      <c r="B3298" t="s">
        <v>73</v>
      </c>
      <c r="C3298">
        <v>38</v>
      </c>
      <c r="D3298">
        <v>17.324999999999999</v>
      </c>
      <c r="E3298">
        <v>4158</v>
      </c>
      <c r="F3298">
        <v>4186</v>
      </c>
      <c r="G3298">
        <v>4201</v>
      </c>
      <c r="H3298" t="s">
        <v>45</v>
      </c>
      <c r="I3298">
        <v>722917</v>
      </c>
      <c r="J3298">
        <v>17140558</v>
      </c>
      <c r="K3298">
        <v>14.01</v>
      </c>
      <c r="L3298">
        <v>1.4330000000000001</v>
      </c>
      <c r="M3298">
        <v>3</v>
      </c>
    </row>
    <row r="3299" spans="1:13" x14ac:dyDescent="0.2">
      <c r="A3299" t="s">
        <v>300</v>
      </c>
      <c r="B3299" t="s">
        <v>74</v>
      </c>
      <c r="C3299">
        <v>39</v>
      </c>
      <c r="D3299">
        <v>17.43</v>
      </c>
      <c r="E3299">
        <v>4201</v>
      </c>
      <c r="F3299">
        <v>4220</v>
      </c>
      <c r="G3299">
        <v>4257</v>
      </c>
      <c r="H3299" t="s">
        <v>22</v>
      </c>
      <c r="I3299">
        <v>3786031</v>
      </c>
      <c r="J3299">
        <v>93542858</v>
      </c>
      <c r="K3299">
        <v>76.48</v>
      </c>
      <c r="L3299">
        <v>7.8220000000000001</v>
      </c>
      <c r="M3299">
        <v>3</v>
      </c>
    </row>
    <row r="3300" spans="1:13" x14ac:dyDescent="0.2">
      <c r="A3300" t="s">
        <v>300</v>
      </c>
      <c r="B3300" t="s">
        <v>75</v>
      </c>
      <c r="C3300">
        <v>40</v>
      </c>
      <c r="D3300">
        <v>18.181000000000001</v>
      </c>
      <c r="E3300">
        <v>4432</v>
      </c>
      <c r="F3300">
        <v>4457</v>
      </c>
      <c r="G3300">
        <v>4494</v>
      </c>
      <c r="H3300" t="s">
        <v>64</v>
      </c>
      <c r="I3300">
        <v>205483</v>
      </c>
      <c r="J3300">
        <v>6502813</v>
      </c>
      <c r="K3300">
        <v>5.32</v>
      </c>
      <c r="L3300">
        <v>0.54400000000000004</v>
      </c>
      <c r="M3300">
        <v>3</v>
      </c>
    </row>
    <row r="3301" spans="1:13" x14ac:dyDescent="0.2">
      <c r="A3301" t="s">
        <v>300</v>
      </c>
      <c r="B3301" t="s">
        <v>77</v>
      </c>
      <c r="C3301">
        <v>41</v>
      </c>
      <c r="D3301">
        <v>18.649999999999999</v>
      </c>
      <c r="E3301">
        <v>4577</v>
      </c>
      <c r="F3301">
        <v>4606</v>
      </c>
      <c r="G3301">
        <v>4633</v>
      </c>
      <c r="H3301" t="s">
        <v>116</v>
      </c>
      <c r="I3301">
        <v>173966</v>
      </c>
      <c r="J3301">
        <v>6215618</v>
      </c>
      <c r="K3301">
        <v>5.08</v>
      </c>
      <c r="L3301">
        <v>0.52</v>
      </c>
      <c r="M3301">
        <v>3</v>
      </c>
    </row>
    <row r="3302" spans="1:13" x14ac:dyDescent="0.2">
      <c r="A3302" t="s">
        <v>300</v>
      </c>
      <c r="B3302" t="s">
        <v>78</v>
      </c>
      <c r="C3302">
        <v>42</v>
      </c>
      <c r="D3302">
        <v>19</v>
      </c>
      <c r="E3302">
        <v>4690</v>
      </c>
      <c r="F3302">
        <v>4716</v>
      </c>
      <c r="G3302">
        <v>4739</v>
      </c>
      <c r="H3302" t="s">
        <v>122</v>
      </c>
      <c r="I3302">
        <v>123429</v>
      </c>
      <c r="J3302">
        <v>6471366</v>
      </c>
      <c r="K3302">
        <v>5.29</v>
      </c>
      <c r="L3302">
        <v>0.54100000000000004</v>
      </c>
      <c r="M3302">
        <v>3</v>
      </c>
    </row>
    <row r="3303" spans="1:13" x14ac:dyDescent="0.2">
      <c r="A3303" t="s">
        <v>300</v>
      </c>
      <c r="B3303" t="s">
        <v>79</v>
      </c>
      <c r="C3303">
        <v>43</v>
      </c>
      <c r="D3303">
        <v>19.501000000000001</v>
      </c>
      <c r="E3303">
        <v>4852</v>
      </c>
      <c r="F3303">
        <v>4875</v>
      </c>
      <c r="G3303">
        <v>4895</v>
      </c>
      <c r="H3303" t="s">
        <v>52</v>
      </c>
      <c r="I3303">
        <v>952807</v>
      </c>
      <c r="J3303">
        <v>22382895</v>
      </c>
      <c r="K3303">
        <v>18.3</v>
      </c>
      <c r="L3303">
        <v>1.8720000000000001</v>
      </c>
      <c r="M3303">
        <v>3</v>
      </c>
    </row>
    <row r="3304" spans="1:13" x14ac:dyDescent="0.2">
      <c r="A3304" t="s">
        <v>300</v>
      </c>
      <c r="B3304" t="s">
        <v>80</v>
      </c>
      <c r="C3304">
        <v>44</v>
      </c>
      <c r="D3304">
        <v>19.876999999999999</v>
      </c>
      <c r="E3304">
        <v>4968</v>
      </c>
      <c r="F3304">
        <v>4994</v>
      </c>
      <c r="G3304">
        <v>5028</v>
      </c>
      <c r="H3304" t="s">
        <v>36</v>
      </c>
      <c r="I3304">
        <v>662529</v>
      </c>
      <c r="J3304">
        <v>18336549</v>
      </c>
      <c r="K3304">
        <v>14.99</v>
      </c>
      <c r="L3304">
        <v>1.5329999999999999</v>
      </c>
      <c r="M3304">
        <v>3</v>
      </c>
    </row>
    <row r="3305" spans="1:13" x14ac:dyDescent="0.2">
      <c r="A3305" t="s">
        <v>300</v>
      </c>
      <c r="B3305" t="s">
        <v>81</v>
      </c>
      <c r="C3305">
        <v>45</v>
      </c>
      <c r="D3305">
        <v>20.64</v>
      </c>
      <c r="E3305">
        <v>5209</v>
      </c>
      <c r="F3305">
        <v>5235</v>
      </c>
      <c r="G3305">
        <v>5260</v>
      </c>
      <c r="H3305" t="s">
        <v>158</v>
      </c>
      <c r="I3305">
        <v>196966</v>
      </c>
      <c r="J3305">
        <v>6351678</v>
      </c>
      <c r="K3305">
        <v>5.19</v>
      </c>
      <c r="L3305">
        <v>0.53100000000000003</v>
      </c>
      <c r="M3305">
        <v>3</v>
      </c>
    </row>
    <row r="3306" spans="1:13" x14ac:dyDescent="0.2">
      <c r="A3306" t="s">
        <v>300</v>
      </c>
      <c r="B3306" t="s">
        <v>82</v>
      </c>
      <c r="C3306">
        <v>46</v>
      </c>
      <c r="D3306">
        <v>21.286999999999999</v>
      </c>
      <c r="E3306">
        <v>5383</v>
      </c>
      <c r="F3306">
        <v>5440</v>
      </c>
      <c r="G3306">
        <v>5457</v>
      </c>
      <c r="H3306" t="s">
        <v>167</v>
      </c>
      <c r="I3306">
        <v>179304</v>
      </c>
      <c r="J3306">
        <v>6763957</v>
      </c>
      <c r="K3306">
        <v>5.53</v>
      </c>
      <c r="L3306">
        <v>0.56599999999999995</v>
      </c>
      <c r="M3306">
        <v>3</v>
      </c>
    </row>
    <row r="3307" spans="1:13" x14ac:dyDescent="0.2">
      <c r="A3307" t="s">
        <v>300</v>
      </c>
      <c r="B3307" t="s">
        <v>83</v>
      </c>
      <c r="C3307">
        <v>47</v>
      </c>
      <c r="D3307">
        <v>21.373000000000001</v>
      </c>
      <c r="E3307">
        <v>5457</v>
      </c>
      <c r="F3307">
        <v>5467</v>
      </c>
      <c r="G3307">
        <v>5488</v>
      </c>
      <c r="H3307" t="s">
        <v>47</v>
      </c>
      <c r="I3307">
        <v>152190</v>
      </c>
      <c r="J3307">
        <v>4019261</v>
      </c>
      <c r="K3307">
        <v>3.29</v>
      </c>
      <c r="L3307">
        <v>0.33600000000000002</v>
      </c>
      <c r="M3307">
        <v>3</v>
      </c>
    </row>
    <row r="3308" spans="1:13" x14ac:dyDescent="0.2">
      <c r="A3308" t="s">
        <v>300</v>
      </c>
      <c r="B3308" t="s">
        <v>85</v>
      </c>
      <c r="C3308">
        <v>48</v>
      </c>
      <c r="D3308">
        <v>21.504999999999999</v>
      </c>
      <c r="E3308">
        <v>5492</v>
      </c>
      <c r="F3308">
        <v>5509</v>
      </c>
      <c r="G3308">
        <v>5536</v>
      </c>
      <c r="H3308" t="s">
        <v>28</v>
      </c>
      <c r="I3308">
        <v>386241</v>
      </c>
      <c r="J3308">
        <v>10782219</v>
      </c>
      <c r="K3308">
        <v>8.82</v>
      </c>
      <c r="L3308">
        <v>0.90200000000000002</v>
      </c>
      <c r="M3308">
        <v>3</v>
      </c>
    </row>
    <row r="3309" spans="1:13" x14ac:dyDescent="0.2">
      <c r="A3309" t="s">
        <v>300</v>
      </c>
      <c r="B3309" t="s">
        <v>86</v>
      </c>
      <c r="C3309">
        <v>49</v>
      </c>
      <c r="D3309">
        <v>21.835000000000001</v>
      </c>
      <c r="E3309">
        <v>5584</v>
      </c>
      <c r="F3309">
        <v>5613</v>
      </c>
      <c r="G3309">
        <v>5645</v>
      </c>
      <c r="H3309" t="s">
        <v>76</v>
      </c>
      <c r="I3309">
        <v>1181213</v>
      </c>
      <c r="J3309">
        <v>29787122</v>
      </c>
      <c r="K3309">
        <v>24.36</v>
      </c>
      <c r="L3309">
        <v>2.4910000000000001</v>
      </c>
      <c r="M3309">
        <v>3</v>
      </c>
    </row>
    <row r="3310" spans="1:13" x14ac:dyDescent="0.2">
      <c r="A3310" t="s">
        <v>300</v>
      </c>
      <c r="B3310" t="s">
        <v>87</v>
      </c>
      <c r="C3310">
        <v>50</v>
      </c>
      <c r="D3310">
        <v>22.279</v>
      </c>
      <c r="E3310">
        <v>5723</v>
      </c>
      <c r="F3310">
        <v>5753</v>
      </c>
      <c r="G3310">
        <v>5777</v>
      </c>
      <c r="H3310" t="s">
        <v>38</v>
      </c>
      <c r="I3310">
        <v>464349</v>
      </c>
      <c r="J3310">
        <v>14873946</v>
      </c>
      <c r="K3310">
        <v>12.16</v>
      </c>
      <c r="L3310">
        <v>1.244</v>
      </c>
      <c r="M3310">
        <v>3</v>
      </c>
    </row>
    <row r="3311" spans="1:13" x14ac:dyDescent="0.2">
      <c r="A3311" t="s">
        <v>300</v>
      </c>
      <c r="B3311" t="s">
        <v>88</v>
      </c>
      <c r="C3311">
        <v>51</v>
      </c>
      <c r="D3311">
        <v>22.417000000000002</v>
      </c>
      <c r="E3311">
        <v>5777</v>
      </c>
      <c r="F3311">
        <v>5797</v>
      </c>
      <c r="G3311">
        <v>5826</v>
      </c>
      <c r="H3311" t="s">
        <v>101</v>
      </c>
      <c r="I3311">
        <v>851415</v>
      </c>
      <c r="J3311">
        <v>22460388</v>
      </c>
      <c r="K3311">
        <v>18.36</v>
      </c>
      <c r="L3311">
        <v>1.8779999999999999</v>
      </c>
      <c r="M3311">
        <v>3</v>
      </c>
    </row>
    <row r="3312" spans="1:13" x14ac:dyDescent="0.2">
      <c r="A3312" t="s">
        <v>300</v>
      </c>
      <c r="B3312" t="s">
        <v>89</v>
      </c>
      <c r="C3312">
        <v>52</v>
      </c>
      <c r="D3312">
        <v>24.760999999999999</v>
      </c>
      <c r="E3312">
        <v>6514</v>
      </c>
      <c r="F3312">
        <v>6538</v>
      </c>
      <c r="G3312">
        <v>6559</v>
      </c>
      <c r="H3312" t="s">
        <v>114</v>
      </c>
      <c r="I3312">
        <v>160622</v>
      </c>
      <c r="J3312">
        <v>3949827</v>
      </c>
      <c r="K3312">
        <v>3.23</v>
      </c>
      <c r="L3312">
        <v>0.33</v>
      </c>
      <c r="M3312">
        <v>3</v>
      </c>
    </row>
    <row r="3313" spans="1:13" x14ac:dyDescent="0.2">
      <c r="A3313" t="s">
        <v>300</v>
      </c>
      <c r="B3313" t="s">
        <v>91</v>
      </c>
      <c r="C3313">
        <v>53</v>
      </c>
      <c r="D3313">
        <v>24.975999999999999</v>
      </c>
      <c r="E3313">
        <v>6576</v>
      </c>
      <c r="F3313">
        <v>6606</v>
      </c>
      <c r="G3313">
        <v>6625</v>
      </c>
      <c r="H3313" t="s">
        <v>114</v>
      </c>
      <c r="I3313">
        <v>125178</v>
      </c>
      <c r="J3313">
        <v>3399219</v>
      </c>
      <c r="K3313">
        <v>2.78</v>
      </c>
      <c r="L3313">
        <v>0.28399999999999997</v>
      </c>
      <c r="M3313">
        <v>3</v>
      </c>
    </row>
    <row r="3314" spans="1:13" x14ac:dyDescent="0.2">
      <c r="A3314" t="s">
        <v>300</v>
      </c>
      <c r="B3314" t="s">
        <v>92</v>
      </c>
      <c r="C3314">
        <v>54</v>
      </c>
      <c r="D3314">
        <v>26.065999999999999</v>
      </c>
      <c r="E3314">
        <v>6917</v>
      </c>
      <c r="F3314">
        <v>6951</v>
      </c>
      <c r="G3314">
        <v>6982</v>
      </c>
      <c r="H3314" t="s">
        <v>45</v>
      </c>
      <c r="I3314">
        <v>1279195</v>
      </c>
      <c r="J3314">
        <v>33128806</v>
      </c>
      <c r="K3314">
        <v>27.09</v>
      </c>
      <c r="L3314">
        <v>2.77</v>
      </c>
      <c r="M3314">
        <v>3</v>
      </c>
    </row>
    <row r="3315" spans="1:13" x14ac:dyDescent="0.2">
      <c r="A3315" t="s">
        <v>300</v>
      </c>
      <c r="B3315" t="s">
        <v>93</v>
      </c>
      <c r="C3315">
        <v>55</v>
      </c>
      <c r="D3315">
        <v>26.69</v>
      </c>
      <c r="E3315">
        <v>7117</v>
      </c>
      <c r="F3315">
        <v>7148</v>
      </c>
      <c r="G3315">
        <v>7177</v>
      </c>
      <c r="H3315" t="s">
        <v>145</v>
      </c>
      <c r="I3315">
        <v>119920</v>
      </c>
      <c r="J3315">
        <v>3746359</v>
      </c>
      <c r="K3315">
        <v>3.06</v>
      </c>
      <c r="L3315">
        <v>0.313</v>
      </c>
      <c r="M3315">
        <v>3</v>
      </c>
    </row>
    <row r="3316" spans="1:13" x14ac:dyDescent="0.2">
      <c r="A3316" t="s">
        <v>300</v>
      </c>
      <c r="B3316" t="s">
        <v>94</v>
      </c>
      <c r="C3316">
        <v>56</v>
      </c>
      <c r="D3316">
        <v>28.818999999999999</v>
      </c>
      <c r="E3316">
        <v>7747</v>
      </c>
      <c r="F3316">
        <v>7821</v>
      </c>
      <c r="G3316">
        <v>7839</v>
      </c>
      <c r="H3316" t="s">
        <v>56</v>
      </c>
      <c r="I3316">
        <v>150618</v>
      </c>
      <c r="J3316">
        <v>3719662</v>
      </c>
      <c r="K3316">
        <v>3.04</v>
      </c>
      <c r="L3316">
        <v>0.311</v>
      </c>
      <c r="M3316">
        <v>3</v>
      </c>
    </row>
    <row r="3317" spans="1:13" x14ac:dyDescent="0.2">
      <c r="A3317" t="s">
        <v>300</v>
      </c>
      <c r="B3317" t="s">
        <v>96</v>
      </c>
      <c r="C3317">
        <v>57</v>
      </c>
      <c r="D3317">
        <v>32.003</v>
      </c>
      <c r="E3317">
        <v>8802</v>
      </c>
      <c r="F3317">
        <v>8829</v>
      </c>
      <c r="G3317">
        <v>8866</v>
      </c>
      <c r="H3317" t="s">
        <v>66</v>
      </c>
      <c r="I3317">
        <v>182187</v>
      </c>
      <c r="J3317">
        <v>5931441</v>
      </c>
      <c r="K3317">
        <v>4.8499999999999996</v>
      </c>
      <c r="L3317">
        <v>0.496</v>
      </c>
      <c r="M3317">
        <v>3</v>
      </c>
    </row>
    <row r="3318" spans="1:13" x14ac:dyDescent="0.2">
      <c r="A3318" t="s">
        <v>300</v>
      </c>
      <c r="B3318" t="s">
        <v>97</v>
      </c>
      <c r="C3318">
        <v>58</v>
      </c>
      <c r="D3318">
        <v>35.091000000000001</v>
      </c>
      <c r="E3318">
        <v>9782</v>
      </c>
      <c r="F3318">
        <v>9805</v>
      </c>
      <c r="G3318">
        <v>9831</v>
      </c>
      <c r="H3318" t="s">
        <v>66</v>
      </c>
      <c r="I3318">
        <v>277177</v>
      </c>
      <c r="J3318">
        <v>5347460</v>
      </c>
      <c r="K3318">
        <v>4.37</v>
      </c>
      <c r="L3318">
        <v>0.44700000000000001</v>
      </c>
      <c r="M3318">
        <v>3</v>
      </c>
    </row>
    <row r="3319" spans="1:13" x14ac:dyDescent="0.2">
      <c r="A3319" t="s">
        <v>301</v>
      </c>
      <c r="B3319" t="s">
        <v>13</v>
      </c>
      <c r="C3319">
        <v>1</v>
      </c>
      <c r="D3319">
        <v>4.3940000000000001</v>
      </c>
      <c r="E3319">
        <v>79</v>
      </c>
      <c r="F3319">
        <v>97</v>
      </c>
      <c r="G3319">
        <v>128</v>
      </c>
      <c r="H3319" t="s">
        <v>157</v>
      </c>
      <c r="I3319">
        <v>258404</v>
      </c>
      <c r="J3319">
        <v>6415197</v>
      </c>
      <c r="K3319">
        <v>1.72</v>
      </c>
      <c r="L3319">
        <v>0.46200000000000002</v>
      </c>
      <c r="M3319">
        <v>3</v>
      </c>
    </row>
    <row r="3320" spans="1:13" x14ac:dyDescent="0.2">
      <c r="A3320" t="s">
        <v>301</v>
      </c>
      <c r="B3320" t="s">
        <v>15</v>
      </c>
      <c r="C3320">
        <v>2</v>
      </c>
      <c r="D3320">
        <v>4.8639999999999999</v>
      </c>
      <c r="E3320">
        <v>233</v>
      </c>
      <c r="F3320">
        <v>246</v>
      </c>
      <c r="G3320">
        <v>307</v>
      </c>
      <c r="H3320" t="s">
        <v>162</v>
      </c>
      <c r="I3320">
        <v>374611</v>
      </c>
      <c r="J3320">
        <v>16725022</v>
      </c>
      <c r="K3320">
        <v>4.47</v>
      </c>
      <c r="L3320">
        <v>1.2050000000000001</v>
      </c>
      <c r="M3320">
        <v>3</v>
      </c>
    </row>
    <row r="3321" spans="1:13" x14ac:dyDescent="0.2">
      <c r="A3321" t="s">
        <v>301</v>
      </c>
      <c r="B3321" t="s">
        <v>17</v>
      </c>
      <c r="C3321">
        <v>3</v>
      </c>
      <c r="D3321">
        <v>5.4329999999999998</v>
      </c>
      <c r="E3321">
        <v>400</v>
      </c>
      <c r="F3321">
        <v>426</v>
      </c>
      <c r="G3321">
        <v>470</v>
      </c>
      <c r="H3321" t="s">
        <v>110</v>
      </c>
      <c r="I3321">
        <v>1607866</v>
      </c>
      <c r="J3321">
        <v>32910616</v>
      </c>
      <c r="K3321">
        <v>8.8000000000000007</v>
      </c>
      <c r="L3321">
        <v>2.3719999999999999</v>
      </c>
      <c r="M3321">
        <v>3</v>
      </c>
    </row>
    <row r="3322" spans="1:13" x14ac:dyDescent="0.2">
      <c r="A3322" t="s">
        <v>301</v>
      </c>
      <c r="B3322" t="s">
        <v>19</v>
      </c>
      <c r="C3322">
        <v>4</v>
      </c>
      <c r="D3322">
        <v>5.657</v>
      </c>
      <c r="E3322">
        <v>472</v>
      </c>
      <c r="F3322">
        <v>497</v>
      </c>
      <c r="G3322">
        <v>510</v>
      </c>
      <c r="H3322" t="s">
        <v>38</v>
      </c>
      <c r="I3322">
        <v>208661</v>
      </c>
      <c r="J3322">
        <v>4550031</v>
      </c>
      <c r="K3322">
        <v>1.22</v>
      </c>
      <c r="L3322">
        <v>0.32800000000000001</v>
      </c>
      <c r="M3322">
        <v>3</v>
      </c>
    </row>
    <row r="3323" spans="1:13" x14ac:dyDescent="0.2">
      <c r="A3323" t="s">
        <v>301</v>
      </c>
      <c r="B3323" t="s">
        <v>21</v>
      </c>
      <c r="C3323">
        <v>5</v>
      </c>
      <c r="D3323">
        <v>5.7610000000000001</v>
      </c>
      <c r="E3323">
        <v>510</v>
      </c>
      <c r="F3323">
        <v>529</v>
      </c>
      <c r="G3323">
        <v>627</v>
      </c>
      <c r="H3323" t="s">
        <v>20</v>
      </c>
      <c r="I3323">
        <v>10887236</v>
      </c>
      <c r="J3323">
        <v>373848874</v>
      </c>
      <c r="K3323">
        <v>100</v>
      </c>
      <c r="L3323">
        <v>26.943000000000001</v>
      </c>
      <c r="M3323">
        <v>3</v>
      </c>
    </row>
    <row r="3324" spans="1:13" x14ac:dyDescent="0.2">
      <c r="A3324" t="s">
        <v>301</v>
      </c>
      <c r="B3324" t="s">
        <v>23</v>
      </c>
      <c r="C3324">
        <v>6</v>
      </c>
      <c r="D3324">
        <v>6.11</v>
      </c>
      <c r="E3324">
        <v>627</v>
      </c>
      <c r="F3324">
        <v>640</v>
      </c>
      <c r="G3324">
        <v>701</v>
      </c>
      <c r="H3324" t="s">
        <v>24</v>
      </c>
      <c r="I3324">
        <v>445508</v>
      </c>
      <c r="J3324">
        <v>20579740</v>
      </c>
      <c r="K3324">
        <v>5.5</v>
      </c>
      <c r="L3324">
        <v>1.4830000000000001</v>
      </c>
      <c r="M3324">
        <v>3</v>
      </c>
    </row>
    <row r="3325" spans="1:13" x14ac:dyDescent="0.2">
      <c r="A3325" t="s">
        <v>301</v>
      </c>
      <c r="B3325" t="s">
        <v>25</v>
      </c>
      <c r="C3325">
        <v>7</v>
      </c>
      <c r="D3325">
        <v>7.5060000000000002</v>
      </c>
      <c r="E3325">
        <v>1055</v>
      </c>
      <c r="F3325">
        <v>1081</v>
      </c>
      <c r="G3325">
        <v>1097</v>
      </c>
      <c r="H3325" t="s">
        <v>76</v>
      </c>
      <c r="I3325">
        <v>447080</v>
      </c>
      <c r="J3325">
        <v>8870942</v>
      </c>
      <c r="K3325">
        <v>2.37</v>
      </c>
      <c r="L3325">
        <v>0.63900000000000001</v>
      </c>
      <c r="M3325">
        <v>3</v>
      </c>
    </row>
    <row r="3326" spans="1:13" x14ac:dyDescent="0.2">
      <c r="A3326" t="s">
        <v>301</v>
      </c>
      <c r="B3326" t="s">
        <v>27</v>
      </c>
      <c r="C3326">
        <v>8</v>
      </c>
      <c r="D3326">
        <v>8.3840000000000003</v>
      </c>
      <c r="E3326">
        <v>1331</v>
      </c>
      <c r="F3326">
        <v>1359</v>
      </c>
      <c r="G3326">
        <v>1371</v>
      </c>
      <c r="H3326" t="s">
        <v>38</v>
      </c>
      <c r="I3326">
        <v>183051</v>
      </c>
      <c r="J3326">
        <v>4345984</v>
      </c>
      <c r="K3326">
        <v>1.1599999999999999</v>
      </c>
      <c r="L3326">
        <v>0.313</v>
      </c>
      <c r="M3326">
        <v>3</v>
      </c>
    </row>
    <row r="3327" spans="1:13" x14ac:dyDescent="0.2">
      <c r="A3327" t="s">
        <v>301</v>
      </c>
      <c r="B3327" t="s">
        <v>29</v>
      </c>
      <c r="C3327">
        <v>9</v>
      </c>
      <c r="D3327">
        <v>8.4659999999999993</v>
      </c>
      <c r="E3327">
        <v>1371</v>
      </c>
      <c r="F3327">
        <v>1385</v>
      </c>
      <c r="G3327">
        <v>1422</v>
      </c>
      <c r="H3327" t="s">
        <v>52</v>
      </c>
      <c r="I3327">
        <v>349543</v>
      </c>
      <c r="J3327">
        <v>11464591</v>
      </c>
      <c r="K3327">
        <v>3.07</v>
      </c>
      <c r="L3327">
        <v>0.82599999999999996</v>
      </c>
      <c r="M3327">
        <v>3</v>
      </c>
    </row>
    <row r="3328" spans="1:13" x14ac:dyDescent="0.2">
      <c r="A3328" t="s">
        <v>301</v>
      </c>
      <c r="B3328" t="s">
        <v>31</v>
      </c>
      <c r="C3328">
        <v>10</v>
      </c>
      <c r="D3328">
        <v>8.9169999999999998</v>
      </c>
      <c r="E3328">
        <v>1458</v>
      </c>
      <c r="F3328">
        <v>1528</v>
      </c>
      <c r="G3328">
        <v>1586</v>
      </c>
      <c r="H3328" t="s">
        <v>64</v>
      </c>
      <c r="I3328">
        <v>184728</v>
      </c>
      <c r="J3328">
        <v>12271473</v>
      </c>
      <c r="K3328">
        <v>3.28</v>
      </c>
      <c r="L3328">
        <v>0.88400000000000001</v>
      </c>
      <c r="M3328">
        <v>3</v>
      </c>
    </row>
    <row r="3329" spans="1:13" x14ac:dyDescent="0.2">
      <c r="A3329" t="s">
        <v>301</v>
      </c>
      <c r="B3329" t="s">
        <v>33</v>
      </c>
      <c r="C3329">
        <v>11</v>
      </c>
      <c r="D3329">
        <v>9.8249999999999993</v>
      </c>
      <c r="E3329">
        <v>1790</v>
      </c>
      <c r="F3329">
        <v>1815</v>
      </c>
      <c r="G3329">
        <v>1828</v>
      </c>
      <c r="H3329" t="s">
        <v>95</v>
      </c>
      <c r="I3329">
        <v>180250</v>
      </c>
      <c r="J3329">
        <v>5784269</v>
      </c>
      <c r="K3329">
        <v>1.55</v>
      </c>
      <c r="L3329">
        <v>0.41699999999999998</v>
      </c>
      <c r="M3329">
        <v>3</v>
      </c>
    </row>
    <row r="3330" spans="1:13" x14ac:dyDescent="0.2">
      <c r="A3330" t="s">
        <v>301</v>
      </c>
      <c r="B3330" t="s">
        <v>35</v>
      </c>
      <c r="C3330">
        <v>12</v>
      </c>
      <c r="D3330">
        <v>9.9060000000000006</v>
      </c>
      <c r="E3330">
        <v>1828</v>
      </c>
      <c r="F3330">
        <v>1840</v>
      </c>
      <c r="G3330">
        <v>1891</v>
      </c>
      <c r="H3330" t="s">
        <v>101</v>
      </c>
      <c r="I3330">
        <v>239895</v>
      </c>
      <c r="J3330">
        <v>13264660</v>
      </c>
      <c r="K3330">
        <v>3.55</v>
      </c>
      <c r="L3330">
        <v>0.95599999999999996</v>
      </c>
      <c r="M3330">
        <v>3</v>
      </c>
    </row>
    <row r="3331" spans="1:13" x14ac:dyDescent="0.2">
      <c r="A3331" t="s">
        <v>301</v>
      </c>
      <c r="B3331" t="s">
        <v>37</v>
      </c>
      <c r="C3331">
        <v>13</v>
      </c>
      <c r="D3331">
        <v>10.157999999999999</v>
      </c>
      <c r="E3331">
        <v>1898</v>
      </c>
      <c r="F3331">
        <v>1920</v>
      </c>
      <c r="G3331">
        <v>1941</v>
      </c>
      <c r="H3331" t="s">
        <v>38</v>
      </c>
      <c r="I3331">
        <v>200317</v>
      </c>
      <c r="J3331">
        <v>7164662</v>
      </c>
      <c r="K3331">
        <v>1.92</v>
      </c>
      <c r="L3331">
        <v>0.51600000000000001</v>
      </c>
      <c r="M3331">
        <v>3</v>
      </c>
    </row>
    <row r="3332" spans="1:13" x14ac:dyDescent="0.2">
      <c r="A3332" t="s">
        <v>301</v>
      </c>
      <c r="B3332" t="s">
        <v>39</v>
      </c>
      <c r="C3332">
        <v>14</v>
      </c>
      <c r="D3332">
        <v>10.313000000000001</v>
      </c>
      <c r="E3332">
        <v>1941</v>
      </c>
      <c r="F3332">
        <v>1969</v>
      </c>
      <c r="G3332">
        <v>1998</v>
      </c>
      <c r="H3332" t="s">
        <v>22</v>
      </c>
      <c r="I3332">
        <v>234924</v>
      </c>
      <c r="J3332">
        <v>14624228</v>
      </c>
      <c r="K3332">
        <v>3.91</v>
      </c>
      <c r="L3332">
        <v>1.054</v>
      </c>
      <c r="M3332">
        <v>3</v>
      </c>
    </row>
    <row r="3333" spans="1:13" x14ac:dyDescent="0.2">
      <c r="A3333" t="s">
        <v>301</v>
      </c>
      <c r="B3333" t="s">
        <v>40</v>
      </c>
      <c r="C3333">
        <v>15</v>
      </c>
      <c r="D3333">
        <v>10.465999999999999</v>
      </c>
      <c r="E3333">
        <v>1998</v>
      </c>
      <c r="F3333">
        <v>2017</v>
      </c>
      <c r="G3333">
        <v>2089</v>
      </c>
      <c r="H3333" t="s">
        <v>105</v>
      </c>
      <c r="I3333">
        <v>2836879</v>
      </c>
      <c r="J3333">
        <v>98421726</v>
      </c>
      <c r="K3333">
        <v>26.33</v>
      </c>
      <c r="L3333">
        <v>7.093</v>
      </c>
      <c r="M3333">
        <v>3</v>
      </c>
    </row>
    <row r="3334" spans="1:13" x14ac:dyDescent="0.2">
      <c r="A3334" t="s">
        <v>301</v>
      </c>
      <c r="B3334" t="s">
        <v>41</v>
      </c>
      <c r="C3334">
        <v>16</v>
      </c>
      <c r="D3334">
        <v>10.957000000000001</v>
      </c>
      <c r="E3334">
        <v>2122</v>
      </c>
      <c r="F3334">
        <v>2173</v>
      </c>
      <c r="G3334">
        <v>2194</v>
      </c>
      <c r="H3334" t="s">
        <v>45</v>
      </c>
      <c r="I3334">
        <v>150655</v>
      </c>
      <c r="J3334">
        <v>5540223</v>
      </c>
      <c r="K3334">
        <v>1.48</v>
      </c>
      <c r="L3334">
        <v>0.39900000000000002</v>
      </c>
      <c r="M3334">
        <v>3</v>
      </c>
    </row>
    <row r="3335" spans="1:13" x14ac:dyDescent="0.2">
      <c r="A3335" t="s">
        <v>301</v>
      </c>
      <c r="B3335" t="s">
        <v>42</v>
      </c>
      <c r="C3335">
        <v>17</v>
      </c>
      <c r="D3335">
        <v>11.747999999999999</v>
      </c>
      <c r="E3335">
        <v>2389</v>
      </c>
      <c r="F3335">
        <v>2423</v>
      </c>
      <c r="G3335">
        <v>2470</v>
      </c>
      <c r="H3335" t="s">
        <v>45</v>
      </c>
      <c r="I3335">
        <v>417193</v>
      </c>
      <c r="J3335">
        <v>16095283</v>
      </c>
      <c r="K3335">
        <v>4.3099999999999996</v>
      </c>
      <c r="L3335">
        <v>1.1599999999999999</v>
      </c>
      <c r="M3335">
        <v>3</v>
      </c>
    </row>
    <row r="3336" spans="1:13" x14ac:dyDescent="0.2">
      <c r="A3336" t="s">
        <v>301</v>
      </c>
      <c r="B3336" t="s">
        <v>44</v>
      </c>
      <c r="C3336">
        <v>18</v>
      </c>
      <c r="D3336">
        <v>11.938000000000001</v>
      </c>
      <c r="E3336">
        <v>2470</v>
      </c>
      <c r="F3336">
        <v>2483</v>
      </c>
      <c r="G3336">
        <v>2496</v>
      </c>
      <c r="H3336" t="s">
        <v>52</v>
      </c>
      <c r="I3336">
        <v>185206</v>
      </c>
      <c r="J3336">
        <v>5095496</v>
      </c>
      <c r="K3336">
        <v>1.36</v>
      </c>
      <c r="L3336">
        <v>0.36699999999999999</v>
      </c>
      <c r="M3336">
        <v>3</v>
      </c>
    </row>
    <row r="3337" spans="1:13" x14ac:dyDescent="0.2">
      <c r="A3337" t="s">
        <v>301</v>
      </c>
      <c r="B3337" t="s">
        <v>46</v>
      </c>
      <c r="C3337">
        <v>19</v>
      </c>
      <c r="D3337">
        <v>12.023999999999999</v>
      </c>
      <c r="E3337">
        <v>2496</v>
      </c>
      <c r="F3337">
        <v>2510</v>
      </c>
      <c r="G3337">
        <v>2549</v>
      </c>
      <c r="H3337" t="s">
        <v>34</v>
      </c>
      <c r="I3337">
        <v>197410</v>
      </c>
      <c r="J3337">
        <v>7441494</v>
      </c>
      <c r="K3337">
        <v>1.99</v>
      </c>
      <c r="L3337">
        <v>0.53600000000000003</v>
      </c>
      <c r="M3337">
        <v>3</v>
      </c>
    </row>
    <row r="3338" spans="1:13" x14ac:dyDescent="0.2">
      <c r="A3338" t="s">
        <v>301</v>
      </c>
      <c r="B3338" t="s">
        <v>48</v>
      </c>
      <c r="C3338">
        <v>20</v>
      </c>
      <c r="D3338">
        <v>12.295</v>
      </c>
      <c r="E3338">
        <v>2579</v>
      </c>
      <c r="F3338">
        <v>2596</v>
      </c>
      <c r="G3338">
        <v>2623</v>
      </c>
      <c r="H3338" t="s">
        <v>162</v>
      </c>
      <c r="I3338">
        <v>207635</v>
      </c>
      <c r="J3338">
        <v>6293968</v>
      </c>
      <c r="K3338">
        <v>1.68</v>
      </c>
      <c r="L3338">
        <v>0.45400000000000001</v>
      </c>
      <c r="M3338">
        <v>3</v>
      </c>
    </row>
    <row r="3339" spans="1:13" x14ac:dyDescent="0.2">
      <c r="A3339" t="s">
        <v>301</v>
      </c>
      <c r="B3339" t="s">
        <v>50</v>
      </c>
      <c r="C3339">
        <v>21</v>
      </c>
      <c r="D3339">
        <v>13.513</v>
      </c>
      <c r="E3339">
        <v>2966</v>
      </c>
      <c r="F3339">
        <v>2981</v>
      </c>
      <c r="G3339">
        <v>3037</v>
      </c>
      <c r="H3339" t="s">
        <v>30</v>
      </c>
      <c r="I3339">
        <v>678684</v>
      </c>
      <c r="J3339">
        <v>22050315</v>
      </c>
      <c r="K3339">
        <v>5.9</v>
      </c>
      <c r="L3339">
        <v>1.589</v>
      </c>
      <c r="M3339">
        <v>3</v>
      </c>
    </row>
    <row r="3340" spans="1:13" x14ac:dyDescent="0.2">
      <c r="A3340" t="s">
        <v>301</v>
      </c>
      <c r="B3340" t="s">
        <v>51</v>
      </c>
      <c r="C3340">
        <v>22</v>
      </c>
      <c r="D3340">
        <v>13.885</v>
      </c>
      <c r="E3340">
        <v>3057</v>
      </c>
      <c r="F3340">
        <v>3099</v>
      </c>
      <c r="G3340">
        <v>3158</v>
      </c>
      <c r="H3340" t="s">
        <v>110</v>
      </c>
      <c r="I3340">
        <v>6062927</v>
      </c>
      <c r="J3340">
        <v>181383985</v>
      </c>
      <c r="K3340">
        <v>48.52</v>
      </c>
      <c r="L3340">
        <v>13.071999999999999</v>
      </c>
      <c r="M3340">
        <v>3</v>
      </c>
    </row>
    <row r="3341" spans="1:13" x14ac:dyDescent="0.2">
      <c r="A3341" t="s">
        <v>301</v>
      </c>
      <c r="B3341" t="s">
        <v>53</v>
      </c>
      <c r="C3341">
        <v>23</v>
      </c>
      <c r="D3341">
        <v>15.999000000000001</v>
      </c>
      <c r="E3341">
        <v>3731</v>
      </c>
      <c r="F3341">
        <v>3767</v>
      </c>
      <c r="G3341">
        <v>3789</v>
      </c>
      <c r="H3341" t="s">
        <v>76</v>
      </c>
      <c r="I3341">
        <v>2961739</v>
      </c>
      <c r="J3341">
        <v>74398503</v>
      </c>
      <c r="K3341">
        <v>19.899999999999999</v>
      </c>
      <c r="L3341">
        <v>5.3620000000000001</v>
      </c>
      <c r="M3341">
        <v>3</v>
      </c>
    </row>
    <row r="3342" spans="1:13" x14ac:dyDescent="0.2">
      <c r="A3342" t="s">
        <v>301</v>
      </c>
      <c r="B3342" t="s">
        <v>55</v>
      </c>
      <c r="C3342">
        <v>24</v>
      </c>
      <c r="D3342">
        <v>16.21</v>
      </c>
      <c r="E3342">
        <v>3816</v>
      </c>
      <c r="F3342">
        <v>3834</v>
      </c>
      <c r="G3342">
        <v>3862</v>
      </c>
      <c r="H3342" t="s">
        <v>26</v>
      </c>
      <c r="I3342">
        <v>1276286</v>
      </c>
      <c r="J3342">
        <v>37455307</v>
      </c>
      <c r="K3342">
        <v>10.02</v>
      </c>
      <c r="L3342">
        <v>2.6989999999999998</v>
      </c>
      <c r="M3342">
        <v>3</v>
      </c>
    </row>
    <row r="3343" spans="1:13" x14ac:dyDescent="0.2">
      <c r="A3343" t="s">
        <v>301</v>
      </c>
      <c r="B3343" t="s">
        <v>57</v>
      </c>
      <c r="C3343">
        <v>25</v>
      </c>
      <c r="D3343">
        <v>16.366</v>
      </c>
      <c r="E3343">
        <v>3862</v>
      </c>
      <c r="F3343">
        <v>3883</v>
      </c>
      <c r="G3343">
        <v>3912</v>
      </c>
      <c r="H3343" t="s">
        <v>30</v>
      </c>
      <c r="I3343">
        <v>1159066</v>
      </c>
      <c r="J3343">
        <v>32925817</v>
      </c>
      <c r="K3343">
        <v>8.81</v>
      </c>
      <c r="L3343">
        <v>2.3730000000000002</v>
      </c>
      <c r="M3343">
        <v>3</v>
      </c>
    </row>
    <row r="3344" spans="1:13" x14ac:dyDescent="0.2">
      <c r="A3344" t="s">
        <v>301</v>
      </c>
      <c r="B3344" t="s">
        <v>58</v>
      </c>
      <c r="C3344">
        <v>26</v>
      </c>
      <c r="D3344">
        <v>16.545999999999999</v>
      </c>
      <c r="E3344">
        <v>3919</v>
      </c>
      <c r="F3344">
        <v>3940</v>
      </c>
      <c r="G3344">
        <v>3973</v>
      </c>
      <c r="H3344" t="s">
        <v>68</v>
      </c>
      <c r="I3344">
        <v>614641</v>
      </c>
      <c r="J3344">
        <v>15806270</v>
      </c>
      <c r="K3344">
        <v>4.2300000000000004</v>
      </c>
      <c r="L3344">
        <v>1.139</v>
      </c>
      <c r="M3344">
        <v>3</v>
      </c>
    </row>
    <row r="3345" spans="1:13" x14ac:dyDescent="0.2">
      <c r="A3345" t="s">
        <v>301</v>
      </c>
      <c r="B3345" t="s">
        <v>59</v>
      </c>
      <c r="C3345">
        <v>27</v>
      </c>
      <c r="D3345">
        <v>17.324000000000002</v>
      </c>
      <c r="E3345">
        <v>4159</v>
      </c>
      <c r="F3345">
        <v>4186</v>
      </c>
      <c r="G3345">
        <v>4200</v>
      </c>
      <c r="H3345" t="s">
        <v>45</v>
      </c>
      <c r="I3345">
        <v>679959</v>
      </c>
      <c r="J3345">
        <v>16484226</v>
      </c>
      <c r="K3345">
        <v>4.41</v>
      </c>
      <c r="L3345">
        <v>1.1879999999999999</v>
      </c>
      <c r="M3345">
        <v>3</v>
      </c>
    </row>
    <row r="3346" spans="1:13" x14ac:dyDescent="0.2">
      <c r="A3346" t="s">
        <v>301</v>
      </c>
      <c r="B3346" t="s">
        <v>60</v>
      </c>
      <c r="C3346">
        <v>28</v>
      </c>
      <c r="D3346">
        <v>17.43</v>
      </c>
      <c r="E3346">
        <v>4200</v>
      </c>
      <c r="F3346">
        <v>4220</v>
      </c>
      <c r="G3346">
        <v>4255</v>
      </c>
      <c r="H3346" t="s">
        <v>30</v>
      </c>
      <c r="I3346">
        <v>5347740</v>
      </c>
      <c r="J3346">
        <v>131384050</v>
      </c>
      <c r="K3346">
        <v>35.14</v>
      </c>
      <c r="L3346">
        <v>9.4689999999999994</v>
      </c>
      <c r="M3346">
        <v>3</v>
      </c>
    </row>
    <row r="3347" spans="1:13" x14ac:dyDescent="0.2">
      <c r="A3347" t="s">
        <v>301</v>
      </c>
      <c r="B3347" t="s">
        <v>61</v>
      </c>
      <c r="C3347">
        <v>29</v>
      </c>
      <c r="D3347">
        <v>18.178999999999998</v>
      </c>
      <c r="E3347">
        <v>4430</v>
      </c>
      <c r="F3347">
        <v>4457</v>
      </c>
      <c r="G3347">
        <v>4492</v>
      </c>
      <c r="H3347" t="s">
        <v>64</v>
      </c>
      <c r="I3347">
        <v>345444</v>
      </c>
      <c r="J3347">
        <v>10452293</v>
      </c>
      <c r="K3347">
        <v>2.8</v>
      </c>
      <c r="L3347">
        <v>0.753</v>
      </c>
      <c r="M3347">
        <v>3</v>
      </c>
    </row>
    <row r="3348" spans="1:13" x14ac:dyDescent="0.2">
      <c r="A3348" t="s">
        <v>301</v>
      </c>
      <c r="B3348" t="s">
        <v>62</v>
      </c>
      <c r="C3348">
        <v>30</v>
      </c>
      <c r="D3348">
        <v>19.001000000000001</v>
      </c>
      <c r="E3348">
        <v>4680</v>
      </c>
      <c r="F3348">
        <v>4717</v>
      </c>
      <c r="G3348">
        <v>4745</v>
      </c>
      <c r="H3348" t="s">
        <v>68</v>
      </c>
      <c r="I3348">
        <v>185186</v>
      </c>
      <c r="J3348">
        <v>7397716</v>
      </c>
      <c r="K3348">
        <v>1.98</v>
      </c>
      <c r="L3348">
        <v>0.53300000000000003</v>
      </c>
      <c r="M3348">
        <v>3</v>
      </c>
    </row>
    <row r="3349" spans="1:13" x14ac:dyDescent="0.2">
      <c r="A3349" t="s">
        <v>301</v>
      </c>
      <c r="B3349" t="s">
        <v>63</v>
      </c>
      <c r="C3349">
        <v>31</v>
      </c>
      <c r="D3349">
        <v>19.501000000000001</v>
      </c>
      <c r="E3349">
        <v>4850</v>
      </c>
      <c r="F3349">
        <v>4875</v>
      </c>
      <c r="G3349">
        <v>4891</v>
      </c>
      <c r="H3349" t="s">
        <v>99</v>
      </c>
      <c r="I3349">
        <v>898600</v>
      </c>
      <c r="J3349">
        <v>20271395</v>
      </c>
      <c r="K3349">
        <v>5.42</v>
      </c>
      <c r="L3349">
        <v>1.4610000000000001</v>
      </c>
      <c r="M3349">
        <v>3</v>
      </c>
    </row>
    <row r="3350" spans="1:13" x14ac:dyDescent="0.2">
      <c r="A3350" t="s">
        <v>301</v>
      </c>
      <c r="B3350" t="s">
        <v>65</v>
      </c>
      <c r="C3350">
        <v>32</v>
      </c>
      <c r="D3350">
        <v>19.876999999999999</v>
      </c>
      <c r="E3350">
        <v>4963</v>
      </c>
      <c r="F3350">
        <v>4994</v>
      </c>
      <c r="G3350">
        <v>5022</v>
      </c>
      <c r="H3350" t="s">
        <v>66</v>
      </c>
      <c r="I3350">
        <v>304832</v>
      </c>
      <c r="J3350">
        <v>8987620</v>
      </c>
      <c r="K3350">
        <v>2.4</v>
      </c>
      <c r="L3350">
        <v>0.64800000000000002</v>
      </c>
      <c r="M3350">
        <v>3</v>
      </c>
    </row>
    <row r="3351" spans="1:13" x14ac:dyDescent="0.2">
      <c r="A3351" t="s">
        <v>301</v>
      </c>
      <c r="B3351" t="s">
        <v>67</v>
      </c>
      <c r="C3351">
        <v>33</v>
      </c>
      <c r="D3351">
        <v>21.506</v>
      </c>
      <c r="E3351">
        <v>5489</v>
      </c>
      <c r="F3351">
        <v>5509</v>
      </c>
      <c r="G3351">
        <v>5537</v>
      </c>
      <c r="H3351" t="s">
        <v>28</v>
      </c>
      <c r="I3351">
        <v>404305</v>
      </c>
      <c r="J3351">
        <v>11776259</v>
      </c>
      <c r="K3351">
        <v>3.15</v>
      </c>
      <c r="L3351">
        <v>0.84899999999999998</v>
      </c>
      <c r="M3351">
        <v>3</v>
      </c>
    </row>
    <row r="3352" spans="1:13" x14ac:dyDescent="0.2">
      <c r="A3352" t="s">
        <v>301</v>
      </c>
      <c r="B3352" t="s">
        <v>69</v>
      </c>
      <c r="C3352">
        <v>34</v>
      </c>
      <c r="D3352">
        <v>21.834</v>
      </c>
      <c r="E3352">
        <v>5577</v>
      </c>
      <c r="F3352">
        <v>5612</v>
      </c>
      <c r="G3352">
        <v>5645</v>
      </c>
      <c r="H3352" t="s">
        <v>68</v>
      </c>
      <c r="I3352">
        <v>963107</v>
      </c>
      <c r="J3352">
        <v>22317605</v>
      </c>
      <c r="K3352">
        <v>5.97</v>
      </c>
      <c r="L3352">
        <v>1.6080000000000001</v>
      </c>
      <c r="M3352">
        <v>3</v>
      </c>
    </row>
    <row r="3353" spans="1:13" x14ac:dyDescent="0.2">
      <c r="A3353" t="s">
        <v>301</v>
      </c>
      <c r="B3353" t="s">
        <v>70</v>
      </c>
      <c r="C3353">
        <v>35</v>
      </c>
      <c r="D3353">
        <v>24.327999999999999</v>
      </c>
      <c r="E3353">
        <v>6388</v>
      </c>
      <c r="F3353">
        <v>6401</v>
      </c>
      <c r="G3353">
        <v>6416</v>
      </c>
      <c r="H3353" t="s">
        <v>26</v>
      </c>
      <c r="I3353">
        <v>186341</v>
      </c>
      <c r="J3353">
        <v>4282441</v>
      </c>
      <c r="K3353">
        <v>1.1499999999999999</v>
      </c>
      <c r="L3353">
        <v>0.309</v>
      </c>
      <c r="M3353">
        <v>3</v>
      </c>
    </row>
    <row r="3354" spans="1:13" x14ac:dyDescent="0.2">
      <c r="A3354" t="s">
        <v>301</v>
      </c>
      <c r="B3354" t="s">
        <v>71</v>
      </c>
      <c r="C3354">
        <v>36</v>
      </c>
      <c r="D3354">
        <v>24.76</v>
      </c>
      <c r="E3354">
        <v>6510</v>
      </c>
      <c r="F3354">
        <v>6538</v>
      </c>
      <c r="G3354">
        <v>6558</v>
      </c>
      <c r="H3354" t="s">
        <v>36</v>
      </c>
      <c r="I3354">
        <v>494336</v>
      </c>
      <c r="J3354">
        <v>12123529</v>
      </c>
      <c r="K3354">
        <v>3.24</v>
      </c>
      <c r="L3354">
        <v>0.874</v>
      </c>
      <c r="M3354">
        <v>3</v>
      </c>
    </row>
    <row r="3355" spans="1:13" x14ac:dyDescent="0.2">
      <c r="A3355" t="s">
        <v>301</v>
      </c>
      <c r="B3355" t="s">
        <v>72</v>
      </c>
      <c r="C3355">
        <v>37</v>
      </c>
      <c r="D3355">
        <v>24.975999999999999</v>
      </c>
      <c r="E3355">
        <v>6574</v>
      </c>
      <c r="F3355">
        <v>6606</v>
      </c>
      <c r="G3355">
        <v>6633</v>
      </c>
      <c r="H3355" t="s">
        <v>36</v>
      </c>
      <c r="I3355">
        <v>581093</v>
      </c>
      <c r="J3355">
        <v>14463102</v>
      </c>
      <c r="K3355">
        <v>3.87</v>
      </c>
      <c r="L3355">
        <v>1.042</v>
      </c>
      <c r="M3355">
        <v>3</v>
      </c>
    </row>
    <row r="3356" spans="1:13" x14ac:dyDescent="0.2">
      <c r="A3356" t="s">
        <v>301</v>
      </c>
      <c r="B3356" t="s">
        <v>73</v>
      </c>
      <c r="C3356">
        <v>38</v>
      </c>
      <c r="D3356">
        <v>26.065000000000001</v>
      </c>
      <c r="E3356">
        <v>6916</v>
      </c>
      <c r="F3356">
        <v>6951</v>
      </c>
      <c r="G3356">
        <v>6986</v>
      </c>
      <c r="H3356" t="s">
        <v>110</v>
      </c>
      <c r="I3356">
        <v>773955</v>
      </c>
      <c r="J3356">
        <v>21197399</v>
      </c>
      <c r="K3356">
        <v>5.67</v>
      </c>
      <c r="L3356">
        <v>1.528</v>
      </c>
      <c r="M3356">
        <v>3</v>
      </c>
    </row>
    <row r="3357" spans="1:13" x14ac:dyDescent="0.2">
      <c r="A3357" t="s">
        <v>301</v>
      </c>
      <c r="B3357" t="s">
        <v>74</v>
      </c>
      <c r="C3357">
        <v>39</v>
      </c>
      <c r="D3357">
        <v>31.239000000000001</v>
      </c>
      <c r="E3357">
        <v>8554</v>
      </c>
      <c r="F3357">
        <v>8587</v>
      </c>
      <c r="G3357">
        <v>8624</v>
      </c>
      <c r="H3357" t="s">
        <v>114</v>
      </c>
      <c r="I3357">
        <v>443617</v>
      </c>
      <c r="J3357">
        <v>12911063</v>
      </c>
      <c r="K3357">
        <v>3.45</v>
      </c>
      <c r="L3357">
        <v>0.93</v>
      </c>
      <c r="M3357">
        <v>3</v>
      </c>
    </row>
    <row r="3358" spans="1:13" x14ac:dyDescent="0.2">
      <c r="A3358" t="s">
        <v>301</v>
      </c>
      <c r="B3358" t="s">
        <v>75</v>
      </c>
      <c r="C3358">
        <v>40</v>
      </c>
      <c r="D3358">
        <v>32.871000000000002</v>
      </c>
      <c r="E3358">
        <v>9072</v>
      </c>
      <c r="F3358">
        <v>9103</v>
      </c>
      <c r="G3358">
        <v>9157</v>
      </c>
      <c r="H3358" t="s">
        <v>114</v>
      </c>
      <c r="I3358">
        <v>2113101</v>
      </c>
      <c r="J3358">
        <v>57772935</v>
      </c>
      <c r="K3358">
        <v>15.45</v>
      </c>
      <c r="L3358">
        <v>4.1639999999999997</v>
      </c>
      <c r="M3358">
        <v>3</v>
      </c>
    </row>
    <row r="3359" spans="1:13" x14ac:dyDescent="0.2">
      <c r="A3359" t="s">
        <v>302</v>
      </c>
      <c r="B3359" t="s">
        <v>13</v>
      </c>
      <c r="C3359">
        <v>1</v>
      </c>
      <c r="D3359">
        <v>4.3920000000000003</v>
      </c>
      <c r="E3359">
        <v>70</v>
      </c>
      <c r="F3359">
        <v>96</v>
      </c>
      <c r="G3359">
        <v>118</v>
      </c>
      <c r="H3359" t="s">
        <v>95</v>
      </c>
      <c r="I3359">
        <v>219220</v>
      </c>
      <c r="J3359">
        <v>5112789</v>
      </c>
      <c r="K3359">
        <v>2.23</v>
      </c>
      <c r="L3359">
        <v>0.64600000000000002</v>
      </c>
      <c r="M3359">
        <v>3</v>
      </c>
    </row>
    <row r="3360" spans="1:13" x14ac:dyDescent="0.2">
      <c r="A3360" t="s">
        <v>302</v>
      </c>
      <c r="B3360" t="s">
        <v>15</v>
      </c>
      <c r="C3360">
        <v>2</v>
      </c>
      <c r="D3360">
        <v>4.7640000000000002</v>
      </c>
      <c r="E3360">
        <v>148</v>
      </c>
      <c r="F3360">
        <v>214</v>
      </c>
      <c r="G3360">
        <v>228</v>
      </c>
      <c r="H3360" t="s">
        <v>116</v>
      </c>
      <c r="I3360">
        <v>159398</v>
      </c>
      <c r="J3360">
        <v>10963272</v>
      </c>
      <c r="K3360">
        <v>4.79</v>
      </c>
      <c r="L3360">
        <v>1.3859999999999999</v>
      </c>
      <c r="M3360">
        <v>3</v>
      </c>
    </row>
    <row r="3361" spans="1:13" x14ac:dyDescent="0.2">
      <c r="A3361" t="s">
        <v>302</v>
      </c>
      <c r="B3361" t="s">
        <v>17</v>
      </c>
      <c r="C3361">
        <v>3</v>
      </c>
      <c r="D3361">
        <v>4.8550000000000004</v>
      </c>
      <c r="E3361">
        <v>228</v>
      </c>
      <c r="F3361">
        <v>243</v>
      </c>
      <c r="G3361">
        <v>314</v>
      </c>
      <c r="H3361" t="s">
        <v>34</v>
      </c>
      <c r="I3361">
        <v>261492</v>
      </c>
      <c r="J3361">
        <v>12540875</v>
      </c>
      <c r="K3361">
        <v>5.48</v>
      </c>
      <c r="L3361">
        <v>1.585</v>
      </c>
      <c r="M3361">
        <v>3</v>
      </c>
    </row>
    <row r="3362" spans="1:13" x14ac:dyDescent="0.2">
      <c r="A3362" t="s">
        <v>302</v>
      </c>
      <c r="B3362" t="s">
        <v>19</v>
      </c>
      <c r="C3362">
        <v>4</v>
      </c>
      <c r="D3362">
        <v>5.4329999999999998</v>
      </c>
      <c r="E3362">
        <v>402</v>
      </c>
      <c r="F3362">
        <v>426</v>
      </c>
      <c r="G3362">
        <v>487</v>
      </c>
      <c r="H3362" t="s">
        <v>45</v>
      </c>
      <c r="I3362">
        <v>2614815</v>
      </c>
      <c r="J3362">
        <v>57558889</v>
      </c>
      <c r="K3362">
        <v>25.15</v>
      </c>
      <c r="L3362">
        <v>7.2759999999999998</v>
      </c>
      <c r="M3362">
        <v>3</v>
      </c>
    </row>
    <row r="3363" spans="1:13" x14ac:dyDescent="0.2">
      <c r="A3363" t="s">
        <v>302</v>
      </c>
      <c r="B3363" t="s">
        <v>21</v>
      </c>
      <c r="C3363">
        <v>5</v>
      </c>
      <c r="D3363">
        <v>5.7539999999999996</v>
      </c>
      <c r="E3363">
        <v>510</v>
      </c>
      <c r="F3363">
        <v>527</v>
      </c>
      <c r="G3363">
        <v>625</v>
      </c>
      <c r="H3363" t="s">
        <v>20</v>
      </c>
      <c r="I3363">
        <v>5886536</v>
      </c>
      <c r="J3363">
        <v>228842834</v>
      </c>
      <c r="K3363">
        <v>100</v>
      </c>
      <c r="L3363">
        <v>28.925999999999998</v>
      </c>
      <c r="M3363">
        <v>3</v>
      </c>
    </row>
    <row r="3364" spans="1:13" x14ac:dyDescent="0.2">
      <c r="A3364" t="s">
        <v>302</v>
      </c>
      <c r="B3364" t="s">
        <v>23</v>
      </c>
      <c r="C3364">
        <v>6</v>
      </c>
      <c r="D3364">
        <v>6.1079999999999997</v>
      </c>
      <c r="E3364">
        <v>625</v>
      </c>
      <c r="F3364">
        <v>639</v>
      </c>
      <c r="G3364">
        <v>717</v>
      </c>
      <c r="H3364" t="s">
        <v>101</v>
      </c>
      <c r="I3364">
        <v>289535</v>
      </c>
      <c r="J3364">
        <v>16402545</v>
      </c>
      <c r="K3364">
        <v>7.17</v>
      </c>
      <c r="L3364">
        <v>2.073</v>
      </c>
      <c r="M3364">
        <v>3</v>
      </c>
    </row>
    <row r="3365" spans="1:13" x14ac:dyDescent="0.2">
      <c r="A3365" t="s">
        <v>302</v>
      </c>
      <c r="B3365" t="s">
        <v>25</v>
      </c>
      <c r="C3365">
        <v>7</v>
      </c>
      <c r="D3365">
        <v>6.4420000000000002</v>
      </c>
      <c r="E3365">
        <v>726</v>
      </c>
      <c r="F3365">
        <v>745</v>
      </c>
      <c r="G3365">
        <v>775</v>
      </c>
      <c r="H3365" t="s">
        <v>167</v>
      </c>
      <c r="I3365">
        <v>137050</v>
      </c>
      <c r="J3365">
        <v>4747195</v>
      </c>
      <c r="K3365">
        <v>2.0699999999999998</v>
      </c>
      <c r="L3365">
        <v>0.6</v>
      </c>
      <c r="M3365">
        <v>3</v>
      </c>
    </row>
    <row r="3366" spans="1:13" x14ac:dyDescent="0.2">
      <c r="A3366" t="s">
        <v>302</v>
      </c>
      <c r="B3366" t="s">
        <v>27</v>
      </c>
      <c r="C3366">
        <v>8</v>
      </c>
      <c r="D3366">
        <v>6.7910000000000004</v>
      </c>
      <c r="E3366">
        <v>843</v>
      </c>
      <c r="F3366">
        <v>855</v>
      </c>
      <c r="G3366">
        <v>887</v>
      </c>
      <c r="H3366" t="s">
        <v>128</v>
      </c>
      <c r="I3366">
        <v>96444</v>
      </c>
      <c r="J3366">
        <v>2716566</v>
      </c>
      <c r="K3366">
        <v>1.19</v>
      </c>
      <c r="L3366">
        <v>0.34300000000000003</v>
      </c>
      <c r="M3366">
        <v>3</v>
      </c>
    </row>
    <row r="3367" spans="1:13" x14ac:dyDescent="0.2">
      <c r="A3367" t="s">
        <v>302</v>
      </c>
      <c r="B3367" t="s">
        <v>29</v>
      </c>
      <c r="C3367">
        <v>9</v>
      </c>
      <c r="D3367">
        <v>7.5049999999999999</v>
      </c>
      <c r="E3367">
        <v>1055</v>
      </c>
      <c r="F3367">
        <v>1081</v>
      </c>
      <c r="G3367">
        <v>1151</v>
      </c>
      <c r="H3367" t="s">
        <v>68</v>
      </c>
      <c r="I3367">
        <v>524843</v>
      </c>
      <c r="J3367">
        <v>23777567</v>
      </c>
      <c r="K3367">
        <v>10.39</v>
      </c>
      <c r="L3367">
        <v>3.0059999999999998</v>
      </c>
      <c r="M3367">
        <v>3</v>
      </c>
    </row>
    <row r="3368" spans="1:13" x14ac:dyDescent="0.2">
      <c r="A3368" t="s">
        <v>302</v>
      </c>
      <c r="B3368" t="s">
        <v>31</v>
      </c>
      <c r="C3368">
        <v>10</v>
      </c>
      <c r="D3368">
        <v>8.3849999999999998</v>
      </c>
      <c r="E3368">
        <v>1341</v>
      </c>
      <c r="F3368">
        <v>1359</v>
      </c>
      <c r="G3368">
        <v>1372</v>
      </c>
      <c r="H3368" t="s">
        <v>127</v>
      </c>
      <c r="I3368">
        <v>194547</v>
      </c>
      <c r="J3368">
        <v>5396111</v>
      </c>
      <c r="K3368">
        <v>2.36</v>
      </c>
      <c r="L3368">
        <v>0.68200000000000005</v>
      </c>
      <c r="M3368">
        <v>3</v>
      </c>
    </row>
    <row r="3369" spans="1:13" x14ac:dyDescent="0.2">
      <c r="A3369" t="s">
        <v>302</v>
      </c>
      <c r="B3369" t="s">
        <v>33</v>
      </c>
      <c r="C3369">
        <v>11</v>
      </c>
      <c r="D3369">
        <v>8.4670000000000005</v>
      </c>
      <c r="E3369">
        <v>1372</v>
      </c>
      <c r="F3369">
        <v>1385</v>
      </c>
      <c r="G3369">
        <v>1422</v>
      </c>
      <c r="H3369" t="s">
        <v>26</v>
      </c>
      <c r="I3369">
        <v>338463</v>
      </c>
      <c r="J3369">
        <v>12190499</v>
      </c>
      <c r="K3369">
        <v>5.33</v>
      </c>
      <c r="L3369">
        <v>1.5409999999999999</v>
      </c>
      <c r="M3369">
        <v>3</v>
      </c>
    </row>
    <row r="3370" spans="1:13" x14ac:dyDescent="0.2">
      <c r="A3370" t="s">
        <v>302</v>
      </c>
      <c r="B3370" t="s">
        <v>35</v>
      </c>
      <c r="C3370">
        <v>12</v>
      </c>
      <c r="D3370">
        <v>8.923</v>
      </c>
      <c r="E3370">
        <v>1501</v>
      </c>
      <c r="F3370">
        <v>1530</v>
      </c>
      <c r="G3370">
        <v>1538</v>
      </c>
      <c r="H3370" t="s">
        <v>56</v>
      </c>
      <c r="I3370">
        <v>130817</v>
      </c>
      <c r="J3370">
        <v>4374652</v>
      </c>
      <c r="K3370">
        <v>1.91</v>
      </c>
      <c r="L3370">
        <v>0.55300000000000005</v>
      </c>
      <c r="M3370">
        <v>3</v>
      </c>
    </row>
    <row r="3371" spans="1:13" x14ac:dyDescent="0.2">
      <c r="A3371" t="s">
        <v>302</v>
      </c>
      <c r="B3371" t="s">
        <v>37</v>
      </c>
      <c r="C3371">
        <v>13</v>
      </c>
      <c r="D3371">
        <v>8.9740000000000002</v>
      </c>
      <c r="E3371">
        <v>1538</v>
      </c>
      <c r="F3371">
        <v>1545</v>
      </c>
      <c r="G3371">
        <v>1591</v>
      </c>
      <c r="H3371" t="s">
        <v>128</v>
      </c>
      <c r="I3371">
        <v>122197</v>
      </c>
      <c r="J3371">
        <v>5177547</v>
      </c>
      <c r="K3371">
        <v>2.2599999999999998</v>
      </c>
      <c r="L3371">
        <v>0.65400000000000003</v>
      </c>
      <c r="M3371">
        <v>3</v>
      </c>
    </row>
    <row r="3372" spans="1:13" x14ac:dyDescent="0.2">
      <c r="A3372" t="s">
        <v>302</v>
      </c>
      <c r="B3372" t="s">
        <v>39</v>
      </c>
      <c r="C3372">
        <v>14</v>
      </c>
      <c r="D3372">
        <v>9.8330000000000002</v>
      </c>
      <c r="E3372">
        <v>1789</v>
      </c>
      <c r="F3372">
        <v>1817</v>
      </c>
      <c r="G3372">
        <v>1830</v>
      </c>
      <c r="H3372" t="s">
        <v>95</v>
      </c>
      <c r="I3372">
        <v>243026</v>
      </c>
      <c r="J3372">
        <v>7204522</v>
      </c>
      <c r="K3372">
        <v>3.15</v>
      </c>
      <c r="L3372">
        <v>0.91100000000000003</v>
      </c>
      <c r="M3372">
        <v>3</v>
      </c>
    </row>
    <row r="3373" spans="1:13" x14ac:dyDescent="0.2">
      <c r="A3373" t="s">
        <v>302</v>
      </c>
      <c r="B3373" t="s">
        <v>40</v>
      </c>
      <c r="C3373">
        <v>15</v>
      </c>
      <c r="D3373">
        <v>9.9329999999999998</v>
      </c>
      <c r="E3373">
        <v>1830</v>
      </c>
      <c r="F3373">
        <v>1849</v>
      </c>
      <c r="G3373">
        <v>1892</v>
      </c>
      <c r="H3373" t="s">
        <v>101</v>
      </c>
      <c r="I3373">
        <v>132654</v>
      </c>
      <c r="J3373">
        <v>8464560</v>
      </c>
      <c r="K3373">
        <v>3.7</v>
      </c>
      <c r="L3373">
        <v>1.07</v>
      </c>
      <c r="M3373">
        <v>3</v>
      </c>
    </row>
    <row r="3374" spans="1:13" x14ac:dyDescent="0.2">
      <c r="A3374" t="s">
        <v>302</v>
      </c>
      <c r="B3374" t="s">
        <v>41</v>
      </c>
      <c r="C3374">
        <v>16</v>
      </c>
      <c r="D3374">
        <v>10.16</v>
      </c>
      <c r="E3374">
        <v>1894</v>
      </c>
      <c r="F3374">
        <v>1920</v>
      </c>
      <c r="G3374">
        <v>1939</v>
      </c>
      <c r="H3374" t="s">
        <v>38</v>
      </c>
      <c r="I3374">
        <v>97566</v>
      </c>
      <c r="J3374">
        <v>3506018</v>
      </c>
      <c r="K3374">
        <v>1.53</v>
      </c>
      <c r="L3374">
        <v>0.443</v>
      </c>
      <c r="M3374">
        <v>3</v>
      </c>
    </row>
    <row r="3375" spans="1:13" x14ac:dyDescent="0.2">
      <c r="A3375" t="s">
        <v>302</v>
      </c>
      <c r="B3375" t="s">
        <v>42</v>
      </c>
      <c r="C3375">
        <v>17</v>
      </c>
      <c r="D3375">
        <v>10.319000000000001</v>
      </c>
      <c r="E3375">
        <v>1939</v>
      </c>
      <c r="F3375">
        <v>1971</v>
      </c>
      <c r="G3375">
        <v>1978</v>
      </c>
      <c r="H3375" t="s">
        <v>124</v>
      </c>
      <c r="I3375">
        <v>172041</v>
      </c>
      <c r="J3375">
        <v>7028358</v>
      </c>
      <c r="K3375">
        <v>3.07</v>
      </c>
      <c r="L3375">
        <v>0.88800000000000001</v>
      </c>
      <c r="M3375">
        <v>3</v>
      </c>
    </row>
    <row r="3376" spans="1:13" x14ac:dyDescent="0.2">
      <c r="A3376" t="s">
        <v>302</v>
      </c>
      <c r="B3376" t="s">
        <v>44</v>
      </c>
      <c r="C3376">
        <v>18</v>
      </c>
      <c r="D3376">
        <v>10.368</v>
      </c>
      <c r="E3376">
        <v>1978</v>
      </c>
      <c r="F3376">
        <v>1987</v>
      </c>
      <c r="G3376">
        <v>2007</v>
      </c>
      <c r="H3376" t="s">
        <v>20</v>
      </c>
      <c r="I3376">
        <v>184916</v>
      </c>
      <c r="J3376">
        <v>8039727</v>
      </c>
      <c r="K3376">
        <v>3.51</v>
      </c>
      <c r="L3376">
        <v>1.016</v>
      </c>
      <c r="M3376">
        <v>3</v>
      </c>
    </row>
    <row r="3377" spans="1:13" x14ac:dyDescent="0.2">
      <c r="A3377" t="s">
        <v>302</v>
      </c>
      <c r="B3377" t="s">
        <v>46</v>
      </c>
      <c r="C3377">
        <v>19</v>
      </c>
      <c r="D3377">
        <v>10.474</v>
      </c>
      <c r="E3377">
        <v>2007</v>
      </c>
      <c r="F3377">
        <v>2020</v>
      </c>
      <c r="G3377">
        <v>2071</v>
      </c>
      <c r="H3377" t="s">
        <v>105</v>
      </c>
      <c r="I3377">
        <v>199799</v>
      </c>
      <c r="J3377">
        <v>8497257</v>
      </c>
      <c r="K3377">
        <v>3.71</v>
      </c>
      <c r="L3377">
        <v>1.0740000000000001</v>
      </c>
      <c r="M3377">
        <v>3</v>
      </c>
    </row>
    <row r="3378" spans="1:13" x14ac:dyDescent="0.2">
      <c r="A3378" t="s">
        <v>302</v>
      </c>
      <c r="B3378" t="s">
        <v>48</v>
      </c>
      <c r="C3378">
        <v>20</v>
      </c>
      <c r="D3378">
        <v>12.029</v>
      </c>
      <c r="E3378">
        <v>2496</v>
      </c>
      <c r="F3378">
        <v>2512</v>
      </c>
      <c r="G3378">
        <v>2554</v>
      </c>
      <c r="H3378" t="s">
        <v>26</v>
      </c>
      <c r="I3378">
        <v>214248</v>
      </c>
      <c r="J3378">
        <v>8517752</v>
      </c>
      <c r="K3378">
        <v>3.72</v>
      </c>
      <c r="L3378">
        <v>1.077</v>
      </c>
      <c r="M3378">
        <v>3</v>
      </c>
    </row>
    <row r="3379" spans="1:13" x14ac:dyDescent="0.2">
      <c r="A3379" t="s">
        <v>302</v>
      </c>
      <c r="B3379" t="s">
        <v>50</v>
      </c>
      <c r="C3379">
        <v>21</v>
      </c>
      <c r="D3379">
        <v>12.298999999999999</v>
      </c>
      <c r="E3379">
        <v>2583</v>
      </c>
      <c r="F3379">
        <v>2597</v>
      </c>
      <c r="G3379">
        <v>2621</v>
      </c>
      <c r="H3379" t="s">
        <v>52</v>
      </c>
      <c r="I3379">
        <v>119741</v>
      </c>
      <c r="J3379">
        <v>3571426</v>
      </c>
      <c r="K3379">
        <v>1.56</v>
      </c>
      <c r="L3379">
        <v>0.45100000000000001</v>
      </c>
      <c r="M3379">
        <v>3</v>
      </c>
    </row>
    <row r="3380" spans="1:13" x14ac:dyDescent="0.2">
      <c r="A3380" t="s">
        <v>302</v>
      </c>
      <c r="B3380" t="s">
        <v>51</v>
      </c>
      <c r="C3380">
        <v>22</v>
      </c>
      <c r="D3380">
        <v>13.205</v>
      </c>
      <c r="E3380">
        <v>2868</v>
      </c>
      <c r="F3380">
        <v>2884</v>
      </c>
      <c r="G3380">
        <v>2917</v>
      </c>
      <c r="H3380" t="s">
        <v>126</v>
      </c>
      <c r="I3380">
        <v>270718</v>
      </c>
      <c r="J3380">
        <v>10723012</v>
      </c>
      <c r="K3380">
        <v>4.6900000000000004</v>
      </c>
      <c r="L3380">
        <v>1.355</v>
      </c>
      <c r="M3380">
        <v>3</v>
      </c>
    </row>
    <row r="3381" spans="1:13" x14ac:dyDescent="0.2">
      <c r="A3381" t="s">
        <v>302</v>
      </c>
      <c r="B3381" t="s">
        <v>53</v>
      </c>
      <c r="C3381">
        <v>23</v>
      </c>
      <c r="D3381">
        <v>13.359</v>
      </c>
      <c r="E3381">
        <v>2917</v>
      </c>
      <c r="F3381">
        <v>2932</v>
      </c>
      <c r="G3381">
        <v>2945</v>
      </c>
      <c r="H3381" t="s">
        <v>26</v>
      </c>
      <c r="I3381">
        <v>148945</v>
      </c>
      <c r="J3381">
        <v>4622491</v>
      </c>
      <c r="K3381">
        <v>2.02</v>
      </c>
      <c r="L3381">
        <v>0.58399999999999996</v>
      </c>
      <c r="M3381">
        <v>3</v>
      </c>
    </row>
    <row r="3382" spans="1:13" x14ac:dyDescent="0.2">
      <c r="A3382" t="s">
        <v>302</v>
      </c>
      <c r="B3382" t="s">
        <v>55</v>
      </c>
      <c r="C3382">
        <v>24</v>
      </c>
      <c r="D3382">
        <v>13.515000000000001</v>
      </c>
      <c r="E3382">
        <v>2967</v>
      </c>
      <c r="F3382">
        <v>2982</v>
      </c>
      <c r="G3382">
        <v>3038</v>
      </c>
      <c r="H3382" t="s">
        <v>30</v>
      </c>
      <c r="I3382">
        <v>722488</v>
      </c>
      <c r="J3382">
        <v>22523659</v>
      </c>
      <c r="K3382">
        <v>9.84</v>
      </c>
      <c r="L3382">
        <v>2.847</v>
      </c>
      <c r="M3382">
        <v>3</v>
      </c>
    </row>
    <row r="3383" spans="1:13" x14ac:dyDescent="0.2">
      <c r="A3383" t="s">
        <v>302</v>
      </c>
      <c r="B3383" t="s">
        <v>57</v>
      </c>
      <c r="C3383">
        <v>25</v>
      </c>
      <c r="D3383">
        <v>13.887</v>
      </c>
      <c r="E3383">
        <v>3051</v>
      </c>
      <c r="F3383">
        <v>3099</v>
      </c>
      <c r="G3383">
        <v>3160</v>
      </c>
      <c r="H3383" t="s">
        <v>110</v>
      </c>
      <c r="I3383">
        <v>2218406</v>
      </c>
      <c r="J3383">
        <v>65364709</v>
      </c>
      <c r="K3383">
        <v>28.56</v>
      </c>
      <c r="L3383">
        <v>8.2620000000000005</v>
      </c>
      <c r="M3383">
        <v>3</v>
      </c>
    </row>
    <row r="3384" spans="1:13" x14ac:dyDescent="0.2">
      <c r="A3384" t="s">
        <v>302</v>
      </c>
      <c r="B3384" t="s">
        <v>58</v>
      </c>
      <c r="C3384">
        <v>26</v>
      </c>
      <c r="D3384">
        <v>15.156000000000001</v>
      </c>
      <c r="E3384">
        <v>3473</v>
      </c>
      <c r="F3384">
        <v>3501</v>
      </c>
      <c r="G3384">
        <v>3520</v>
      </c>
      <c r="H3384" t="s">
        <v>28</v>
      </c>
      <c r="I3384">
        <v>192269</v>
      </c>
      <c r="J3384">
        <v>5465455</v>
      </c>
      <c r="K3384">
        <v>2.39</v>
      </c>
      <c r="L3384">
        <v>0.69099999999999995</v>
      </c>
      <c r="M3384">
        <v>3</v>
      </c>
    </row>
    <row r="3385" spans="1:13" x14ac:dyDescent="0.2">
      <c r="A3385" t="s">
        <v>302</v>
      </c>
      <c r="B3385" t="s">
        <v>59</v>
      </c>
      <c r="C3385">
        <v>27</v>
      </c>
      <c r="D3385">
        <v>16</v>
      </c>
      <c r="E3385">
        <v>3700</v>
      </c>
      <c r="F3385">
        <v>3768</v>
      </c>
      <c r="G3385">
        <v>3789</v>
      </c>
      <c r="H3385" t="s">
        <v>76</v>
      </c>
      <c r="I3385">
        <v>445787</v>
      </c>
      <c r="J3385">
        <v>13790894</v>
      </c>
      <c r="K3385">
        <v>6.03</v>
      </c>
      <c r="L3385">
        <v>1.7430000000000001</v>
      </c>
      <c r="M3385">
        <v>3</v>
      </c>
    </row>
    <row r="3386" spans="1:13" x14ac:dyDescent="0.2">
      <c r="A3386" t="s">
        <v>302</v>
      </c>
      <c r="B3386" t="s">
        <v>60</v>
      </c>
      <c r="C3386">
        <v>28</v>
      </c>
      <c r="D3386">
        <v>16.213999999999999</v>
      </c>
      <c r="E3386">
        <v>3819</v>
      </c>
      <c r="F3386">
        <v>3835</v>
      </c>
      <c r="G3386">
        <v>3860</v>
      </c>
      <c r="H3386" t="s">
        <v>26</v>
      </c>
      <c r="I3386">
        <v>171088</v>
      </c>
      <c r="J3386">
        <v>5721862</v>
      </c>
      <c r="K3386">
        <v>2.5</v>
      </c>
      <c r="L3386">
        <v>0.72299999999999998</v>
      </c>
      <c r="M3386">
        <v>3</v>
      </c>
    </row>
    <row r="3387" spans="1:13" x14ac:dyDescent="0.2">
      <c r="A3387" t="s">
        <v>302</v>
      </c>
      <c r="B3387" t="s">
        <v>61</v>
      </c>
      <c r="C3387">
        <v>29</v>
      </c>
      <c r="D3387">
        <v>16.367000000000001</v>
      </c>
      <c r="E3387">
        <v>3860</v>
      </c>
      <c r="F3387">
        <v>3883</v>
      </c>
      <c r="G3387">
        <v>3911</v>
      </c>
      <c r="H3387" t="s">
        <v>22</v>
      </c>
      <c r="I3387">
        <v>627272</v>
      </c>
      <c r="J3387">
        <v>18313880</v>
      </c>
      <c r="K3387">
        <v>8</v>
      </c>
      <c r="L3387">
        <v>2.3149999999999999</v>
      </c>
      <c r="M3387">
        <v>3</v>
      </c>
    </row>
    <row r="3388" spans="1:13" x14ac:dyDescent="0.2">
      <c r="A3388" t="s">
        <v>302</v>
      </c>
      <c r="B3388" t="s">
        <v>62</v>
      </c>
      <c r="C3388">
        <v>30</v>
      </c>
      <c r="D3388">
        <v>16.547000000000001</v>
      </c>
      <c r="E3388">
        <v>3911</v>
      </c>
      <c r="F3388">
        <v>3941</v>
      </c>
      <c r="G3388">
        <v>3972</v>
      </c>
      <c r="H3388" t="s">
        <v>118</v>
      </c>
      <c r="I3388">
        <v>896512</v>
      </c>
      <c r="J3388">
        <v>23092048</v>
      </c>
      <c r="K3388">
        <v>10.09</v>
      </c>
      <c r="L3388">
        <v>2.919</v>
      </c>
      <c r="M3388">
        <v>3</v>
      </c>
    </row>
    <row r="3389" spans="1:13" x14ac:dyDescent="0.2">
      <c r="A3389" t="s">
        <v>302</v>
      </c>
      <c r="B3389" t="s">
        <v>63</v>
      </c>
      <c r="C3389">
        <v>31</v>
      </c>
      <c r="D3389">
        <v>17.43</v>
      </c>
      <c r="E3389">
        <v>4198</v>
      </c>
      <c r="F3389">
        <v>4220</v>
      </c>
      <c r="G3389">
        <v>4252</v>
      </c>
      <c r="H3389" t="s">
        <v>122</v>
      </c>
      <c r="I3389">
        <v>597103</v>
      </c>
      <c r="J3389">
        <v>15127463</v>
      </c>
      <c r="K3389">
        <v>6.61</v>
      </c>
      <c r="L3389">
        <v>1.9119999999999999</v>
      </c>
      <c r="M3389">
        <v>3</v>
      </c>
    </row>
    <row r="3390" spans="1:13" x14ac:dyDescent="0.2">
      <c r="A3390" t="s">
        <v>302</v>
      </c>
      <c r="B3390" t="s">
        <v>65</v>
      </c>
      <c r="C3390">
        <v>32</v>
      </c>
      <c r="D3390">
        <v>18.18</v>
      </c>
      <c r="E3390">
        <v>4432</v>
      </c>
      <c r="F3390">
        <v>4457</v>
      </c>
      <c r="G3390">
        <v>4491</v>
      </c>
      <c r="H3390" t="s">
        <v>64</v>
      </c>
      <c r="I3390">
        <v>190871</v>
      </c>
      <c r="J3390">
        <v>5562835</v>
      </c>
      <c r="K3390">
        <v>2.4300000000000002</v>
      </c>
      <c r="L3390">
        <v>0.70299999999999996</v>
      </c>
      <c r="M3390">
        <v>3</v>
      </c>
    </row>
    <row r="3391" spans="1:13" x14ac:dyDescent="0.2">
      <c r="A3391" t="s">
        <v>302</v>
      </c>
      <c r="B3391" t="s">
        <v>67</v>
      </c>
      <c r="C3391">
        <v>33</v>
      </c>
      <c r="D3391">
        <v>18.649000000000001</v>
      </c>
      <c r="E3391">
        <v>4575</v>
      </c>
      <c r="F3391">
        <v>4605</v>
      </c>
      <c r="G3391">
        <v>4633</v>
      </c>
      <c r="H3391" t="s">
        <v>116</v>
      </c>
      <c r="I3391">
        <v>163468</v>
      </c>
      <c r="J3391">
        <v>6049295</v>
      </c>
      <c r="K3391">
        <v>2.64</v>
      </c>
      <c r="L3391">
        <v>0.76500000000000001</v>
      </c>
      <c r="M3391">
        <v>3</v>
      </c>
    </row>
    <row r="3392" spans="1:13" x14ac:dyDescent="0.2">
      <c r="A3392" t="s">
        <v>302</v>
      </c>
      <c r="B3392" t="s">
        <v>69</v>
      </c>
      <c r="C3392">
        <v>34</v>
      </c>
      <c r="D3392">
        <v>19.001999999999999</v>
      </c>
      <c r="E3392">
        <v>4691</v>
      </c>
      <c r="F3392">
        <v>4717</v>
      </c>
      <c r="G3392">
        <v>4759</v>
      </c>
      <c r="H3392" t="s">
        <v>68</v>
      </c>
      <c r="I3392">
        <v>360350</v>
      </c>
      <c r="J3392">
        <v>13198516</v>
      </c>
      <c r="K3392">
        <v>5.77</v>
      </c>
      <c r="L3392">
        <v>1.6679999999999999</v>
      </c>
      <c r="M3392">
        <v>3</v>
      </c>
    </row>
    <row r="3393" spans="1:13" x14ac:dyDescent="0.2">
      <c r="A3393" t="s">
        <v>302</v>
      </c>
      <c r="B3393" t="s">
        <v>70</v>
      </c>
      <c r="C3393">
        <v>35</v>
      </c>
      <c r="D3393">
        <v>19.501000000000001</v>
      </c>
      <c r="E3393">
        <v>4854</v>
      </c>
      <c r="F3393">
        <v>4875</v>
      </c>
      <c r="G3393">
        <v>4894</v>
      </c>
      <c r="H3393" t="s">
        <v>22</v>
      </c>
      <c r="I3393">
        <v>1099721</v>
      </c>
      <c r="J3393">
        <v>26278506</v>
      </c>
      <c r="K3393">
        <v>11.48</v>
      </c>
      <c r="L3393">
        <v>3.3220000000000001</v>
      </c>
      <c r="M3393">
        <v>3</v>
      </c>
    </row>
    <row r="3394" spans="1:13" x14ac:dyDescent="0.2">
      <c r="A3394" t="s">
        <v>302</v>
      </c>
      <c r="B3394" t="s">
        <v>71</v>
      </c>
      <c r="C3394">
        <v>36</v>
      </c>
      <c r="D3394">
        <v>19.899999999999999</v>
      </c>
      <c r="E3394">
        <v>4976</v>
      </c>
      <c r="F3394">
        <v>5001</v>
      </c>
      <c r="G3394">
        <v>5016</v>
      </c>
      <c r="H3394" t="s">
        <v>66</v>
      </c>
      <c r="I3394">
        <v>99356</v>
      </c>
      <c r="J3394">
        <v>2558076</v>
      </c>
      <c r="K3394">
        <v>1.1200000000000001</v>
      </c>
      <c r="L3394">
        <v>0.32300000000000001</v>
      </c>
      <c r="M3394">
        <v>3</v>
      </c>
    </row>
    <row r="3395" spans="1:13" x14ac:dyDescent="0.2">
      <c r="A3395" t="s">
        <v>302</v>
      </c>
      <c r="B3395" t="s">
        <v>72</v>
      </c>
      <c r="C3395">
        <v>37</v>
      </c>
      <c r="D3395">
        <v>21.518000000000001</v>
      </c>
      <c r="E3395">
        <v>5483</v>
      </c>
      <c r="F3395">
        <v>5512</v>
      </c>
      <c r="G3395">
        <v>5536</v>
      </c>
      <c r="H3395" t="s">
        <v>28</v>
      </c>
      <c r="I3395">
        <v>242511</v>
      </c>
      <c r="J3395">
        <v>7903923</v>
      </c>
      <c r="K3395">
        <v>3.45</v>
      </c>
      <c r="L3395">
        <v>0.999</v>
      </c>
      <c r="M3395">
        <v>3</v>
      </c>
    </row>
    <row r="3396" spans="1:13" x14ac:dyDescent="0.2">
      <c r="A3396" t="s">
        <v>302</v>
      </c>
      <c r="B3396" t="s">
        <v>73</v>
      </c>
      <c r="C3396">
        <v>38</v>
      </c>
      <c r="D3396">
        <v>21.631</v>
      </c>
      <c r="E3396">
        <v>5536</v>
      </c>
      <c r="F3396">
        <v>5548</v>
      </c>
      <c r="G3396">
        <v>5570</v>
      </c>
      <c r="H3396" t="s">
        <v>54</v>
      </c>
      <c r="I3396">
        <v>99043</v>
      </c>
      <c r="J3396">
        <v>2682516</v>
      </c>
      <c r="K3396">
        <v>1.17</v>
      </c>
      <c r="L3396">
        <v>0.33900000000000002</v>
      </c>
      <c r="M3396">
        <v>3</v>
      </c>
    </row>
    <row r="3397" spans="1:13" x14ac:dyDescent="0.2">
      <c r="A3397" t="s">
        <v>302</v>
      </c>
      <c r="B3397" t="s">
        <v>74</v>
      </c>
      <c r="C3397">
        <v>39</v>
      </c>
      <c r="D3397">
        <v>21.834</v>
      </c>
      <c r="E3397">
        <v>5582</v>
      </c>
      <c r="F3397">
        <v>5613</v>
      </c>
      <c r="G3397">
        <v>5642</v>
      </c>
      <c r="H3397" t="s">
        <v>68</v>
      </c>
      <c r="I3397">
        <v>598570</v>
      </c>
      <c r="J3397">
        <v>15269977</v>
      </c>
      <c r="K3397">
        <v>6.67</v>
      </c>
      <c r="L3397">
        <v>1.93</v>
      </c>
      <c r="M3397">
        <v>3</v>
      </c>
    </row>
    <row r="3398" spans="1:13" x14ac:dyDescent="0.2">
      <c r="A3398" t="s">
        <v>302</v>
      </c>
      <c r="B3398" t="s">
        <v>75</v>
      </c>
      <c r="C3398">
        <v>40</v>
      </c>
      <c r="D3398">
        <v>22.28</v>
      </c>
      <c r="E3398">
        <v>5720</v>
      </c>
      <c r="F3398">
        <v>5754</v>
      </c>
      <c r="G3398">
        <v>5778</v>
      </c>
      <c r="H3398" t="s">
        <v>38</v>
      </c>
      <c r="I3398">
        <v>638583</v>
      </c>
      <c r="J3398">
        <v>20274053</v>
      </c>
      <c r="K3398">
        <v>8.86</v>
      </c>
      <c r="L3398">
        <v>2.5630000000000002</v>
      </c>
      <c r="M3398">
        <v>3</v>
      </c>
    </row>
    <row r="3399" spans="1:13" x14ac:dyDescent="0.2">
      <c r="A3399" t="s">
        <v>302</v>
      </c>
      <c r="B3399" t="s">
        <v>77</v>
      </c>
      <c r="C3399">
        <v>41</v>
      </c>
      <c r="D3399">
        <v>22.416</v>
      </c>
      <c r="E3399">
        <v>5778</v>
      </c>
      <c r="F3399">
        <v>5797</v>
      </c>
      <c r="G3399">
        <v>5818</v>
      </c>
      <c r="H3399" t="s">
        <v>101</v>
      </c>
      <c r="I3399">
        <v>457997</v>
      </c>
      <c r="J3399">
        <v>12232947</v>
      </c>
      <c r="K3399">
        <v>5.35</v>
      </c>
      <c r="L3399">
        <v>1.546</v>
      </c>
      <c r="M3399">
        <v>3</v>
      </c>
    </row>
    <row r="3400" spans="1:13" x14ac:dyDescent="0.2">
      <c r="A3400" t="s">
        <v>302</v>
      </c>
      <c r="B3400" t="s">
        <v>78</v>
      </c>
      <c r="C3400">
        <v>42</v>
      </c>
      <c r="D3400">
        <v>23.193999999999999</v>
      </c>
      <c r="E3400">
        <v>5972</v>
      </c>
      <c r="F3400">
        <v>6043</v>
      </c>
      <c r="G3400">
        <v>6058</v>
      </c>
      <c r="H3400" t="s">
        <v>127</v>
      </c>
      <c r="I3400">
        <v>117508</v>
      </c>
      <c r="J3400">
        <v>2818134</v>
      </c>
      <c r="K3400">
        <v>1.23</v>
      </c>
      <c r="L3400">
        <v>0.35599999999999998</v>
      </c>
      <c r="M3400">
        <v>3</v>
      </c>
    </row>
    <row r="3401" spans="1:13" x14ac:dyDescent="0.2">
      <c r="A3401" t="s">
        <v>302</v>
      </c>
      <c r="B3401" t="s">
        <v>79</v>
      </c>
      <c r="C3401">
        <v>43</v>
      </c>
      <c r="D3401">
        <v>23.911999999999999</v>
      </c>
      <c r="E3401">
        <v>6223</v>
      </c>
      <c r="F3401">
        <v>6270</v>
      </c>
      <c r="G3401">
        <v>6277</v>
      </c>
      <c r="H3401" t="s">
        <v>14</v>
      </c>
      <c r="I3401">
        <v>142906</v>
      </c>
      <c r="J3401">
        <v>3937192</v>
      </c>
      <c r="K3401">
        <v>1.72</v>
      </c>
      <c r="L3401">
        <v>0.498</v>
      </c>
      <c r="M3401">
        <v>3</v>
      </c>
    </row>
    <row r="3402" spans="1:13" x14ac:dyDescent="0.2">
      <c r="A3402" t="s">
        <v>302</v>
      </c>
      <c r="B3402" t="s">
        <v>80</v>
      </c>
      <c r="C3402">
        <v>44</v>
      </c>
      <c r="D3402">
        <v>23.960999999999999</v>
      </c>
      <c r="E3402">
        <v>6277</v>
      </c>
      <c r="F3402">
        <v>6285</v>
      </c>
      <c r="G3402">
        <v>6303</v>
      </c>
      <c r="H3402" t="s">
        <v>47</v>
      </c>
      <c r="I3402">
        <v>149364</v>
      </c>
      <c r="J3402">
        <v>3766832</v>
      </c>
      <c r="K3402">
        <v>1.65</v>
      </c>
      <c r="L3402">
        <v>0.47599999999999998</v>
      </c>
      <c r="M3402">
        <v>3</v>
      </c>
    </row>
    <row r="3403" spans="1:13" x14ac:dyDescent="0.2">
      <c r="A3403" t="s">
        <v>302</v>
      </c>
      <c r="B3403" t="s">
        <v>81</v>
      </c>
      <c r="C3403">
        <v>45</v>
      </c>
      <c r="D3403">
        <v>24.244</v>
      </c>
      <c r="E3403">
        <v>6364</v>
      </c>
      <c r="F3403">
        <v>6375</v>
      </c>
      <c r="G3403">
        <v>6389</v>
      </c>
      <c r="H3403" t="s">
        <v>95</v>
      </c>
      <c r="I3403">
        <v>99288</v>
      </c>
      <c r="J3403">
        <v>2511099</v>
      </c>
      <c r="K3403">
        <v>1.1000000000000001</v>
      </c>
      <c r="L3403">
        <v>0.317</v>
      </c>
      <c r="M3403">
        <v>3</v>
      </c>
    </row>
    <row r="3404" spans="1:13" x14ac:dyDescent="0.2">
      <c r="A3404" t="s">
        <v>302</v>
      </c>
      <c r="B3404" t="s">
        <v>82</v>
      </c>
      <c r="C3404">
        <v>46</v>
      </c>
      <c r="D3404">
        <v>24.329000000000001</v>
      </c>
      <c r="E3404">
        <v>6389</v>
      </c>
      <c r="F3404">
        <v>6402</v>
      </c>
      <c r="G3404">
        <v>6417</v>
      </c>
      <c r="H3404" t="s">
        <v>26</v>
      </c>
      <c r="I3404">
        <v>111142</v>
      </c>
      <c r="J3404">
        <v>2809719</v>
      </c>
      <c r="K3404">
        <v>1.23</v>
      </c>
      <c r="L3404">
        <v>0.35499999999999998</v>
      </c>
      <c r="M3404">
        <v>3</v>
      </c>
    </row>
    <row r="3405" spans="1:13" x14ac:dyDescent="0.2">
      <c r="A3405" t="s">
        <v>302</v>
      </c>
      <c r="B3405" t="s">
        <v>83</v>
      </c>
      <c r="C3405">
        <v>47</v>
      </c>
      <c r="D3405">
        <v>26.068000000000001</v>
      </c>
      <c r="E3405">
        <v>6921</v>
      </c>
      <c r="F3405">
        <v>6951</v>
      </c>
      <c r="G3405">
        <v>6979</v>
      </c>
      <c r="H3405" t="s">
        <v>45</v>
      </c>
      <c r="I3405">
        <v>155712</v>
      </c>
      <c r="J3405">
        <v>4593842</v>
      </c>
      <c r="K3405">
        <v>2.0099999999999998</v>
      </c>
      <c r="L3405">
        <v>0.58099999999999996</v>
      </c>
      <c r="M3405">
        <v>3</v>
      </c>
    </row>
    <row r="3406" spans="1:13" x14ac:dyDescent="0.2">
      <c r="A3406" t="s">
        <v>302</v>
      </c>
      <c r="B3406" t="s">
        <v>85</v>
      </c>
      <c r="C3406">
        <v>48</v>
      </c>
      <c r="D3406">
        <v>28.201000000000001</v>
      </c>
      <c r="E3406">
        <v>7589</v>
      </c>
      <c r="F3406">
        <v>7626</v>
      </c>
      <c r="G3406">
        <v>7659</v>
      </c>
      <c r="H3406" t="s">
        <v>110</v>
      </c>
      <c r="I3406">
        <v>108968</v>
      </c>
      <c r="J3406">
        <v>5027614</v>
      </c>
      <c r="K3406">
        <v>2.2000000000000002</v>
      </c>
      <c r="L3406">
        <v>0.63500000000000001</v>
      </c>
      <c r="M3406">
        <v>3</v>
      </c>
    </row>
    <row r="3407" spans="1:13" x14ac:dyDescent="0.2">
      <c r="A3407" t="s">
        <v>302</v>
      </c>
      <c r="B3407" t="s">
        <v>86</v>
      </c>
      <c r="C3407">
        <v>49</v>
      </c>
      <c r="D3407">
        <v>28.815000000000001</v>
      </c>
      <c r="E3407">
        <v>7792</v>
      </c>
      <c r="F3407">
        <v>7820</v>
      </c>
      <c r="G3407">
        <v>7839</v>
      </c>
      <c r="H3407" t="s">
        <v>45</v>
      </c>
      <c r="I3407">
        <v>119769</v>
      </c>
      <c r="J3407">
        <v>3444451</v>
      </c>
      <c r="K3407">
        <v>1.51</v>
      </c>
      <c r="L3407">
        <v>0.435</v>
      </c>
      <c r="M3407">
        <v>3</v>
      </c>
    </row>
    <row r="3408" spans="1:13" x14ac:dyDescent="0.2">
      <c r="A3408" t="s">
        <v>302</v>
      </c>
      <c r="B3408" t="s">
        <v>87</v>
      </c>
      <c r="C3408">
        <v>50</v>
      </c>
      <c r="D3408">
        <v>28.928999999999998</v>
      </c>
      <c r="E3408">
        <v>7839</v>
      </c>
      <c r="F3408">
        <v>7856</v>
      </c>
      <c r="G3408">
        <v>7873</v>
      </c>
      <c r="H3408" t="s">
        <v>54</v>
      </c>
      <c r="I3408">
        <v>112738</v>
      </c>
      <c r="J3408">
        <v>3019127</v>
      </c>
      <c r="K3408">
        <v>1.32</v>
      </c>
      <c r="L3408">
        <v>0.38200000000000001</v>
      </c>
      <c r="M3408">
        <v>3</v>
      </c>
    </row>
    <row r="3409" spans="1:13" x14ac:dyDescent="0.2">
      <c r="A3409" t="s">
        <v>302</v>
      </c>
      <c r="B3409" t="s">
        <v>88</v>
      </c>
      <c r="C3409">
        <v>51</v>
      </c>
      <c r="D3409">
        <v>29.649000000000001</v>
      </c>
      <c r="E3409">
        <v>8046</v>
      </c>
      <c r="F3409">
        <v>8084</v>
      </c>
      <c r="G3409">
        <v>8118</v>
      </c>
      <c r="H3409" t="s">
        <v>64</v>
      </c>
      <c r="I3409">
        <v>113066</v>
      </c>
      <c r="J3409">
        <v>4064385</v>
      </c>
      <c r="K3409">
        <v>1.78</v>
      </c>
      <c r="L3409">
        <v>0.51400000000000001</v>
      </c>
      <c r="M3409">
        <v>3</v>
      </c>
    </row>
    <row r="3410" spans="1:13" x14ac:dyDescent="0.2">
      <c r="A3410" t="s">
        <v>302</v>
      </c>
      <c r="B3410" t="s">
        <v>89</v>
      </c>
      <c r="C3410">
        <v>52</v>
      </c>
      <c r="D3410">
        <v>31.236000000000001</v>
      </c>
      <c r="E3410">
        <v>8556</v>
      </c>
      <c r="F3410">
        <v>8586</v>
      </c>
      <c r="G3410">
        <v>8620</v>
      </c>
      <c r="H3410" t="s">
        <v>114</v>
      </c>
      <c r="I3410">
        <v>164101</v>
      </c>
      <c r="J3410">
        <v>5100907</v>
      </c>
      <c r="K3410">
        <v>2.23</v>
      </c>
      <c r="L3410">
        <v>0.64500000000000002</v>
      </c>
      <c r="M3410">
        <v>3</v>
      </c>
    </row>
    <row r="3411" spans="1:13" x14ac:dyDescent="0.2">
      <c r="A3411" t="s">
        <v>302</v>
      </c>
      <c r="B3411" t="s">
        <v>91</v>
      </c>
      <c r="C3411">
        <v>53</v>
      </c>
      <c r="D3411">
        <v>32.003</v>
      </c>
      <c r="E3411">
        <v>8796</v>
      </c>
      <c r="F3411">
        <v>8828</v>
      </c>
      <c r="G3411">
        <v>8873</v>
      </c>
      <c r="H3411" t="s">
        <v>66</v>
      </c>
      <c r="I3411">
        <v>266789</v>
      </c>
      <c r="J3411">
        <v>8648494</v>
      </c>
      <c r="K3411">
        <v>3.78</v>
      </c>
      <c r="L3411">
        <v>1.093</v>
      </c>
      <c r="M3411">
        <v>3</v>
      </c>
    </row>
    <row r="3412" spans="1:13" x14ac:dyDescent="0.2">
      <c r="A3412" t="s">
        <v>303</v>
      </c>
      <c r="B3412" t="s">
        <v>13</v>
      </c>
      <c r="C3412">
        <v>1</v>
      </c>
      <c r="D3412">
        <v>4.2560000000000002</v>
      </c>
      <c r="E3412">
        <v>42</v>
      </c>
      <c r="F3412">
        <v>53</v>
      </c>
      <c r="G3412">
        <v>81</v>
      </c>
      <c r="H3412" t="s">
        <v>123</v>
      </c>
      <c r="I3412">
        <v>127831</v>
      </c>
      <c r="J3412">
        <v>2267077</v>
      </c>
      <c r="K3412">
        <v>2.15</v>
      </c>
      <c r="L3412">
        <v>0.41899999999999998</v>
      </c>
      <c r="M3412">
        <v>3</v>
      </c>
    </row>
    <row r="3413" spans="1:13" x14ac:dyDescent="0.2">
      <c r="A3413" t="s">
        <v>303</v>
      </c>
      <c r="B3413" t="s">
        <v>15</v>
      </c>
      <c r="C3413">
        <v>2</v>
      </c>
      <c r="D3413">
        <v>4.3940000000000001</v>
      </c>
      <c r="E3413">
        <v>81</v>
      </c>
      <c r="F3413">
        <v>97</v>
      </c>
      <c r="G3413">
        <v>124</v>
      </c>
      <c r="H3413" t="s">
        <v>153</v>
      </c>
      <c r="I3413">
        <v>291082</v>
      </c>
      <c r="J3413">
        <v>6621434</v>
      </c>
      <c r="K3413">
        <v>6.29</v>
      </c>
      <c r="L3413">
        <v>1.2230000000000001</v>
      </c>
      <c r="M3413">
        <v>3</v>
      </c>
    </row>
    <row r="3414" spans="1:13" x14ac:dyDescent="0.2">
      <c r="A3414" t="s">
        <v>303</v>
      </c>
      <c r="B3414" t="s">
        <v>17</v>
      </c>
      <c r="C3414">
        <v>3</v>
      </c>
      <c r="D3414">
        <v>4.7850000000000001</v>
      </c>
      <c r="E3414">
        <v>195</v>
      </c>
      <c r="F3414">
        <v>221</v>
      </c>
      <c r="G3414">
        <v>232</v>
      </c>
      <c r="H3414" t="s">
        <v>167</v>
      </c>
      <c r="I3414">
        <v>145398</v>
      </c>
      <c r="J3414">
        <v>3597103</v>
      </c>
      <c r="K3414">
        <v>3.42</v>
      </c>
      <c r="L3414">
        <v>0.66400000000000003</v>
      </c>
      <c r="M3414">
        <v>3</v>
      </c>
    </row>
    <row r="3415" spans="1:13" x14ac:dyDescent="0.2">
      <c r="A3415" t="s">
        <v>303</v>
      </c>
      <c r="B3415" t="s">
        <v>19</v>
      </c>
      <c r="C3415">
        <v>4</v>
      </c>
      <c r="D3415">
        <v>4.8639999999999999</v>
      </c>
      <c r="E3415">
        <v>232</v>
      </c>
      <c r="F3415">
        <v>246</v>
      </c>
      <c r="G3415">
        <v>290</v>
      </c>
      <c r="H3415" t="s">
        <v>162</v>
      </c>
      <c r="I3415">
        <v>273148</v>
      </c>
      <c r="J3415">
        <v>9329882</v>
      </c>
      <c r="K3415">
        <v>8.8699999999999992</v>
      </c>
      <c r="L3415">
        <v>1.7230000000000001</v>
      </c>
      <c r="M3415">
        <v>3</v>
      </c>
    </row>
    <row r="3416" spans="1:13" x14ac:dyDescent="0.2">
      <c r="A3416" t="s">
        <v>303</v>
      </c>
      <c r="B3416" t="s">
        <v>21</v>
      </c>
      <c r="C3416">
        <v>5</v>
      </c>
      <c r="D3416">
        <v>5.4260000000000002</v>
      </c>
      <c r="E3416">
        <v>409</v>
      </c>
      <c r="F3416">
        <v>424</v>
      </c>
      <c r="G3416">
        <v>482</v>
      </c>
      <c r="H3416" t="s">
        <v>45</v>
      </c>
      <c r="I3416">
        <v>3901456</v>
      </c>
      <c r="J3416">
        <v>81231687</v>
      </c>
      <c r="K3416">
        <v>77.209999999999994</v>
      </c>
      <c r="L3416">
        <v>15.002000000000001</v>
      </c>
      <c r="M3416">
        <v>3</v>
      </c>
    </row>
    <row r="3417" spans="1:13" x14ac:dyDescent="0.2">
      <c r="A3417" t="s">
        <v>303</v>
      </c>
      <c r="B3417" t="s">
        <v>23</v>
      </c>
      <c r="C3417">
        <v>6</v>
      </c>
      <c r="D3417">
        <v>5.7530000000000001</v>
      </c>
      <c r="E3417">
        <v>510</v>
      </c>
      <c r="F3417">
        <v>527</v>
      </c>
      <c r="G3417">
        <v>562</v>
      </c>
      <c r="H3417" t="s">
        <v>20</v>
      </c>
      <c r="I3417">
        <v>3735541</v>
      </c>
      <c r="J3417">
        <v>105203860</v>
      </c>
      <c r="K3417">
        <v>100</v>
      </c>
      <c r="L3417">
        <v>19.43</v>
      </c>
      <c r="M3417">
        <v>3</v>
      </c>
    </row>
    <row r="3418" spans="1:13" x14ac:dyDescent="0.2">
      <c r="A3418" t="s">
        <v>303</v>
      </c>
      <c r="B3418" t="s">
        <v>25</v>
      </c>
      <c r="C3418">
        <v>7</v>
      </c>
      <c r="D3418">
        <v>5.89</v>
      </c>
      <c r="E3418">
        <v>562</v>
      </c>
      <c r="F3418">
        <v>570</v>
      </c>
      <c r="G3418">
        <v>626</v>
      </c>
      <c r="H3418" t="s">
        <v>115</v>
      </c>
      <c r="I3418">
        <v>435348</v>
      </c>
      <c r="J3418">
        <v>23229476</v>
      </c>
      <c r="K3418">
        <v>22.08</v>
      </c>
      <c r="L3418">
        <v>4.29</v>
      </c>
      <c r="M3418">
        <v>3</v>
      </c>
    </row>
    <row r="3419" spans="1:13" x14ac:dyDescent="0.2">
      <c r="A3419" t="s">
        <v>303</v>
      </c>
      <c r="B3419" t="s">
        <v>27</v>
      </c>
      <c r="C3419">
        <v>8</v>
      </c>
      <c r="D3419">
        <v>6.1109999999999998</v>
      </c>
      <c r="E3419">
        <v>626</v>
      </c>
      <c r="F3419">
        <v>640</v>
      </c>
      <c r="G3419">
        <v>690</v>
      </c>
      <c r="H3419" t="s">
        <v>101</v>
      </c>
      <c r="I3419">
        <v>231993</v>
      </c>
      <c r="J3419">
        <v>8996399</v>
      </c>
      <c r="K3419">
        <v>8.5500000000000007</v>
      </c>
      <c r="L3419">
        <v>1.6619999999999999</v>
      </c>
      <c r="M3419">
        <v>3</v>
      </c>
    </row>
    <row r="3420" spans="1:13" x14ac:dyDescent="0.2">
      <c r="A3420" t="s">
        <v>303</v>
      </c>
      <c r="B3420" t="s">
        <v>29</v>
      </c>
      <c r="C3420">
        <v>9</v>
      </c>
      <c r="D3420">
        <v>6.4509999999999996</v>
      </c>
      <c r="E3420">
        <v>711</v>
      </c>
      <c r="F3420">
        <v>748</v>
      </c>
      <c r="G3420">
        <v>758</v>
      </c>
      <c r="H3420" t="s">
        <v>14</v>
      </c>
      <c r="I3420">
        <v>108589</v>
      </c>
      <c r="J3420">
        <v>1187095</v>
      </c>
      <c r="K3420">
        <v>1.1299999999999999</v>
      </c>
      <c r="L3420">
        <v>0.219</v>
      </c>
      <c r="M3420">
        <v>3</v>
      </c>
    </row>
    <row r="3421" spans="1:13" x14ac:dyDescent="0.2">
      <c r="A3421" t="s">
        <v>303</v>
      </c>
      <c r="B3421" t="s">
        <v>31</v>
      </c>
      <c r="C3421">
        <v>10</v>
      </c>
      <c r="D3421">
        <v>7.5060000000000002</v>
      </c>
      <c r="E3421">
        <v>1057</v>
      </c>
      <c r="F3421">
        <v>1081</v>
      </c>
      <c r="G3421">
        <v>1096</v>
      </c>
      <c r="H3421" t="s">
        <v>76</v>
      </c>
      <c r="I3421">
        <v>540455</v>
      </c>
      <c r="J3421">
        <v>13879779</v>
      </c>
      <c r="K3421">
        <v>13.19</v>
      </c>
      <c r="L3421">
        <v>2.5630000000000002</v>
      </c>
      <c r="M3421">
        <v>3</v>
      </c>
    </row>
    <row r="3422" spans="1:13" x14ac:dyDescent="0.2">
      <c r="A3422" t="s">
        <v>303</v>
      </c>
      <c r="B3422" t="s">
        <v>33</v>
      </c>
      <c r="C3422">
        <v>11</v>
      </c>
      <c r="D3422">
        <v>7.5730000000000004</v>
      </c>
      <c r="E3422">
        <v>1096</v>
      </c>
      <c r="F3422">
        <v>1102</v>
      </c>
      <c r="G3422">
        <v>1129</v>
      </c>
      <c r="H3422" t="s">
        <v>123</v>
      </c>
      <c r="I3422">
        <v>135493</v>
      </c>
      <c r="J3422">
        <v>4927362</v>
      </c>
      <c r="K3422">
        <v>4.68</v>
      </c>
      <c r="L3422">
        <v>0.91</v>
      </c>
      <c r="M3422">
        <v>3</v>
      </c>
    </row>
    <row r="3423" spans="1:13" x14ac:dyDescent="0.2">
      <c r="A3423" t="s">
        <v>303</v>
      </c>
      <c r="B3423" t="s">
        <v>35</v>
      </c>
      <c r="C3423">
        <v>12</v>
      </c>
      <c r="D3423">
        <v>8.0039999999999996</v>
      </c>
      <c r="E3423">
        <v>1225</v>
      </c>
      <c r="F3423">
        <v>1239</v>
      </c>
      <c r="G3423">
        <v>1281</v>
      </c>
      <c r="H3423" t="s">
        <v>156</v>
      </c>
      <c r="I3423">
        <v>135444</v>
      </c>
      <c r="J3423">
        <v>4608730</v>
      </c>
      <c r="K3423">
        <v>4.38</v>
      </c>
      <c r="L3423">
        <v>0.85099999999999998</v>
      </c>
      <c r="M3423">
        <v>3</v>
      </c>
    </row>
    <row r="3424" spans="1:13" x14ac:dyDescent="0.2">
      <c r="A3424" t="s">
        <v>303</v>
      </c>
      <c r="B3424" t="s">
        <v>37</v>
      </c>
      <c r="C3424">
        <v>13</v>
      </c>
      <c r="D3424">
        <v>8.2040000000000006</v>
      </c>
      <c r="E3424">
        <v>1281</v>
      </c>
      <c r="F3424">
        <v>1302</v>
      </c>
      <c r="G3424">
        <v>1342</v>
      </c>
      <c r="H3424" t="s">
        <v>167</v>
      </c>
      <c r="I3424">
        <v>138711</v>
      </c>
      <c r="J3424">
        <v>5366594</v>
      </c>
      <c r="K3424">
        <v>5.0999999999999996</v>
      </c>
      <c r="L3424">
        <v>0.99099999999999999</v>
      </c>
      <c r="M3424">
        <v>3</v>
      </c>
    </row>
    <row r="3425" spans="1:13" x14ac:dyDescent="0.2">
      <c r="A3425" t="s">
        <v>303</v>
      </c>
      <c r="B3425" t="s">
        <v>39</v>
      </c>
      <c r="C3425">
        <v>14</v>
      </c>
      <c r="D3425">
        <v>8.3849999999999998</v>
      </c>
      <c r="E3425">
        <v>1342</v>
      </c>
      <c r="F3425">
        <v>1359</v>
      </c>
      <c r="G3425">
        <v>1373</v>
      </c>
      <c r="H3425" t="s">
        <v>84</v>
      </c>
      <c r="I3425">
        <v>203507</v>
      </c>
      <c r="J3425">
        <v>5128999</v>
      </c>
      <c r="K3425">
        <v>4.88</v>
      </c>
      <c r="L3425">
        <v>0.94699999999999995</v>
      </c>
      <c r="M3425">
        <v>3</v>
      </c>
    </row>
    <row r="3426" spans="1:13" x14ac:dyDescent="0.2">
      <c r="A3426" t="s">
        <v>303</v>
      </c>
      <c r="B3426" t="s">
        <v>40</v>
      </c>
      <c r="C3426">
        <v>15</v>
      </c>
      <c r="D3426">
        <v>8.4670000000000005</v>
      </c>
      <c r="E3426">
        <v>1373</v>
      </c>
      <c r="F3426">
        <v>1385</v>
      </c>
      <c r="G3426">
        <v>1423</v>
      </c>
      <c r="H3426" t="s">
        <v>52</v>
      </c>
      <c r="I3426">
        <v>343946</v>
      </c>
      <c r="J3426">
        <v>10968852</v>
      </c>
      <c r="K3426">
        <v>10.43</v>
      </c>
      <c r="L3426">
        <v>2.0259999999999998</v>
      </c>
      <c r="M3426">
        <v>3</v>
      </c>
    </row>
    <row r="3427" spans="1:13" x14ac:dyDescent="0.2">
      <c r="A3427" t="s">
        <v>303</v>
      </c>
      <c r="B3427" t="s">
        <v>41</v>
      </c>
      <c r="C3427">
        <v>16</v>
      </c>
      <c r="D3427">
        <v>8.9190000000000005</v>
      </c>
      <c r="E3427">
        <v>1491</v>
      </c>
      <c r="F3427">
        <v>1528</v>
      </c>
      <c r="G3427">
        <v>1541</v>
      </c>
      <c r="H3427" t="s">
        <v>167</v>
      </c>
      <c r="I3427">
        <v>78550</v>
      </c>
      <c r="J3427">
        <v>2058386</v>
      </c>
      <c r="K3427">
        <v>1.96</v>
      </c>
      <c r="L3427">
        <v>0.38</v>
      </c>
      <c r="M3427">
        <v>3</v>
      </c>
    </row>
    <row r="3428" spans="1:13" x14ac:dyDescent="0.2">
      <c r="A3428" t="s">
        <v>303</v>
      </c>
      <c r="B3428" t="s">
        <v>42</v>
      </c>
      <c r="C3428">
        <v>17</v>
      </c>
      <c r="D3428">
        <v>9.9049999999999994</v>
      </c>
      <c r="E3428">
        <v>1826</v>
      </c>
      <c r="F3428">
        <v>1840</v>
      </c>
      <c r="G3428">
        <v>1907</v>
      </c>
      <c r="H3428" t="s">
        <v>113</v>
      </c>
      <c r="I3428">
        <v>234647</v>
      </c>
      <c r="J3428">
        <v>12859686</v>
      </c>
      <c r="K3428">
        <v>12.22</v>
      </c>
      <c r="L3428">
        <v>2.375</v>
      </c>
      <c r="M3428">
        <v>3</v>
      </c>
    </row>
    <row r="3429" spans="1:13" x14ac:dyDescent="0.2">
      <c r="A3429" t="s">
        <v>303</v>
      </c>
      <c r="B3429" t="s">
        <v>44</v>
      </c>
      <c r="C3429">
        <v>18</v>
      </c>
      <c r="D3429">
        <v>10.315</v>
      </c>
      <c r="E3429">
        <v>1940</v>
      </c>
      <c r="F3429">
        <v>1969</v>
      </c>
      <c r="G3429">
        <v>2011</v>
      </c>
      <c r="H3429" t="s">
        <v>76</v>
      </c>
      <c r="I3429">
        <v>112590</v>
      </c>
      <c r="J3429">
        <v>5792782</v>
      </c>
      <c r="K3429">
        <v>5.51</v>
      </c>
      <c r="L3429">
        <v>1.07</v>
      </c>
      <c r="M3429">
        <v>3</v>
      </c>
    </row>
    <row r="3430" spans="1:13" x14ac:dyDescent="0.2">
      <c r="A3430" t="s">
        <v>303</v>
      </c>
      <c r="B3430" t="s">
        <v>46</v>
      </c>
      <c r="C3430">
        <v>19</v>
      </c>
      <c r="D3430">
        <v>11.071999999999999</v>
      </c>
      <c r="E3430">
        <v>2194</v>
      </c>
      <c r="F3430">
        <v>2209</v>
      </c>
      <c r="G3430">
        <v>2265</v>
      </c>
      <c r="H3430" t="s">
        <v>118</v>
      </c>
      <c r="I3430">
        <v>464654</v>
      </c>
      <c r="J3430">
        <v>20241103</v>
      </c>
      <c r="K3430">
        <v>19.239999999999998</v>
      </c>
      <c r="L3430">
        <v>3.738</v>
      </c>
      <c r="M3430">
        <v>3</v>
      </c>
    </row>
    <row r="3431" spans="1:13" x14ac:dyDescent="0.2">
      <c r="A3431" t="s">
        <v>303</v>
      </c>
      <c r="B3431" t="s">
        <v>48</v>
      </c>
      <c r="C3431">
        <v>20</v>
      </c>
      <c r="D3431">
        <v>11.746</v>
      </c>
      <c r="E3431">
        <v>2398</v>
      </c>
      <c r="F3431">
        <v>2422</v>
      </c>
      <c r="G3431">
        <v>2460</v>
      </c>
      <c r="H3431" t="s">
        <v>68</v>
      </c>
      <c r="I3431">
        <v>106743</v>
      </c>
      <c r="J3431">
        <v>4499654</v>
      </c>
      <c r="K3431">
        <v>4.28</v>
      </c>
      <c r="L3431">
        <v>0.83099999999999996</v>
      </c>
      <c r="M3431">
        <v>3</v>
      </c>
    </row>
    <row r="3432" spans="1:13" x14ac:dyDescent="0.2">
      <c r="A3432" t="s">
        <v>303</v>
      </c>
      <c r="B3432" t="s">
        <v>50</v>
      </c>
      <c r="C3432">
        <v>21</v>
      </c>
      <c r="D3432">
        <v>12.026</v>
      </c>
      <c r="E3432">
        <v>2485</v>
      </c>
      <c r="F3432">
        <v>2511</v>
      </c>
      <c r="G3432">
        <v>2536</v>
      </c>
      <c r="H3432" t="s">
        <v>95</v>
      </c>
      <c r="I3432">
        <v>242306</v>
      </c>
      <c r="J3432">
        <v>7470804</v>
      </c>
      <c r="K3432">
        <v>7.1</v>
      </c>
      <c r="L3432">
        <v>1.38</v>
      </c>
      <c r="M3432">
        <v>3</v>
      </c>
    </row>
    <row r="3433" spans="1:13" x14ac:dyDescent="0.2">
      <c r="A3433" t="s">
        <v>303</v>
      </c>
      <c r="B3433" t="s">
        <v>51</v>
      </c>
      <c r="C3433">
        <v>22</v>
      </c>
      <c r="D3433">
        <v>13.356999999999999</v>
      </c>
      <c r="E3433">
        <v>2907</v>
      </c>
      <c r="F3433">
        <v>2932</v>
      </c>
      <c r="G3433">
        <v>2944</v>
      </c>
      <c r="H3433" t="s">
        <v>38</v>
      </c>
      <c r="I3433">
        <v>119013</v>
      </c>
      <c r="J3433">
        <v>2871659</v>
      </c>
      <c r="K3433">
        <v>2.73</v>
      </c>
      <c r="L3433">
        <v>0.53</v>
      </c>
      <c r="M3433">
        <v>3</v>
      </c>
    </row>
    <row r="3434" spans="1:13" x14ac:dyDescent="0.2">
      <c r="A3434" t="s">
        <v>303</v>
      </c>
      <c r="B3434" t="s">
        <v>53</v>
      </c>
      <c r="C3434">
        <v>23</v>
      </c>
      <c r="D3434">
        <v>13.43</v>
      </c>
      <c r="E3434">
        <v>2944</v>
      </c>
      <c r="F3434">
        <v>2955</v>
      </c>
      <c r="G3434">
        <v>2967</v>
      </c>
      <c r="H3434" t="s">
        <v>26</v>
      </c>
      <c r="I3434">
        <v>124914</v>
      </c>
      <c r="J3434">
        <v>3079984</v>
      </c>
      <c r="K3434">
        <v>2.93</v>
      </c>
      <c r="L3434">
        <v>0.56899999999999995</v>
      </c>
      <c r="M3434">
        <v>3</v>
      </c>
    </row>
    <row r="3435" spans="1:13" x14ac:dyDescent="0.2">
      <c r="A3435" t="s">
        <v>303</v>
      </c>
      <c r="B3435" t="s">
        <v>55</v>
      </c>
      <c r="C3435">
        <v>24</v>
      </c>
      <c r="D3435">
        <v>13.513999999999999</v>
      </c>
      <c r="E3435">
        <v>2967</v>
      </c>
      <c r="F3435">
        <v>2981</v>
      </c>
      <c r="G3435">
        <v>3002</v>
      </c>
      <c r="H3435" t="s">
        <v>118</v>
      </c>
      <c r="I3435">
        <v>483794</v>
      </c>
      <c r="J3435">
        <v>12233540</v>
      </c>
      <c r="K3435">
        <v>11.63</v>
      </c>
      <c r="L3435">
        <v>2.2589999999999999</v>
      </c>
      <c r="M3435">
        <v>3</v>
      </c>
    </row>
    <row r="3436" spans="1:13" x14ac:dyDescent="0.2">
      <c r="A3436" t="s">
        <v>303</v>
      </c>
      <c r="B3436" t="s">
        <v>57</v>
      </c>
      <c r="C3436">
        <v>25</v>
      </c>
      <c r="D3436">
        <v>13.887</v>
      </c>
      <c r="E3436">
        <v>3050</v>
      </c>
      <c r="F3436">
        <v>3099</v>
      </c>
      <c r="G3436">
        <v>3147</v>
      </c>
      <c r="H3436" t="s">
        <v>110</v>
      </c>
      <c r="I3436">
        <v>378205</v>
      </c>
      <c r="J3436">
        <v>14249255</v>
      </c>
      <c r="K3436">
        <v>13.54</v>
      </c>
      <c r="L3436">
        <v>2.6320000000000001</v>
      </c>
      <c r="M3436">
        <v>3</v>
      </c>
    </row>
    <row r="3437" spans="1:13" x14ac:dyDescent="0.2">
      <c r="A3437" t="s">
        <v>303</v>
      </c>
      <c r="B3437" t="s">
        <v>58</v>
      </c>
      <c r="C3437">
        <v>26</v>
      </c>
      <c r="D3437">
        <v>15.157</v>
      </c>
      <c r="E3437">
        <v>3477</v>
      </c>
      <c r="F3437">
        <v>3501</v>
      </c>
      <c r="G3437">
        <v>3522</v>
      </c>
      <c r="H3437" t="s">
        <v>28</v>
      </c>
      <c r="I3437">
        <v>293887</v>
      </c>
      <c r="J3437">
        <v>8866860</v>
      </c>
      <c r="K3437">
        <v>8.43</v>
      </c>
      <c r="L3437">
        <v>1.6379999999999999</v>
      </c>
      <c r="M3437">
        <v>3</v>
      </c>
    </row>
    <row r="3438" spans="1:13" x14ac:dyDescent="0.2">
      <c r="A3438" t="s">
        <v>303</v>
      </c>
      <c r="B3438" t="s">
        <v>59</v>
      </c>
      <c r="C3438">
        <v>27</v>
      </c>
      <c r="D3438">
        <v>15.268000000000001</v>
      </c>
      <c r="E3438">
        <v>3522</v>
      </c>
      <c r="F3438">
        <v>3536</v>
      </c>
      <c r="G3438">
        <v>3565</v>
      </c>
      <c r="H3438" t="s">
        <v>54</v>
      </c>
      <c r="I3438">
        <v>177921</v>
      </c>
      <c r="J3438">
        <v>5712458</v>
      </c>
      <c r="K3438">
        <v>5.43</v>
      </c>
      <c r="L3438">
        <v>1.0549999999999999</v>
      </c>
      <c r="M3438">
        <v>3</v>
      </c>
    </row>
    <row r="3439" spans="1:13" x14ac:dyDescent="0.2">
      <c r="A3439" t="s">
        <v>303</v>
      </c>
      <c r="B3439" t="s">
        <v>60</v>
      </c>
      <c r="C3439">
        <v>28</v>
      </c>
      <c r="D3439">
        <v>16.213999999999999</v>
      </c>
      <c r="E3439">
        <v>3819</v>
      </c>
      <c r="F3439">
        <v>3835</v>
      </c>
      <c r="G3439">
        <v>3859</v>
      </c>
      <c r="H3439" t="s">
        <v>26</v>
      </c>
      <c r="I3439">
        <v>214787</v>
      </c>
      <c r="J3439">
        <v>6556385</v>
      </c>
      <c r="K3439">
        <v>6.23</v>
      </c>
      <c r="L3439">
        <v>1.2110000000000001</v>
      </c>
      <c r="M3439">
        <v>3</v>
      </c>
    </row>
    <row r="3440" spans="1:13" x14ac:dyDescent="0.2">
      <c r="A3440" t="s">
        <v>303</v>
      </c>
      <c r="B3440" t="s">
        <v>61</v>
      </c>
      <c r="C3440">
        <v>29</v>
      </c>
      <c r="D3440">
        <v>16.359000000000002</v>
      </c>
      <c r="E3440">
        <v>3859</v>
      </c>
      <c r="F3440">
        <v>3881</v>
      </c>
      <c r="G3440">
        <v>3908</v>
      </c>
      <c r="H3440" t="s">
        <v>22</v>
      </c>
      <c r="I3440">
        <v>135766</v>
      </c>
      <c r="J3440">
        <v>5651482</v>
      </c>
      <c r="K3440">
        <v>5.37</v>
      </c>
      <c r="L3440">
        <v>1.044</v>
      </c>
      <c r="M3440">
        <v>3</v>
      </c>
    </row>
    <row r="3441" spans="1:13" x14ac:dyDescent="0.2">
      <c r="A3441" t="s">
        <v>303</v>
      </c>
      <c r="B3441" t="s">
        <v>62</v>
      </c>
      <c r="C3441">
        <v>30</v>
      </c>
      <c r="D3441">
        <v>16.547999999999998</v>
      </c>
      <c r="E3441">
        <v>3908</v>
      </c>
      <c r="F3441">
        <v>3941</v>
      </c>
      <c r="G3441">
        <v>3973</v>
      </c>
      <c r="H3441" t="s">
        <v>118</v>
      </c>
      <c r="I3441">
        <v>466079</v>
      </c>
      <c r="J3441">
        <v>12472225</v>
      </c>
      <c r="K3441">
        <v>11.86</v>
      </c>
      <c r="L3441">
        <v>2.3029999999999999</v>
      </c>
      <c r="M3441">
        <v>3</v>
      </c>
    </row>
    <row r="3442" spans="1:13" x14ac:dyDescent="0.2">
      <c r="A3442" t="s">
        <v>303</v>
      </c>
      <c r="B3442" t="s">
        <v>63</v>
      </c>
      <c r="C3442">
        <v>31</v>
      </c>
      <c r="D3442">
        <v>18.177</v>
      </c>
      <c r="E3442">
        <v>4427</v>
      </c>
      <c r="F3442">
        <v>4456</v>
      </c>
      <c r="G3442">
        <v>4509</v>
      </c>
      <c r="H3442" t="s">
        <v>64</v>
      </c>
      <c r="I3442">
        <v>865471</v>
      </c>
      <c r="J3442">
        <v>24771936</v>
      </c>
      <c r="K3442">
        <v>23.55</v>
      </c>
      <c r="L3442">
        <v>4.5750000000000002</v>
      </c>
      <c r="M3442">
        <v>3</v>
      </c>
    </row>
    <row r="3443" spans="1:13" x14ac:dyDescent="0.2">
      <c r="A3443" t="s">
        <v>303</v>
      </c>
      <c r="B3443" t="s">
        <v>65</v>
      </c>
      <c r="C3443">
        <v>32</v>
      </c>
      <c r="D3443">
        <v>18.695</v>
      </c>
      <c r="E3443">
        <v>4578</v>
      </c>
      <c r="F3443">
        <v>4620</v>
      </c>
      <c r="G3443">
        <v>4662</v>
      </c>
      <c r="H3443" t="s">
        <v>116</v>
      </c>
      <c r="I3443">
        <v>389546</v>
      </c>
      <c r="J3443">
        <v>16993199</v>
      </c>
      <c r="K3443">
        <v>16.149999999999999</v>
      </c>
      <c r="L3443">
        <v>3.1379999999999999</v>
      </c>
      <c r="M3443">
        <v>3</v>
      </c>
    </row>
    <row r="3444" spans="1:13" x14ac:dyDescent="0.2">
      <c r="A3444" t="s">
        <v>303</v>
      </c>
      <c r="B3444" t="s">
        <v>67</v>
      </c>
      <c r="C3444">
        <v>33</v>
      </c>
      <c r="D3444">
        <v>19</v>
      </c>
      <c r="E3444">
        <v>4693</v>
      </c>
      <c r="F3444">
        <v>4716</v>
      </c>
      <c r="G3444">
        <v>4761</v>
      </c>
      <c r="H3444" t="s">
        <v>118</v>
      </c>
      <c r="I3444">
        <v>1052082</v>
      </c>
      <c r="J3444">
        <v>30788124</v>
      </c>
      <c r="K3444">
        <v>29.27</v>
      </c>
      <c r="L3444">
        <v>5.6859999999999999</v>
      </c>
      <c r="M3444">
        <v>3</v>
      </c>
    </row>
    <row r="3445" spans="1:13" x14ac:dyDescent="0.2">
      <c r="A3445" t="s">
        <v>303</v>
      </c>
      <c r="B3445" t="s">
        <v>69</v>
      </c>
      <c r="C3445">
        <v>34</v>
      </c>
      <c r="D3445">
        <v>19.501999999999999</v>
      </c>
      <c r="E3445">
        <v>4851</v>
      </c>
      <c r="F3445">
        <v>4875</v>
      </c>
      <c r="G3445">
        <v>4894</v>
      </c>
      <c r="H3445" t="s">
        <v>52</v>
      </c>
      <c r="I3445">
        <v>983016</v>
      </c>
      <c r="J3445">
        <v>23082975</v>
      </c>
      <c r="K3445">
        <v>21.94</v>
      </c>
      <c r="L3445">
        <v>4.2629999999999999</v>
      </c>
      <c r="M3445">
        <v>3</v>
      </c>
    </row>
    <row r="3446" spans="1:13" x14ac:dyDescent="0.2">
      <c r="A3446" t="s">
        <v>303</v>
      </c>
      <c r="B3446" t="s">
        <v>70</v>
      </c>
      <c r="C3446">
        <v>35</v>
      </c>
      <c r="D3446">
        <v>19.901</v>
      </c>
      <c r="E3446">
        <v>4986</v>
      </c>
      <c r="F3446">
        <v>5001</v>
      </c>
      <c r="G3446">
        <v>5013</v>
      </c>
      <c r="H3446" t="s">
        <v>126</v>
      </c>
      <c r="I3446">
        <v>144060</v>
      </c>
      <c r="J3446">
        <v>3060481</v>
      </c>
      <c r="K3446">
        <v>2.91</v>
      </c>
      <c r="L3446">
        <v>0.56499999999999995</v>
      </c>
      <c r="M3446">
        <v>3</v>
      </c>
    </row>
    <row r="3447" spans="1:13" x14ac:dyDescent="0.2">
      <c r="A3447" t="s">
        <v>303</v>
      </c>
      <c r="B3447" t="s">
        <v>71</v>
      </c>
      <c r="C3447">
        <v>36</v>
      </c>
      <c r="D3447">
        <v>20.187000000000001</v>
      </c>
      <c r="E3447">
        <v>5059</v>
      </c>
      <c r="F3447">
        <v>5092</v>
      </c>
      <c r="G3447">
        <v>5122</v>
      </c>
      <c r="H3447" t="s">
        <v>158</v>
      </c>
      <c r="I3447">
        <v>114992</v>
      </c>
      <c r="J3447">
        <v>6865444</v>
      </c>
      <c r="K3447">
        <v>6.53</v>
      </c>
      <c r="L3447">
        <v>1.268</v>
      </c>
      <c r="M3447">
        <v>3</v>
      </c>
    </row>
    <row r="3448" spans="1:13" x14ac:dyDescent="0.2">
      <c r="A3448" t="s">
        <v>303</v>
      </c>
      <c r="B3448" t="s">
        <v>72</v>
      </c>
      <c r="C3448">
        <v>37</v>
      </c>
      <c r="D3448">
        <v>22.274999999999999</v>
      </c>
      <c r="E3448">
        <v>5730</v>
      </c>
      <c r="F3448">
        <v>5752</v>
      </c>
      <c r="G3448">
        <v>5776</v>
      </c>
      <c r="H3448" t="s">
        <v>38</v>
      </c>
      <c r="I3448">
        <v>142888</v>
      </c>
      <c r="J3448">
        <v>4429421</v>
      </c>
      <c r="K3448">
        <v>4.21</v>
      </c>
      <c r="L3448">
        <v>0.81799999999999995</v>
      </c>
      <c r="M3448">
        <v>3</v>
      </c>
    </row>
    <row r="3449" spans="1:13" x14ac:dyDescent="0.2">
      <c r="A3449" t="s">
        <v>303</v>
      </c>
      <c r="B3449" t="s">
        <v>73</v>
      </c>
      <c r="C3449">
        <v>38</v>
      </c>
      <c r="D3449">
        <v>22.42</v>
      </c>
      <c r="E3449">
        <v>5776</v>
      </c>
      <c r="F3449">
        <v>5798</v>
      </c>
      <c r="G3449">
        <v>5816</v>
      </c>
      <c r="H3449" t="s">
        <v>116</v>
      </c>
      <c r="I3449">
        <v>188792</v>
      </c>
      <c r="J3449">
        <v>4944593</v>
      </c>
      <c r="K3449">
        <v>4.7</v>
      </c>
      <c r="L3449">
        <v>0.91300000000000003</v>
      </c>
      <c r="M3449">
        <v>3</v>
      </c>
    </row>
    <row r="3450" spans="1:13" x14ac:dyDescent="0.2">
      <c r="A3450" t="s">
        <v>303</v>
      </c>
      <c r="B3450" t="s">
        <v>74</v>
      </c>
      <c r="C3450">
        <v>39</v>
      </c>
      <c r="D3450">
        <v>23.911000000000001</v>
      </c>
      <c r="E3450">
        <v>6184</v>
      </c>
      <c r="F3450">
        <v>6270</v>
      </c>
      <c r="G3450">
        <v>6295</v>
      </c>
      <c r="H3450" t="s">
        <v>66</v>
      </c>
      <c r="I3450">
        <v>158065</v>
      </c>
      <c r="J3450">
        <v>6536578</v>
      </c>
      <c r="K3450">
        <v>6.21</v>
      </c>
      <c r="L3450">
        <v>1.2070000000000001</v>
      </c>
      <c r="M3450">
        <v>3</v>
      </c>
    </row>
    <row r="3451" spans="1:13" x14ac:dyDescent="0.2">
      <c r="A3451" t="s">
        <v>303</v>
      </c>
      <c r="B3451" t="s">
        <v>75</v>
      </c>
      <c r="C3451">
        <v>40</v>
      </c>
      <c r="D3451">
        <v>27.199000000000002</v>
      </c>
      <c r="E3451">
        <v>7283</v>
      </c>
      <c r="F3451">
        <v>7309</v>
      </c>
      <c r="G3451">
        <v>7346</v>
      </c>
      <c r="H3451" t="s">
        <v>66</v>
      </c>
      <c r="I3451">
        <v>146294</v>
      </c>
      <c r="J3451">
        <v>4667555</v>
      </c>
      <c r="K3451">
        <v>4.4400000000000004</v>
      </c>
      <c r="L3451">
        <v>0.86199999999999999</v>
      </c>
      <c r="M3451">
        <v>3</v>
      </c>
    </row>
    <row r="3452" spans="1:13" x14ac:dyDescent="0.2">
      <c r="A3452" t="s">
        <v>303</v>
      </c>
      <c r="B3452" t="s">
        <v>77</v>
      </c>
      <c r="C3452">
        <v>41</v>
      </c>
      <c r="D3452">
        <v>32.000999999999998</v>
      </c>
      <c r="E3452">
        <v>8801</v>
      </c>
      <c r="F3452">
        <v>8828</v>
      </c>
      <c r="G3452">
        <v>8861</v>
      </c>
      <c r="H3452" t="s">
        <v>66</v>
      </c>
      <c r="I3452">
        <v>128557</v>
      </c>
      <c r="J3452">
        <v>4160990</v>
      </c>
      <c r="K3452">
        <v>3.96</v>
      </c>
      <c r="L3452">
        <v>0.76800000000000002</v>
      </c>
      <c r="M3452">
        <v>3</v>
      </c>
    </row>
    <row r="3453" spans="1:13" x14ac:dyDescent="0.2">
      <c r="A3453" t="s">
        <v>304</v>
      </c>
      <c r="B3453" t="s">
        <v>13</v>
      </c>
      <c r="C3453">
        <v>1</v>
      </c>
      <c r="D3453">
        <v>4.3899999999999997</v>
      </c>
      <c r="E3453">
        <v>73</v>
      </c>
      <c r="F3453">
        <v>96</v>
      </c>
      <c r="G3453">
        <v>129</v>
      </c>
      <c r="H3453" t="s">
        <v>157</v>
      </c>
      <c r="I3453">
        <v>638078</v>
      </c>
      <c r="J3453">
        <v>15108753</v>
      </c>
      <c r="K3453">
        <v>5.41</v>
      </c>
      <c r="L3453">
        <v>0.85299999999999998</v>
      </c>
      <c r="M3453">
        <v>3</v>
      </c>
    </row>
    <row r="3454" spans="1:13" x14ac:dyDescent="0.2">
      <c r="A3454" t="s">
        <v>304</v>
      </c>
      <c r="B3454" t="s">
        <v>15</v>
      </c>
      <c r="C3454">
        <v>2</v>
      </c>
      <c r="D3454">
        <v>4.75</v>
      </c>
      <c r="E3454">
        <v>149</v>
      </c>
      <c r="F3454">
        <v>210</v>
      </c>
      <c r="G3454">
        <v>232</v>
      </c>
      <c r="H3454" t="s">
        <v>155</v>
      </c>
      <c r="I3454">
        <v>134680</v>
      </c>
      <c r="J3454">
        <v>8911628</v>
      </c>
      <c r="K3454">
        <v>3.19</v>
      </c>
      <c r="L3454">
        <v>0.503</v>
      </c>
      <c r="M3454">
        <v>3</v>
      </c>
    </row>
    <row r="3455" spans="1:13" x14ac:dyDescent="0.2">
      <c r="A3455" t="s">
        <v>304</v>
      </c>
      <c r="B3455" t="s">
        <v>17</v>
      </c>
      <c r="C3455">
        <v>3</v>
      </c>
      <c r="D3455">
        <v>4.859</v>
      </c>
      <c r="E3455">
        <v>232</v>
      </c>
      <c r="F3455">
        <v>244</v>
      </c>
      <c r="G3455">
        <v>292</v>
      </c>
      <c r="H3455" t="s">
        <v>105</v>
      </c>
      <c r="I3455">
        <v>549544</v>
      </c>
      <c r="J3455">
        <v>14985047</v>
      </c>
      <c r="K3455">
        <v>5.36</v>
      </c>
      <c r="L3455">
        <v>0.84599999999999997</v>
      </c>
      <c r="M3455">
        <v>3</v>
      </c>
    </row>
    <row r="3456" spans="1:13" x14ac:dyDescent="0.2">
      <c r="A3456" t="s">
        <v>304</v>
      </c>
      <c r="B3456" t="s">
        <v>19</v>
      </c>
      <c r="C3456">
        <v>4</v>
      </c>
      <c r="D3456">
        <v>5.4249999999999998</v>
      </c>
      <c r="E3456">
        <v>398</v>
      </c>
      <c r="F3456">
        <v>423</v>
      </c>
      <c r="G3456">
        <v>485</v>
      </c>
      <c r="H3456" t="s">
        <v>45</v>
      </c>
      <c r="I3456">
        <v>4423484</v>
      </c>
      <c r="J3456">
        <v>96362863</v>
      </c>
      <c r="K3456">
        <v>34.5</v>
      </c>
      <c r="L3456">
        <v>5.4429999999999996</v>
      </c>
      <c r="M3456">
        <v>3</v>
      </c>
    </row>
    <row r="3457" spans="1:13" x14ac:dyDescent="0.2">
      <c r="A3457" t="s">
        <v>304</v>
      </c>
      <c r="B3457" t="s">
        <v>21</v>
      </c>
      <c r="C3457">
        <v>5</v>
      </c>
      <c r="D3457">
        <v>5.7539999999999996</v>
      </c>
      <c r="E3457">
        <v>509</v>
      </c>
      <c r="F3457">
        <v>527</v>
      </c>
      <c r="G3457">
        <v>559</v>
      </c>
      <c r="H3457" t="s">
        <v>20</v>
      </c>
      <c r="I3457">
        <v>5145354</v>
      </c>
      <c r="J3457">
        <v>160366825</v>
      </c>
      <c r="K3457">
        <v>57.41</v>
      </c>
      <c r="L3457">
        <v>9.0589999999999993</v>
      </c>
      <c r="M3457">
        <v>3</v>
      </c>
    </row>
    <row r="3458" spans="1:13" x14ac:dyDescent="0.2">
      <c r="A3458" t="s">
        <v>304</v>
      </c>
      <c r="B3458" t="s">
        <v>23</v>
      </c>
      <c r="C3458">
        <v>6</v>
      </c>
      <c r="D3458">
        <v>5.8780000000000001</v>
      </c>
      <c r="E3458">
        <v>559</v>
      </c>
      <c r="F3458">
        <v>566</v>
      </c>
      <c r="G3458">
        <v>625</v>
      </c>
      <c r="H3458" t="s">
        <v>113</v>
      </c>
      <c r="I3458">
        <v>903106</v>
      </c>
      <c r="J3458">
        <v>53357845</v>
      </c>
      <c r="K3458">
        <v>19.100000000000001</v>
      </c>
      <c r="L3458">
        <v>3.0139999999999998</v>
      </c>
      <c r="M3458">
        <v>3</v>
      </c>
    </row>
    <row r="3459" spans="1:13" x14ac:dyDescent="0.2">
      <c r="A3459" t="s">
        <v>304</v>
      </c>
      <c r="B3459" t="s">
        <v>25</v>
      </c>
      <c r="C3459">
        <v>7</v>
      </c>
      <c r="D3459">
        <v>6.109</v>
      </c>
      <c r="E3459">
        <v>625</v>
      </c>
      <c r="F3459">
        <v>639</v>
      </c>
      <c r="G3459">
        <v>717</v>
      </c>
      <c r="H3459" t="s">
        <v>115</v>
      </c>
      <c r="I3459">
        <v>434923</v>
      </c>
      <c r="J3459">
        <v>23420545</v>
      </c>
      <c r="K3459">
        <v>8.3800000000000008</v>
      </c>
      <c r="L3459">
        <v>1.323</v>
      </c>
      <c r="M3459">
        <v>3</v>
      </c>
    </row>
    <row r="3460" spans="1:13" x14ac:dyDescent="0.2">
      <c r="A3460" t="s">
        <v>304</v>
      </c>
      <c r="B3460" t="s">
        <v>27</v>
      </c>
      <c r="C3460">
        <v>8</v>
      </c>
      <c r="D3460">
        <v>6.4480000000000004</v>
      </c>
      <c r="E3460">
        <v>717</v>
      </c>
      <c r="F3460">
        <v>747</v>
      </c>
      <c r="G3460">
        <v>775</v>
      </c>
      <c r="H3460" t="s">
        <v>112</v>
      </c>
      <c r="I3460">
        <v>139211</v>
      </c>
      <c r="J3460">
        <v>5110732</v>
      </c>
      <c r="K3460">
        <v>1.83</v>
      </c>
      <c r="L3460">
        <v>0.28899999999999998</v>
      </c>
      <c r="M3460">
        <v>3</v>
      </c>
    </row>
    <row r="3461" spans="1:13" x14ac:dyDescent="0.2">
      <c r="A3461" t="s">
        <v>304</v>
      </c>
      <c r="B3461" t="s">
        <v>29</v>
      </c>
      <c r="C3461">
        <v>9</v>
      </c>
      <c r="D3461">
        <v>6.7919999999999998</v>
      </c>
      <c r="E3461">
        <v>842</v>
      </c>
      <c r="F3461">
        <v>856</v>
      </c>
      <c r="G3461">
        <v>872</v>
      </c>
      <c r="H3461" t="s">
        <v>240</v>
      </c>
      <c r="I3461">
        <v>131217</v>
      </c>
      <c r="J3461">
        <v>3150881</v>
      </c>
      <c r="K3461">
        <v>1.1299999999999999</v>
      </c>
      <c r="L3461">
        <v>0.17799999999999999</v>
      </c>
      <c r="M3461">
        <v>3</v>
      </c>
    </row>
    <row r="3462" spans="1:13" x14ac:dyDescent="0.2">
      <c r="A3462" t="s">
        <v>304</v>
      </c>
      <c r="B3462" t="s">
        <v>31</v>
      </c>
      <c r="C3462">
        <v>10</v>
      </c>
      <c r="D3462">
        <v>7.0960000000000001</v>
      </c>
      <c r="E3462">
        <v>938</v>
      </c>
      <c r="F3462">
        <v>952</v>
      </c>
      <c r="G3462">
        <v>985</v>
      </c>
      <c r="H3462" t="s">
        <v>24</v>
      </c>
      <c r="I3462">
        <v>295711</v>
      </c>
      <c r="J3462">
        <v>10680868</v>
      </c>
      <c r="K3462">
        <v>3.82</v>
      </c>
      <c r="L3462">
        <v>0.60299999999999998</v>
      </c>
      <c r="M3462">
        <v>3</v>
      </c>
    </row>
    <row r="3463" spans="1:13" x14ac:dyDescent="0.2">
      <c r="A3463" t="s">
        <v>304</v>
      </c>
      <c r="B3463" t="s">
        <v>33</v>
      </c>
      <c r="C3463">
        <v>11</v>
      </c>
      <c r="D3463">
        <v>7.5049999999999999</v>
      </c>
      <c r="E3463">
        <v>1054</v>
      </c>
      <c r="F3463">
        <v>1081</v>
      </c>
      <c r="G3463">
        <v>1145</v>
      </c>
      <c r="H3463" t="s">
        <v>68</v>
      </c>
      <c r="I3463">
        <v>505233</v>
      </c>
      <c r="J3463">
        <v>20760968</v>
      </c>
      <c r="K3463">
        <v>7.43</v>
      </c>
      <c r="L3463">
        <v>1.173</v>
      </c>
      <c r="M3463">
        <v>3</v>
      </c>
    </row>
    <row r="3464" spans="1:13" x14ac:dyDescent="0.2">
      <c r="A3464" t="s">
        <v>304</v>
      </c>
      <c r="B3464" t="s">
        <v>35</v>
      </c>
      <c r="C3464">
        <v>12</v>
      </c>
      <c r="D3464">
        <v>8.3829999999999991</v>
      </c>
      <c r="E3464">
        <v>1327</v>
      </c>
      <c r="F3464">
        <v>1359</v>
      </c>
      <c r="G3464">
        <v>1371</v>
      </c>
      <c r="H3464" t="s">
        <v>38</v>
      </c>
      <c r="I3464">
        <v>197982</v>
      </c>
      <c r="J3464">
        <v>5437265</v>
      </c>
      <c r="K3464">
        <v>1.95</v>
      </c>
      <c r="L3464">
        <v>0.307</v>
      </c>
      <c r="M3464">
        <v>3</v>
      </c>
    </row>
    <row r="3465" spans="1:13" x14ac:dyDescent="0.2">
      <c r="A3465" t="s">
        <v>304</v>
      </c>
      <c r="B3465" t="s">
        <v>37</v>
      </c>
      <c r="C3465">
        <v>13</v>
      </c>
      <c r="D3465">
        <v>8.4659999999999993</v>
      </c>
      <c r="E3465">
        <v>1371</v>
      </c>
      <c r="F3465">
        <v>1385</v>
      </c>
      <c r="G3465">
        <v>1421</v>
      </c>
      <c r="H3465" t="s">
        <v>52</v>
      </c>
      <c r="I3465">
        <v>324979</v>
      </c>
      <c r="J3465">
        <v>11120078</v>
      </c>
      <c r="K3465">
        <v>3.98</v>
      </c>
      <c r="L3465">
        <v>0.628</v>
      </c>
      <c r="M3465">
        <v>3</v>
      </c>
    </row>
    <row r="3466" spans="1:13" x14ac:dyDescent="0.2">
      <c r="A3466" t="s">
        <v>304</v>
      </c>
      <c r="B3466" t="s">
        <v>39</v>
      </c>
      <c r="C3466">
        <v>14</v>
      </c>
      <c r="D3466">
        <v>8.9190000000000005</v>
      </c>
      <c r="E3466">
        <v>1493</v>
      </c>
      <c r="F3466">
        <v>1528</v>
      </c>
      <c r="G3466">
        <v>1589</v>
      </c>
      <c r="H3466" t="s">
        <v>123</v>
      </c>
      <c r="I3466">
        <v>275240</v>
      </c>
      <c r="J3466">
        <v>20559166</v>
      </c>
      <c r="K3466">
        <v>7.36</v>
      </c>
      <c r="L3466">
        <v>1.161</v>
      </c>
      <c r="M3466">
        <v>3</v>
      </c>
    </row>
    <row r="3467" spans="1:13" x14ac:dyDescent="0.2">
      <c r="A3467" t="s">
        <v>304</v>
      </c>
      <c r="B3467" t="s">
        <v>40</v>
      </c>
      <c r="C3467">
        <v>15</v>
      </c>
      <c r="D3467">
        <v>9.8260000000000005</v>
      </c>
      <c r="E3467">
        <v>1800</v>
      </c>
      <c r="F3467">
        <v>1815</v>
      </c>
      <c r="G3467">
        <v>1829</v>
      </c>
      <c r="H3467" t="s">
        <v>116</v>
      </c>
      <c r="I3467">
        <v>451266</v>
      </c>
      <c r="J3467">
        <v>13352938</v>
      </c>
      <c r="K3467">
        <v>4.78</v>
      </c>
      <c r="L3467">
        <v>0.754</v>
      </c>
      <c r="M3467">
        <v>3</v>
      </c>
    </row>
    <row r="3468" spans="1:13" x14ac:dyDescent="0.2">
      <c r="A3468" t="s">
        <v>304</v>
      </c>
      <c r="B3468" t="s">
        <v>41</v>
      </c>
      <c r="C3468">
        <v>16</v>
      </c>
      <c r="D3468">
        <v>9.9369999999999994</v>
      </c>
      <c r="E3468">
        <v>1829</v>
      </c>
      <c r="F3468">
        <v>1850</v>
      </c>
      <c r="G3468">
        <v>1902</v>
      </c>
      <c r="H3468" t="s">
        <v>115</v>
      </c>
      <c r="I3468">
        <v>538890</v>
      </c>
      <c r="J3468">
        <v>30665398</v>
      </c>
      <c r="K3468">
        <v>10.98</v>
      </c>
      <c r="L3468">
        <v>1.732</v>
      </c>
      <c r="M3468">
        <v>3</v>
      </c>
    </row>
    <row r="3469" spans="1:13" x14ac:dyDescent="0.2">
      <c r="A3469" t="s">
        <v>304</v>
      </c>
      <c r="B3469" t="s">
        <v>42</v>
      </c>
      <c r="C3469">
        <v>17</v>
      </c>
      <c r="D3469">
        <v>10.157999999999999</v>
      </c>
      <c r="E3469">
        <v>1902</v>
      </c>
      <c r="F3469">
        <v>1920</v>
      </c>
      <c r="G3469">
        <v>1937</v>
      </c>
      <c r="H3469" t="s">
        <v>84</v>
      </c>
      <c r="I3469">
        <v>292495</v>
      </c>
      <c r="J3469">
        <v>10106856</v>
      </c>
      <c r="K3469">
        <v>3.62</v>
      </c>
      <c r="L3469">
        <v>0.57099999999999995</v>
      </c>
      <c r="M3469">
        <v>3</v>
      </c>
    </row>
    <row r="3470" spans="1:13" x14ac:dyDescent="0.2">
      <c r="A3470" t="s">
        <v>304</v>
      </c>
      <c r="B3470" t="s">
        <v>44</v>
      </c>
      <c r="C3470">
        <v>18</v>
      </c>
      <c r="D3470">
        <v>10.263</v>
      </c>
      <c r="E3470">
        <v>1937</v>
      </c>
      <c r="F3470">
        <v>1953</v>
      </c>
      <c r="G3470">
        <v>1958</v>
      </c>
      <c r="H3470" t="s">
        <v>49</v>
      </c>
      <c r="I3470">
        <v>505818</v>
      </c>
      <c r="J3470">
        <v>13230838</v>
      </c>
      <c r="K3470">
        <v>4.74</v>
      </c>
      <c r="L3470">
        <v>0.747</v>
      </c>
      <c r="M3470">
        <v>3</v>
      </c>
    </row>
    <row r="3471" spans="1:13" x14ac:dyDescent="0.2">
      <c r="A3471" t="s">
        <v>304</v>
      </c>
      <c r="B3471" t="s">
        <v>46</v>
      </c>
      <c r="C3471">
        <v>19</v>
      </c>
      <c r="D3471">
        <v>10.311</v>
      </c>
      <c r="E3471">
        <v>1958</v>
      </c>
      <c r="F3471">
        <v>1968</v>
      </c>
      <c r="G3471">
        <v>1998</v>
      </c>
      <c r="H3471" t="s">
        <v>20</v>
      </c>
      <c r="I3471">
        <v>731534</v>
      </c>
      <c r="J3471">
        <v>41711204</v>
      </c>
      <c r="K3471">
        <v>14.93</v>
      </c>
      <c r="L3471">
        <v>2.3559999999999999</v>
      </c>
      <c r="M3471">
        <v>3</v>
      </c>
    </row>
    <row r="3472" spans="1:13" x14ac:dyDescent="0.2">
      <c r="A3472" t="s">
        <v>304</v>
      </c>
      <c r="B3472" t="s">
        <v>48</v>
      </c>
      <c r="C3472">
        <v>20</v>
      </c>
      <c r="D3472">
        <v>10.467000000000001</v>
      </c>
      <c r="E3472">
        <v>1998</v>
      </c>
      <c r="F3472">
        <v>2018</v>
      </c>
      <c r="G3472">
        <v>2074</v>
      </c>
      <c r="H3472" t="s">
        <v>20</v>
      </c>
      <c r="I3472">
        <v>7936605</v>
      </c>
      <c r="J3472">
        <v>279317350</v>
      </c>
      <c r="K3472">
        <v>100</v>
      </c>
      <c r="L3472">
        <v>15.778</v>
      </c>
      <c r="M3472">
        <v>3</v>
      </c>
    </row>
    <row r="3473" spans="1:13" x14ac:dyDescent="0.2">
      <c r="A3473" t="s">
        <v>304</v>
      </c>
      <c r="B3473" t="s">
        <v>50</v>
      </c>
      <c r="C3473">
        <v>21</v>
      </c>
      <c r="D3473">
        <v>10.958</v>
      </c>
      <c r="E3473">
        <v>2160</v>
      </c>
      <c r="F3473">
        <v>2173</v>
      </c>
      <c r="G3473">
        <v>2193</v>
      </c>
      <c r="H3473" t="s">
        <v>115</v>
      </c>
      <c r="I3473">
        <v>163629</v>
      </c>
      <c r="J3473">
        <v>5279780</v>
      </c>
      <c r="K3473">
        <v>1.89</v>
      </c>
      <c r="L3473">
        <v>0.29799999999999999</v>
      </c>
      <c r="M3473">
        <v>3</v>
      </c>
    </row>
    <row r="3474" spans="1:13" x14ac:dyDescent="0.2">
      <c r="A3474" t="s">
        <v>304</v>
      </c>
      <c r="B3474" t="s">
        <v>51</v>
      </c>
      <c r="C3474">
        <v>22</v>
      </c>
      <c r="D3474">
        <v>11.073</v>
      </c>
      <c r="E3474">
        <v>2193</v>
      </c>
      <c r="F3474">
        <v>2209</v>
      </c>
      <c r="G3474">
        <v>2220</v>
      </c>
      <c r="H3474" t="s">
        <v>116</v>
      </c>
      <c r="I3474">
        <v>185383</v>
      </c>
      <c r="J3474">
        <v>4712321</v>
      </c>
      <c r="K3474">
        <v>1.69</v>
      </c>
      <c r="L3474">
        <v>0.26600000000000001</v>
      </c>
      <c r="M3474">
        <v>3</v>
      </c>
    </row>
    <row r="3475" spans="1:13" x14ac:dyDescent="0.2">
      <c r="A3475" t="s">
        <v>304</v>
      </c>
      <c r="B3475" t="s">
        <v>53</v>
      </c>
      <c r="C3475">
        <v>23</v>
      </c>
      <c r="D3475">
        <v>11.157</v>
      </c>
      <c r="E3475">
        <v>2220</v>
      </c>
      <c r="F3475">
        <v>2236</v>
      </c>
      <c r="G3475">
        <v>2270</v>
      </c>
      <c r="H3475" t="s">
        <v>24</v>
      </c>
      <c r="I3475">
        <v>308733</v>
      </c>
      <c r="J3475">
        <v>14145161</v>
      </c>
      <c r="K3475">
        <v>5.0599999999999996</v>
      </c>
      <c r="L3475">
        <v>0.79900000000000004</v>
      </c>
      <c r="M3475">
        <v>3</v>
      </c>
    </row>
    <row r="3476" spans="1:13" x14ac:dyDescent="0.2">
      <c r="A3476" t="s">
        <v>304</v>
      </c>
      <c r="B3476" t="s">
        <v>55</v>
      </c>
      <c r="C3476">
        <v>24</v>
      </c>
      <c r="D3476">
        <v>11.750999999999999</v>
      </c>
      <c r="E3476">
        <v>2390</v>
      </c>
      <c r="F3476">
        <v>2424</v>
      </c>
      <c r="G3476">
        <v>2437</v>
      </c>
      <c r="H3476" t="s">
        <v>127</v>
      </c>
      <c r="I3476">
        <v>139742</v>
      </c>
      <c r="J3476">
        <v>2455158</v>
      </c>
      <c r="K3476">
        <v>0.88</v>
      </c>
      <c r="L3476">
        <v>0.13900000000000001</v>
      </c>
      <c r="M3476">
        <v>3</v>
      </c>
    </row>
    <row r="3477" spans="1:13" x14ac:dyDescent="0.2">
      <c r="A3477" t="s">
        <v>304</v>
      </c>
      <c r="B3477" t="s">
        <v>57</v>
      </c>
      <c r="C3477">
        <v>25</v>
      </c>
      <c r="D3477">
        <v>12.031000000000001</v>
      </c>
      <c r="E3477">
        <v>2495</v>
      </c>
      <c r="F3477">
        <v>2512</v>
      </c>
      <c r="G3477">
        <v>2534</v>
      </c>
      <c r="H3477" t="s">
        <v>163</v>
      </c>
      <c r="I3477">
        <v>167023</v>
      </c>
      <c r="J3477">
        <v>6078770</v>
      </c>
      <c r="K3477">
        <v>2.1800000000000002</v>
      </c>
      <c r="L3477">
        <v>0.34300000000000003</v>
      </c>
      <c r="M3477">
        <v>3</v>
      </c>
    </row>
    <row r="3478" spans="1:13" x14ac:dyDescent="0.2">
      <c r="A3478" t="s">
        <v>304</v>
      </c>
      <c r="B3478" t="s">
        <v>58</v>
      </c>
      <c r="C3478">
        <v>26</v>
      </c>
      <c r="D3478">
        <v>12.292</v>
      </c>
      <c r="E3478">
        <v>2580</v>
      </c>
      <c r="F3478">
        <v>2595</v>
      </c>
      <c r="G3478">
        <v>2625</v>
      </c>
      <c r="H3478" t="s">
        <v>99</v>
      </c>
      <c r="I3478">
        <v>537933</v>
      </c>
      <c r="J3478">
        <v>16649204</v>
      </c>
      <c r="K3478">
        <v>5.96</v>
      </c>
      <c r="L3478">
        <v>0.94</v>
      </c>
      <c r="M3478">
        <v>3</v>
      </c>
    </row>
    <row r="3479" spans="1:13" x14ac:dyDescent="0.2">
      <c r="A3479" t="s">
        <v>304</v>
      </c>
      <c r="B3479" t="s">
        <v>59</v>
      </c>
      <c r="C3479">
        <v>27</v>
      </c>
      <c r="D3479">
        <v>13.204000000000001</v>
      </c>
      <c r="E3479">
        <v>2817</v>
      </c>
      <c r="F3479">
        <v>2883</v>
      </c>
      <c r="G3479">
        <v>2892</v>
      </c>
      <c r="H3479" t="s">
        <v>38</v>
      </c>
      <c r="I3479">
        <v>165578</v>
      </c>
      <c r="J3479">
        <v>4805970</v>
      </c>
      <c r="K3479">
        <v>1.72</v>
      </c>
      <c r="L3479">
        <v>0.27100000000000002</v>
      </c>
      <c r="M3479">
        <v>3</v>
      </c>
    </row>
    <row r="3480" spans="1:13" x14ac:dyDescent="0.2">
      <c r="A3480" t="s">
        <v>304</v>
      </c>
      <c r="B3480" t="s">
        <v>60</v>
      </c>
      <c r="C3480">
        <v>28</v>
      </c>
      <c r="D3480">
        <v>13.356999999999999</v>
      </c>
      <c r="E3480">
        <v>2918</v>
      </c>
      <c r="F3480">
        <v>2932</v>
      </c>
      <c r="G3480">
        <v>2963</v>
      </c>
      <c r="H3480" t="s">
        <v>26</v>
      </c>
      <c r="I3480">
        <v>256987</v>
      </c>
      <c r="J3480">
        <v>14171390</v>
      </c>
      <c r="K3480">
        <v>5.07</v>
      </c>
      <c r="L3480">
        <v>0.80100000000000005</v>
      </c>
      <c r="M3480">
        <v>3</v>
      </c>
    </row>
    <row r="3481" spans="1:13" x14ac:dyDescent="0.2">
      <c r="A3481" t="s">
        <v>304</v>
      </c>
      <c r="B3481" t="s">
        <v>61</v>
      </c>
      <c r="C3481">
        <v>29</v>
      </c>
      <c r="D3481">
        <v>13.512</v>
      </c>
      <c r="E3481">
        <v>2963</v>
      </c>
      <c r="F3481">
        <v>2981</v>
      </c>
      <c r="G3481">
        <v>3052</v>
      </c>
      <c r="H3481" t="s">
        <v>30</v>
      </c>
      <c r="I3481">
        <v>3551929</v>
      </c>
      <c r="J3481">
        <v>107313083</v>
      </c>
      <c r="K3481">
        <v>38.42</v>
      </c>
      <c r="L3481">
        <v>6.0620000000000003</v>
      </c>
      <c r="M3481">
        <v>3</v>
      </c>
    </row>
    <row r="3482" spans="1:13" x14ac:dyDescent="0.2">
      <c r="A3482" t="s">
        <v>304</v>
      </c>
      <c r="B3482" t="s">
        <v>62</v>
      </c>
      <c r="C3482">
        <v>30</v>
      </c>
      <c r="D3482">
        <v>13.887</v>
      </c>
      <c r="E3482">
        <v>3055</v>
      </c>
      <c r="F3482">
        <v>3099</v>
      </c>
      <c r="G3482">
        <v>3147</v>
      </c>
      <c r="H3482" t="s">
        <v>110</v>
      </c>
      <c r="I3482">
        <v>3274240</v>
      </c>
      <c r="J3482">
        <v>103731383</v>
      </c>
      <c r="K3482">
        <v>37.14</v>
      </c>
      <c r="L3482">
        <v>5.86</v>
      </c>
      <c r="M3482">
        <v>3</v>
      </c>
    </row>
    <row r="3483" spans="1:13" x14ac:dyDescent="0.2">
      <c r="A3483" t="s">
        <v>304</v>
      </c>
      <c r="B3483" t="s">
        <v>63</v>
      </c>
      <c r="C3483">
        <v>31</v>
      </c>
      <c r="D3483">
        <v>14.513999999999999</v>
      </c>
      <c r="E3483">
        <v>3274</v>
      </c>
      <c r="F3483">
        <v>3297</v>
      </c>
      <c r="G3483">
        <v>3321</v>
      </c>
      <c r="H3483" t="s">
        <v>110</v>
      </c>
      <c r="I3483">
        <v>139097</v>
      </c>
      <c r="J3483">
        <v>4175497</v>
      </c>
      <c r="K3483">
        <v>1.49</v>
      </c>
      <c r="L3483">
        <v>0.23599999999999999</v>
      </c>
      <c r="M3483">
        <v>3</v>
      </c>
    </row>
    <row r="3484" spans="1:13" x14ac:dyDescent="0.2">
      <c r="A3484" t="s">
        <v>304</v>
      </c>
      <c r="B3484" t="s">
        <v>65</v>
      </c>
      <c r="C3484">
        <v>32</v>
      </c>
      <c r="D3484">
        <v>14.73</v>
      </c>
      <c r="E3484">
        <v>3326</v>
      </c>
      <c r="F3484">
        <v>3366</v>
      </c>
      <c r="G3484">
        <v>3389</v>
      </c>
      <c r="H3484" t="s">
        <v>110</v>
      </c>
      <c r="I3484">
        <v>368876</v>
      </c>
      <c r="J3484">
        <v>11278384</v>
      </c>
      <c r="K3484">
        <v>4.04</v>
      </c>
      <c r="L3484">
        <v>0.63700000000000001</v>
      </c>
      <c r="M3484">
        <v>3</v>
      </c>
    </row>
    <row r="3485" spans="1:13" x14ac:dyDescent="0.2">
      <c r="A3485" t="s">
        <v>304</v>
      </c>
      <c r="B3485" t="s">
        <v>67</v>
      </c>
      <c r="C3485">
        <v>33</v>
      </c>
      <c r="D3485">
        <v>14.945</v>
      </c>
      <c r="E3485">
        <v>3400</v>
      </c>
      <c r="F3485">
        <v>3434</v>
      </c>
      <c r="G3485">
        <v>3460</v>
      </c>
      <c r="H3485" t="s">
        <v>95</v>
      </c>
      <c r="I3485">
        <v>231916</v>
      </c>
      <c r="J3485">
        <v>7082656</v>
      </c>
      <c r="K3485">
        <v>2.54</v>
      </c>
      <c r="L3485">
        <v>0.4</v>
      </c>
      <c r="M3485">
        <v>3</v>
      </c>
    </row>
    <row r="3486" spans="1:13" x14ac:dyDescent="0.2">
      <c r="A3486" t="s">
        <v>304</v>
      </c>
      <c r="B3486" t="s">
        <v>69</v>
      </c>
      <c r="C3486">
        <v>34</v>
      </c>
      <c r="D3486">
        <v>15.157999999999999</v>
      </c>
      <c r="E3486">
        <v>3480</v>
      </c>
      <c r="F3486">
        <v>3501</v>
      </c>
      <c r="G3486">
        <v>3525</v>
      </c>
      <c r="H3486" t="s">
        <v>52</v>
      </c>
      <c r="I3486">
        <v>487764</v>
      </c>
      <c r="J3486">
        <v>15579792</v>
      </c>
      <c r="K3486">
        <v>5.58</v>
      </c>
      <c r="L3486">
        <v>0.88</v>
      </c>
      <c r="M3486">
        <v>3</v>
      </c>
    </row>
    <row r="3487" spans="1:13" x14ac:dyDescent="0.2">
      <c r="A3487" t="s">
        <v>304</v>
      </c>
      <c r="B3487" t="s">
        <v>70</v>
      </c>
      <c r="C3487">
        <v>35</v>
      </c>
      <c r="D3487">
        <v>15.442</v>
      </c>
      <c r="E3487">
        <v>3555</v>
      </c>
      <c r="F3487">
        <v>3591</v>
      </c>
      <c r="G3487">
        <v>3598</v>
      </c>
      <c r="H3487" t="s">
        <v>28</v>
      </c>
      <c r="I3487">
        <v>147839</v>
      </c>
      <c r="J3487">
        <v>3514272</v>
      </c>
      <c r="K3487">
        <v>1.26</v>
      </c>
      <c r="L3487">
        <v>0.19900000000000001</v>
      </c>
      <c r="M3487">
        <v>3</v>
      </c>
    </row>
    <row r="3488" spans="1:13" x14ac:dyDescent="0.2">
      <c r="A3488" t="s">
        <v>304</v>
      </c>
      <c r="B3488" t="s">
        <v>71</v>
      </c>
      <c r="C3488">
        <v>36</v>
      </c>
      <c r="D3488">
        <v>15.492000000000001</v>
      </c>
      <c r="E3488">
        <v>3598</v>
      </c>
      <c r="F3488">
        <v>3607</v>
      </c>
      <c r="G3488">
        <v>3626</v>
      </c>
      <c r="H3488" t="s">
        <v>24</v>
      </c>
      <c r="I3488">
        <v>230369</v>
      </c>
      <c r="J3488">
        <v>6085486</v>
      </c>
      <c r="K3488">
        <v>2.1800000000000002</v>
      </c>
      <c r="L3488">
        <v>0.34399999999999997</v>
      </c>
      <c r="M3488">
        <v>3</v>
      </c>
    </row>
    <row r="3489" spans="1:13" x14ac:dyDescent="0.2">
      <c r="A3489" t="s">
        <v>304</v>
      </c>
      <c r="B3489" t="s">
        <v>72</v>
      </c>
      <c r="C3489">
        <v>37</v>
      </c>
      <c r="D3489">
        <v>16</v>
      </c>
      <c r="E3489">
        <v>3748</v>
      </c>
      <c r="F3489">
        <v>3768</v>
      </c>
      <c r="G3489">
        <v>3790</v>
      </c>
      <c r="H3489" t="s">
        <v>22</v>
      </c>
      <c r="I3489">
        <v>2025863</v>
      </c>
      <c r="J3489">
        <v>53490116</v>
      </c>
      <c r="K3489">
        <v>19.149999999999999</v>
      </c>
      <c r="L3489">
        <v>3.0219999999999998</v>
      </c>
      <c r="M3489">
        <v>3</v>
      </c>
    </row>
    <row r="3490" spans="1:13" x14ac:dyDescent="0.2">
      <c r="A3490" t="s">
        <v>304</v>
      </c>
      <c r="B3490" t="s">
        <v>73</v>
      </c>
      <c r="C3490">
        <v>38</v>
      </c>
      <c r="D3490">
        <v>16.212</v>
      </c>
      <c r="E3490">
        <v>3817</v>
      </c>
      <c r="F3490">
        <v>3834</v>
      </c>
      <c r="G3490">
        <v>3858</v>
      </c>
      <c r="H3490" t="s">
        <v>26</v>
      </c>
      <c r="I3490">
        <v>978658</v>
      </c>
      <c r="J3490">
        <v>30052997</v>
      </c>
      <c r="K3490">
        <v>10.76</v>
      </c>
      <c r="L3490">
        <v>1.698</v>
      </c>
      <c r="M3490">
        <v>3</v>
      </c>
    </row>
    <row r="3491" spans="1:13" x14ac:dyDescent="0.2">
      <c r="A3491" t="s">
        <v>304</v>
      </c>
      <c r="B3491" t="s">
        <v>74</v>
      </c>
      <c r="C3491">
        <v>39</v>
      </c>
      <c r="D3491">
        <v>16.367000000000001</v>
      </c>
      <c r="E3491">
        <v>3858</v>
      </c>
      <c r="F3491">
        <v>3884</v>
      </c>
      <c r="G3491">
        <v>3913</v>
      </c>
      <c r="H3491" t="s">
        <v>22</v>
      </c>
      <c r="I3491">
        <v>2906206</v>
      </c>
      <c r="J3491">
        <v>84695795</v>
      </c>
      <c r="K3491">
        <v>30.32</v>
      </c>
      <c r="L3491">
        <v>4.7839999999999998</v>
      </c>
      <c r="M3491">
        <v>3</v>
      </c>
    </row>
    <row r="3492" spans="1:13" x14ac:dyDescent="0.2">
      <c r="A3492" t="s">
        <v>304</v>
      </c>
      <c r="B3492" t="s">
        <v>75</v>
      </c>
      <c r="C3492">
        <v>40</v>
      </c>
      <c r="D3492">
        <v>16.547000000000001</v>
      </c>
      <c r="E3492">
        <v>3913</v>
      </c>
      <c r="F3492">
        <v>3941</v>
      </c>
      <c r="G3492">
        <v>3972</v>
      </c>
      <c r="H3492" t="s">
        <v>30</v>
      </c>
      <c r="I3492">
        <v>2135018</v>
      </c>
      <c r="J3492">
        <v>54199041</v>
      </c>
      <c r="K3492">
        <v>19.399999999999999</v>
      </c>
      <c r="L3492">
        <v>3.0619999999999998</v>
      </c>
      <c r="M3492">
        <v>3</v>
      </c>
    </row>
    <row r="3493" spans="1:13" x14ac:dyDescent="0.2">
      <c r="A3493" t="s">
        <v>304</v>
      </c>
      <c r="B3493" t="s">
        <v>77</v>
      </c>
      <c r="C3493">
        <v>41</v>
      </c>
      <c r="D3493">
        <v>17.324999999999999</v>
      </c>
      <c r="E3493">
        <v>4130</v>
      </c>
      <c r="F3493">
        <v>4186</v>
      </c>
      <c r="G3493">
        <v>4202</v>
      </c>
      <c r="H3493" t="s">
        <v>45</v>
      </c>
      <c r="I3493">
        <v>661095</v>
      </c>
      <c r="J3493">
        <v>17332663</v>
      </c>
      <c r="K3493">
        <v>6.21</v>
      </c>
      <c r="L3493">
        <v>0.97899999999999998</v>
      </c>
      <c r="M3493">
        <v>3</v>
      </c>
    </row>
    <row r="3494" spans="1:13" x14ac:dyDescent="0.2">
      <c r="A3494" t="s">
        <v>304</v>
      </c>
      <c r="B3494" t="s">
        <v>78</v>
      </c>
      <c r="C3494">
        <v>42</v>
      </c>
      <c r="D3494">
        <v>17.43</v>
      </c>
      <c r="E3494">
        <v>4202</v>
      </c>
      <c r="F3494">
        <v>4220</v>
      </c>
      <c r="G3494">
        <v>4243</v>
      </c>
      <c r="H3494" t="s">
        <v>30</v>
      </c>
      <c r="I3494">
        <v>837702</v>
      </c>
      <c r="J3494">
        <v>22687434</v>
      </c>
      <c r="K3494">
        <v>8.1199999999999992</v>
      </c>
      <c r="L3494">
        <v>1.282</v>
      </c>
      <c r="M3494">
        <v>3</v>
      </c>
    </row>
    <row r="3495" spans="1:13" x14ac:dyDescent="0.2">
      <c r="A3495" t="s">
        <v>304</v>
      </c>
      <c r="B3495" t="s">
        <v>79</v>
      </c>
      <c r="C3495">
        <v>43</v>
      </c>
      <c r="D3495">
        <v>18.18</v>
      </c>
      <c r="E3495">
        <v>4429</v>
      </c>
      <c r="F3495">
        <v>4457</v>
      </c>
      <c r="G3495">
        <v>4504</v>
      </c>
      <c r="H3495" t="s">
        <v>162</v>
      </c>
      <c r="I3495">
        <v>259215</v>
      </c>
      <c r="J3495">
        <v>9526584</v>
      </c>
      <c r="K3495">
        <v>3.41</v>
      </c>
      <c r="L3495">
        <v>0.53800000000000003</v>
      </c>
      <c r="M3495">
        <v>3</v>
      </c>
    </row>
    <row r="3496" spans="1:13" x14ac:dyDescent="0.2">
      <c r="A3496" t="s">
        <v>304</v>
      </c>
      <c r="B3496" t="s">
        <v>80</v>
      </c>
      <c r="C3496">
        <v>44</v>
      </c>
      <c r="D3496">
        <v>18.516999999999999</v>
      </c>
      <c r="E3496">
        <v>4548</v>
      </c>
      <c r="F3496">
        <v>4563</v>
      </c>
      <c r="G3496">
        <v>4576</v>
      </c>
      <c r="H3496" t="s">
        <v>95</v>
      </c>
      <c r="I3496">
        <v>226117</v>
      </c>
      <c r="J3496">
        <v>5399655</v>
      </c>
      <c r="K3496">
        <v>1.93</v>
      </c>
      <c r="L3496">
        <v>0.30499999999999999</v>
      </c>
      <c r="M3496">
        <v>3</v>
      </c>
    </row>
    <row r="3497" spans="1:13" x14ac:dyDescent="0.2">
      <c r="A3497" t="s">
        <v>304</v>
      </c>
      <c r="B3497" t="s">
        <v>81</v>
      </c>
      <c r="C3497">
        <v>45</v>
      </c>
      <c r="D3497">
        <v>18.652999999999999</v>
      </c>
      <c r="E3497">
        <v>4595</v>
      </c>
      <c r="F3497">
        <v>4607</v>
      </c>
      <c r="G3497">
        <v>4632</v>
      </c>
      <c r="H3497" t="s">
        <v>115</v>
      </c>
      <c r="I3497">
        <v>151240</v>
      </c>
      <c r="J3497">
        <v>6429868</v>
      </c>
      <c r="K3497">
        <v>2.2999999999999998</v>
      </c>
      <c r="L3497">
        <v>0.36299999999999999</v>
      </c>
      <c r="M3497">
        <v>3</v>
      </c>
    </row>
    <row r="3498" spans="1:13" x14ac:dyDescent="0.2">
      <c r="A3498" t="s">
        <v>304</v>
      </c>
      <c r="B3498" t="s">
        <v>82</v>
      </c>
      <c r="C3498">
        <v>46</v>
      </c>
      <c r="D3498">
        <v>19.001000000000001</v>
      </c>
      <c r="E3498">
        <v>4690</v>
      </c>
      <c r="F3498">
        <v>4717</v>
      </c>
      <c r="G3498">
        <v>4740</v>
      </c>
      <c r="H3498" t="s">
        <v>76</v>
      </c>
      <c r="I3498">
        <v>1699218</v>
      </c>
      <c r="J3498">
        <v>50100273</v>
      </c>
      <c r="K3498">
        <v>17.940000000000001</v>
      </c>
      <c r="L3498">
        <v>2.83</v>
      </c>
      <c r="M3498">
        <v>3</v>
      </c>
    </row>
    <row r="3499" spans="1:13" x14ac:dyDescent="0.2">
      <c r="A3499" t="s">
        <v>304</v>
      </c>
      <c r="B3499" t="s">
        <v>83</v>
      </c>
      <c r="C3499">
        <v>47</v>
      </c>
      <c r="D3499">
        <v>19.186</v>
      </c>
      <c r="E3499">
        <v>4761</v>
      </c>
      <c r="F3499">
        <v>4775</v>
      </c>
      <c r="G3499">
        <v>4790</v>
      </c>
      <c r="H3499" t="s">
        <v>26</v>
      </c>
      <c r="I3499">
        <v>144250</v>
      </c>
      <c r="J3499">
        <v>3738168</v>
      </c>
      <c r="K3499">
        <v>1.34</v>
      </c>
      <c r="L3499">
        <v>0.21099999999999999</v>
      </c>
      <c r="M3499">
        <v>3</v>
      </c>
    </row>
    <row r="3500" spans="1:13" x14ac:dyDescent="0.2">
      <c r="A3500" t="s">
        <v>304</v>
      </c>
      <c r="B3500" t="s">
        <v>85</v>
      </c>
      <c r="C3500">
        <v>48</v>
      </c>
      <c r="D3500">
        <v>19.280999999999999</v>
      </c>
      <c r="E3500">
        <v>4790</v>
      </c>
      <c r="F3500">
        <v>4805</v>
      </c>
      <c r="G3500">
        <v>4828</v>
      </c>
      <c r="H3500" t="s">
        <v>26</v>
      </c>
      <c r="I3500">
        <v>258308</v>
      </c>
      <c r="J3500">
        <v>6457588</v>
      </c>
      <c r="K3500">
        <v>2.31</v>
      </c>
      <c r="L3500">
        <v>0.36499999999999999</v>
      </c>
      <c r="M3500">
        <v>3</v>
      </c>
    </row>
    <row r="3501" spans="1:13" x14ac:dyDescent="0.2">
      <c r="A3501" t="s">
        <v>304</v>
      </c>
      <c r="B3501" t="s">
        <v>86</v>
      </c>
      <c r="C3501">
        <v>49</v>
      </c>
      <c r="D3501">
        <v>19.396999999999998</v>
      </c>
      <c r="E3501">
        <v>4828</v>
      </c>
      <c r="F3501">
        <v>4842</v>
      </c>
      <c r="G3501">
        <v>4854</v>
      </c>
      <c r="H3501" t="s">
        <v>153</v>
      </c>
      <c r="I3501">
        <v>178583</v>
      </c>
      <c r="J3501">
        <v>4024331</v>
      </c>
      <c r="K3501">
        <v>1.44</v>
      </c>
      <c r="L3501">
        <v>0.22700000000000001</v>
      </c>
      <c r="M3501">
        <v>3</v>
      </c>
    </row>
    <row r="3502" spans="1:13" x14ac:dyDescent="0.2">
      <c r="A3502" t="s">
        <v>304</v>
      </c>
      <c r="B3502" t="s">
        <v>87</v>
      </c>
      <c r="C3502">
        <v>50</v>
      </c>
      <c r="D3502">
        <v>19.501000000000001</v>
      </c>
      <c r="E3502">
        <v>4854</v>
      </c>
      <c r="F3502">
        <v>4875</v>
      </c>
      <c r="G3502">
        <v>4895</v>
      </c>
      <c r="H3502" t="s">
        <v>22</v>
      </c>
      <c r="I3502">
        <v>1224746</v>
      </c>
      <c r="J3502">
        <v>29590812</v>
      </c>
      <c r="K3502">
        <v>10.59</v>
      </c>
      <c r="L3502">
        <v>1.6719999999999999</v>
      </c>
      <c r="M3502">
        <v>3</v>
      </c>
    </row>
    <row r="3503" spans="1:13" x14ac:dyDescent="0.2">
      <c r="A3503" t="s">
        <v>304</v>
      </c>
      <c r="B3503" t="s">
        <v>88</v>
      </c>
      <c r="C3503">
        <v>51</v>
      </c>
      <c r="D3503">
        <v>19.878</v>
      </c>
      <c r="E3503">
        <v>4968</v>
      </c>
      <c r="F3503">
        <v>4994</v>
      </c>
      <c r="G3503">
        <v>5022</v>
      </c>
      <c r="H3503" t="s">
        <v>36</v>
      </c>
      <c r="I3503">
        <v>489944</v>
      </c>
      <c r="J3503">
        <v>13975199</v>
      </c>
      <c r="K3503">
        <v>5</v>
      </c>
      <c r="L3503">
        <v>0.78900000000000003</v>
      </c>
      <c r="M3503">
        <v>3</v>
      </c>
    </row>
    <row r="3504" spans="1:13" x14ac:dyDescent="0.2">
      <c r="A3504" t="s">
        <v>304</v>
      </c>
      <c r="B3504" t="s">
        <v>89</v>
      </c>
      <c r="C3504">
        <v>52</v>
      </c>
      <c r="D3504">
        <v>20.64</v>
      </c>
      <c r="E3504">
        <v>5196</v>
      </c>
      <c r="F3504">
        <v>5235</v>
      </c>
      <c r="G3504">
        <v>5263</v>
      </c>
      <c r="H3504" t="s">
        <v>157</v>
      </c>
      <c r="I3504">
        <v>260336</v>
      </c>
      <c r="J3504">
        <v>9972334</v>
      </c>
      <c r="K3504">
        <v>3.57</v>
      </c>
      <c r="L3504">
        <v>0.56299999999999994</v>
      </c>
      <c r="M3504">
        <v>3</v>
      </c>
    </row>
    <row r="3505" spans="1:13" x14ac:dyDescent="0.2">
      <c r="A3505" t="s">
        <v>304</v>
      </c>
      <c r="B3505" t="s">
        <v>91</v>
      </c>
      <c r="C3505">
        <v>53</v>
      </c>
      <c r="D3505">
        <v>21.289000000000001</v>
      </c>
      <c r="E3505">
        <v>5408</v>
      </c>
      <c r="F3505">
        <v>5440</v>
      </c>
      <c r="G3505">
        <v>5491</v>
      </c>
      <c r="H3505" t="s">
        <v>157</v>
      </c>
      <c r="I3505">
        <v>189279</v>
      </c>
      <c r="J3505">
        <v>8066397</v>
      </c>
      <c r="K3505">
        <v>2.89</v>
      </c>
      <c r="L3505">
        <v>0.45600000000000002</v>
      </c>
      <c r="M3505">
        <v>3</v>
      </c>
    </row>
    <row r="3506" spans="1:13" x14ac:dyDescent="0.2">
      <c r="A3506" t="s">
        <v>304</v>
      </c>
      <c r="B3506" t="s">
        <v>92</v>
      </c>
      <c r="C3506">
        <v>54</v>
      </c>
      <c r="D3506">
        <v>21.507999999999999</v>
      </c>
      <c r="E3506">
        <v>5491</v>
      </c>
      <c r="F3506">
        <v>5509</v>
      </c>
      <c r="G3506">
        <v>5535</v>
      </c>
      <c r="H3506" t="s">
        <v>99</v>
      </c>
      <c r="I3506">
        <v>208478</v>
      </c>
      <c r="J3506">
        <v>7607718</v>
      </c>
      <c r="K3506">
        <v>2.72</v>
      </c>
      <c r="L3506">
        <v>0.43</v>
      </c>
      <c r="M3506">
        <v>3</v>
      </c>
    </row>
    <row r="3507" spans="1:13" x14ac:dyDescent="0.2">
      <c r="A3507" t="s">
        <v>304</v>
      </c>
      <c r="B3507" t="s">
        <v>93</v>
      </c>
      <c r="C3507">
        <v>55</v>
      </c>
      <c r="D3507">
        <v>21.643999999999998</v>
      </c>
      <c r="E3507">
        <v>5535</v>
      </c>
      <c r="F3507">
        <v>5552</v>
      </c>
      <c r="G3507">
        <v>5590</v>
      </c>
      <c r="H3507" t="s">
        <v>54</v>
      </c>
      <c r="I3507">
        <v>401049</v>
      </c>
      <c r="J3507">
        <v>12192304</v>
      </c>
      <c r="K3507">
        <v>4.37</v>
      </c>
      <c r="L3507">
        <v>0.68899999999999995</v>
      </c>
      <c r="M3507">
        <v>3</v>
      </c>
    </row>
    <row r="3508" spans="1:13" x14ac:dyDescent="0.2">
      <c r="A3508" t="s">
        <v>304</v>
      </c>
      <c r="B3508" t="s">
        <v>94</v>
      </c>
      <c r="C3508">
        <v>56</v>
      </c>
      <c r="D3508">
        <v>21.835000000000001</v>
      </c>
      <c r="E3508">
        <v>5590</v>
      </c>
      <c r="F3508">
        <v>5613</v>
      </c>
      <c r="G3508">
        <v>5643</v>
      </c>
      <c r="H3508" t="s">
        <v>76</v>
      </c>
      <c r="I3508">
        <v>2284139</v>
      </c>
      <c r="J3508">
        <v>58792552</v>
      </c>
      <c r="K3508">
        <v>21.05</v>
      </c>
      <c r="L3508">
        <v>3.3210000000000002</v>
      </c>
      <c r="M3508">
        <v>3</v>
      </c>
    </row>
    <row r="3509" spans="1:13" x14ac:dyDescent="0.2">
      <c r="A3509" t="s">
        <v>304</v>
      </c>
      <c r="B3509" t="s">
        <v>96</v>
      </c>
      <c r="C3509">
        <v>57</v>
      </c>
      <c r="D3509">
        <v>22.077000000000002</v>
      </c>
      <c r="E3509">
        <v>5672</v>
      </c>
      <c r="F3509">
        <v>5689</v>
      </c>
      <c r="G3509">
        <v>5715</v>
      </c>
      <c r="H3509" t="s">
        <v>90</v>
      </c>
      <c r="I3509">
        <v>235436</v>
      </c>
      <c r="J3509">
        <v>6775085</v>
      </c>
      <c r="K3509">
        <v>2.4300000000000002</v>
      </c>
      <c r="L3509">
        <v>0.38300000000000001</v>
      </c>
      <c r="M3509">
        <v>3</v>
      </c>
    </row>
    <row r="3510" spans="1:13" x14ac:dyDescent="0.2">
      <c r="A3510" t="s">
        <v>304</v>
      </c>
      <c r="B3510" t="s">
        <v>97</v>
      </c>
      <c r="C3510">
        <v>58</v>
      </c>
      <c r="D3510">
        <v>22.282</v>
      </c>
      <c r="E3510">
        <v>5722</v>
      </c>
      <c r="F3510">
        <v>5754</v>
      </c>
      <c r="G3510">
        <v>5776</v>
      </c>
      <c r="H3510" t="s">
        <v>38</v>
      </c>
      <c r="I3510">
        <v>216380</v>
      </c>
      <c r="J3510">
        <v>6922362</v>
      </c>
      <c r="K3510">
        <v>2.48</v>
      </c>
      <c r="L3510">
        <v>0.39100000000000001</v>
      </c>
      <c r="M3510">
        <v>3</v>
      </c>
    </row>
    <row r="3511" spans="1:13" x14ac:dyDescent="0.2">
      <c r="A3511" t="s">
        <v>304</v>
      </c>
      <c r="B3511" t="s">
        <v>98</v>
      </c>
      <c r="C3511">
        <v>59</v>
      </c>
      <c r="D3511">
        <v>22.713999999999999</v>
      </c>
      <c r="E3511">
        <v>5875</v>
      </c>
      <c r="F3511">
        <v>5891</v>
      </c>
      <c r="G3511">
        <v>5910</v>
      </c>
      <c r="H3511" t="s">
        <v>47</v>
      </c>
      <c r="I3511">
        <v>121710</v>
      </c>
      <c r="J3511">
        <v>4107929</v>
      </c>
      <c r="K3511">
        <v>1.47</v>
      </c>
      <c r="L3511">
        <v>0.23200000000000001</v>
      </c>
      <c r="M3511">
        <v>3</v>
      </c>
    </row>
    <row r="3512" spans="1:13" x14ac:dyDescent="0.2">
      <c r="A3512" t="s">
        <v>304</v>
      </c>
      <c r="B3512" t="s">
        <v>100</v>
      </c>
      <c r="C3512">
        <v>60</v>
      </c>
      <c r="D3512">
        <v>23.911999999999999</v>
      </c>
      <c r="E3512">
        <v>6254</v>
      </c>
      <c r="F3512">
        <v>6270</v>
      </c>
      <c r="G3512">
        <v>6299</v>
      </c>
      <c r="H3512" t="s">
        <v>54</v>
      </c>
      <c r="I3512">
        <v>331457</v>
      </c>
      <c r="J3512">
        <v>9078330</v>
      </c>
      <c r="K3512">
        <v>3.25</v>
      </c>
      <c r="L3512">
        <v>0.51300000000000001</v>
      </c>
      <c r="M3512">
        <v>3</v>
      </c>
    </row>
    <row r="3513" spans="1:13" x14ac:dyDescent="0.2">
      <c r="A3513" t="s">
        <v>304</v>
      </c>
      <c r="B3513" t="s">
        <v>102</v>
      </c>
      <c r="C3513">
        <v>61</v>
      </c>
      <c r="D3513">
        <v>24.329000000000001</v>
      </c>
      <c r="E3513">
        <v>6389</v>
      </c>
      <c r="F3513">
        <v>6402</v>
      </c>
      <c r="G3513">
        <v>6415</v>
      </c>
      <c r="H3513" t="s">
        <v>84</v>
      </c>
      <c r="I3513">
        <v>142378</v>
      </c>
      <c r="J3513">
        <v>3107015</v>
      </c>
      <c r="K3513">
        <v>1.1100000000000001</v>
      </c>
      <c r="L3513">
        <v>0.17599999999999999</v>
      </c>
      <c r="M3513">
        <v>3</v>
      </c>
    </row>
    <row r="3514" spans="1:13" x14ac:dyDescent="0.2">
      <c r="A3514" t="s">
        <v>304</v>
      </c>
      <c r="B3514" t="s">
        <v>103</v>
      </c>
      <c r="C3514">
        <v>62</v>
      </c>
      <c r="D3514">
        <v>26.065999999999999</v>
      </c>
      <c r="E3514">
        <v>6912</v>
      </c>
      <c r="F3514">
        <v>6951</v>
      </c>
      <c r="G3514">
        <v>6978</v>
      </c>
      <c r="H3514" t="s">
        <v>45</v>
      </c>
      <c r="I3514">
        <v>530493</v>
      </c>
      <c r="J3514">
        <v>14266695</v>
      </c>
      <c r="K3514">
        <v>5.1100000000000003</v>
      </c>
      <c r="L3514">
        <v>0.80600000000000005</v>
      </c>
      <c r="M3514">
        <v>3</v>
      </c>
    </row>
    <row r="3515" spans="1:13" x14ac:dyDescent="0.2">
      <c r="A3515" t="s">
        <v>304</v>
      </c>
      <c r="B3515" t="s">
        <v>104</v>
      </c>
      <c r="C3515">
        <v>63</v>
      </c>
      <c r="D3515">
        <v>26.690999999999999</v>
      </c>
      <c r="E3515">
        <v>7111</v>
      </c>
      <c r="F3515">
        <v>7149</v>
      </c>
      <c r="G3515">
        <v>7182</v>
      </c>
      <c r="H3515" t="s">
        <v>120</v>
      </c>
      <c r="I3515">
        <v>238566</v>
      </c>
      <c r="J3515">
        <v>7880630</v>
      </c>
      <c r="K3515">
        <v>2.82</v>
      </c>
      <c r="L3515">
        <v>0.44500000000000001</v>
      </c>
      <c r="M3515">
        <v>3</v>
      </c>
    </row>
    <row r="3516" spans="1:13" x14ac:dyDescent="0.2">
      <c r="A3516" t="s">
        <v>304</v>
      </c>
      <c r="B3516" t="s">
        <v>106</v>
      </c>
      <c r="C3516">
        <v>64</v>
      </c>
      <c r="D3516">
        <v>27.193000000000001</v>
      </c>
      <c r="E3516">
        <v>7273</v>
      </c>
      <c r="F3516">
        <v>7307</v>
      </c>
      <c r="G3516">
        <v>7328</v>
      </c>
      <c r="H3516" t="s">
        <v>167</v>
      </c>
      <c r="I3516">
        <v>261408</v>
      </c>
      <c r="J3516">
        <v>6874274</v>
      </c>
      <c r="K3516">
        <v>2.46</v>
      </c>
      <c r="L3516">
        <v>0.38800000000000001</v>
      </c>
      <c r="M3516">
        <v>3</v>
      </c>
    </row>
    <row r="3517" spans="1:13" x14ac:dyDescent="0.2">
      <c r="A3517" t="s">
        <v>304</v>
      </c>
      <c r="B3517" t="s">
        <v>107</v>
      </c>
      <c r="C3517">
        <v>65</v>
      </c>
      <c r="D3517">
        <v>28.202999999999999</v>
      </c>
      <c r="E3517">
        <v>7587</v>
      </c>
      <c r="F3517">
        <v>7627</v>
      </c>
      <c r="G3517">
        <v>7664</v>
      </c>
      <c r="H3517" t="s">
        <v>158</v>
      </c>
      <c r="I3517">
        <v>123078</v>
      </c>
      <c r="J3517">
        <v>5173980</v>
      </c>
      <c r="K3517">
        <v>1.85</v>
      </c>
      <c r="L3517">
        <v>0.29199999999999998</v>
      </c>
      <c r="M3517">
        <v>3</v>
      </c>
    </row>
    <row r="3518" spans="1:13" x14ac:dyDescent="0.2">
      <c r="A3518" t="s">
        <v>304</v>
      </c>
      <c r="B3518" t="s">
        <v>108</v>
      </c>
      <c r="C3518">
        <v>66</v>
      </c>
      <c r="D3518">
        <v>32.002000000000002</v>
      </c>
      <c r="E3518">
        <v>8795</v>
      </c>
      <c r="F3518">
        <v>8828</v>
      </c>
      <c r="G3518">
        <v>8863</v>
      </c>
      <c r="H3518" t="s">
        <v>66</v>
      </c>
      <c r="I3518">
        <v>228170</v>
      </c>
      <c r="J3518">
        <v>7257083</v>
      </c>
      <c r="K3518">
        <v>2.6</v>
      </c>
      <c r="L3518">
        <v>0.41</v>
      </c>
      <c r="M3518">
        <v>3</v>
      </c>
    </row>
    <row r="3519" spans="1:13" x14ac:dyDescent="0.2">
      <c r="A3519" t="s">
        <v>304</v>
      </c>
      <c r="B3519" t="s">
        <v>109</v>
      </c>
      <c r="C3519">
        <v>67</v>
      </c>
      <c r="D3519">
        <v>35.090000000000003</v>
      </c>
      <c r="E3519">
        <v>9771</v>
      </c>
      <c r="F3519">
        <v>9805</v>
      </c>
      <c r="G3519">
        <v>9840</v>
      </c>
      <c r="H3519" t="s">
        <v>66</v>
      </c>
      <c r="I3519">
        <v>2555167</v>
      </c>
      <c r="J3519">
        <v>45711334</v>
      </c>
      <c r="K3519">
        <v>16.37</v>
      </c>
      <c r="L3519">
        <v>2.5819999999999999</v>
      </c>
      <c r="M3519">
        <v>3</v>
      </c>
    </row>
    <row r="3520" spans="1:13" x14ac:dyDescent="0.2">
      <c r="A3520" t="s">
        <v>305</v>
      </c>
      <c r="B3520" t="s">
        <v>13</v>
      </c>
      <c r="C3520">
        <v>1</v>
      </c>
      <c r="D3520">
        <v>4.3920000000000003</v>
      </c>
      <c r="E3520">
        <v>72</v>
      </c>
      <c r="F3520">
        <v>97</v>
      </c>
      <c r="G3520">
        <v>125</v>
      </c>
      <c r="H3520" t="s">
        <v>167</v>
      </c>
      <c r="I3520">
        <v>303382</v>
      </c>
      <c r="J3520">
        <v>7001228</v>
      </c>
      <c r="K3520">
        <v>5.23</v>
      </c>
      <c r="L3520">
        <v>0.79</v>
      </c>
      <c r="M3520">
        <v>3</v>
      </c>
    </row>
    <row r="3521" spans="1:13" x14ac:dyDescent="0.2">
      <c r="A3521" t="s">
        <v>305</v>
      </c>
      <c r="B3521" t="s">
        <v>15</v>
      </c>
      <c r="C3521">
        <v>2</v>
      </c>
      <c r="D3521">
        <v>4.8600000000000003</v>
      </c>
      <c r="E3521">
        <v>231</v>
      </c>
      <c r="F3521">
        <v>244</v>
      </c>
      <c r="G3521">
        <v>278</v>
      </c>
      <c r="H3521" t="s">
        <v>162</v>
      </c>
      <c r="I3521">
        <v>277580</v>
      </c>
      <c r="J3521">
        <v>7248597</v>
      </c>
      <c r="K3521">
        <v>5.41</v>
      </c>
      <c r="L3521">
        <v>0.81799999999999995</v>
      </c>
      <c r="M3521">
        <v>3</v>
      </c>
    </row>
    <row r="3522" spans="1:13" x14ac:dyDescent="0.2">
      <c r="A3522" t="s">
        <v>305</v>
      </c>
      <c r="B3522" t="s">
        <v>17</v>
      </c>
      <c r="C3522">
        <v>3</v>
      </c>
      <c r="D3522">
        <v>5.4269999999999996</v>
      </c>
      <c r="E3522">
        <v>407</v>
      </c>
      <c r="F3522">
        <v>424</v>
      </c>
      <c r="G3522">
        <v>486</v>
      </c>
      <c r="H3522" t="s">
        <v>45</v>
      </c>
      <c r="I3522">
        <v>4364130</v>
      </c>
      <c r="J3522">
        <v>94087895</v>
      </c>
      <c r="K3522">
        <v>70.25</v>
      </c>
      <c r="L3522">
        <v>10.617000000000001</v>
      </c>
      <c r="M3522">
        <v>3</v>
      </c>
    </row>
    <row r="3523" spans="1:13" x14ac:dyDescent="0.2">
      <c r="A3523" t="s">
        <v>305</v>
      </c>
      <c r="B3523" t="s">
        <v>19</v>
      </c>
      <c r="C3523">
        <v>4</v>
      </c>
      <c r="D3523">
        <v>5.7539999999999996</v>
      </c>
      <c r="E3523">
        <v>508</v>
      </c>
      <c r="F3523">
        <v>527</v>
      </c>
      <c r="G3523">
        <v>561</v>
      </c>
      <c r="H3523" t="s">
        <v>20</v>
      </c>
      <c r="I3523">
        <v>4513810</v>
      </c>
      <c r="J3523">
        <v>133934758</v>
      </c>
      <c r="K3523">
        <v>100</v>
      </c>
      <c r="L3523">
        <v>15.114000000000001</v>
      </c>
      <c r="M3523">
        <v>3</v>
      </c>
    </row>
    <row r="3524" spans="1:13" x14ac:dyDescent="0.2">
      <c r="A3524" t="s">
        <v>305</v>
      </c>
      <c r="B3524" t="s">
        <v>21</v>
      </c>
      <c r="C3524">
        <v>5</v>
      </c>
      <c r="D3524">
        <v>5.8860000000000001</v>
      </c>
      <c r="E3524">
        <v>561</v>
      </c>
      <c r="F3524">
        <v>569</v>
      </c>
      <c r="G3524">
        <v>625</v>
      </c>
      <c r="H3524" t="s">
        <v>43</v>
      </c>
      <c r="I3524">
        <v>558178</v>
      </c>
      <c r="J3524">
        <v>31896046</v>
      </c>
      <c r="K3524">
        <v>23.81</v>
      </c>
      <c r="L3524">
        <v>3.5990000000000002</v>
      </c>
      <c r="M3524">
        <v>3</v>
      </c>
    </row>
    <row r="3525" spans="1:13" x14ac:dyDescent="0.2">
      <c r="A3525" t="s">
        <v>305</v>
      </c>
      <c r="B3525" t="s">
        <v>23</v>
      </c>
      <c r="C3525">
        <v>6</v>
      </c>
      <c r="D3525">
        <v>6.1109999999999998</v>
      </c>
      <c r="E3525">
        <v>625</v>
      </c>
      <c r="F3525">
        <v>640</v>
      </c>
      <c r="G3525">
        <v>691</v>
      </c>
      <c r="H3525" t="s">
        <v>101</v>
      </c>
      <c r="I3525">
        <v>297455</v>
      </c>
      <c r="J3525">
        <v>12228124</v>
      </c>
      <c r="K3525">
        <v>9.1300000000000008</v>
      </c>
      <c r="L3525">
        <v>1.38</v>
      </c>
      <c r="M3525">
        <v>3</v>
      </c>
    </row>
    <row r="3526" spans="1:13" x14ac:dyDescent="0.2">
      <c r="A3526" t="s">
        <v>305</v>
      </c>
      <c r="B3526" t="s">
        <v>25</v>
      </c>
      <c r="C3526">
        <v>7</v>
      </c>
      <c r="D3526">
        <v>7.5069999999999997</v>
      </c>
      <c r="E3526">
        <v>1053</v>
      </c>
      <c r="F3526">
        <v>1082</v>
      </c>
      <c r="G3526">
        <v>1098</v>
      </c>
      <c r="H3526" t="s">
        <v>76</v>
      </c>
      <c r="I3526">
        <v>436895</v>
      </c>
      <c r="J3526">
        <v>8743401</v>
      </c>
      <c r="K3526">
        <v>6.53</v>
      </c>
      <c r="L3526">
        <v>0.98699999999999999</v>
      </c>
      <c r="M3526">
        <v>3</v>
      </c>
    </row>
    <row r="3527" spans="1:13" x14ac:dyDescent="0.2">
      <c r="A3527" t="s">
        <v>305</v>
      </c>
      <c r="B3527" t="s">
        <v>27</v>
      </c>
      <c r="C3527">
        <v>8</v>
      </c>
      <c r="D3527">
        <v>8.3840000000000003</v>
      </c>
      <c r="E3527">
        <v>1331</v>
      </c>
      <c r="F3527">
        <v>1359</v>
      </c>
      <c r="G3527">
        <v>1373</v>
      </c>
      <c r="H3527" t="s">
        <v>38</v>
      </c>
      <c r="I3527">
        <v>210743</v>
      </c>
      <c r="J3527">
        <v>5619643</v>
      </c>
      <c r="K3527">
        <v>4.2</v>
      </c>
      <c r="L3527">
        <v>0.63400000000000001</v>
      </c>
      <c r="M3527">
        <v>3</v>
      </c>
    </row>
    <row r="3528" spans="1:13" x14ac:dyDescent="0.2">
      <c r="A3528" t="s">
        <v>305</v>
      </c>
      <c r="B3528" t="s">
        <v>29</v>
      </c>
      <c r="C3528">
        <v>9</v>
      </c>
      <c r="D3528">
        <v>8.4659999999999993</v>
      </c>
      <c r="E3528">
        <v>1373</v>
      </c>
      <c r="F3528">
        <v>1385</v>
      </c>
      <c r="G3528">
        <v>1422</v>
      </c>
      <c r="H3528" t="s">
        <v>52</v>
      </c>
      <c r="I3528">
        <v>348644</v>
      </c>
      <c r="J3528">
        <v>10869410</v>
      </c>
      <c r="K3528">
        <v>8.1199999999999992</v>
      </c>
      <c r="L3528">
        <v>1.2270000000000001</v>
      </c>
      <c r="M3528">
        <v>3</v>
      </c>
    </row>
    <row r="3529" spans="1:13" x14ac:dyDescent="0.2">
      <c r="A3529" t="s">
        <v>305</v>
      </c>
      <c r="B3529" t="s">
        <v>31</v>
      </c>
      <c r="C3529">
        <v>10</v>
      </c>
      <c r="D3529">
        <v>8.9160000000000004</v>
      </c>
      <c r="E3529">
        <v>1496</v>
      </c>
      <c r="F3529">
        <v>1527</v>
      </c>
      <c r="G3529">
        <v>1582</v>
      </c>
      <c r="H3529" t="s">
        <v>117</v>
      </c>
      <c r="I3529">
        <v>188932</v>
      </c>
      <c r="J3529">
        <v>12350869</v>
      </c>
      <c r="K3529">
        <v>9.2200000000000006</v>
      </c>
      <c r="L3529">
        <v>1.3939999999999999</v>
      </c>
      <c r="M3529">
        <v>3</v>
      </c>
    </row>
    <row r="3530" spans="1:13" x14ac:dyDescent="0.2">
      <c r="A3530" t="s">
        <v>305</v>
      </c>
      <c r="B3530" t="s">
        <v>33</v>
      </c>
      <c r="C3530">
        <v>11</v>
      </c>
      <c r="D3530">
        <v>9.8260000000000005</v>
      </c>
      <c r="E3530">
        <v>1792</v>
      </c>
      <c r="F3530">
        <v>1815</v>
      </c>
      <c r="G3530">
        <v>1830</v>
      </c>
      <c r="H3530" t="s">
        <v>95</v>
      </c>
      <c r="I3530">
        <v>268309</v>
      </c>
      <c r="J3530">
        <v>7681170</v>
      </c>
      <c r="K3530">
        <v>5.74</v>
      </c>
      <c r="L3530">
        <v>0.86699999999999999</v>
      </c>
      <c r="M3530">
        <v>3</v>
      </c>
    </row>
    <row r="3531" spans="1:13" x14ac:dyDescent="0.2">
      <c r="A3531" t="s">
        <v>305</v>
      </c>
      <c r="B3531" t="s">
        <v>35</v>
      </c>
      <c r="C3531">
        <v>12</v>
      </c>
      <c r="D3531">
        <v>9.9410000000000007</v>
      </c>
      <c r="E3531">
        <v>1830</v>
      </c>
      <c r="F3531">
        <v>1851</v>
      </c>
      <c r="G3531">
        <v>1898</v>
      </c>
      <c r="H3531" t="s">
        <v>101</v>
      </c>
      <c r="I3531">
        <v>213877</v>
      </c>
      <c r="J3531">
        <v>11218939</v>
      </c>
      <c r="K3531">
        <v>8.3800000000000008</v>
      </c>
      <c r="L3531">
        <v>1.266</v>
      </c>
      <c r="M3531">
        <v>3</v>
      </c>
    </row>
    <row r="3532" spans="1:13" x14ac:dyDescent="0.2">
      <c r="A3532" t="s">
        <v>305</v>
      </c>
      <c r="B3532" t="s">
        <v>37</v>
      </c>
      <c r="C3532">
        <v>13</v>
      </c>
      <c r="D3532">
        <v>10.159000000000001</v>
      </c>
      <c r="E3532">
        <v>1904</v>
      </c>
      <c r="F3532">
        <v>1920</v>
      </c>
      <c r="G3532">
        <v>1941</v>
      </c>
      <c r="H3532" t="s">
        <v>38</v>
      </c>
      <c r="I3532">
        <v>142218</v>
      </c>
      <c r="J3532">
        <v>5165261</v>
      </c>
      <c r="K3532">
        <v>3.86</v>
      </c>
      <c r="L3532">
        <v>0.58299999999999996</v>
      </c>
      <c r="M3532">
        <v>3</v>
      </c>
    </row>
    <row r="3533" spans="1:13" x14ac:dyDescent="0.2">
      <c r="A3533" t="s">
        <v>305</v>
      </c>
      <c r="B3533" t="s">
        <v>39</v>
      </c>
      <c r="C3533">
        <v>14</v>
      </c>
      <c r="D3533">
        <v>10.313000000000001</v>
      </c>
      <c r="E3533">
        <v>1941</v>
      </c>
      <c r="F3533">
        <v>1969</v>
      </c>
      <c r="G3533">
        <v>1973</v>
      </c>
      <c r="H3533" t="s">
        <v>49</v>
      </c>
      <c r="I3533">
        <v>320914</v>
      </c>
      <c r="J3533">
        <v>9681798</v>
      </c>
      <c r="K3533">
        <v>7.23</v>
      </c>
      <c r="L3533">
        <v>1.093</v>
      </c>
      <c r="M3533">
        <v>3</v>
      </c>
    </row>
    <row r="3534" spans="1:13" x14ac:dyDescent="0.2">
      <c r="A3534" t="s">
        <v>305</v>
      </c>
      <c r="B3534" t="s">
        <v>40</v>
      </c>
      <c r="C3534">
        <v>15</v>
      </c>
      <c r="D3534">
        <v>10.356999999999999</v>
      </c>
      <c r="E3534">
        <v>1973</v>
      </c>
      <c r="F3534">
        <v>1983</v>
      </c>
      <c r="G3534">
        <v>2006</v>
      </c>
      <c r="H3534" t="s">
        <v>20</v>
      </c>
      <c r="I3534">
        <v>488959</v>
      </c>
      <c r="J3534">
        <v>20489669</v>
      </c>
      <c r="K3534">
        <v>15.3</v>
      </c>
      <c r="L3534">
        <v>2.3119999999999998</v>
      </c>
      <c r="M3534">
        <v>3</v>
      </c>
    </row>
    <row r="3535" spans="1:13" x14ac:dyDescent="0.2">
      <c r="A3535" t="s">
        <v>305</v>
      </c>
      <c r="B3535" t="s">
        <v>41</v>
      </c>
      <c r="C3535">
        <v>16</v>
      </c>
      <c r="D3535">
        <v>10.468</v>
      </c>
      <c r="E3535">
        <v>2006</v>
      </c>
      <c r="F3535">
        <v>2018</v>
      </c>
      <c r="G3535">
        <v>2064</v>
      </c>
      <c r="H3535" t="s">
        <v>105</v>
      </c>
      <c r="I3535">
        <v>300990</v>
      </c>
      <c r="J3535">
        <v>12197635</v>
      </c>
      <c r="K3535">
        <v>9.11</v>
      </c>
      <c r="L3535">
        <v>1.3759999999999999</v>
      </c>
      <c r="M3535">
        <v>3</v>
      </c>
    </row>
    <row r="3536" spans="1:13" x14ac:dyDescent="0.2">
      <c r="A3536" t="s">
        <v>305</v>
      </c>
      <c r="B3536" t="s">
        <v>42</v>
      </c>
      <c r="C3536">
        <v>17</v>
      </c>
      <c r="D3536">
        <v>11.148</v>
      </c>
      <c r="E3536">
        <v>2218</v>
      </c>
      <c r="F3536">
        <v>2233</v>
      </c>
      <c r="G3536">
        <v>2263</v>
      </c>
      <c r="H3536" t="s">
        <v>126</v>
      </c>
      <c r="I3536">
        <v>151576</v>
      </c>
      <c r="J3536">
        <v>6309025</v>
      </c>
      <c r="K3536">
        <v>4.71</v>
      </c>
      <c r="L3536">
        <v>0.71199999999999997</v>
      </c>
      <c r="M3536">
        <v>3</v>
      </c>
    </row>
    <row r="3537" spans="1:13" x14ac:dyDescent="0.2">
      <c r="A3537" t="s">
        <v>305</v>
      </c>
      <c r="B3537" t="s">
        <v>44</v>
      </c>
      <c r="C3537">
        <v>18</v>
      </c>
      <c r="D3537">
        <v>12.025</v>
      </c>
      <c r="E3537">
        <v>2497</v>
      </c>
      <c r="F3537">
        <v>2511</v>
      </c>
      <c r="G3537">
        <v>2536</v>
      </c>
      <c r="H3537" t="s">
        <v>84</v>
      </c>
      <c r="I3537">
        <v>196433</v>
      </c>
      <c r="J3537">
        <v>6207411</v>
      </c>
      <c r="K3537">
        <v>4.63</v>
      </c>
      <c r="L3537">
        <v>0.7</v>
      </c>
      <c r="M3537">
        <v>3</v>
      </c>
    </row>
    <row r="3538" spans="1:13" x14ac:dyDescent="0.2">
      <c r="A3538" t="s">
        <v>305</v>
      </c>
      <c r="B3538" t="s">
        <v>46</v>
      </c>
      <c r="C3538">
        <v>19</v>
      </c>
      <c r="D3538">
        <v>12.292999999999999</v>
      </c>
      <c r="E3538">
        <v>2580</v>
      </c>
      <c r="F3538">
        <v>2595</v>
      </c>
      <c r="G3538">
        <v>2623</v>
      </c>
      <c r="H3538" t="s">
        <v>99</v>
      </c>
      <c r="I3538">
        <v>404399</v>
      </c>
      <c r="J3538">
        <v>12589665</v>
      </c>
      <c r="K3538">
        <v>9.4</v>
      </c>
      <c r="L3538">
        <v>1.421</v>
      </c>
      <c r="M3538">
        <v>3</v>
      </c>
    </row>
    <row r="3539" spans="1:13" x14ac:dyDescent="0.2">
      <c r="A3539" t="s">
        <v>305</v>
      </c>
      <c r="B3539" t="s">
        <v>48</v>
      </c>
      <c r="C3539">
        <v>20</v>
      </c>
      <c r="D3539">
        <v>13.512</v>
      </c>
      <c r="E3539">
        <v>2964</v>
      </c>
      <c r="F3539">
        <v>2981</v>
      </c>
      <c r="G3539">
        <v>3033</v>
      </c>
      <c r="H3539" t="s">
        <v>30</v>
      </c>
      <c r="I3539">
        <v>1330130</v>
      </c>
      <c r="J3539">
        <v>39865067</v>
      </c>
      <c r="K3539">
        <v>29.76</v>
      </c>
      <c r="L3539">
        <v>4.4980000000000002</v>
      </c>
      <c r="M3539">
        <v>3</v>
      </c>
    </row>
    <row r="3540" spans="1:13" x14ac:dyDescent="0.2">
      <c r="A3540" t="s">
        <v>305</v>
      </c>
      <c r="B3540" t="s">
        <v>50</v>
      </c>
      <c r="C3540">
        <v>21</v>
      </c>
      <c r="D3540">
        <v>13.885</v>
      </c>
      <c r="E3540">
        <v>3051</v>
      </c>
      <c r="F3540">
        <v>3099</v>
      </c>
      <c r="G3540">
        <v>3165</v>
      </c>
      <c r="H3540" t="s">
        <v>110</v>
      </c>
      <c r="I3540">
        <v>1886919</v>
      </c>
      <c r="J3540">
        <v>59509324</v>
      </c>
      <c r="K3540">
        <v>44.43</v>
      </c>
      <c r="L3540">
        <v>6.7149999999999999</v>
      </c>
      <c r="M3540">
        <v>3</v>
      </c>
    </row>
    <row r="3541" spans="1:13" x14ac:dyDescent="0.2">
      <c r="A3541" t="s">
        <v>305</v>
      </c>
      <c r="B3541" t="s">
        <v>51</v>
      </c>
      <c r="C3541">
        <v>22</v>
      </c>
      <c r="D3541">
        <v>14.946</v>
      </c>
      <c r="E3541">
        <v>3408</v>
      </c>
      <c r="F3541">
        <v>3434</v>
      </c>
      <c r="G3541">
        <v>3460</v>
      </c>
      <c r="H3541" t="s">
        <v>114</v>
      </c>
      <c r="I3541">
        <v>150997</v>
      </c>
      <c r="J3541">
        <v>4211854</v>
      </c>
      <c r="K3541">
        <v>3.14</v>
      </c>
      <c r="L3541">
        <v>0.47499999999999998</v>
      </c>
      <c r="M3541">
        <v>3</v>
      </c>
    </row>
    <row r="3542" spans="1:13" x14ac:dyDescent="0.2">
      <c r="A3542" t="s">
        <v>305</v>
      </c>
      <c r="B3542" t="s">
        <v>53</v>
      </c>
      <c r="C3542">
        <v>23</v>
      </c>
      <c r="D3542">
        <v>15.157</v>
      </c>
      <c r="E3542">
        <v>3474</v>
      </c>
      <c r="F3542">
        <v>3501</v>
      </c>
      <c r="G3542">
        <v>3525</v>
      </c>
      <c r="H3542" t="s">
        <v>28</v>
      </c>
      <c r="I3542">
        <v>195428</v>
      </c>
      <c r="J3542">
        <v>6394325</v>
      </c>
      <c r="K3542">
        <v>4.7699999999999996</v>
      </c>
      <c r="L3542">
        <v>0.72199999999999998</v>
      </c>
      <c r="M3542">
        <v>3</v>
      </c>
    </row>
    <row r="3543" spans="1:13" x14ac:dyDescent="0.2">
      <c r="A3543" t="s">
        <v>305</v>
      </c>
      <c r="B3543" t="s">
        <v>55</v>
      </c>
      <c r="C3543">
        <v>24</v>
      </c>
      <c r="D3543">
        <v>15.997999999999999</v>
      </c>
      <c r="E3543">
        <v>3749</v>
      </c>
      <c r="F3543">
        <v>3767</v>
      </c>
      <c r="G3543">
        <v>3789</v>
      </c>
      <c r="H3543" t="s">
        <v>76</v>
      </c>
      <c r="I3543">
        <v>332009</v>
      </c>
      <c r="J3543">
        <v>8609435</v>
      </c>
      <c r="K3543">
        <v>6.43</v>
      </c>
      <c r="L3543">
        <v>0.97199999999999998</v>
      </c>
      <c r="M3543">
        <v>3</v>
      </c>
    </row>
    <row r="3544" spans="1:13" x14ac:dyDescent="0.2">
      <c r="A3544" t="s">
        <v>305</v>
      </c>
      <c r="B3544" t="s">
        <v>57</v>
      </c>
      <c r="C3544">
        <v>25</v>
      </c>
      <c r="D3544">
        <v>16.212</v>
      </c>
      <c r="E3544">
        <v>3818</v>
      </c>
      <c r="F3544">
        <v>3835</v>
      </c>
      <c r="G3544">
        <v>3857</v>
      </c>
      <c r="H3544" t="s">
        <v>26</v>
      </c>
      <c r="I3544">
        <v>182338</v>
      </c>
      <c r="J3544">
        <v>5485459</v>
      </c>
      <c r="K3544">
        <v>4.0999999999999996</v>
      </c>
      <c r="L3544">
        <v>0.61899999999999999</v>
      </c>
      <c r="M3544">
        <v>3</v>
      </c>
    </row>
    <row r="3545" spans="1:13" x14ac:dyDescent="0.2">
      <c r="A3545" t="s">
        <v>305</v>
      </c>
      <c r="B3545" t="s">
        <v>58</v>
      </c>
      <c r="C3545">
        <v>26</v>
      </c>
      <c r="D3545">
        <v>16.366</v>
      </c>
      <c r="E3545">
        <v>3857</v>
      </c>
      <c r="F3545">
        <v>3883</v>
      </c>
      <c r="G3545">
        <v>3909</v>
      </c>
      <c r="H3545" t="s">
        <v>30</v>
      </c>
      <c r="I3545">
        <v>841762</v>
      </c>
      <c r="J3545">
        <v>25167794</v>
      </c>
      <c r="K3545">
        <v>18.79</v>
      </c>
      <c r="L3545">
        <v>2.84</v>
      </c>
      <c r="M3545">
        <v>3</v>
      </c>
    </row>
    <row r="3546" spans="1:13" x14ac:dyDescent="0.2">
      <c r="A3546" t="s">
        <v>305</v>
      </c>
      <c r="B3546" t="s">
        <v>59</v>
      </c>
      <c r="C3546">
        <v>27</v>
      </c>
      <c r="D3546">
        <v>16.545999999999999</v>
      </c>
      <c r="E3546">
        <v>3919</v>
      </c>
      <c r="F3546">
        <v>3940</v>
      </c>
      <c r="G3546">
        <v>3972</v>
      </c>
      <c r="H3546" t="s">
        <v>68</v>
      </c>
      <c r="I3546">
        <v>1310088</v>
      </c>
      <c r="J3546">
        <v>33468043</v>
      </c>
      <c r="K3546">
        <v>24.99</v>
      </c>
      <c r="L3546">
        <v>3.7770000000000001</v>
      </c>
      <c r="M3546">
        <v>3</v>
      </c>
    </row>
    <row r="3547" spans="1:13" x14ac:dyDescent="0.2">
      <c r="A3547" t="s">
        <v>305</v>
      </c>
      <c r="B3547" t="s">
        <v>60</v>
      </c>
      <c r="C3547">
        <v>28</v>
      </c>
      <c r="D3547">
        <v>17.323</v>
      </c>
      <c r="E3547">
        <v>4152</v>
      </c>
      <c r="F3547">
        <v>4186</v>
      </c>
      <c r="G3547">
        <v>4198</v>
      </c>
      <c r="H3547" t="s">
        <v>45</v>
      </c>
      <c r="I3547">
        <v>145825</v>
      </c>
      <c r="J3547">
        <v>3347814</v>
      </c>
      <c r="K3547">
        <v>2.5</v>
      </c>
      <c r="L3547">
        <v>0.378</v>
      </c>
      <c r="M3547">
        <v>3</v>
      </c>
    </row>
    <row r="3548" spans="1:13" x14ac:dyDescent="0.2">
      <c r="A3548" t="s">
        <v>305</v>
      </c>
      <c r="B3548" t="s">
        <v>61</v>
      </c>
      <c r="C3548">
        <v>29</v>
      </c>
      <c r="D3548">
        <v>17.431000000000001</v>
      </c>
      <c r="E3548">
        <v>4198</v>
      </c>
      <c r="F3548">
        <v>4220</v>
      </c>
      <c r="G3548">
        <v>4254</v>
      </c>
      <c r="H3548" t="s">
        <v>22</v>
      </c>
      <c r="I3548">
        <v>5108601</v>
      </c>
      <c r="J3548">
        <v>124527633</v>
      </c>
      <c r="K3548">
        <v>92.98</v>
      </c>
      <c r="L3548">
        <v>14.052</v>
      </c>
      <c r="M3548">
        <v>3</v>
      </c>
    </row>
    <row r="3549" spans="1:13" x14ac:dyDescent="0.2">
      <c r="A3549" t="s">
        <v>305</v>
      </c>
      <c r="B3549" t="s">
        <v>62</v>
      </c>
      <c r="C3549">
        <v>30</v>
      </c>
      <c r="D3549">
        <v>18.177</v>
      </c>
      <c r="E3549">
        <v>4434</v>
      </c>
      <c r="F3549">
        <v>4456</v>
      </c>
      <c r="G3549">
        <v>4488</v>
      </c>
      <c r="H3549" t="s">
        <v>162</v>
      </c>
      <c r="I3549">
        <v>285483</v>
      </c>
      <c r="J3549">
        <v>8382978</v>
      </c>
      <c r="K3549">
        <v>6.26</v>
      </c>
      <c r="L3549">
        <v>0.94599999999999995</v>
      </c>
      <c r="M3549">
        <v>3</v>
      </c>
    </row>
    <row r="3550" spans="1:13" x14ac:dyDescent="0.2">
      <c r="A3550" t="s">
        <v>305</v>
      </c>
      <c r="B3550" t="s">
        <v>63</v>
      </c>
      <c r="C3550">
        <v>31</v>
      </c>
      <c r="D3550">
        <v>18.515999999999998</v>
      </c>
      <c r="E3550">
        <v>4541</v>
      </c>
      <c r="F3550">
        <v>4563</v>
      </c>
      <c r="G3550">
        <v>4577</v>
      </c>
      <c r="H3550" t="s">
        <v>38</v>
      </c>
      <c r="I3550">
        <v>169683</v>
      </c>
      <c r="J3550">
        <v>3757263</v>
      </c>
      <c r="K3550">
        <v>2.81</v>
      </c>
      <c r="L3550">
        <v>0.42399999999999999</v>
      </c>
      <c r="M3550">
        <v>3</v>
      </c>
    </row>
    <row r="3551" spans="1:13" x14ac:dyDescent="0.2">
      <c r="A3551" t="s">
        <v>305</v>
      </c>
      <c r="B3551" t="s">
        <v>65</v>
      </c>
      <c r="C3551">
        <v>32</v>
      </c>
      <c r="D3551">
        <v>18.652000000000001</v>
      </c>
      <c r="E3551">
        <v>4577</v>
      </c>
      <c r="F3551">
        <v>4606</v>
      </c>
      <c r="G3551">
        <v>4612</v>
      </c>
      <c r="H3551" t="s">
        <v>153</v>
      </c>
      <c r="I3551">
        <v>60559</v>
      </c>
      <c r="J3551">
        <v>965848</v>
      </c>
      <c r="K3551">
        <v>0.72</v>
      </c>
      <c r="L3551">
        <v>0.109</v>
      </c>
      <c r="M3551">
        <v>3</v>
      </c>
    </row>
    <row r="3552" spans="1:13" x14ac:dyDescent="0.2">
      <c r="A3552" t="s">
        <v>305</v>
      </c>
      <c r="B3552" t="s">
        <v>67</v>
      </c>
      <c r="C3552">
        <v>33</v>
      </c>
      <c r="D3552">
        <v>19.001000000000001</v>
      </c>
      <c r="E3552">
        <v>4686</v>
      </c>
      <c r="F3552">
        <v>4716</v>
      </c>
      <c r="G3552">
        <v>4740</v>
      </c>
      <c r="H3552" t="s">
        <v>76</v>
      </c>
      <c r="I3552">
        <v>1466123</v>
      </c>
      <c r="J3552">
        <v>39025223</v>
      </c>
      <c r="K3552">
        <v>29.14</v>
      </c>
      <c r="L3552">
        <v>4.4039999999999999</v>
      </c>
      <c r="M3552">
        <v>3</v>
      </c>
    </row>
    <row r="3553" spans="1:13" x14ac:dyDescent="0.2">
      <c r="A3553" t="s">
        <v>305</v>
      </c>
      <c r="B3553" t="s">
        <v>69</v>
      </c>
      <c r="C3553">
        <v>34</v>
      </c>
      <c r="D3553">
        <v>19.501000000000001</v>
      </c>
      <c r="E3553">
        <v>4851</v>
      </c>
      <c r="F3553">
        <v>4875</v>
      </c>
      <c r="G3553">
        <v>4891</v>
      </c>
      <c r="H3553" t="s">
        <v>52</v>
      </c>
      <c r="I3553">
        <v>1129579</v>
      </c>
      <c r="J3553">
        <v>26955158</v>
      </c>
      <c r="K3553">
        <v>20.13</v>
      </c>
      <c r="L3553">
        <v>3.0419999999999998</v>
      </c>
      <c r="M3553">
        <v>3</v>
      </c>
    </row>
    <row r="3554" spans="1:13" x14ac:dyDescent="0.2">
      <c r="A3554" t="s">
        <v>305</v>
      </c>
      <c r="B3554" t="s">
        <v>70</v>
      </c>
      <c r="C3554">
        <v>35</v>
      </c>
      <c r="D3554">
        <v>21.832999999999998</v>
      </c>
      <c r="E3554">
        <v>5592</v>
      </c>
      <c r="F3554">
        <v>5612</v>
      </c>
      <c r="G3554">
        <v>5645</v>
      </c>
      <c r="H3554" t="s">
        <v>76</v>
      </c>
      <c r="I3554">
        <v>1394998</v>
      </c>
      <c r="J3554">
        <v>35013719</v>
      </c>
      <c r="K3554">
        <v>26.14</v>
      </c>
      <c r="L3554">
        <v>3.9510000000000001</v>
      </c>
      <c r="M3554">
        <v>3</v>
      </c>
    </row>
    <row r="3555" spans="1:13" x14ac:dyDescent="0.2">
      <c r="A3555" t="s">
        <v>305</v>
      </c>
      <c r="B3555" t="s">
        <v>71</v>
      </c>
      <c r="C3555">
        <v>36</v>
      </c>
      <c r="D3555">
        <v>22.076000000000001</v>
      </c>
      <c r="E3555">
        <v>5671</v>
      </c>
      <c r="F3555">
        <v>5689</v>
      </c>
      <c r="G3555">
        <v>5716</v>
      </c>
      <c r="H3555" t="s">
        <v>90</v>
      </c>
      <c r="I3555">
        <v>157744</v>
      </c>
      <c r="J3555">
        <v>4647126</v>
      </c>
      <c r="K3555">
        <v>3.47</v>
      </c>
      <c r="L3555">
        <v>0.52400000000000002</v>
      </c>
      <c r="M3555">
        <v>3</v>
      </c>
    </row>
    <row r="3556" spans="1:13" x14ac:dyDescent="0.2">
      <c r="A3556" t="s">
        <v>305</v>
      </c>
      <c r="B3556" t="s">
        <v>72</v>
      </c>
      <c r="C3556">
        <v>37</v>
      </c>
      <c r="D3556">
        <v>22.283000000000001</v>
      </c>
      <c r="E3556">
        <v>5725</v>
      </c>
      <c r="F3556">
        <v>5755</v>
      </c>
      <c r="G3556">
        <v>5776</v>
      </c>
      <c r="H3556" t="s">
        <v>36</v>
      </c>
      <c r="I3556">
        <v>193886</v>
      </c>
      <c r="J3556">
        <v>6069389</v>
      </c>
      <c r="K3556">
        <v>4.53</v>
      </c>
      <c r="L3556">
        <v>0.68500000000000005</v>
      </c>
      <c r="M3556">
        <v>3</v>
      </c>
    </row>
    <row r="3557" spans="1:13" x14ac:dyDescent="0.2">
      <c r="A3557" t="s">
        <v>305</v>
      </c>
      <c r="B3557" t="s">
        <v>73</v>
      </c>
      <c r="C3557">
        <v>38</v>
      </c>
      <c r="D3557">
        <v>23.911999999999999</v>
      </c>
      <c r="E3557">
        <v>6251</v>
      </c>
      <c r="F3557">
        <v>6270</v>
      </c>
      <c r="G3557">
        <v>6297</v>
      </c>
      <c r="H3557" t="s">
        <v>64</v>
      </c>
      <c r="I3557">
        <v>214047</v>
      </c>
      <c r="J3557">
        <v>5590362</v>
      </c>
      <c r="K3557">
        <v>4.17</v>
      </c>
      <c r="L3557">
        <v>0.63100000000000001</v>
      </c>
      <c r="M3557">
        <v>3</v>
      </c>
    </row>
    <row r="3558" spans="1:13" x14ac:dyDescent="0.2">
      <c r="A3558" t="s">
        <v>305</v>
      </c>
      <c r="B3558" t="s">
        <v>74</v>
      </c>
      <c r="C3558">
        <v>39</v>
      </c>
      <c r="D3558">
        <v>26.692</v>
      </c>
      <c r="E3558">
        <v>7109</v>
      </c>
      <c r="F3558">
        <v>7149</v>
      </c>
      <c r="G3558">
        <v>7176</v>
      </c>
      <c r="H3558" t="s">
        <v>145</v>
      </c>
      <c r="I3558">
        <v>196976</v>
      </c>
      <c r="J3558">
        <v>6739573</v>
      </c>
      <c r="K3558">
        <v>5.03</v>
      </c>
      <c r="L3558">
        <v>0.76100000000000001</v>
      </c>
      <c r="M3558">
        <v>3</v>
      </c>
    </row>
    <row r="3559" spans="1:13" x14ac:dyDescent="0.2">
      <c r="A3559" t="s">
        <v>305</v>
      </c>
      <c r="B3559" t="s">
        <v>75</v>
      </c>
      <c r="C3559">
        <v>40</v>
      </c>
      <c r="D3559">
        <v>27.190999999999999</v>
      </c>
      <c r="E3559">
        <v>7280</v>
      </c>
      <c r="F3559">
        <v>7307</v>
      </c>
      <c r="G3559">
        <v>7331</v>
      </c>
      <c r="H3559" t="s">
        <v>14</v>
      </c>
      <c r="I3559">
        <v>348891</v>
      </c>
      <c r="J3559">
        <v>9162530</v>
      </c>
      <c r="K3559">
        <v>6.84</v>
      </c>
      <c r="L3559">
        <v>1.034</v>
      </c>
      <c r="M3559">
        <v>3</v>
      </c>
    </row>
    <row r="3560" spans="1:13" x14ac:dyDescent="0.2">
      <c r="A3560" t="s">
        <v>305</v>
      </c>
      <c r="B3560" t="s">
        <v>77</v>
      </c>
      <c r="C3560">
        <v>41</v>
      </c>
      <c r="D3560">
        <v>31.236000000000001</v>
      </c>
      <c r="E3560">
        <v>8556</v>
      </c>
      <c r="F3560">
        <v>8586</v>
      </c>
      <c r="G3560">
        <v>8622</v>
      </c>
      <c r="H3560" t="s">
        <v>114</v>
      </c>
      <c r="I3560">
        <v>166952</v>
      </c>
      <c r="J3560">
        <v>5497582</v>
      </c>
      <c r="K3560">
        <v>4.0999999999999996</v>
      </c>
      <c r="L3560">
        <v>0.62</v>
      </c>
      <c r="M3560">
        <v>3</v>
      </c>
    </row>
    <row r="3561" spans="1:13" x14ac:dyDescent="0.2">
      <c r="A3561" t="s">
        <v>305</v>
      </c>
      <c r="B3561" t="s">
        <v>78</v>
      </c>
      <c r="C3561">
        <v>42</v>
      </c>
      <c r="D3561">
        <v>32.002000000000002</v>
      </c>
      <c r="E3561">
        <v>8800</v>
      </c>
      <c r="F3561">
        <v>8828</v>
      </c>
      <c r="G3561">
        <v>8867</v>
      </c>
      <c r="H3561" t="s">
        <v>66</v>
      </c>
      <c r="I3561">
        <v>258727</v>
      </c>
      <c r="J3561">
        <v>8273546</v>
      </c>
      <c r="K3561">
        <v>6.18</v>
      </c>
      <c r="L3561">
        <v>0.93400000000000005</v>
      </c>
      <c r="M3561">
        <v>3</v>
      </c>
    </row>
    <row r="3562" spans="1:13" x14ac:dyDescent="0.2">
      <c r="A3562" t="s">
        <v>306</v>
      </c>
      <c r="B3562" t="s">
        <v>13</v>
      </c>
      <c r="C3562">
        <v>1</v>
      </c>
      <c r="D3562">
        <v>4.3819999999999997</v>
      </c>
      <c r="E3562">
        <v>68</v>
      </c>
      <c r="F3562">
        <v>93</v>
      </c>
      <c r="G3562">
        <v>119</v>
      </c>
      <c r="H3562" t="s">
        <v>167</v>
      </c>
      <c r="I3562">
        <v>169168</v>
      </c>
      <c r="J3562">
        <v>3999189</v>
      </c>
      <c r="K3562">
        <v>2.74</v>
      </c>
      <c r="L3562">
        <v>0.42699999999999999</v>
      </c>
      <c r="M3562">
        <v>3</v>
      </c>
    </row>
    <row r="3563" spans="1:13" x14ac:dyDescent="0.2">
      <c r="A3563" t="s">
        <v>306</v>
      </c>
      <c r="B3563" t="s">
        <v>15</v>
      </c>
      <c r="C3563">
        <v>2</v>
      </c>
      <c r="D3563">
        <v>4.8449999999999998</v>
      </c>
      <c r="E3563">
        <v>227</v>
      </c>
      <c r="F3563">
        <v>240</v>
      </c>
      <c r="G3563">
        <v>277</v>
      </c>
      <c r="H3563" t="s">
        <v>16</v>
      </c>
      <c r="I3563">
        <v>198623</v>
      </c>
      <c r="J3563">
        <v>6411405</v>
      </c>
      <c r="K3563">
        <v>4.4000000000000004</v>
      </c>
      <c r="L3563">
        <v>0.68400000000000005</v>
      </c>
      <c r="M3563">
        <v>3</v>
      </c>
    </row>
    <row r="3564" spans="1:13" x14ac:dyDescent="0.2">
      <c r="A3564" t="s">
        <v>306</v>
      </c>
      <c r="B3564" t="s">
        <v>17</v>
      </c>
      <c r="C3564">
        <v>3</v>
      </c>
      <c r="D3564">
        <v>5.4189999999999996</v>
      </c>
      <c r="E3564">
        <v>397</v>
      </c>
      <c r="F3564">
        <v>421</v>
      </c>
      <c r="G3564">
        <v>484</v>
      </c>
      <c r="H3564" t="s">
        <v>45</v>
      </c>
      <c r="I3564">
        <v>6511690</v>
      </c>
      <c r="J3564">
        <v>145868881</v>
      </c>
      <c r="K3564">
        <v>100</v>
      </c>
      <c r="L3564">
        <v>15.567</v>
      </c>
      <c r="M3564">
        <v>3</v>
      </c>
    </row>
    <row r="3565" spans="1:13" x14ac:dyDescent="0.2">
      <c r="A3565" t="s">
        <v>306</v>
      </c>
      <c r="B3565" t="s">
        <v>19</v>
      </c>
      <c r="C3565">
        <v>4</v>
      </c>
      <c r="D3565">
        <v>5.7430000000000003</v>
      </c>
      <c r="E3565">
        <v>509</v>
      </c>
      <c r="F3565">
        <v>524</v>
      </c>
      <c r="G3565">
        <v>559</v>
      </c>
      <c r="H3565" t="s">
        <v>45</v>
      </c>
      <c r="I3565">
        <v>1426288</v>
      </c>
      <c r="J3565">
        <v>48586767</v>
      </c>
      <c r="K3565">
        <v>33.31</v>
      </c>
      <c r="L3565">
        <v>5.1849999999999996</v>
      </c>
      <c r="M3565">
        <v>3</v>
      </c>
    </row>
    <row r="3566" spans="1:13" x14ac:dyDescent="0.2">
      <c r="A3566" t="s">
        <v>306</v>
      </c>
      <c r="B3566" t="s">
        <v>21</v>
      </c>
      <c r="C3566">
        <v>5</v>
      </c>
      <c r="D3566">
        <v>5.883</v>
      </c>
      <c r="E3566">
        <v>559</v>
      </c>
      <c r="F3566">
        <v>568</v>
      </c>
      <c r="G3566">
        <v>618</v>
      </c>
      <c r="H3566" t="s">
        <v>20</v>
      </c>
      <c r="I3566">
        <v>270456</v>
      </c>
      <c r="J3566">
        <v>13050901</v>
      </c>
      <c r="K3566">
        <v>8.9499999999999993</v>
      </c>
      <c r="L3566">
        <v>1.393</v>
      </c>
      <c r="M3566">
        <v>3</v>
      </c>
    </row>
    <row r="3567" spans="1:13" x14ac:dyDescent="0.2">
      <c r="A3567" t="s">
        <v>306</v>
      </c>
      <c r="B3567" t="s">
        <v>23</v>
      </c>
      <c r="C3567">
        <v>6</v>
      </c>
      <c r="D3567">
        <v>7.0949999999999998</v>
      </c>
      <c r="E3567">
        <v>936</v>
      </c>
      <c r="F3567">
        <v>951</v>
      </c>
      <c r="G3567">
        <v>998</v>
      </c>
      <c r="H3567" t="s">
        <v>158</v>
      </c>
      <c r="I3567">
        <v>293754</v>
      </c>
      <c r="J3567">
        <v>11808824</v>
      </c>
      <c r="K3567">
        <v>8.1</v>
      </c>
      <c r="L3567">
        <v>1.26</v>
      </c>
      <c r="M3567">
        <v>3</v>
      </c>
    </row>
    <row r="3568" spans="1:13" x14ac:dyDescent="0.2">
      <c r="A3568" t="s">
        <v>306</v>
      </c>
      <c r="B3568" t="s">
        <v>25</v>
      </c>
      <c r="C3568">
        <v>7</v>
      </c>
      <c r="D3568">
        <v>7.4989999999999997</v>
      </c>
      <c r="E3568">
        <v>1054</v>
      </c>
      <c r="F3568">
        <v>1079</v>
      </c>
      <c r="G3568">
        <v>1124</v>
      </c>
      <c r="H3568" t="s">
        <v>68</v>
      </c>
      <c r="I3568">
        <v>369589</v>
      </c>
      <c r="J3568">
        <v>13944790</v>
      </c>
      <c r="K3568">
        <v>9.56</v>
      </c>
      <c r="L3568">
        <v>1.488</v>
      </c>
      <c r="M3568">
        <v>3</v>
      </c>
    </row>
    <row r="3569" spans="1:13" x14ac:dyDescent="0.2">
      <c r="A3569" t="s">
        <v>306</v>
      </c>
      <c r="B3569" t="s">
        <v>27</v>
      </c>
      <c r="C3569">
        <v>8</v>
      </c>
      <c r="D3569">
        <v>8.4629999999999992</v>
      </c>
      <c r="E3569">
        <v>1368</v>
      </c>
      <c r="F3569">
        <v>1384</v>
      </c>
      <c r="G3569">
        <v>1418</v>
      </c>
      <c r="H3569" t="s">
        <v>54</v>
      </c>
      <c r="I3569">
        <v>217394</v>
      </c>
      <c r="J3569">
        <v>8328548</v>
      </c>
      <c r="K3569">
        <v>5.71</v>
      </c>
      <c r="L3569">
        <v>0.88900000000000001</v>
      </c>
      <c r="M3569">
        <v>3</v>
      </c>
    </row>
    <row r="3570" spans="1:13" x14ac:dyDescent="0.2">
      <c r="A3570" t="s">
        <v>306</v>
      </c>
      <c r="B3570" t="s">
        <v>29</v>
      </c>
      <c r="C3570">
        <v>9</v>
      </c>
      <c r="D3570">
        <v>8.9160000000000004</v>
      </c>
      <c r="E3570">
        <v>1456</v>
      </c>
      <c r="F3570">
        <v>1527</v>
      </c>
      <c r="G3570">
        <v>1580</v>
      </c>
      <c r="H3570" t="s">
        <v>64</v>
      </c>
      <c r="I3570">
        <v>203885</v>
      </c>
      <c r="J3570">
        <v>14017310</v>
      </c>
      <c r="K3570">
        <v>9.61</v>
      </c>
      <c r="L3570">
        <v>1.496</v>
      </c>
      <c r="M3570">
        <v>3</v>
      </c>
    </row>
    <row r="3571" spans="1:13" x14ac:dyDescent="0.2">
      <c r="A3571" t="s">
        <v>306</v>
      </c>
      <c r="B3571" t="s">
        <v>31</v>
      </c>
      <c r="C3571">
        <v>10</v>
      </c>
      <c r="D3571">
        <v>9.83</v>
      </c>
      <c r="E3571">
        <v>1792</v>
      </c>
      <c r="F3571">
        <v>1816</v>
      </c>
      <c r="G3571">
        <v>1827</v>
      </c>
      <c r="H3571" t="s">
        <v>95</v>
      </c>
      <c r="I3571">
        <v>264133</v>
      </c>
      <c r="J3571">
        <v>7363845</v>
      </c>
      <c r="K3571">
        <v>5.05</v>
      </c>
      <c r="L3571">
        <v>0.78600000000000003</v>
      </c>
      <c r="M3571">
        <v>3</v>
      </c>
    </row>
    <row r="3572" spans="1:13" x14ac:dyDescent="0.2">
      <c r="A3572" t="s">
        <v>306</v>
      </c>
      <c r="B3572" t="s">
        <v>33</v>
      </c>
      <c r="C3572">
        <v>11</v>
      </c>
      <c r="D3572">
        <v>9.9160000000000004</v>
      </c>
      <c r="E3572">
        <v>1827</v>
      </c>
      <c r="F3572">
        <v>1843</v>
      </c>
      <c r="G3572">
        <v>1900</v>
      </c>
      <c r="H3572" t="s">
        <v>101</v>
      </c>
      <c r="I3572">
        <v>228489</v>
      </c>
      <c r="J3572">
        <v>13874145</v>
      </c>
      <c r="K3572">
        <v>9.51</v>
      </c>
      <c r="L3572">
        <v>1.4810000000000001</v>
      </c>
      <c r="M3572">
        <v>3</v>
      </c>
    </row>
    <row r="3573" spans="1:13" x14ac:dyDescent="0.2">
      <c r="A3573" t="s">
        <v>306</v>
      </c>
      <c r="B3573" t="s">
        <v>35</v>
      </c>
      <c r="C3573">
        <v>12</v>
      </c>
      <c r="D3573">
        <v>10.156000000000001</v>
      </c>
      <c r="E3573">
        <v>1900</v>
      </c>
      <c r="F3573">
        <v>1919</v>
      </c>
      <c r="G3573">
        <v>1937</v>
      </c>
      <c r="H3573" t="s">
        <v>38</v>
      </c>
      <c r="I3573">
        <v>181778</v>
      </c>
      <c r="J3573">
        <v>6156098</v>
      </c>
      <c r="K3573">
        <v>4.22</v>
      </c>
      <c r="L3573">
        <v>0.65700000000000003</v>
      </c>
      <c r="M3573">
        <v>3</v>
      </c>
    </row>
    <row r="3574" spans="1:13" x14ac:dyDescent="0.2">
      <c r="A3574" t="s">
        <v>306</v>
      </c>
      <c r="B3574" t="s">
        <v>37</v>
      </c>
      <c r="C3574">
        <v>13</v>
      </c>
      <c r="D3574">
        <v>10.314</v>
      </c>
      <c r="E3574">
        <v>1937</v>
      </c>
      <c r="F3574">
        <v>1969</v>
      </c>
      <c r="G3574">
        <v>2010</v>
      </c>
      <c r="H3574" t="s">
        <v>22</v>
      </c>
      <c r="I3574">
        <v>374956</v>
      </c>
      <c r="J3574">
        <v>22202322</v>
      </c>
      <c r="K3574">
        <v>15.22</v>
      </c>
      <c r="L3574">
        <v>2.3690000000000002</v>
      </c>
      <c r="M3574">
        <v>3</v>
      </c>
    </row>
    <row r="3575" spans="1:13" x14ac:dyDescent="0.2">
      <c r="A3575" t="s">
        <v>306</v>
      </c>
      <c r="B3575" t="s">
        <v>39</v>
      </c>
      <c r="C3575">
        <v>14</v>
      </c>
      <c r="D3575">
        <v>12.026999999999999</v>
      </c>
      <c r="E3575">
        <v>2494</v>
      </c>
      <c r="F3575">
        <v>2511</v>
      </c>
      <c r="G3575">
        <v>2553</v>
      </c>
      <c r="H3575" t="s">
        <v>84</v>
      </c>
      <c r="I3575">
        <v>227172</v>
      </c>
      <c r="J3575">
        <v>9564845</v>
      </c>
      <c r="K3575">
        <v>6.56</v>
      </c>
      <c r="L3575">
        <v>1.0209999999999999</v>
      </c>
      <c r="M3575">
        <v>3</v>
      </c>
    </row>
    <row r="3576" spans="1:13" x14ac:dyDescent="0.2">
      <c r="A3576" t="s">
        <v>306</v>
      </c>
      <c r="B3576" t="s">
        <v>40</v>
      </c>
      <c r="C3576">
        <v>15</v>
      </c>
      <c r="D3576">
        <v>12.291</v>
      </c>
      <c r="E3576">
        <v>2579</v>
      </c>
      <c r="F3576">
        <v>2595</v>
      </c>
      <c r="G3576">
        <v>2621</v>
      </c>
      <c r="H3576" t="s">
        <v>52</v>
      </c>
      <c r="I3576">
        <v>425015</v>
      </c>
      <c r="J3576">
        <v>13204400</v>
      </c>
      <c r="K3576">
        <v>9.0500000000000007</v>
      </c>
      <c r="L3576">
        <v>1.409</v>
      </c>
      <c r="M3576">
        <v>3</v>
      </c>
    </row>
    <row r="3577" spans="1:13" x14ac:dyDescent="0.2">
      <c r="A3577" t="s">
        <v>306</v>
      </c>
      <c r="B3577" t="s">
        <v>41</v>
      </c>
      <c r="C3577">
        <v>16</v>
      </c>
      <c r="D3577">
        <v>13.361000000000001</v>
      </c>
      <c r="E3577">
        <v>2907</v>
      </c>
      <c r="F3577">
        <v>2933</v>
      </c>
      <c r="G3577">
        <v>2946</v>
      </c>
      <c r="H3577" t="s">
        <v>14</v>
      </c>
      <c r="I3577">
        <v>214791</v>
      </c>
      <c r="J3577">
        <v>6672287</v>
      </c>
      <c r="K3577">
        <v>4.57</v>
      </c>
      <c r="L3577">
        <v>0.71199999999999997</v>
      </c>
      <c r="M3577">
        <v>3</v>
      </c>
    </row>
    <row r="3578" spans="1:13" x14ac:dyDescent="0.2">
      <c r="A3578" t="s">
        <v>306</v>
      </c>
      <c r="B3578" t="s">
        <v>42</v>
      </c>
      <c r="C3578">
        <v>17</v>
      </c>
      <c r="D3578">
        <v>13.510999999999999</v>
      </c>
      <c r="E3578">
        <v>2965</v>
      </c>
      <c r="F3578">
        <v>2980</v>
      </c>
      <c r="G3578">
        <v>3052</v>
      </c>
      <c r="H3578" t="s">
        <v>30</v>
      </c>
      <c r="I3578">
        <v>2229680</v>
      </c>
      <c r="J3578">
        <v>69009396</v>
      </c>
      <c r="K3578">
        <v>47.31</v>
      </c>
      <c r="L3578">
        <v>7.3650000000000002</v>
      </c>
      <c r="M3578">
        <v>3</v>
      </c>
    </row>
    <row r="3579" spans="1:13" x14ac:dyDescent="0.2">
      <c r="A3579" t="s">
        <v>306</v>
      </c>
      <c r="B3579" t="s">
        <v>44</v>
      </c>
      <c r="C3579">
        <v>18</v>
      </c>
      <c r="D3579">
        <v>15.157999999999999</v>
      </c>
      <c r="E3579">
        <v>3476</v>
      </c>
      <c r="F3579">
        <v>3501</v>
      </c>
      <c r="G3579">
        <v>3521</v>
      </c>
      <c r="H3579" t="s">
        <v>28</v>
      </c>
      <c r="I3579">
        <v>229188</v>
      </c>
      <c r="J3579">
        <v>7628789</v>
      </c>
      <c r="K3579">
        <v>5.23</v>
      </c>
      <c r="L3579">
        <v>0.81399999999999995</v>
      </c>
      <c r="M3579">
        <v>3</v>
      </c>
    </row>
    <row r="3580" spans="1:13" x14ac:dyDescent="0.2">
      <c r="A3580" t="s">
        <v>306</v>
      </c>
      <c r="B3580" t="s">
        <v>46</v>
      </c>
      <c r="C3580">
        <v>19</v>
      </c>
      <c r="D3580">
        <v>15.266</v>
      </c>
      <c r="E3580">
        <v>3521</v>
      </c>
      <c r="F3580">
        <v>3535</v>
      </c>
      <c r="G3580">
        <v>3564</v>
      </c>
      <c r="H3580" t="s">
        <v>117</v>
      </c>
      <c r="I3580">
        <v>161687</v>
      </c>
      <c r="J3580">
        <v>4624366</v>
      </c>
      <c r="K3580">
        <v>3.17</v>
      </c>
      <c r="L3580">
        <v>0.49399999999999999</v>
      </c>
      <c r="M3580">
        <v>3</v>
      </c>
    </row>
    <row r="3581" spans="1:13" x14ac:dyDescent="0.2">
      <c r="A3581" t="s">
        <v>306</v>
      </c>
      <c r="B3581" t="s">
        <v>48</v>
      </c>
      <c r="C3581">
        <v>20</v>
      </c>
      <c r="D3581">
        <v>15.436</v>
      </c>
      <c r="E3581">
        <v>3564</v>
      </c>
      <c r="F3581">
        <v>3589</v>
      </c>
      <c r="G3581">
        <v>3601</v>
      </c>
      <c r="H3581" t="s">
        <v>157</v>
      </c>
      <c r="I3581">
        <v>109437</v>
      </c>
      <c r="J3581">
        <v>2086533</v>
      </c>
      <c r="K3581">
        <v>1.43</v>
      </c>
      <c r="L3581">
        <v>0.223</v>
      </c>
      <c r="M3581">
        <v>3</v>
      </c>
    </row>
    <row r="3582" spans="1:13" x14ac:dyDescent="0.2">
      <c r="A3582" t="s">
        <v>306</v>
      </c>
      <c r="B3582" t="s">
        <v>50</v>
      </c>
      <c r="C3582">
        <v>21</v>
      </c>
      <c r="D3582">
        <v>15.712</v>
      </c>
      <c r="E3582">
        <v>3659</v>
      </c>
      <c r="F3582">
        <v>3676</v>
      </c>
      <c r="G3582">
        <v>3697</v>
      </c>
      <c r="H3582" t="s">
        <v>155</v>
      </c>
      <c r="I3582">
        <v>150784</v>
      </c>
      <c r="J3582">
        <v>4320568</v>
      </c>
      <c r="K3582">
        <v>2.96</v>
      </c>
      <c r="L3582">
        <v>0.46100000000000002</v>
      </c>
      <c r="M3582">
        <v>3</v>
      </c>
    </row>
    <row r="3583" spans="1:13" x14ac:dyDescent="0.2">
      <c r="A3583" t="s">
        <v>306</v>
      </c>
      <c r="B3583" t="s">
        <v>51</v>
      </c>
      <c r="C3583">
        <v>22</v>
      </c>
      <c r="D3583">
        <v>16</v>
      </c>
      <c r="E3583">
        <v>3751</v>
      </c>
      <c r="F3583">
        <v>3767</v>
      </c>
      <c r="G3583">
        <v>3788</v>
      </c>
      <c r="H3583" t="s">
        <v>22</v>
      </c>
      <c r="I3583">
        <v>472595</v>
      </c>
      <c r="J3583">
        <v>12627911</v>
      </c>
      <c r="K3583">
        <v>8.66</v>
      </c>
      <c r="L3583">
        <v>1.3480000000000001</v>
      </c>
      <c r="M3583">
        <v>3</v>
      </c>
    </row>
    <row r="3584" spans="1:13" x14ac:dyDescent="0.2">
      <c r="A3584" t="s">
        <v>306</v>
      </c>
      <c r="B3584" t="s">
        <v>53</v>
      </c>
      <c r="C3584">
        <v>23</v>
      </c>
      <c r="D3584">
        <v>16.210999999999999</v>
      </c>
      <c r="E3584">
        <v>3819</v>
      </c>
      <c r="F3584">
        <v>3834</v>
      </c>
      <c r="G3584">
        <v>3856</v>
      </c>
      <c r="H3584" t="s">
        <v>26</v>
      </c>
      <c r="I3584">
        <v>448799</v>
      </c>
      <c r="J3584">
        <v>13370739</v>
      </c>
      <c r="K3584">
        <v>9.17</v>
      </c>
      <c r="L3584">
        <v>1.427</v>
      </c>
      <c r="M3584">
        <v>3</v>
      </c>
    </row>
    <row r="3585" spans="1:13" x14ac:dyDescent="0.2">
      <c r="A3585" t="s">
        <v>306</v>
      </c>
      <c r="B3585" t="s">
        <v>55</v>
      </c>
      <c r="C3585">
        <v>24</v>
      </c>
      <c r="D3585">
        <v>16.367000000000001</v>
      </c>
      <c r="E3585">
        <v>3856</v>
      </c>
      <c r="F3585">
        <v>3883</v>
      </c>
      <c r="G3585">
        <v>3910</v>
      </c>
      <c r="H3585" t="s">
        <v>22</v>
      </c>
      <c r="I3585">
        <v>1853759</v>
      </c>
      <c r="J3585">
        <v>53185858</v>
      </c>
      <c r="K3585">
        <v>36.46</v>
      </c>
      <c r="L3585">
        <v>5.6760000000000002</v>
      </c>
      <c r="M3585">
        <v>3</v>
      </c>
    </row>
    <row r="3586" spans="1:13" x14ac:dyDescent="0.2">
      <c r="A3586" t="s">
        <v>306</v>
      </c>
      <c r="B3586" t="s">
        <v>57</v>
      </c>
      <c r="C3586">
        <v>25</v>
      </c>
      <c r="D3586">
        <v>16.547000000000001</v>
      </c>
      <c r="E3586">
        <v>3910</v>
      </c>
      <c r="F3586">
        <v>3940</v>
      </c>
      <c r="G3586">
        <v>3967</v>
      </c>
      <c r="H3586" t="s">
        <v>122</v>
      </c>
      <c r="I3586">
        <v>2066691</v>
      </c>
      <c r="J3586">
        <v>52171285</v>
      </c>
      <c r="K3586">
        <v>35.770000000000003</v>
      </c>
      <c r="L3586">
        <v>5.5679999999999996</v>
      </c>
      <c r="M3586">
        <v>3</v>
      </c>
    </row>
    <row r="3587" spans="1:13" x14ac:dyDescent="0.2">
      <c r="A3587" t="s">
        <v>306</v>
      </c>
      <c r="B3587" t="s">
        <v>58</v>
      </c>
      <c r="C3587">
        <v>26</v>
      </c>
      <c r="D3587">
        <v>17.324999999999999</v>
      </c>
      <c r="E3587">
        <v>4159</v>
      </c>
      <c r="F3587">
        <v>4187</v>
      </c>
      <c r="G3587">
        <v>4198</v>
      </c>
      <c r="H3587" t="s">
        <v>45</v>
      </c>
      <c r="I3587">
        <v>207251</v>
      </c>
      <c r="J3587">
        <v>5564575</v>
      </c>
      <c r="K3587">
        <v>3.81</v>
      </c>
      <c r="L3587">
        <v>0.59399999999999997</v>
      </c>
      <c r="M3587">
        <v>3</v>
      </c>
    </row>
    <row r="3588" spans="1:13" x14ac:dyDescent="0.2">
      <c r="A3588" t="s">
        <v>306</v>
      </c>
      <c r="B3588" t="s">
        <v>59</v>
      </c>
      <c r="C3588">
        <v>27</v>
      </c>
      <c r="D3588">
        <v>17.431000000000001</v>
      </c>
      <c r="E3588">
        <v>4198</v>
      </c>
      <c r="F3588">
        <v>4220</v>
      </c>
      <c r="G3588">
        <v>4242</v>
      </c>
      <c r="H3588" t="s">
        <v>30</v>
      </c>
      <c r="I3588">
        <v>764434</v>
      </c>
      <c r="J3588">
        <v>20487318</v>
      </c>
      <c r="K3588">
        <v>14.05</v>
      </c>
      <c r="L3588">
        <v>2.1859999999999999</v>
      </c>
      <c r="M3588">
        <v>3</v>
      </c>
    </row>
    <row r="3589" spans="1:13" x14ac:dyDescent="0.2">
      <c r="A3589" t="s">
        <v>306</v>
      </c>
      <c r="B3589" t="s">
        <v>60</v>
      </c>
      <c r="C3589">
        <v>28</v>
      </c>
      <c r="D3589">
        <v>18.178000000000001</v>
      </c>
      <c r="E3589">
        <v>4432</v>
      </c>
      <c r="F3589">
        <v>4456</v>
      </c>
      <c r="G3589">
        <v>4505</v>
      </c>
      <c r="H3589" t="s">
        <v>162</v>
      </c>
      <c r="I3589">
        <v>627044</v>
      </c>
      <c r="J3589">
        <v>20245333</v>
      </c>
      <c r="K3589">
        <v>13.88</v>
      </c>
      <c r="L3589">
        <v>2.161</v>
      </c>
      <c r="M3589">
        <v>3</v>
      </c>
    </row>
    <row r="3590" spans="1:13" x14ac:dyDescent="0.2">
      <c r="A3590" t="s">
        <v>306</v>
      </c>
      <c r="B3590" t="s">
        <v>61</v>
      </c>
      <c r="C3590">
        <v>29</v>
      </c>
      <c r="D3590">
        <v>18.518000000000001</v>
      </c>
      <c r="E3590">
        <v>4532</v>
      </c>
      <c r="F3590">
        <v>4564</v>
      </c>
      <c r="G3590">
        <v>4576</v>
      </c>
      <c r="H3590" t="s">
        <v>49</v>
      </c>
      <c r="I3590">
        <v>152821</v>
      </c>
      <c r="J3590">
        <v>3747910</v>
      </c>
      <c r="K3590">
        <v>2.57</v>
      </c>
      <c r="L3590">
        <v>0.4</v>
      </c>
      <c r="M3590">
        <v>3</v>
      </c>
    </row>
    <row r="3591" spans="1:13" x14ac:dyDescent="0.2">
      <c r="A3591" t="s">
        <v>306</v>
      </c>
      <c r="B3591" t="s">
        <v>62</v>
      </c>
      <c r="C3591">
        <v>30</v>
      </c>
      <c r="D3591">
        <v>18.692</v>
      </c>
      <c r="E3591">
        <v>4595</v>
      </c>
      <c r="F3591">
        <v>4619</v>
      </c>
      <c r="G3591">
        <v>4636</v>
      </c>
      <c r="H3591" t="s">
        <v>115</v>
      </c>
      <c r="I3591">
        <v>372808</v>
      </c>
      <c r="J3591">
        <v>13638097</v>
      </c>
      <c r="K3591">
        <v>9.35</v>
      </c>
      <c r="L3591">
        <v>1.4550000000000001</v>
      </c>
      <c r="M3591">
        <v>3</v>
      </c>
    </row>
    <row r="3592" spans="1:13" x14ac:dyDescent="0.2">
      <c r="A3592" t="s">
        <v>306</v>
      </c>
      <c r="B3592" t="s">
        <v>63</v>
      </c>
      <c r="C3592">
        <v>31</v>
      </c>
      <c r="D3592">
        <v>18.998999999999999</v>
      </c>
      <c r="E3592">
        <v>4693</v>
      </c>
      <c r="F3592">
        <v>4716</v>
      </c>
      <c r="G3592">
        <v>4742</v>
      </c>
      <c r="H3592" t="s">
        <v>118</v>
      </c>
      <c r="I3592">
        <v>1672551</v>
      </c>
      <c r="J3592">
        <v>47918189</v>
      </c>
      <c r="K3592">
        <v>32.85</v>
      </c>
      <c r="L3592">
        <v>5.1139999999999999</v>
      </c>
      <c r="M3592">
        <v>3</v>
      </c>
    </row>
    <row r="3593" spans="1:13" x14ac:dyDescent="0.2">
      <c r="A3593" t="s">
        <v>306</v>
      </c>
      <c r="B3593" t="s">
        <v>65</v>
      </c>
      <c r="C3593">
        <v>32</v>
      </c>
      <c r="D3593">
        <v>19.395</v>
      </c>
      <c r="E3593">
        <v>4825</v>
      </c>
      <c r="F3593">
        <v>4841</v>
      </c>
      <c r="G3593">
        <v>4851</v>
      </c>
      <c r="H3593" t="s">
        <v>43</v>
      </c>
      <c r="I3593">
        <v>260871</v>
      </c>
      <c r="J3593">
        <v>6663271</v>
      </c>
      <c r="K3593">
        <v>4.57</v>
      </c>
      <c r="L3593">
        <v>0.71099999999999997</v>
      </c>
      <c r="M3593">
        <v>3</v>
      </c>
    </row>
    <row r="3594" spans="1:13" x14ac:dyDescent="0.2">
      <c r="A3594" t="s">
        <v>306</v>
      </c>
      <c r="B3594" t="s">
        <v>67</v>
      </c>
      <c r="C3594">
        <v>33</v>
      </c>
      <c r="D3594">
        <v>19.501000000000001</v>
      </c>
      <c r="E3594">
        <v>4851</v>
      </c>
      <c r="F3594">
        <v>4875</v>
      </c>
      <c r="G3594">
        <v>4893</v>
      </c>
      <c r="H3594" t="s">
        <v>52</v>
      </c>
      <c r="I3594">
        <v>1287595</v>
      </c>
      <c r="J3594">
        <v>33707580</v>
      </c>
      <c r="K3594">
        <v>23.11</v>
      </c>
      <c r="L3594">
        <v>3.597</v>
      </c>
      <c r="M3594">
        <v>3</v>
      </c>
    </row>
    <row r="3595" spans="1:13" x14ac:dyDescent="0.2">
      <c r="A3595" t="s">
        <v>306</v>
      </c>
      <c r="B3595" t="s">
        <v>69</v>
      </c>
      <c r="C3595">
        <v>34</v>
      </c>
      <c r="D3595">
        <v>19.904</v>
      </c>
      <c r="E3595">
        <v>4963</v>
      </c>
      <c r="F3595">
        <v>5002</v>
      </c>
      <c r="G3595">
        <v>5020</v>
      </c>
      <c r="H3595" t="s">
        <v>126</v>
      </c>
      <c r="I3595">
        <v>180653</v>
      </c>
      <c r="J3595">
        <v>5343654</v>
      </c>
      <c r="K3595">
        <v>3.66</v>
      </c>
      <c r="L3595">
        <v>0.56999999999999995</v>
      </c>
      <c r="M3595">
        <v>3</v>
      </c>
    </row>
    <row r="3596" spans="1:13" x14ac:dyDescent="0.2">
      <c r="A3596" t="s">
        <v>306</v>
      </c>
      <c r="B3596" t="s">
        <v>70</v>
      </c>
      <c r="C3596">
        <v>35</v>
      </c>
      <c r="D3596">
        <v>20.134</v>
      </c>
      <c r="E3596">
        <v>5057</v>
      </c>
      <c r="F3596">
        <v>5075</v>
      </c>
      <c r="G3596">
        <v>5084</v>
      </c>
      <c r="H3596" t="s">
        <v>14</v>
      </c>
      <c r="I3596">
        <v>370851</v>
      </c>
      <c r="J3596">
        <v>9644165</v>
      </c>
      <c r="K3596">
        <v>6.61</v>
      </c>
      <c r="L3596">
        <v>1.0289999999999999</v>
      </c>
      <c r="M3596">
        <v>3</v>
      </c>
    </row>
    <row r="3597" spans="1:13" x14ac:dyDescent="0.2">
      <c r="A3597" t="s">
        <v>306</v>
      </c>
      <c r="B3597" t="s">
        <v>71</v>
      </c>
      <c r="C3597">
        <v>36</v>
      </c>
      <c r="D3597">
        <v>20.192</v>
      </c>
      <c r="E3597">
        <v>5084</v>
      </c>
      <c r="F3597">
        <v>5093</v>
      </c>
      <c r="G3597">
        <v>5128</v>
      </c>
      <c r="H3597" t="s">
        <v>49</v>
      </c>
      <c r="I3597">
        <v>332415</v>
      </c>
      <c r="J3597">
        <v>10698970</v>
      </c>
      <c r="K3597">
        <v>7.33</v>
      </c>
      <c r="L3597">
        <v>1.1419999999999999</v>
      </c>
      <c r="M3597">
        <v>3</v>
      </c>
    </row>
    <row r="3598" spans="1:13" x14ac:dyDescent="0.2">
      <c r="A3598" t="s">
        <v>306</v>
      </c>
      <c r="B3598" t="s">
        <v>72</v>
      </c>
      <c r="C3598">
        <v>37</v>
      </c>
      <c r="D3598">
        <v>21.63</v>
      </c>
      <c r="E3598">
        <v>5534</v>
      </c>
      <c r="F3598">
        <v>5548</v>
      </c>
      <c r="G3598">
        <v>5568</v>
      </c>
      <c r="H3598" t="s">
        <v>49</v>
      </c>
      <c r="I3598">
        <v>149538</v>
      </c>
      <c r="J3598">
        <v>4118056</v>
      </c>
      <c r="K3598">
        <v>2.82</v>
      </c>
      <c r="L3598">
        <v>0.439</v>
      </c>
      <c r="M3598">
        <v>3</v>
      </c>
    </row>
    <row r="3599" spans="1:13" x14ac:dyDescent="0.2">
      <c r="A3599" t="s">
        <v>306</v>
      </c>
      <c r="B3599" t="s">
        <v>73</v>
      </c>
      <c r="C3599">
        <v>38</v>
      </c>
      <c r="D3599">
        <v>21.832999999999998</v>
      </c>
      <c r="E3599">
        <v>5593</v>
      </c>
      <c r="F3599">
        <v>5612</v>
      </c>
      <c r="G3599">
        <v>5645</v>
      </c>
      <c r="H3599" t="s">
        <v>76</v>
      </c>
      <c r="I3599">
        <v>1459877</v>
      </c>
      <c r="J3599">
        <v>37514414</v>
      </c>
      <c r="K3599">
        <v>25.72</v>
      </c>
      <c r="L3599">
        <v>4.0039999999999996</v>
      </c>
      <c r="M3599">
        <v>3</v>
      </c>
    </row>
    <row r="3600" spans="1:13" x14ac:dyDescent="0.2">
      <c r="A3600" t="s">
        <v>306</v>
      </c>
      <c r="B3600" t="s">
        <v>74</v>
      </c>
      <c r="C3600">
        <v>39</v>
      </c>
      <c r="D3600">
        <v>22.074000000000002</v>
      </c>
      <c r="E3600">
        <v>5670</v>
      </c>
      <c r="F3600">
        <v>5689</v>
      </c>
      <c r="G3600">
        <v>5711</v>
      </c>
      <c r="H3600" t="s">
        <v>153</v>
      </c>
      <c r="I3600">
        <v>332984</v>
      </c>
      <c r="J3600">
        <v>8533028</v>
      </c>
      <c r="K3600">
        <v>5.85</v>
      </c>
      <c r="L3600">
        <v>0.91100000000000003</v>
      </c>
      <c r="M3600">
        <v>3</v>
      </c>
    </row>
    <row r="3601" spans="1:13" x14ac:dyDescent="0.2">
      <c r="A3601" t="s">
        <v>306</v>
      </c>
      <c r="B3601" t="s">
        <v>75</v>
      </c>
      <c r="C3601">
        <v>40</v>
      </c>
      <c r="D3601">
        <v>22.280999999999999</v>
      </c>
      <c r="E3601">
        <v>5711</v>
      </c>
      <c r="F3601">
        <v>5754</v>
      </c>
      <c r="G3601">
        <v>5782</v>
      </c>
      <c r="H3601" t="s">
        <v>147</v>
      </c>
      <c r="I3601">
        <v>794819</v>
      </c>
      <c r="J3601">
        <v>24864712</v>
      </c>
      <c r="K3601">
        <v>17.05</v>
      </c>
      <c r="L3601">
        <v>2.6539999999999999</v>
      </c>
      <c r="M3601">
        <v>3</v>
      </c>
    </row>
    <row r="3602" spans="1:13" x14ac:dyDescent="0.2">
      <c r="A3602" t="s">
        <v>306</v>
      </c>
      <c r="B3602" t="s">
        <v>77</v>
      </c>
      <c r="C3602">
        <v>41</v>
      </c>
      <c r="D3602">
        <v>22.690999999999999</v>
      </c>
      <c r="E3602">
        <v>5856</v>
      </c>
      <c r="F3602">
        <v>5884</v>
      </c>
      <c r="G3602">
        <v>5930</v>
      </c>
      <c r="H3602" t="s">
        <v>66</v>
      </c>
      <c r="I3602">
        <v>579222</v>
      </c>
      <c r="J3602">
        <v>16433334</v>
      </c>
      <c r="K3602">
        <v>11.27</v>
      </c>
      <c r="L3602">
        <v>1.754</v>
      </c>
      <c r="M3602">
        <v>3</v>
      </c>
    </row>
    <row r="3603" spans="1:13" x14ac:dyDescent="0.2">
      <c r="A3603" t="s">
        <v>306</v>
      </c>
      <c r="B3603" t="s">
        <v>78</v>
      </c>
      <c r="C3603">
        <v>42</v>
      </c>
      <c r="D3603">
        <v>23.103999999999999</v>
      </c>
      <c r="E3603">
        <v>5966</v>
      </c>
      <c r="F3603">
        <v>6014</v>
      </c>
      <c r="G3603">
        <v>6031</v>
      </c>
      <c r="H3603" t="s">
        <v>95</v>
      </c>
      <c r="I3603">
        <v>875862</v>
      </c>
      <c r="J3603">
        <v>23610842</v>
      </c>
      <c r="K3603">
        <v>16.190000000000001</v>
      </c>
      <c r="L3603">
        <v>2.52</v>
      </c>
      <c r="M3603">
        <v>3</v>
      </c>
    </row>
    <row r="3604" spans="1:13" x14ac:dyDescent="0.2">
      <c r="A3604" t="s">
        <v>306</v>
      </c>
      <c r="B3604" t="s">
        <v>79</v>
      </c>
      <c r="C3604">
        <v>43</v>
      </c>
      <c r="D3604">
        <v>23.193000000000001</v>
      </c>
      <c r="E3604">
        <v>6031</v>
      </c>
      <c r="F3604">
        <v>6042</v>
      </c>
      <c r="G3604">
        <v>6075</v>
      </c>
      <c r="H3604" t="s">
        <v>34</v>
      </c>
      <c r="I3604">
        <v>167070</v>
      </c>
      <c r="J3604">
        <v>5511231</v>
      </c>
      <c r="K3604">
        <v>3.78</v>
      </c>
      <c r="L3604">
        <v>0.58799999999999997</v>
      </c>
      <c r="M3604">
        <v>3</v>
      </c>
    </row>
    <row r="3605" spans="1:13" x14ac:dyDescent="0.2">
      <c r="A3605" t="s">
        <v>306</v>
      </c>
      <c r="B3605" t="s">
        <v>80</v>
      </c>
      <c r="C3605">
        <v>44</v>
      </c>
      <c r="D3605">
        <v>23.911999999999999</v>
      </c>
      <c r="E3605">
        <v>6250</v>
      </c>
      <c r="F3605">
        <v>6270</v>
      </c>
      <c r="G3605">
        <v>6299</v>
      </c>
      <c r="H3605" t="s">
        <v>54</v>
      </c>
      <c r="I3605">
        <v>320145</v>
      </c>
      <c r="J3605">
        <v>9264303</v>
      </c>
      <c r="K3605">
        <v>6.35</v>
      </c>
      <c r="L3605">
        <v>0.98899999999999999</v>
      </c>
      <c r="M3605">
        <v>3</v>
      </c>
    </row>
    <row r="3606" spans="1:13" x14ac:dyDescent="0.2">
      <c r="A3606" t="s">
        <v>306</v>
      </c>
      <c r="B3606" t="s">
        <v>81</v>
      </c>
      <c r="C3606">
        <v>45</v>
      </c>
      <c r="D3606">
        <v>24.327000000000002</v>
      </c>
      <c r="E3606">
        <v>6389</v>
      </c>
      <c r="F3606">
        <v>6401</v>
      </c>
      <c r="G3606">
        <v>6417</v>
      </c>
      <c r="H3606" t="s">
        <v>26</v>
      </c>
      <c r="I3606">
        <v>235296</v>
      </c>
      <c r="J3606">
        <v>5649601</v>
      </c>
      <c r="K3606">
        <v>3.87</v>
      </c>
      <c r="L3606">
        <v>0.60299999999999998</v>
      </c>
      <c r="M3606">
        <v>3</v>
      </c>
    </row>
    <row r="3607" spans="1:13" x14ac:dyDescent="0.2">
      <c r="A3607" t="s">
        <v>306</v>
      </c>
      <c r="B3607" t="s">
        <v>82</v>
      </c>
      <c r="C3607">
        <v>46</v>
      </c>
      <c r="D3607">
        <v>24.599</v>
      </c>
      <c r="E3607">
        <v>6470</v>
      </c>
      <c r="F3607">
        <v>6487</v>
      </c>
      <c r="G3607">
        <v>6504</v>
      </c>
      <c r="H3607" t="s">
        <v>36</v>
      </c>
      <c r="I3607">
        <v>211894</v>
      </c>
      <c r="J3607">
        <v>4999392</v>
      </c>
      <c r="K3607">
        <v>3.43</v>
      </c>
      <c r="L3607">
        <v>0.53400000000000003</v>
      </c>
      <c r="M3607">
        <v>3</v>
      </c>
    </row>
    <row r="3608" spans="1:13" x14ac:dyDescent="0.2">
      <c r="A3608" t="s">
        <v>306</v>
      </c>
      <c r="B3608" t="s">
        <v>83</v>
      </c>
      <c r="C3608">
        <v>47</v>
      </c>
      <c r="D3608">
        <v>26.690999999999999</v>
      </c>
      <c r="E3608">
        <v>7113</v>
      </c>
      <c r="F3608">
        <v>7148</v>
      </c>
      <c r="G3608">
        <v>7180</v>
      </c>
      <c r="H3608" t="s">
        <v>145</v>
      </c>
      <c r="I3608">
        <v>195404</v>
      </c>
      <c r="J3608">
        <v>6750107</v>
      </c>
      <c r="K3608">
        <v>4.63</v>
      </c>
      <c r="L3608">
        <v>0.72</v>
      </c>
      <c r="M3608">
        <v>3</v>
      </c>
    </row>
    <row r="3609" spans="1:13" x14ac:dyDescent="0.2">
      <c r="A3609" t="s">
        <v>306</v>
      </c>
      <c r="B3609" t="s">
        <v>85</v>
      </c>
      <c r="C3609">
        <v>48</v>
      </c>
      <c r="D3609">
        <v>26.99</v>
      </c>
      <c r="E3609">
        <v>7217</v>
      </c>
      <c r="F3609">
        <v>7243</v>
      </c>
      <c r="G3609">
        <v>7266</v>
      </c>
      <c r="H3609" t="s">
        <v>145</v>
      </c>
      <c r="I3609">
        <v>186744</v>
      </c>
      <c r="J3609">
        <v>4838254</v>
      </c>
      <c r="K3609">
        <v>3.32</v>
      </c>
      <c r="L3609">
        <v>0.51600000000000001</v>
      </c>
      <c r="M3609">
        <v>3</v>
      </c>
    </row>
    <row r="3610" spans="1:13" x14ac:dyDescent="0.2">
      <c r="A3610" t="s">
        <v>306</v>
      </c>
      <c r="B3610" t="s">
        <v>86</v>
      </c>
      <c r="C3610">
        <v>49</v>
      </c>
      <c r="D3610">
        <v>27.190999999999999</v>
      </c>
      <c r="E3610">
        <v>7272</v>
      </c>
      <c r="F3610">
        <v>7307</v>
      </c>
      <c r="G3610">
        <v>7332</v>
      </c>
      <c r="H3610" t="s">
        <v>158</v>
      </c>
      <c r="I3610">
        <v>486274</v>
      </c>
      <c r="J3610">
        <v>13796954</v>
      </c>
      <c r="K3610">
        <v>9.4600000000000009</v>
      </c>
      <c r="L3610">
        <v>1.472</v>
      </c>
      <c r="M3610">
        <v>3</v>
      </c>
    </row>
    <row r="3611" spans="1:13" x14ac:dyDescent="0.2">
      <c r="A3611" t="s">
        <v>306</v>
      </c>
      <c r="B3611" t="s">
        <v>87</v>
      </c>
      <c r="C3611">
        <v>50</v>
      </c>
      <c r="D3611">
        <v>31.236000000000001</v>
      </c>
      <c r="E3611">
        <v>8555</v>
      </c>
      <c r="F3611">
        <v>8586</v>
      </c>
      <c r="G3611">
        <v>8624</v>
      </c>
      <c r="H3611" t="s">
        <v>114</v>
      </c>
      <c r="I3611">
        <v>340034</v>
      </c>
      <c r="J3611">
        <v>10643920</v>
      </c>
      <c r="K3611">
        <v>7.3</v>
      </c>
      <c r="L3611">
        <v>1.1359999999999999</v>
      </c>
      <c r="M3611">
        <v>3</v>
      </c>
    </row>
    <row r="3612" spans="1:13" x14ac:dyDescent="0.2">
      <c r="A3612" t="s">
        <v>306</v>
      </c>
      <c r="B3612" t="s">
        <v>88</v>
      </c>
      <c r="C3612">
        <v>51</v>
      </c>
      <c r="D3612">
        <v>32.003</v>
      </c>
      <c r="E3612">
        <v>8797</v>
      </c>
      <c r="F3612">
        <v>8828</v>
      </c>
      <c r="G3612">
        <v>8872</v>
      </c>
      <c r="H3612" t="s">
        <v>66</v>
      </c>
      <c r="I3612">
        <v>585898</v>
      </c>
      <c r="J3612">
        <v>18769441</v>
      </c>
      <c r="K3612">
        <v>12.87</v>
      </c>
      <c r="L3612">
        <v>2.0030000000000001</v>
      </c>
      <c r="M3612">
        <v>3</v>
      </c>
    </row>
    <row r="3613" spans="1:13" x14ac:dyDescent="0.2">
      <c r="A3613" t="s">
        <v>307</v>
      </c>
      <c r="B3613" t="s">
        <v>13</v>
      </c>
      <c r="C3613">
        <v>1</v>
      </c>
      <c r="D3613">
        <v>4.6239999999999997</v>
      </c>
      <c r="E3613">
        <v>149</v>
      </c>
      <c r="F3613">
        <v>170</v>
      </c>
      <c r="G3613">
        <v>189</v>
      </c>
      <c r="H3613" t="s">
        <v>126</v>
      </c>
      <c r="I3613">
        <v>77799</v>
      </c>
      <c r="J3613">
        <v>4390547</v>
      </c>
      <c r="K3613">
        <v>2.44</v>
      </c>
      <c r="L3613">
        <v>0.55000000000000004</v>
      </c>
      <c r="M3613">
        <v>3</v>
      </c>
    </row>
    <row r="3614" spans="1:13" x14ac:dyDescent="0.2">
      <c r="A3614" t="s">
        <v>307</v>
      </c>
      <c r="B3614" t="s">
        <v>15</v>
      </c>
      <c r="C3614">
        <v>2</v>
      </c>
      <c r="D3614">
        <v>4.7859999999999996</v>
      </c>
      <c r="E3614">
        <v>189</v>
      </c>
      <c r="F3614">
        <v>221</v>
      </c>
      <c r="G3614">
        <v>232</v>
      </c>
      <c r="H3614" t="s">
        <v>49</v>
      </c>
      <c r="I3614">
        <v>94197</v>
      </c>
      <c r="J3614">
        <v>4747734</v>
      </c>
      <c r="K3614">
        <v>2.64</v>
      </c>
      <c r="L3614">
        <v>0.59399999999999997</v>
      </c>
      <c r="M3614">
        <v>3</v>
      </c>
    </row>
    <row r="3615" spans="1:13" x14ac:dyDescent="0.2">
      <c r="A3615" t="s">
        <v>307</v>
      </c>
      <c r="B3615" t="s">
        <v>17</v>
      </c>
      <c r="C3615">
        <v>3</v>
      </c>
      <c r="D3615">
        <v>4.8620000000000001</v>
      </c>
      <c r="E3615">
        <v>232</v>
      </c>
      <c r="F3615">
        <v>245</v>
      </c>
      <c r="G3615">
        <v>293</v>
      </c>
      <c r="H3615" t="s">
        <v>54</v>
      </c>
      <c r="I3615">
        <v>185381</v>
      </c>
      <c r="J3615">
        <v>6755286</v>
      </c>
      <c r="K3615">
        <v>3.76</v>
      </c>
      <c r="L3615">
        <v>0.84599999999999997</v>
      </c>
      <c r="M3615">
        <v>3</v>
      </c>
    </row>
    <row r="3616" spans="1:13" x14ac:dyDescent="0.2">
      <c r="A3616" t="s">
        <v>307</v>
      </c>
      <c r="B3616" t="s">
        <v>19</v>
      </c>
      <c r="C3616">
        <v>4</v>
      </c>
      <c r="D3616">
        <v>5.4279999999999999</v>
      </c>
      <c r="E3616">
        <v>402</v>
      </c>
      <c r="F3616">
        <v>424</v>
      </c>
      <c r="G3616">
        <v>483</v>
      </c>
      <c r="H3616" t="s">
        <v>45</v>
      </c>
      <c r="I3616">
        <v>2396510</v>
      </c>
      <c r="J3616">
        <v>50592523</v>
      </c>
      <c r="K3616">
        <v>28.14</v>
      </c>
      <c r="L3616">
        <v>6.3339999999999996</v>
      </c>
      <c r="M3616">
        <v>3</v>
      </c>
    </row>
    <row r="3617" spans="1:13" x14ac:dyDescent="0.2">
      <c r="A3617" t="s">
        <v>307</v>
      </c>
      <c r="B3617" t="s">
        <v>21</v>
      </c>
      <c r="C3617">
        <v>5</v>
      </c>
      <c r="D3617">
        <v>5.7530000000000001</v>
      </c>
      <c r="E3617">
        <v>512</v>
      </c>
      <c r="F3617">
        <v>527</v>
      </c>
      <c r="G3617">
        <v>629</v>
      </c>
      <c r="H3617" t="s">
        <v>20</v>
      </c>
      <c r="I3617">
        <v>5443608</v>
      </c>
      <c r="J3617">
        <v>179807175</v>
      </c>
      <c r="K3617">
        <v>100</v>
      </c>
      <c r="L3617">
        <v>22.512</v>
      </c>
      <c r="M3617">
        <v>3</v>
      </c>
    </row>
    <row r="3618" spans="1:13" x14ac:dyDescent="0.2">
      <c r="A3618" t="s">
        <v>307</v>
      </c>
      <c r="B3618" t="s">
        <v>23</v>
      </c>
      <c r="C3618">
        <v>6</v>
      </c>
      <c r="D3618">
        <v>6.1120000000000001</v>
      </c>
      <c r="E3618">
        <v>629</v>
      </c>
      <c r="F3618">
        <v>640</v>
      </c>
      <c r="G3618">
        <v>705</v>
      </c>
      <c r="H3618" t="s">
        <v>47</v>
      </c>
      <c r="I3618">
        <v>162707</v>
      </c>
      <c r="J3618">
        <v>8894905</v>
      </c>
      <c r="K3618">
        <v>4.95</v>
      </c>
      <c r="L3618">
        <v>1.1140000000000001</v>
      </c>
      <c r="M3618">
        <v>3</v>
      </c>
    </row>
    <row r="3619" spans="1:13" x14ac:dyDescent="0.2">
      <c r="A3619" t="s">
        <v>307</v>
      </c>
      <c r="B3619" t="s">
        <v>25</v>
      </c>
      <c r="C3619">
        <v>7</v>
      </c>
      <c r="D3619">
        <v>6.4489999999999998</v>
      </c>
      <c r="E3619">
        <v>723</v>
      </c>
      <c r="F3619">
        <v>747</v>
      </c>
      <c r="G3619">
        <v>781</v>
      </c>
      <c r="H3619" t="s">
        <v>90</v>
      </c>
      <c r="I3619">
        <v>131625</v>
      </c>
      <c r="J3619">
        <v>3934726</v>
      </c>
      <c r="K3619">
        <v>2.19</v>
      </c>
      <c r="L3619">
        <v>0.49299999999999999</v>
      </c>
      <c r="M3619">
        <v>3</v>
      </c>
    </row>
    <row r="3620" spans="1:13" x14ac:dyDescent="0.2">
      <c r="A3620" t="s">
        <v>307</v>
      </c>
      <c r="B3620" t="s">
        <v>27</v>
      </c>
      <c r="C3620">
        <v>8</v>
      </c>
      <c r="D3620">
        <v>7.5049999999999999</v>
      </c>
      <c r="E3620">
        <v>1050</v>
      </c>
      <c r="F3620">
        <v>1081</v>
      </c>
      <c r="G3620">
        <v>1099</v>
      </c>
      <c r="H3620" t="s">
        <v>76</v>
      </c>
      <c r="I3620">
        <v>458587</v>
      </c>
      <c r="J3620">
        <v>12765246</v>
      </c>
      <c r="K3620">
        <v>7.1</v>
      </c>
      <c r="L3620">
        <v>1.5980000000000001</v>
      </c>
      <c r="M3620">
        <v>3</v>
      </c>
    </row>
    <row r="3621" spans="1:13" x14ac:dyDescent="0.2">
      <c r="A3621" t="s">
        <v>307</v>
      </c>
      <c r="B3621" t="s">
        <v>29</v>
      </c>
      <c r="C3621">
        <v>9</v>
      </c>
      <c r="D3621">
        <v>7.5709999999999997</v>
      </c>
      <c r="E3621">
        <v>1099</v>
      </c>
      <c r="F3621">
        <v>1102</v>
      </c>
      <c r="G3621">
        <v>1126</v>
      </c>
      <c r="H3621" t="s">
        <v>115</v>
      </c>
      <c r="I3621">
        <v>119453</v>
      </c>
      <c r="J3621">
        <v>2698990</v>
      </c>
      <c r="K3621">
        <v>1.5</v>
      </c>
      <c r="L3621">
        <v>0.33800000000000002</v>
      </c>
      <c r="M3621">
        <v>3</v>
      </c>
    </row>
    <row r="3622" spans="1:13" x14ac:dyDescent="0.2">
      <c r="A3622" t="s">
        <v>307</v>
      </c>
      <c r="B3622" t="s">
        <v>31</v>
      </c>
      <c r="C3622">
        <v>10</v>
      </c>
      <c r="D3622">
        <v>8.3840000000000003</v>
      </c>
      <c r="E3622">
        <v>1330</v>
      </c>
      <c r="F3622">
        <v>1359</v>
      </c>
      <c r="G3622">
        <v>1372</v>
      </c>
      <c r="H3622" t="s">
        <v>127</v>
      </c>
      <c r="I3622">
        <v>179236</v>
      </c>
      <c r="J3622">
        <v>4291372</v>
      </c>
      <c r="K3622">
        <v>2.39</v>
      </c>
      <c r="L3622">
        <v>0.53700000000000003</v>
      </c>
      <c r="M3622">
        <v>3</v>
      </c>
    </row>
    <row r="3623" spans="1:13" x14ac:dyDescent="0.2">
      <c r="A3623" t="s">
        <v>307</v>
      </c>
      <c r="B3623" t="s">
        <v>33</v>
      </c>
      <c r="C3623">
        <v>11</v>
      </c>
      <c r="D3623">
        <v>8.4659999999999993</v>
      </c>
      <c r="E3623">
        <v>1372</v>
      </c>
      <c r="F3623">
        <v>1385</v>
      </c>
      <c r="G3623">
        <v>1422</v>
      </c>
      <c r="H3623" t="s">
        <v>52</v>
      </c>
      <c r="I3623">
        <v>269511</v>
      </c>
      <c r="J3623">
        <v>8619797</v>
      </c>
      <c r="K3623">
        <v>4.79</v>
      </c>
      <c r="L3623">
        <v>1.079</v>
      </c>
      <c r="M3623">
        <v>3</v>
      </c>
    </row>
    <row r="3624" spans="1:13" x14ac:dyDescent="0.2">
      <c r="A3624" t="s">
        <v>307</v>
      </c>
      <c r="B3624" t="s">
        <v>35</v>
      </c>
      <c r="C3624">
        <v>12</v>
      </c>
      <c r="D3624">
        <v>8.9160000000000004</v>
      </c>
      <c r="E3624">
        <v>1468</v>
      </c>
      <c r="F3624">
        <v>1527</v>
      </c>
      <c r="G3624">
        <v>1583</v>
      </c>
      <c r="H3624" t="s">
        <v>64</v>
      </c>
      <c r="I3624">
        <v>160093</v>
      </c>
      <c r="J3624">
        <v>9326129</v>
      </c>
      <c r="K3624">
        <v>5.19</v>
      </c>
      <c r="L3624">
        <v>1.1679999999999999</v>
      </c>
      <c r="M3624">
        <v>3</v>
      </c>
    </row>
    <row r="3625" spans="1:13" x14ac:dyDescent="0.2">
      <c r="A3625" t="s">
        <v>307</v>
      </c>
      <c r="B3625" t="s">
        <v>37</v>
      </c>
      <c r="C3625">
        <v>13</v>
      </c>
      <c r="D3625">
        <v>9.8249999999999993</v>
      </c>
      <c r="E3625">
        <v>1762</v>
      </c>
      <c r="F3625">
        <v>1815</v>
      </c>
      <c r="G3625">
        <v>1827</v>
      </c>
      <c r="H3625" t="s">
        <v>95</v>
      </c>
      <c r="I3625">
        <v>248875</v>
      </c>
      <c r="J3625">
        <v>8271514</v>
      </c>
      <c r="K3625">
        <v>4.5999999999999996</v>
      </c>
      <c r="L3625">
        <v>1.036</v>
      </c>
      <c r="M3625">
        <v>3</v>
      </c>
    </row>
    <row r="3626" spans="1:13" x14ac:dyDescent="0.2">
      <c r="A3626" t="s">
        <v>307</v>
      </c>
      <c r="B3626" t="s">
        <v>39</v>
      </c>
      <c r="C3626">
        <v>14</v>
      </c>
      <c r="D3626">
        <v>9.9039999999999999</v>
      </c>
      <c r="E3626">
        <v>1827</v>
      </c>
      <c r="F3626">
        <v>1840</v>
      </c>
      <c r="G3626">
        <v>1905</v>
      </c>
      <c r="H3626" t="s">
        <v>115</v>
      </c>
      <c r="I3626">
        <v>289240</v>
      </c>
      <c r="J3626">
        <v>15058824</v>
      </c>
      <c r="K3626">
        <v>8.3699999999999992</v>
      </c>
      <c r="L3626">
        <v>1.885</v>
      </c>
      <c r="M3626">
        <v>3</v>
      </c>
    </row>
    <row r="3627" spans="1:13" x14ac:dyDescent="0.2">
      <c r="A3627" t="s">
        <v>307</v>
      </c>
      <c r="B3627" t="s">
        <v>40</v>
      </c>
      <c r="C3627">
        <v>15</v>
      </c>
      <c r="D3627">
        <v>10.353</v>
      </c>
      <c r="E3627">
        <v>1942</v>
      </c>
      <c r="F3627">
        <v>1982</v>
      </c>
      <c r="G3627">
        <v>1999</v>
      </c>
      <c r="H3627" t="s">
        <v>76</v>
      </c>
      <c r="I3627">
        <v>253796</v>
      </c>
      <c r="J3627">
        <v>13884305</v>
      </c>
      <c r="K3627">
        <v>7.72</v>
      </c>
      <c r="L3627">
        <v>1.738</v>
      </c>
      <c r="M3627">
        <v>3</v>
      </c>
    </row>
    <row r="3628" spans="1:13" x14ac:dyDescent="0.2">
      <c r="A3628" t="s">
        <v>307</v>
      </c>
      <c r="B3628" t="s">
        <v>41</v>
      </c>
      <c r="C3628">
        <v>16</v>
      </c>
      <c r="D3628">
        <v>10.464</v>
      </c>
      <c r="E3628">
        <v>1999</v>
      </c>
      <c r="F3628">
        <v>2017</v>
      </c>
      <c r="G3628">
        <v>2075</v>
      </c>
      <c r="H3628" t="s">
        <v>20</v>
      </c>
      <c r="I3628">
        <v>3294470</v>
      </c>
      <c r="J3628">
        <v>112356447</v>
      </c>
      <c r="K3628">
        <v>62.49</v>
      </c>
      <c r="L3628">
        <v>14.067</v>
      </c>
      <c r="M3628">
        <v>3</v>
      </c>
    </row>
    <row r="3629" spans="1:13" x14ac:dyDescent="0.2">
      <c r="A3629" t="s">
        <v>307</v>
      </c>
      <c r="B3629" t="s">
        <v>42</v>
      </c>
      <c r="C3629">
        <v>17</v>
      </c>
      <c r="D3629">
        <v>11.071</v>
      </c>
      <c r="E3629">
        <v>2191</v>
      </c>
      <c r="F3629">
        <v>2209</v>
      </c>
      <c r="G3629">
        <v>2255</v>
      </c>
      <c r="H3629" t="s">
        <v>16</v>
      </c>
      <c r="I3629">
        <v>141983</v>
      </c>
      <c r="J3629">
        <v>7068500</v>
      </c>
      <c r="K3629">
        <v>3.93</v>
      </c>
      <c r="L3629">
        <v>0.88500000000000001</v>
      </c>
      <c r="M3629">
        <v>3</v>
      </c>
    </row>
    <row r="3630" spans="1:13" x14ac:dyDescent="0.2">
      <c r="A3630" t="s">
        <v>307</v>
      </c>
      <c r="B3630" t="s">
        <v>44</v>
      </c>
      <c r="C3630">
        <v>18</v>
      </c>
      <c r="D3630">
        <v>12.026</v>
      </c>
      <c r="E3630">
        <v>2495</v>
      </c>
      <c r="F3630">
        <v>2511</v>
      </c>
      <c r="G3630">
        <v>2553</v>
      </c>
      <c r="H3630" t="s">
        <v>26</v>
      </c>
      <c r="I3630">
        <v>203243</v>
      </c>
      <c r="J3630">
        <v>7557257</v>
      </c>
      <c r="K3630">
        <v>4.2</v>
      </c>
      <c r="L3630">
        <v>0.94599999999999995</v>
      </c>
      <c r="M3630">
        <v>3</v>
      </c>
    </row>
    <row r="3631" spans="1:13" x14ac:dyDescent="0.2">
      <c r="A3631" t="s">
        <v>307</v>
      </c>
      <c r="B3631" t="s">
        <v>46</v>
      </c>
      <c r="C3631">
        <v>19</v>
      </c>
      <c r="D3631">
        <v>12.294</v>
      </c>
      <c r="E3631">
        <v>2582</v>
      </c>
      <c r="F3631">
        <v>2595</v>
      </c>
      <c r="G3631">
        <v>2616</v>
      </c>
      <c r="H3631" t="s">
        <v>52</v>
      </c>
      <c r="I3631">
        <v>109133</v>
      </c>
      <c r="J3631">
        <v>3294675</v>
      </c>
      <c r="K3631">
        <v>1.83</v>
      </c>
      <c r="L3631">
        <v>0.41199999999999998</v>
      </c>
      <c r="M3631">
        <v>3</v>
      </c>
    </row>
    <row r="3632" spans="1:13" x14ac:dyDescent="0.2">
      <c r="A3632" t="s">
        <v>307</v>
      </c>
      <c r="B3632" t="s">
        <v>48</v>
      </c>
      <c r="C3632">
        <v>20</v>
      </c>
      <c r="D3632">
        <v>13.353999999999999</v>
      </c>
      <c r="E3632">
        <v>2917</v>
      </c>
      <c r="F3632">
        <v>2931</v>
      </c>
      <c r="G3632">
        <v>2943</v>
      </c>
      <c r="H3632" t="s">
        <v>26</v>
      </c>
      <c r="I3632">
        <v>114266</v>
      </c>
      <c r="J3632">
        <v>3809516</v>
      </c>
      <c r="K3632">
        <v>2.12</v>
      </c>
      <c r="L3632">
        <v>0.47699999999999998</v>
      </c>
      <c r="M3632">
        <v>3</v>
      </c>
    </row>
    <row r="3633" spans="1:13" x14ac:dyDescent="0.2">
      <c r="A3633" t="s">
        <v>307</v>
      </c>
      <c r="B3633" t="s">
        <v>50</v>
      </c>
      <c r="C3633">
        <v>21</v>
      </c>
      <c r="D3633">
        <v>13.512</v>
      </c>
      <c r="E3633">
        <v>2964</v>
      </c>
      <c r="F3633">
        <v>2981</v>
      </c>
      <c r="G3633">
        <v>3038</v>
      </c>
      <c r="H3633" t="s">
        <v>30</v>
      </c>
      <c r="I3633">
        <v>841783</v>
      </c>
      <c r="J3633">
        <v>26912553</v>
      </c>
      <c r="K3633">
        <v>14.97</v>
      </c>
      <c r="L3633">
        <v>3.3690000000000002</v>
      </c>
      <c r="M3633">
        <v>3</v>
      </c>
    </row>
    <row r="3634" spans="1:13" x14ac:dyDescent="0.2">
      <c r="A3634" t="s">
        <v>307</v>
      </c>
      <c r="B3634" t="s">
        <v>51</v>
      </c>
      <c r="C3634">
        <v>22</v>
      </c>
      <c r="D3634">
        <v>13.884</v>
      </c>
      <c r="E3634">
        <v>3046</v>
      </c>
      <c r="F3634">
        <v>3098</v>
      </c>
      <c r="G3634">
        <v>3149</v>
      </c>
      <c r="H3634" t="s">
        <v>110</v>
      </c>
      <c r="I3634">
        <v>1273090</v>
      </c>
      <c r="J3634">
        <v>40666157</v>
      </c>
      <c r="K3634">
        <v>22.62</v>
      </c>
      <c r="L3634">
        <v>5.0910000000000002</v>
      </c>
      <c r="M3634">
        <v>3</v>
      </c>
    </row>
    <row r="3635" spans="1:13" x14ac:dyDescent="0.2">
      <c r="A3635" t="s">
        <v>307</v>
      </c>
      <c r="B3635" t="s">
        <v>53</v>
      </c>
      <c r="C3635">
        <v>23</v>
      </c>
      <c r="D3635">
        <v>15.154999999999999</v>
      </c>
      <c r="E3635">
        <v>3470</v>
      </c>
      <c r="F3635">
        <v>3500</v>
      </c>
      <c r="G3635">
        <v>3522</v>
      </c>
      <c r="H3635" t="s">
        <v>28</v>
      </c>
      <c r="I3635">
        <v>224815</v>
      </c>
      <c r="J3635">
        <v>6747881</v>
      </c>
      <c r="K3635">
        <v>3.75</v>
      </c>
      <c r="L3635">
        <v>0.84499999999999997</v>
      </c>
      <c r="M3635">
        <v>3</v>
      </c>
    </row>
    <row r="3636" spans="1:13" x14ac:dyDescent="0.2">
      <c r="A3636" t="s">
        <v>307</v>
      </c>
      <c r="B3636" t="s">
        <v>55</v>
      </c>
      <c r="C3636">
        <v>24</v>
      </c>
      <c r="D3636">
        <v>15.436999999999999</v>
      </c>
      <c r="E3636">
        <v>3558</v>
      </c>
      <c r="F3636">
        <v>3590</v>
      </c>
      <c r="G3636">
        <v>3600</v>
      </c>
      <c r="H3636" t="s">
        <v>99</v>
      </c>
      <c r="I3636">
        <v>61723</v>
      </c>
      <c r="J3636">
        <v>1528242</v>
      </c>
      <c r="K3636">
        <v>0.85</v>
      </c>
      <c r="L3636">
        <v>0.191</v>
      </c>
      <c r="M3636">
        <v>3</v>
      </c>
    </row>
    <row r="3637" spans="1:13" x14ac:dyDescent="0.2">
      <c r="A3637" t="s">
        <v>307</v>
      </c>
      <c r="B3637" t="s">
        <v>57</v>
      </c>
      <c r="C3637">
        <v>25</v>
      </c>
      <c r="D3637">
        <v>16</v>
      </c>
      <c r="E3637">
        <v>3739</v>
      </c>
      <c r="F3637">
        <v>3767</v>
      </c>
      <c r="G3637">
        <v>3785</v>
      </c>
      <c r="H3637" t="s">
        <v>76</v>
      </c>
      <c r="I3637">
        <v>320043</v>
      </c>
      <c r="J3637">
        <v>8086582</v>
      </c>
      <c r="K3637">
        <v>4.5</v>
      </c>
      <c r="L3637">
        <v>1.012</v>
      </c>
      <c r="M3637">
        <v>3</v>
      </c>
    </row>
    <row r="3638" spans="1:13" x14ac:dyDescent="0.2">
      <c r="A3638" t="s">
        <v>307</v>
      </c>
      <c r="B3638" t="s">
        <v>58</v>
      </c>
      <c r="C3638">
        <v>26</v>
      </c>
      <c r="D3638">
        <v>16.103999999999999</v>
      </c>
      <c r="E3638">
        <v>3785</v>
      </c>
      <c r="F3638">
        <v>3800</v>
      </c>
      <c r="G3638">
        <v>3818</v>
      </c>
      <c r="H3638" t="s">
        <v>123</v>
      </c>
      <c r="I3638">
        <v>211666</v>
      </c>
      <c r="J3638">
        <v>6192289</v>
      </c>
      <c r="K3638">
        <v>3.44</v>
      </c>
      <c r="L3638">
        <v>0.77500000000000002</v>
      </c>
      <c r="M3638">
        <v>3</v>
      </c>
    </row>
    <row r="3639" spans="1:13" x14ac:dyDescent="0.2">
      <c r="A3639" t="s">
        <v>307</v>
      </c>
      <c r="B3639" t="s">
        <v>59</v>
      </c>
      <c r="C3639">
        <v>27</v>
      </c>
      <c r="D3639">
        <v>16.210999999999999</v>
      </c>
      <c r="E3639">
        <v>3818</v>
      </c>
      <c r="F3639">
        <v>3834</v>
      </c>
      <c r="G3639">
        <v>3859</v>
      </c>
      <c r="H3639" t="s">
        <v>26</v>
      </c>
      <c r="I3639">
        <v>269024</v>
      </c>
      <c r="J3639">
        <v>8436707</v>
      </c>
      <c r="K3639">
        <v>4.6900000000000004</v>
      </c>
      <c r="L3639">
        <v>1.056</v>
      </c>
      <c r="M3639">
        <v>3</v>
      </c>
    </row>
    <row r="3640" spans="1:13" x14ac:dyDescent="0.2">
      <c r="A3640" t="s">
        <v>307</v>
      </c>
      <c r="B3640" t="s">
        <v>60</v>
      </c>
      <c r="C3640">
        <v>28</v>
      </c>
      <c r="D3640">
        <v>16.364999999999998</v>
      </c>
      <c r="E3640">
        <v>3859</v>
      </c>
      <c r="F3640">
        <v>3883</v>
      </c>
      <c r="G3640">
        <v>3909</v>
      </c>
      <c r="H3640" t="s">
        <v>22</v>
      </c>
      <c r="I3640">
        <v>387931</v>
      </c>
      <c r="J3640">
        <v>11372354</v>
      </c>
      <c r="K3640">
        <v>6.32</v>
      </c>
      <c r="L3640">
        <v>1.4239999999999999</v>
      </c>
      <c r="M3640">
        <v>3</v>
      </c>
    </row>
    <row r="3641" spans="1:13" x14ac:dyDescent="0.2">
      <c r="A3641" t="s">
        <v>307</v>
      </c>
      <c r="B3641" t="s">
        <v>61</v>
      </c>
      <c r="C3641">
        <v>29</v>
      </c>
      <c r="D3641">
        <v>16.545999999999999</v>
      </c>
      <c r="E3641">
        <v>3909</v>
      </c>
      <c r="F3641">
        <v>3940</v>
      </c>
      <c r="G3641">
        <v>3970</v>
      </c>
      <c r="H3641" t="s">
        <v>118</v>
      </c>
      <c r="I3641">
        <v>974520</v>
      </c>
      <c r="J3641">
        <v>25237101</v>
      </c>
      <c r="K3641">
        <v>14.04</v>
      </c>
      <c r="L3641">
        <v>3.16</v>
      </c>
      <c r="M3641">
        <v>3</v>
      </c>
    </row>
    <row r="3642" spans="1:13" x14ac:dyDescent="0.2">
      <c r="A3642" t="s">
        <v>307</v>
      </c>
      <c r="B3642" t="s">
        <v>62</v>
      </c>
      <c r="C3642">
        <v>30</v>
      </c>
      <c r="D3642">
        <v>17.324000000000002</v>
      </c>
      <c r="E3642">
        <v>4116</v>
      </c>
      <c r="F3642">
        <v>4186</v>
      </c>
      <c r="G3642">
        <v>4201</v>
      </c>
      <c r="H3642" t="s">
        <v>45</v>
      </c>
      <c r="I3642">
        <v>212802</v>
      </c>
      <c r="J3642">
        <v>5854167</v>
      </c>
      <c r="K3642">
        <v>3.26</v>
      </c>
      <c r="L3642">
        <v>0.73299999999999998</v>
      </c>
      <c r="M3642">
        <v>3</v>
      </c>
    </row>
    <row r="3643" spans="1:13" x14ac:dyDescent="0.2">
      <c r="A3643" t="s">
        <v>307</v>
      </c>
      <c r="B3643" t="s">
        <v>63</v>
      </c>
      <c r="C3643">
        <v>31</v>
      </c>
      <c r="D3643">
        <v>17.43</v>
      </c>
      <c r="E3643">
        <v>4201</v>
      </c>
      <c r="F3643">
        <v>4220</v>
      </c>
      <c r="G3643">
        <v>4258</v>
      </c>
      <c r="H3643" t="s">
        <v>30</v>
      </c>
      <c r="I3643">
        <v>3367623</v>
      </c>
      <c r="J3643">
        <v>83367302</v>
      </c>
      <c r="K3643">
        <v>46.36</v>
      </c>
      <c r="L3643">
        <v>10.438000000000001</v>
      </c>
      <c r="M3643">
        <v>3</v>
      </c>
    </row>
    <row r="3644" spans="1:13" x14ac:dyDescent="0.2">
      <c r="A3644" t="s">
        <v>307</v>
      </c>
      <c r="B3644" t="s">
        <v>65</v>
      </c>
      <c r="C3644">
        <v>32</v>
      </c>
      <c r="D3644">
        <v>18.181000000000001</v>
      </c>
      <c r="E3644">
        <v>4432</v>
      </c>
      <c r="F3644">
        <v>4457</v>
      </c>
      <c r="G3644">
        <v>4481</v>
      </c>
      <c r="H3644" t="s">
        <v>64</v>
      </c>
      <c r="I3644">
        <v>99713</v>
      </c>
      <c r="J3644">
        <v>3140517</v>
      </c>
      <c r="K3644">
        <v>1.75</v>
      </c>
      <c r="L3644">
        <v>0.39300000000000002</v>
      </c>
      <c r="M3644">
        <v>3</v>
      </c>
    </row>
    <row r="3645" spans="1:13" x14ac:dyDescent="0.2">
      <c r="A3645" t="s">
        <v>307</v>
      </c>
      <c r="B3645" t="s">
        <v>67</v>
      </c>
      <c r="C3645">
        <v>33</v>
      </c>
      <c r="D3645">
        <v>18.648</v>
      </c>
      <c r="E3645">
        <v>4576</v>
      </c>
      <c r="F3645">
        <v>4605</v>
      </c>
      <c r="G3645">
        <v>4634</v>
      </c>
      <c r="H3645" t="s">
        <v>115</v>
      </c>
      <c r="I3645">
        <v>136348</v>
      </c>
      <c r="J3645">
        <v>5468925</v>
      </c>
      <c r="K3645">
        <v>3.04</v>
      </c>
      <c r="L3645">
        <v>0.68500000000000005</v>
      </c>
      <c r="M3645">
        <v>3</v>
      </c>
    </row>
    <row r="3646" spans="1:13" x14ac:dyDescent="0.2">
      <c r="A3646" t="s">
        <v>307</v>
      </c>
      <c r="B3646" t="s">
        <v>69</v>
      </c>
      <c r="C3646">
        <v>34</v>
      </c>
      <c r="D3646">
        <v>18.998000000000001</v>
      </c>
      <c r="E3646">
        <v>4692</v>
      </c>
      <c r="F3646">
        <v>4716</v>
      </c>
      <c r="G3646">
        <v>4740</v>
      </c>
      <c r="H3646" t="s">
        <v>76</v>
      </c>
      <c r="I3646">
        <v>184552</v>
      </c>
      <c r="J3646">
        <v>7009160</v>
      </c>
      <c r="K3646">
        <v>3.9</v>
      </c>
      <c r="L3646">
        <v>0.878</v>
      </c>
      <c r="M3646">
        <v>3</v>
      </c>
    </row>
    <row r="3647" spans="1:13" x14ac:dyDescent="0.2">
      <c r="A3647" t="s">
        <v>307</v>
      </c>
      <c r="B3647" t="s">
        <v>70</v>
      </c>
      <c r="C3647">
        <v>35</v>
      </c>
      <c r="D3647">
        <v>19.396000000000001</v>
      </c>
      <c r="E3647">
        <v>4820</v>
      </c>
      <c r="F3647">
        <v>4842</v>
      </c>
      <c r="G3647">
        <v>4850</v>
      </c>
      <c r="H3647" t="s">
        <v>56</v>
      </c>
      <c r="I3647">
        <v>81540</v>
      </c>
      <c r="J3647">
        <v>1931485</v>
      </c>
      <c r="K3647">
        <v>1.07</v>
      </c>
      <c r="L3647">
        <v>0.24199999999999999</v>
      </c>
      <c r="M3647">
        <v>3</v>
      </c>
    </row>
    <row r="3648" spans="1:13" x14ac:dyDescent="0.2">
      <c r="A3648" t="s">
        <v>307</v>
      </c>
      <c r="B3648" t="s">
        <v>71</v>
      </c>
      <c r="C3648">
        <v>36</v>
      </c>
      <c r="D3648">
        <v>19.5</v>
      </c>
      <c r="E3648">
        <v>4850</v>
      </c>
      <c r="F3648">
        <v>4874</v>
      </c>
      <c r="G3648">
        <v>4893</v>
      </c>
      <c r="H3648" t="s">
        <v>22</v>
      </c>
      <c r="I3648">
        <v>1189042</v>
      </c>
      <c r="J3648">
        <v>29724267</v>
      </c>
      <c r="K3648">
        <v>16.53</v>
      </c>
      <c r="L3648">
        <v>3.7210000000000001</v>
      </c>
      <c r="M3648">
        <v>3</v>
      </c>
    </row>
    <row r="3649" spans="1:13" x14ac:dyDescent="0.2">
      <c r="A3649" t="s">
        <v>307</v>
      </c>
      <c r="B3649" t="s">
        <v>72</v>
      </c>
      <c r="C3649">
        <v>37</v>
      </c>
      <c r="D3649">
        <v>21.832000000000001</v>
      </c>
      <c r="E3649">
        <v>5580</v>
      </c>
      <c r="F3649">
        <v>5612</v>
      </c>
      <c r="G3649">
        <v>5645</v>
      </c>
      <c r="H3649" t="s">
        <v>68</v>
      </c>
      <c r="I3649">
        <v>631037</v>
      </c>
      <c r="J3649">
        <v>15112461</v>
      </c>
      <c r="K3649">
        <v>8.4</v>
      </c>
      <c r="L3649">
        <v>1.8919999999999999</v>
      </c>
      <c r="M3649">
        <v>3</v>
      </c>
    </row>
    <row r="3650" spans="1:13" x14ac:dyDescent="0.2">
      <c r="A3650" t="s">
        <v>307</v>
      </c>
      <c r="B3650" t="s">
        <v>73</v>
      </c>
      <c r="C3650">
        <v>38</v>
      </c>
      <c r="D3650">
        <v>22.074000000000002</v>
      </c>
      <c r="E3650">
        <v>5663</v>
      </c>
      <c r="F3650">
        <v>5689</v>
      </c>
      <c r="G3650">
        <v>5709</v>
      </c>
      <c r="H3650" t="s">
        <v>158</v>
      </c>
      <c r="I3650">
        <v>122081</v>
      </c>
      <c r="J3650">
        <v>3261145</v>
      </c>
      <c r="K3650">
        <v>1.81</v>
      </c>
      <c r="L3650">
        <v>0.40799999999999997</v>
      </c>
      <c r="M3650">
        <v>3</v>
      </c>
    </row>
    <row r="3651" spans="1:13" x14ac:dyDescent="0.2">
      <c r="A3651" t="s">
        <v>307</v>
      </c>
      <c r="B3651" t="s">
        <v>74</v>
      </c>
      <c r="C3651">
        <v>39</v>
      </c>
      <c r="D3651">
        <v>22.280999999999999</v>
      </c>
      <c r="E3651">
        <v>5725</v>
      </c>
      <c r="F3651">
        <v>5754</v>
      </c>
      <c r="G3651">
        <v>5776</v>
      </c>
      <c r="H3651" t="s">
        <v>38</v>
      </c>
      <c r="I3651">
        <v>149307</v>
      </c>
      <c r="J3651">
        <v>4545452</v>
      </c>
      <c r="K3651">
        <v>2.5299999999999998</v>
      </c>
      <c r="L3651">
        <v>0.56899999999999995</v>
      </c>
      <c r="M3651">
        <v>3</v>
      </c>
    </row>
    <row r="3652" spans="1:13" x14ac:dyDescent="0.2">
      <c r="A3652" t="s">
        <v>307</v>
      </c>
      <c r="B3652" t="s">
        <v>75</v>
      </c>
      <c r="C3652">
        <v>40</v>
      </c>
      <c r="D3652">
        <v>22.416</v>
      </c>
      <c r="E3652">
        <v>5776</v>
      </c>
      <c r="F3652">
        <v>5797</v>
      </c>
      <c r="G3652">
        <v>5822</v>
      </c>
      <c r="H3652" t="s">
        <v>112</v>
      </c>
      <c r="I3652">
        <v>202069</v>
      </c>
      <c r="J3652">
        <v>5283178</v>
      </c>
      <c r="K3652">
        <v>2.94</v>
      </c>
      <c r="L3652">
        <v>0.66100000000000003</v>
      </c>
      <c r="M3652">
        <v>3</v>
      </c>
    </row>
    <row r="3653" spans="1:13" x14ac:dyDescent="0.2">
      <c r="A3653" t="s">
        <v>307</v>
      </c>
      <c r="B3653" t="s">
        <v>77</v>
      </c>
      <c r="C3653">
        <v>41</v>
      </c>
      <c r="D3653">
        <v>23.111000000000001</v>
      </c>
      <c r="E3653">
        <v>5991</v>
      </c>
      <c r="F3653">
        <v>6016</v>
      </c>
      <c r="G3653">
        <v>6029</v>
      </c>
      <c r="H3653" t="s">
        <v>38</v>
      </c>
      <c r="I3653">
        <v>76410</v>
      </c>
      <c r="J3653">
        <v>1688488</v>
      </c>
      <c r="K3653">
        <v>0.94</v>
      </c>
      <c r="L3653">
        <v>0.21099999999999999</v>
      </c>
      <c r="M3653">
        <v>3</v>
      </c>
    </row>
    <row r="3654" spans="1:13" x14ac:dyDescent="0.2">
      <c r="A3654" t="s">
        <v>307</v>
      </c>
      <c r="B3654" t="s">
        <v>78</v>
      </c>
      <c r="C3654">
        <v>42</v>
      </c>
      <c r="D3654">
        <v>24.33</v>
      </c>
      <c r="E3654">
        <v>6389</v>
      </c>
      <c r="F3654">
        <v>6402</v>
      </c>
      <c r="G3654">
        <v>6419</v>
      </c>
      <c r="H3654" t="s">
        <v>26</v>
      </c>
      <c r="I3654">
        <v>117409</v>
      </c>
      <c r="J3654">
        <v>2978092</v>
      </c>
      <c r="K3654">
        <v>1.66</v>
      </c>
      <c r="L3654">
        <v>0.373</v>
      </c>
      <c r="M3654">
        <v>3</v>
      </c>
    </row>
    <row r="3655" spans="1:13" x14ac:dyDescent="0.2">
      <c r="A3655" t="s">
        <v>307</v>
      </c>
      <c r="B3655" t="s">
        <v>79</v>
      </c>
      <c r="C3655">
        <v>43</v>
      </c>
      <c r="D3655">
        <v>26.065999999999999</v>
      </c>
      <c r="E3655">
        <v>6922</v>
      </c>
      <c r="F3655">
        <v>6951</v>
      </c>
      <c r="G3655">
        <v>6985</v>
      </c>
      <c r="H3655" t="s">
        <v>110</v>
      </c>
      <c r="I3655">
        <v>269184</v>
      </c>
      <c r="J3655">
        <v>7408172</v>
      </c>
      <c r="K3655">
        <v>4.12</v>
      </c>
      <c r="L3655">
        <v>0.92700000000000005</v>
      </c>
      <c r="M3655">
        <v>3</v>
      </c>
    </row>
    <row r="3656" spans="1:13" x14ac:dyDescent="0.2">
      <c r="A3656" t="s">
        <v>307</v>
      </c>
      <c r="B3656" t="s">
        <v>80</v>
      </c>
      <c r="C3656">
        <v>44</v>
      </c>
      <c r="D3656">
        <v>26.69</v>
      </c>
      <c r="E3656">
        <v>7112</v>
      </c>
      <c r="F3656">
        <v>7148</v>
      </c>
      <c r="G3656">
        <v>7180</v>
      </c>
      <c r="H3656" t="s">
        <v>145</v>
      </c>
      <c r="I3656">
        <v>106026</v>
      </c>
      <c r="J3656">
        <v>3488870</v>
      </c>
      <c r="K3656">
        <v>1.94</v>
      </c>
      <c r="L3656">
        <v>0.437</v>
      </c>
      <c r="M3656">
        <v>3</v>
      </c>
    </row>
    <row r="3657" spans="1:13" x14ac:dyDescent="0.2">
      <c r="A3657" t="s">
        <v>307</v>
      </c>
      <c r="B3657" t="s">
        <v>81</v>
      </c>
      <c r="C3657">
        <v>45</v>
      </c>
      <c r="D3657">
        <v>26.99</v>
      </c>
      <c r="E3657">
        <v>7216</v>
      </c>
      <c r="F3657">
        <v>7243</v>
      </c>
      <c r="G3657">
        <v>7271</v>
      </c>
      <c r="H3657" t="s">
        <v>90</v>
      </c>
      <c r="I3657">
        <v>91490</v>
      </c>
      <c r="J3657">
        <v>2492648</v>
      </c>
      <c r="K3657">
        <v>1.39</v>
      </c>
      <c r="L3657">
        <v>0.312</v>
      </c>
      <c r="M3657">
        <v>3</v>
      </c>
    </row>
    <row r="3658" spans="1:13" x14ac:dyDescent="0.2">
      <c r="A3658" t="s">
        <v>307</v>
      </c>
      <c r="B3658" t="s">
        <v>82</v>
      </c>
      <c r="C3658">
        <v>46</v>
      </c>
      <c r="D3658">
        <v>31.236999999999998</v>
      </c>
      <c r="E3658">
        <v>8511</v>
      </c>
      <c r="F3658">
        <v>8586</v>
      </c>
      <c r="G3658">
        <v>8621</v>
      </c>
      <c r="H3658" t="s">
        <v>114</v>
      </c>
      <c r="I3658">
        <v>206928</v>
      </c>
      <c r="J3658">
        <v>6598084</v>
      </c>
      <c r="K3658">
        <v>3.67</v>
      </c>
      <c r="L3658">
        <v>0.82599999999999996</v>
      </c>
      <c r="M3658">
        <v>3</v>
      </c>
    </row>
    <row r="3659" spans="1:13" x14ac:dyDescent="0.2">
      <c r="A3659" t="s">
        <v>307</v>
      </c>
      <c r="B3659" t="s">
        <v>83</v>
      </c>
      <c r="C3659">
        <v>47</v>
      </c>
      <c r="D3659">
        <v>32.003</v>
      </c>
      <c r="E3659">
        <v>8799</v>
      </c>
      <c r="F3659">
        <v>8829</v>
      </c>
      <c r="G3659">
        <v>8870</v>
      </c>
      <c r="H3659" t="s">
        <v>66</v>
      </c>
      <c r="I3659">
        <v>187218</v>
      </c>
      <c r="J3659">
        <v>6068178</v>
      </c>
      <c r="K3659">
        <v>3.37</v>
      </c>
      <c r="L3659">
        <v>0.76</v>
      </c>
      <c r="M3659">
        <v>3</v>
      </c>
    </row>
    <row r="3660" spans="1:13" x14ac:dyDescent="0.2">
      <c r="A3660" t="s">
        <v>303</v>
      </c>
      <c r="B3660" t="s">
        <v>13</v>
      </c>
      <c r="C3660">
        <v>1</v>
      </c>
      <c r="D3660">
        <v>4.2560000000000002</v>
      </c>
      <c r="E3660">
        <v>42</v>
      </c>
      <c r="F3660">
        <v>53</v>
      </c>
      <c r="G3660">
        <v>81</v>
      </c>
      <c r="H3660" t="s">
        <v>49</v>
      </c>
      <c r="I3660">
        <v>127831</v>
      </c>
      <c r="J3660">
        <v>2267077</v>
      </c>
      <c r="K3660">
        <v>2.15</v>
      </c>
      <c r="L3660">
        <v>0.41899999999999998</v>
      </c>
      <c r="M3660">
        <v>3</v>
      </c>
    </row>
    <row r="3661" spans="1:13" x14ac:dyDescent="0.2">
      <c r="A3661" t="s">
        <v>303</v>
      </c>
      <c r="B3661" t="s">
        <v>17</v>
      </c>
      <c r="C3661">
        <v>3</v>
      </c>
      <c r="D3661">
        <v>4.7850000000000001</v>
      </c>
      <c r="E3661">
        <v>195</v>
      </c>
      <c r="F3661">
        <v>221</v>
      </c>
      <c r="G3661">
        <v>232</v>
      </c>
      <c r="H3661" t="s">
        <v>127</v>
      </c>
      <c r="I3661">
        <v>145398</v>
      </c>
      <c r="J3661">
        <v>3597103</v>
      </c>
      <c r="K3661">
        <v>3.42</v>
      </c>
      <c r="L3661">
        <v>0.66400000000000003</v>
      </c>
      <c r="M3661">
        <v>3</v>
      </c>
    </row>
    <row r="3662" spans="1:13" x14ac:dyDescent="0.2">
      <c r="A3662" t="s">
        <v>303</v>
      </c>
      <c r="B3662" t="s">
        <v>19</v>
      </c>
      <c r="C3662">
        <v>4</v>
      </c>
      <c r="D3662">
        <v>4.8639999999999999</v>
      </c>
      <c r="E3662">
        <v>232</v>
      </c>
      <c r="F3662">
        <v>246</v>
      </c>
      <c r="G3662">
        <v>290</v>
      </c>
      <c r="H3662" t="s">
        <v>112</v>
      </c>
      <c r="I3662">
        <v>273148</v>
      </c>
      <c r="J3662">
        <v>9329882</v>
      </c>
      <c r="K3662">
        <v>8.8699999999999992</v>
      </c>
      <c r="L3662">
        <v>1.7230000000000001</v>
      </c>
      <c r="M3662">
        <v>3</v>
      </c>
    </row>
    <row r="3663" spans="1:13" x14ac:dyDescent="0.2">
      <c r="A3663" t="s">
        <v>303</v>
      </c>
      <c r="B3663" t="s">
        <v>21</v>
      </c>
      <c r="C3663">
        <v>5</v>
      </c>
      <c r="D3663">
        <v>5.4260000000000002</v>
      </c>
      <c r="E3663">
        <v>409</v>
      </c>
      <c r="F3663">
        <v>423</v>
      </c>
      <c r="G3663">
        <v>482</v>
      </c>
      <c r="H3663" t="s">
        <v>45</v>
      </c>
      <c r="I3663">
        <v>3901456</v>
      </c>
      <c r="J3663">
        <v>81231687</v>
      </c>
      <c r="K3663">
        <v>77.209999999999994</v>
      </c>
      <c r="L3663">
        <v>15.002000000000001</v>
      </c>
      <c r="M3663">
        <v>3</v>
      </c>
    </row>
    <row r="3664" spans="1:13" x14ac:dyDescent="0.2">
      <c r="A3664" t="s">
        <v>303</v>
      </c>
      <c r="B3664" t="s">
        <v>25</v>
      </c>
      <c r="C3664">
        <v>7</v>
      </c>
      <c r="D3664">
        <v>5.89</v>
      </c>
      <c r="E3664">
        <v>562</v>
      </c>
      <c r="F3664">
        <v>570</v>
      </c>
      <c r="G3664">
        <v>626</v>
      </c>
      <c r="H3664" t="s">
        <v>113</v>
      </c>
      <c r="I3664">
        <v>435348</v>
      </c>
      <c r="J3664">
        <v>23229476</v>
      </c>
      <c r="K3664">
        <v>22.08</v>
      </c>
      <c r="L3664">
        <v>4.29</v>
      </c>
      <c r="M3664">
        <v>3</v>
      </c>
    </row>
    <row r="3665" spans="1:13" x14ac:dyDescent="0.2">
      <c r="A3665" t="s">
        <v>303</v>
      </c>
      <c r="B3665" t="s">
        <v>27</v>
      </c>
      <c r="C3665">
        <v>8</v>
      </c>
      <c r="D3665">
        <v>6.1109999999999998</v>
      </c>
      <c r="E3665">
        <v>626</v>
      </c>
      <c r="F3665">
        <v>640</v>
      </c>
      <c r="G3665">
        <v>690</v>
      </c>
      <c r="H3665" t="s">
        <v>47</v>
      </c>
      <c r="I3665">
        <v>231993</v>
      </c>
      <c r="J3665">
        <v>8996399</v>
      </c>
      <c r="K3665">
        <v>8.5500000000000007</v>
      </c>
      <c r="L3665">
        <v>1.6619999999999999</v>
      </c>
      <c r="M3665">
        <v>3</v>
      </c>
    </row>
    <row r="3666" spans="1:13" x14ac:dyDescent="0.2">
      <c r="A3666" t="s">
        <v>303</v>
      </c>
      <c r="B3666" t="s">
        <v>29</v>
      </c>
      <c r="C3666">
        <v>9</v>
      </c>
      <c r="D3666">
        <v>6.4509999999999996</v>
      </c>
      <c r="E3666">
        <v>711</v>
      </c>
      <c r="F3666">
        <v>748</v>
      </c>
      <c r="G3666">
        <v>758</v>
      </c>
      <c r="H3666" t="s">
        <v>38</v>
      </c>
      <c r="I3666">
        <v>108589</v>
      </c>
      <c r="J3666">
        <v>1187095</v>
      </c>
      <c r="K3666">
        <v>1.1299999999999999</v>
      </c>
      <c r="L3666">
        <v>0.219</v>
      </c>
      <c r="M3666">
        <v>3</v>
      </c>
    </row>
    <row r="3667" spans="1:13" x14ac:dyDescent="0.2">
      <c r="A3667" t="s">
        <v>303</v>
      </c>
      <c r="B3667" t="s">
        <v>33</v>
      </c>
      <c r="C3667">
        <v>11</v>
      </c>
      <c r="D3667">
        <v>7.5730000000000004</v>
      </c>
      <c r="E3667">
        <v>1096</v>
      </c>
      <c r="F3667">
        <v>1102</v>
      </c>
      <c r="G3667">
        <v>1129</v>
      </c>
      <c r="H3667" t="s">
        <v>124</v>
      </c>
      <c r="I3667">
        <v>135493</v>
      </c>
      <c r="J3667">
        <v>4927362</v>
      </c>
      <c r="K3667">
        <v>4.68</v>
      </c>
      <c r="L3667">
        <v>0.91</v>
      </c>
      <c r="M3667">
        <v>3</v>
      </c>
    </row>
    <row r="3668" spans="1:13" x14ac:dyDescent="0.2">
      <c r="A3668" t="s">
        <v>303</v>
      </c>
      <c r="B3668" t="s">
        <v>35</v>
      </c>
      <c r="C3668">
        <v>12</v>
      </c>
      <c r="D3668">
        <v>8.0039999999999996</v>
      </c>
      <c r="E3668">
        <v>1225</v>
      </c>
      <c r="F3668">
        <v>1239</v>
      </c>
      <c r="G3668">
        <v>1281</v>
      </c>
      <c r="H3668" t="s">
        <v>47</v>
      </c>
      <c r="I3668">
        <v>135444</v>
      </c>
      <c r="J3668">
        <v>4608730</v>
      </c>
      <c r="K3668">
        <v>4.38</v>
      </c>
      <c r="L3668">
        <v>0.85099999999999998</v>
      </c>
      <c r="M3668">
        <v>3</v>
      </c>
    </row>
    <row r="3669" spans="1:13" x14ac:dyDescent="0.2">
      <c r="A3669" t="s">
        <v>303</v>
      </c>
      <c r="B3669" t="s">
        <v>37</v>
      </c>
      <c r="C3669">
        <v>13</v>
      </c>
      <c r="D3669">
        <v>8.2040000000000006</v>
      </c>
      <c r="E3669">
        <v>1281</v>
      </c>
      <c r="F3669">
        <v>1302</v>
      </c>
      <c r="G3669">
        <v>1342</v>
      </c>
      <c r="H3669" t="s">
        <v>14</v>
      </c>
      <c r="I3669">
        <v>138711</v>
      </c>
      <c r="J3669">
        <v>5366594</v>
      </c>
      <c r="K3669">
        <v>5.0999999999999996</v>
      </c>
      <c r="L3669">
        <v>0.99099999999999999</v>
      </c>
      <c r="M3669">
        <v>3</v>
      </c>
    </row>
    <row r="3670" spans="1:13" x14ac:dyDescent="0.2">
      <c r="A3670" t="s">
        <v>303</v>
      </c>
      <c r="B3670" t="s">
        <v>39</v>
      </c>
      <c r="C3670">
        <v>14</v>
      </c>
      <c r="D3670">
        <v>8.3849999999999998</v>
      </c>
      <c r="E3670">
        <v>1342</v>
      </c>
      <c r="F3670">
        <v>1359</v>
      </c>
      <c r="G3670">
        <v>1373</v>
      </c>
      <c r="H3670" t="s">
        <v>126</v>
      </c>
      <c r="I3670">
        <v>203507</v>
      </c>
      <c r="J3670">
        <v>5128999</v>
      </c>
      <c r="K3670">
        <v>4.88</v>
      </c>
      <c r="L3670">
        <v>0.94699999999999995</v>
      </c>
      <c r="M3670">
        <v>3</v>
      </c>
    </row>
    <row r="3671" spans="1:13" x14ac:dyDescent="0.2">
      <c r="A3671" t="s">
        <v>303</v>
      </c>
      <c r="B3671" t="s">
        <v>41</v>
      </c>
      <c r="C3671">
        <v>16</v>
      </c>
      <c r="D3671">
        <v>8.9190000000000005</v>
      </c>
      <c r="E3671">
        <v>1491</v>
      </c>
      <c r="F3671">
        <v>1528</v>
      </c>
      <c r="G3671">
        <v>1541</v>
      </c>
      <c r="H3671" t="s">
        <v>56</v>
      </c>
      <c r="I3671">
        <v>78550</v>
      </c>
      <c r="J3671">
        <v>2058386</v>
      </c>
      <c r="K3671">
        <v>1.96</v>
      </c>
      <c r="L3671">
        <v>0.38</v>
      </c>
      <c r="M3671">
        <v>3</v>
      </c>
    </row>
    <row r="3672" spans="1:13" x14ac:dyDescent="0.2">
      <c r="A3672" t="s">
        <v>303</v>
      </c>
      <c r="B3672" t="s">
        <v>42</v>
      </c>
      <c r="C3672">
        <v>17</v>
      </c>
      <c r="D3672">
        <v>9.9049999999999994</v>
      </c>
      <c r="E3672">
        <v>1826</v>
      </c>
      <c r="F3672">
        <v>1840</v>
      </c>
      <c r="G3672">
        <v>1907</v>
      </c>
      <c r="H3672" t="s">
        <v>124</v>
      </c>
      <c r="I3672">
        <v>234647</v>
      </c>
      <c r="J3672">
        <v>12859686</v>
      </c>
      <c r="K3672">
        <v>12.22</v>
      </c>
      <c r="L3672">
        <v>2.375</v>
      </c>
      <c r="M3672">
        <v>3</v>
      </c>
    </row>
    <row r="3673" spans="1:13" x14ac:dyDescent="0.2">
      <c r="A3673" t="s">
        <v>303</v>
      </c>
      <c r="B3673" t="s">
        <v>44</v>
      </c>
      <c r="C3673">
        <v>18</v>
      </c>
      <c r="D3673">
        <v>10.315</v>
      </c>
      <c r="E3673">
        <v>1940</v>
      </c>
      <c r="F3673">
        <v>1969</v>
      </c>
      <c r="G3673">
        <v>2011</v>
      </c>
      <c r="H3673" t="s">
        <v>56</v>
      </c>
      <c r="I3673">
        <v>112590</v>
      </c>
      <c r="J3673">
        <v>5792782</v>
      </c>
      <c r="K3673">
        <v>5.51</v>
      </c>
      <c r="L3673">
        <v>1.07</v>
      </c>
      <c r="M3673">
        <v>3</v>
      </c>
    </row>
    <row r="3674" spans="1:13" x14ac:dyDescent="0.2">
      <c r="A3674" t="s">
        <v>303</v>
      </c>
      <c r="B3674" t="s">
        <v>46</v>
      </c>
      <c r="C3674">
        <v>19</v>
      </c>
      <c r="D3674">
        <v>11.071999999999999</v>
      </c>
      <c r="E3674">
        <v>2194</v>
      </c>
      <c r="F3674">
        <v>2209</v>
      </c>
      <c r="G3674">
        <v>2265</v>
      </c>
      <c r="H3674" t="s">
        <v>126</v>
      </c>
      <c r="I3674">
        <v>464654</v>
      </c>
      <c r="J3674">
        <v>20241103</v>
      </c>
      <c r="K3674">
        <v>19.239999999999998</v>
      </c>
      <c r="L3674">
        <v>3.738</v>
      </c>
      <c r="M3674">
        <v>3</v>
      </c>
    </row>
    <row r="3675" spans="1:13" x14ac:dyDescent="0.2">
      <c r="A3675" t="s">
        <v>303</v>
      </c>
      <c r="B3675" t="s">
        <v>48</v>
      </c>
      <c r="C3675">
        <v>20</v>
      </c>
      <c r="D3675">
        <v>11.746</v>
      </c>
      <c r="E3675">
        <v>2398</v>
      </c>
      <c r="F3675">
        <v>2422</v>
      </c>
      <c r="G3675">
        <v>2460</v>
      </c>
      <c r="H3675" t="s">
        <v>145</v>
      </c>
      <c r="I3675">
        <v>106743</v>
      </c>
      <c r="J3675">
        <v>4499654</v>
      </c>
      <c r="K3675">
        <v>4.28</v>
      </c>
      <c r="L3675">
        <v>0.83099999999999996</v>
      </c>
      <c r="M3675">
        <v>3</v>
      </c>
    </row>
    <row r="3676" spans="1:13" x14ac:dyDescent="0.2">
      <c r="A3676" t="s">
        <v>303</v>
      </c>
      <c r="B3676" t="s">
        <v>50</v>
      </c>
      <c r="C3676">
        <v>21</v>
      </c>
      <c r="D3676">
        <v>12.026</v>
      </c>
      <c r="E3676">
        <v>2485</v>
      </c>
      <c r="F3676">
        <v>2511</v>
      </c>
      <c r="G3676">
        <v>2536</v>
      </c>
      <c r="H3676" t="s">
        <v>127</v>
      </c>
      <c r="I3676">
        <v>242306</v>
      </c>
      <c r="J3676">
        <v>7470804</v>
      </c>
      <c r="K3676">
        <v>7.1</v>
      </c>
      <c r="L3676">
        <v>1.38</v>
      </c>
      <c r="M3676">
        <v>3</v>
      </c>
    </row>
    <row r="3677" spans="1:13" x14ac:dyDescent="0.2">
      <c r="A3677" t="s">
        <v>303</v>
      </c>
      <c r="B3677" t="s">
        <v>51</v>
      </c>
      <c r="C3677">
        <v>22</v>
      </c>
      <c r="D3677">
        <v>13.356999999999999</v>
      </c>
      <c r="E3677">
        <v>2907</v>
      </c>
      <c r="F3677">
        <v>2932</v>
      </c>
      <c r="G3677">
        <v>2944</v>
      </c>
      <c r="H3677" t="s">
        <v>167</v>
      </c>
      <c r="I3677">
        <v>119013</v>
      </c>
      <c r="J3677">
        <v>2871659</v>
      </c>
      <c r="K3677">
        <v>2.73</v>
      </c>
      <c r="L3677">
        <v>0.53</v>
      </c>
      <c r="M3677">
        <v>3</v>
      </c>
    </row>
    <row r="3678" spans="1:13" x14ac:dyDescent="0.2">
      <c r="A3678" t="s">
        <v>303</v>
      </c>
      <c r="B3678" t="s">
        <v>53</v>
      </c>
      <c r="C3678">
        <v>23</v>
      </c>
      <c r="D3678">
        <v>13.43</v>
      </c>
      <c r="E3678">
        <v>2944</v>
      </c>
      <c r="F3678">
        <v>2955</v>
      </c>
      <c r="G3678">
        <v>2967</v>
      </c>
      <c r="H3678" t="s">
        <v>115</v>
      </c>
      <c r="I3678">
        <v>124914</v>
      </c>
      <c r="J3678">
        <v>3079984</v>
      </c>
      <c r="K3678">
        <v>2.93</v>
      </c>
      <c r="L3678">
        <v>0.56899999999999995</v>
      </c>
      <c r="M3678">
        <v>3</v>
      </c>
    </row>
    <row r="3679" spans="1:13" x14ac:dyDescent="0.2">
      <c r="A3679" t="s">
        <v>303</v>
      </c>
      <c r="B3679" t="s">
        <v>55</v>
      </c>
      <c r="C3679">
        <v>24</v>
      </c>
      <c r="D3679">
        <v>13.513999999999999</v>
      </c>
      <c r="E3679">
        <v>2967</v>
      </c>
      <c r="F3679">
        <v>2981</v>
      </c>
      <c r="G3679">
        <v>3002</v>
      </c>
      <c r="H3679" t="s">
        <v>126</v>
      </c>
      <c r="I3679">
        <v>483794</v>
      </c>
      <c r="J3679">
        <v>12233540</v>
      </c>
      <c r="K3679">
        <v>11.63</v>
      </c>
      <c r="L3679">
        <v>2.2589999999999999</v>
      </c>
      <c r="M3679">
        <v>3</v>
      </c>
    </row>
    <row r="3680" spans="1:13" x14ac:dyDescent="0.2">
      <c r="A3680" t="s">
        <v>303</v>
      </c>
      <c r="B3680" t="s">
        <v>57</v>
      </c>
      <c r="C3680">
        <v>25</v>
      </c>
      <c r="D3680">
        <v>13.887</v>
      </c>
      <c r="E3680">
        <v>3050</v>
      </c>
      <c r="F3680">
        <v>3099</v>
      </c>
      <c r="G3680">
        <v>3147</v>
      </c>
      <c r="H3680" t="s">
        <v>64</v>
      </c>
      <c r="I3680">
        <v>378205</v>
      </c>
      <c r="J3680">
        <v>14249255</v>
      </c>
      <c r="K3680">
        <v>13.54</v>
      </c>
      <c r="L3680">
        <v>2.6320000000000001</v>
      </c>
      <c r="M3680">
        <v>3</v>
      </c>
    </row>
    <row r="3681" spans="1:13" x14ac:dyDescent="0.2">
      <c r="A3681" t="s">
        <v>303</v>
      </c>
      <c r="B3681" t="s">
        <v>58</v>
      </c>
      <c r="C3681">
        <v>26</v>
      </c>
      <c r="D3681">
        <v>15.157</v>
      </c>
      <c r="E3681">
        <v>3477</v>
      </c>
      <c r="F3681">
        <v>3501</v>
      </c>
      <c r="G3681">
        <v>3522</v>
      </c>
      <c r="H3681" t="s">
        <v>45</v>
      </c>
      <c r="I3681">
        <v>293887</v>
      </c>
      <c r="J3681">
        <v>8866860</v>
      </c>
      <c r="K3681">
        <v>8.43</v>
      </c>
      <c r="L3681">
        <v>1.6379999999999999</v>
      </c>
      <c r="M3681">
        <v>3</v>
      </c>
    </row>
    <row r="3682" spans="1:13" x14ac:dyDescent="0.2">
      <c r="A3682" t="s">
        <v>303</v>
      </c>
      <c r="B3682" t="s">
        <v>59</v>
      </c>
      <c r="C3682">
        <v>27</v>
      </c>
      <c r="D3682">
        <v>15.268000000000001</v>
      </c>
      <c r="E3682">
        <v>3522</v>
      </c>
      <c r="F3682">
        <v>3536</v>
      </c>
      <c r="G3682">
        <v>3565</v>
      </c>
      <c r="H3682" t="s">
        <v>34</v>
      </c>
      <c r="I3682">
        <v>177921</v>
      </c>
      <c r="J3682">
        <v>5712458</v>
      </c>
      <c r="K3682">
        <v>5.43</v>
      </c>
      <c r="L3682">
        <v>1.0549999999999999</v>
      </c>
      <c r="M3682">
        <v>3</v>
      </c>
    </row>
    <row r="3683" spans="1:13" x14ac:dyDescent="0.2">
      <c r="A3683" t="s">
        <v>303</v>
      </c>
      <c r="B3683" t="s">
        <v>60</v>
      </c>
      <c r="C3683">
        <v>28</v>
      </c>
      <c r="D3683">
        <v>16.213999999999999</v>
      </c>
      <c r="E3683">
        <v>3819</v>
      </c>
      <c r="F3683">
        <v>3835</v>
      </c>
      <c r="G3683">
        <v>3859</v>
      </c>
      <c r="H3683" t="s">
        <v>52</v>
      </c>
      <c r="I3683">
        <v>214787</v>
      </c>
      <c r="J3683">
        <v>6556385</v>
      </c>
      <c r="K3683">
        <v>6.23</v>
      </c>
      <c r="L3683">
        <v>1.2110000000000001</v>
      </c>
      <c r="M3683">
        <v>3</v>
      </c>
    </row>
    <row r="3684" spans="1:13" x14ac:dyDescent="0.2">
      <c r="A3684" t="s">
        <v>303</v>
      </c>
      <c r="B3684" t="s">
        <v>61</v>
      </c>
      <c r="C3684">
        <v>29</v>
      </c>
      <c r="D3684">
        <v>16.359000000000002</v>
      </c>
      <c r="E3684">
        <v>3859</v>
      </c>
      <c r="F3684">
        <v>3881</v>
      </c>
      <c r="G3684">
        <v>3908</v>
      </c>
      <c r="H3684" t="s">
        <v>43</v>
      </c>
      <c r="I3684">
        <v>135766</v>
      </c>
      <c r="J3684">
        <v>5651482</v>
      </c>
      <c r="K3684">
        <v>5.37</v>
      </c>
      <c r="L3684">
        <v>1.044</v>
      </c>
      <c r="M3684">
        <v>3</v>
      </c>
    </row>
    <row r="3685" spans="1:13" x14ac:dyDescent="0.2">
      <c r="A3685" t="s">
        <v>303</v>
      </c>
      <c r="B3685" t="s">
        <v>62</v>
      </c>
      <c r="C3685">
        <v>30</v>
      </c>
      <c r="D3685">
        <v>16.547999999999998</v>
      </c>
      <c r="E3685">
        <v>3908</v>
      </c>
      <c r="F3685">
        <v>3941</v>
      </c>
      <c r="G3685">
        <v>3973</v>
      </c>
      <c r="H3685" t="s">
        <v>99</v>
      </c>
      <c r="I3685">
        <v>466079</v>
      </c>
      <c r="J3685">
        <v>12472225</v>
      </c>
      <c r="K3685">
        <v>11.86</v>
      </c>
      <c r="L3685">
        <v>2.3029999999999999</v>
      </c>
      <c r="M3685">
        <v>3</v>
      </c>
    </row>
    <row r="3686" spans="1:13" x14ac:dyDescent="0.2">
      <c r="A3686" t="s">
        <v>303</v>
      </c>
      <c r="B3686" t="s">
        <v>67</v>
      </c>
      <c r="C3686">
        <v>33</v>
      </c>
      <c r="D3686">
        <v>19</v>
      </c>
      <c r="E3686">
        <v>4693</v>
      </c>
      <c r="F3686">
        <v>4716</v>
      </c>
      <c r="G3686">
        <v>4761</v>
      </c>
      <c r="H3686" t="s">
        <v>99</v>
      </c>
      <c r="I3686">
        <v>1052082</v>
      </c>
      <c r="J3686">
        <v>30788124</v>
      </c>
      <c r="K3686">
        <v>29.27</v>
      </c>
      <c r="L3686">
        <v>5.6859999999999999</v>
      </c>
      <c r="M3686">
        <v>3</v>
      </c>
    </row>
    <row r="3687" spans="1:13" x14ac:dyDescent="0.2">
      <c r="A3687" t="s">
        <v>303</v>
      </c>
      <c r="B3687" t="s">
        <v>69</v>
      </c>
      <c r="C3687">
        <v>34</v>
      </c>
      <c r="D3687">
        <v>19.501999999999999</v>
      </c>
      <c r="E3687">
        <v>4851</v>
      </c>
      <c r="F3687">
        <v>4875</v>
      </c>
      <c r="G3687">
        <v>4894</v>
      </c>
      <c r="H3687" t="s">
        <v>22</v>
      </c>
      <c r="I3687">
        <v>983016</v>
      </c>
      <c r="J3687">
        <v>23082975</v>
      </c>
      <c r="K3687">
        <v>21.94</v>
      </c>
      <c r="L3687">
        <v>4.2629999999999999</v>
      </c>
      <c r="M3687">
        <v>3</v>
      </c>
    </row>
    <row r="3688" spans="1:13" x14ac:dyDescent="0.2">
      <c r="A3688" t="s">
        <v>303</v>
      </c>
      <c r="B3688" t="s">
        <v>70</v>
      </c>
      <c r="C3688">
        <v>35</v>
      </c>
      <c r="D3688">
        <v>19.901</v>
      </c>
      <c r="E3688">
        <v>4986</v>
      </c>
      <c r="F3688">
        <v>5001</v>
      </c>
      <c r="G3688">
        <v>5013</v>
      </c>
      <c r="H3688" t="s">
        <v>116</v>
      </c>
      <c r="I3688">
        <v>144060</v>
      </c>
      <c r="J3688">
        <v>3060481</v>
      </c>
      <c r="K3688">
        <v>2.91</v>
      </c>
      <c r="L3688">
        <v>0.56499999999999995</v>
      </c>
      <c r="M3688">
        <v>3</v>
      </c>
    </row>
    <row r="3689" spans="1:13" x14ac:dyDescent="0.2">
      <c r="A3689" t="s">
        <v>303</v>
      </c>
      <c r="B3689" t="s">
        <v>71</v>
      </c>
      <c r="C3689">
        <v>36</v>
      </c>
      <c r="D3689">
        <v>20.187000000000001</v>
      </c>
      <c r="E3689">
        <v>5059</v>
      </c>
      <c r="F3689">
        <v>5092</v>
      </c>
      <c r="G3689">
        <v>5122</v>
      </c>
      <c r="H3689" t="s">
        <v>114</v>
      </c>
      <c r="I3689">
        <v>114992</v>
      </c>
      <c r="J3689">
        <v>6865444</v>
      </c>
      <c r="K3689">
        <v>6.53</v>
      </c>
      <c r="L3689">
        <v>1.268</v>
      </c>
      <c r="M3689">
        <v>3</v>
      </c>
    </row>
    <row r="3690" spans="1:13" x14ac:dyDescent="0.2">
      <c r="A3690" t="s">
        <v>303</v>
      </c>
      <c r="B3690" t="s">
        <v>73</v>
      </c>
      <c r="C3690">
        <v>38</v>
      </c>
      <c r="D3690">
        <v>22.42</v>
      </c>
      <c r="E3690">
        <v>5776</v>
      </c>
      <c r="F3690">
        <v>5798</v>
      </c>
      <c r="G3690">
        <v>5816</v>
      </c>
      <c r="H3690" t="s">
        <v>240</v>
      </c>
      <c r="I3690">
        <v>188792</v>
      </c>
      <c r="J3690">
        <v>4944593</v>
      </c>
      <c r="K3690">
        <v>4.7</v>
      </c>
      <c r="L3690">
        <v>0.91300000000000003</v>
      </c>
      <c r="M3690">
        <v>3</v>
      </c>
    </row>
    <row r="3691" spans="1:13" x14ac:dyDescent="0.2">
      <c r="A3691" t="s">
        <v>303</v>
      </c>
      <c r="B3691" t="s">
        <v>74</v>
      </c>
      <c r="C3691">
        <v>39</v>
      </c>
      <c r="D3691">
        <v>23.911000000000001</v>
      </c>
      <c r="E3691">
        <v>6184</v>
      </c>
      <c r="F3691">
        <v>6270</v>
      </c>
      <c r="G3691">
        <v>6295</v>
      </c>
      <c r="H3691" t="s">
        <v>64</v>
      </c>
      <c r="I3691">
        <v>158065</v>
      </c>
      <c r="J3691">
        <v>6536578</v>
      </c>
      <c r="K3691">
        <v>6.21</v>
      </c>
      <c r="L3691">
        <v>1.2070000000000001</v>
      </c>
      <c r="M3691">
        <v>3</v>
      </c>
    </row>
    <row r="3692" spans="1:13" x14ac:dyDescent="0.2">
      <c r="A3692" t="s">
        <v>303</v>
      </c>
      <c r="B3692" t="s">
        <v>75</v>
      </c>
      <c r="C3692">
        <v>40</v>
      </c>
      <c r="D3692">
        <v>27.199000000000002</v>
      </c>
      <c r="E3692">
        <v>7283</v>
      </c>
      <c r="F3692">
        <v>7309</v>
      </c>
      <c r="G3692">
        <v>7346</v>
      </c>
      <c r="H3692" t="s">
        <v>36</v>
      </c>
      <c r="I3692">
        <v>146294</v>
      </c>
      <c r="J3692">
        <v>4667555</v>
      </c>
      <c r="K3692">
        <v>4.4400000000000004</v>
      </c>
      <c r="L3692">
        <v>0.86199999999999999</v>
      </c>
      <c r="M3692">
        <v>3</v>
      </c>
    </row>
    <row r="3693" spans="1:13" x14ac:dyDescent="0.2">
      <c r="A3693" t="s">
        <v>303</v>
      </c>
      <c r="B3693" t="s">
        <v>77</v>
      </c>
      <c r="C3693">
        <v>41</v>
      </c>
      <c r="D3693">
        <v>32.000999999999998</v>
      </c>
      <c r="E3693">
        <v>8801</v>
      </c>
      <c r="F3693">
        <v>8828</v>
      </c>
      <c r="G3693">
        <v>8861</v>
      </c>
      <c r="H3693" t="s">
        <v>36</v>
      </c>
      <c r="I3693">
        <v>128557</v>
      </c>
      <c r="J3693">
        <v>4160990</v>
      </c>
      <c r="K3693">
        <v>3.96</v>
      </c>
      <c r="L3693">
        <v>0.76800000000000002</v>
      </c>
      <c r="M3693">
        <v>3</v>
      </c>
    </row>
    <row r="3694" spans="1:13" x14ac:dyDescent="0.2">
      <c r="A3694" t="s">
        <v>298</v>
      </c>
      <c r="B3694" t="s">
        <v>17</v>
      </c>
      <c r="C3694">
        <v>3</v>
      </c>
      <c r="D3694">
        <v>4.6050000000000004</v>
      </c>
      <c r="E3694">
        <v>148</v>
      </c>
      <c r="F3694">
        <v>164</v>
      </c>
      <c r="G3694">
        <v>175</v>
      </c>
      <c r="H3694" t="s">
        <v>126</v>
      </c>
      <c r="I3694">
        <v>52648</v>
      </c>
      <c r="J3694">
        <v>1467846</v>
      </c>
      <c r="K3694">
        <v>3.49</v>
      </c>
      <c r="L3694">
        <v>0.248</v>
      </c>
      <c r="M3694">
        <v>3</v>
      </c>
    </row>
    <row r="3695" spans="1:13" x14ac:dyDescent="0.2">
      <c r="A3695" t="s">
        <v>298</v>
      </c>
      <c r="B3695" t="s">
        <v>21</v>
      </c>
      <c r="C3695">
        <v>5</v>
      </c>
      <c r="D3695">
        <v>4.8540000000000001</v>
      </c>
      <c r="E3695">
        <v>229</v>
      </c>
      <c r="F3695">
        <v>242</v>
      </c>
      <c r="G3695">
        <v>306</v>
      </c>
      <c r="H3695" t="s">
        <v>162</v>
      </c>
      <c r="I3695">
        <v>482317</v>
      </c>
      <c r="J3695">
        <v>16530747</v>
      </c>
      <c r="K3695">
        <v>39.31</v>
      </c>
      <c r="L3695">
        <v>2.7959999999999998</v>
      </c>
      <c r="M3695">
        <v>3</v>
      </c>
    </row>
    <row r="3696" spans="1:13" x14ac:dyDescent="0.2">
      <c r="A3696" t="s">
        <v>298</v>
      </c>
      <c r="B3696" t="s">
        <v>27</v>
      </c>
      <c r="C3696">
        <v>8</v>
      </c>
      <c r="D3696">
        <v>5.89</v>
      </c>
      <c r="E3696">
        <v>556</v>
      </c>
      <c r="F3696">
        <v>570</v>
      </c>
      <c r="G3696">
        <v>616</v>
      </c>
      <c r="H3696" t="s">
        <v>123</v>
      </c>
      <c r="I3696">
        <v>136260</v>
      </c>
      <c r="J3696">
        <v>7689807</v>
      </c>
      <c r="K3696">
        <v>18.29</v>
      </c>
      <c r="L3696">
        <v>1.3009999999999999</v>
      </c>
      <c r="M3696">
        <v>3</v>
      </c>
    </row>
    <row r="3697" spans="1:13" x14ac:dyDescent="0.2">
      <c r="A3697" t="s">
        <v>298</v>
      </c>
      <c r="B3697" t="s">
        <v>29</v>
      </c>
      <c r="C3697">
        <v>9</v>
      </c>
      <c r="D3697">
        <v>6.1050000000000004</v>
      </c>
      <c r="E3697">
        <v>616</v>
      </c>
      <c r="F3697">
        <v>638</v>
      </c>
      <c r="G3697">
        <v>694</v>
      </c>
      <c r="H3697" t="s">
        <v>117</v>
      </c>
      <c r="I3697">
        <v>148699</v>
      </c>
      <c r="J3697">
        <v>5647473</v>
      </c>
      <c r="K3697">
        <v>13.43</v>
      </c>
      <c r="L3697">
        <v>0.95499999999999996</v>
      </c>
      <c r="M3697">
        <v>3</v>
      </c>
    </row>
    <row r="3698" spans="1:13" x14ac:dyDescent="0.2">
      <c r="A3698" t="s">
        <v>298</v>
      </c>
      <c r="B3698" t="s">
        <v>31</v>
      </c>
      <c r="C3698">
        <v>10</v>
      </c>
      <c r="D3698">
        <v>6.4429999999999996</v>
      </c>
      <c r="E3698">
        <v>716</v>
      </c>
      <c r="F3698">
        <v>745</v>
      </c>
      <c r="G3698">
        <v>775</v>
      </c>
      <c r="H3698" t="s">
        <v>38</v>
      </c>
      <c r="I3698">
        <v>135505</v>
      </c>
      <c r="J3698">
        <v>4321460</v>
      </c>
      <c r="K3698">
        <v>10.28</v>
      </c>
      <c r="L3698">
        <v>0.73099999999999998</v>
      </c>
      <c r="M3698">
        <v>3</v>
      </c>
    </row>
    <row r="3699" spans="1:13" x14ac:dyDescent="0.2">
      <c r="A3699" t="s">
        <v>298</v>
      </c>
      <c r="B3699" t="s">
        <v>33</v>
      </c>
      <c r="C3699">
        <v>11</v>
      </c>
      <c r="D3699">
        <v>6.7160000000000002</v>
      </c>
      <c r="E3699">
        <v>808</v>
      </c>
      <c r="F3699">
        <v>831</v>
      </c>
      <c r="G3699">
        <v>843</v>
      </c>
      <c r="H3699" t="s">
        <v>167</v>
      </c>
      <c r="I3699">
        <v>132162</v>
      </c>
      <c r="J3699">
        <v>3160088</v>
      </c>
      <c r="K3699">
        <v>7.52</v>
      </c>
      <c r="L3699">
        <v>0.53500000000000003</v>
      </c>
      <c r="M3699">
        <v>3</v>
      </c>
    </row>
    <row r="3700" spans="1:13" x14ac:dyDescent="0.2">
      <c r="A3700" t="s">
        <v>298</v>
      </c>
      <c r="B3700" t="s">
        <v>40</v>
      </c>
      <c r="C3700">
        <v>15</v>
      </c>
      <c r="D3700">
        <v>7.5640000000000001</v>
      </c>
      <c r="E3700">
        <v>1096</v>
      </c>
      <c r="F3700">
        <v>1099</v>
      </c>
      <c r="G3700">
        <v>1151</v>
      </c>
      <c r="H3700" t="s">
        <v>43</v>
      </c>
      <c r="I3700">
        <v>165879</v>
      </c>
      <c r="J3700">
        <v>9196690</v>
      </c>
      <c r="K3700">
        <v>21.87</v>
      </c>
      <c r="L3700">
        <v>1.556</v>
      </c>
      <c r="M3700">
        <v>3</v>
      </c>
    </row>
    <row r="3701" spans="1:13" x14ac:dyDescent="0.2">
      <c r="A3701" t="s">
        <v>298</v>
      </c>
      <c r="B3701" t="s">
        <v>41</v>
      </c>
      <c r="C3701">
        <v>16</v>
      </c>
      <c r="D3701">
        <v>7.8419999999999996</v>
      </c>
      <c r="E3701">
        <v>1166</v>
      </c>
      <c r="F3701">
        <v>1188</v>
      </c>
      <c r="G3701">
        <v>1199</v>
      </c>
      <c r="H3701" t="s">
        <v>43</v>
      </c>
      <c r="I3701">
        <v>120947</v>
      </c>
      <c r="J3701">
        <v>4639299</v>
      </c>
      <c r="K3701">
        <v>11.03</v>
      </c>
      <c r="L3701">
        <v>0.78500000000000003</v>
      </c>
      <c r="M3701">
        <v>3</v>
      </c>
    </row>
    <row r="3702" spans="1:13" x14ac:dyDescent="0.2">
      <c r="A3702" t="s">
        <v>298</v>
      </c>
      <c r="B3702" t="s">
        <v>42</v>
      </c>
      <c r="C3702">
        <v>17</v>
      </c>
      <c r="D3702">
        <v>8.0030000000000001</v>
      </c>
      <c r="E3702">
        <v>1225</v>
      </c>
      <c r="F3702">
        <v>1239</v>
      </c>
      <c r="G3702">
        <v>1280</v>
      </c>
      <c r="H3702" t="s">
        <v>43</v>
      </c>
      <c r="I3702">
        <v>115498</v>
      </c>
      <c r="J3702">
        <v>4712113</v>
      </c>
      <c r="K3702">
        <v>11.21</v>
      </c>
      <c r="L3702">
        <v>0.79700000000000004</v>
      </c>
      <c r="M3702">
        <v>3</v>
      </c>
    </row>
    <row r="3703" spans="1:13" x14ac:dyDescent="0.2">
      <c r="A3703" t="s">
        <v>298</v>
      </c>
      <c r="B3703" t="s">
        <v>46</v>
      </c>
      <c r="C3703">
        <v>19</v>
      </c>
      <c r="D3703">
        <v>8.4659999999999993</v>
      </c>
      <c r="E3703">
        <v>1371</v>
      </c>
      <c r="F3703">
        <v>1385</v>
      </c>
      <c r="G3703">
        <v>1418</v>
      </c>
      <c r="H3703" t="s">
        <v>26</v>
      </c>
      <c r="I3703">
        <v>294284</v>
      </c>
      <c r="J3703">
        <v>9792903</v>
      </c>
      <c r="K3703">
        <v>23.29</v>
      </c>
      <c r="L3703">
        <v>1.6559999999999999</v>
      </c>
      <c r="M3703">
        <v>3</v>
      </c>
    </row>
    <row r="3704" spans="1:13" x14ac:dyDescent="0.2">
      <c r="A3704" t="s">
        <v>298</v>
      </c>
      <c r="B3704" t="s">
        <v>48</v>
      </c>
      <c r="C3704">
        <v>20</v>
      </c>
      <c r="D3704">
        <v>8.9239999999999995</v>
      </c>
      <c r="E3704">
        <v>1463</v>
      </c>
      <c r="F3704">
        <v>1530</v>
      </c>
      <c r="G3704">
        <v>1575</v>
      </c>
      <c r="H3704" t="s">
        <v>36</v>
      </c>
      <c r="I3704">
        <v>94835</v>
      </c>
      <c r="J3704">
        <v>5652430</v>
      </c>
      <c r="K3704">
        <v>13.44</v>
      </c>
      <c r="L3704">
        <v>0.95599999999999996</v>
      </c>
      <c r="M3704">
        <v>3</v>
      </c>
    </row>
    <row r="3705" spans="1:13" x14ac:dyDescent="0.2">
      <c r="A3705" t="s">
        <v>298</v>
      </c>
      <c r="B3705" t="s">
        <v>50</v>
      </c>
      <c r="C3705">
        <v>21</v>
      </c>
      <c r="D3705">
        <v>9.3000000000000007</v>
      </c>
      <c r="E3705">
        <v>1632</v>
      </c>
      <c r="F3705">
        <v>1649</v>
      </c>
      <c r="G3705">
        <v>1702</v>
      </c>
      <c r="H3705" t="s">
        <v>36</v>
      </c>
      <c r="I3705">
        <v>129876</v>
      </c>
      <c r="J3705">
        <v>6070073</v>
      </c>
      <c r="K3705">
        <v>14.44</v>
      </c>
      <c r="L3705">
        <v>1.0269999999999999</v>
      </c>
      <c r="M3705">
        <v>3</v>
      </c>
    </row>
    <row r="3706" spans="1:13" x14ac:dyDescent="0.2">
      <c r="A3706" t="s">
        <v>298</v>
      </c>
      <c r="B3706" t="s">
        <v>51</v>
      </c>
      <c r="C3706">
        <v>22</v>
      </c>
      <c r="D3706">
        <v>9.9039999999999999</v>
      </c>
      <c r="E3706">
        <v>1824</v>
      </c>
      <c r="F3706">
        <v>1840</v>
      </c>
      <c r="G3706">
        <v>1902</v>
      </c>
      <c r="H3706" t="s">
        <v>26</v>
      </c>
      <c r="I3706">
        <v>359214</v>
      </c>
      <c r="J3706">
        <v>18207661</v>
      </c>
      <c r="K3706">
        <v>43.3</v>
      </c>
      <c r="L3706">
        <v>3.08</v>
      </c>
      <c r="M3706">
        <v>3</v>
      </c>
    </row>
    <row r="3707" spans="1:13" x14ac:dyDescent="0.2">
      <c r="A3707" t="s">
        <v>298</v>
      </c>
      <c r="B3707" t="s">
        <v>53</v>
      </c>
      <c r="C3707">
        <v>23</v>
      </c>
      <c r="D3707">
        <v>10.157999999999999</v>
      </c>
      <c r="E3707">
        <v>1902</v>
      </c>
      <c r="F3707">
        <v>1920</v>
      </c>
      <c r="G3707">
        <v>1937</v>
      </c>
      <c r="H3707" t="s">
        <v>49</v>
      </c>
      <c r="I3707">
        <v>140130</v>
      </c>
      <c r="J3707">
        <v>4756455</v>
      </c>
      <c r="K3707">
        <v>11.31</v>
      </c>
      <c r="L3707">
        <v>0.80500000000000005</v>
      </c>
      <c r="M3707">
        <v>3</v>
      </c>
    </row>
    <row r="3708" spans="1:13" x14ac:dyDescent="0.2">
      <c r="A3708" t="s">
        <v>298</v>
      </c>
      <c r="B3708" t="s">
        <v>55</v>
      </c>
      <c r="C3708">
        <v>24</v>
      </c>
      <c r="D3708">
        <v>10.260999999999999</v>
      </c>
      <c r="E3708">
        <v>1937</v>
      </c>
      <c r="F3708">
        <v>1952</v>
      </c>
      <c r="G3708">
        <v>1972</v>
      </c>
      <c r="H3708" t="s">
        <v>123</v>
      </c>
      <c r="I3708">
        <v>212924</v>
      </c>
      <c r="J3708">
        <v>9915585</v>
      </c>
      <c r="K3708">
        <v>23.58</v>
      </c>
      <c r="L3708">
        <v>1.677</v>
      </c>
      <c r="M3708">
        <v>3</v>
      </c>
    </row>
    <row r="3709" spans="1:13" x14ac:dyDescent="0.2">
      <c r="A3709" t="s">
        <v>298</v>
      </c>
      <c r="B3709" t="s">
        <v>57</v>
      </c>
      <c r="C3709">
        <v>25</v>
      </c>
      <c r="D3709">
        <v>10.36</v>
      </c>
      <c r="E3709">
        <v>1972</v>
      </c>
      <c r="F3709">
        <v>1984</v>
      </c>
      <c r="G3709">
        <v>2005</v>
      </c>
      <c r="H3709" t="s">
        <v>123</v>
      </c>
      <c r="I3709">
        <v>246491</v>
      </c>
      <c r="J3709">
        <v>10986362</v>
      </c>
      <c r="K3709">
        <v>26.13</v>
      </c>
      <c r="L3709">
        <v>1.8580000000000001</v>
      </c>
      <c r="M3709">
        <v>3</v>
      </c>
    </row>
    <row r="3710" spans="1:13" x14ac:dyDescent="0.2">
      <c r="A3710" t="s">
        <v>298</v>
      </c>
      <c r="B3710" t="s">
        <v>58</v>
      </c>
      <c r="C3710">
        <v>26</v>
      </c>
      <c r="D3710">
        <v>10.47</v>
      </c>
      <c r="E3710">
        <v>2005</v>
      </c>
      <c r="F3710">
        <v>2019</v>
      </c>
      <c r="G3710">
        <v>2081</v>
      </c>
      <c r="H3710" t="s">
        <v>117</v>
      </c>
      <c r="I3710">
        <v>365807</v>
      </c>
      <c r="J3710">
        <v>14629992</v>
      </c>
      <c r="K3710">
        <v>34.79</v>
      </c>
      <c r="L3710">
        <v>2.4750000000000001</v>
      </c>
      <c r="M3710">
        <v>3</v>
      </c>
    </row>
    <row r="3711" spans="1:13" x14ac:dyDescent="0.2">
      <c r="A3711" t="s">
        <v>298</v>
      </c>
      <c r="B3711" t="s">
        <v>59</v>
      </c>
      <c r="C3711">
        <v>27</v>
      </c>
      <c r="D3711">
        <v>11.071999999999999</v>
      </c>
      <c r="E3711">
        <v>2193</v>
      </c>
      <c r="F3711">
        <v>2209</v>
      </c>
      <c r="G3711">
        <v>2262</v>
      </c>
      <c r="H3711" t="s">
        <v>126</v>
      </c>
      <c r="I3711">
        <v>252094</v>
      </c>
      <c r="J3711">
        <v>10493773</v>
      </c>
      <c r="K3711">
        <v>24.96</v>
      </c>
      <c r="L3711">
        <v>1.7749999999999999</v>
      </c>
      <c r="M3711">
        <v>3</v>
      </c>
    </row>
    <row r="3712" spans="1:13" x14ac:dyDescent="0.2">
      <c r="A3712" t="s">
        <v>298</v>
      </c>
      <c r="B3712" t="s">
        <v>60</v>
      </c>
      <c r="C3712">
        <v>28</v>
      </c>
      <c r="D3712">
        <v>11.749000000000001</v>
      </c>
      <c r="E3712">
        <v>2395</v>
      </c>
      <c r="F3712">
        <v>2423</v>
      </c>
      <c r="G3712">
        <v>2472</v>
      </c>
      <c r="H3712" t="s">
        <v>66</v>
      </c>
      <c r="I3712">
        <v>251179</v>
      </c>
      <c r="J3712">
        <v>9426133</v>
      </c>
      <c r="K3712">
        <v>22.42</v>
      </c>
      <c r="L3712">
        <v>1.5940000000000001</v>
      </c>
      <c r="M3712">
        <v>3</v>
      </c>
    </row>
    <row r="3713" spans="1:13" x14ac:dyDescent="0.2">
      <c r="A3713" t="s">
        <v>298</v>
      </c>
      <c r="B3713" t="s">
        <v>61</v>
      </c>
      <c r="C3713">
        <v>29</v>
      </c>
      <c r="D3713">
        <v>12.026999999999999</v>
      </c>
      <c r="E3713">
        <v>2496</v>
      </c>
      <c r="F3713">
        <v>2511</v>
      </c>
      <c r="G3713">
        <v>2549</v>
      </c>
      <c r="H3713" t="s">
        <v>43</v>
      </c>
      <c r="I3713">
        <v>181929</v>
      </c>
      <c r="J3713">
        <v>6578607</v>
      </c>
      <c r="K3713">
        <v>15.65</v>
      </c>
      <c r="L3713">
        <v>1.113</v>
      </c>
      <c r="M3713">
        <v>3</v>
      </c>
    </row>
    <row r="3714" spans="1:13" x14ac:dyDescent="0.2">
      <c r="A3714" t="s">
        <v>298</v>
      </c>
      <c r="B3714" t="s">
        <v>62</v>
      </c>
      <c r="C3714">
        <v>30</v>
      </c>
      <c r="D3714">
        <v>13.204000000000001</v>
      </c>
      <c r="E3714">
        <v>2866</v>
      </c>
      <c r="F3714">
        <v>2883</v>
      </c>
      <c r="G3714">
        <v>2917</v>
      </c>
      <c r="H3714" t="s">
        <v>153</v>
      </c>
      <c r="I3714">
        <v>159105</v>
      </c>
      <c r="J3714">
        <v>6052865</v>
      </c>
      <c r="K3714">
        <v>14.39</v>
      </c>
      <c r="L3714">
        <v>1.024</v>
      </c>
      <c r="M3714">
        <v>3</v>
      </c>
    </row>
    <row r="3715" spans="1:13" x14ac:dyDescent="0.2">
      <c r="A3715" t="s">
        <v>298</v>
      </c>
      <c r="B3715" t="s">
        <v>63</v>
      </c>
      <c r="C3715">
        <v>31</v>
      </c>
      <c r="D3715">
        <v>13.36</v>
      </c>
      <c r="E3715">
        <v>2917</v>
      </c>
      <c r="F3715">
        <v>2933</v>
      </c>
      <c r="G3715">
        <v>2944</v>
      </c>
      <c r="H3715" t="s">
        <v>43</v>
      </c>
      <c r="I3715">
        <v>124429</v>
      </c>
      <c r="J3715">
        <v>3706291</v>
      </c>
      <c r="K3715">
        <v>8.81</v>
      </c>
      <c r="L3715">
        <v>0.627</v>
      </c>
      <c r="M3715">
        <v>3</v>
      </c>
    </row>
    <row r="3716" spans="1:13" x14ac:dyDescent="0.2">
      <c r="A3716" t="s">
        <v>298</v>
      </c>
      <c r="B3716" t="s">
        <v>65</v>
      </c>
      <c r="C3716">
        <v>32</v>
      </c>
      <c r="D3716">
        <v>13.515000000000001</v>
      </c>
      <c r="E3716">
        <v>2967</v>
      </c>
      <c r="F3716">
        <v>2981</v>
      </c>
      <c r="G3716">
        <v>3004</v>
      </c>
      <c r="H3716" t="s">
        <v>126</v>
      </c>
      <c r="I3716">
        <v>239387</v>
      </c>
      <c r="J3716">
        <v>6326290</v>
      </c>
      <c r="K3716">
        <v>15.04</v>
      </c>
      <c r="L3716">
        <v>1.07</v>
      </c>
      <c r="M3716">
        <v>3</v>
      </c>
    </row>
    <row r="3717" spans="1:13" x14ac:dyDescent="0.2">
      <c r="A3717" t="s">
        <v>298</v>
      </c>
      <c r="B3717" t="s">
        <v>67</v>
      </c>
      <c r="C3717">
        <v>33</v>
      </c>
      <c r="D3717">
        <v>13.885999999999999</v>
      </c>
      <c r="E3717">
        <v>3052</v>
      </c>
      <c r="F3717">
        <v>3099</v>
      </c>
      <c r="G3717">
        <v>3155</v>
      </c>
      <c r="H3717" t="s">
        <v>28</v>
      </c>
      <c r="I3717">
        <v>1273150</v>
      </c>
      <c r="J3717">
        <v>39312023</v>
      </c>
      <c r="K3717">
        <v>93.49</v>
      </c>
      <c r="L3717">
        <v>6.649</v>
      </c>
      <c r="M3717">
        <v>3</v>
      </c>
    </row>
    <row r="3718" spans="1:13" x14ac:dyDescent="0.2">
      <c r="A3718" t="s">
        <v>298</v>
      </c>
      <c r="B3718" t="s">
        <v>69</v>
      </c>
      <c r="C3718">
        <v>34</v>
      </c>
      <c r="D3718">
        <v>15.157</v>
      </c>
      <c r="E3718">
        <v>3472</v>
      </c>
      <c r="F3718">
        <v>3501</v>
      </c>
      <c r="G3718">
        <v>3521</v>
      </c>
      <c r="H3718" t="s">
        <v>45</v>
      </c>
      <c r="I3718">
        <v>224901</v>
      </c>
      <c r="J3718">
        <v>6024451</v>
      </c>
      <c r="K3718">
        <v>14.33</v>
      </c>
      <c r="L3718">
        <v>1.0189999999999999</v>
      </c>
      <c r="M3718">
        <v>3</v>
      </c>
    </row>
    <row r="3719" spans="1:13" x14ac:dyDescent="0.2">
      <c r="A3719" t="s">
        <v>298</v>
      </c>
      <c r="B3719" t="s">
        <v>70</v>
      </c>
      <c r="C3719">
        <v>35</v>
      </c>
      <c r="D3719">
        <v>16</v>
      </c>
      <c r="E3719">
        <v>3744</v>
      </c>
      <c r="F3719">
        <v>3767</v>
      </c>
      <c r="G3719">
        <v>3784</v>
      </c>
      <c r="H3719" t="s">
        <v>45</v>
      </c>
      <c r="I3719">
        <v>134045</v>
      </c>
      <c r="J3719">
        <v>3513191</v>
      </c>
      <c r="K3719">
        <v>8.35</v>
      </c>
      <c r="L3719">
        <v>0.59399999999999997</v>
      </c>
      <c r="M3719">
        <v>3</v>
      </c>
    </row>
    <row r="3720" spans="1:13" x14ac:dyDescent="0.2">
      <c r="A3720" t="s">
        <v>298</v>
      </c>
      <c r="B3720" t="s">
        <v>71</v>
      </c>
      <c r="C3720">
        <v>36</v>
      </c>
      <c r="D3720">
        <v>16.11</v>
      </c>
      <c r="E3720">
        <v>3784</v>
      </c>
      <c r="F3720">
        <v>3802</v>
      </c>
      <c r="G3720">
        <v>3818</v>
      </c>
      <c r="H3720" t="s">
        <v>20</v>
      </c>
      <c r="I3720">
        <v>209582</v>
      </c>
      <c r="J3720">
        <v>6576947</v>
      </c>
      <c r="K3720">
        <v>15.64</v>
      </c>
      <c r="L3720">
        <v>1.1120000000000001</v>
      </c>
      <c r="M3720">
        <v>3</v>
      </c>
    </row>
    <row r="3721" spans="1:13" x14ac:dyDescent="0.2">
      <c r="A3721" t="s">
        <v>298</v>
      </c>
      <c r="B3721" t="s">
        <v>72</v>
      </c>
      <c r="C3721">
        <v>37</v>
      </c>
      <c r="D3721">
        <v>16.21</v>
      </c>
      <c r="E3721">
        <v>3818</v>
      </c>
      <c r="F3721">
        <v>3834</v>
      </c>
      <c r="G3721">
        <v>3861</v>
      </c>
      <c r="H3721" t="s">
        <v>52</v>
      </c>
      <c r="I3721">
        <v>777420</v>
      </c>
      <c r="J3721">
        <v>22601630</v>
      </c>
      <c r="K3721">
        <v>53.75</v>
      </c>
      <c r="L3721">
        <v>3.823</v>
      </c>
      <c r="M3721">
        <v>3</v>
      </c>
    </row>
    <row r="3722" spans="1:13" x14ac:dyDescent="0.2">
      <c r="A3722" t="s">
        <v>298</v>
      </c>
      <c r="B3722" t="s">
        <v>73</v>
      </c>
      <c r="C3722">
        <v>38</v>
      </c>
      <c r="D3722">
        <v>16.367000000000001</v>
      </c>
      <c r="E3722">
        <v>3861</v>
      </c>
      <c r="F3722">
        <v>3884</v>
      </c>
      <c r="G3722">
        <v>3910</v>
      </c>
      <c r="H3722" t="s">
        <v>43</v>
      </c>
      <c r="I3722">
        <v>1537538</v>
      </c>
      <c r="J3722">
        <v>42049259</v>
      </c>
      <c r="K3722">
        <v>100</v>
      </c>
      <c r="L3722">
        <v>7.1120000000000001</v>
      </c>
      <c r="M3722">
        <v>3</v>
      </c>
    </row>
    <row r="3723" spans="1:13" x14ac:dyDescent="0.2">
      <c r="A3723" t="s">
        <v>298</v>
      </c>
      <c r="B3723" t="s">
        <v>74</v>
      </c>
      <c r="C3723">
        <v>39</v>
      </c>
      <c r="D3723">
        <v>16.55</v>
      </c>
      <c r="E3723">
        <v>3910</v>
      </c>
      <c r="F3723">
        <v>3941</v>
      </c>
      <c r="G3723">
        <v>3970</v>
      </c>
      <c r="H3723" t="s">
        <v>52</v>
      </c>
      <c r="I3723">
        <v>174152</v>
      </c>
      <c r="J3723">
        <v>5145323</v>
      </c>
      <c r="K3723">
        <v>12.24</v>
      </c>
      <c r="L3723">
        <v>0.87</v>
      </c>
      <c r="M3723">
        <v>3</v>
      </c>
    </row>
    <row r="3724" spans="1:13" x14ac:dyDescent="0.2">
      <c r="A3724" t="s">
        <v>298</v>
      </c>
      <c r="B3724" t="s">
        <v>75</v>
      </c>
      <c r="C3724">
        <v>40</v>
      </c>
      <c r="D3724">
        <v>17.324999999999999</v>
      </c>
      <c r="E3724">
        <v>4153</v>
      </c>
      <c r="F3724">
        <v>4187</v>
      </c>
      <c r="G3724">
        <v>4202</v>
      </c>
      <c r="H3724" t="s">
        <v>28</v>
      </c>
      <c r="I3724">
        <v>395205</v>
      </c>
      <c r="J3724">
        <v>9792363</v>
      </c>
      <c r="K3724">
        <v>23.29</v>
      </c>
      <c r="L3724">
        <v>1.6559999999999999</v>
      </c>
      <c r="M3724">
        <v>3</v>
      </c>
    </row>
    <row r="3725" spans="1:13" x14ac:dyDescent="0.2">
      <c r="A3725" t="s">
        <v>298</v>
      </c>
      <c r="B3725" t="s">
        <v>77</v>
      </c>
      <c r="C3725">
        <v>41</v>
      </c>
      <c r="D3725">
        <v>17.431000000000001</v>
      </c>
      <c r="E3725">
        <v>4202</v>
      </c>
      <c r="F3725">
        <v>4220</v>
      </c>
      <c r="G3725">
        <v>4257</v>
      </c>
      <c r="H3725" t="s">
        <v>34</v>
      </c>
      <c r="I3725">
        <v>1045297</v>
      </c>
      <c r="J3725">
        <v>26249882</v>
      </c>
      <c r="K3725">
        <v>62.43</v>
      </c>
      <c r="L3725">
        <v>4.4400000000000004</v>
      </c>
      <c r="M3725">
        <v>3</v>
      </c>
    </row>
    <row r="3726" spans="1:13" x14ac:dyDescent="0.2">
      <c r="A3726" t="s">
        <v>298</v>
      </c>
      <c r="B3726" t="s">
        <v>78</v>
      </c>
      <c r="C3726">
        <v>42</v>
      </c>
      <c r="D3726">
        <v>18.181000000000001</v>
      </c>
      <c r="E3726">
        <v>4434</v>
      </c>
      <c r="F3726">
        <v>4457</v>
      </c>
      <c r="G3726">
        <v>4492</v>
      </c>
      <c r="H3726" t="s">
        <v>76</v>
      </c>
      <c r="I3726">
        <v>251582</v>
      </c>
      <c r="J3726">
        <v>7640730</v>
      </c>
      <c r="K3726">
        <v>18.170000000000002</v>
      </c>
      <c r="L3726">
        <v>1.292</v>
      </c>
      <c r="M3726">
        <v>3</v>
      </c>
    </row>
    <row r="3727" spans="1:13" x14ac:dyDescent="0.2">
      <c r="A3727" t="s">
        <v>298</v>
      </c>
      <c r="B3727" t="s">
        <v>80</v>
      </c>
      <c r="C3727">
        <v>44</v>
      </c>
      <c r="D3727">
        <v>18.693999999999999</v>
      </c>
      <c r="E3727">
        <v>4614</v>
      </c>
      <c r="F3727">
        <v>4620</v>
      </c>
      <c r="G3727">
        <v>4633</v>
      </c>
      <c r="H3727" t="s">
        <v>52</v>
      </c>
      <c r="I3727">
        <v>102969</v>
      </c>
      <c r="J3727">
        <v>2724082</v>
      </c>
      <c r="K3727">
        <v>6.48</v>
      </c>
      <c r="L3727">
        <v>0.46100000000000002</v>
      </c>
      <c r="M3727">
        <v>3</v>
      </c>
    </row>
    <row r="3728" spans="1:13" x14ac:dyDescent="0.2">
      <c r="A3728" t="s">
        <v>298</v>
      </c>
      <c r="B3728" t="s">
        <v>81</v>
      </c>
      <c r="C3728">
        <v>45</v>
      </c>
      <c r="D3728">
        <v>18.965</v>
      </c>
      <c r="E3728">
        <v>4690</v>
      </c>
      <c r="F3728">
        <v>4705</v>
      </c>
      <c r="G3728">
        <v>4748</v>
      </c>
      <c r="H3728" t="s">
        <v>162</v>
      </c>
      <c r="I3728">
        <v>130116</v>
      </c>
      <c r="J3728">
        <v>4846524</v>
      </c>
      <c r="K3728">
        <v>11.53</v>
      </c>
      <c r="L3728">
        <v>0.82</v>
      </c>
      <c r="M3728">
        <v>3</v>
      </c>
    </row>
    <row r="3729" spans="1:13" x14ac:dyDescent="0.2">
      <c r="A3729" t="s">
        <v>298</v>
      </c>
      <c r="B3729" t="s">
        <v>82</v>
      </c>
      <c r="C3729">
        <v>46</v>
      </c>
      <c r="D3729">
        <v>19.184999999999999</v>
      </c>
      <c r="E3729">
        <v>4748</v>
      </c>
      <c r="F3729">
        <v>4775</v>
      </c>
      <c r="G3729">
        <v>4811</v>
      </c>
      <c r="H3729" t="s">
        <v>64</v>
      </c>
      <c r="I3729">
        <v>166727</v>
      </c>
      <c r="J3729">
        <v>4329928</v>
      </c>
      <c r="K3729">
        <v>10.3</v>
      </c>
      <c r="L3729">
        <v>0.73199999999999998</v>
      </c>
      <c r="M3729">
        <v>3</v>
      </c>
    </row>
    <row r="3730" spans="1:13" x14ac:dyDescent="0.2">
      <c r="A3730" t="s">
        <v>298</v>
      </c>
      <c r="B3730" t="s">
        <v>85</v>
      </c>
      <c r="C3730">
        <v>48</v>
      </c>
      <c r="D3730">
        <v>20.63</v>
      </c>
      <c r="E3730">
        <v>5184</v>
      </c>
      <c r="F3730">
        <v>5232</v>
      </c>
      <c r="G3730">
        <v>5261</v>
      </c>
      <c r="H3730" t="s">
        <v>76</v>
      </c>
      <c r="I3730">
        <v>95396</v>
      </c>
      <c r="J3730">
        <v>3241840</v>
      </c>
      <c r="K3730">
        <v>7.71</v>
      </c>
      <c r="L3730">
        <v>0.54800000000000004</v>
      </c>
      <c r="M3730">
        <v>3</v>
      </c>
    </row>
    <row r="3731" spans="1:13" x14ac:dyDescent="0.2">
      <c r="A3731" t="s">
        <v>298</v>
      </c>
      <c r="B3731" t="s">
        <v>86</v>
      </c>
      <c r="C3731">
        <v>49</v>
      </c>
      <c r="D3731">
        <v>21.324999999999999</v>
      </c>
      <c r="E3731">
        <v>5426</v>
      </c>
      <c r="F3731">
        <v>5452</v>
      </c>
      <c r="G3731">
        <v>5492</v>
      </c>
      <c r="H3731" t="s">
        <v>30</v>
      </c>
      <c r="I3731">
        <v>111699</v>
      </c>
      <c r="J3731">
        <v>5706952</v>
      </c>
      <c r="K3731">
        <v>13.57</v>
      </c>
      <c r="L3731">
        <v>0.96499999999999997</v>
      </c>
      <c r="M3731">
        <v>3</v>
      </c>
    </row>
    <row r="3732" spans="1:13" x14ac:dyDescent="0.2">
      <c r="A3732" t="s">
        <v>298</v>
      </c>
      <c r="B3732" t="s">
        <v>87</v>
      </c>
      <c r="C3732">
        <v>50</v>
      </c>
      <c r="D3732">
        <v>21.63</v>
      </c>
      <c r="E3732">
        <v>5537</v>
      </c>
      <c r="F3732">
        <v>5548</v>
      </c>
      <c r="G3732">
        <v>5565</v>
      </c>
      <c r="H3732" t="s">
        <v>22</v>
      </c>
      <c r="I3732">
        <v>91756</v>
      </c>
      <c r="J3732">
        <v>2242861</v>
      </c>
      <c r="K3732">
        <v>5.33</v>
      </c>
      <c r="L3732">
        <v>0.379</v>
      </c>
      <c r="M3732">
        <v>3</v>
      </c>
    </row>
    <row r="3733" spans="1:13" x14ac:dyDescent="0.2">
      <c r="A3733" t="s">
        <v>298</v>
      </c>
      <c r="B3733" t="s">
        <v>88</v>
      </c>
      <c r="C3733">
        <v>51</v>
      </c>
      <c r="D3733">
        <v>21.832999999999998</v>
      </c>
      <c r="E3733">
        <v>5594</v>
      </c>
      <c r="F3733">
        <v>5612</v>
      </c>
      <c r="G3733">
        <v>5647</v>
      </c>
      <c r="H3733" t="s">
        <v>127</v>
      </c>
      <c r="I3733">
        <v>1047489</v>
      </c>
      <c r="J3733">
        <v>25730900</v>
      </c>
      <c r="K3733">
        <v>61.19</v>
      </c>
      <c r="L3733">
        <v>4.3520000000000003</v>
      </c>
      <c r="M3733">
        <v>3</v>
      </c>
    </row>
    <row r="3734" spans="1:13" x14ac:dyDescent="0.2">
      <c r="A3734" t="s">
        <v>298</v>
      </c>
      <c r="B3734" t="s">
        <v>89</v>
      </c>
      <c r="C3734">
        <v>52</v>
      </c>
      <c r="D3734">
        <v>22.282</v>
      </c>
      <c r="E3734">
        <v>5722</v>
      </c>
      <c r="F3734">
        <v>5754</v>
      </c>
      <c r="G3734">
        <v>5777</v>
      </c>
      <c r="H3734" t="s">
        <v>14</v>
      </c>
      <c r="I3734">
        <v>486857</v>
      </c>
      <c r="J3734">
        <v>14760169</v>
      </c>
      <c r="K3734">
        <v>35.1</v>
      </c>
      <c r="L3734">
        <v>2.4969999999999999</v>
      </c>
      <c r="M3734">
        <v>3</v>
      </c>
    </row>
    <row r="3735" spans="1:13" x14ac:dyDescent="0.2">
      <c r="A3735" t="s">
        <v>298</v>
      </c>
      <c r="B3735" t="s">
        <v>91</v>
      </c>
      <c r="C3735">
        <v>53</v>
      </c>
      <c r="D3735">
        <v>22.414000000000001</v>
      </c>
      <c r="E3735">
        <v>5777</v>
      </c>
      <c r="F3735">
        <v>5796</v>
      </c>
      <c r="G3735">
        <v>5824</v>
      </c>
      <c r="H3735" t="s">
        <v>113</v>
      </c>
      <c r="I3735">
        <v>234804</v>
      </c>
      <c r="J3735">
        <v>7109415</v>
      </c>
      <c r="K3735">
        <v>16.91</v>
      </c>
      <c r="L3735">
        <v>1.2030000000000001</v>
      </c>
      <c r="M3735">
        <v>3</v>
      </c>
    </row>
    <row r="3736" spans="1:13" x14ac:dyDescent="0.2">
      <c r="A3736" t="s">
        <v>298</v>
      </c>
      <c r="B3736" t="s">
        <v>94</v>
      </c>
      <c r="C3736">
        <v>56</v>
      </c>
      <c r="D3736">
        <v>26.068000000000001</v>
      </c>
      <c r="E3736">
        <v>6911</v>
      </c>
      <c r="F3736">
        <v>6951</v>
      </c>
      <c r="G3736">
        <v>6982</v>
      </c>
      <c r="H3736" t="s">
        <v>14</v>
      </c>
      <c r="I3736">
        <v>224809</v>
      </c>
      <c r="J3736">
        <v>6456635</v>
      </c>
      <c r="K3736">
        <v>15.35</v>
      </c>
      <c r="L3736">
        <v>1.0920000000000001</v>
      </c>
      <c r="M3736">
        <v>3</v>
      </c>
    </row>
    <row r="3737" spans="1:13" x14ac:dyDescent="0.2">
      <c r="A3737" t="s">
        <v>298</v>
      </c>
      <c r="B3737" t="s">
        <v>96</v>
      </c>
      <c r="C3737">
        <v>57</v>
      </c>
      <c r="D3737">
        <v>26.690999999999999</v>
      </c>
      <c r="E3737">
        <v>7117</v>
      </c>
      <c r="F3737">
        <v>7149</v>
      </c>
      <c r="G3737">
        <v>7178</v>
      </c>
      <c r="H3737" t="s">
        <v>90</v>
      </c>
      <c r="I3737">
        <v>118388</v>
      </c>
      <c r="J3737">
        <v>3892854</v>
      </c>
      <c r="K3737">
        <v>9.26</v>
      </c>
      <c r="L3737">
        <v>0.65800000000000003</v>
      </c>
      <c r="M3737">
        <v>3</v>
      </c>
    </row>
    <row r="3738" spans="1:13" x14ac:dyDescent="0.2">
      <c r="A3738" t="s">
        <v>298</v>
      </c>
      <c r="B3738" t="s">
        <v>97</v>
      </c>
      <c r="C3738">
        <v>58</v>
      </c>
      <c r="D3738">
        <v>28.204999999999998</v>
      </c>
      <c r="E3738">
        <v>7587</v>
      </c>
      <c r="F3738">
        <v>7627</v>
      </c>
      <c r="G3738">
        <v>7658</v>
      </c>
      <c r="H3738" t="s">
        <v>157</v>
      </c>
      <c r="I3738">
        <v>249945</v>
      </c>
      <c r="J3738">
        <v>11338652</v>
      </c>
      <c r="K3738">
        <v>26.97</v>
      </c>
      <c r="L3738">
        <v>1.9179999999999999</v>
      </c>
      <c r="M3738">
        <v>3</v>
      </c>
    </row>
    <row r="3739" spans="1:13" x14ac:dyDescent="0.2">
      <c r="A3739" t="s">
        <v>298</v>
      </c>
      <c r="B3739" t="s">
        <v>98</v>
      </c>
      <c r="C3739">
        <v>59</v>
      </c>
      <c r="D3739">
        <v>28.434999999999999</v>
      </c>
      <c r="E3739">
        <v>7685</v>
      </c>
      <c r="F3739">
        <v>7700</v>
      </c>
      <c r="G3739">
        <v>7727</v>
      </c>
      <c r="H3739" t="s">
        <v>117</v>
      </c>
      <c r="I3739">
        <v>98092</v>
      </c>
      <c r="J3739">
        <v>3055830</v>
      </c>
      <c r="K3739">
        <v>7.27</v>
      </c>
      <c r="L3739">
        <v>0.51700000000000002</v>
      </c>
      <c r="M3739">
        <v>3</v>
      </c>
    </row>
    <row r="3740" spans="1:13" x14ac:dyDescent="0.2">
      <c r="A3740" t="s">
        <v>298</v>
      </c>
      <c r="B3740" t="s">
        <v>100</v>
      </c>
      <c r="C3740">
        <v>60</v>
      </c>
      <c r="D3740">
        <v>32.002000000000002</v>
      </c>
      <c r="E3740">
        <v>8798</v>
      </c>
      <c r="F3740">
        <v>8828</v>
      </c>
      <c r="G3740">
        <v>8879</v>
      </c>
      <c r="H3740" t="s">
        <v>158</v>
      </c>
      <c r="I3740">
        <v>434990</v>
      </c>
      <c r="J3740">
        <v>13863490</v>
      </c>
      <c r="K3740">
        <v>32.97</v>
      </c>
      <c r="L3740">
        <v>2.3450000000000002</v>
      </c>
      <c r="M3740">
        <v>3</v>
      </c>
    </row>
    <row r="3741" spans="1:13" x14ac:dyDescent="0.2">
      <c r="A3741" t="s">
        <v>298</v>
      </c>
      <c r="B3741" t="s">
        <v>102</v>
      </c>
      <c r="C3741">
        <v>61</v>
      </c>
      <c r="D3741">
        <v>35.091000000000001</v>
      </c>
      <c r="E3741">
        <v>9778</v>
      </c>
      <c r="F3741">
        <v>9805</v>
      </c>
      <c r="G3741">
        <v>9845</v>
      </c>
      <c r="H3741" t="s">
        <v>158</v>
      </c>
      <c r="I3741">
        <v>1686410</v>
      </c>
      <c r="J3741">
        <v>30687311</v>
      </c>
      <c r="K3741">
        <v>72.98</v>
      </c>
      <c r="L3741">
        <v>5.1909999999999998</v>
      </c>
      <c r="M3741">
        <v>3</v>
      </c>
    </row>
    <row r="3742" spans="1:13" x14ac:dyDescent="0.2">
      <c r="A3742" t="s">
        <v>301</v>
      </c>
      <c r="B3742" t="s">
        <v>13</v>
      </c>
      <c r="C3742">
        <v>1</v>
      </c>
      <c r="D3742">
        <v>4.3940000000000001</v>
      </c>
      <c r="E3742">
        <v>79</v>
      </c>
      <c r="F3742">
        <v>97</v>
      </c>
      <c r="G3742">
        <v>128</v>
      </c>
      <c r="H3742" t="s">
        <v>56</v>
      </c>
      <c r="I3742">
        <v>258404</v>
      </c>
      <c r="J3742">
        <v>6415197</v>
      </c>
      <c r="K3742">
        <v>1.72</v>
      </c>
      <c r="L3742">
        <v>0.46200000000000002</v>
      </c>
      <c r="M3742">
        <v>3</v>
      </c>
    </row>
    <row r="3743" spans="1:13" x14ac:dyDescent="0.2">
      <c r="A3743" t="s">
        <v>301</v>
      </c>
      <c r="B3743" t="s">
        <v>15</v>
      </c>
      <c r="C3743">
        <v>2</v>
      </c>
      <c r="D3743">
        <v>4.8639999999999999</v>
      </c>
      <c r="E3743">
        <v>233</v>
      </c>
      <c r="F3743">
        <v>246</v>
      </c>
      <c r="G3743">
        <v>307</v>
      </c>
      <c r="H3743" t="s">
        <v>32</v>
      </c>
      <c r="I3743">
        <v>374611</v>
      </c>
      <c r="J3743">
        <v>16725022</v>
      </c>
      <c r="K3743">
        <v>4.47</v>
      </c>
      <c r="L3743">
        <v>1.2050000000000001</v>
      </c>
      <c r="M3743">
        <v>3</v>
      </c>
    </row>
    <row r="3744" spans="1:13" x14ac:dyDescent="0.2">
      <c r="A3744" t="s">
        <v>301</v>
      </c>
      <c r="B3744" t="s">
        <v>19</v>
      </c>
      <c r="C3744">
        <v>4</v>
      </c>
      <c r="D3744">
        <v>5.657</v>
      </c>
      <c r="E3744">
        <v>472</v>
      </c>
      <c r="F3744">
        <v>496</v>
      </c>
      <c r="G3744">
        <v>510</v>
      </c>
      <c r="H3744" t="s">
        <v>45</v>
      </c>
      <c r="I3744">
        <v>208661</v>
      </c>
      <c r="J3744">
        <v>4550031</v>
      </c>
      <c r="K3744">
        <v>1.22</v>
      </c>
      <c r="L3744">
        <v>0.32800000000000001</v>
      </c>
      <c r="M3744">
        <v>3</v>
      </c>
    </row>
    <row r="3745" spans="1:13" x14ac:dyDescent="0.2">
      <c r="A3745" t="s">
        <v>301</v>
      </c>
      <c r="B3745" t="s">
        <v>23</v>
      </c>
      <c r="C3745">
        <v>6</v>
      </c>
      <c r="D3745">
        <v>6.11</v>
      </c>
      <c r="E3745">
        <v>627</v>
      </c>
      <c r="F3745">
        <v>640</v>
      </c>
      <c r="G3745">
        <v>701</v>
      </c>
      <c r="H3745" t="s">
        <v>128</v>
      </c>
      <c r="I3745">
        <v>445508</v>
      </c>
      <c r="J3745">
        <v>20579740</v>
      </c>
      <c r="K3745">
        <v>5.5</v>
      </c>
      <c r="L3745">
        <v>1.4830000000000001</v>
      </c>
      <c r="M3745">
        <v>3</v>
      </c>
    </row>
    <row r="3746" spans="1:13" x14ac:dyDescent="0.2">
      <c r="A3746" t="s">
        <v>301</v>
      </c>
      <c r="B3746" t="s">
        <v>25</v>
      </c>
      <c r="C3746">
        <v>7</v>
      </c>
      <c r="D3746">
        <v>7.5060000000000002</v>
      </c>
      <c r="E3746">
        <v>1054</v>
      </c>
      <c r="F3746">
        <v>1081</v>
      </c>
      <c r="G3746">
        <v>1097</v>
      </c>
      <c r="H3746" t="s">
        <v>76</v>
      </c>
      <c r="I3746">
        <v>447080</v>
      </c>
      <c r="J3746">
        <v>8870942</v>
      </c>
      <c r="K3746">
        <v>2.37</v>
      </c>
      <c r="L3746">
        <v>0.63900000000000001</v>
      </c>
      <c r="M3746">
        <v>3</v>
      </c>
    </row>
    <row r="3747" spans="1:13" x14ac:dyDescent="0.2">
      <c r="A3747" t="s">
        <v>301</v>
      </c>
      <c r="B3747" t="s">
        <v>33</v>
      </c>
      <c r="C3747">
        <v>11</v>
      </c>
      <c r="D3747">
        <v>9.8249999999999993</v>
      </c>
      <c r="E3747">
        <v>1790</v>
      </c>
      <c r="F3747">
        <v>1815</v>
      </c>
      <c r="G3747">
        <v>1828</v>
      </c>
      <c r="H3747" t="s">
        <v>127</v>
      </c>
      <c r="I3747">
        <v>180250</v>
      </c>
      <c r="J3747">
        <v>5784269</v>
      </c>
      <c r="K3747">
        <v>1.55</v>
      </c>
      <c r="L3747">
        <v>0.41699999999999998</v>
      </c>
      <c r="M3747">
        <v>3</v>
      </c>
    </row>
    <row r="3748" spans="1:13" x14ac:dyDescent="0.2">
      <c r="A3748" t="s">
        <v>301</v>
      </c>
      <c r="B3748" t="s">
        <v>35</v>
      </c>
      <c r="C3748">
        <v>12</v>
      </c>
      <c r="D3748">
        <v>9.9060000000000006</v>
      </c>
      <c r="E3748">
        <v>1828</v>
      </c>
      <c r="F3748">
        <v>1840</v>
      </c>
      <c r="G3748">
        <v>1891</v>
      </c>
      <c r="H3748" t="s">
        <v>117</v>
      </c>
      <c r="I3748">
        <v>239895</v>
      </c>
      <c r="J3748">
        <v>13264660</v>
      </c>
      <c r="K3748">
        <v>3.55</v>
      </c>
      <c r="L3748">
        <v>0.95599999999999996</v>
      </c>
      <c r="M3748">
        <v>3</v>
      </c>
    </row>
    <row r="3749" spans="1:13" x14ac:dyDescent="0.2">
      <c r="A3749" t="s">
        <v>301</v>
      </c>
      <c r="B3749" t="s">
        <v>37</v>
      </c>
      <c r="C3749">
        <v>13</v>
      </c>
      <c r="D3749">
        <v>10.157999999999999</v>
      </c>
      <c r="E3749">
        <v>1898</v>
      </c>
      <c r="F3749">
        <v>1920</v>
      </c>
      <c r="G3749">
        <v>1941</v>
      </c>
      <c r="H3749" t="s">
        <v>127</v>
      </c>
      <c r="I3749">
        <v>200317</v>
      </c>
      <c r="J3749">
        <v>7164662</v>
      </c>
      <c r="K3749">
        <v>1.92</v>
      </c>
      <c r="L3749">
        <v>0.51600000000000001</v>
      </c>
      <c r="M3749">
        <v>3</v>
      </c>
    </row>
    <row r="3750" spans="1:13" x14ac:dyDescent="0.2">
      <c r="A3750" t="s">
        <v>301</v>
      </c>
      <c r="B3750" t="s">
        <v>39</v>
      </c>
      <c r="C3750">
        <v>14</v>
      </c>
      <c r="D3750">
        <v>10.313000000000001</v>
      </c>
      <c r="E3750">
        <v>1941</v>
      </c>
      <c r="F3750">
        <v>1969</v>
      </c>
      <c r="G3750">
        <v>1998</v>
      </c>
      <c r="H3750" t="s">
        <v>43</v>
      </c>
      <c r="I3750">
        <v>234924</v>
      </c>
      <c r="J3750">
        <v>14624228</v>
      </c>
      <c r="K3750">
        <v>3.91</v>
      </c>
      <c r="L3750">
        <v>1.054</v>
      </c>
      <c r="M3750">
        <v>3</v>
      </c>
    </row>
    <row r="3751" spans="1:13" x14ac:dyDescent="0.2">
      <c r="A3751" t="s">
        <v>301</v>
      </c>
      <c r="B3751" t="s">
        <v>40</v>
      </c>
      <c r="C3751">
        <v>15</v>
      </c>
      <c r="D3751">
        <v>10.465999999999999</v>
      </c>
      <c r="E3751">
        <v>1998</v>
      </c>
      <c r="F3751">
        <v>2017</v>
      </c>
      <c r="G3751">
        <v>2089</v>
      </c>
      <c r="H3751" t="s">
        <v>24</v>
      </c>
      <c r="I3751">
        <v>2836879</v>
      </c>
      <c r="J3751">
        <v>98421726</v>
      </c>
      <c r="K3751">
        <v>26.33</v>
      </c>
      <c r="L3751">
        <v>7.093</v>
      </c>
      <c r="M3751">
        <v>3</v>
      </c>
    </row>
    <row r="3752" spans="1:13" x14ac:dyDescent="0.2">
      <c r="A3752" t="s">
        <v>301</v>
      </c>
      <c r="B3752" t="s">
        <v>41</v>
      </c>
      <c r="C3752">
        <v>16</v>
      </c>
      <c r="D3752">
        <v>10.957000000000001</v>
      </c>
      <c r="E3752">
        <v>2122</v>
      </c>
      <c r="F3752">
        <v>2173</v>
      </c>
      <c r="G3752">
        <v>2194</v>
      </c>
      <c r="H3752" t="s">
        <v>157</v>
      </c>
      <c r="I3752">
        <v>150655</v>
      </c>
      <c r="J3752">
        <v>5540223</v>
      </c>
      <c r="K3752">
        <v>1.48</v>
      </c>
      <c r="L3752">
        <v>0.39900000000000002</v>
      </c>
      <c r="M3752">
        <v>3</v>
      </c>
    </row>
    <row r="3753" spans="1:13" x14ac:dyDescent="0.2">
      <c r="A3753" t="s">
        <v>301</v>
      </c>
      <c r="B3753" t="s">
        <v>42</v>
      </c>
      <c r="C3753">
        <v>17</v>
      </c>
      <c r="D3753">
        <v>11.747999999999999</v>
      </c>
      <c r="E3753">
        <v>2389</v>
      </c>
      <c r="F3753">
        <v>2423</v>
      </c>
      <c r="G3753">
        <v>2470</v>
      </c>
      <c r="H3753" t="s">
        <v>167</v>
      </c>
      <c r="I3753">
        <v>417193</v>
      </c>
      <c r="J3753">
        <v>16095283</v>
      </c>
      <c r="K3753">
        <v>4.3099999999999996</v>
      </c>
      <c r="L3753">
        <v>1.1599999999999999</v>
      </c>
      <c r="M3753">
        <v>3</v>
      </c>
    </row>
    <row r="3754" spans="1:13" x14ac:dyDescent="0.2">
      <c r="A3754" t="s">
        <v>301</v>
      </c>
      <c r="B3754" t="s">
        <v>44</v>
      </c>
      <c r="C3754">
        <v>18</v>
      </c>
      <c r="D3754">
        <v>11.938000000000001</v>
      </c>
      <c r="E3754">
        <v>2470</v>
      </c>
      <c r="F3754">
        <v>2483</v>
      </c>
      <c r="G3754">
        <v>2496</v>
      </c>
      <c r="H3754" t="s">
        <v>113</v>
      </c>
      <c r="I3754">
        <v>185206</v>
      </c>
      <c r="J3754">
        <v>5095496</v>
      </c>
      <c r="K3754">
        <v>1.36</v>
      </c>
      <c r="L3754">
        <v>0.36699999999999999</v>
      </c>
      <c r="M3754">
        <v>3</v>
      </c>
    </row>
    <row r="3755" spans="1:13" x14ac:dyDescent="0.2">
      <c r="A3755" t="s">
        <v>301</v>
      </c>
      <c r="B3755" t="s">
        <v>46</v>
      </c>
      <c r="C3755">
        <v>19</v>
      </c>
      <c r="D3755">
        <v>12.023999999999999</v>
      </c>
      <c r="E3755">
        <v>2496</v>
      </c>
      <c r="F3755">
        <v>2510</v>
      </c>
      <c r="G3755">
        <v>2549</v>
      </c>
      <c r="H3755" t="s">
        <v>24</v>
      </c>
      <c r="I3755">
        <v>197410</v>
      </c>
      <c r="J3755">
        <v>7441494</v>
      </c>
      <c r="K3755">
        <v>1.99</v>
      </c>
      <c r="L3755">
        <v>0.53600000000000003</v>
      </c>
      <c r="M3755">
        <v>3</v>
      </c>
    </row>
    <row r="3756" spans="1:13" x14ac:dyDescent="0.2">
      <c r="A3756" t="s">
        <v>301</v>
      </c>
      <c r="B3756" t="s">
        <v>48</v>
      </c>
      <c r="C3756">
        <v>20</v>
      </c>
      <c r="D3756">
        <v>12.295</v>
      </c>
      <c r="E3756">
        <v>2579</v>
      </c>
      <c r="F3756">
        <v>2596</v>
      </c>
      <c r="G3756">
        <v>2623</v>
      </c>
      <c r="H3756" t="s">
        <v>241</v>
      </c>
      <c r="I3756">
        <v>207635</v>
      </c>
      <c r="J3756">
        <v>6293968</v>
      </c>
      <c r="K3756">
        <v>1.68</v>
      </c>
      <c r="L3756">
        <v>0.45400000000000001</v>
      </c>
      <c r="M3756">
        <v>3</v>
      </c>
    </row>
    <row r="3757" spans="1:13" x14ac:dyDescent="0.2">
      <c r="A3757" t="s">
        <v>301</v>
      </c>
      <c r="B3757" t="s">
        <v>50</v>
      </c>
      <c r="C3757">
        <v>21</v>
      </c>
      <c r="D3757">
        <v>13.513</v>
      </c>
      <c r="E3757">
        <v>2966</v>
      </c>
      <c r="F3757">
        <v>2981</v>
      </c>
      <c r="G3757">
        <v>3037</v>
      </c>
      <c r="H3757" t="s">
        <v>47</v>
      </c>
      <c r="I3757">
        <v>678684</v>
      </c>
      <c r="J3757">
        <v>22050315</v>
      </c>
      <c r="K3757">
        <v>5.9</v>
      </c>
      <c r="L3757">
        <v>1.589</v>
      </c>
      <c r="M3757">
        <v>3</v>
      </c>
    </row>
    <row r="3758" spans="1:13" x14ac:dyDescent="0.2">
      <c r="A3758" t="s">
        <v>301</v>
      </c>
      <c r="B3758" t="s">
        <v>51</v>
      </c>
      <c r="C3758">
        <v>22</v>
      </c>
      <c r="D3758">
        <v>13.885</v>
      </c>
      <c r="E3758">
        <v>3057</v>
      </c>
      <c r="F3758">
        <v>3099</v>
      </c>
      <c r="G3758">
        <v>3158</v>
      </c>
      <c r="H3758" t="s">
        <v>64</v>
      </c>
      <c r="I3758">
        <v>6062927</v>
      </c>
      <c r="J3758">
        <v>181383985</v>
      </c>
      <c r="K3758">
        <v>48.52</v>
      </c>
      <c r="L3758">
        <v>13.071999999999999</v>
      </c>
      <c r="M3758">
        <v>3</v>
      </c>
    </row>
    <row r="3759" spans="1:13" x14ac:dyDescent="0.2">
      <c r="A3759" t="s">
        <v>301</v>
      </c>
      <c r="B3759" t="s">
        <v>53</v>
      </c>
      <c r="C3759">
        <v>23</v>
      </c>
      <c r="D3759">
        <v>15.999000000000001</v>
      </c>
      <c r="E3759">
        <v>3731</v>
      </c>
      <c r="F3759">
        <v>3767</v>
      </c>
      <c r="G3759">
        <v>3789</v>
      </c>
      <c r="H3759" t="s">
        <v>28</v>
      </c>
      <c r="I3759">
        <v>2961739</v>
      </c>
      <c r="J3759">
        <v>74398503</v>
      </c>
      <c r="K3759">
        <v>19.899999999999999</v>
      </c>
      <c r="L3759">
        <v>5.3620000000000001</v>
      </c>
      <c r="M3759">
        <v>3</v>
      </c>
    </row>
    <row r="3760" spans="1:13" x14ac:dyDescent="0.2">
      <c r="A3760" t="s">
        <v>301</v>
      </c>
      <c r="B3760" t="s">
        <v>55</v>
      </c>
      <c r="C3760">
        <v>24</v>
      </c>
      <c r="D3760">
        <v>16.21</v>
      </c>
      <c r="E3760">
        <v>3816</v>
      </c>
      <c r="F3760">
        <v>3834</v>
      </c>
      <c r="G3760">
        <v>3862</v>
      </c>
      <c r="H3760" t="s">
        <v>52</v>
      </c>
      <c r="I3760">
        <v>1276286</v>
      </c>
      <c r="J3760">
        <v>37455307</v>
      </c>
      <c r="K3760">
        <v>10.02</v>
      </c>
      <c r="L3760">
        <v>2.6989999999999998</v>
      </c>
      <c r="M3760">
        <v>3</v>
      </c>
    </row>
    <row r="3761" spans="1:13" x14ac:dyDescent="0.2">
      <c r="A3761" t="s">
        <v>301</v>
      </c>
      <c r="B3761" t="s">
        <v>57</v>
      </c>
      <c r="C3761">
        <v>25</v>
      </c>
      <c r="D3761">
        <v>16.366</v>
      </c>
      <c r="E3761">
        <v>3862</v>
      </c>
      <c r="F3761">
        <v>3883</v>
      </c>
      <c r="G3761">
        <v>3912</v>
      </c>
      <c r="H3761" t="s">
        <v>128</v>
      </c>
      <c r="I3761">
        <v>1159066</v>
      </c>
      <c r="J3761">
        <v>32925817</v>
      </c>
      <c r="K3761">
        <v>8.81</v>
      </c>
      <c r="L3761">
        <v>2.3730000000000002</v>
      </c>
      <c r="M3761">
        <v>3</v>
      </c>
    </row>
    <row r="3762" spans="1:13" x14ac:dyDescent="0.2">
      <c r="A3762" t="s">
        <v>301</v>
      </c>
      <c r="B3762" t="s">
        <v>58</v>
      </c>
      <c r="C3762">
        <v>26</v>
      </c>
      <c r="D3762">
        <v>16.545999999999999</v>
      </c>
      <c r="E3762">
        <v>3918</v>
      </c>
      <c r="F3762">
        <v>3940</v>
      </c>
      <c r="G3762">
        <v>3973</v>
      </c>
      <c r="H3762" t="s">
        <v>64</v>
      </c>
      <c r="I3762">
        <v>614641</v>
      </c>
      <c r="J3762">
        <v>15806270</v>
      </c>
      <c r="K3762">
        <v>4.2300000000000004</v>
      </c>
      <c r="L3762">
        <v>1.139</v>
      </c>
      <c r="M3762">
        <v>3</v>
      </c>
    </row>
    <row r="3763" spans="1:13" x14ac:dyDescent="0.2">
      <c r="A3763" t="s">
        <v>301</v>
      </c>
      <c r="B3763" t="s">
        <v>59</v>
      </c>
      <c r="C3763">
        <v>27</v>
      </c>
      <c r="D3763">
        <v>17.324000000000002</v>
      </c>
      <c r="E3763">
        <v>4159</v>
      </c>
      <c r="F3763">
        <v>4186</v>
      </c>
      <c r="G3763">
        <v>4200</v>
      </c>
      <c r="H3763" t="s">
        <v>28</v>
      </c>
      <c r="I3763">
        <v>679959</v>
      </c>
      <c r="J3763">
        <v>16484226</v>
      </c>
      <c r="K3763">
        <v>4.41</v>
      </c>
      <c r="L3763">
        <v>1.1879999999999999</v>
      </c>
      <c r="M3763">
        <v>3</v>
      </c>
    </row>
    <row r="3764" spans="1:13" x14ac:dyDescent="0.2">
      <c r="A3764" t="s">
        <v>301</v>
      </c>
      <c r="B3764" t="s">
        <v>60</v>
      </c>
      <c r="C3764">
        <v>28</v>
      </c>
      <c r="D3764">
        <v>17.43</v>
      </c>
      <c r="E3764">
        <v>4200</v>
      </c>
      <c r="F3764">
        <v>4220</v>
      </c>
      <c r="G3764">
        <v>4255</v>
      </c>
      <c r="H3764" t="s">
        <v>34</v>
      </c>
      <c r="I3764">
        <v>5347740</v>
      </c>
      <c r="J3764">
        <v>131384050</v>
      </c>
      <c r="K3764">
        <v>35.14</v>
      </c>
      <c r="L3764">
        <v>9.4689999999999994</v>
      </c>
      <c r="M3764">
        <v>3</v>
      </c>
    </row>
    <row r="3765" spans="1:13" x14ac:dyDescent="0.2">
      <c r="A3765" t="s">
        <v>301</v>
      </c>
      <c r="B3765" t="s">
        <v>61</v>
      </c>
      <c r="C3765">
        <v>29</v>
      </c>
      <c r="D3765">
        <v>18.178999999999998</v>
      </c>
      <c r="E3765">
        <v>4430</v>
      </c>
      <c r="F3765">
        <v>4457</v>
      </c>
      <c r="G3765">
        <v>4492</v>
      </c>
      <c r="H3765" t="s">
        <v>68</v>
      </c>
      <c r="I3765">
        <v>345444</v>
      </c>
      <c r="J3765">
        <v>10452293</v>
      </c>
      <c r="K3765">
        <v>2.8</v>
      </c>
      <c r="L3765">
        <v>0.753</v>
      </c>
      <c r="M3765">
        <v>3</v>
      </c>
    </row>
    <row r="3766" spans="1:13" x14ac:dyDescent="0.2">
      <c r="A3766" t="s">
        <v>301</v>
      </c>
      <c r="B3766" t="s">
        <v>62</v>
      </c>
      <c r="C3766">
        <v>30</v>
      </c>
      <c r="D3766">
        <v>19.001000000000001</v>
      </c>
      <c r="E3766">
        <v>4680</v>
      </c>
      <c r="F3766">
        <v>4717</v>
      </c>
      <c r="G3766">
        <v>4745</v>
      </c>
      <c r="H3766" t="s">
        <v>64</v>
      </c>
      <c r="I3766">
        <v>185186</v>
      </c>
      <c r="J3766">
        <v>7397716</v>
      </c>
      <c r="K3766">
        <v>1.98</v>
      </c>
      <c r="L3766">
        <v>0.53300000000000003</v>
      </c>
      <c r="M3766">
        <v>3</v>
      </c>
    </row>
    <row r="3767" spans="1:13" x14ac:dyDescent="0.2">
      <c r="A3767" t="s">
        <v>301</v>
      </c>
      <c r="B3767" t="s">
        <v>63</v>
      </c>
      <c r="C3767">
        <v>31</v>
      </c>
      <c r="D3767">
        <v>19.501000000000001</v>
      </c>
      <c r="E3767">
        <v>4850</v>
      </c>
      <c r="F3767">
        <v>4875</v>
      </c>
      <c r="G3767">
        <v>4891</v>
      </c>
      <c r="H3767" t="s">
        <v>118</v>
      </c>
      <c r="I3767">
        <v>898600</v>
      </c>
      <c r="J3767">
        <v>20271395</v>
      </c>
      <c r="K3767">
        <v>5.42</v>
      </c>
      <c r="L3767">
        <v>1.4610000000000001</v>
      </c>
      <c r="M3767">
        <v>3</v>
      </c>
    </row>
    <row r="3768" spans="1:13" x14ac:dyDescent="0.2">
      <c r="A3768" t="s">
        <v>301</v>
      </c>
      <c r="B3768" t="s">
        <v>65</v>
      </c>
      <c r="C3768">
        <v>32</v>
      </c>
      <c r="D3768">
        <v>19.876999999999999</v>
      </c>
      <c r="E3768">
        <v>4963</v>
      </c>
      <c r="F3768">
        <v>4994</v>
      </c>
      <c r="G3768">
        <v>5022</v>
      </c>
      <c r="H3768" t="s">
        <v>145</v>
      </c>
      <c r="I3768">
        <v>304832</v>
      </c>
      <c r="J3768">
        <v>8987620</v>
      </c>
      <c r="K3768">
        <v>2.4</v>
      </c>
      <c r="L3768">
        <v>0.64800000000000002</v>
      </c>
      <c r="M3768">
        <v>3</v>
      </c>
    </row>
    <row r="3769" spans="1:13" x14ac:dyDescent="0.2">
      <c r="A3769" t="s">
        <v>301</v>
      </c>
      <c r="B3769" t="s">
        <v>67</v>
      </c>
      <c r="C3769">
        <v>33</v>
      </c>
      <c r="D3769">
        <v>21.506</v>
      </c>
      <c r="E3769">
        <v>5489</v>
      </c>
      <c r="F3769">
        <v>5509</v>
      </c>
      <c r="G3769">
        <v>5537</v>
      </c>
      <c r="H3769" t="s">
        <v>56</v>
      </c>
      <c r="I3769">
        <v>404305</v>
      </c>
      <c r="J3769">
        <v>11776259</v>
      </c>
      <c r="K3769">
        <v>3.15</v>
      </c>
      <c r="L3769">
        <v>0.84899999999999998</v>
      </c>
      <c r="M3769">
        <v>3</v>
      </c>
    </row>
    <row r="3770" spans="1:13" x14ac:dyDescent="0.2">
      <c r="A3770" t="s">
        <v>301</v>
      </c>
      <c r="B3770" t="s">
        <v>69</v>
      </c>
      <c r="C3770">
        <v>34</v>
      </c>
      <c r="D3770">
        <v>21.834</v>
      </c>
      <c r="E3770">
        <v>5577</v>
      </c>
      <c r="F3770">
        <v>5612</v>
      </c>
      <c r="G3770">
        <v>5645</v>
      </c>
      <c r="H3770" t="s">
        <v>145</v>
      </c>
      <c r="I3770">
        <v>963107</v>
      </c>
      <c r="J3770">
        <v>22317605</v>
      </c>
      <c r="K3770">
        <v>5.97</v>
      </c>
      <c r="L3770">
        <v>1.6080000000000001</v>
      </c>
      <c r="M3770">
        <v>3</v>
      </c>
    </row>
    <row r="3771" spans="1:13" x14ac:dyDescent="0.2">
      <c r="A3771" t="s">
        <v>301</v>
      </c>
      <c r="B3771" t="s">
        <v>73</v>
      </c>
      <c r="C3771">
        <v>38</v>
      </c>
      <c r="D3771">
        <v>26.065000000000001</v>
      </c>
      <c r="E3771">
        <v>6916</v>
      </c>
      <c r="F3771">
        <v>6951</v>
      </c>
      <c r="G3771">
        <v>6986</v>
      </c>
      <c r="H3771" t="s">
        <v>64</v>
      </c>
      <c r="I3771">
        <v>773955</v>
      </c>
      <c r="J3771">
        <v>21197399</v>
      </c>
      <c r="K3771">
        <v>5.67</v>
      </c>
      <c r="L3771">
        <v>1.528</v>
      </c>
      <c r="M3771">
        <v>3</v>
      </c>
    </row>
    <row r="3772" spans="1:13" x14ac:dyDescent="0.2">
      <c r="A3772" t="s">
        <v>301</v>
      </c>
      <c r="B3772" t="s">
        <v>74</v>
      </c>
      <c r="C3772">
        <v>39</v>
      </c>
      <c r="D3772">
        <v>31.239000000000001</v>
      </c>
      <c r="E3772">
        <v>8554</v>
      </c>
      <c r="F3772">
        <v>8587</v>
      </c>
      <c r="G3772">
        <v>8624</v>
      </c>
      <c r="H3772" t="s">
        <v>158</v>
      </c>
      <c r="I3772">
        <v>443617</v>
      </c>
      <c r="J3772">
        <v>12911063</v>
      </c>
      <c r="K3772">
        <v>3.45</v>
      </c>
      <c r="L3772">
        <v>0.93</v>
      </c>
      <c r="M3772">
        <v>3</v>
      </c>
    </row>
    <row r="3773" spans="1:13" x14ac:dyDescent="0.2">
      <c r="A3773" t="s">
        <v>301</v>
      </c>
      <c r="B3773" t="s">
        <v>75</v>
      </c>
      <c r="C3773">
        <v>40</v>
      </c>
      <c r="D3773">
        <v>32.871000000000002</v>
      </c>
      <c r="E3773">
        <v>9072</v>
      </c>
      <c r="F3773">
        <v>9103</v>
      </c>
      <c r="G3773">
        <v>9157</v>
      </c>
      <c r="H3773" t="s">
        <v>158</v>
      </c>
      <c r="I3773">
        <v>2113101</v>
      </c>
      <c r="J3773">
        <v>57772935</v>
      </c>
      <c r="K3773">
        <v>15.45</v>
      </c>
      <c r="L3773">
        <v>4.1639999999999997</v>
      </c>
      <c r="M3773">
        <v>3</v>
      </c>
    </row>
    <row r="3774" spans="1:13" x14ac:dyDescent="0.2">
      <c r="A3774" t="s">
        <v>261</v>
      </c>
      <c r="B3774" t="s">
        <v>13</v>
      </c>
      <c r="C3774">
        <v>1</v>
      </c>
      <c r="D3774">
        <v>4.3940000000000001</v>
      </c>
      <c r="E3774">
        <v>78</v>
      </c>
      <c r="F3774">
        <v>97</v>
      </c>
      <c r="G3774">
        <v>130</v>
      </c>
      <c r="H3774" t="s">
        <v>99</v>
      </c>
      <c r="I3774">
        <v>1336989</v>
      </c>
      <c r="J3774">
        <v>37058527</v>
      </c>
      <c r="K3774">
        <v>0.17</v>
      </c>
      <c r="L3774">
        <v>6.9000000000000006E-2</v>
      </c>
      <c r="M3774">
        <v>2</v>
      </c>
    </row>
    <row r="3775" spans="1:13" x14ac:dyDescent="0.2">
      <c r="A3775" t="s">
        <v>261</v>
      </c>
      <c r="B3775" t="s">
        <v>15</v>
      </c>
      <c r="C3775">
        <v>2</v>
      </c>
      <c r="D3775">
        <v>4.8730000000000002</v>
      </c>
      <c r="E3775">
        <v>237</v>
      </c>
      <c r="F3775">
        <v>248</v>
      </c>
      <c r="G3775">
        <v>316</v>
      </c>
      <c r="H3775" t="s">
        <v>105</v>
      </c>
      <c r="I3775">
        <v>696087</v>
      </c>
      <c r="J3775">
        <v>26100360</v>
      </c>
      <c r="K3775">
        <v>0.12</v>
      </c>
      <c r="L3775">
        <v>4.8000000000000001E-2</v>
      </c>
      <c r="M3775">
        <v>2</v>
      </c>
    </row>
    <row r="3776" spans="1:13" x14ac:dyDescent="0.2">
      <c r="A3776" t="s">
        <v>261</v>
      </c>
      <c r="B3776" t="s">
        <v>17</v>
      </c>
      <c r="C3776">
        <v>3</v>
      </c>
      <c r="D3776">
        <v>5.4219999999999997</v>
      </c>
      <c r="E3776">
        <v>411</v>
      </c>
      <c r="F3776">
        <v>422</v>
      </c>
      <c r="G3776">
        <v>489</v>
      </c>
      <c r="H3776" t="s">
        <v>16</v>
      </c>
      <c r="I3776">
        <v>4912074</v>
      </c>
      <c r="J3776">
        <v>107351658</v>
      </c>
      <c r="K3776">
        <v>0.49</v>
      </c>
      <c r="L3776">
        <v>0.19900000000000001</v>
      </c>
      <c r="M3776">
        <v>2</v>
      </c>
    </row>
    <row r="3777" spans="1:13" x14ac:dyDescent="0.2">
      <c r="A3777" t="s">
        <v>261</v>
      </c>
      <c r="B3777" t="s">
        <v>19</v>
      </c>
      <c r="C3777">
        <v>4</v>
      </c>
      <c r="D3777">
        <v>5.7539999999999996</v>
      </c>
      <c r="E3777">
        <v>507</v>
      </c>
      <c r="F3777">
        <v>527</v>
      </c>
      <c r="G3777">
        <v>559</v>
      </c>
      <c r="H3777" t="s">
        <v>45</v>
      </c>
      <c r="I3777">
        <v>3503471</v>
      </c>
      <c r="J3777">
        <v>118821089</v>
      </c>
      <c r="K3777">
        <v>0.54</v>
      </c>
      <c r="L3777">
        <v>0.22</v>
      </c>
      <c r="M3777">
        <v>2</v>
      </c>
    </row>
    <row r="3778" spans="1:13" x14ac:dyDescent="0.2">
      <c r="A3778" t="s">
        <v>261</v>
      </c>
      <c r="B3778" t="s">
        <v>21</v>
      </c>
      <c r="C3778">
        <v>5</v>
      </c>
      <c r="D3778">
        <v>5.8789999999999996</v>
      </c>
      <c r="E3778">
        <v>559</v>
      </c>
      <c r="F3778">
        <v>567</v>
      </c>
      <c r="G3778">
        <v>626</v>
      </c>
      <c r="H3778" t="s">
        <v>26</v>
      </c>
      <c r="I3778">
        <v>708915</v>
      </c>
      <c r="J3778">
        <v>46848825</v>
      </c>
      <c r="K3778">
        <v>0.21</v>
      </c>
      <c r="L3778">
        <v>8.6999999999999994E-2</v>
      </c>
      <c r="M3778">
        <v>2</v>
      </c>
    </row>
    <row r="3779" spans="1:13" x14ac:dyDescent="0.2">
      <c r="A3779" t="s">
        <v>261</v>
      </c>
      <c r="B3779" t="s">
        <v>23</v>
      </c>
      <c r="C3779">
        <v>6</v>
      </c>
      <c r="D3779">
        <v>6.1120000000000001</v>
      </c>
      <c r="E3779">
        <v>626</v>
      </c>
      <c r="F3779">
        <v>640</v>
      </c>
      <c r="G3779">
        <v>736</v>
      </c>
      <c r="H3779" t="s">
        <v>30</v>
      </c>
      <c r="I3779">
        <v>1204325</v>
      </c>
      <c r="J3779">
        <v>53542814</v>
      </c>
      <c r="K3779">
        <v>0.24</v>
      </c>
      <c r="L3779">
        <v>9.9000000000000005E-2</v>
      </c>
      <c r="M3779">
        <v>2</v>
      </c>
    </row>
    <row r="3780" spans="1:13" x14ac:dyDescent="0.2">
      <c r="A3780" t="s">
        <v>261</v>
      </c>
      <c r="B3780" t="s">
        <v>25</v>
      </c>
      <c r="C3780">
        <v>7</v>
      </c>
      <c r="D3780">
        <v>6.7220000000000004</v>
      </c>
      <c r="E3780">
        <v>797</v>
      </c>
      <c r="F3780">
        <v>833</v>
      </c>
      <c r="G3780">
        <v>845</v>
      </c>
      <c r="H3780" t="s">
        <v>167</v>
      </c>
      <c r="I3780">
        <v>250942</v>
      </c>
      <c r="J3780">
        <v>5668019</v>
      </c>
      <c r="K3780">
        <v>0.03</v>
      </c>
      <c r="L3780">
        <v>1.0999999999999999E-2</v>
      </c>
      <c r="M3780">
        <v>2</v>
      </c>
    </row>
    <row r="3781" spans="1:13" x14ac:dyDescent="0.2">
      <c r="A3781" t="s">
        <v>261</v>
      </c>
      <c r="B3781" t="s">
        <v>27</v>
      </c>
      <c r="C3781">
        <v>8</v>
      </c>
      <c r="D3781">
        <v>7.1040000000000001</v>
      </c>
      <c r="E3781">
        <v>941</v>
      </c>
      <c r="F3781">
        <v>954</v>
      </c>
      <c r="G3781">
        <v>985</v>
      </c>
      <c r="H3781" t="s">
        <v>43</v>
      </c>
      <c r="I3781">
        <v>320933</v>
      </c>
      <c r="J3781">
        <v>11149632</v>
      </c>
      <c r="K3781">
        <v>0.05</v>
      </c>
      <c r="L3781">
        <v>2.1000000000000001E-2</v>
      </c>
      <c r="M3781">
        <v>2</v>
      </c>
    </row>
    <row r="3782" spans="1:13" x14ac:dyDescent="0.2">
      <c r="A3782" t="s">
        <v>261</v>
      </c>
      <c r="B3782" t="s">
        <v>29</v>
      </c>
      <c r="C3782">
        <v>9</v>
      </c>
      <c r="D3782">
        <v>7.5119999999999996</v>
      </c>
      <c r="E3782">
        <v>1038</v>
      </c>
      <c r="F3782">
        <v>1083</v>
      </c>
      <c r="G3782">
        <v>1149</v>
      </c>
      <c r="H3782" t="s">
        <v>64</v>
      </c>
      <c r="I3782">
        <v>686021</v>
      </c>
      <c r="J3782">
        <v>34181421</v>
      </c>
      <c r="K3782">
        <v>0.16</v>
      </c>
      <c r="L3782">
        <v>6.3E-2</v>
      </c>
      <c r="M3782">
        <v>2</v>
      </c>
    </row>
    <row r="3783" spans="1:13" x14ac:dyDescent="0.2">
      <c r="A3783" t="s">
        <v>261</v>
      </c>
      <c r="B3783" t="s">
        <v>31</v>
      </c>
      <c r="C3783">
        <v>10</v>
      </c>
      <c r="D3783">
        <v>7.83</v>
      </c>
      <c r="E3783">
        <v>1154</v>
      </c>
      <c r="F3783">
        <v>1184</v>
      </c>
      <c r="G3783">
        <v>1225</v>
      </c>
      <c r="H3783" t="s">
        <v>28</v>
      </c>
      <c r="I3783">
        <v>38486323</v>
      </c>
      <c r="J3783">
        <v>1693860983</v>
      </c>
      <c r="K3783">
        <v>7.73</v>
      </c>
      <c r="L3783">
        <v>3.14</v>
      </c>
      <c r="M3783">
        <v>2</v>
      </c>
    </row>
    <row r="3784" spans="1:13" x14ac:dyDescent="0.2">
      <c r="A3784" t="s">
        <v>261</v>
      </c>
      <c r="B3784" t="s">
        <v>33</v>
      </c>
      <c r="C3784">
        <v>11</v>
      </c>
      <c r="D3784">
        <v>8.0500000000000007</v>
      </c>
      <c r="E3784">
        <v>1225</v>
      </c>
      <c r="F3784">
        <v>1253</v>
      </c>
      <c r="G3784">
        <v>1366</v>
      </c>
      <c r="H3784" t="s">
        <v>115</v>
      </c>
      <c r="I3784">
        <v>74847196</v>
      </c>
      <c r="J3784">
        <v>6098391845</v>
      </c>
      <c r="K3784">
        <v>27.83</v>
      </c>
      <c r="L3784">
        <v>11.305</v>
      </c>
      <c r="M3784">
        <v>2</v>
      </c>
    </row>
    <row r="3785" spans="1:13" x14ac:dyDescent="0.2">
      <c r="A3785" t="s">
        <v>261</v>
      </c>
      <c r="B3785" t="s">
        <v>35</v>
      </c>
      <c r="C3785">
        <v>12</v>
      </c>
      <c r="D3785">
        <v>8.4740000000000002</v>
      </c>
      <c r="E3785">
        <v>1366</v>
      </c>
      <c r="F3785">
        <v>1387</v>
      </c>
      <c r="G3785">
        <v>1498</v>
      </c>
      <c r="H3785" t="s">
        <v>54</v>
      </c>
      <c r="I3785">
        <v>1801659</v>
      </c>
      <c r="J3785">
        <v>98972099</v>
      </c>
      <c r="K3785">
        <v>0.45</v>
      </c>
      <c r="L3785">
        <v>0.183</v>
      </c>
      <c r="M3785">
        <v>2</v>
      </c>
    </row>
    <row r="3786" spans="1:13" x14ac:dyDescent="0.2">
      <c r="A3786" t="s">
        <v>261</v>
      </c>
      <c r="B3786" t="s">
        <v>37</v>
      </c>
      <c r="C3786">
        <v>13</v>
      </c>
      <c r="D3786">
        <v>8.9239999999999995</v>
      </c>
      <c r="E3786">
        <v>1498</v>
      </c>
      <c r="F3786">
        <v>1530</v>
      </c>
      <c r="G3786">
        <v>1628</v>
      </c>
      <c r="H3786" t="s">
        <v>28</v>
      </c>
      <c r="I3786">
        <v>1417735</v>
      </c>
      <c r="J3786">
        <v>89227796</v>
      </c>
      <c r="K3786">
        <v>0.41</v>
      </c>
      <c r="L3786">
        <v>0.16500000000000001</v>
      </c>
      <c r="M3786">
        <v>2</v>
      </c>
    </row>
    <row r="3787" spans="1:13" x14ac:dyDescent="0.2">
      <c r="A3787" t="s">
        <v>261</v>
      </c>
      <c r="B3787" t="s">
        <v>39</v>
      </c>
      <c r="C3787">
        <v>14</v>
      </c>
      <c r="D3787">
        <v>9.3190000000000008</v>
      </c>
      <c r="E3787">
        <v>1628</v>
      </c>
      <c r="F3787">
        <v>1655</v>
      </c>
      <c r="G3787">
        <v>1664</v>
      </c>
      <c r="H3787" t="s">
        <v>18</v>
      </c>
      <c r="I3787">
        <v>28321892</v>
      </c>
      <c r="J3787">
        <v>813103382</v>
      </c>
      <c r="K3787">
        <v>3.71</v>
      </c>
      <c r="L3787">
        <v>1.5069999999999999</v>
      </c>
      <c r="M3787">
        <v>2</v>
      </c>
    </row>
    <row r="3788" spans="1:13" x14ac:dyDescent="0.2">
      <c r="A3788" t="s">
        <v>261</v>
      </c>
      <c r="B3788" t="s">
        <v>40</v>
      </c>
      <c r="C3788">
        <v>15</v>
      </c>
      <c r="D3788">
        <v>9.3859999999999992</v>
      </c>
      <c r="E3788">
        <v>1664</v>
      </c>
      <c r="F3788">
        <v>1676</v>
      </c>
      <c r="G3788">
        <v>1780</v>
      </c>
      <c r="H3788" t="s">
        <v>52</v>
      </c>
      <c r="I3788">
        <v>35451028</v>
      </c>
      <c r="J3788">
        <v>2173999872</v>
      </c>
      <c r="K3788">
        <v>9.92</v>
      </c>
      <c r="L3788">
        <v>4.03</v>
      </c>
      <c r="M3788">
        <v>2</v>
      </c>
    </row>
    <row r="3789" spans="1:13" x14ac:dyDescent="0.2">
      <c r="A3789" t="s">
        <v>261</v>
      </c>
      <c r="B3789" t="s">
        <v>41</v>
      </c>
      <c r="C3789">
        <v>16</v>
      </c>
      <c r="D3789">
        <v>10.01</v>
      </c>
      <c r="E3789">
        <v>1780</v>
      </c>
      <c r="F3789">
        <v>1873</v>
      </c>
      <c r="G3789">
        <v>1952</v>
      </c>
      <c r="H3789" t="s">
        <v>124</v>
      </c>
      <c r="I3789">
        <v>70054743</v>
      </c>
      <c r="J3789">
        <v>7902462684</v>
      </c>
      <c r="K3789">
        <v>36.07</v>
      </c>
      <c r="L3789">
        <v>14.648999999999999</v>
      </c>
      <c r="M3789">
        <v>2</v>
      </c>
    </row>
    <row r="3790" spans="1:13" x14ac:dyDescent="0.2">
      <c r="A3790" t="s">
        <v>261</v>
      </c>
      <c r="B3790" t="s">
        <v>42</v>
      </c>
      <c r="C3790">
        <v>17</v>
      </c>
      <c r="D3790">
        <v>10.443</v>
      </c>
      <c r="E3790">
        <v>1952</v>
      </c>
      <c r="F3790">
        <v>2010</v>
      </c>
      <c r="G3790">
        <v>2036</v>
      </c>
      <c r="H3790" t="s">
        <v>20</v>
      </c>
      <c r="I3790">
        <v>11295595</v>
      </c>
      <c r="J3790">
        <v>570803077</v>
      </c>
      <c r="K3790">
        <v>2.61</v>
      </c>
      <c r="L3790">
        <v>1.0580000000000001</v>
      </c>
      <c r="M3790">
        <v>2</v>
      </c>
    </row>
    <row r="3791" spans="1:13" x14ac:dyDescent="0.2">
      <c r="A3791" t="s">
        <v>261</v>
      </c>
      <c r="B3791" t="s">
        <v>44</v>
      </c>
      <c r="C3791">
        <v>18</v>
      </c>
      <c r="D3791">
        <v>10.55</v>
      </c>
      <c r="E3791">
        <v>2036</v>
      </c>
      <c r="F3791">
        <v>2044</v>
      </c>
      <c r="G3791">
        <v>2083</v>
      </c>
      <c r="H3791" t="s">
        <v>115</v>
      </c>
      <c r="I3791">
        <v>1833388</v>
      </c>
      <c r="J3791">
        <v>76961205</v>
      </c>
      <c r="K3791">
        <v>0.35</v>
      </c>
      <c r="L3791">
        <v>0.14299999999999999</v>
      </c>
      <c r="M3791">
        <v>2</v>
      </c>
    </row>
    <row r="3792" spans="1:13" x14ac:dyDescent="0.2">
      <c r="A3792" t="s">
        <v>261</v>
      </c>
      <c r="B3792" t="s">
        <v>46</v>
      </c>
      <c r="C3792">
        <v>19</v>
      </c>
      <c r="D3792">
        <v>10.837</v>
      </c>
      <c r="E3792">
        <v>2083</v>
      </c>
      <c r="F3792">
        <v>2135</v>
      </c>
      <c r="G3792">
        <v>2181</v>
      </c>
      <c r="H3792" t="s">
        <v>115</v>
      </c>
      <c r="I3792">
        <v>1912180</v>
      </c>
      <c r="J3792">
        <v>143021027</v>
      </c>
      <c r="K3792">
        <v>0.65</v>
      </c>
      <c r="L3792">
        <v>0.26500000000000001</v>
      </c>
      <c r="M3792">
        <v>2</v>
      </c>
    </row>
    <row r="3793" spans="1:13" x14ac:dyDescent="0.2">
      <c r="A3793" t="s">
        <v>261</v>
      </c>
      <c r="B3793" t="s">
        <v>48</v>
      </c>
      <c r="C3793">
        <v>20</v>
      </c>
      <c r="D3793">
        <v>11.44</v>
      </c>
      <c r="E3793">
        <v>2181</v>
      </c>
      <c r="F3793">
        <v>2325</v>
      </c>
      <c r="G3793">
        <v>2337</v>
      </c>
      <c r="H3793" t="s">
        <v>115</v>
      </c>
      <c r="I3793">
        <v>99615017</v>
      </c>
      <c r="J3793">
        <v>21911286622</v>
      </c>
      <c r="K3793">
        <v>100</v>
      </c>
      <c r="L3793">
        <v>40.619</v>
      </c>
      <c r="M3793">
        <v>2</v>
      </c>
    </row>
    <row r="3794" spans="1:13" x14ac:dyDescent="0.2">
      <c r="A3794" t="s">
        <v>261</v>
      </c>
      <c r="B3794" t="s">
        <v>50</v>
      </c>
      <c r="C3794">
        <v>21</v>
      </c>
      <c r="D3794">
        <v>11.519</v>
      </c>
      <c r="E3794">
        <v>2337</v>
      </c>
      <c r="F3794">
        <v>2350</v>
      </c>
      <c r="G3794">
        <v>2377</v>
      </c>
      <c r="H3794" t="s">
        <v>22</v>
      </c>
      <c r="I3794">
        <v>52285699</v>
      </c>
      <c r="J3794">
        <v>1214477245</v>
      </c>
      <c r="K3794">
        <v>5.54</v>
      </c>
      <c r="L3794">
        <v>2.2509999999999999</v>
      </c>
      <c r="M3794">
        <v>2</v>
      </c>
    </row>
    <row r="3795" spans="1:13" x14ac:dyDescent="0.2">
      <c r="A3795" t="s">
        <v>261</v>
      </c>
      <c r="B3795" t="s">
        <v>51</v>
      </c>
      <c r="C3795">
        <v>22</v>
      </c>
      <c r="D3795">
        <v>11.831</v>
      </c>
      <c r="E3795">
        <v>2411</v>
      </c>
      <c r="F3795">
        <v>2449</v>
      </c>
      <c r="G3795">
        <v>2479</v>
      </c>
      <c r="H3795" t="s">
        <v>99</v>
      </c>
      <c r="I3795">
        <v>68902781</v>
      </c>
      <c r="J3795">
        <v>2373180838</v>
      </c>
      <c r="K3795">
        <v>10.83</v>
      </c>
      <c r="L3795">
        <v>4.399</v>
      </c>
      <c r="M3795">
        <v>2</v>
      </c>
    </row>
    <row r="3796" spans="1:13" x14ac:dyDescent="0.2">
      <c r="A3796" t="s">
        <v>261</v>
      </c>
      <c r="B3796" t="s">
        <v>53</v>
      </c>
      <c r="C3796">
        <v>23</v>
      </c>
      <c r="D3796">
        <v>12.105</v>
      </c>
      <c r="E3796">
        <v>2504</v>
      </c>
      <c r="F3796">
        <v>2536</v>
      </c>
      <c r="G3796">
        <v>2571</v>
      </c>
      <c r="H3796" t="s">
        <v>45</v>
      </c>
      <c r="I3796">
        <v>6766856</v>
      </c>
      <c r="J3796">
        <v>187106122</v>
      </c>
      <c r="K3796">
        <v>0.85</v>
      </c>
      <c r="L3796">
        <v>0.34699999999999998</v>
      </c>
      <c r="M3796">
        <v>2</v>
      </c>
    </row>
    <row r="3797" spans="1:13" x14ac:dyDescent="0.2">
      <c r="A3797" t="s">
        <v>261</v>
      </c>
      <c r="B3797" t="s">
        <v>55</v>
      </c>
      <c r="C3797">
        <v>24</v>
      </c>
      <c r="D3797">
        <v>12.307</v>
      </c>
      <c r="E3797">
        <v>2585</v>
      </c>
      <c r="F3797">
        <v>2599</v>
      </c>
      <c r="G3797">
        <v>2631</v>
      </c>
      <c r="H3797" t="s">
        <v>118</v>
      </c>
      <c r="I3797">
        <v>1605102</v>
      </c>
      <c r="J3797">
        <v>58231410</v>
      </c>
      <c r="K3797">
        <v>0.27</v>
      </c>
      <c r="L3797">
        <v>0.108</v>
      </c>
      <c r="M3797">
        <v>2</v>
      </c>
    </row>
    <row r="3798" spans="1:13" x14ac:dyDescent="0.2">
      <c r="A3798" t="s">
        <v>261</v>
      </c>
      <c r="B3798" t="s">
        <v>57</v>
      </c>
      <c r="C3798">
        <v>25</v>
      </c>
      <c r="D3798">
        <v>12.625999999999999</v>
      </c>
      <c r="E3798">
        <v>2672</v>
      </c>
      <c r="F3798">
        <v>2700</v>
      </c>
      <c r="G3798">
        <v>2718</v>
      </c>
      <c r="H3798" t="s">
        <v>127</v>
      </c>
      <c r="I3798">
        <v>256107</v>
      </c>
      <c r="J3798">
        <v>7328413</v>
      </c>
      <c r="K3798">
        <v>0.03</v>
      </c>
      <c r="L3798">
        <v>1.4E-2</v>
      </c>
      <c r="M3798">
        <v>2</v>
      </c>
    </row>
    <row r="3799" spans="1:13" x14ac:dyDescent="0.2">
      <c r="A3799" t="s">
        <v>261</v>
      </c>
      <c r="B3799" t="s">
        <v>58</v>
      </c>
      <c r="C3799">
        <v>26</v>
      </c>
      <c r="D3799">
        <v>13.012</v>
      </c>
      <c r="E3799">
        <v>2773</v>
      </c>
      <c r="F3799">
        <v>2823</v>
      </c>
      <c r="G3799">
        <v>2863</v>
      </c>
      <c r="H3799" t="s">
        <v>118</v>
      </c>
      <c r="I3799">
        <v>24240472</v>
      </c>
      <c r="J3799">
        <v>848917650</v>
      </c>
      <c r="K3799">
        <v>3.87</v>
      </c>
      <c r="L3799">
        <v>1.5740000000000001</v>
      </c>
      <c r="M3799">
        <v>2</v>
      </c>
    </row>
    <row r="3800" spans="1:13" x14ac:dyDescent="0.2">
      <c r="A3800" t="s">
        <v>261</v>
      </c>
      <c r="B3800" t="s">
        <v>59</v>
      </c>
      <c r="C3800">
        <v>27</v>
      </c>
      <c r="D3800">
        <v>13.223000000000001</v>
      </c>
      <c r="E3800">
        <v>2863</v>
      </c>
      <c r="F3800">
        <v>2889</v>
      </c>
      <c r="G3800">
        <v>2910</v>
      </c>
      <c r="H3800" t="s">
        <v>52</v>
      </c>
      <c r="I3800">
        <v>37520170</v>
      </c>
      <c r="J3800">
        <v>1257096209</v>
      </c>
      <c r="K3800">
        <v>5.74</v>
      </c>
      <c r="L3800">
        <v>2.33</v>
      </c>
      <c r="M3800">
        <v>2</v>
      </c>
    </row>
    <row r="3801" spans="1:13" x14ac:dyDescent="0.2">
      <c r="A3801" t="s">
        <v>261</v>
      </c>
      <c r="B3801" t="s">
        <v>60</v>
      </c>
      <c r="C3801">
        <v>28</v>
      </c>
      <c r="D3801">
        <v>13.307</v>
      </c>
      <c r="E3801">
        <v>2910</v>
      </c>
      <c r="F3801">
        <v>2916</v>
      </c>
      <c r="G3801">
        <v>2932</v>
      </c>
      <c r="H3801" t="s">
        <v>52</v>
      </c>
      <c r="I3801">
        <v>3744164</v>
      </c>
      <c r="J3801">
        <v>101010149</v>
      </c>
      <c r="K3801">
        <v>0.46</v>
      </c>
      <c r="L3801">
        <v>0.187</v>
      </c>
      <c r="M3801">
        <v>2</v>
      </c>
    </row>
    <row r="3802" spans="1:13" x14ac:dyDescent="0.2">
      <c r="A3802" t="s">
        <v>261</v>
      </c>
      <c r="B3802" t="s">
        <v>61</v>
      </c>
      <c r="C3802">
        <v>29</v>
      </c>
      <c r="D3802">
        <v>13.446999999999999</v>
      </c>
      <c r="E3802">
        <v>2949</v>
      </c>
      <c r="F3802">
        <v>2960</v>
      </c>
      <c r="G3802">
        <v>2969</v>
      </c>
      <c r="H3802" t="s">
        <v>124</v>
      </c>
      <c r="I3802">
        <v>1043959</v>
      </c>
      <c r="J3802">
        <v>30097264</v>
      </c>
      <c r="K3802">
        <v>0.14000000000000001</v>
      </c>
      <c r="L3802">
        <v>5.6000000000000001E-2</v>
      </c>
      <c r="M3802">
        <v>2</v>
      </c>
    </row>
    <row r="3803" spans="1:13" x14ac:dyDescent="0.2">
      <c r="A3803" t="s">
        <v>261</v>
      </c>
      <c r="B3803" t="s">
        <v>62</v>
      </c>
      <c r="C3803">
        <v>30</v>
      </c>
      <c r="D3803">
        <v>13.521000000000001</v>
      </c>
      <c r="E3803">
        <v>2969</v>
      </c>
      <c r="F3803">
        <v>2984</v>
      </c>
      <c r="G3803">
        <v>3027</v>
      </c>
      <c r="H3803" t="s">
        <v>52</v>
      </c>
      <c r="I3803">
        <v>3809251</v>
      </c>
      <c r="J3803">
        <v>122347184</v>
      </c>
      <c r="K3803">
        <v>0.56000000000000005</v>
      </c>
      <c r="L3803">
        <v>0.22700000000000001</v>
      </c>
      <c r="M3803">
        <v>2</v>
      </c>
    </row>
    <row r="3804" spans="1:13" x14ac:dyDescent="0.2">
      <c r="A3804" t="s">
        <v>261</v>
      </c>
      <c r="B3804" t="s">
        <v>63</v>
      </c>
      <c r="C3804">
        <v>31</v>
      </c>
      <c r="D3804">
        <v>13.727</v>
      </c>
      <c r="E3804">
        <v>3027</v>
      </c>
      <c r="F3804">
        <v>3049</v>
      </c>
      <c r="G3804">
        <v>3058</v>
      </c>
      <c r="H3804" t="s">
        <v>52</v>
      </c>
      <c r="I3804">
        <v>2853014</v>
      </c>
      <c r="J3804">
        <v>76232291</v>
      </c>
      <c r="K3804">
        <v>0.35</v>
      </c>
      <c r="L3804">
        <v>0.14099999999999999</v>
      </c>
      <c r="M3804">
        <v>2</v>
      </c>
    </row>
    <row r="3805" spans="1:13" x14ac:dyDescent="0.2">
      <c r="A3805" t="s">
        <v>261</v>
      </c>
      <c r="B3805" t="s">
        <v>65</v>
      </c>
      <c r="C3805">
        <v>32</v>
      </c>
      <c r="D3805">
        <v>13.776999999999999</v>
      </c>
      <c r="E3805">
        <v>3058</v>
      </c>
      <c r="F3805">
        <v>3064</v>
      </c>
      <c r="G3805">
        <v>3081</v>
      </c>
      <c r="H3805" t="s">
        <v>115</v>
      </c>
      <c r="I3805">
        <v>2080498</v>
      </c>
      <c r="J3805">
        <v>60626264</v>
      </c>
      <c r="K3805">
        <v>0.28000000000000003</v>
      </c>
      <c r="L3805">
        <v>0.112</v>
      </c>
      <c r="M3805">
        <v>2</v>
      </c>
    </row>
    <row r="3806" spans="1:13" x14ac:dyDescent="0.2">
      <c r="A3806" t="s">
        <v>261</v>
      </c>
      <c r="B3806" t="s">
        <v>67</v>
      </c>
      <c r="C3806">
        <v>33</v>
      </c>
      <c r="D3806">
        <v>13.898999999999999</v>
      </c>
      <c r="E3806">
        <v>3081</v>
      </c>
      <c r="F3806">
        <v>3103</v>
      </c>
      <c r="G3806">
        <v>3121</v>
      </c>
      <c r="H3806" t="s">
        <v>26</v>
      </c>
      <c r="I3806">
        <v>2643954</v>
      </c>
      <c r="J3806">
        <v>99621029</v>
      </c>
      <c r="K3806">
        <v>0.45</v>
      </c>
      <c r="L3806">
        <v>0.185</v>
      </c>
      <c r="M3806">
        <v>2</v>
      </c>
    </row>
    <row r="3807" spans="1:13" x14ac:dyDescent="0.2">
      <c r="A3807" t="s">
        <v>261</v>
      </c>
      <c r="B3807" t="s">
        <v>69</v>
      </c>
      <c r="C3807">
        <v>34</v>
      </c>
      <c r="D3807">
        <v>13.994</v>
      </c>
      <c r="E3807">
        <v>3121</v>
      </c>
      <c r="F3807">
        <v>3133</v>
      </c>
      <c r="G3807">
        <v>3171</v>
      </c>
      <c r="H3807" t="s">
        <v>43</v>
      </c>
      <c r="I3807">
        <v>2009570</v>
      </c>
      <c r="J3807">
        <v>82629168</v>
      </c>
      <c r="K3807">
        <v>0.38</v>
      </c>
      <c r="L3807">
        <v>0.153</v>
      </c>
      <c r="M3807">
        <v>2</v>
      </c>
    </row>
    <row r="3808" spans="1:13" x14ac:dyDescent="0.2">
      <c r="A3808" t="s">
        <v>261</v>
      </c>
      <c r="B3808" t="s">
        <v>70</v>
      </c>
      <c r="C3808">
        <v>35</v>
      </c>
      <c r="D3808">
        <v>14.182</v>
      </c>
      <c r="E3808">
        <v>3171</v>
      </c>
      <c r="F3808">
        <v>3193</v>
      </c>
      <c r="G3808">
        <v>3208</v>
      </c>
      <c r="H3808" t="s">
        <v>49</v>
      </c>
      <c r="I3808">
        <v>2030344</v>
      </c>
      <c r="J3808">
        <v>69302675</v>
      </c>
      <c r="K3808">
        <v>0.32</v>
      </c>
      <c r="L3808">
        <v>0.128</v>
      </c>
      <c r="M3808">
        <v>2</v>
      </c>
    </row>
    <row r="3809" spans="1:13" x14ac:dyDescent="0.2">
      <c r="A3809" t="s">
        <v>261</v>
      </c>
      <c r="B3809" t="s">
        <v>71</v>
      </c>
      <c r="C3809">
        <v>36</v>
      </c>
      <c r="D3809">
        <v>14.285</v>
      </c>
      <c r="E3809">
        <v>3208</v>
      </c>
      <c r="F3809">
        <v>3225</v>
      </c>
      <c r="G3809">
        <v>3245</v>
      </c>
      <c r="H3809" t="s">
        <v>20</v>
      </c>
      <c r="I3809">
        <v>9294394</v>
      </c>
      <c r="J3809">
        <v>307285752</v>
      </c>
      <c r="K3809">
        <v>1.4</v>
      </c>
      <c r="L3809">
        <v>0.56999999999999995</v>
      </c>
      <c r="M3809">
        <v>2</v>
      </c>
    </row>
    <row r="3810" spans="1:13" x14ac:dyDescent="0.2">
      <c r="A3810" t="s">
        <v>261</v>
      </c>
      <c r="B3810" t="s">
        <v>72</v>
      </c>
      <c r="C3810">
        <v>37</v>
      </c>
      <c r="D3810">
        <v>14.391</v>
      </c>
      <c r="E3810">
        <v>3245</v>
      </c>
      <c r="F3810">
        <v>3259</v>
      </c>
      <c r="G3810">
        <v>3288</v>
      </c>
      <c r="H3810" t="s">
        <v>22</v>
      </c>
      <c r="I3810">
        <v>6791389</v>
      </c>
      <c r="J3810">
        <v>209440238</v>
      </c>
      <c r="K3810">
        <v>0.96</v>
      </c>
      <c r="L3810">
        <v>0.38800000000000001</v>
      </c>
      <c r="M3810">
        <v>2</v>
      </c>
    </row>
    <row r="3811" spans="1:13" x14ac:dyDescent="0.2">
      <c r="A3811" t="s">
        <v>261</v>
      </c>
      <c r="B3811" t="s">
        <v>73</v>
      </c>
      <c r="C3811">
        <v>38</v>
      </c>
      <c r="D3811">
        <v>14.534000000000001</v>
      </c>
      <c r="E3811">
        <v>3288</v>
      </c>
      <c r="F3811">
        <v>3304</v>
      </c>
      <c r="G3811">
        <v>3323</v>
      </c>
      <c r="H3811" t="s">
        <v>26</v>
      </c>
      <c r="I3811">
        <v>2214563</v>
      </c>
      <c r="J3811">
        <v>73003361</v>
      </c>
      <c r="K3811">
        <v>0.33</v>
      </c>
      <c r="L3811">
        <v>0.13500000000000001</v>
      </c>
      <c r="M3811">
        <v>2</v>
      </c>
    </row>
    <row r="3812" spans="1:13" x14ac:dyDescent="0.2">
      <c r="A3812" t="s">
        <v>261</v>
      </c>
      <c r="B3812" t="s">
        <v>74</v>
      </c>
      <c r="C3812">
        <v>39</v>
      </c>
      <c r="D3812">
        <v>14.635</v>
      </c>
      <c r="E3812">
        <v>3323</v>
      </c>
      <c r="F3812">
        <v>3336</v>
      </c>
      <c r="G3812">
        <v>3359</v>
      </c>
      <c r="H3812" t="s">
        <v>22</v>
      </c>
      <c r="I3812">
        <v>1589088</v>
      </c>
      <c r="J3812">
        <v>55541275</v>
      </c>
      <c r="K3812">
        <v>0.25</v>
      </c>
      <c r="L3812">
        <v>0.10299999999999999</v>
      </c>
      <c r="M3812">
        <v>2</v>
      </c>
    </row>
    <row r="3813" spans="1:13" x14ac:dyDescent="0.2">
      <c r="A3813" t="s">
        <v>261</v>
      </c>
      <c r="B3813" t="s">
        <v>75</v>
      </c>
      <c r="C3813">
        <v>40</v>
      </c>
      <c r="D3813">
        <v>14.760999999999999</v>
      </c>
      <c r="E3813">
        <v>3359</v>
      </c>
      <c r="F3813">
        <v>3376</v>
      </c>
      <c r="G3813">
        <v>3403</v>
      </c>
      <c r="H3813" t="s">
        <v>52</v>
      </c>
      <c r="I3813">
        <v>1359368</v>
      </c>
      <c r="J3813">
        <v>42166686</v>
      </c>
      <c r="K3813">
        <v>0.19</v>
      </c>
      <c r="L3813">
        <v>7.8E-2</v>
      </c>
      <c r="M3813">
        <v>2</v>
      </c>
    </row>
    <row r="3814" spans="1:13" x14ac:dyDescent="0.2">
      <c r="A3814" t="s">
        <v>261</v>
      </c>
      <c r="B3814" t="s">
        <v>77</v>
      </c>
      <c r="C3814">
        <v>41</v>
      </c>
      <c r="D3814">
        <v>14.956</v>
      </c>
      <c r="E3814">
        <v>3403</v>
      </c>
      <c r="F3814">
        <v>3437</v>
      </c>
      <c r="G3814">
        <v>3461</v>
      </c>
      <c r="H3814" t="s">
        <v>118</v>
      </c>
      <c r="I3814">
        <v>6033084</v>
      </c>
      <c r="J3814">
        <v>181211354</v>
      </c>
      <c r="K3814">
        <v>0.83</v>
      </c>
      <c r="L3814">
        <v>0.33600000000000002</v>
      </c>
      <c r="M3814">
        <v>2</v>
      </c>
    </row>
    <row r="3815" spans="1:13" x14ac:dyDescent="0.2">
      <c r="A3815" t="s">
        <v>261</v>
      </c>
      <c r="B3815" t="s">
        <v>78</v>
      </c>
      <c r="C3815">
        <v>42</v>
      </c>
      <c r="D3815">
        <v>15.067</v>
      </c>
      <c r="E3815">
        <v>3461</v>
      </c>
      <c r="F3815">
        <v>3473</v>
      </c>
      <c r="G3815">
        <v>3481</v>
      </c>
      <c r="H3815" t="s">
        <v>49</v>
      </c>
      <c r="I3815">
        <v>624678</v>
      </c>
      <c r="J3815">
        <v>17020109</v>
      </c>
      <c r="K3815">
        <v>0.08</v>
      </c>
      <c r="L3815">
        <v>3.2000000000000001E-2</v>
      </c>
      <c r="M3815">
        <v>2</v>
      </c>
    </row>
    <row r="3816" spans="1:13" x14ac:dyDescent="0.2">
      <c r="A3816" t="s">
        <v>261</v>
      </c>
      <c r="B3816" t="s">
        <v>79</v>
      </c>
      <c r="C3816">
        <v>43</v>
      </c>
      <c r="D3816">
        <v>15.163</v>
      </c>
      <c r="E3816">
        <v>3481</v>
      </c>
      <c r="F3816">
        <v>3503</v>
      </c>
      <c r="G3816">
        <v>3509</v>
      </c>
      <c r="H3816" t="s">
        <v>49</v>
      </c>
      <c r="I3816">
        <v>711126</v>
      </c>
      <c r="J3816">
        <v>31960316</v>
      </c>
      <c r="K3816">
        <v>0.15</v>
      </c>
      <c r="L3816">
        <v>5.8999999999999997E-2</v>
      </c>
      <c r="M3816">
        <v>2</v>
      </c>
    </row>
    <row r="3817" spans="1:13" x14ac:dyDescent="0.2">
      <c r="A3817" t="s">
        <v>261</v>
      </c>
      <c r="B3817" t="s">
        <v>80</v>
      </c>
      <c r="C3817">
        <v>44</v>
      </c>
      <c r="D3817">
        <v>15.218</v>
      </c>
      <c r="E3817">
        <v>3509</v>
      </c>
      <c r="F3817">
        <v>3520</v>
      </c>
      <c r="G3817">
        <v>3562</v>
      </c>
      <c r="H3817" t="s">
        <v>115</v>
      </c>
      <c r="I3817">
        <v>1143806</v>
      </c>
      <c r="J3817">
        <v>46268144</v>
      </c>
      <c r="K3817">
        <v>0.21</v>
      </c>
      <c r="L3817">
        <v>8.5999999999999993E-2</v>
      </c>
      <c r="M3817">
        <v>2</v>
      </c>
    </row>
    <row r="3818" spans="1:13" x14ac:dyDescent="0.2">
      <c r="A3818" t="s">
        <v>261</v>
      </c>
      <c r="B3818" t="s">
        <v>81</v>
      </c>
      <c r="C3818">
        <v>45</v>
      </c>
      <c r="D3818">
        <v>15.461</v>
      </c>
      <c r="E3818">
        <v>3583</v>
      </c>
      <c r="F3818">
        <v>3597</v>
      </c>
      <c r="G3818">
        <v>3636</v>
      </c>
      <c r="H3818" t="s">
        <v>24</v>
      </c>
      <c r="I3818">
        <v>991599</v>
      </c>
      <c r="J3818">
        <v>34678197</v>
      </c>
      <c r="K3818">
        <v>0.16</v>
      </c>
      <c r="L3818">
        <v>6.4000000000000001E-2</v>
      </c>
      <c r="M3818">
        <v>2</v>
      </c>
    </row>
    <row r="3819" spans="1:13" x14ac:dyDescent="0.2">
      <c r="A3819" t="s">
        <v>261</v>
      </c>
      <c r="B3819" t="s">
        <v>82</v>
      </c>
      <c r="C3819">
        <v>46</v>
      </c>
      <c r="D3819">
        <v>15.712</v>
      </c>
      <c r="E3819">
        <v>3637</v>
      </c>
      <c r="F3819">
        <v>3676</v>
      </c>
      <c r="G3819">
        <v>3705</v>
      </c>
      <c r="H3819" t="s">
        <v>14</v>
      </c>
      <c r="I3819">
        <v>2381555</v>
      </c>
      <c r="J3819">
        <v>73586540</v>
      </c>
      <c r="K3819">
        <v>0.34</v>
      </c>
      <c r="L3819">
        <v>0.13600000000000001</v>
      </c>
      <c r="M3819">
        <v>2</v>
      </c>
    </row>
    <row r="3820" spans="1:13" x14ac:dyDescent="0.2">
      <c r="A3820" t="s">
        <v>261</v>
      </c>
      <c r="B3820" t="s">
        <v>83</v>
      </c>
      <c r="C3820">
        <v>47</v>
      </c>
      <c r="D3820">
        <v>15.939</v>
      </c>
      <c r="E3820">
        <v>3705</v>
      </c>
      <c r="F3820">
        <v>3748</v>
      </c>
      <c r="G3820">
        <v>3763</v>
      </c>
      <c r="H3820" t="s">
        <v>153</v>
      </c>
      <c r="I3820">
        <v>938637</v>
      </c>
      <c r="J3820">
        <v>41603588</v>
      </c>
      <c r="K3820">
        <v>0.19</v>
      </c>
      <c r="L3820">
        <v>7.6999999999999999E-2</v>
      </c>
      <c r="M3820">
        <v>2</v>
      </c>
    </row>
    <row r="3821" spans="1:13" x14ac:dyDescent="0.2">
      <c r="A3821" t="s">
        <v>261</v>
      </c>
      <c r="B3821" t="s">
        <v>85</v>
      </c>
      <c r="C3821">
        <v>48</v>
      </c>
      <c r="D3821">
        <v>16.02</v>
      </c>
      <c r="E3821">
        <v>3763</v>
      </c>
      <c r="F3821">
        <v>3774</v>
      </c>
      <c r="G3821">
        <v>3786</v>
      </c>
      <c r="H3821" t="s">
        <v>43</v>
      </c>
      <c r="I3821">
        <v>469705</v>
      </c>
      <c r="J3821">
        <v>16904734</v>
      </c>
      <c r="K3821">
        <v>0.08</v>
      </c>
      <c r="L3821">
        <v>3.1E-2</v>
      </c>
      <c r="M3821">
        <v>2</v>
      </c>
    </row>
    <row r="3822" spans="1:13" x14ac:dyDescent="0.2">
      <c r="A3822" t="s">
        <v>261</v>
      </c>
      <c r="B3822" t="s">
        <v>86</v>
      </c>
      <c r="C3822">
        <v>49</v>
      </c>
      <c r="D3822">
        <v>16.111000000000001</v>
      </c>
      <c r="E3822">
        <v>3786</v>
      </c>
      <c r="F3822">
        <v>3803</v>
      </c>
      <c r="G3822">
        <v>3816</v>
      </c>
      <c r="H3822" t="s">
        <v>113</v>
      </c>
      <c r="I3822">
        <v>1176123</v>
      </c>
      <c r="J3822">
        <v>41894948</v>
      </c>
      <c r="K3822">
        <v>0.19</v>
      </c>
      <c r="L3822">
        <v>7.8E-2</v>
      </c>
      <c r="M3822">
        <v>2</v>
      </c>
    </row>
    <row r="3823" spans="1:13" x14ac:dyDescent="0.2">
      <c r="A3823" t="s">
        <v>261</v>
      </c>
      <c r="B3823" t="s">
        <v>87</v>
      </c>
      <c r="C3823">
        <v>50</v>
      </c>
      <c r="D3823">
        <v>16.225999999999999</v>
      </c>
      <c r="E3823">
        <v>3816</v>
      </c>
      <c r="F3823">
        <v>3839</v>
      </c>
      <c r="G3823">
        <v>3870</v>
      </c>
      <c r="H3823" t="s">
        <v>20</v>
      </c>
      <c r="I3823">
        <v>26910149</v>
      </c>
      <c r="J3823">
        <v>834915305</v>
      </c>
      <c r="K3823">
        <v>3.81</v>
      </c>
      <c r="L3823">
        <v>1.548</v>
      </c>
      <c r="M3823">
        <v>2</v>
      </c>
    </row>
    <row r="3824" spans="1:13" x14ac:dyDescent="0.2">
      <c r="A3824" t="s">
        <v>261</v>
      </c>
      <c r="B3824" t="s">
        <v>88</v>
      </c>
      <c r="C3824">
        <v>51</v>
      </c>
      <c r="D3824">
        <v>16.369</v>
      </c>
      <c r="E3824">
        <v>3870</v>
      </c>
      <c r="F3824">
        <v>3884</v>
      </c>
      <c r="G3824">
        <v>3907</v>
      </c>
      <c r="H3824" t="s">
        <v>26</v>
      </c>
      <c r="I3824">
        <v>4278480</v>
      </c>
      <c r="J3824">
        <v>126115163</v>
      </c>
      <c r="K3824">
        <v>0.57999999999999996</v>
      </c>
      <c r="L3824">
        <v>0.23400000000000001</v>
      </c>
      <c r="M3824">
        <v>2</v>
      </c>
    </row>
    <row r="3825" spans="1:13" x14ac:dyDescent="0.2">
      <c r="A3825" t="s">
        <v>261</v>
      </c>
      <c r="B3825" t="s">
        <v>89</v>
      </c>
      <c r="C3825">
        <v>52</v>
      </c>
      <c r="D3825">
        <v>16.478000000000002</v>
      </c>
      <c r="E3825">
        <v>3907</v>
      </c>
      <c r="F3825">
        <v>3919</v>
      </c>
      <c r="G3825">
        <v>3925</v>
      </c>
      <c r="H3825" t="s">
        <v>124</v>
      </c>
      <c r="I3825">
        <v>404411</v>
      </c>
      <c r="J3825">
        <v>10072665</v>
      </c>
      <c r="K3825">
        <v>0.05</v>
      </c>
      <c r="L3825">
        <v>1.9E-2</v>
      </c>
      <c r="M3825">
        <v>2</v>
      </c>
    </row>
    <row r="3826" spans="1:13" x14ac:dyDescent="0.2">
      <c r="A3826" t="s">
        <v>261</v>
      </c>
      <c r="B3826" t="s">
        <v>91</v>
      </c>
      <c r="C3826">
        <v>53</v>
      </c>
      <c r="D3826">
        <v>16.550999999999998</v>
      </c>
      <c r="E3826">
        <v>3925</v>
      </c>
      <c r="F3826">
        <v>3942</v>
      </c>
      <c r="G3826">
        <v>3973</v>
      </c>
      <c r="H3826" t="s">
        <v>52</v>
      </c>
      <c r="I3826">
        <v>5288060</v>
      </c>
      <c r="J3826">
        <v>143925164</v>
      </c>
      <c r="K3826">
        <v>0.66</v>
      </c>
      <c r="L3826">
        <v>0.26700000000000002</v>
      </c>
      <c r="M3826">
        <v>2</v>
      </c>
    </row>
    <row r="3827" spans="1:13" x14ac:dyDescent="0.2">
      <c r="A3827" t="s">
        <v>261</v>
      </c>
      <c r="B3827" t="s">
        <v>92</v>
      </c>
      <c r="C3827">
        <v>54</v>
      </c>
      <c r="D3827">
        <v>16.747</v>
      </c>
      <c r="E3827">
        <v>3973</v>
      </c>
      <c r="F3827">
        <v>4004</v>
      </c>
      <c r="G3827">
        <v>4021</v>
      </c>
      <c r="H3827" t="s">
        <v>52</v>
      </c>
      <c r="I3827">
        <v>470226</v>
      </c>
      <c r="J3827">
        <v>22049535</v>
      </c>
      <c r="K3827">
        <v>0.1</v>
      </c>
      <c r="L3827">
        <v>4.1000000000000002E-2</v>
      </c>
      <c r="M3827">
        <v>2</v>
      </c>
    </row>
    <row r="3828" spans="1:13" x14ac:dyDescent="0.2">
      <c r="A3828" t="s">
        <v>261</v>
      </c>
      <c r="B3828" t="s">
        <v>93</v>
      </c>
      <c r="C3828">
        <v>55</v>
      </c>
      <c r="D3828">
        <v>16.844000000000001</v>
      </c>
      <c r="E3828">
        <v>4021</v>
      </c>
      <c r="F3828">
        <v>4034</v>
      </c>
      <c r="G3828">
        <v>4045</v>
      </c>
      <c r="H3828" t="s">
        <v>22</v>
      </c>
      <c r="I3828">
        <v>1612342</v>
      </c>
      <c r="J3828">
        <v>41863773</v>
      </c>
      <c r="K3828">
        <v>0.19</v>
      </c>
      <c r="L3828">
        <v>7.8E-2</v>
      </c>
      <c r="M3828">
        <v>2</v>
      </c>
    </row>
    <row r="3829" spans="1:13" x14ac:dyDescent="0.2">
      <c r="A3829" t="s">
        <v>261</v>
      </c>
      <c r="B3829" t="s">
        <v>94</v>
      </c>
      <c r="C3829">
        <v>56</v>
      </c>
      <c r="D3829">
        <v>16.934000000000001</v>
      </c>
      <c r="E3829">
        <v>4045</v>
      </c>
      <c r="F3829">
        <v>4063</v>
      </c>
      <c r="G3829">
        <v>4118</v>
      </c>
      <c r="H3829" t="s">
        <v>124</v>
      </c>
      <c r="I3829">
        <v>2096559</v>
      </c>
      <c r="J3829">
        <v>103610172</v>
      </c>
      <c r="K3829">
        <v>0.47</v>
      </c>
      <c r="L3829">
        <v>0.192</v>
      </c>
      <c r="M3829">
        <v>2</v>
      </c>
    </row>
    <row r="3830" spans="1:13" x14ac:dyDescent="0.2">
      <c r="A3830" t="s">
        <v>261</v>
      </c>
      <c r="B3830" t="s">
        <v>96</v>
      </c>
      <c r="C3830">
        <v>57</v>
      </c>
      <c r="D3830">
        <v>17.193000000000001</v>
      </c>
      <c r="E3830">
        <v>4118</v>
      </c>
      <c r="F3830">
        <v>4145</v>
      </c>
      <c r="G3830">
        <v>4163</v>
      </c>
      <c r="H3830" t="s">
        <v>49</v>
      </c>
      <c r="I3830">
        <v>2107485</v>
      </c>
      <c r="J3830">
        <v>62290752</v>
      </c>
      <c r="K3830">
        <v>0.28000000000000003</v>
      </c>
      <c r="L3830">
        <v>0.115</v>
      </c>
      <c r="M3830">
        <v>2</v>
      </c>
    </row>
    <row r="3831" spans="1:13" x14ac:dyDescent="0.2">
      <c r="A3831" t="s">
        <v>261</v>
      </c>
      <c r="B3831" t="s">
        <v>97</v>
      </c>
      <c r="C3831">
        <v>58</v>
      </c>
      <c r="D3831">
        <v>17.326000000000001</v>
      </c>
      <c r="E3831">
        <v>4177</v>
      </c>
      <c r="F3831">
        <v>4187</v>
      </c>
      <c r="G3831">
        <v>4201</v>
      </c>
      <c r="H3831" t="s">
        <v>52</v>
      </c>
      <c r="I3831">
        <v>396681</v>
      </c>
      <c r="J3831">
        <v>11302744</v>
      </c>
      <c r="K3831">
        <v>0.05</v>
      </c>
      <c r="L3831">
        <v>2.1000000000000001E-2</v>
      </c>
      <c r="M3831">
        <v>2</v>
      </c>
    </row>
    <row r="3832" spans="1:13" x14ac:dyDescent="0.2">
      <c r="A3832" t="s">
        <v>261</v>
      </c>
      <c r="B3832" t="s">
        <v>98</v>
      </c>
      <c r="C3832">
        <v>59</v>
      </c>
      <c r="D3832">
        <v>17.445</v>
      </c>
      <c r="E3832">
        <v>4201</v>
      </c>
      <c r="F3832">
        <v>4224</v>
      </c>
      <c r="G3832">
        <v>4252</v>
      </c>
      <c r="H3832" t="s">
        <v>123</v>
      </c>
      <c r="I3832">
        <v>440836</v>
      </c>
      <c r="J3832">
        <v>17010567</v>
      </c>
      <c r="K3832">
        <v>0.08</v>
      </c>
      <c r="L3832">
        <v>3.2000000000000001E-2</v>
      </c>
      <c r="M3832">
        <v>2</v>
      </c>
    </row>
    <row r="3833" spans="1:13" x14ac:dyDescent="0.2">
      <c r="A3833" t="s">
        <v>261</v>
      </c>
      <c r="B3833" t="s">
        <v>100</v>
      </c>
      <c r="C3833">
        <v>60</v>
      </c>
      <c r="D3833">
        <v>17.649000000000001</v>
      </c>
      <c r="E3833">
        <v>4273</v>
      </c>
      <c r="F3833">
        <v>4289</v>
      </c>
      <c r="G3833">
        <v>4316</v>
      </c>
      <c r="H3833" t="s">
        <v>22</v>
      </c>
      <c r="I3833">
        <v>2278497</v>
      </c>
      <c r="J3833">
        <v>58398586</v>
      </c>
      <c r="K3833">
        <v>0.27</v>
      </c>
      <c r="L3833">
        <v>0.108</v>
      </c>
      <c r="M3833">
        <v>2</v>
      </c>
    </row>
    <row r="3834" spans="1:13" x14ac:dyDescent="0.2">
      <c r="A3834" t="s">
        <v>261</v>
      </c>
      <c r="B3834" t="s">
        <v>102</v>
      </c>
      <c r="C3834">
        <v>61</v>
      </c>
      <c r="D3834">
        <v>18.183</v>
      </c>
      <c r="E3834">
        <v>4433</v>
      </c>
      <c r="F3834">
        <v>4458</v>
      </c>
      <c r="G3834">
        <v>4506</v>
      </c>
      <c r="H3834" t="s">
        <v>122</v>
      </c>
      <c r="I3834">
        <v>998224</v>
      </c>
      <c r="J3834">
        <v>30753139</v>
      </c>
      <c r="K3834">
        <v>0.14000000000000001</v>
      </c>
      <c r="L3834">
        <v>5.7000000000000002E-2</v>
      </c>
      <c r="M3834">
        <v>2</v>
      </c>
    </row>
    <row r="3835" spans="1:13" x14ac:dyDescent="0.2">
      <c r="A3835" t="s">
        <v>261</v>
      </c>
      <c r="B3835" t="s">
        <v>103</v>
      </c>
      <c r="C3835">
        <v>62</v>
      </c>
      <c r="D3835">
        <v>18.439</v>
      </c>
      <c r="E3835">
        <v>4510</v>
      </c>
      <c r="F3835">
        <v>4539</v>
      </c>
      <c r="G3835">
        <v>4577</v>
      </c>
      <c r="H3835" t="s">
        <v>45</v>
      </c>
      <c r="I3835">
        <v>7386767</v>
      </c>
      <c r="J3835">
        <v>220836124</v>
      </c>
      <c r="K3835">
        <v>1.01</v>
      </c>
      <c r="L3835">
        <v>0.40899999999999997</v>
      </c>
      <c r="M3835">
        <v>2</v>
      </c>
    </row>
    <row r="3836" spans="1:13" x14ac:dyDescent="0.2">
      <c r="A3836" t="s">
        <v>261</v>
      </c>
      <c r="B3836" t="s">
        <v>104</v>
      </c>
      <c r="C3836">
        <v>63</v>
      </c>
      <c r="D3836">
        <v>18.594000000000001</v>
      </c>
      <c r="E3836">
        <v>4577</v>
      </c>
      <c r="F3836">
        <v>4588</v>
      </c>
      <c r="G3836">
        <v>4598</v>
      </c>
      <c r="H3836" t="s">
        <v>113</v>
      </c>
      <c r="I3836">
        <v>307659</v>
      </c>
      <c r="J3836">
        <v>7556373</v>
      </c>
      <c r="K3836">
        <v>0.03</v>
      </c>
      <c r="L3836">
        <v>1.4E-2</v>
      </c>
      <c r="M3836">
        <v>2</v>
      </c>
    </row>
    <row r="3837" spans="1:13" x14ac:dyDescent="0.2">
      <c r="A3837" t="s">
        <v>261</v>
      </c>
      <c r="B3837" t="s">
        <v>106</v>
      </c>
      <c r="C3837">
        <v>64</v>
      </c>
      <c r="D3837">
        <v>18.690000000000001</v>
      </c>
      <c r="E3837">
        <v>4598</v>
      </c>
      <c r="F3837">
        <v>4618</v>
      </c>
      <c r="G3837">
        <v>4661</v>
      </c>
      <c r="H3837" t="s">
        <v>24</v>
      </c>
      <c r="I3837">
        <v>1022261</v>
      </c>
      <c r="J3837">
        <v>38445641</v>
      </c>
      <c r="K3837">
        <v>0.18</v>
      </c>
      <c r="L3837">
        <v>7.0999999999999994E-2</v>
      </c>
      <c r="M3837">
        <v>2</v>
      </c>
    </row>
    <row r="3838" spans="1:13" x14ac:dyDescent="0.2">
      <c r="A3838" t="s">
        <v>261</v>
      </c>
      <c r="B3838" t="s">
        <v>107</v>
      </c>
      <c r="C3838">
        <v>65</v>
      </c>
      <c r="D3838">
        <v>19.004999999999999</v>
      </c>
      <c r="E3838">
        <v>4676</v>
      </c>
      <c r="F3838">
        <v>4718</v>
      </c>
      <c r="G3838">
        <v>4736</v>
      </c>
      <c r="H3838" t="s">
        <v>45</v>
      </c>
      <c r="I3838">
        <v>10583190</v>
      </c>
      <c r="J3838">
        <v>291975045</v>
      </c>
      <c r="K3838">
        <v>1.33</v>
      </c>
      <c r="L3838">
        <v>0.54100000000000004</v>
      </c>
      <c r="M3838">
        <v>2</v>
      </c>
    </row>
    <row r="3839" spans="1:13" x14ac:dyDescent="0.2">
      <c r="A3839" t="s">
        <v>261</v>
      </c>
      <c r="B3839" t="s">
        <v>108</v>
      </c>
      <c r="C3839">
        <v>66</v>
      </c>
      <c r="D3839">
        <v>19.097999999999999</v>
      </c>
      <c r="E3839">
        <v>4736</v>
      </c>
      <c r="F3839">
        <v>4747</v>
      </c>
      <c r="G3839">
        <v>4764</v>
      </c>
      <c r="H3839" t="s">
        <v>49</v>
      </c>
      <c r="I3839">
        <v>1070535</v>
      </c>
      <c r="J3839">
        <v>26770127</v>
      </c>
      <c r="K3839">
        <v>0.12</v>
      </c>
      <c r="L3839">
        <v>0.05</v>
      </c>
      <c r="M3839">
        <v>2</v>
      </c>
    </row>
    <row r="3840" spans="1:13" x14ac:dyDescent="0.2">
      <c r="A3840" t="s">
        <v>261</v>
      </c>
      <c r="B3840" t="s">
        <v>109</v>
      </c>
      <c r="C3840">
        <v>67</v>
      </c>
      <c r="D3840">
        <v>19.398</v>
      </c>
      <c r="E3840">
        <v>4808</v>
      </c>
      <c r="F3840">
        <v>4842</v>
      </c>
      <c r="G3840">
        <v>4861</v>
      </c>
      <c r="H3840" t="s">
        <v>127</v>
      </c>
      <c r="I3840">
        <v>1050247</v>
      </c>
      <c r="J3840">
        <v>29395747</v>
      </c>
      <c r="K3840">
        <v>0.13</v>
      </c>
      <c r="L3840">
        <v>5.3999999999999999E-2</v>
      </c>
      <c r="M3840">
        <v>2</v>
      </c>
    </row>
    <row r="3841" spans="1:13" x14ac:dyDescent="0.2">
      <c r="A3841" t="s">
        <v>261</v>
      </c>
      <c r="B3841" t="s">
        <v>130</v>
      </c>
      <c r="C3841">
        <v>68</v>
      </c>
      <c r="D3841">
        <v>19.504999999999999</v>
      </c>
      <c r="E3841">
        <v>4861</v>
      </c>
      <c r="F3841">
        <v>4876</v>
      </c>
      <c r="G3841">
        <v>4909</v>
      </c>
      <c r="H3841" t="s">
        <v>54</v>
      </c>
      <c r="I3841">
        <v>2078577</v>
      </c>
      <c r="J3841">
        <v>52339702</v>
      </c>
      <c r="K3841">
        <v>0.24</v>
      </c>
      <c r="L3841">
        <v>9.7000000000000003E-2</v>
      </c>
      <c r="M3841">
        <v>2</v>
      </c>
    </row>
    <row r="3842" spans="1:13" x14ac:dyDescent="0.2">
      <c r="A3842" t="s">
        <v>261</v>
      </c>
      <c r="B3842" t="s">
        <v>131</v>
      </c>
      <c r="C3842">
        <v>69</v>
      </c>
      <c r="D3842">
        <v>19.88</v>
      </c>
      <c r="E3842">
        <v>4971</v>
      </c>
      <c r="F3842">
        <v>4995</v>
      </c>
      <c r="G3842">
        <v>5013</v>
      </c>
      <c r="H3842" t="s">
        <v>115</v>
      </c>
      <c r="I3842">
        <v>494968</v>
      </c>
      <c r="J3842">
        <v>14834196</v>
      </c>
      <c r="K3842">
        <v>7.0000000000000007E-2</v>
      </c>
      <c r="L3842">
        <v>2.7E-2</v>
      </c>
      <c r="M3842">
        <v>2</v>
      </c>
    </row>
    <row r="3843" spans="1:13" x14ac:dyDescent="0.2">
      <c r="A3843" t="s">
        <v>261</v>
      </c>
      <c r="B3843" t="s">
        <v>132</v>
      </c>
      <c r="C3843">
        <v>70</v>
      </c>
      <c r="D3843">
        <v>20.058</v>
      </c>
      <c r="E3843">
        <v>5030</v>
      </c>
      <c r="F3843">
        <v>5051</v>
      </c>
      <c r="G3843">
        <v>5061</v>
      </c>
      <c r="H3843" t="s">
        <v>155</v>
      </c>
      <c r="I3843">
        <v>439306</v>
      </c>
      <c r="J3843">
        <v>14139875</v>
      </c>
      <c r="K3843">
        <v>0.06</v>
      </c>
      <c r="L3843">
        <v>2.5999999999999999E-2</v>
      </c>
      <c r="M3843">
        <v>2</v>
      </c>
    </row>
    <row r="3844" spans="1:13" x14ac:dyDescent="0.2">
      <c r="A3844" t="s">
        <v>261</v>
      </c>
      <c r="B3844" t="s">
        <v>133</v>
      </c>
      <c r="C3844">
        <v>71</v>
      </c>
      <c r="D3844">
        <v>20.109000000000002</v>
      </c>
      <c r="E3844">
        <v>5061</v>
      </c>
      <c r="F3844">
        <v>5067</v>
      </c>
      <c r="G3844">
        <v>5085</v>
      </c>
      <c r="H3844" t="s">
        <v>123</v>
      </c>
      <c r="I3844">
        <v>325415</v>
      </c>
      <c r="J3844">
        <v>11919504</v>
      </c>
      <c r="K3844">
        <v>0.05</v>
      </c>
      <c r="L3844">
        <v>2.1999999999999999E-2</v>
      </c>
      <c r="M3844">
        <v>2</v>
      </c>
    </row>
    <row r="3845" spans="1:13" x14ac:dyDescent="0.2">
      <c r="A3845" t="s">
        <v>261</v>
      </c>
      <c r="B3845" t="s">
        <v>134</v>
      </c>
      <c r="C3845">
        <v>72</v>
      </c>
      <c r="D3845">
        <v>20.254000000000001</v>
      </c>
      <c r="E3845">
        <v>5102</v>
      </c>
      <c r="F3845">
        <v>5113</v>
      </c>
      <c r="G3845">
        <v>5124</v>
      </c>
      <c r="H3845" t="s">
        <v>123</v>
      </c>
      <c r="I3845">
        <v>394223</v>
      </c>
      <c r="J3845">
        <v>11748407</v>
      </c>
      <c r="K3845">
        <v>0.05</v>
      </c>
      <c r="L3845">
        <v>2.1999999999999999E-2</v>
      </c>
      <c r="M3845">
        <v>2</v>
      </c>
    </row>
    <row r="3846" spans="1:13" x14ac:dyDescent="0.2">
      <c r="A3846" t="s">
        <v>261</v>
      </c>
      <c r="B3846" t="s">
        <v>135</v>
      </c>
      <c r="C3846">
        <v>73</v>
      </c>
      <c r="D3846">
        <v>20.329999999999998</v>
      </c>
      <c r="E3846">
        <v>5124</v>
      </c>
      <c r="F3846">
        <v>5137</v>
      </c>
      <c r="G3846">
        <v>5149</v>
      </c>
      <c r="H3846" t="s">
        <v>113</v>
      </c>
      <c r="I3846">
        <v>561232</v>
      </c>
      <c r="J3846">
        <v>18092000</v>
      </c>
      <c r="K3846">
        <v>0.08</v>
      </c>
      <c r="L3846">
        <v>3.4000000000000002E-2</v>
      </c>
      <c r="M3846">
        <v>2</v>
      </c>
    </row>
    <row r="3847" spans="1:13" x14ac:dyDescent="0.2">
      <c r="A3847" t="s">
        <v>261</v>
      </c>
      <c r="B3847" t="s">
        <v>136</v>
      </c>
      <c r="C3847">
        <v>74</v>
      </c>
      <c r="D3847">
        <v>20.393000000000001</v>
      </c>
      <c r="E3847">
        <v>5149</v>
      </c>
      <c r="F3847">
        <v>5157</v>
      </c>
      <c r="G3847">
        <v>5190</v>
      </c>
      <c r="H3847" t="s">
        <v>24</v>
      </c>
      <c r="I3847">
        <v>437466</v>
      </c>
      <c r="J3847">
        <v>13059544</v>
      </c>
      <c r="K3847">
        <v>0.06</v>
      </c>
      <c r="L3847">
        <v>2.4E-2</v>
      </c>
      <c r="M3847">
        <v>2</v>
      </c>
    </row>
    <row r="3848" spans="1:13" x14ac:dyDescent="0.2">
      <c r="A3848" t="s">
        <v>261</v>
      </c>
      <c r="B3848" t="s">
        <v>137</v>
      </c>
      <c r="C3848">
        <v>75</v>
      </c>
      <c r="D3848">
        <v>20.648</v>
      </c>
      <c r="E3848">
        <v>5199</v>
      </c>
      <c r="F3848">
        <v>5237</v>
      </c>
      <c r="G3848">
        <v>5256</v>
      </c>
      <c r="H3848" t="s">
        <v>38</v>
      </c>
      <c r="I3848">
        <v>1518877</v>
      </c>
      <c r="J3848">
        <v>42521287</v>
      </c>
      <c r="K3848">
        <v>0.19</v>
      </c>
      <c r="L3848">
        <v>7.9000000000000001E-2</v>
      </c>
      <c r="M3848">
        <v>2</v>
      </c>
    </row>
    <row r="3849" spans="1:13" x14ac:dyDescent="0.2">
      <c r="A3849" t="s">
        <v>261</v>
      </c>
      <c r="B3849" t="s">
        <v>138</v>
      </c>
      <c r="C3849">
        <v>76</v>
      </c>
      <c r="D3849">
        <v>20.756</v>
      </c>
      <c r="E3849">
        <v>5256</v>
      </c>
      <c r="F3849">
        <v>5272</v>
      </c>
      <c r="G3849">
        <v>5295</v>
      </c>
      <c r="H3849" t="s">
        <v>26</v>
      </c>
      <c r="I3849">
        <v>496651</v>
      </c>
      <c r="J3849">
        <v>14455246</v>
      </c>
      <c r="K3849">
        <v>7.0000000000000007E-2</v>
      </c>
      <c r="L3849">
        <v>2.7E-2</v>
      </c>
      <c r="M3849">
        <v>2</v>
      </c>
    </row>
    <row r="3850" spans="1:13" x14ac:dyDescent="0.2">
      <c r="A3850" t="s">
        <v>261</v>
      </c>
      <c r="B3850" t="s">
        <v>139</v>
      </c>
      <c r="C3850">
        <v>77</v>
      </c>
      <c r="D3850">
        <v>21.225999999999999</v>
      </c>
      <c r="E3850">
        <v>5344</v>
      </c>
      <c r="F3850">
        <v>5420</v>
      </c>
      <c r="G3850">
        <v>5435</v>
      </c>
      <c r="H3850" t="s">
        <v>38</v>
      </c>
      <c r="I3850">
        <v>316503</v>
      </c>
      <c r="J3850">
        <v>15783560</v>
      </c>
      <c r="K3850">
        <v>7.0000000000000007E-2</v>
      </c>
      <c r="L3850">
        <v>2.9000000000000001E-2</v>
      </c>
      <c r="M3850">
        <v>2</v>
      </c>
    </row>
    <row r="3851" spans="1:13" x14ac:dyDescent="0.2">
      <c r="A3851" t="s">
        <v>261</v>
      </c>
      <c r="B3851" t="s">
        <v>140</v>
      </c>
      <c r="C3851">
        <v>78</v>
      </c>
      <c r="D3851">
        <v>21.372</v>
      </c>
      <c r="E3851">
        <v>5435</v>
      </c>
      <c r="F3851">
        <v>5466</v>
      </c>
      <c r="G3851">
        <v>5501</v>
      </c>
      <c r="H3851" t="s">
        <v>115</v>
      </c>
      <c r="I3851">
        <v>511264</v>
      </c>
      <c r="J3851">
        <v>24198257</v>
      </c>
      <c r="K3851">
        <v>0.11</v>
      </c>
      <c r="L3851">
        <v>4.4999999999999998E-2</v>
      </c>
      <c r="M3851">
        <v>2</v>
      </c>
    </row>
    <row r="3852" spans="1:13" x14ac:dyDescent="0.2">
      <c r="A3852" t="s">
        <v>261</v>
      </c>
      <c r="B3852" t="s">
        <v>141</v>
      </c>
      <c r="C3852">
        <v>79</v>
      </c>
      <c r="D3852">
        <v>21.634</v>
      </c>
      <c r="E3852">
        <v>5501</v>
      </c>
      <c r="F3852">
        <v>5549</v>
      </c>
      <c r="G3852">
        <v>5579</v>
      </c>
      <c r="H3852" t="s">
        <v>128</v>
      </c>
      <c r="I3852">
        <v>520392</v>
      </c>
      <c r="J3852">
        <v>17714374</v>
      </c>
      <c r="K3852">
        <v>0.08</v>
      </c>
      <c r="L3852">
        <v>3.3000000000000002E-2</v>
      </c>
      <c r="M3852">
        <v>2</v>
      </c>
    </row>
    <row r="3853" spans="1:13" x14ac:dyDescent="0.2">
      <c r="A3853" t="s">
        <v>261</v>
      </c>
      <c r="B3853" t="s">
        <v>142</v>
      </c>
      <c r="C3853">
        <v>80</v>
      </c>
      <c r="D3853">
        <v>21.838000000000001</v>
      </c>
      <c r="E3853">
        <v>5579</v>
      </c>
      <c r="F3853">
        <v>5614</v>
      </c>
      <c r="G3853">
        <v>5639</v>
      </c>
      <c r="H3853" t="s">
        <v>76</v>
      </c>
      <c r="I3853">
        <v>1570636</v>
      </c>
      <c r="J3853">
        <v>38903195</v>
      </c>
      <c r="K3853">
        <v>0.18</v>
      </c>
      <c r="L3853">
        <v>7.1999999999999995E-2</v>
      </c>
      <c r="M3853">
        <v>2</v>
      </c>
    </row>
    <row r="3854" spans="1:13" x14ac:dyDescent="0.2">
      <c r="A3854" t="s">
        <v>261</v>
      </c>
      <c r="B3854" t="s">
        <v>143</v>
      </c>
      <c r="C3854">
        <v>81</v>
      </c>
      <c r="D3854">
        <v>21.984999999999999</v>
      </c>
      <c r="E3854">
        <v>5639</v>
      </c>
      <c r="F3854">
        <v>5660</v>
      </c>
      <c r="G3854">
        <v>5717</v>
      </c>
      <c r="H3854" t="s">
        <v>52</v>
      </c>
      <c r="I3854">
        <v>12773215</v>
      </c>
      <c r="J3854">
        <v>376982031</v>
      </c>
      <c r="K3854">
        <v>1.72</v>
      </c>
      <c r="L3854">
        <v>0.69899999999999995</v>
      </c>
      <c r="M3854">
        <v>2</v>
      </c>
    </row>
    <row r="3855" spans="1:13" x14ac:dyDescent="0.2">
      <c r="A3855" t="s">
        <v>261</v>
      </c>
      <c r="B3855" t="s">
        <v>144</v>
      </c>
      <c r="C3855">
        <v>82</v>
      </c>
      <c r="D3855">
        <v>22.321000000000002</v>
      </c>
      <c r="E3855">
        <v>5717</v>
      </c>
      <c r="F3855">
        <v>5766</v>
      </c>
      <c r="G3855">
        <v>5786</v>
      </c>
      <c r="H3855" t="s">
        <v>49</v>
      </c>
      <c r="I3855">
        <v>13870304</v>
      </c>
      <c r="J3855">
        <v>494205807</v>
      </c>
      <c r="K3855">
        <v>2.2599999999999998</v>
      </c>
      <c r="L3855">
        <v>0.91600000000000004</v>
      </c>
      <c r="M3855">
        <v>2</v>
      </c>
    </row>
    <row r="3856" spans="1:13" x14ac:dyDescent="0.2">
      <c r="A3856" t="s">
        <v>261</v>
      </c>
      <c r="B3856" t="s">
        <v>146</v>
      </c>
      <c r="C3856">
        <v>83</v>
      </c>
      <c r="D3856">
        <v>22.423999999999999</v>
      </c>
      <c r="E3856">
        <v>5786</v>
      </c>
      <c r="F3856">
        <v>5799</v>
      </c>
      <c r="G3856">
        <v>5821</v>
      </c>
      <c r="H3856" t="s">
        <v>43</v>
      </c>
      <c r="I3856">
        <v>1158794</v>
      </c>
      <c r="J3856">
        <v>37710542</v>
      </c>
      <c r="K3856">
        <v>0.17</v>
      </c>
      <c r="L3856">
        <v>7.0000000000000007E-2</v>
      </c>
      <c r="M3856">
        <v>2</v>
      </c>
    </row>
    <row r="3857" spans="1:13" x14ac:dyDescent="0.2">
      <c r="A3857" t="s">
        <v>261</v>
      </c>
      <c r="B3857" t="s">
        <v>148</v>
      </c>
      <c r="C3857">
        <v>84</v>
      </c>
      <c r="D3857">
        <v>22.585999999999999</v>
      </c>
      <c r="E3857">
        <v>5821</v>
      </c>
      <c r="F3857">
        <v>5850</v>
      </c>
      <c r="G3857">
        <v>5867</v>
      </c>
      <c r="H3857" t="s">
        <v>43</v>
      </c>
      <c r="I3857">
        <v>1208254</v>
      </c>
      <c r="J3857">
        <v>46399785</v>
      </c>
      <c r="K3857">
        <v>0.21</v>
      </c>
      <c r="L3857">
        <v>8.5999999999999993E-2</v>
      </c>
      <c r="M3857">
        <v>2</v>
      </c>
    </row>
    <row r="3858" spans="1:13" x14ac:dyDescent="0.2">
      <c r="A3858" t="s">
        <v>261</v>
      </c>
      <c r="B3858" t="s">
        <v>149</v>
      </c>
      <c r="C3858">
        <v>85</v>
      </c>
      <c r="D3858">
        <v>22.727</v>
      </c>
      <c r="E3858">
        <v>5867</v>
      </c>
      <c r="F3858">
        <v>5895</v>
      </c>
      <c r="G3858">
        <v>5908</v>
      </c>
      <c r="H3858" t="s">
        <v>52</v>
      </c>
      <c r="I3858">
        <v>1686346</v>
      </c>
      <c r="J3858">
        <v>52833543</v>
      </c>
      <c r="K3858">
        <v>0.24</v>
      </c>
      <c r="L3858">
        <v>9.8000000000000004E-2</v>
      </c>
      <c r="M3858">
        <v>2</v>
      </c>
    </row>
    <row r="3859" spans="1:13" x14ac:dyDescent="0.2">
      <c r="A3859" t="s">
        <v>261</v>
      </c>
      <c r="B3859" t="s">
        <v>150</v>
      </c>
      <c r="C3859">
        <v>86</v>
      </c>
      <c r="D3859">
        <v>22.8</v>
      </c>
      <c r="E3859">
        <v>5908</v>
      </c>
      <c r="F3859">
        <v>5918</v>
      </c>
      <c r="G3859">
        <v>5941</v>
      </c>
      <c r="H3859" t="s">
        <v>22</v>
      </c>
      <c r="I3859">
        <v>788926</v>
      </c>
      <c r="J3859">
        <v>20158454</v>
      </c>
      <c r="K3859">
        <v>0.09</v>
      </c>
      <c r="L3859">
        <v>3.6999999999999998E-2</v>
      </c>
      <c r="M3859">
        <v>2</v>
      </c>
    </row>
    <row r="3860" spans="1:13" x14ac:dyDescent="0.2">
      <c r="A3860" t="s">
        <v>261</v>
      </c>
      <c r="B3860" t="s">
        <v>151</v>
      </c>
      <c r="C3860">
        <v>87</v>
      </c>
      <c r="D3860">
        <v>22.986000000000001</v>
      </c>
      <c r="E3860">
        <v>5941</v>
      </c>
      <c r="F3860">
        <v>5977</v>
      </c>
      <c r="G3860">
        <v>5989</v>
      </c>
      <c r="H3860" t="s">
        <v>153</v>
      </c>
      <c r="I3860">
        <v>304679</v>
      </c>
      <c r="J3860">
        <v>9174697</v>
      </c>
      <c r="K3860">
        <v>0.04</v>
      </c>
      <c r="L3860">
        <v>1.7000000000000001E-2</v>
      </c>
      <c r="M3860">
        <v>2</v>
      </c>
    </row>
    <row r="3861" spans="1:13" x14ac:dyDescent="0.2">
      <c r="A3861" t="s">
        <v>261</v>
      </c>
      <c r="B3861" t="s">
        <v>288</v>
      </c>
      <c r="C3861">
        <v>88</v>
      </c>
      <c r="D3861">
        <v>23.146999999999998</v>
      </c>
      <c r="E3861">
        <v>5989</v>
      </c>
      <c r="F3861">
        <v>6028</v>
      </c>
      <c r="G3861">
        <v>6047</v>
      </c>
      <c r="H3861" t="s">
        <v>115</v>
      </c>
      <c r="I3861">
        <v>1106133</v>
      </c>
      <c r="J3861">
        <v>45824830</v>
      </c>
      <c r="K3861">
        <v>0.21</v>
      </c>
      <c r="L3861">
        <v>8.5000000000000006E-2</v>
      </c>
      <c r="M3861">
        <v>2</v>
      </c>
    </row>
    <row r="3862" spans="1:13" x14ac:dyDescent="0.2">
      <c r="A3862" t="s">
        <v>261</v>
      </c>
      <c r="B3862" t="s">
        <v>289</v>
      </c>
      <c r="C3862">
        <v>89</v>
      </c>
      <c r="D3862">
        <v>23.315999999999999</v>
      </c>
      <c r="E3862">
        <v>6047</v>
      </c>
      <c r="F3862">
        <v>6081</v>
      </c>
      <c r="G3862">
        <v>6096</v>
      </c>
      <c r="H3862" t="s">
        <v>22</v>
      </c>
      <c r="I3862">
        <v>3208489</v>
      </c>
      <c r="J3862">
        <v>99690062</v>
      </c>
      <c r="K3862">
        <v>0.45</v>
      </c>
      <c r="L3862">
        <v>0.185</v>
      </c>
      <c r="M3862">
        <v>2</v>
      </c>
    </row>
    <row r="3863" spans="1:13" x14ac:dyDescent="0.2">
      <c r="A3863" t="s">
        <v>261</v>
      </c>
      <c r="B3863" t="s">
        <v>290</v>
      </c>
      <c r="C3863">
        <v>90</v>
      </c>
      <c r="D3863">
        <v>23.408999999999999</v>
      </c>
      <c r="E3863">
        <v>6096</v>
      </c>
      <c r="F3863">
        <v>6110</v>
      </c>
      <c r="G3863">
        <v>6130</v>
      </c>
      <c r="H3863" t="s">
        <v>115</v>
      </c>
      <c r="I3863">
        <v>1985749</v>
      </c>
      <c r="J3863">
        <v>50795125</v>
      </c>
      <c r="K3863">
        <v>0.23</v>
      </c>
      <c r="L3863">
        <v>9.4E-2</v>
      </c>
      <c r="M3863">
        <v>2</v>
      </c>
    </row>
    <row r="3864" spans="1:13" x14ac:dyDescent="0.2">
      <c r="A3864" t="s">
        <v>261</v>
      </c>
      <c r="B3864" t="s">
        <v>291</v>
      </c>
      <c r="C3864">
        <v>91</v>
      </c>
      <c r="D3864">
        <v>23.54</v>
      </c>
      <c r="E3864">
        <v>6130</v>
      </c>
      <c r="F3864">
        <v>6152</v>
      </c>
      <c r="G3864">
        <v>6176</v>
      </c>
      <c r="H3864" t="s">
        <v>126</v>
      </c>
      <c r="I3864">
        <v>1376369</v>
      </c>
      <c r="J3864">
        <v>39270907</v>
      </c>
      <c r="K3864">
        <v>0.18</v>
      </c>
      <c r="L3864">
        <v>7.2999999999999995E-2</v>
      </c>
      <c r="M3864">
        <v>2</v>
      </c>
    </row>
    <row r="3865" spans="1:13" x14ac:dyDescent="0.2">
      <c r="A3865" t="s">
        <v>261</v>
      </c>
      <c r="B3865" t="s">
        <v>292</v>
      </c>
      <c r="C3865">
        <v>92</v>
      </c>
      <c r="D3865">
        <v>23.667999999999999</v>
      </c>
      <c r="E3865">
        <v>6176</v>
      </c>
      <c r="F3865">
        <v>6192</v>
      </c>
      <c r="G3865">
        <v>6217</v>
      </c>
      <c r="H3865" t="s">
        <v>26</v>
      </c>
      <c r="I3865">
        <v>915741</v>
      </c>
      <c r="J3865">
        <v>26118804</v>
      </c>
      <c r="K3865">
        <v>0.12</v>
      </c>
      <c r="L3865">
        <v>4.8000000000000001E-2</v>
      </c>
      <c r="M3865">
        <v>2</v>
      </c>
    </row>
    <row r="3866" spans="1:13" x14ac:dyDescent="0.2">
      <c r="A3866" t="s">
        <v>261</v>
      </c>
      <c r="B3866" t="s">
        <v>317</v>
      </c>
      <c r="C3866">
        <v>93</v>
      </c>
      <c r="D3866">
        <v>23.795999999999999</v>
      </c>
      <c r="E3866">
        <v>6217</v>
      </c>
      <c r="F3866">
        <v>6233</v>
      </c>
      <c r="G3866">
        <v>6250</v>
      </c>
      <c r="H3866" t="s">
        <v>26</v>
      </c>
      <c r="I3866">
        <v>700890</v>
      </c>
      <c r="J3866">
        <v>18123943</v>
      </c>
      <c r="K3866">
        <v>0.08</v>
      </c>
      <c r="L3866">
        <v>3.4000000000000002E-2</v>
      </c>
      <c r="M3866">
        <v>2</v>
      </c>
    </row>
    <row r="3867" spans="1:13" x14ac:dyDescent="0.2">
      <c r="A3867" t="s">
        <v>261</v>
      </c>
      <c r="B3867" t="s">
        <v>318</v>
      </c>
      <c r="C3867">
        <v>94</v>
      </c>
      <c r="D3867">
        <v>23.902000000000001</v>
      </c>
      <c r="E3867">
        <v>6250</v>
      </c>
      <c r="F3867">
        <v>6266</v>
      </c>
      <c r="G3867">
        <v>6296</v>
      </c>
      <c r="H3867" t="s">
        <v>153</v>
      </c>
      <c r="I3867">
        <v>307735</v>
      </c>
      <c r="J3867">
        <v>9619877</v>
      </c>
      <c r="K3867">
        <v>0.04</v>
      </c>
      <c r="L3867">
        <v>1.7999999999999999E-2</v>
      </c>
      <c r="M3867">
        <v>2</v>
      </c>
    </row>
    <row r="3868" spans="1:13" x14ac:dyDescent="0.2">
      <c r="A3868" t="s">
        <v>261</v>
      </c>
      <c r="B3868" t="s">
        <v>319</v>
      </c>
      <c r="C3868">
        <v>95</v>
      </c>
      <c r="D3868">
        <v>24.331</v>
      </c>
      <c r="E3868">
        <v>6388</v>
      </c>
      <c r="F3868">
        <v>6402</v>
      </c>
      <c r="G3868">
        <v>6414</v>
      </c>
      <c r="H3868" t="s">
        <v>52</v>
      </c>
      <c r="I3868">
        <v>528543</v>
      </c>
      <c r="J3868">
        <v>13335486</v>
      </c>
      <c r="K3868">
        <v>0.06</v>
      </c>
      <c r="L3868">
        <v>2.5000000000000001E-2</v>
      </c>
      <c r="M3868">
        <v>2</v>
      </c>
    </row>
    <row r="3869" spans="1:13" x14ac:dyDescent="0.2">
      <c r="A3869" t="s">
        <v>261</v>
      </c>
      <c r="B3869" t="s">
        <v>320</v>
      </c>
      <c r="C3869">
        <v>96</v>
      </c>
      <c r="D3869">
        <v>24.405000000000001</v>
      </c>
      <c r="E3869">
        <v>6414</v>
      </c>
      <c r="F3869">
        <v>6426</v>
      </c>
      <c r="G3869">
        <v>6450</v>
      </c>
      <c r="H3869" t="s">
        <v>115</v>
      </c>
      <c r="I3869">
        <v>498504</v>
      </c>
      <c r="J3869">
        <v>14167888</v>
      </c>
      <c r="K3869">
        <v>0.06</v>
      </c>
      <c r="L3869">
        <v>2.5999999999999999E-2</v>
      </c>
      <c r="M3869">
        <v>2</v>
      </c>
    </row>
    <row r="3870" spans="1:13" x14ac:dyDescent="0.2">
      <c r="A3870" t="s">
        <v>261</v>
      </c>
      <c r="B3870" t="s">
        <v>321</v>
      </c>
      <c r="C3870">
        <v>97</v>
      </c>
      <c r="D3870">
        <v>24.603999999999999</v>
      </c>
      <c r="E3870">
        <v>6450</v>
      </c>
      <c r="F3870">
        <v>6489</v>
      </c>
      <c r="G3870">
        <v>6505</v>
      </c>
      <c r="H3870" t="s">
        <v>118</v>
      </c>
      <c r="I3870">
        <v>10731674</v>
      </c>
      <c r="J3870">
        <v>264963706</v>
      </c>
      <c r="K3870">
        <v>1.21</v>
      </c>
      <c r="L3870">
        <v>0.49099999999999999</v>
      </c>
      <c r="M3870">
        <v>2</v>
      </c>
    </row>
    <row r="3871" spans="1:13" x14ac:dyDescent="0.2">
      <c r="A3871" t="s">
        <v>261</v>
      </c>
      <c r="B3871" t="s">
        <v>322</v>
      </c>
      <c r="C3871">
        <v>98</v>
      </c>
      <c r="D3871">
        <v>24.678999999999998</v>
      </c>
      <c r="E3871">
        <v>6505</v>
      </c>
      <c r="F3871">
        <v>6512</v>
      </c>
      <c r="G3871">
        <v>6525</v>
      </c>
      <c r="H3871" t="s">
        <v>52</v>
      </c>
      <c r="I3871">
        <v>354880</v>
      </c>
      <c r="J3871">
        <v>7487403</v>
      </c>
      <c r="K3871">
        <v>0.03</v>
      </c>
      <c r="L3871">
        <v>1.4E-2</v>
      </c>
      <c r="M3871">
        <v>2</v>
      </c>
    </row>
    <row r="3872" spans="1:13" x14ac:dyDescent="0.2">
      <c r="A3872" t="s">
        <v>261</v>
      </c>
      <c r="B3872" t="s">
        <v>323</v>
      </c>
      <c r="C3872">
        <v>99</v>
      </c>
      <c r="D3872">
        <v>24.971</v>
      </c>
      <c r="E3872">
        <v>6574</v>
      </c>
      <c r="F3872">
        <v>6605</v>
      </c>
      <c r="G3872">
        <v>6644</v>
      </c>
      <c r="H3872" t="s">
        <v>64</v>
      </c>
      <c r="I3872">
        <v>2948545</v>
      </c>
      <c r="J3872">
        <v>72030987</v>
      </c>
      <c r="K3872">
        <v>0.33</v>
      </c>
      <c r="L3872">
        <v>0.13400000000000001</v>
      </c>
      <c r="M3872">
        <v>2</v>
      </c>
    </row>
    <row r="3873" spans="1:13" x14ac:dyDescent="0.2">
      <c r="A3873" t="s">
        <v>261</v>
      </c>
      <c r="B3873" t="s">
        <v>324</v>
      </c>
      <c r="C3873">
        <v>100</v>
      </c>
      <c r="D3873">
        <v>25.411000000000001</v>
      </c>
      <c r="E3873">
        <v>6716</v>
      </c>
      <c r="F3873">
        <v>6744</v>
      </c>
      <c r="G3873">
        <v>6777</v>
      </c>
      <c r="H3873" t="s">
        <v>66</v>
      </c>
      <c r="I3873">
        <v>317866</v>
      </c>
      <c r="J3873">
        <v>8184752</v>
      </c>
      <c r="K3873">
        <v>0.04</v>
      </c>
      <c r="L3873">
        <v>1.4999999999999999E-2</v>
      </c>
      <c r="M3873">
        <v>2</v>
      </c>
    </row>
    <row r="3874" spans="1:13" x14ac:dyDescent="0.2">
      <c r="A3874" t="s">
        <v>261</v>
      </c>
      <c r="B3874" t="s">
        <v>325</v>
      </c>
      <c r="C3874">
        <v>101</v>
      </c>
      <c r="D3874">
        <v>26.931999999999999</v>
      </c>
      <c r="E3874">
        <v>7178</v>
      </c>
      <c r="F3874">
        <v>7225</v>
      </c>
      <c r="G3874">
        <v>7238</v>
      </c>
      <c r="H3874" t="s">
        <v>95</v>
      </c>
      <c r="I3874">
        <v>1117637</v>
      </c>
      <c r="J3874">
        <v>31022674</v>
      </c>
      <c r="K3874">
        <v>0.14000000000000001</v>
      </c>
      <c r="L3874">
        <v>5.8000000000000003E-2</v>
      </c>
      <c r="M3874">
        <v>2</v>
      </c>
    </row>
    <row r="3875" spans="1:13" x14ac:dyDescent="0.2">
      <c r="A3875" t="s">
        <v>261</v>
      </c>
      <c r="B3875" t="s">
        <v>326</v>
      </c>
      <c r="C3875">
        <v>102</v>
      </c>
      <c r="D3875">
        <v>26.99</v>
      </c>
      <c r="E3875">
        <v>7238</v>
      </c>
      <c r="F3875">
        <v>7243</v>
      </c>
      <c r="G3875">
        <v>7266</v>
      </c>
      <c r="H3875" t="s">
        <v>128</v>
      </c>
      <c r="I3875">
        <v>312852</v>
      </c>
      <c r="J3875">
        <v>7180044</v>
      </c>
      <c r="K3875">
        <v>0.03</v>
      </c>
      <c r="L3875">
        <v>1.2999999999999999E-2</v>
      </c>
      <c r="M3875">
        <v>2</v>
      </c>
    </row>
    <row r="3876" spans="1:13" x14ac:dyDescent="0.2">
      <c r="A3876" t="s">
        <v>261</v>
      </c>
      <c r="B3876" t="s">
        <v>327</v>
      </c>
      <c r="C3876">
        <v>103</v>
      </c>
      <c r="D3876">
        <v>29.257999999999999</v>
      </c>
      <c r="E3876">
        <v>7877</v>
      </c>
      <c r="F3876">
        <v>7960</v>
      </c>
      <c r="G3876">
        <v>7983</v>
      </c>
      <c r="H3876" t="s">
        <v>64</v>
      </c>
      <c r="I3876">
        <v>769405</v>
      </c>
      <c r="J3876">
        <v>19885865</v>
      </c>
      <c r="K3876">
        <v>0.09</v>
      </c>
      <c r="L3876">
        <v>3.6999999999999998E-2</v>
      </c>
      <c r="M3876">
        <v>2</v>
      </c>
    </row>
    <row r="3877" spans="1:13" x14ac:dyDescent="0.2">
      <c r="A3877" t="s">
        <v>261</v>
      </c>
      <c r="B3877" t="s">
        <v>328</v>
      </c>
      <c r="C3877">
        <v>104</v>
      </c>
      <c r="D3877">
        <v>31.24</v>
      </c>
      <c r="E3877">
        <v>8557</v>
      </c>
      <c r="F3877">
        <v>8587</v>
      </c>
      <c r="G3877">
        <v>8620</v>
      </c>
      <c r="H3877" t="s">
        <v>36</v>
      </c>
      <c r="I3877">
        <v>494844</v>
      </c>
      <c r="J3877">
        <v>13595930</v>
      </c>
      <c r="K3877">
        <v>0.06</v>
      </c>
      <c r="L3877">
        <v>2.5000000000000001E-2</v>
      </c>
      <c r="M3877">
        <v>2</v>
      </c>
    </row>
    <row r="3878" spans="1:13" x14ac:dyDescent="0.2">
      <c r="A3878" t="s">
        <v>261</v>
      </c>
      <c r="B3878" t="s">
        <v>329</v>
      </c>
      <c r="C3878">
        <v>105</v>
      </c>
      <c r="D3878">
        <v>32.005000000000003</v>
      </c>
      <c r="E3878">
        <v>8795</v>
      </c>
      <c r="F3878">
        <v>8829</v>
      </c>
      <c r="G3878">
        <v>8855</v>
      </c>
      <c r="H3878" t="s">
        <v>66</v>
      </c>
      <c r="I3878">
        <v>256048</v>
      </c>
      <c r="J3878">
        <v>7286412</v>
      </c>
      <c r="K3878">
        <v>0.03</v>
      </c>
      <c r="L3878">
        <v>1.4E-2</v>
      </c>
      <c r="M3878">
        <v>2</v>
      </c>
    </row>
    <row r="3879" spans="1:13" x14ac:dyDescent="0.2">
      <c r="A3879" t="s">
        <v>261</v>
      </c>
      <c r="B3879" t="s">
        <v>330</v>
      </c>
      <c r="C3879">
        <v>106</v>
      </c>
      <c r="D3879">
        <v>32.872</v>
      </c>
      <c r="E3879">
        <v>9068</v>
      </c>
      <c r="F3879">
        <v>9103</v>
      </c>
      <c r="G3879">
        <v>9134</v>
      </c>
      <c r="H3879" t="s">
        <v>36</v>
      </c>
      <c r="I3879">
        <v>641148</v>
      </c>
      <c r="J3879">
        <v>17334170</v>
      </c>
      <c r="K3879">
        <v>0.08</v>
      </c>
      <c r="L3879">
        <v>3.2000000000000001E-2</v>
      </c>
      <c r="M387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F0CB-5464-9F40-9E78-44B1ABCC763A}">
  <dimension ref="A1:R3879"/>
  <sheetViews>
    <sheetView topLeftCell="E1" zoomScale="130" zoomScaleNormal="130" workbookViewId="0">
      <pane ySplit="1" topLeftCell="A2" activePane="bottomLeft" state="frozen"/>
      <selection pane="bottomLeft" activeCell="P17" sqref="P17"/>
    </sheetView>
  </sheetViews>
  <sheetFormatPr baseColWidth="10" defaultColWidth="8.83203125" defaultRowHeight="15" x14ac:dyDescent="0.2"/>
  <cols>
    <col min="1" max="1" width="22.1640625" bestFit="1" customWidth="1"/>
    <col min="2" max="2" width="4.5" customWidth="1"/>
    <col min="3" max="3" width="12.1640625" bestFit="1" customWidth="1"/>
    <col min="4" max="4" width="12.1640625" customWidth="1"/>
    <col min="8" max="8" width="31" bestFit="1" customWidth="1"/>
    <col min="9" max="9" width="12" bestFit="1" customWidth="1"/>
    <col min="10" max="10" width="11.5" style="4" bestFit="1" customWidth="1"/>
    <col min="11" max="11" width="9.5" style="4" bestFit="1" customWidth="1"/>
    <col min="12" max="12" width="9.5" style="4" customWidth="1"/>
    <col min="13" max="17" width="8.83203125" style="4"/>
    <col min="18" max="18" width="11.6640625" style="4" bestFit="1" customWidth="1"/>
  </cols>
  <sheetData>
    <row r="1" spans="1:18" s="1" customFormat="1" x14ac:dyDescent="0.2">
      <c r="A1" s="1" t="s">
        <v>175</v>
      </c>
      <c r="B1" s="1" t="s">
        <v>176</v>
      </c>
      <c r="C1" s="1" t="s">
        <v>177</v>
      </c>
      <c r="D1" s="1" t="s">
        <v>338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5" t="s">
        <v>183</v>
      </c>
      <c r="K1" s="5" t="s">
        <v>408</v>
      </c>
      <c r="L1" s="5" t="s">
        <v>409</v>
      </c>
      <c r="M1" s="5" t="s">
        <v>184</v>
      </c>
      <c r="N1" s="5" t="s">
        <v>264</v>
      </c>
      <c r="O1" s="5" t="s">
        <v>185</v>
      </c>
      <c r="P1" s="5" t="s">
        <v>237</v>
      </c>
      <c r="Q1" s="5" t="s">
        <v>262</v>
      </c>
      <c r="R1" s="5" t="s">
        <v>445</v>
      </c>
    </row>
    <row r="2" spans="1:18" x14ac:dyDescent="0.2">
      <c r="A2" t="s">
        <v>12</v>
      </c>
      <c r="B2" t="str">
        <f>IFERROR(VLOOKUP(A2,fix!$E:$F,2,FALSE),"")</f>
        <v/>
      </c>
      <c r="C2">
        <f>VALUE(IF(B2="",LEFT(A2,FIND("-",A2)-1),B2))</f>
        <v>10</v>
      </c>
      <c r="D2" t="str">
        <f>C2&amp;" ("&amp;M2&amp;")"</f>
        <v>10 (0)</v>
      </c>
      <c r="E2">
        <v>4.2750000000000004</v>
      </c>
      <c r="F2">
        <v>4.28</v>
      </c>
      <c r="G2">
        <f>IFERROR(VLOOKUP(F2,'rt.comb'!$A:$B,2,FALSE),F2)</f>
        <v>4.28</v>
      </c>
      <c r="H2" t="str">
        <f>IFERROR(VLOOKUP(G2,compounds!$A:$D,4,FALSE),"")</f>
        <v/>
      </c>
      <c r="I2">
        <v>10547387</v>
      </c>
      <c r="J2" s="4">
        <f t="shared" ref="J2:J65" si="0">SUMIFS($I:$I,$A:$A,A2,G:G,19.5)</f>
        <v>46115552</v>
      </c>
      <c r="K2" s="4">
        <f>VLOOKUP($C2,rosie!$B$7:$D$38,2,FALSE)</f>
        <v>4.9000000000000004</v>
      </c>
      <c r="L2" s="4">
        <f>VLOOKUP(C2,rosie!$B$7:$F$66,5,FALSE)</f>
        <v>1.1399999999999999</v>
      </c>
      <c r="M2" s="4">
        <f>VLOOKUP($C2,rosie!$B$7:$D$38,3,FALSE)</f>
        <v>0</v>
      </c>
      <c r="N2" s="4" t="str">
        <f>VLOOKUP($C2,rosie!$B$7:$E$38,4,FALSE)</f>
        <v>l</v>
      </c>
      <c r="O2" s="4">
        <f>IFERROR((30/J2*I2)/K2/Q2,0)</f>
        <v>0.7001525079382136</v>
      </c>
      <c r="P2" s="4">
        <f>VLOOKUP(A2,RESULTS!$A:$M,13,FALSE)</f>
        <v>1</v>
      </c>
      <c r="Q2" s="4">
        <v>2</v>
      </c>
      <c r="R2" s="4" t="str">
        <f>IF(VLOOKUP(C2,rosie!B:J,8,FALSE)=0,"x_x_x_x",VLOOKUP(C2,rosie!B:J,8,FALSE))</f>
        <v>3_5_31_2023</v>
      </c>
    </row>
    <row r="3" spans="1:18" x14ac:dyDescent="0.2">
      <c r="A3" t="s">
        <v>12</v>
      </c>
      <c r="B3" t="str">
        <f>IFERROR(VLOOKUP(A3,fix!$E:$F,2,FALSE),"")</f>
        <v/>
      </c>
      <c r="C3">
        <f t="shared" ref="C3:C66" si="1">VALUE(IF(B3="",LEFT(A3,FIND("-",A3)-1),B3))</f>
        <v>10</v>
      </c>
      <c r="D3" t="str">
        <f t="shared" ref="D3:D66" si="2">C3&amp;" ("&amp;M3&amp;")"</f>
        <v>10 (0)</v>
      </c>
      <c r="E3">
        <v>4.3609999999999998</v>
      </c>
      <c r="F3">
        <v>4.3600000000000003</v>
      </c>
      <c r="G3">
        <f>IFERROR(VLOOKUP(F3,'rt.comb'!$A:$B,2,FALSE),F3)</f>
        <v>4.3600000000000003</v>
      </c>
      <c r="H3" t="str">
        <f>IFERROR(VLOOKUP(G3,compounds!$A:$D,4,FALSE),"")</f>
        <v/>
      </c>
      <c r="I3">
        <v>367269522</v>
      </c>
      <c r="J3" s="4">
        <f t="shared" si="0"/>
        <v>46115552</v>
      </c>
      <c r="K3" s="4">
        <f>VLOOKUP($C3,rosie!$B$7:$D$38,2,FALSE)</f>
        <v>4.9000000000000004</v>
      </c>
      <c r="L3" s="4">
        <f>VLOOKUP(C3,rosie!$B$7:$F$66,5,FALSE)</f>
        <v>1.1399999999999999</v>
      </c>
      <c r="M3" s="4">
        <f>VLOOKUP($C3,rosie!$B$7:$D$38,3,FALSE)</f>
        <v>0</v>
      </c>
      <c r="N3" s="4" t="str">
        <f>VLOOKUP($C3,rosie!$B$7:$E$38,4,FALSE)</f>
        <v>l</v>
      </c>
      <c r="O3" s="4">
        <f t="shared" ref="O3:O66" si="3">IFERROR((30/J3*I3)/K3/Q3,0)</f>
        <v>24.379941393784918</v>
      </c>
      <c r="P3" s="4">
        <f>VLOOKUP(A3,RESULTS!$A:$M,13,FALSE)</f>
        <v>1</v>
      </c>
      <c r="Q3" s="4">
        <v>2</v>
      </c>
      <c r="R3" s="4" t="str">
        <f>IF(VLOOKUP(C3,rosie!B:J,8,FALSE)=0,"x_x_x_x",VLOOKUP(C3,rosie!B:J,8,FALSE))</f>
        <v>3_5_31_2023</v>
      </c>
    </row>
    <row r="4" spans="1:18" x14ac:dyDescent="0.2">
      <c r="A4" t="s">
        <v>12</v>
      </c>
      <c r="B4" t="str">
        <f>IFERROR(VLOOKUP(A4,fix!$E:$F,2,FALSE),"")</f>
        <v/>
      </c>
      <c r="C4">
        <f t="shared" si="1"/>
        <v>10</v>
      </c>
      <c r="D4" t="str">
        <f t="shared" si="2"/>
        <v>10 (0)</v>
      </c>
      <c r="E4">
        <v>5.4269999999999996</v>
      </c>
      <c r="F4">
        <v>5.43</v>
      </c>
      <c r="G4">
        <f>IFERROR(VLOOKUP(F4,'rt.comb'!$A:$B,2,FALSE),F4)</f>
        <v>5.43</v>
      </c>
      <c r="H4" t="str">
        <f>IFERROR(VLOOKUP(G4,compounds!$A:$D,4,FALSE),"")</f>
        <v>hydroxymethylpentanone</v>
      </c>
      <c r="I4">
        <v>134868164</v>
      </c>
      <c r="J4" s="4">
        <f t="shared" si="0"/>
        <v>46115552</v>
      </c>
      <c r="K4" s="4">
        <f>VLOOKUP($C4,rosie!$B$7:$D$38,2,FALSE)</f>
        <v>4.9000000000000004</v>
      </c>
      <c r="L4" s="4">
        <f>VLOOKUP(C4,rosie!$B$7:$F$66,5,FALSE)</f>
        <v>1.1399999999999999</v>
      </c>
      <c r="M4" s="4">
        <f>VLOOKUP($C4,rosie!$B$7:$D$38,3,FALSE)</f>
        <v>0</v>
      </c>
      <c r="N4" s="4" t="str">
        <f>VLOOKUP($C4,rosie!$B$7:$E$38,4,FALSE)</f>
        <v>l</v>
      </c>
      <c r="O4" s="4">
        <f t="shared" si="3"/>
        <v>8.9527655774479769</v>
      </c>
      <c r="P4" s="4">
        <f>VLOOKUP(A4,RESULTS!$A:$M,13,FALSE)</f>
        <v>1</v>
      </c>
      <c r="Q4" s="4">
        <v>2</v>
      </c>
      <c r="R4" s="4" t="str">
        <f>IF(VLOOKUP(C4,rosie!B:J,8,FALSE)=0,"x_x_x_x",VLOOKUP(C4,rosie!B:J,8,FALSE))</f>
        <v>3_5_31_2023</v>
      </c>
    </row>
    <row r="5" spans="1:18" x14ac:dyDescent="0.2">
      <c r="A5" t="s">
        <v>12</v>
      </c>
      <c r="B5" t="str">
        <f>IFERROR(VLOOKUP(A5,fix!$E:$F,2,FALSE),"")</f>
        <v/>
      </c>
      <c r="C5">
        <f t="shared" si="1"/>
        <v>10</v>
      </c>
      <c r="D5" t="str">
        <f t="shared" si="2"/>
        <v>10 (0)</v>
      </c>
      <c r="E5">
        <v>5.782</v>
      </c>
      <c r="F5">
        <v>5.78</v>
      </c>
      <c r="G5">
        <f>IFERROR(VLOOKUP(F5,'rt.comb'!$A:$B,2,FALSE),F5)</f>
        <v>5.76</v>
      </c>
      <c r="H5" t="str">
        <f>IFERROR(VLOOKUP(G5,compounds!$A:$D,4,FALSE),"")</f>
        <v>zhexenol</v>
      </c>
      <c r="I5">
        <v>830271702</v>
      </c>
      <c r="J5" s="4">
        <f t="shared" si="0"/>
        <v>46115552</v>
      </c>
      <c r="K5" s="4">
        <f>VLOOKUP($C5,rosie!$B$7:$D$38,2,FALSE)</f>
        <v>4.9000000000000004</v>
      </c>
      <c r="L5" s="4">
        <f>VLOOKUP(C5,rosie!$B$7:$F$66,5,FALSE)</f>
        <v>1.1399999999999999</v>
      </c>
      <c r="M5" s="4">
        <f>VLOOKUP($C5,rosie!$B$7:$D$38,3,FALSE)</f>
        <v>0</v>
      </c>
      <c r="N5" s="4" t="str">
        <f>VLOOKUP($C5,rosie!$B$7:$E$38,4,FALSE)</f>
        <v>l</v>
      </c>
      <c r="O5" s="4">
        <f t="shared" si="3"/>
        <v>55.114770551742247</v>
      </c>
      <c r="P5" s="4">
        <f>VLOOKUP(A5,RESULTS!$A:$M,13,FALSE)</f>
        <v>1</v>
      </c>
      <c r="Q5" s="4">
        <v>2</v>
      </c>
      <c r="R5" s="4" t="str">
        <f>IF(VLOOKUP(C5,rosie!B:J,8,FALSE)=0,"x_x_x_x",VLOOKUP(C5,rosie!B:J,8,FALSE))</f>
        <v>3_5_31_2023</v>
      </c>
    </row>
    <row r="6" spans="1:18" x14ac:dyDescent="0.2">
      <c r="A6" t="s">
        <v>12</v>
      </c>
      <c r="B6" t="str">
        <f>IFERROR(VLOOKUP(A6,fix!$E:$F,2,FALSE),"")</f>
        <v/>
      </c>
      <c r="C6">
        <f t="shared" si="1"/>
        <v>10</v>
      </c>
      <c r="D6" t="str">
        <f t="shared" si="2"/>
        <v>10 (0)</v>
      </c>
      <c r="E6">
        <v>5.86</v>
      </c>
      <c r="F6">
        <v>5.86</v>
      </c>
      <c r="G6">
        <f>IFERROR(VLOOKUP(F6,'rt.comb'!$A:$B,2,FALSE),F6)</f>
        <v>5.86</v>
      </c>
      <c r="H6" t="str">
        <f>IFERROR(VLOOKUP(G6,compounds!$A:$D,4,FALSE),"")</f>
        <v/>
      </c>
      <c r="I6">
        <v>287257859</v>
      </c>
      <c r="J6" s="4">
        <f t="shared" si="0"/>
        <v>46115552</v>
      </c>
      <c r="K6" s="4">
        <f>VLOOKUP($C6,rosie!$B$7:$D$38,2,FALSE)</f>
        <v>4.9000000000000004</v>
      </c>
      <c r="L6" s="4">
        <f>VLOOKUP(C6,rosie!$B$7:$F$66,5,FALSE)</f>
        <v>1.1399999999999999</v>
      </c>
      <c r="M6" s="4">
        <f>VLOOKUP($C6,rosie!$B$7:$D$38,3,FALSE)</f>
        <v>0</v>
      </c>
      <c r="N6" s="4" t="str">
        <f>VLOOKUP($C6,rosie!$B$7:$E$38,4,FALSE)</f>
        <v>l</v>
      </c>
      <c r="O6" s="4">
        <f t="shared" si="3"/>
        <v>19.068638555104855</v>
      </c>
      <c r="P6" s="4">
        <f>VLOOKUP(A6,RESULTS!$A:$M,13,FALSE)</f>
        <v>1</v>
      </c>
      <c r="Q6" s="4">
        <v>2</v>
      </c>
      <c r="R6" s="4" t="str">
        <f>IF(VLOOKUP(C6,rosie!B:J,8,FALSE)=0,"x_x_x_x",VLOOKUP(C6,rosie!B:J,8,FALSE))</f>
        <v>3_5_31_2023</v>
      </c>
    </row>
    <row r="7" spans="1:18" x14ac:dyDescent="0.2">
      <c r="A7" t="s">
        <v>12</v>
      </c>
      <c r="B7" t="str">
        <f>IFERROR(VLOOKUP(A7,fix!$E:$F,2,FALSE),"")</f>
        <v/>
      </c>
      <c r="C7">
        <f t="shared" si="1"/>
        <v>10</v>
      </c>
      <c r="D7" t="str">
        <f t="shared" si="2"/>
        <v>10 (0)</v>
      </c>
      <c r="E7">
        <v>6.1159999999999997</v>
      </c>
      <c r="F7">
        <v>6.12</v>
      </c>
      <c r="G7">
        <f>IFERROR(VLOOKUP(F7,'rt.comb'!$A:$B,2,FALSE),F7)</f>
        <v>6.11</v>
      </c>
      <c r="H7" t="str">
        <f>IFERROR(VLOOKUP(G7,compounds!$A:$D,4,FALSE),"")</f>
        <v/>
      </c>
      <c r="I7">
        <v>67484218</v>
      </c>
      <c r="J7" s="4">
        <f t="shared" si="0"/>
        <v>46115552</v>
      </c>
      <c r="K7" s="4">
        <f>VLOOKUP($C7,rosie!$B$7:$D$38,2,FALSE)</f>
        <v>4.9000000000000004</v>
      </c>
      <c r="L7" s="4">
        <f>VLOOKUP(C7,rosie!$B$7:$F$66,5,FALSE)</f>
        <v>1.1399999999999999</v>
      </c>
      <c r="M7" s="4">
        <f>VLOOKUP($C7,rosie!$B$7:$D$38,3,FALSE)</f>
        <v>0</v>
      </c>
      <c r="N7" s="4" t="str">
        <f>VLOOKUP($C7,rosie!$B$7:$E$38,4,FALSE)</f>
        <v>l</v>
      </c>
      <c r="O7" s="4">
        <f t="shared" si="3"/>
        <v>4.4797108970164015</v>
      </c>
      <c r="P7" s="4">
        <f>VLOOKUP(A7,RESULTS!$A:$M,13,FALSE)</f>
        <v>1</v>
      </c>
      <c r="Q7" s="4">
        <v>2</v>
      </c>
      <c r="R7" s="4" t="str">
        <f>IF(VLOOKUP(C7,rosie!B:J,8,FALSE)=0,"x_x_x_x",VLOOKUP(C7,rosie!B:J,8,FALSE))</f>
        <v>3_5_31_2023</v>
      </c>
    </row>
    <row r="8" spans="1:18" x14ac:dyDescent="0.2">
      <c r="A8" t="s">
        <v>12</v>
      </c>
      <c r="B8" t="str">
        <f>IFERROR(VLOOKUP(A8,fix!$E:$F,2,FALSE),"")</f>
        <v/>
      </c>
      <c r="C8">
        <f t="shared" si="1"/>
        <v>10</v>
      </c>
      <c r="D8" t="str">
        <f t="shared" si="2"/>
        <v>10 (0)</v>
      </c>
      <c r="E8">
        <v>6.7220000000000004</v>
      </c>
      <c r="F8">
        <v>6.72</v>
      </c>
      <c r="G8">
        <f>IFERROR(VLOOKUP(F8,'rt.comb'!$A:$B,2,FALSE),F8)</f>
        <v>6.72</v>
      </c>
      <c r="H8" t="str">
        <f>IFERROR(VLOOKUP(G8,compounds!$A:$D,4,FALSE),"")</f>
        <v/>
      </c>
      <c r="I8">
        <v>11847345</v>
      </c>
      <c r="J8" s="4">
        <f t="shared" si="0"/>
        <v>46115552</v>
      </c>
      <c r="K8" s="4">
        <f>VLOOKUP($C8,rosie!$B$7:$D$38,2,FALSE)</f>
        <v>4.9000000000000004</v>
      </c>
      <c r="L8" s="4">
        <f>VLOOKUP(C8,rosie!$B$7:$F$66,5,FALSE)</f>
        <v>1.1399999999999999</v>
      </c>
      <c r="M8" s="4">
        <f>VLOOKUP($C8,rosie!$B$7:$D$38,3,FALSE)</f>
        <v>0</v>
      </c>
      <c r="N8" s="4" t="str">
        <f>VLOOKUP($C8,rosie!$B$7:$E$38,4,FALSE)</f>
        <v>l</v>
      </c>
      <c r="O8" s="4">
        <f t="shared" si="3"/>
        <v>0.78644581014797832</v>
      </c>
      <c r="P8" s="4">
        <f>VLOOKUP(A8,RESULTS!$A:$M,13,FALSE)</f>
        <v>1</v>
      </c>
      <c r="Q8" s="4">
        <v>2</v>
      </c>
      <c r="R8" s="4" t="str">
        <f>IF(VLOOKUP(C8,rosie!B:J,8,FALSE)=0,"x_x_x_x",VLOOKUP(C8,rosie!B:J,8,FALSE))</f>
        <v>3_5_31_2023</v>
      </c>
    </row>
    <row r="9" spans="1:18" x14ac:dyDescent="0.2">
      <c r="A9" t="s">
        <v>12</v>
      </c>
      <c r="B9" t="str">
        <f>IFERROR(VLOOKUP(A9,fix!$E:$F,2,FALSE),"")</f>
        <v/>
      </c>
      <c r="C9">
        <f t="shared" si="1"/>
        <v>10</v>
      </c>
      <c r="D9" t="str">
        <f t="shared" si="2"/>
        <v>10 (0)</v>
      </c>
      <c r="E9">
        <v>6.9669999999999996</v>
      </c>
      <c r="F9">
        <v>6.97</v>
      </c>
      <c r="G9">
        <f>IFERROR(VLOOKUP(F9,'rt.comb'!$A:$B,2,FALSE),F9)</f>
        <v>6.97</v>
      </c>
      <c r="H9" t="str">
        <f>IFERROR(VLOOKUP(G9,compounds!$A:$D,4,FALSE),"")</f>
        <v>nonane</v>
      </c>
      <c r="I9">
        <v>20207509</v>
      </c>
      <c r="J9" s="4">
        <f t="shared" si="0"/>
        <v>46115552</v>
      </c>
      <c r="K9" s="4">
        <f>VLOOKUP($C9,rosie!$B$7:$D$38,2,FALSE)</f>
        <v>4.9000000000000004</v>
      </c>
      <c r="L9" s="4">
        <f>VLOOKUP(C9,rosie!$B$7:$F$66,5,FALSE)</f>
        <v>1.1399999999999999</v>
      </c>
      <c r="M9" s="4">
        <f>VLOOKUP($C9,rosie!$B$7:$D$38,3,FALSE)</f>
        <v>0</v>
      </c>
      <c r="N9" s="4" t="str">
        <f>VLOOKUP($C9,rosie!$B$7:$E$38,4,FALSE)</f>
        <v>l</v>
      </c>
      <c r="O9" s="4">
        <f t="shared" si="3"/>
        <v>1.3414069385653549</v>
      </c>
      <c r="P9" s="4">
        <f>VLOOKUP(A9,RESULTS!$A:$M,13,FALSE)</f>
        <v>1</v>
      </c>
      <c r="Q9" s="4">
        <v>2</v>
      </c>
      <c r="R9" s="4" t="str">
        <f>IF(VLOOKUP(C9,rosie!B:J,8,FALSE)=0,"x_x_x_x",VLOOKUP(C9,rosie!B:J,8,FALSE))</f>
        <v>3_5_31_2023</v>
      </c>
    </row>
    <row r="10" spans="1:18" x14ac:dyDescent="0.2">
      <c r="A10" t="s">
        <v>12</v>
      </c>
      <c r="B10" t="str">
        <f>IFERROR(VLOOKUP(A10,fix!$E:$F,2,FALSE),"")</f>
        <v/>
      </c>
      <c r="C10">
        <f t="shared" si="1"/>
        <v>10</v>
      </c>
      <c r="D10" t="str">
        <f t="shared" si="2"/>
        <v>10 (0)</v>
      </c>
      <c r="E10">
        <v>7.0910000000000002</v>
      </c>
      <c r="F10">
        <v>7.09</v>
      </c>
      <c r="G10">
        <f>IFERROR(VLOOKUP(F10,'rt.comb'!$A:$B,2,FALSE),F10)</f>
        <v>7.1</v>
      </c>
      <c r="H10" t="str">
        <f>IFERROR(VLOOKUP(G10,compounds!$A:$D,4,FALSE),"")</f>
        <v>heptanal</v>
      </c>
      <c r="I10">
        <v>63676011</v>
      </c>
      <c r="J10" s="4">
        <f t="shared" si="0"/>
        <v>46115552</v>
      </c>
      <c r="K10" s="4">
        <f>VLOOKUP($C10,rosie!$B$7:$D$38,2,FALSE)</f>
        <v>4.9000000000000004</v>
      </c>
      <c r="L10" s="4">
        <f>VLOOKUP(C10,rosie!$B$7:$F$66,5,FALSE)</f>
        <v>1.1399999999999999</v>
      </c>
      <c r="M10" s="4">
        <f>VLOOKUP($C10,rosie!$B$7:$D$38,3,FALSE)</f>
        <v>0</v>
      </c>
      <c r="N10" s="4" t="str">
        <f>VLOOKUP($C10,rosie!$B$7:$E$38,4,FALSE)</f>
        <v>l</v>
      </c>
      <c r="O10" s="4">
        <f t="shared" si="3"/>
        <v>4.2269159932361706</v>
      </c>
      <c r="P10" s="4">
        <f>VLOOKUP(A10,RESULTS!$A:$M,13,FALSE)</f>
        <v>1</v>
      </c>
      <c r="Q10" s="4">
        <v>2</v>
      </c>
      <c r="R10" s="4" t="str">
        <f>IF(VLOOKUP(C10,rosie!B:J,8,FALSE)=0,"x_x_x_x",VLOOKUP(C10,rosie!B:J,8,FALSE))</f>
        <v>3_5_31_2023</v>
      </c>
    </row>
    <row r="11" spans="1:18" x14ac:dyDescent="0.2">
      <c r="A11" t="s">
        <v>12</v>
      </c>
      <c r="B11" t="str">
        <f>IFERROR(VLOOKUP(A11,fix!$E:$F,2,FALSE),"")</f>
        <v/>
      </c>
      <c r="C11">
        <f t="shared" si="1"/>
        <v>10</v>
      </c>
      <c r="D11" t="str">
        <f t="shared" si="2"/>
        <v>10 (0)</v>
      </c>
      <c r="E11">
        <v>7.5090000000000003</v>
      </c>
      <c r="F11">
        <v>7.51</v>
      </c>
      <c r="G11">
        <f>IFERROR(VLOOKUP(F11,'rt.comb'!$A:$B,2,FALSE),F11)</f>
        <v>7.51</v>
      </c>
      <c r="H11" t="str">
        <f>IFERROR(VLOOKUP(G11,compounds!$A:$D,4,FALSE),"")</f>
        <v>cyclopentane</v>
      </c>
      <c r="I11">
        <v>15813038</v>
      </c>
      <c r="J11" s="4">
        <f t="shared" si="0"/>
        <v>46115552</v>
      </c>
      <c r="K11" s="4">
        <f>VLOOKUP($C11,rosie!$B$7:$D$38,2,FALSE)</f>
        <v>4.9000000000000004</v>
      </c>
      <c r="L11" s="4">
        <f>VLOOKUP(C11,rosie!$B$7:$F$66,5,FALSE)</f>
        <v>1.1399999999999999</v>
      </c>
      <c r="M11" s="4">
        <f>VLOOKUP($C11,rosie!$B$7:$D$38,3,FALSE)</f>
        <v>0</v>
      </c>
      <c r="N11" s="4" t="str">
        <f>VLOOKUP($C11,rosie!$B$7:$E$38,4,FALSE)</f>
        <v>l</v>
      </c>
      <c r="O11" s="4">
        <f t="shared" si="3"/>
        <v>1.0496948878259869</v>
      </c>
      <c r="P11" s="4">
        <f>VLOOKUP(A11,RESULTS!$A:$M,13,FALSE)</f>
        <v>1</v>
      </c>
      <c r="Q11" s="4">
        <v>2</v>
      </c>
      <c r="R11" s="4" t="str">
        <f>IF(VLOOKUP(C11,rosie!B:J,8,FALSE)=0,"x_x_x_x",VLOOKUP(C11,rosie!B:J,8,FALSE))</f>
        <v>3_5_31_2023</v>
      </c>
    </row>
    <row r="12" spans="1:18" x14ac:dyDescent="0.2">
      <c r="A12" t="s">
        <v>12</v>
      </c>
      <c r="B12" t="str">
        <f>IFERROR(VLOOKUP(A12,fix!$E:$F,2,FALSE),"")</f>
        <v/>
      </c>
      <c r="C12">
        <f t="shared" si="1"/>
        <v>10</v>
      </c>
      <c r="D12" t="str">
        <f t="shared" si="2"/>
        <v>10 (0)</v>
      </c>
      <c r="E12">
        <v>8.4700000000000006</v>
      </c>
      <c r="F12">
        <v>8.4700000000000006</v>
      </c>
      <c r="G12">
        <f>IFERROR(VLOOKUP(F12,'rt.comb'!$A:$B,2,FALSE),F12)</f>
        <v>8.4700000000000006</v>
      </c>
      <c r="H12" t="str">
        <f>IFERROR(VLOOKUP(G12,compounds!$A:$D,4,FALSE),"")</f>
        <v/>
      </c>
      <c r="I12">
        <v>11813817</v>
      </c>
      <c r="J12" s="4">
        <f t="shared" si="0"/>
        <v>46115552</v>
      </c>
      <c r="K12" s="4">
        <f>VLOOKUP($C12,rosie!$B$7:$D$38,2,FALSE)</f>
        <v>4.9000000000000004</v>
      </c>
      <c r="L12" s="4">
        <f>VLOOKUP(C12,rosie!$B$7:$F$66,5,FALSE)</f>
        <v>1.1399999999999999</v>
      </c>
      <c r="M12" s="4">
        <f>VLOOKUP($C12,rosie!$B$7:$D$38,3,FALSE)</f>
        <v>0</v>
      </c>
      <c r="N12" s="4" t="str">
        <f>VLOOKUP($C12,rosie!$B$7:$E$38,4,FALSE)</f>
        <v>l</v>
      </c>
      <c r="O12" s="4">
        <f t="shared" si="3"/>
        <v>0.78422016759915059</v>
      </c>
      <c r="P12" s="4">
        <f>VLOOKUP(A12,RESULTS!$A:$M,13,FALSE)</f>
        <v>1</v>
      </c>
      <c r="Q12" s="4">
        <v>2</v>
      </c>
      <c r="R12" s="4" t="str">
        <f>IF(VLOOKUP(C12,rosie!B:J,8,FALSE)=0,"x_x_x_x",VLOOKUP(C12,rosie!B:J,8,FALSE))</f>
        <v>3_5_31_2023</v>
      </c>
    </row>
    <row r="13" spans="1:18" x14ac:dyDescent="0.2">
      <c r="A13" t="s">
        <v>12</v>
      </c>
      <c r="B13" t="str">
        <f>IFERROR(VLOOKUP(A13,fix!$E:$F,2,FALSE),"")</f>
        <v/>
      </c>
      <c r="C13">
        <f t="shared" si="1"/>
        <v>10</v>
      </c>
      <c r="D13" t="str">
        <f t="shared" si="2"/>
        <v>10 (0)</v>
      </c>
      <c r="E13">
        <v>8.8979999999999997</v>
      </c>
      <c r="F13">
        <v>8.9</v>
      </c>
      <c r="G13">
        <f>IFERROR(VLOOKUP(F13,'rt.comb'!$A:$B,2,FALSE),F13)</f>
        <v>8.92</v>
      </c>
      <c r="H13" t="str">
        <f>IFERROR(VLOOKUP(G13,compounds!$A:$D,4,FALSE),"")</f>
        <v/>
      </c>
      <c r="I13">
        <v>41888710</v>
      </c>
      <c r="J13" s="4">
        <f t="shared" si="0"/>
        <v>46115552</v>
      </c>
      <c r="K13" s="4">
        <f>VLOOKUP($C13,rosie!$B$7:$D$38,2,FALSE)</f>
        <v>4.9000000000000004</v>
      </c>
      <c r="L13" s="4">
        <f>VLOOKUP(C13,rosie!$B$7:$F$66,5,FALSE)</f>
        <v>1.1399999999999999</v>
      </c>
      <c r="M13" s="4">
        <f>VLOOKUP($C13,rosie!$B$7:$D$38,3,FALSE)</f>
        <v>0</v>
      </c>
      <c r="N13" s="4" t="str">
        <f>VLOOKUP($C13,rosie!$B$7:$E$38,4,FALSE)</f>
        <v>l</v>
      </c>
      <c r="O13" s="4">
        <f t="shared" si="3"/>
        <v>2.7806399216030027</v>
      </c>
      <c r="P13" s="4">
        <f>VLOOKUP(A13,RESULTS!$A:$M,13,FALSE)</f>
        <v>1</v>
      </c>
      <c r="Q13" s="4">
        <v>2</v>
      </c>
      <c r="R13" s="4" t="str">
        <f>IF(VLOOKUP(C13,rosie!B:J,8,FALSE)=0,"x_x_x_x",VLOOKUP(C13,rosie!B:J,8,FALSE))</f>
        <v>3_5_31_2023</v>
      </c>
    </row>
    <row r="14" spans="1:18" x14ac:dyDescent="0.2">
      <c r="A14" t="s">
        <v>12</v>
      </c>
      <c r="B14" t="str">
        <f>IFERROR(VLOOKUP(A14,fix!$E:$F,2,FALSE),"")</f>
        <v/>
      </c>
      <c r="C14">
        <f t="shared" si="1"/>
        <v>10</v>
      </c>
      <c r="D14" t="str">
        <f t="shared" si="2"/>
        <v>10 (0)</v>
      </c>
      <c r="E14">
        <v>9.8190000000000008</v>
      </c>
      <c r="F14">
        <v>9.82</v>
      </c>
      <c r="G14">
        <f>IFERROR(VLOOKUP(F14,'rt.comb'!$A:$B,2,FALSE),F14)</f>
        <v>9.82</v>
      </c>
      <c r="H14" t="str">
        <f>IFERROR(VLOOKUP(G14,compounds!$A:$D,4,FALSE),"")</f>
        <v>sixmethyl</v>
      </c>
      <c r="I14">
        <v>18504210</v>
      </c>
      <c r="J14" s="4">
        <f t="shared" si="0"/>
        <v>46115552</v>
      </c>
      <c r="K14" s="4">
        <f>VLOOKUP($C14,rosie!$B$7:$D$38,2,FALSE)</f>
        <v>4.9000000000000004</v>
      </c>
      <c r="L14" s="4">
        <f>VLOOKUP(C14,rosie!$B$7:$F$66,5,FALSE)</f>
        <v>1.1399999999999999</v>
      </c>
      <c r="M14" s="4">
        <f>VLOOKUP($C14,rosie!$B$7:$D$38,3,FALSE)</f>
        <v>0</v>
      </c>
      <c r="N14" s="4" t="str">
        <f>VLOOKUP($C14,rosie!$B$7:$E$38,4,FALSE)</f>
        <v>l</v>
      </c>
      <c r="O14" s="4">
        <f t="shared" si="3"/>
        <v>1.2283392122537431</v>
      </c>
      <c r="P14" s="4">
        <f>VLOOKUP(A14,RESULTS!$A:$M,13,FALSE)</f>
        <v>1</v>
      </c>
      <c r="Q14" s="4">
        <v>2</v>
      </c>
      <c r="R14" s="4" t="str">
        <f>IF(VLOOKUP(C14,rosie!B:J,8,FALSE)=0,"x_x_x_x",VLOOKUP(C14,rosie!B:J,8,FALSE))</f>
        <v>3_5_31_2023</v>
      </c>
    </row>
    <row r="15" spans="1:18" x14ac:dyDescent="0.2">
      <c r="A15" t="s">
        <v>12</v>
      </c>
      <c r="B15" t="str">
        <f>IFERROR(VLOOKUP(A15,fix!$E:$F,2,FALSE),"")</f>
        <v/>
      </c>
      <c r="C15">
        <f t="shared" si="1"/>
        <v>10</v>
      </c>
      <c r="D15" t="str">
        <f t="shared" si="2"/>
        <v>10 (0)</v>
      </c>
      <c r="E15">
        <v>10.305999999999999</v>
      </c>
      <c r="F15">
        <v>10.31</v>
      </c>
      <c r="G15">
        <f>IFERROR(VLOOKUP(F15,'rt.comb'!$A:$B,2,FALSE),F15)</f>
        <v>10.31</v>
      </c>
      <c r="H15" t="str">
        <f>IFERROR(VLOOKUP(G15,compounds!$A:$D,4,FALSE),"")</f>
        <v>octanal</v>
      </c>
      <c r="I15">
        <v>168050066</v>
      </c>
      <c r="J15" s="4">
        <f t="shared" si="0"/>
        <v>46115552</v>
      </c>
      <c r="K15" s="4">
        <f>VLOOKUP($C15,rosie!$B$7:$D$38,2,FALSE)</f>
        <v>4.9000000000000004</v>
      </c>
      <c r="L15" s="4">
        <f>VLOOKUP(C15,rosie!$B$7:$F$66,5,FALSE)</f>
        <v>1.1399999999999999</v>
      </c>
      <c r="M15" s="4">
        <f>VLOOKUP($C15,rosie!$B$7:$D$38,3,FALSE)</f>
        <v>0</v>
      </c>
      <c r="N15" s="4" t="str">
        <f>VLOOKUP($C15,rosie!$B$7:$E$38,4,FALSE)</f>
        <v>l</v>
      </c>
      <c r="O15" s="4">
        <f t="shared" si="3"/>
        <v>11.155433584553437</v>
      </c>
      <c r="P15" s="4">
        <f>VLOOKUP(A15,RESULTS!$A:$M,13,FALSE)</f>
        <v>1</v>
      </c>
      <c r="Q15" s="4">
        <v>2</v>
      </c>
      <c r="R15" s="4" t="str">
        <f>IF(VLOOKUP(C15,rosie!B:J,8,FALSE)=0,"x_x_x_x",VLOOKUP(C15,rosie!B:J,8,FALSE))</f>
        <v>3_5_31_2023</v>
      </c>
    </row>
    <row r="16" spans="1:18" x14ac:dyDescent="0.2">
      <c r="A16" t="s">
        <v>12</v>
      </c>
      <c r="B16" t="str">
        <f>IFERROR(VLOOKUP(A16,fix!$E:$F,2,FALSE),"")</f>
        <v/>
      </c>
      <c r="C16">
        <f t="shared" si="1"/>
        <v>10</v>
      </c>
      <c r="D16" t="str">
        <f t="shared" si="2"/>
        <v>10 (0)</v>
      </c>
      <c r="E16">
        <v>10.483000000000001</v>
      </c>
      <c r="F16">
        <v>10.48</v>
      </c>
      <c r="G16">
        <f>IFERROR(VLOOKUP(F16,'rt.comb'!$A:$B,2,FALSE),F16)</f>
        <v>10.48</v>
      </c>
      <c r="H16" t="str">
        <f>IFERROR(VLOOKUP(G16,compounds!$A:$D,4,FALSE),"")</f>
        <v>z3hex</v>
      </c>
      <c r="I16">
        <v>1462325962</v>
      </c>
      <c r="J16" s="4">
        <f t="shared" si="0"/>
        <v>46115552</v>
      </c>
      <c r="K16" s="4">
        <f>VLOOKUP($C16,rosie!$B$7:$D$38,2,FALSE)</f>
        <v>4.9000000000000004</v>
      </c>
      <c r="L16" s="4">
        <f>VLOOKUP(C16,rosie!$B$7:$F$66,5,FALSE)</f>
        <v>1.1399999999999999</v>
      </c>
      <c r="M16" s="4">
        <f>VLOOKUP($C16,rosie!$B$7:$D$38,3,FALSE)</f>
        <v>0</v>
      </c>
      <c r="N16" s="4" t="str">
        <f>VLOOKUP($C16,rosie!$B$7:$E$38,4,FALSE)</f>
        <v>l</v>
      </c>
      <c r="O16" s="4">
        <f t="shared" si="3"/>
        <v>97.071548594686135</v>
      </c>
      <c r="P16" s="4">
        <f>VLOOKUP(A16,RESULTS!$A:$M,13,FALSE)</f>
        <v>1</v>
      </c>
      <c r="Q16" s="4">
        <v>2</v>
      </c>
      <c r="R16" s="4" t="str">
        <f>IF(VLOOKUP(C16,rosie!B:J,8,FALSE)=0,"x_x_x_x",VLOOKUP(C16,rosie!B:J,8,FALSE))</f>
        <v>3_5_31_2023</v>
      </c>
    </row>
    <row r="17" spans="1:18" x14ac:dyDescent="0.2">
      <c r="A17" t="s">
        <v>12</v>
      </c>
      <c r="B17" t="str">
        <f>IFERROR(VLOOKUP(A17,fix!$E:$F,2,FALSE),"")</f>
        <v/>
      </c>
      <c r="C17">
        <f t="shared" si="1"/>
        <v>10</v>
      </c>
      <c r="D17" t="str">
        <f t="shared" si="2"/>
        <v>10 (0)</v>
      </c>
      <c r="E17">
        <v>11.071</v>
      </c>
      <c r="F17">
        <v>11.07</v>
      </c>
      <c r="G17">
        <f>IFERROR(VLOOKUP(F17,'rt.comb'!$A:$B,2,FALSE),F17)</f>
        <v>11.07</v>
      </c>
      <c r="H17" t="str">
        <f>IFERROR(VLOOKUP(G17,compounds!$A:$D,4,FALSE),"")</f>
        <v>dlimonene</v>
      </c>
      <c r="I17">
        <v>11190169</v>
      </c>
      <c r="J17" s="4">
        <f t="shared" si="0"/>
        <v>46115552</v>
      </c>
      <c r="K17" s="4">
        <f>VLOOKUP($C17,rosie!$B$7:$D$38,2,FALSE)</f>
        <v>4.9000000000000004</v>
      </c>
      <c r="L17" s="4">
        <f>VLOOKUP(C17,rosie!$B$7:$F$66,5,FALSE)</f>
        <v>1.1399999999999999</v>
      </c>
      <c r="M17" s="4">
        <f>VLOOKUP($C17,rosie!$B$7:$D$38,3,FALSE)</f>
        <v>0</v>
      </c>
      <c r="N17" s="4" t="str">
        <f>VLOOKUP($C17,rosie!$B$7:$E$38,4,FALSE)</f>
        <v>l</v>
      </c>
      <c r="O17" s="4">
        <f t="shared" si="3"/>
        <v>0.74282141061122076</v>
      </c>
      <c r="P17" s="4">
        <f>VLOOKUP(A17,RESULTS!$A:$M,13,FALSE)</f>
        <v>1</v>
      </c>
      <c r="Q17" s="4">
        <v>2</v>
      </c>
      <c r="R17" s="4" t="str">
        <f>IF(VLOOKUP(C17,rosie!B:J,8,FALSE)=0,"x_x_x_x",VLOOKUP(C17,rosie!B:J,8,FALSE))</f>
        <v>3_5_31_2023</v>
      </c>
    </row>
    <row r="18" spans="1:18" x14ac:dyDescent="0.2">
      <c r="A18" t="s">
        <v>12</v>
      </c>
      <c r="B18" t="str">
        <f>IFERROR(VLOOKUP(A18,fix!$E:$F,2,FALSE),"")</f>
        <v/>
      </c>
      <c r="C18">
        <f t="shared" si="1"/>
        <v>10</v>
      </c>
      <c r="D18" t="str">
        <f t="shared" si="2"/>
        <v>10 (0)</v>
      </c>
      <c r="E18">
        <v>11.151999999999999</v>
      </c>
      <c r="F18">
        <v>11.15</v>
      </c>
      <c r="G18">
        <f>IFERROR(VLOOKUP(F18,'rt.comb'!$A:$B,2,FALSE),F18)</f>
        <v>11.15</v>
      </c>
      <c r="H18" t="str">
        <f>IFERROR(VLOOKUP(G18,compounds!$A:$D,4,FALSE),"")</f>
        <v>ethylhexanol</v>
      </c>
      <c r="I18">
        <v>43078746</v>
      </c>
      <c r="J18" s="4">
        <f t="shared" si="0"/>
        <v>46115552</v>
      </c>
      <c r="K18" s="4">
        <f>VLOOKUP($C18,rosie!$B$7:$D$38,2,FALSE)</f>
        <v>4.9000000000000004</v>
      </c>
      <c r="L18" s="4">
        <f>VLOOKUP(C18,rosie!$B$7:$F$66,5,FALSE)</f>
        <v>1.1399999999999999</v>
      </c>
      <c r="M18" s="4">
        <f>VLOOKUP($C18,rosie!$B$7:$D$38,3,FALSE)</f>
        <v>0</v>
      </c>
      <c r="N18" s="4" t="str">
        <f>VLOOKUP($C18,rosie!$B$7:$E$38,4,FALSE)</f>
        <v>l</v>
      </c>
      <c r="O18" s="4">
        <f t="shared" si="3"/>
        <v>2.8596364247119488</v>
      </c>
      <c r="P18" s="4">
        <f>VLOOKUP(A18,RESULTS!$A:$M,13,FALSE)</f>
        <v>1</v>
      </c>
      <c r="Q18" s="4">
        <v>2</v>
      </c>
      <c r="R18" s="4" t="str">
        <f>IF(VLOOKUP(C18,rosie!B:J,8,FALSE)=0,"x_x_x_x",VLOOKUP(C18,rosie!B:J,8,FALSE))</f>
        <v>3_5_31_2023</v>
      </c>
    </row>
    <row r="19" spans="1:18" x14ac:dyDescent="0.2">
      <c r="A19" t="s">
        <v>12</v>
      </c>
      <c r="B19" t="str">
        <f>IFERROR(VLOOKUP(A19,fix!$E:$F,2,FALSE),"")</f>
        <v/>
      </c>
      <c r="C19">
        <f t="shared" si="1"/>
        <v>10</v>
      </c>
      <c r="D19" t="str">
        <f t="shared" si="2"/>
        <v>10 (0)</v>
      </c>
      <c r="E19">
        <v>12.286</v>
      </c>
      <c r="F19">
        <v>12.29</v>
      </c>
      <c r="G19">
        <f>IFERROR(VLOOKUP(F19,'rt.comb'!$A:$B,2,FALSE),F19)</f>
        <v>12.29</v>
      </c>
      <c r="H19" t="str">
        <f>IFERROR(VLOOKUP(G19,compounds!$A:$D,4,FALSE),"")</f>
        <v>acetophenone</v>
      </c>
      <c r="I19">
        <v>27456319</v>
      </c>
      <c r="J19" s="4">
        <f t="shared" si="0"/>
        <v>46115552</v>
      </c>
      <c r="K19" s="4">
        <f>VLOOKUP($C19,rosie!$B$7:$D$38,2,FALSE)</f>
        <v>4.9000000000000004</v>
      </c>
      <c r="L19" s="4">
        <f>VLOOKUP(C19,rosie!$B$7:$F$66,5,FALSE)</f>
        <v>1.1399999999999999</v>
      </c>
      <c r="M19" s="4">
        <f>VLOOKUP($C19,rosie!$B$7:$D$38,3,FALSE)</f>
        <v>0</v>
      </c>
      <c r="N19" s="4" t="str">
        <f>VLOOKUP($C19,rosie!$B$7:$E$38,4,FALSE)</f>
        <v>l</v>
      </c>
      <c r="O19" s="4">
        <f t="shared" si="3"/>
        <v>1.8225946015445935</v>
      </c>
      <c r="P19" s="4">
        <f>VLOOKUP(A19,RESULTS!$A:$M,13,FALSE)</f>
        <v>1</v>
      </c>
      <c r="Q19" s="4">
        <v>2</v>
      </c>
      <c r="R19" s="4" t="str">
        <f>IF(VLOOKUP(C19,rosie!B:J,8,FALSE)=0,"x_x_x_x",VLOOKUP(C19,rosie!B:J,8,FALSE))</f>
        <v>3_5_31_2023</v>
      </c>
    </row>
    <row r="20" spans="1:18" x14ac:dyDescent="0.2">
      <c r="A20" t="s">
        <v>12</v>
      </c>
      <c r="B20" t="str">
        <f>IFERROR(VLOOKUP(A20,fix!$E:$F,2,FALSE),"")</f>
        <v/>
      </c>
      <c r="C20">
        <f t="shared" si="1"/>
        <v>10</v>
      </c>
      <c r="D20" t="str">
        <f t="shared" si="2"/>
        <v>10 (0)</v>
      </c>
      <c r="E20">
        <v>12.406000000000001</v>
      </c>
      <c r="F20">
        <v>12.41</v>
      </c>
      <c r="G20">
        <f>IFERROR(VLOOKUP(F20,'rt.comb'!$A:$B,2,FALSE),F20)</f>
        <v>12.41</v>
      </c>
      <c r="H20" t="str">
        <f>IFERROR(VLOOKUP(G20,compounds!$A:$D,4,FALSE),"")</f>
        <v/>
      </c>
      <c r="I20">
        <v>23732517</v>
      </c>
      <c r="J20" s="4">
        <f t="shared" si="0"/>
        <v>46115552</v>
      </c>
      <c r="K20" s="4">
        <f>VLOOKUP($C20,rosie!$B$7:$D$38,2,FALSE)</f>
        <v>4.9000000000000004</v>
      </c>
      <c r="L20" s="4">
        <f>VLOOKUP(C20,rosie!$B$7:$F$66,5,FALSE)</f>
        <v>1.1399999999999999</v>
      </c>
      <c r="M20" s="4">
        <f>VLOOKUP($C20,rosie!$B$7:$D$38,3,FALSE)</f>
        <v>0</v>
      </c>
      <c r="N20" s="4" t="str">
        <f>VLOOKUP($C20,rosie!$B$7:$E$38,4,FALSE)</f>
        <v>l</v>
      </c>
      <c r="O20" s="4">
        <f t="shared" si="3"/>
        <v>1.5754026373770385</v>
      </c>
      <c r="P20" s="4">
        <f>VLOOKUP(A20,RESULTS!$A:$M,13,FALSE)</f>
        <v>1</v>
      </c>
      <c r="Q20" s="4">
        <v>2</v>
      </c>
      <c r="R20" s="4" t="str">
        <f>IF(VLOOKUP(C20,rosie!B:J,8,FALSE)=0,"x_x_x_x",VLOOKUP(C20,rosie!B:J,8,FALSE))</f>
        <v>3_5_31_2023</v>
      </c>
    </row>
    <row r="21" spans="1:18" x14ac:dyDescent="0.2">
      <c r="A21" t="s">
        <v>12</v>
      </c>
      <c r="B21" t="str">
        <f>IFERROR(VLOOKUP(A21,fix!$E:$F,2,FALSE),"")</f>
        <v/>
      </c>
      <c r="C21">
        <f t="shared" si="1"/>
        <v>10</v>
      </c>
      <c r="D21" t="str">
        <f t="shared" si="2"/>
        <v>10 (0)</v>
      </c>
      <c r="E21">
        <v>13.198</v>
      </c>
      <c r="F21">
        <v>13.2</v>
      </c>
      <c r="G21">
        <f>IFERROR(VLOOKUP(F21,'rt.comb'!$A:$B,2,FALSE),F21)</f>
        <v>13.2</v>
      </c>
      <c r="H21" t="str">
        <f>IFERROR(VLOOKUP(G21,compounds!$A:$D,4,FALSE),"")</f>
        <v/>
      </c>
      <c r="I21">
        <v>15197547</v>
      </c>
      <c r="J21" s="4">
        <f t="shared" si="0"/>
        <v>46115552</v>
      </c>
      <c r="K21" s="4">
        <f>VLOOKUP($C21,rosie!$B$7:$D$38,2,FALSE)</f>
        <v>4.9000000000000004</v>
      </c>
      <c r="L21" s="4">
        <f>VLOOKUP(C21,rosie!$B$7:$F$66,5,FALSE)</f>
        <v>1.1399999999999999</v>
      </c>
      <c r="M21" s="4">
        <f>VLOOKUP($C21,rosie!$B$7:$D$38,3,FALSE)</f>
        <v>0</v>
      </c>
      <c r="N21" s="4" t="str">
        <f>VLOOKUP($C21,rosie!$B$7:$E$38,4,FALSE)</f>
        <v>l</v>
      </c>
      <c r="O21" s="4">
        <f t="shared" si="3"/>
        <v>1.0088376056134922</v>
      </c>
      <c r="P21" s="4">
        <f>VLOOKUP(A21,RESULTS!$A:$M,13,FALSE)</f>
        <v>1</v>
      </c>
      <c r="Q21" s="4">
        <v>2</v>
      </c>
      <c r="R21" s="4" t="str">
        <f>IF(VLOOKUP(C21,rosie!B:J,8,FALSE)=0,"x_x_x_x",VLOOKUP(C21,rosie!B:J,8,FALSE))</f>
        <v>3_5_31_2023</v>
      </c>
    </row>
    <row r="22" spans="1:18" x14ac:dyDescent="0.2">
      <c r="A22" t="s">
        <v>12</v>
      </c>
      <c r="B22" t="str">
        <f>IFERROR(VLOOKUP(A22,fix!$E:$F,2,FALSE),"")</f>
        <v/>
      </c>
      <c r="C22">
        <f t="shared" si="1"/>
        <v>10</v>
      </c>
      <c r="D22" t="str">
        <f t="shared" si="2"/>
        <v>10 (0)</v>
      </c>
      <c r="E22">
        <v>13.513999999999999</v>
      </c>
      <c r="F22">
        <v>13.51</v>
      </c>
      <c r="G22">
        <f>IFERROR(VLOOKUP(F22,'rt.comb'!$A:$B,2,FALSE),F22)</f>
        <v>13.51</v>
      </c>
      <c r="H22" t="str">
        <f>IFERROR(VLOOKUP(G22,compounds!$A:$D,4,FALSE),"")</f>
        <v>nonanal</v>
      </c>
      <c r="I22">
        <v>587694068</v>
      </c>
      <c r="J22" s="4">
        <f t="shared" si="0"/>
        <v>46115552</v>
      </c>
      <c r="K22" s="4">
        <f>VLOOKUP($C22,rosie!$B$7:$D$38,2,FALSE)</f>
        <v>4.9000000000000004</v>
      </c>
      <c r="L22" s="4">
        <f>VLOOKUP(C22,rosie!$B$7:$F$66,5,FALSE)</f>
        <v>1.1399999999999999</v>
      </c>
      <c r="M22" s="4">
        <f>VLOOKUP($C22,rosie!$B$7:$D$38,3,FALSE)</f>
        <v>0</v>
      </c>
      <c r="N22" s="4" t="str">
        <f>VLOOKUP($C22,rosie!$B$7:$E$38,4,FALSE)</f>
        <v>l</v>
      </c>
      <c r="O22" s="4">
        <f t="shared" si="3"/>
        <v>39.012077172347148</v>
      </c>
      <c r="P22" s="4">
        <f>VLOOKUP(A22,RESULTS!$A:$M,13,FALSE)</f>
        <v>1</v>
      </c>
      <c r="Q22" s="4">
        <v>2</v>
      </c>
      <c r="R22" s="4" t="str">
        <f>IF(VLOOKUP(C22,rosie!B:J,8,FALSE)=0,"x_x_x_x",VLOOKUP(C22,rosie!B:J,8,FALSE))</f>
        <v>3_5_31_2023</v>
      </c>
    </row>
    <row r="23" spans="1:18" x14ac:dyDescent="0.2">
      <c r="A23" t="s">
        <v>12</v>
      </c>
      <c r="B23" t="str">
        <f>IFERROR(VLOOKUP(A23,fix!$E:$F,2,FALSE),"")</f>
        <v/>
      </c>
      <c r="C23">
        <f t="shared" si="1"/>
        <v>10</v>
      </c>
      <c r="D23" t="str">
        <f t="shared" si="2"/>
        <v>10 (0)</v>
      </c>
      <c r="E23">
        <v>13.654999999999999</v>
      </c>
      <c r="F23">
        <v>13.66</v>
      </c>
      <c r="G23">
        <f>IFERROR(VLOOKUP(F23,'rt.comb'!$A:$B,2,FALSE),F23)</f>
        <v>13.66</v>
      </c>
      <c r="H23" t="str">
        <f>IFERROR(VLOOKUP(G23,compounds!$A:$D,4,FALSE),"")</f>
        <v/>
      </c>
      <c r="I23">
        <v>16348691</v>
      </c>
      <c r="J23" s="4">
        <f t="shared" si="0"/>
        <v>46115552</v>
      </c>
      <c r="K23" s="4">
        <f>VLOOKUP($C23,rosie!$B$7:$D$38,2,FALSE)</f>
        <v>4.9000000000000004</v>
      </c>
      <c r="L23" s="4">
        <f>VLOOKUP(C23,rosie!$B$7:$F$66,5,FALSE)</f>
        <v>1.1399999999999999</v>
      </c>
      <c r="M23" s="4">
        <f>VLOOKUP($C23,rosie!$B$7:$D$38,3,FALSE)</f>
        <v>0</v>
      </c>
      <c r="N23" s="4" t="str">
        <f>VLOOKUP($C23,rosie!$B$7:$E$38,4,FALSE)</f>
        <v>l</v>
      </c>
      <c r="O23" s="4">
        <f t="shared" si="3"/>
        <v>1.0852523952289701</v>
      </c>
      <c r="P23" s="4">
        <f>VLOOKUP(A23,RESULTS!$A:$M,13,FALSE)</f>
        <v>1</v>
      </c>
      <c r="Q23" s="4">
        <v>2</v>
      </c>
      <c r="R23" s="4" t="str">
        <f>IF(VLOOKUP(C23,rosie!B:J,8,FALSE)=0,"x_x_x_x",VLOOKUP(C23,rosie!B:J,8,FALSE))</f>
        <v>3_5_31_2023</v>
      </c>
    </row>
    <row r="24" spans="1:18" x14ac:dyDescent="0.2">
      <c r="A24" t="s">
        <v>12</v>
      </c>
      <c r="B24" t="str">
        <f>IFERROR(VLOOKUP(A24,fix!$E:$F,2,FALSE),"")</f>
        <v/>
      </c>
      <c r="C24">
        <f t="shared" si="1"/>
        <v>10</v>
      </c>
      <c r="D24" t="str">
        <f t="shared" si="2"/>
        <v>10 (0)</v>
      </c>
      <c r="E24">
        <v>13.884</v>
      </c>
      <c r="F24">
        <v>13.88</v>
      </c>
      <c r="G24">
        <f>IFERROR(VLOOKUP(F24,'rt.comb'!$A:$B,2,FALSE),F24)</f>
        <v>13.39</v>
      </c>
      <c r="H24" t="str">
        <f>IFERROR(VLOOKUP(G24,compounds!$A:$D,4,FALSE),"")</f>
        <v/>
      </c>
      <c r="I24">
        <v>15089006</v>
      </c>
      <c r="J24" s="4">
        <f t="shared" si="0"/>
        <v>46115552</v>
      </c>
      <c r="K24" s="4">
        <f>VLOOKUP($C24,rosie!$B$7:$D$38,2,FALSE)</f>
        <v>4.9000000000000004</v>
      </c>
      <c r="L24" s="4">
        <f>VLOOKUP(C24,rosie!$B$7:$F$66,5,FALSE)</f>
        <v>1.1399999999999999</v>
      </c>
      <c r="M24" s="4">
        <f>VLOOKUP($C24,rosie!$B$7:$D$38,3,FALSE)</f>
        <v>0</v>
      </c>
      <c r="N24" s="4" t="str">
        <f>VLOOKUP($C24,rosie!$B$7:$E$38,4,FALSE)</f>
        <v>l</v>
      </c>
      <c r="O24" s="4">
        <f t="shared" si="3"/>
        <v>1.0016324795131488</v>
      </c>
      <c r="P24" s="4">
        <f>VLOOKUP(A24,RESULTS!$A:$M,13,FALSE)</f>
        <v>1</v>
      </c>
      <c r="Q24" s="4">
        <v>2</v>
      </c>
      <c r="R24" s="4" t="str">
        <f>IF(VLOOKUP(C24,rosie!B:J,8,FALSE)=0,"x_x_x_x",VLOOKUP(C24,rosie!B:J,8,FALSE))</f>
        <v>3_5_31_2023</v>
      </c>
    </row>
    <row r="25" spans="1:18" x14ac:dyDescent="0.2">
      <c r="A25" t="s">
        <v>12</v>
      </c>
      <c r="B25" t="str">
        <f>IFERROR(VLOOKUP(A25,fix!$E:$F,2,FALSE),"")</f>
        <v/>
      </c>
      <c r="C25">
        <f t="shared" si="1"/>
        <v>10</v>
      </c>
      <c r="D25" t="str">
        <f t="shared" si="2"/>
        <v>10 (0)</v>
      </c>
      <c r="E25">
        <v>15.182</v>
      </c>
      <c r="F25">
        <v>15.18</v>
      </c>
      <c r="G25">
        <f>IFERROR(VLOOKUP(F25,'rt.comb'!$A:$B,2,FALSE),F25)</f>
        <v>15.16</v>
      </c>
      <c r="H25" t="str">
        <f>IFERROR(VLOOKUP(G25,compounds!$A:$D,4,FALSE),"")</f>
        <v/>
      </c>
      <c r="I25">
        <v>7955249</v>
      </c>
      <c r="J25" s="4">
        <f t="shared" si="0"/>
        <v>46115552</v>
      </c>
      <c r="K25" s="4">
        <f>VLOOKUP($C25,rosie!$B$7:$D$38,2,FALSE)</f>
        <v>4.9000000000000004</v>
      </c>
      <c r="L25" s="4">
        <f>VLOOKUP(C25,rosie!$B$7:$F$66,5,FALSE)</f>
        <v>1.1399999999999999</v>
      </c>
      <c r="M25" s="4">
        <f>VLOOKUP($C25,rosie!$B$7:$D$38,3,FALSE)</f>
        <v>0</v>
      </c>
      <c r="N25" s="4" t="str">
        <f>VLOOKUP($C25,rosie!$B$7:$E$38,4,FALSE)</f>
        <v>l</v>
      </c>
      <c r="O25" s="4">
        <f t="shared" si="3"/>
        <v>0.52808221966473456</v>
      </c>
      <c r="P25" s="4">
        <f>VLOOKUP(A25,RESULTS!$A:$M,13,FALSE)</f>
        <v>1</v>
      </c>
      <c r="Q25" s="4">
        <v>2</v>
      </c>
      <c r="R25" s="4" t="str">
        <f>IF(VLOOKUP(C25,rosie!B:J,8,FALSE)=0,"x_x_x_x",VLOOKUP(C25,rosie!B:J,8,FALSE))</f>
        <v>3_5_31_2023</v>
      </c>
    </row>
    <row r="26" spans="1:18" x14ac:dyDescent="0.2">
      <c r="A26" t="s">
        <v>12</v>
      </c>
      <c r="B26" t="str">
        <f>IFERROR(VLOOKUP(A26,fix!$E:$F,2,FALSE),"")</f>
        <v/>
      </c>
      <c r="C26">
        <f t="shared" si="1"/>
        <v>10</v>
      </c>
      <c r="D26" t="str">
        <f t="shared" si="2"/>
        <v>10 (0)</v>
      </c>
      <c r="E26">
        <v>15.49</v>
      </c>
      <c r="F26">
        <v>15.49</v>
      </c>
      <c r="G26">
        <f>IFERROR(VLOOKUP(F26,'rt.comb'!$A:$B,2,FALSE),F26)</f>
        <v>15.49</v>
      </c>
      <c r="H26" t="str">
        <f>IFERROR(VLOOKUP(G26,compounds!$A:$D,4,FALSE),"")</f>
        <v>dodecanal_a</v>
      </c>
      <c r="I26">
        <v>33047875</v>
      </c>
      <c r="J26" s="4">
        <f t="shared" si="0"/>
        <v>46115552</v>
      </c>
      <c r="K26" s="4">
        <f>VLOOKUP($C26,rosie!$B$7:$D$38,2,FALSE)</f>
        <v>4.9000000000000004</v>
      </c>
      <c r="L26" s="4">
        <f>VLOOKUP(C26,rosie!$B$7:$F$66,5,FALSE)</f>
        <v>1.1399999999999999</v>
      </c>
      <c r="M26" s="4">
        <f>VLOOKUP($C26,rosie!$B$7:$D$38,3,FALSE)</f>
        <v>0</v>
      </c>
      <c r="N26" s="4" t="str">
        <f>VLOOKUP($C26,rosie!$B$7:$E$38,4,FALSE)</f>
        <v>l</v>
      </c>
      <c r="O26" s="4">
        <f t="shared" si="3"/>
        <v>2.1937710793468175</v>
      </c>
      <c r="P26" s="4">
        <f>VLOOKUP(A26,RESULTS!$A:$M,13,FALSE)</f>
        <v>1</v>
      </c>
      <c r="Q26" s="4">
        <v>2</v>
      </c>
      <c r="R26" s="4" t="str">
        <f>IF(VLOOKUP(C26,rosie!B:J,8,FALSE)=0,"x_x_x_x",VLOOKUP(C26,rosie!B:J,8,FALSE))</f>
        <v>3_5_31_2023</v>
      </c>
    </row>
    <row r="27" spans="1:18" x14ac:dyDescent="0.2">
      <c r="A27" t="s">
        <v>12</v>
      </c>
      <c r="B27" t="str">
        <f>IFERROR(VLOOKUP(A27,fix!$E:$F,2,FALSE),"")</f>
        <v/>
      </c>
      <c r="C27">
        <f t="shared" si="1"/>
        <v>10</v>
      </c>
      <c r="D27" t="str">
        <f t="shared" si="2"/>
        <v>10 (0)</v>
      </c>
      <c r="E27">
        <v>15.696999999999999</v>
      </c>
      <c r="F27">
        <v>15.7</v>
      </c>
      <c r="G27">
        <f>IFERROR(VLOOKUP(F27,'rt.comb'!$A:$B,2,FALSE),F27)</f>
        <v>15.71</v>
      </c>
      <c r="H27" t="str">
        <f>IFERROR(VLOOKUP(G27,compounds!$A:$D,4,FALSE),"")</f>
        <v/>
      </c>
      <c r="I27">
        <v>11598706</v>
      </c>
      <c r="J27" s="4">
        <f t="shared" si="0"/>
        <v>46115552</v>
      </c>
      <c r="K27" s="4">
        <f>VLOOKUP($C27,rosie!$B$7:$D$38,2,FALSE)</f>
        <v>4.9000000000000004</v>
      </c>
      <c r="L27" s="4">
        <f>VLOOKUP(C27,rosie!$B$7:$F$66,5,FALSE)</f>
        <v>1.1399999999999999</v>
      </c>
      <c r="M27" s="4">
        <f>VLOOKUP($C27,rosie!$B$7:$D$38,3,FALSE)</f>
        <v>0</v>
      </c>
      <c r="N27" s="4" t="str">
        <f>VLOOKUP($C27,rosie!$B$7:$E$38,4,FALSE)</f>
        <v>l</v>
      </c>
      <c r="O27" s="4">
        <f t="shared" si="3"/>
        <v>0.76994075354758529</v>
      </c>
      <c r="P27" s="4">
        <f>VLOOKUP(A27,RESULTS!$A:$M,13,FALSE)</f>
        <v>1</v>
      </c>
      <c r="Q27" s="4">
        <v>2</v>
      </c>
      <c r="R27" s="4" t="str">
        <f>IF(VLOOKUP(C27,rosie!B:J,8,FALSE)=0,"x_x_x_x",VLOOKUP(C27,rosie!B:J,8,FALSE))</f>
        <v>3_5_31_2023</v>
      </c>
    </row>
    <row r="28" spans="1:18" x14ac:dyDescent="0.2">
      <c r="A28" t="s">
        <v>12</v>
      </c>
      <c r="B28" t="str">
        <f>IFERROR(VLOOKUP(A28,fix!$E:$F,2,FALSE),"")</f>
        <v/>
      </c>
      <c r="C28">
        <f t="shared" si="1"/>
        <v>10</v>
      </c>
      <c r="D28" t="str">
        <f t="shared" si="2"/>
        <v>10 (0)</v>
      </c>
      <c r="E28">
        <v>15.999000000000001</v>
      </c>
      <c r="F28">
        <v>16</v>
      </c>
      <c r="G28">
        <f>IFERROR(VLOOKUP(F28,'rt.comb'!$A:$B,2,FALSE),F28)</f>
        <v>16</v>
      </c>
      <c r="H28" t="str">
        <f>IFERROR(VLOOKUP(G28,compounds!$A:$D,4,FALSE),"")</f>
        <v>Butanoicacidhexenylester</v>
      </c>
      <c r="I28">
        <v>35310067</v>
      </c>
      <c r="J28" s="4">
        <f t="shared" si="0"/>
        <v>46115552</v>
      </c>
      <c r="K28" s="4">
        <f>VLOOKUP($C28,rosie!$B$7:$D$38,2,FALSE)</f>
        <v>4.9000000000000004</v>
      </c>
      <c r="L28" s="4">
        <f>VLOOKUP(C28,rosie!$B$7:$F$66,5,FALSE)</f>
        <v>1.1399999999999999</v>
      </c>
      <c r="M28" s="4">
        <f>VLOOKUP($C28,rosie!$B$7:$D$38,3,FALSE)</f>
        <v>0</v>
      </c>
      <c r="N28" s="4" t="str">
        <f>VLOOKUP($C28,rosie!$B$7:$E$38,4,FALSE)</f>
        <v>l</v>
      </c>
      <c r="O28" s="4">
        <f t="shared" si="3"/>
        <v>2.3439390216284237</v>
      </c>
      <c r="P28" s="4">
        <f>VLOOKUP(A28,RESULTS!$A:$M,13,FALSE)</f>
        <v>1</v>
      </c>
      <c r="Q28" s="4">
        <v>2</v>
      </c>
      <c r="R28" s="4" t="str">
        <f>IF(VLOOKUP(C28,rosie!B:J,8,FALSE)=0,"x_x_x_x",VLOOKUP(C28,rosie!B:J,8,FALSE))</f>
        <v>3_5_31_2023</v>
      </c>
    </row>
    <row r="29" spans="1:18" x14ac:dyDescent="0.2">
      <c r="A29" t="s">
        <v>12</v>
      </c>
      <c r="B29" t="str">
        <f>IFERROR(VLOOKUP(A29,fix!$E:$F,2,FALSE),"")</f>
        <v/>
      </c>
      <c r="C29">
        <f t="shared" si="1"/>
        <v>10</v>
      </c>
      <c r="D29" t="str">
        <f t="shared" si="2"/>
        <v>10 (0)</v>
      </c>
      <c r="E29">
        <v>16.209</v>
      </c>
      <c r="F29">
        <v>16.21</v>
      </c>
      <c r="G29">
        <f>IFERROR(VLOOKUP(F29,'rt.comb'!$A:$B,2,FALSE),F29)</f>
        <v>16.21</v>
      </c>
      <c r="H29" t="str">
        <f>IFERROR(VLOOKUP(G29,compounds!$A:$D,4,FALSE),"")</f>
        <v>methylsalicylate</v>
      </c>
      <c r="I29">
        <v>19446732</v>
      </c>
      <c r="J29" s="4">
        <f t="shared" si="0"/>
        <v>46115552</v>
      </c>
      <c r="K29" s="4">
        <f>VLOOKUP($C29,rosie!$B$7:$D$38,2,FALSE)</f>
        <v>4.9000000000000004</v>
      </c>
      <c r="L29" s="4">
        <f>VLOOKUP(C29,rosie!$B$7:$F$66,5,FALSE)</f>
        <v>1.1399999999999999</v>
      </c>
      <c r="M29" s="4">
        <f>VLOOKUP($C29,rosie!$B$7:$D$38,3,FALSE)</f>
        <v>0</v>
      </c>
      <c r="N29" s="4" t="str">
        <f>VLOOKUP($C29,rosie!$B$7:$E$38,4,FALSE)</f>
        <v>l</v>
      </c>
      <c r="O29" s="4">
        <f t="shared" si="3"/>
        <v>1.2909053380711555</v>
      </c>
      <c r="P29" s="4">
        <f>VLOOKUP(A29,RESULTS!$A:$M,13,FALSE)</f>
        <v>1</v>
      </c>
      <c r="Q29" s="4">
        <v>2</v>
      </c>
      <c r="R29" s="4" t="str">
        <f>IF(VLOOKUP(C29,rosie!B:J,8,FALSE)=0,"x_x_x_x",VLOOKUP(C29,rosie!B:J,8,FALSE))</f>
        <v>3_5_31_2023</v>
      </c>
    </row>
    <row r="30" spans="1:18" x14ac:dyDescent="0.2">
      <c r="A30" t="s">
        <v>12</v>
      </c>
      <c r="B30" t="str">
        <f>IFERROR(VLOOKUP(A30,fix!$E:$F,2,FALSE),"")</f>
        <v/>
      </c>
      <c r="C30">
        <f t="shared" si="1"/>
        <v>10</v>
      </c>
      <c r="D30" t="str">
        <f t="shared" si="2"/>
        <v>10 (0)</v>
      </c>
      <c r="E30">
        <v>16.361000000000001</v>
      </c>
      <c r="F30">
        <v>16.36</v>
      </c>
      <c r="G30">
        <f>IFERROR(VLOOKUP(F30,'rt.comb'!$A:$B,2,FALSE),F30)</f>
        <v>16.36</v>
      </c>
      <c r="H30" t="str">
        <f>IFERROR(VLOOKUP(G30,compounds!$A:$D,4,FALSE),"")</f>
        <v>dodecane</v>
      </c>
      <c r="I30">
        <v>23226888</v>
      </c>
      <c r="J30" s="4">
        <f t="shared" si="0"/>
        <v>46115552</v>
      </c>
      <c r="K30" s="4">
        <f>VLOOKUP($C30,rosie!$B$7:$D$38,2,FALSE)</f>
        <v>4.9000000000000004</v>
      </c>
      <c r="L30" s="4">
        <f>VLOOKUP(C30,rosie!$B$7:$F$66,5,FALSE)</f>
        <v>1.1399999999999999</v>
      </c>
      <c r="M30" s="4">
        <f>VLOOKUP($C30,rosie!$B$7:$D$38,3,FALSE)</f>
        <v>0</v>
      </c>
      <c r="N30" s="4" t="str">
        <f>VLOOKUP($C30,rosie!$B$7:$E$38,4,FALSE)</f>
        <v>l</v>
      </c>
      <c r="O30" s="4">
        <f t="shared" si="3"/>
        <v>1.5418381713688893</v>
      </c>
      <c r="P30" s="4">
        <f>VLOOKUP(A30,RESULTS!$A:$M,13,FALSE)</f>
        <v>1</v>
      </c>
      <c r="Q30" s="4">
        <v>2</v>
      </c>
      <c r="R30" s="4" t="str">
        <f>IF(VLOOKUP(C30,rosie!B:J,8,FALSE)=0,"x_x_x_x",VLOOKUP(C30,rosie!B:J,8,FALSE))</f>
        <v>3_5_31_2023</v>
      </c>
    </row>
    <row r="31" spans="1:18" x14ac:dyDescent="0.2">
      <c r="A31" t="s">
        <v>12</v>
      </c>
      <c r="B31" t="str">
        <f>IFERROR(VLOOKUP(A31,fix!$E:$F,2,FALSE),"")</f>
        <v/>
      </c>
      <c r="C31">
        <f t="shared" si="1"/>
        <v>10</v>
      </c>
      <c r="D31" t="str">
        <f t="shared" si="2"/>
        <v>10 (0)</v>
      </c>
      <c r="E31">
        <v>16.553999999999998</v>
      </c>
      <c r="F31">
        <v>16.55</v>
      </c>
      <c r="G31">
        <f>IFERROR(VLOOKUP(F31,'rt.comb'!$A:$B,2,FALSE),F31)</f>
        <v>16.55</v>
      </c>
      <c r="H31" t="str">
        <f>IFERROR(VLOOKUP(G31,compounds!$A:$D,4,FALSE),"")</f>
        <v>decanal</v>
      </c>
      <c r="I31">
        <v>717673350</v>
      </c>
      <c r="J31" s="4">
        <f t="shared" si="0"/>
        <v>46115552</v>
      </c>
      <c r="K31" s="4">
        <f>VLOOKUP($C31,rosie!$B$7:$D$38,2,FALSE)</f>
        <v>4.9000000000000004</v>
      </c>
      <c r="L31" s="4">
        <f>VLOOKUP(C31,rosie!$B$7:$F$66,5,FALSE)</f>
        <v>1.1399999999999999</v>
      </c>
      <c r="M31" s="4">
        <f>VLOOKUP($C31,rosie!$B$7:$D$38,3,FALSE)</f>
        <v>0</v>
      </c>
      <c r="N31" s="4" t="str">
        <f>VLOOKUP($C31,rosie!$B$7:$E$38,4,FALSE)</f>
        <v>l</v>
      </c>
      <c r="O31" s="4">
        <f t="shared" si="3"/>
        <v>47.640310901924749</v>
      </c>
      <c r="P31" s="4">
        <f>VLOOKUP(A31,RESULTS!$A:$M,13,FALSE)</f>
        <v>1</v>
      </c>
      <c r="Q31" s="4">
        <v>2</v>
      </c>
      <c r="R31" s="4" t="str">
        <f>IF(VLOOKUP(C31,rosie!B:J,8,FALSE)=0,"x_x_x_x",VLOOKUP(C31,rosie!B:J,8,FALSE))</f>
        <v>3_5_31_2023</v>
      </c>
    </row>
    <row r="32" spans="1:18" x14ac:dyDescent="0.2">
      <c r="A32" t="s">
        <v>12</v>
      </c>
      <c r="B32" t="str">
        <f>IFERROR(VLOOKUP(A32,fix!$E:$F,2,FALSE),"")</f>
        <v/>
      </c>
      <c r="C32">
        <f t="shared" si="1"/>
        <v>10</v>
      </c>
      <c r="D32" t="str">
        <f t="shared" si="2"/>
        <v>10 (0)</v>
      </c>
      <c r="E32">
        <v>17.431000000000001</v>
      </c>
      <c r="F32">
        <v>17.43</v>
      </c>
      <c r="G32">
        <f>IFERROR(VLOOKUP(F32,'rt.comb'!$A:$B,2,FALSE),F32)</f>
        <v>17.43</v>
      </c>
      <c r="H32" t="str">
        <f>IFERROR(VLOOKUP(G32,compounds!$A:$D,4,FALSE),"")</f>
        <v>cisthreehexiso</v>
      </c>
      <c r="I32">
        <v>58779267</v>
      </c>
      <c r="J32" s="4">
        <f t="shared" si="0"/>
        <v>46115552</v>
      </c>
      <c r="K32" s="4">
        <f>VLOOKUP($C32,rosie!$B$7:$D$38,2,FALSE)</f>
        <v>4.9000000000000004</v>
      </c>
      <c r="L32" s="4">
        <f>VLOOKUP(C32,rosie!$B$7:$F$66,5,FALSE)</f>
        <v>1.1399999999999999</v>
      </c>
      <c r="M32" s="4">
        <f>VLOOKUP($C32,rosie!$B$7:$D$38,3,FALSE)</f>
        <v>0</v>
      </c>
      <c r="N32" s="4" t="str">
        <f>VLOOKUP($C32,rosie!$B$7:$E$38,4,FALSE)</f>
        <v>l</v>
      </c>
      <c r="O32" s="4">
        <f t="shared" si="3"/>
        <v>3.901862253164682</v>
      </c>
      <c r="P32" s="4">
        <f>VLOOKUP(A32,RESULTS!$A:$M,13,FALSE)</f>
        <v>1</v>
      </c>
      <c r="Q32" s="4">
        <v>2</v>
      </c>
      <c r="R32" s="4" t="str">
        <f>IF(VLOOKUP(C32,rosie!B:J,8,FALSE)=0,"x_x_x_x",VLOOKUP(C32,rosie!B:J,8,FALSE))</f>
        <v>3_5_31_2023</v>
      </c>
    </row>
    <row r="33" spans="1:18" x14ac:dyDescent="0.2">
      <c r="A33" t="s">
        <v>12</v>
      </c>
      <c r="B33" t="str">
        <f>IFERROR(VLOOKUP(A33,fix!$E:$F,2,FALSE),"")</f>
        <v/>
      </c>
      <c r="C33">
        <f t="shared" si="1"/>
        <v>10</v>
      </c>
      <c r="D33" t="str">
        <f t="shared" si="2"/>
        <v>10 (0)</v>
      </c>
      <c r="E33">
        <v>17.641999999999999</v>
      </c>
      <c r="F33">
        <v>17.64</v>
      </c>
      <c r="G33">
        <f>IFERROR(VLOOKUP(F33,'rt.comb'!$A:$B,2,FALSE),F33)</f>
        <v>17.64</v>
      </c>
      <c r="H33" t="str">
        <f>IFERROR(VLOOKUP(G33,compounds!$A:$D,4,FALSE),"")</f>
        <v/>
      </c>
      <c r="I33">
        <v>35717089</v>
      </c>
      <c r="J33" s="4">
        <f t="shared" si="0"/>
        <v>46115552</v>
      </c>
      <c r="K33" s="4">
        <f>VLOOKUP($C33,rosie!$B$7:$D$38,2,FALSE)</f>
        <v>4.9000000000000004</v>
      </c>
      <c r="L33" s="4">
        <f>VLOOKUP(C33,rosie!$B$7:$F$66,5,FALSE)</f>
        <v>1.1399999999999999</v>
      </c>
      <c r="M33" s="4">
        <f>VLOOKUP($C33,rosie!$B$7:$D$38,3,FALSE)</f>
        <v>0</v>
      </c>
      <c r="N33" s="4" t="str">
        <f>VLOOKUP($C33,rosie!$B$7:$E$38,4,FALSE)</f>
        <v>l</v>
      </c>
      <c r="O33" s="4">
        <f t="shared" si="3"/>
        <v>2.3709577964288577</v>
      </c>
      <c r="P33" s="4">
        <f>VLOOKUP(A33,RESULTS!$A:$M,13,FALSE)</f>
        <v>1</v>
      </c>
      <c r="Q33" s="4">
        <v>2</v>
      </c>
      <c r="R33" s="4" t="str">
        <f>IF(VLOOKUP(C33,rosie!B:J,8,FALSE)=0,"x_x_x_x",VLOOKUP(C33,rosie!B:J,8,FALSE))</f>
        <v>3_5_31_2023</v>
      </c>
    </row>
    <row r="34" spans="1:18" x14ac:dyDescent="0.2">
      <c r="A34" t="s">
        <v>12</v>
      </c>
      <c r="B34" t="str">
        <f>IFERROR(VLOOKUP(A34,fix!$E:$F,2,FALSE),"")</f>
        <v/>
      </c>
      <c r="C34">
        <f t="shared" si="1"/>
        <v>10</v>
      </c>
      <c r="D34" t="str">
        <f t="shared" si="2"/>
        <v>10 (0)</v>
      </c>
      <c r="E34">
        <v>17.913</v>
      </c>
      <c r="F34">
        <v>17.91</v>
      </c>
      <c r="G34">
        <f>IFERROR(VLOOKUP(F34,'rt.comb'!$A:$B,2,FALSE),F34)</f>
        <v>17.91</v>
      </c>
      <c r="H34" t="str">
        <f>IFERROR(VLOOKUP(G34,compounds!$A:$D,4,FALSE),"")</f>
        <v/>
      </c>
      <c r="I34">
        <v>106338599</v>
      </c>
      <c r="J34" s="4">
        <f t="shared" si="0"/>
        <v>46115552</v>
      </c>
      <c r="K34" s="4">
        <f>VLOOKUP($C34,rosie!$B$7:$D$38,2,FALSE)</f>
        <v>4.9000000000000004</v>
      </c>
      <c r="L34" s="4">
        <f>VLOOKUP(C34,rosie!$B$7:$F$66,5,FALSE)</f>
        <v>1.1399999999999999</v>
      </c>
      <c r="M34" s="4">
        <f>VLOOKUP($C34,rosie!$B$7:$D$38,3,FALSE)</f>
        <v>0</v>
      </c>
      <c r="N34" s="4" t="str">
        <f>VLOOKUP($C34,rosie!$B$7:$E$38,4,FALSE)</f>
        <v>l</v>
      </c>
      <c r="O34" s="4">
        <f t="shared" si="3"/>
        <v>7.0589271807781397</v>
      </c>
      <c r="P34" s="4">
        <f>VLOOKUP(A34,RESULTS!$A:$M,13,FALSE)</f>
        <v>1</v>
      </c>
      <c r="Q34" s="4">
        <v>2</v>
      </c>
      <c r="R34" s="4" t="str">
        <f>IF(VLOOKUP(C34,rosie!B:J,8,FALSE)=0,"x_x_x_x",VLOOKUP(C34,rosie!B:J,8,FALSE))</f>
        <v>3_5_31_2023</v>
      </c>
    </row>
    <row r="35" spans="1:18" x14ac:dyDescent="0.2">
      <c r="A35" t="s">
        <v>12</v>
      </c>
      <c r="B35" t="str">
        <f>IFERROR(VLOOKUP(A35,fix!$E:$F,2,FALSE),"")</f>
        <v/>
      </c>
      <c r="C35">
        <f t="shared" si="1"/>
        <v>10</v>
      </c>
      <c r="D35" t="str">
        <f t="shared" si="2"/>
        <v>10 (0)</v>
      </c>
      <c r="E35">
        <v>18.175999999999998</v>
      </c>
      <c r="F35">
        <v>18.18</v>
      </c>
      <c r="G35">
        <f>IFERROR(VLOOKUP(F35,'rt.comb'!$A:$B,2,FALSE),F35)</f>
        <v>18.18</v>
      </c>
      <c r="H35" t="str">
        <f>IFERROR(VLOOKUP(G35,compounds!$A:$D,4,FALSE),"")</f>
        <v>methylacetophenone</v>
      </c>
      <c r="I35">
        <v>47011345</v>
      </c>
      <c r="J35" s="4">
        <f t="shared" si="0"/>
        <v>46115552</v>
      </c>
      <c r="K35" s="4">
        <f>VLOOKUP($C35,rosie!$B$7:$D$38,2,FALSE)</f>
        <v>4.9000000000000004</v>
      </c>
      <c r="L35" s="4">
        <f>VLOOKUP(C35,rosie!$B$7:$F$66,5,FALSE)</f>
        <v>1.1399999999999999</v>
      </c>
      <c r="M35" s="4">
        <f>VLOOKUP($C35,rosie!$B$7:$D$38,3,FALSE)</f>
        <v>0</v>
      </c>
      <c r="N35" s="4" t="str">
        <f>VLOOKUP($C35,rosie!$B$7:$E$38,4,FALSE)</f>
        <v>l</v>
      </c>
      <c r="O35" s="4">
        <f t="shared" si="3"/>
        <v>3.1206886694589473</v>
      </c>
      <c r="P35" s="4">
        <f>VLOOKUP(A35,RESULTS!$A:$M,13,FALSE)</f>
        <v>1</v>
      </c>
      <c r="Q35" s="4">
        <v>2</v>
      </c>
      <c r="R35" s="4" t="str">
        <f>IF(VLOOKUP(C35,rosie!B:J,8,FALSE)=0,"x_x_x_x",VLOOKUP(C35,rosie!B:J,8,FALSE))</f>
        <v>3_5_31_2023</v>
      </c>
    </row>
    <row r="36" spans="1:18" x14ac:dyDescent="0.2">
      <c r="A36" t="s">
        <v>12</v>
      </c>
      <c r="B36" t="str">
        <f>IFERROR(VLOOKUP(A36,fix!$E:$F,2,FALSE),"")</f>
        <v/>
      </c>
      <c r="C36">
        <f t="shared" si="1"/>
        <v>10</v>
      </c>
      <c r="D36" t="str">
        <f t="shared" si="2"/>
        <v>10 (0)</v>
      </c>
      <c r="E36">
        <v>18.588999999999999</v>
      </c>
      <c r="F36">
        <v>18.59</v>
      </c>
      <c r="G36">
        <f>IFERROR(VLOOKUP(F36,'rt.comb'!$A:$B,2,FALSE),F36)</f>
        <v>18.59</v>
      </c>
      <c r="H36" t="str">
        <f>IFERROR(VLOOKUP(G36,compounds!$A:$D,4,FALSE),"")</f>
        <v/>
      </c>
      <c r="I36">
        <v>43863998</v>
      </c>
      <c r="J36" s="4">
        <f t="shared" si="0"/>
        <v>46115552</v>
      </c>
      <c r="K36" s="4">
        <f>VLOOKUP($C36,rosie!$B$7:$D$38,2,FALSE)</f>
        <v>4.9000000000000004</v>
      </c>
      <c r="L36" s="4">
        <f>VLOOKUP(C36,rosie!$B$7:$F$66,5,FALSE)</f>
        <v>1.1399999999999999</v>
      </c>
      <c r="M36" s="4">
        <f>VLOOKUP($C36,rosie!$B$7:$D$38,3,FALSE)</f>
        <v>0</v>
      </c>
      <c r="N36" s="4" t="str">
        <f>VLOOKUP($C36,rosie!$B$7:$E$38,4,FALSE)</f>
        <v>l</v>
      </c>
      <c r="O36" s="4">
        <f t="shared" si="3"/>
        <v>2.911762715058885</v>
      </c>
      <c r="P36" s="4">
        <f>VLOOKUP(A36,RESULTS!$A:$M,13,FALSE)</f>
        <v>1</v>
      </c>
      <c r="Q36" s="4">
        <v>2</v>
      </c>
      <c r="R36" s="4" t="str">
        <f>IF(VLOOKUP(C36,rosie!B:J,8,FALSE)=0,"x_x_x_x",VLOOKUP(C36,rosie!B:J,8,FALSE))</f>
        <v>3_5_31_2023</v>
      </c>
    </row>
    <row r="37" spans="1:18" x14ac:dyDescent="0.2">
      <c r="A37" t="s">
        <v>12</v>
      </c>
      <c r="B37" t="str">
        <f>IFERROR(VLOOKUP(A37,fix!$E:$F,2,FALSE),"")</f>
        <v/>
      </c>
      <c r="C37">
        <f t="shared" si="1"/>
        <v>10</v>
      </c>
      <c r="D37" t="str">
        <f t="shared" si="2"/>
        <v>10 (0)</v>
      </c>
      <c r="E37">
        <v>18.692</v>
      </c>
      <c r="F37">
        <v>18.690000000000001</v>
      </c>
      <c r="G37">
        <f>IFERROR(VLOOKUP(F37,'rt.comb'!$A:$B,2,FALSE),F37)</f>
        <v>18.690000000000001</v>
      </c>
      <c r="H37" t="str">
        <f>IFERROR(VLOOKUP(G37,compounds!$A:$D,4,FALSE),"")</f>
        <v/>
      </c>
      <c r="I37">
        <v>25560303</v>
      </c>
      <c r="J37" s="4">
        <f t="shared" si="0"/>
        <v>46115552</v>
      </c>
      <c r="K37" s="4">
        <f>VLOOKUP($C37,rosie!$B$7:$D$38,2,FALSE)</f>
        <v>4.9000000000000004</v>
      </c>
      <c r="L37" s="4">
        <f>VLOOKUP(C37,rosie!$B$7:$F$66,5,FALSE)</f>
        <v>1.1399999999999999</v>
      </c>
      <c r="M37" s="4">
        <f>VLOOKUP($C37,rosie!$B$7:$D$38,3,FALSE)</f>
        <v>0</v>
      </c>
      <c r="N37" s="4" t="str">
        <f>VLOOKUP($C37,rosie!$B$7:$E$38,4,FALSE)</f>
        <v>l</v>
      </c>
      <c r="O37" s="4">
        <f t="shared" si="3"/>
        <v>1.6967340109081654</v>
      </c>
      <c r="P37" s="4">
        <f>VLOOKUP(A37,RESULTS!$A:$M,13,FALSE)</f>
        <v>1</v>
      </c>
      <c r="Q37" s="4">
        <v>2</v>
      </c>
      <c r="R37" s="4" t="str">
        <f>IF(VLOOKUP(C37,rosie!B:J,8,FALSE)=0,"x_x_x_x",VLOOKUP(C37,rosie!B:J,8,FALSE))</f>
        <v>3_5_31_2023</v>
      </c>
    </row>
    <row r="38" spans="1:18" x14ac:dyDescent="0.2">
      <c r="A38" t="s">
        <v>12</v>
      </c>
      <c r="B38" t="str">
        <f>IFERROR(VLOOKUP(A38,fix!$E:$F,2,FALSE),"")</f>
        <v/>
      </c>
      <c r="C38">
        <f t="shared" si="1"/>
        <v>10</v>
      </c>
      <c r="D38" t="str">
        <f t="shared" si="2"/>
        <v>10 (0)</v>
      </c>
      <c r="E38">
        <v>18.989000000000001</v>
      </c>
      <c r="F38">
        <v>18.989999999999998</v>
      </c>
      <c r="G38">
        <f>IFERROR(VLOOKUP(F38,'rt.comb'!$A:$B,2,FALSE),F38)</f>
        <v>18.989999999999998</v>
      </c>
      <c r="H38" t="str">
        <f>IFERROR(VLOOKUP(G38,compounds!$A:$D,4,FALSE),"")</f>
        <v>methylnaphthalene</v>
      </c>
      <c r="I38">
        <v>42675422</v>
      </c>
      <c r="J38" s="4">
        <f t="shared" si="0"/>
        <v>46115552</v>
      </c>
      <c r="K38" s="4">
        <f>VLOOKUP($C38,rosie!$B$7:$D$38,2,FALSE)</f>
        <v>4.9000000000000004</v>
      </c>
      <c r="L38" s="4">
        <f>VLOOKUP(C38,rosie!$B$7:$F$66,5,FALSE)</f>
        <v>1.1399999999999999</v>
      </c>
      <c r="M38" s="4">
        <f>VLOOKUP($C38,rosie!$B$7:$D$38,3,FALSE)</f>
        <v>0</v>
      </c>
      <c r="N38" s="4" t="str">
        <f>VLOOKUP($C38,rosie!$B$7:$E$38,4,FALSE)</f>
        <v>l</v>
      </c>
      <c r="O38" s="4">
        <f t="shared" si="3"/>
        <v>2.8328631290974355</v>
      </c>
      <c r="P38" s="4">
        <f>VLOOKUP(A38,RESULTS!$A:$M,13,FALSE)</f>
        <v>1</v>
      </c>
      <c r="Q38" s="4">
        <v>2</v>
      </c>
      <c r="R38" s="4" t="str">
        <f>IF(VLOOKUP(C38,rosie!B:J,8,FALSE)=0,"x_x_x_x",VLOOKUP(C38,rosie!B:J,8,FALSE))</f>
        <v>3_5_31_2023</v>
      </c>
    </row>
    <row r="39" spans="1:18" x14ac:dyDescent="0.2">
      <c r="A39" t="s">
        <v>12</v>
      </c>
      <c r="B39" t="str">
        <f>IFERROR(VLOOKUP(A39,fix!$E:$F,2,FALSE),"")</f>
        <v/>
      </c>
      <c r="C39">
        <f t="shared" si="1"/>
        <v>10</v>
      </c>
      <c r="D39" t="str">
        <f t="shared" si="2"/>
        <v>10 (0)</v>
      </c>
      <c r="E39">
        <v>19.100999999999999</v>
      </c>
      <c r="F39">
        <v>19.100000000000001</v>
      </c>
      <c r="G39">
        <f>IFERROR(VLOOKUP(F39,'rt.comb'!$A:$B,2,FALSE),F39)</f>
        <v>19.100000000000001</v>
      </c>
      <c r="H39" t="str">
        <f>IFERROR(VLOOKUP(G39,compounds!$A:$D,4,FALSE),"")</f>
        <v/>
      </c>
      <c r="I39">
        <v>9375344</v>
      </c>
      <c r="J39" s="4">
        <f t="shared" si="0"/>
        <v>46115552</v>
      </c>
      <c r="K39" s="4">
        <f>VLOOKUP($C39,rosie!$B$7:$D$38,2,FALSE)</f>
        <v>4.9000000000000004</v>
      </c>
      <c r="L39" s="4">
        <f>VLOOKUP(C39,rosie!$B$7:$F$66,5,FALSE)</f>
        <v>1.1399999999999999</v>
      </c>
      <c r="M39" s="4">
        <f>VLOOKUP($C39,rosie!$B$7:$D$38,3,FALSE)</f>
        <v>0</v>
      </c>
      <c r="N39" s="4" t="str">
        <f>VLOOKUP($C39,rosie!$B$7:$E$38,4,FALSE)</f>
        <v>l</v>
      </c>
      <c r="O39" s="4">
        <f t="shared" si="3"/>
        <v>0.62235040909975925</v>
      </c>
      <c r="P39" s="4">
        <f>VLOOKUP(A39,RESULTS!$A:$M,13,FALSE)</f>
        <v>1</v>
      </c>
      <c r="Q39" s="4">
        <v>2</v>
      </c>
      <c r="R39" s="4" t="str">
        <f>IF(VLOOKUP(C39,rosie!B:J,8,FALSE)=0,"x_x_x_x",VLOOKUP(C39,rosie!B:J,8,FALSE))</f>
        <v>3_5_31_2023</v>
      </c>
    </row>
    <row r="40" spans="1:18" x14ac:dyDescent="0.2">
      <c r="A40" t="s">
        <v>12</v>
      </c>
      <c r="B40" t="str">
        <f>IFERROR(VLOOKUP(A40,fix!$E:$F,2,FALSE),"")</f>
        <v/>
      </c>
      <c r="C40">
        <f t="shared" si="1"/>
        <v>10</v>
      </c>
      <c r="D40" t="str">
        <f t="shared" si="2"/>
        <v>10 (0)</v>
      </c>
      <c r="E40">
        <v>19.187999999999999</v>
      </c>
      <c r="F40">
        <v>19.190000000000001</v>
      </c>
      <c r="G40">
        <f>IFERROR(VLOOKUP(F40,'rt.comb'!$A:$B,2,FALSE),F40)</f>
        <v>19.190000000000001</v>
      </c>
      <c r="H40" t="str">
        <f>IFERROR(VLOOKUP(G40,compounds!$A:$D,4,FALSE),"")</f>
        <v/>
      </c>
      <c r="I40">
        <v>18026131</v>
      </c>
      <c r="J40" s="4">
        <f t="shared" si="0"/>
        <v>46115552</v>
      </c>
      <c r="K40" s="4">
        <f>VLOOKUP($C40,rosie!$B$7:$D$38,2,FALSE)</f>
        <v>4.9000000000000004</v>
      </c>
      <c r="L40" s="4">
        <f>VLOOKUP(C40,rosie!$B$7:$F$66,5,FALSE)</f>
        <v>1.1399999999999999</v>
      </c>
      <c r="M40" s="4">
        <f>VLOOKUP($C40,rosie!$B$7:$D$38,3,FALSE)</f>
        <v>0</v>
      </c>
      <c r="N40" s="4" t="str">
        <f>VLOOKUP($C40,rosie!$B$7:$E$38,4,FALSE)</f>
        <v>l</v>
      </c>
      <c r="O40" s="4">
        <f t="shared" si="3"/>
        <v>1.1966035595425462</v>
      </c>
      <c r="P40" s="4">
        <f>VLOOKUP(A40,RESULTS!$A:$M,13,FALSE)</f>
        <v>1</v>
      </c>
      <c r="Q40" s="4">
        <v>2</v>
      </c>
      <c r="R40" s="4" t="str">
        <f>IF(VLOOKUP(C40,rosie!B:J,8,FALSE)=0,"x_x_x_x",VLOOKUP(C40,rosie!B:J,8,FALSE))</f>
        <v>3_5_31_2023</v>
      </c>
    </row>
    <row r="41" spans="1:18" x14ac:dyDescent="0.2">
      <c r="A41" t="s">
        <v>12</v>
      </c>
      <c r="B41" t="str">
        <f>IFERROR(VLOOKUP(A41,fix!$E:$F,2,FALSE),"")</f>
        <v/>
      </c>
      <c r="C41">
        <f t="shared" si="1"/>
        <v>10</v>
      </c>
      <c r="D41" t="str">
        <f t="shared" si="2"/>
        <v>10 (0)</v>
      </c>
      <c r="E41">
        <v>19.396000000000001</v>
      </c>
      <c r="F41">
        <v>19.399999999999999</v>
      </c>
      <c r="G41">
        <f>IFERROR(VLOOKUP(F41,'rt.comb'!$A:$B,2,FALSE),F41)</f>
        <v>19.399999999999999</v>
      </c>
      <c r="H41" t="str">
        <f>IFERROR(VLOOKUP(G41,compounds!$A:$D,4,FALSE),"")</f>
        <v>undecanal_c</v>
      </c>
      <c r="I41">
        <v>113846040</v>
      </c>
      <c r="J41" s="4">
        <f t="shared" si="0"/>
        <v>46115552</v>
      </c>
      <c r="K41" s="4">
        <f>VLOOKUP($C41,rosie!$B$7:$D$38,2,FALSE)</f>
        <v>4.9000000000000004</v>
      </c>
      <c r="L41" s="4">
        <f>VLOOKUP(C41,rosie!$B$7:$F$66,5,FALSE)</f>
        <v>1.1399999999999999</v>
      </c>
      <c r="M41" s="4">
        <f>VLOOKUP($C41,rosie!$B$7:$D$38,3,FALSE)</f>
        <v>0</v>
      </c>
      <c r="N41" s="4" t="str">
        <f>VLOOKUP($C41,rosie!$B$7:$E$38,4,FALSE)</f>
        <v>l</v>
      </c>
      <c r="O41" s="4">
        <f t="shared" si="3"/>
        <v>7.5572831853836568</v>
      </c>
      <c r="P41" s="4">
        <f>VLOOKUP(A41,RESULTS!$A:$M,13,FALSE)</f>
        <v>1</v>
      </c>
      <c r="Q41" s="4">
        <v>2</v>
      </c>
      <c r="R41" s="4" t="str">
        <f>IF(VLOOKUP(C41,rosie!B:J,8,FALSE)=0,"x_x_x_x",VLOOKUP(C41,rosie!B:J,8,FALSE))</f>
        <v>3_5_31_2023</v>
      </c>
    </row>
    <row r="42" spans="1:18" x14ac:dyDescent="0.2">
      <c r="A42" t="s">
        <v>12</v>
      </c>
      <c r="B42" t="str">
        <f>IFERROR(VLOOKUP(A42,fix!$E:$F,2,FALSE),"")</f>
        <v/>
      </c>
      <c r="C42">
        <f t="shared" si="1"/>
        <v>10</v>
      </c>
      <c r="D42" t="str">
        <f t="shared" si="2"/>
        <v>10 (0)</v>
      </c>
      <c r="E42">
        <v>19.449000000000002</v>
      </c>
      <c r="F42">
        <v>19.45</v>
      </c>
      <c r="G42">
        <f>IFERROR(VLOOKUP(F42,'rt.comb'!$A:$B,2,FALSE),F42)</f>
        <v>19.45</v>
      </c>
      <c r="H42" t="str">
        <f>IFERROR(VLOOKUP(G42,compounds!$A:$D,4,FALSE),"")</f>
        <v/>
      </c>
      <c r="I42">
        <v>47293450</v>
      </c>
      <c r="J42" s="4">
        <f t="shared" si="0"/>
        <v>46115552</v>
      </c>
      <c r="K42" s="4">
        <f>VLOOKUP($C42,rosie!$B$7:$D$38,2,FALSE)</f>
        <v>4.9000000000000004</v>
      </c>
      <c r="L42" s="4">
        <f>VLOOKUP(C42,rosie!$B$7:$F$66,5,FALSE)</f>
        <v>1.1399999999999999</v>
      </c>
      <c r="M42" s="4">
        <f>VLOOKUP($C42,rosie!$B$7:$D$38,3,FALSE)</f>
        <v>0</v>
      </c>
      <c r="N42" s="4" t="str">
        <f>VLOOKUP($C42,rosie!$B$7:$E$38,4,FALSE)</f>
        <v>l</v>
      </c>
      <c r="O42" s="4">
        <f t="shared" si="3"/>
        <v>3.13941525294848</v>
      </c>
      <c r="P42" s="4">
        <f>VLOOKUP(A42,RESULTS!$A:$M,13,FALSE)</f>
        <v>1</v>
      </c>
      <c r="Q42" s="4">
        <v>2</v>
      </c>
      <c r="R42" s="4" t="str">
        <f>IF(VLOOKUP(C42,rosie!B:J,8,FALSE)=0,"x_x_x_x",VLOOKUP(C42,rosie!B:J,8,FALSE))</f>
        <v>3_5_31_2023</v>
      </c>
    </row>
    <row r="43" spans="1:18" x14ac:dyDescent="0.2">
      <c r="A43" t="s">
        <v>12</v>
      </c>
      <c r="B43" t="str">
        <f>IFERROR(VLOOKUP(A43,fix!$E:$F,2,FALSE),"")</f>
        <v/>
      </c>
      <c r="C43">
        <f t="shared" si="1"/>
        <v>10</v>
      </c>
      <c r="D43" t="str">
        <f t="shared" si="2"/>
        <v>10 (0)</v>
      </c>
      <c r="E43">
        <v>19.501000000000001</v>
      </c>
      <c r="F43">
        <v>19.5</v>
      </c>
      <c r="G43">
        <f>IFERROR(VLOOKUP(F43,'rt.comb'!$A:$B,2,FALSE),F43)</f>
        <v>19.5</v>
      </c>
      <c r="H43" t="str">
        <f>IFERROR(VLOOKUP(G43,compounds!$A:$D,4,FALSE),"")</f>
        <v>standard</v>
      </c>
      <c r="I43">
        <v>46115552</v>
      </c>
      <c r="J43" s="4">
        <f t="shared" si="0"/>
        <v>46115552</v>
      </c>
      <c r="K43" s="4">
        <f>VLOOKUP($C43,rosie!$B$7:$D$38,2,FALSE)</f>
        <v>4.9000000000000004</v>
      </c>
      <c r="L43" s="4">
        <f>VLOOKUP(C43,rosie!$B$7:$F$66,5,FALSE)</f>
        <v>1.1399999999999999</v>
      </c>
      <c r="M43" s="4">
        <f>VLOOKUP($C43,rosie!$B$7:$D$38,3,FALSE)</f>
        <v>0</v>
      </c>
      <c r="N43" s="4" t="str">
        <f>VLOOKUP($C43,rosie!$B$7:$E$38,4,FALSE)</f>
        <v>l</v>
      </c>
      <c r="O43" s="4">
        <f t="shared" si="3"/>
        <v>3.0612244897959182</v>
      </c>
      <c r="P43" s="4">
        <f>VLOOKUP(A43,RESULTS!$A:$M,13,FALSE)</f>
        <v>1</v>
      </c>
      <c r="Q43" s="4">
        <v>2</v>
      </c>
      <c r="R43" s="4" t="str">
        <f>IF(VLOOKUP(C43,rosie!B:J,8,FALSE)=0,"x_x_x_x",VLOOKUP(C43,rosie!B:J,8,FALSE))</f>
        <v>3_5_31_2023</v>
      </c>
    </row>
    <row r="44" spans="1:18" x14ac:dyDescent="0.2">
      <c r="A44" t="s">
        <v>12</v>
      </c>
      <c r="B44" t="str">
        <f>IFERROR(VLOOKUP(A44,fix!$E:$F,2,FALSE),"")</f>
        <v/>
      </c>
      <c r="C44">
        <f t="shared" si="1"/>
        <v>10</v>
      </c>
      <c r="D44" t="str">
        <f t="shared" si="2"/>
        <v>10 (0)</v>
      </c>
      <c r="E44">
        <v>20.899000000000001</v>
      </c>
      <c r="F44">
        <v>20.9</v>
      </c>
      <c r="G44">
        <f>IFERROR(VLOOKUP(F44,'rt.comb'!$A:$B,2,FALSE),F44)</f>
        <v>20.9</v>
      </c>
      <c r="H44" t="str">
        <f>IFERROR(VLOOKUP(G44,compounds!$A:$D,4,FALSE),"")</f>
        <v>2undecanal</v>
      </c>
      <c r="I44">
        <v>34750297</v>
      </c>
      <c r="J44" s="4">
        <f t="shared" si="0"/>
        <v>46115552</v>
      </c>
      <c r="K44" s="4">
        <f>VLOOKUP($C44,rosie!$B$7:$D$38,2,FALSE)</f>
        <v>4.9000000000000004</v>
      </c>
      <c r="L44" s="4">
        <f>VLOOKUP(C44,rosie!$B$7:$F$66,5,FALSE)</f>
        <v>1.1399999999999999</v>
      </c>
      <c r="M44" s="4">
        <f>VLOOKUP($C44,rosie!$B$7:$D$38,3,FALSE)</f>
        <v>0</v>
      </c>
      <c r="N44" s="4" t="str">
        <f>VLOOKUP($C44,rosie!$B$7:$E$38,4,FALSE)</f>
        <v>l</v>
      </c>
      <c r="O44" s="4">
        <f t="shared" si="3"/>
        <v>2.3067805889883228</v>
      </c>
      <c r="P44" s="4">
        <f>VLOOKUP(A44,RESULTS!$A:$M,13,FALSE)</f>
        <v>1</v>
      </c>
      <c r="Q44" s="4">
        <v>2</v>
      </c>
      <c r="R44" s="4" t="str">
        <f>IF(VLOOKUP(C44,rosie!B:J,8,FALSE)=0,"x_x_x_x",VLOOKUP(C44,rosie!B:J,8,FALSE))</f>
        <v>3_5_31_2023</v>
      </c>
    </row>
    <row r="45" spans="1:18" x14ac:dyDescent="0.2">
      <c r="A45" t="s">
        <v>12</v>
      </c>
      <c r="B45" t="str">
        <f>IFERROR(VLOOKUP(A45,fix!$E:$F,2,FALSE),"")</f>
        <v/>
      </c>
      <c r="C45">
        <f t="shared" si="1"/>
        <v>10</v>
      </c>
      <c r="D45" t="str">
        <f t="shared" si="2"/>
        <v>10 (0)</v>
      </c>
      <c r="E45">
        <v>21.099</v>
      </c>
      <c r="F45">
        <v>21.1</v>
      </c>
      <c r="G45">
        <f>IFERROR(VLOOKUP(F45,'rt.comb'!$A:$B,2,FALSE),F45)</f>
        <v>21.1</v>
      </c>
      <c r="H45" t="str">
        <f>IFERROR(VLOOKUP(G45,compounds!$A:$D,4,FALSE),"")</f>
        <v/>
      </c>
      <c r="I45">
        <v>25435943</v>
      </c>
      <c r="J45" s="4">
        <f t="shared" si="0"/>
        <v>46115552</v>
      </c>
      <c r="K45" s="4">
        <f>VLOOKUP($C45,rosie!$B$7:$D$38,2,FALSE)</f>
        <v>4.9000000000000004</v>
      </c>
      <c r="L45" s="4">
        <f>VLOOKUP(C45,rosie!$B$7:$F$66,5,FALSE)</f>
        <v>1.1399999999999999</v>
      </c>
      <c r="M45" s="4">
        <f>VLOOKUP($C45,rosie!$B$7:$D$38,3,FALSE)</f>
        <v>0</v>
      </c>
      <c r="N45" s="4" t="str">
        <f>VLOOKUP($C45,rosie!$B$7:$E$38,4,FALSE)</f>
        <v>l</v>
      </c>
      <c r="O45" s="4">
        <f t="shared" si="3"/>
        <v>1.6884787941528503</v>
      </c>
      <c r="P45" s="4">
        <f>VLOOKUP(A45,RESULTS!$A:$M,13,FALSE)</f>
        <v>1</v>
      </c>
      <c r="Q45" s="4">
        <v>2</v>
      </c>
      <c r="R45" s="4" t="str">
        <f>IF(VLOOKUP(C45,rosie!B:J,8,FALSE)=0,"x_x_x_x",VLOOKUP(C45,rosie!B:J,8,FALSE))</f>
        <v>3_5_31_2023</v>
      </c>
    </row>
    <row r="46" spans="1:18" x14ac:dyDescent="0.2">
      <c r="A46" t="s">
        <v>12</v>
      </c>
      <c r="B46" t="str">
        <f>IFERROR(VLOOKUP(A46,fix!$E:$F,2,FALSE),"")</f>
        <v/>
      </c>
      <c r="C46">
        <f t="shared" si="1"/>
        <v>10</v>
      </c>
      <c r="D46" t="str">
        <f t="shared" si="2"/>
        <v>10 (0)</v>
      </c>
      <c r="E46">
        <v>21.835999999999999</v>
      </c>
      <c r="F46">
        <v>21.84</v>
      </c>
      <c r="G46">
        <f>IFERROR(VLOOKUP(F46,'rt.comb'!$A:$B,2,FALSE),F46)</f>
        <v>21.84</v>
      </c>
      <c r="H46" t="str">
        <f>IFERROR(VLOOKUP(G46,compounds!$A:$D,4,FALSE),"")</f>
        <v>tetradecane</v>
      </c>
      <c r="I46">
        <v>27361914</v>
      </c>
      <c r="J46" s="4">
        <f t="shared" si="0"/>
        <v>46115552</v>
      </c>
      <c r="K46" s="4">
        <f>VLOOKUP($C46,rosie!$B$7:$D$38,2,FALSE)</f>
        <v>4.9000000000000004</v>
      </c>
      <c r="L46" s="4">
        <f>VLOOKUP(C46,rosie!$B$7:$F$66,5,FALSE)</f>
        <v>1.1399999999999999</v>
      </c>
      <c r="M46" s="4">
        <f>VLOOKUP($C46,rosie!$B$7:$D$38,3,FALSE)</f>
        <v>0</v>
      </c>
      <c r="N46" s="4" t="str">
        <f>VLOOKUP($C46,rosie!$B$7:$E$38,4,FALSE)</f>
        <v>l</v>
      </c>
      <c r="O46" s="4">
        <f t="shared" si="3"/>
        <v>1.8163278458531689</v>
      </c>
      <c r="P46" s="4">
        <f>VLOOKUP(A46,RESULTS!$A:$M,13,FALSE)</f>
        <v>1</v>
      </c>
      <c r="Q46" s="4">
        <v>2</v>
      </c>
      <c r="R46" s="4" t="str">
        <f>IF(VLOOKUP(C46,rosie!B:J,8,FALSE)=0,"x_x_x_x",VLOOKUP(C46,rosie!B:J,8,FALSE))</f>
        <v>3_5_31_2023</v>
      </c>
    </row>
    <row r="47" spans="1:18" x14ac:dyDescent="0.2">
      <c r="A47" t="s">
        <v>12</v>
      </c>
      <c r="B47" t="str">
        <f>IFERROR(VLOOKUP(A47,fix!$E:$F,2,FALSE),"")</f>
        <v/>
      </c>
      <c r="C47">
        <f t="shared" si="1"/>
        <v>10</v>
      </c>
      <c r="D47" t="str">
        <f t="shared" si="2"/>
        <v>10 (0)</v>
      </c>
      <c r="E47">
        <v>22.074000000000002</v>
      </c>
      <c r="F47">
        <v>22.07</v>
      </c>
      <c r="G47">
        <f>IFERROR(VLOOKUP(F47,'rt.comb'!$A:$B,2,FALSE),F47)</f>
        <v>22.07</v>
      </c>
      <c r="H47" t="str">
        <f>IFERROR(VLOOKUP(G47,compounds!$A:$D,4,FALSE),"")</f>
        <v>dodecanal</v>
      </c>
      <c r="I47">
        <v>72333722</v>
      </c>
      <c r="J47" s="4">
        <f t="shared" si="0"/>
        <v>46115552</v>
      </c>
      <c r="K47" s="4">
        <f>VLOOKUP($C47,rosie!$B$7:$D$38,2,FALSE)</f>
        <v>4.9000000000000004</v>
      </c>
      <c r="L47" s="4">
        <f>VLOOKUP(C47,rosie!$B$7:$F$66,5,FALSE)</f>
        <v>1.1399999999999999</v>
      </c>
      <c r="M47" s="4">
        <f>VLOOKUP($C47,rosie!$B$7:$D$38,3,FALSE)</f>
        <v>0</v>
      </c>
      <c r="N47" s="4" t="str">
        <f>VLOOKUP($C47,rosie!$B$7:$E$38,4,FALSE)</f>
        <v>l</v>
      </c>
      <c r="O47" s="4">
        <f t="shared" si="3"/>
        <v>4.8016287699318827</v>
      </c>
      <c r="P47" s="4">
        <f>VLOOKUP(A47,RESULTS!$A:$M,13,FALSE)</f>
        <v>1</v>
      </c>
      <c r="Q47" s="4">
        <v>2</v>
      </c>
      <c r="R47" s="4" t="str">
        <f>IF(VLOOKUP(C47,rosie!B:J,8,FALSE)=0,"x_x_x_x",VLOOKUP(C47,rosie!B:J,8,FALSE))</f>
        <v>3_5_31_2023</v>
      </c>
    </row>
    <row r="48" spans="1:18" x14ac:dyDescent="0.2">
      <c r="A48" t="s">
        <v>12</v>
      </c>
      <c r="B48" t="str">
        <f>IFERROR(VLOOKUP(A48,fix!$E:$F,2,FALSE),"")</f>
        <v/>
      </c>
      <c r="C48">
        <f t="shared" si="1"/>
        <v>10</v>
      </c>
      <c r="D48" t="str">
        <f t="shared" si="2"/>
        <v>10 (0)</v>
      </c>
      <c r="E48">
        <v>22.291</v>
      </c>
      <c r="F48">
        <v>22.29</v>
      </c>
      <c r="G48">
        <f>IFERROR(VLOOKUP(F48,'rt.comb'!$A:$B,2,FALSE),F48)</f>
        <v>22.29</v>
      </c>
      <c r="H48" t="str">
        <f>IFERROR(VLOOKUP(G48,compounds!$A:$D,4,FALSE),"")</f>
        <v>tetramethyldiol</v>
      </c>
      <c r="I48">
        <v>17773794</v>
      </c>
      <c r="J48" s="4">
        <f t="shared" si="0"/>
        <v>46115552</v>
      </c>
      <c r="K48" s="4">
        <f>VLOOKUP($C48,rosie!$B$7:$D$38,2,FALSE)</f>
        <v>4.9000000000000004</v>
      </c>
      <c r="L48" s="4">
        <f>VLOOKUP(C48,rosie!$B$7:$F$66,5,FALSE)</f>
        <v>1.1399999999999999</v>
      </c>
      <c r="M48" s="4">
        <f>VLOOKUP($C48,rosie!$B$7:$D$38,3,FALSE)</f>
        <v>0</v>
      </c>
      <c r="N48" s="4" t="str">
        <f>VLOOKUP($C48,rosie!$B$7:$E$38,4,FALSE)</f>
        <v>l</v>
      </c>
      <c r="O48" s="4">
        <f t="shared" si="3"/>
        <v>1.1798530237562321</v>
      </c>
      <c r="P48" s="4">
        <f>VLOOKUP(A48,RESULTS!$A:$M,13,FALSE)</f>
        <v>1</v>
      </c>
      <c r="Q48" s="4">
        <v>2</v>
      </c>
      <c r="R48" s="4" t="str">
        <f>IF(VLOOKUP(C48,rosie!B:J,8,FALSE)=0,"x_x_x_x",VLOOKUP(C48,rosie!B:J,8,FALSE))</f>
        <v>3_5_31_2023</v>
      </c>
    </row>
    <row r="49" spans="1:18" x14ac:dyDescent="0.2">
      <c r="A49" t="s">
        <v>12</v>
      </c>
      <c r="B49" t="str">
        <f>IFERROR(VLOOKUP(A49,fix!$E:$F,2,FALSE),"")</f>
        <v/>
      </c>
      <c r="C49">
        <f t="shared" si="1"/>
        <v>10</v>
      </c>
      <c r="D49" t="str">
        <f t="shared" si="2"/>
        <v>10 (0)</v>
      </c>
      <c r="E49">
        <v>23.193999999999999</v>
      </c>
      <c r="F49">
        <v>23.19</v>
      </c>
      <c r="G49">
        <f>IFERROR(VLOOKUP(F49,'rt.comb'!$A:$B,2,FALSE),F49)</f>
        <v>23.19</v>
      </c>
      <c r="H49" t="str">
        <f>IFERROR(VLOOKUP(G49,compounds!$A:$D,4,FALSE),"")</f>
        <v/>
      </c>
      <c r="I49">
        <v>26544789</v>
      </c>
      <c r="J49" s="4">
        <f t="shared" si="0"/>
        <v>46115552</v>
      </c>
      <c r="K49" s="4">
        <f>VLOOKUP($C49,rosie!$B$7:$D$38,2,FALSE)</f>
        <v>4.9000000000000004</v>
      </c>
      <c r="L49" s="4">
        <f>VLOOKUP(C49,rosie!$B$7:$F$66,5,FALSE)</f>
        <v>1.1399999999999999</v>
      </c>
      <c r="M49" s="4">
        <f>VLOOKUP($C49,rosie!$B$7:$D$38,3,FALSE)</f>
        <v>0</v>
      </c>
      <c r="N49" s="4" t="str">
        <f>VLOOKUP($C49,rosie!$B$7:$E$38,4,FALSE)</f>
        <v>l</v>
      </c>
      <c r="O49" s="4">
        <f t="shared" si="3"/>
        <v>1.762085774518438</v>
      </c>
      <c r="P49" s="4">
        <f>VLOOKUP(A49,RESULTS!$A:$M,13,FALSE)</f>
        <v>1</v>
      </c>
      <c r="Q49" s="4">
        <v>2</v>
      </c>
      <c r="R49" s="4" t="str">
        <f>IF(VLOOKUP(C49,rosie!B:J,8,FALSE)=0,"x_x_x_x",VLOOKUP(C49,rosie!B:J,8,FALSE))</f>
        <v>3_5_31_2023</v>
      </c>
    </row>
    <row r="50" spans="1:18" x14ac:dyDescent="0.2">
      <c r="A50" t="s">
        <v>12</v>
      </c>
      <c r="B50" t="str">
        <f>IFERROR(VLOOKUP(A50,fix!$E:$F,2,FALSE),"")</f>
        <v/>
      </c>
      <c r="C50">
        <f t="shared" si="1"/>
        <v>10</v>
      </c>
      <c r="D50" t="str">
        <f t="shared" si="2"/>
        <v>10 (0)</v>
      </c>
      <c r="E50">
        <v>24.332000000000001</v>
      </c>
      <c r="F50">
        <v>24.33</v>
      </c>
      <c r="G50">
        <f>IFERROR(VLOOKUP(F50,'rt.comb'!$A:$B,2,FALSE),F50)</f>
        <v>24.33</v>
      </c>
      <c r="H50" t="str">
        <f>IFERROR(VLOOKUP(G50,compounds!$A:$D,4,FALSE),"")</f>
        <v>pentadecane</v>
      </c>
      <c r="I50">
        <v>123416276</v>
      </c>
      <c r="J50" s="4">
        <f t="shared" si="0"/>
        <v>46115552</v>
      </c>
      <c r="K50" s="4">
        <f>VLOOKUP($C50,rosie!$B$7:$D$38,2,FALSE)</f>
        <v>4.9000000000000004</v>
      </c>
      <c r="L50" s="4">
        <f>VLOOKUP(C50,rosie!$B$7:$F$66,5,FALSE)</f>
        <v>1.1399999999999999</v>
      </c>
      <c r="M50" s="4">
        <f>VLOOKUP($C50,rosie!$B$7:$D$38,3,FALSE)</f>
        <v>0</v>
      </c>
      <c r="N50" s="4" t="str">
        <f>VLOOKUP($C50,rosie!$B$7:$E$38,4,FALSE)</f>
        <v>l</v>
      </c>
      <c r="O50" s="4">
        <f t="shared" si="3"/>
        <v>8.1925708388053593</v>
      </c>
      <c r="P50" s="4">
        <f>VLOOKUP(A50,RESULTS!$A:$M,13,FALSE)</f>
        <v>1</v>
      </c>
      <c r="Q50" s="4">
        <v>2</v>
      </c>
      <c r="R50" s="4" t="str">
        <f>IF(VLOOKUP(C50,rosie!B:J,8,FALSE)=0,"x_x_x_x",VLOOKUP(C50,rosie!B:J,8,FALSE))</f>
        <v>3_5_31_2023</v>
      </c>
    </row>
    <row r="51" spans="1:18" x14ac:dyDescent="0.2">
      <c r="A51" t="s">
        <v>12</v>
      </c>
      <c r="B51" t="str">
        <f>IFERROR(VLOOKUP(A51,fix!$E:$F,2,FALSE),"")</f>
        <v/>
      </c>
      <c r="C51">
        <f t="shared" si="1"/>
        <v>10</v>
      </c>
      <c r="D51" t="str">
        <f t="shared" si="2"/>
        <v>10 (0)</v>
      </c>
      <c r="E51">
        <v>24.600999999999999</v>
      </c>
      <c r="F51">
        <v>24.6</v>
      </c>
      <c r="G51">
        <f>IFERROR(VLOOKUP(F51,'rt.comb'!$A:$B,2,FALSE),F51)</f>
        <v>24.6</v>
      </c>
      <c r="H51" t="str">
        <f>IFERROR(VLOOKUP(G51,compounds!$A:$D,4,FALSE),"")</f>
        <v>tridecanal</v>
      </c>
      <c r="I51">
        <v>98914904</v>
      </c>
      <c r="J51" s="4">
        <f t="shared" si="0"/>
        <v>46115552</v>
      </c>
      <c r="K51" s="4">
        <f>VLOOKUP($C51,rosie!$B$7:$D$38,2,FALSE)</f>
        <v>4.9000000000000004</v>
      </c>
      <c r="L51" s="4">
        <f>VLOOKUP(C51,rosie!$B$7:$F$66,5,FALSE)</f>
        <v>1.1399999999999999</v>
      </c>
      <c r="M51" s="4">
        <f>VLOOKUP($C51,rosie!$B$7:$D$38,3,FALSE)</f>
        <v>0</v>
      </c>
      <c r="N51" s="4" t="str">
        <f>VLOOKUP($C51,rosie!$B$7:$E$38,4,FALSE)</f>
        <v>l</v>
      </c>
      <c r="O51" s="4">
        <f t="shared" si="3"/>
        <v>6.5661303703057108</v>
      </c>
      <c r="P51" s="4">
        <f>VLOOKUP(A51,RESULTS!$A:$M,13,FALSE)</f>
        <v>1</v>
      </c>
      <c r="Q51" s="4">
        <v>2</v>
      </c>
      <c r="R51" s="4" t="str">
        <f>IF(VLOOKUP(C51,rosie!B:J,8,FALSE)=0,"x_x_x_x",VLOOKUP(C51,rosie!B:J,8,FALSE))</f>
        <v>3_5_31_2023</v>
      </c>
    </row>
    <row r="52" spans="1:18" x14ac:dyDescent="0.2">
      <c r="A52" t="s">
        <v>12</v>
      </c>
      <c r="B52" t="str">
        <f>IFERROR(VLOOKUP(A52,fix!$E:$F,2,FALSE),"")</f>
        <v/>
      </c>
      <c r="C52">
        <f t="shared" si="1"/>
        <v>10</v>
      </c>
      <c r="D52" t="str">
        <f t="shared" si="2"/>
        <v>10 (0)</v>
      </c>
      <c r="E52">
        <v>26.068000000000001</v>
      </c>
      <c r="F52">
        <v>26.07</v>
      </c>
      <c r="G52">
        <f>IFERROR(VLOOKUP(F52,'rt.comb'!$A:$B,2,FALSE),F52)</f>
        <v>26.07</v>
      </c>
      <c r="H52" t="str">
        <f>IFERROR(VLOOKUP(G52,compounds!$A:$D,4,FALSE),"")</f>
        <v/>
      </c>
      <c r="I52">
        <v>10108429</v>
      </c>
      <c r="J52" s="4">
        <f t="shared" si="0"/>
        <v>46115552</v>
      </c>
      <c r="K52" s="4">
        <f>VLOOKUP($C52,rosie!$B$7:$D$38,2,FALSE)</f>
        <v>4.9000000000000004</v>
      </c>
      <c r="L52" s="4">
        <f>VLOOKUP(C52,rosie!$B$7:$F$66,5,FALSE)</f>
        <v>1.1399999999999999</v>
      </c>
      <c r="M52" s="4">
        <f>VLOOKUP($C52,rosie!$B$7:$D$38,3,FALSE)</f>
        <v>0</v>
      </c>
      <c r="N52" s="4" t="str">
        <f>VLOOKUP($C52,rosie!$B$7:$E$38,4,FALSE)</f>
        <v>l</v>
      </c>
      <c r="O52" s="4">
        <f t="shared" si="3"/>
        <v>0.67101377010868835</v>
      </c>
      <c r="P52" s="4">
        <f>VLOOKUP(A52,RESULTS!$A:$M,13,FALSE)</f>
        <v>1</v>
      </c>
      <c r="Q52" s="4">
        <v>2</v>
      </c>
      <c r="R52" s="4" t="str">
        <f>IF(VLOOKUP(C52,rosie!B:J,8,FALSE)=0,"x_x_x_x",VLOOKUP(C52,rosie!B:J,8,FALSE))</f>
        <v>3_5_31_2023</v>
      </c>
    </row>
    <row r="53" spans="1:18" x14ac:dyDescent="0.2">
      <c r="A53" t="s">
        <v>12</v>
      </c>
      <c r="B53" t="str">
        <f>IFERROR(VLOOKUP(A53,fix!$E:$F,2,FALSE),"")</f>
        <v/>
      </c>
      <c r="C53">
        <f t="shared" si="1"/>
        <v>10</v>
      </c>
      <c r="D53" t="str">
        <f t="shared" si="2"/>
        <v>10 (0)</v>
      </c>
      <c r="E53">
        <v>26.31</v>
      </c>
      <c r="F53">
        <v>26.31</v>
      </c>
      <c r="G53">
        <f>IFERROR(VLOOKUP(F53,'rt.comb'!$A:$B,2,FALSE),F53)</f>
        <v>26.31</v>
      </c>
      <c r="H53" t="str">
        <f>IFERROR(VLOOKUP(G53,compounds!$A:$D,4,FALSE),"")</f>
        <v/>
      </c>
      <c r="I53">
        <v>8189198</v>
      </c>
      <c r="J53" s="4">
        <f t="shared" si="0"/>
        <v>46115552</v>
      </c>
      <c r="K53" s="4">
        <f>VLOOKUP($C53,rosie!$B$7:$D$38,2,FALSE)</f>
        <v>4.9000000000000004</v>
      </c>
      <c r="L53" s="4">
        <f>VLOOKUP(C53,rosie!$B$7:$F$66,5,FALSE)</f>
        <v>1.1399999999999999</v>
      </c>
      <c r="M53" s="4">
        <f>VLOOKUP($C53,rosie!$B$7:$D$38,3,FALSE)</f>
        <v>0</v>
      </c>
      <c r="N53" s="4" t="str">
        <f>VLOOKUP($C53,rosie!$B$7:$E$38,4,FALSE)</f>
        <v>l</v>
      </c>
      <c r="O53" s="4">
        <f t="shared" si="3"/>
        <v>0.5436121304454461</v>
      </c>
      <c r="P53" s="4">
        <f>VLOOKUP(A53,RESULTS!$A:$M,13,FALSE)</f>
        <v>1</v>
      </c>
      <c r="Q53" s="4">
        <v>2</v>
      </c>
      <c r="R53" s="4" t="str">
        <f>IF(VLOOKUP(C53,rosie!B:J,8,FALSE)=0,"x_x_x_x",VLOOKUP(C53,rosie!B:J,8,FALSE))</f>
        <v>3_5_31_2023</v>
      </c>
    </row>
    <row r="54" spans="1:18" x14ac:dyDescent="0.2">
      <c r="A54" t="s">
        <v>12</v>
      </c>
      <c r="B54" t="str">
        <f>IFERROR(VLOOKUP(A54,fix!$E:$F,2,FALSE),"")</f>
        <v/>
      </c>
      <c r="C54">
        <f t="shared" si="1"/>
        <v>10</v>
      </c>
      <c r="D54" t="str">
        <f t="shared" si="2"/>
        <v>10 (0)</v>
      </c>
      <c r="E54">
        <v>26.690999999999999</v>
      </c>
      <c r="F54">
        <v>26.69</v>
      </c>
      <c r="G54">
        <f>IFERROR(VLOOKUP(F54,'rt.comb'!$A:$B,2,FALSE),F54)</f>
        <v>26.69</v>
      </c>
      <c r="H54" t="str">
        <f>IFERROR(VLOOKUP(G54,compounds!$A:$D,4,FALSE),"")</f>
        <v/>
      </c>
      <c r="I54">
        <v>12387219</v>
      </c>
      <c r="J54" s="4">
        <f t="shared" si="0"/>
        <v>46115552</v>
      </c>
      <c r="K54" s="4">
        <f>VLOOKUP($C54,rosie!$B$7:$D$38,2,FALSE)</f>
        <v>4.9000000000000004</v>
      </c>
      <c r="L54" s="4">
        <f>VLOOKUP(C54,rosie!$B$7:$F$66,5,FALSE)</f>
        <v>1.1399999999999999</v>
      </c>
      <c r="M54" s="4">
        <f>VLOOKUP($C54,rosie!$B$7:$D$38,3,FALSE)</f>
        <v>0</v>
      </c>
      <c r="N54" s="4" t="str">
        <f>VLOOKUP($C54,rosie!$B$7:$E$38,4,FALSE)</f>
        <v>l</v>
      </c>
      <c r="O54" s="4">
        <f t="shared" si="3"/>
        <v>0.82228351431780122</v>
      </c>
      <c r="P54" s="4">
        <f>VLOOKUP(A54,RESULTS!$A:$M,13,FALSE)</f>
        <v>1</v>
      </c>
      <c r="Q54" s="4">
        <v>2</v>
      </c>
      <c r="R54" s="4" t="str">
        <f>IF(VLOOKUP(C54,rosie!B:J,8,FALSE)=0,"x_x_x_x",VLOOKUP(C54,rosie!B:J,8,FALSE))</f>
        <v>3_5_31_2023</v>
      </c>
    </row>
    <row r="55" spans="1:18" x14ac:dyDescent="0.2">
      <c r="A55" t="s">
        <v>12</v>
      </c>
      <c r="B55" t="str">
        <f>IFERROR(VLOOKUP(A55,fix!$E:$F,2,FALSE),"")</f>
        <v/>
      </c>
      <c r="C55">
        <f t="shared" si="1"/>
        <v>10</v>
      </c>
      <c r="D55" t="str">
        <f t="shared" si="2"/>
        <v>10 (0)</v>
      </c>
      <c r="E55">
        <v>26.991</v>
      </c>
      <c r="F55">
        <v>26.99</v>
      </c>
      <c r="G55">
        <f>IFERROR(VLOOKUP(F55,'rt.comb'!$A:$B,2,FALSE),F55)</f>
        <v>26.99</v>
      </c>
      <c r="H55" t="str">
        <f>IFERROR(VLOOKUP(G55,compounds!$A:$D,4,FALSE),"")</f>
        <v>tetradecanal</v>
      </c>
      <c r="I55">
        <v>62914149</v>
      </c>
      <c r="J55" s="4">
        <f t="shared" si="0"/>
        <v>46115552</v>
      </c>
      <c r="K55" s="4">
        <f>VLOOKUP($C55,rosie!$B$7:$D$38,2,FALSE)</f>
        <v>4.9000000000000004</v>
      </c>
      <c r="L55" s="4">
        <f>VLOOKUP(C55,rosie!$B$7:$F$66,5,FALSE)</f>
        <v>1.1399999999999999</v>
      </c>
      <c r="M55" s="4">
        <f>VLOOKUP($C55,rosie!$B$7:$D$38,3,FALSE)</f>
        <v>0</v>
      </c>
      <c r="N55" s="4" t="str">
        <f>VLOOKUP($C55,rosie!$B$7:$E$38,4,FALSE)</f>
        <v>l</v>
      </c>
      <c r="O55" s="4">
        <f t="shared" si="3"/>
        <v>4.1763423686974273</v>
      </c>
      <c r="P55" s="4">
        <f>VLOOKUP(A55,RESULTS!$A:$M,13,FALSE)</f>
        <v>1</v>
      </c>
      <c r="Q55" s="4">
        <v>2</v>
      </c>
      <c r="R55" s="4" t="str">
        <f>IF(VLOOKUP(C55,rosie!B:J,8,FALSE)=0,"x_x_x_x",VLOOKUP(C55,rosie!B:J,8,FALSE))</f>
        <v>3_5_31_2023</v>
      </c>
    </row>
    <row r="56" spans="1:18" x14ac:dyDescent="0.2">
      <c r="A56" t="s">
        <v>12</v>
      </c>
      <c r="B56" t="str">
        <f>IFERROR(VLOOKUP(A56,fix!$E:$F,2,FALSE),"")</f>
        <v/>
      </c>
      <c r="C56">
        <f t="shared" si="1"/>
        <v>10</v>
      </c>
      <c r="D56" t="str">
        <f t="shared" si="2"/>
        <v>10 (0)</v>
      </c>
      <c r="E56">
        <v>27.382999999999999</v>
      </c>
      <c r="F56">
        <v>27.38</v>
      </c>
      <c r="G56">
        <f>IFERROR(VLOOKUP(F56,'rt.comb'!$A:$B,2,FALSE),F56)</f>
        <v>27.38</v>
      </c>
      <c r="H56" t="str">
        <f>IFERROR(VLOOKUP(G56,compounds!$A:$D,4,FALSE),"")</f>
        <v/>
      </c>
      <c r="I56">
        <v>12245955</v>
      </c>
      <c r="J56" s="4">
        <f t="shared" si="0"/>
        <v>46115552</v>
      </c>
      <c r="K56" s="4">
        <f>VLOOKUP($C56,rosie!$B$7:$D$38,2,FALSE)</f>
        <v>4.9000000000000004</v>
      </c>
      <c r="L56" s="4">
        <f>VLOOKUP(C56,rosie!$B$7:$F$66,5,FALSE)</f>
        <v>1.1399999999999999</v>
      </c>
      <c r="M56" s="4">
        <f>VLOOKUP($C56,rosie!$B$7:$D$38,3,FALSE)</f>
        <v>0</v>
      </c>
      <c r="N56" s="4" t="str">
        <f>VLOOKUP($C56,rosie!$B$7:$E$38,4,FALSE)</f>
        <v>l</v>
      </c>
      <c r="O56" s="4">
        <f t="shared" si="3"/>
        <v>0.81290618286296945</v>
      </c>
      <c r="P56" s="4">
        <f>VLOOKUP(A56,RESULTS!$A:$M,13,FALSE)</f>
        <v>1</v>
      </c>
      <c r="Q56" s="4">
        <v>2</v>
      </c>
      <c r="R56" s="4" t="str">
        <f>IF(VLOOKUP(C56,rosie!B:J,8,FALSE)=0,"x_x_x_x",VLOOKUP(C56,rosie!B:J,8,FALSE))</f>
        <v>3_5_31_2023</v>
      </c>
    </row>
    <row r="57" spans="1:18" x14ac:dyDescent="0.2">
      <c r="A57" t="s">
        <v>12</v>
      </c>
      <c r="B57" t="str">
        <f>IFERROR(VLOOKUP(A57,fix!$E:$F,2,FALSE),"")</f>
        <v/>
      </c>
      <c r="C57">
        <f t="shared" si="1"/>
        <v>10</v>
      </c>
      <c r="D57" t="str">
        <f t="shared" si="2"/>
        <v>10 (0)</v>
      </c>
      <c r="E57">
        <v>28.791</v>
      </c>
      <c r="F57">
        <v>28.79</v>
      </c>
      <c r="G57">
        <f>IFERROR(VLOOKUP(F57,'rt.comb'!$A:$B,2,FALSE),F57)</f>
        <v>28.79</v>
      </c>
      <c r="H57" t="str">
        <f>IFERROR(VLOOKUP(G57,compounds!$A:$D,4,FALSE),"")</f>
        <v/>
      </c>
      <c r="I57">
        <v>17017741</v>
      </c>
      <c r="J57" s="4">
        <f t="shared" si="0"/>
        <v>46115552</v>
      </c>
      <c r="K57" s="4">
        <f>VLOOKUP($C57,rosie!$B$7:$D$38,2,FALSE)</f>
        <v>4.9000000000000004</v>
      </c>
      <c r="L57" s="4">
        <f>VLOOKUP(C57,rosie!$B$7:$F$66,5,FALSE)</f>
        <v>1.1399999999999999</v>
      </c>
      <c r="M57" s="4">
        <f>VLOOKUP($C57,rosie!$B$7:$D$38,3,FALSE)</f>
        <v>0</v>
      </c>
      <c r="N57" s="4" t="str">
        <f>VLOOKUP($C57,rosie!$B$7:$E$38,4,FALSE)</f>
        <v>l</v>
      </c>
      <c r="O57" s="4">
        <f t="shared" si="3"/>
        <v>1.1296650099776335</v>
      </c>
      <c r="P57" s="4">
        <f>VLOOKUP(A57,RESULTS!$A:$M,13,FALSE)</f>
        <v>1</v>
      </c>
      <c r="Q57" s="4">
        <v>2</v>
      </c>
      <c r="R57" s="4" t="str">
        <f>IF(VLOOKUP(C57,rosie!B:J,8,FALSE)=0,"x_x_x_x",VLOOKUP(C57,rosie!B:J,8,FALSE))</f>
        <v>3_5_31_2023</v>
      </c>
    </row>
    <row r="58" spans="1:18" x14ac:dyDescent="0.2">
      <c r="A58" t="s">
        <v>12</v>
      </c>
      <c r="B58" t="str">
        <f>IFERROR(VLOOKUP(A58,fix!$E:$F,2,FALSE),"")</f>
        <v/>
      </c>
      <c r="C58">
        <f t="shared" si="1"/>
        <v>10</v>
      </c>
      <c r="D58" t="str">
        <f t="shared" si="2"/>
        <v>10 (0)</v>
      </c>
      <c r="E58">
        <v>28.931999999999999</v>
      </c>
      <c r="F58">
        <v>28.93</v>
      </c>
      <c r="G58">
        <f>IFERROR(VLOOKUP(F58,'rt.comb'!$A:$B,2,FALSE),F58)</f>
        <v>28.93</v>
      </c>
      <c r="H58" t="str">
        <f>IFERROR(VLOOKUP(G58,compounds!$A:$D,4,FALSE),"")</f>
        <v>heptadecanal</v>
      </c>
      <c r="I58">
        <v>56086396</v>
      </c>
      <c r="J58" s="4">
        <f t="shared" si="0"/>
        <v>46115552</v>
      </c>
      <c r="K58" s="4">
        <f>VLOOKUP($C58,rosie!$B$7:$D$38,2,FALSE)</f>
        <v>4.9000000000000004</v>
      </c>
      <c r="L58" s="4">
        <f>VLOOKUP(C58,rosie!$B$7:$F$66,5,FALSE)</f>
        <v>1.1399999999999999</v>
      </c>
      <c r="M58" s="4">
        <f>VLOOKUP($C58,rosie!$B$7:$D$38,3,FALSE)</f>
        <v>0</v>
      </c>
      <c r="N58" s="4" t="str">
        <f>VLOOKUP($C58,rosie!$B$7:$E$38,4,FALSE)</f>
        <v>l</v>
      </c>
      <c r="O58" s="4">
        <f t="shared" si="3"/>
        <v>3.7231051463851466</v>
      </c>
      <c r="P58" s="4">
        <f>VLOOKUP(A58,RESULTS!$A:$M,13,FALSE)</f>
        <v>1</v>
      </c>
      <c r="Q58" s="4">
        <v>2</v>
      </c>
      <c r="R58" s="4" t="str">
        <f>IF(VLOOKUP(C58,rosie!B:J,8,FALSE)=0,"x_x_x_x",VLOOKUP(C58,rosie!B:J,8,FALSE))</f>
        <v>3_5_31_2023</v>
      </c>
    </row>
    <row r="59" spans="1:18" x14ac:dyDescent="0.2">
      <c r="A59" t="s">
        <v>12</v>
      </c>
      <c r="B59" t="str">
        <f>IFERROR(VLOOKUP(A59,fix!$E:$F,2,FALSE),"")</f>
        <v/>
      </c>
      <c r="C59">
        <f t="shared" si="1"/>
        <v>10</v>
      </c>
      <c r="D59" t="str">
        <f t="shared" si="2"/>
        <v>10 (0)</v>
      </c>
      <c r="E59">
        <v>29.26</v>
      </c>
      <c r="F59">
        <v>29.26</v>
      </c>
      <c r="G59">
        <f>IFERROR(VLOOKUP(F59,'rt.comb'!$A:$B,2,FALSE),F59)</f>
        <v>29.26</v>
      </c>
      <c r="H59" t="str">
        <f>IFERROR(VLOOKUP(G59,compounds!$A:$D,4,FALSE),"")</f>
        <v>pentadecanal</v>
      </c>
      <c r="I59">
        <v>137293088</v>
      </c>
      <c r="J59" s="4">
        <f t="shared" si="0"/>
        <v>46115552</v>
      </c>
      <c r="K59" s="4">
        <f>VLOOKUP($C59,rosie!$B$7:$D$38,2,FALSE)</f>
        <v>4.9000000000000004</v>
      </c>
      <c r="L59" s="4">
        <f>VLOOKUP(C59,rosie!$B$7:$F$66,5,FALSE)</f>
        <v>1.1399999999999999</v>
      </c>
      <c r="M59" s="4">
        <f>VLOOKUP($C59,rosie!$B$7:$D$38,3,FALSE)</f>
        <v>0</v>
      </c>
      <c r="N59" s="4" t="str">
        <f>VLOOKUP($C59,rosie!$B$7:$E$38,4,FALSE)</f>
        <v>l</v>
      </c>
      <c r="O59" s="4">
        <f t="shared" si="3"/>
        <v>9.1137359315422728</v>
      </c>
      <c r="P59" s="4">
        <f>VLOOKUP(A59,RESULTS!$A:$M,13,FALSE)</f>
        <v>1</v>
      </c>
      <c r="Q59" s="4">
        <v>2</v>
      </c>
      <c r="R59" s="4" t="str">
        <f>IF(VLOOKUP(C59,rosie!B:J,8,FALSE)=0,"x_x_x_x",VLOOKUP(C59,rosie!B:J,8,FALSE))</f>
        <v>3_5_31_2023</v>
      </c>
    </row>
    <row r="60" spans="1:18" x14ac:dyDescent="0.2">
      <c r="A60" t="s">
        <v>12</v>
      </c>
      <c r="B60" t="str">
        <f>IFERROR(VLOOKUP(A60,fix!$E:$F,2,FALSE),"")</f>
        <v/>
      </c>
      <c r="C60">
        <f t="shared" si="1"/>
        <v>10</v>
      </c>
      <c r="D60" t="str">
        <f t="shared" si="2"/>
        <v>10 (0)</v>
      </c>
      <c r="E60">
        <v>31.24</v>
      </c>
      <c r="F60">
        <v>31.24</v>
      </c>
      <c r="G60">
        <f>IFERROR(VLOOKUP(F60,'rt.comb'!$A:$B,2,FALSE),F60)</f>
        <v>31.24</v>
      </c>
      <c r="H60" t="str">
        <f>IFERROR(VLOOKUP(G60,compounds!$A:$D,4,FALSE),"")</f>
        <v/>
      </c>
      <c r="I60">
        <v>162757930</v>
      </c>
      <c r="J60" s="4">
        <f t="shared" si="0"/>
        <v>46115552</v>
      </c>
      <c r="K60" s="4">
        <f>VLOOKUP($C60,rosie!$B$7:$D$38,2,FALSE)</f>
        <v>4.9000000000000004</v>
      </c>
      <c r="L60" s="4">
        <f>VLOOKUP(C60,rosie!$B$7:$F$66,5,FALSE)</f>
        <v>1.1399999999999999</v>
      </c>
      <c r="M60" s="4">
        <f>VLOOKUP($C60,rosie!$B$7:$D$38,3,FALSE)</f>
        <v>0</v>
      </c>
      <c r="N60" s="4" t="str">
        <f>VLOOKUP($C60,rosie!$B$7:$E$38,4,FALSE)</f>
        <v>l</v>
      </c>
      <c r="O60" s="4">
        <f t="shared" si="3"/>
        <v>10.804133087781098</v>
      </c>
      <c r="P60" s="4">
        <f>VLOOKUP(A60,RESULTS!$A:$M,13,FALSE)</f>
        <v>1</v>
      </c>
      <c r="Q60" s="4">
        <v>2</v>
      </c>
      <c r="R60" s="4" t="str">
        <f>IF(VLOOKUP(C60,rosie!B:J,8,FALSE)=0,"x_x_x_x",VLOOKUP(C60,rosie!B:J,8,FALSE))</f>
        <v>3_5_31_2023</v>
      </c>
    </row>
    <row r="61" spans="1:18" x14ac:dyDescent="0.2">
      <c r="A61" t="s">
        <v>12</v>
      </c>
      <c r="B61" t="str">
        <f>IFERROR(VLOOKUP(A61,fix!$E:$F,2,FALSE),"")</f>
        <v/>
      </c>
      <c r="C61">
        <f t="shared" si="1"/>
        <v>10</v>
      </c>
      <c r="D61" t="str">
        <f t="shared" si="2"/>
        <v>10 (0)</v>
      </c>
      <c r="E61">
        <v>31.414999999999999</v>
      </c>
      <c r="F61">
        <v>31.42</v>
      </c>
      <c r="G61">
        <f>IFERROR(VLOOKUP(F61,'rt.comb'!$A:$B,2,FALSE),F61)</f>
        <v>31.42</v>
      </c>
      <c r="H61" t="str">
        <f>IFERROR(VLOOKUP(G61,compounds!$A:$D,4,FALSE),"")</f>
        <v/>
      </c>
      <c r="I61">
        <v>9624619</v>
      </c>
      <c r="J61" s="4">
        <f t="shared" si="0"/>
        <v>46115552</v>
      </c>
      <c r="K61" s="4">
        <f>VLOOKUP($C61,rosie!$B$7:$D$38,2,FALSE)</f>
        <v>4.9000000000000004</v>
      </c>
      <c r="L61" s="4">
        <f>VLOOKUP(C61,rosie!$B$7:$F$66,5,FALSE)</f>
        <v>1.1399999999999999</v>
      </c>
      <c r="M61" s="4">
        <f>VLOOKUP($C61,rosie!$B$7:$D$38,3,FALSE)</f>
        <v>0</v>
      </c>
      <c r="N61" s="4" t="str">
        <f>VLOOKUP($C61,rosie!$B$7:$E$38,4,FALSE)</f>
        <v>l</v>
      </c>
      <c r="O61" s="4">
        <f t="shared" si="3"/>
        <v>0.63889768440276073</v>
      </c>
      <c r="P61" s="4">
        <f>VLOOKUP(A61,RESULTS!$A:$M,13,FALSE)</f>
        <v>1</v>
      </c>
      <c r="Q61" s="4">
        <v>2</v>
      </c>
      <c r="R61" s="4" t="str">
        <f>IF(VLOOKUP(C61,rosie!B:J,8,FALSE)=0,"x_x_x_x",VLOOKUP(C61,rosie!B:J,8,FALSE))</f>
        <v>3_5_31_2023</v>
      </c>
    </row>
    <row r="62" spans="1:18" x14ac:dyDescent="0.2">
      <c r="A62" t="s">
        <v>12</v>
      </c>
      <c r="B62" t="str">
        <f>IFERROR(VLOOKUP(A62,fix!$E:$F,2,FALSE),"")</f>
        <v/>
      </c>
      <c r="C62">
        <f t="shared" si="1"/>
        <v>10</v>
      </c>
      <c r="D62" t="str">
        <f t="shared" si="2"/>
        <v>10 (0)</v>
      </c>
      <c r="E62">
        <v>31.617999999999999</v>
      </c>
      <c r="F62">
        <v>31.62</v>
      </c>
      <c r="G62">
        <f>IFERROR(VLOOKUP(F62,'rt.comb'!$A:$B,2,FALSE),F62)</f>
        <v>31.62</v>
      </c>
      <c r="H62" t="str">
        <f>IFERROR(VLOOKUP(G62,compounds!$A:$D,4,FALSE),"")</f>
        <v/>
      </c>
      <c r="I62">
        <v>27358358</v>
      </c>
      <c r="J62" s="4">
        <f t="shared" si="0"/>
        <v>46115552</v>
      </c>
      <c r="K62" s="4">
        <f>VLOOKUP($C62,rosie!$B$7:$D$38,2,FALSE)</f>
        <v>4.9000000000000004</v>
      </c>
      <c r="L62" s="4">
        <f>VLOOKUP(C62,rosie!$B$7:$F$66,5,FALSE)</f>
        <v>1.1399999999999999</v>
      </c>
      <c r="M62" s="4">
        <f>VLOOKUP($C62,rosie!$B$7:$D$38,3,FALSE)</f>
        <v>0</v>
      </c>
      <c r="N62" s="4" t="str">
        <f>VLOOKUP($C62,rosie!$B$7:$E$38,4,FALSE)</f>
        <v>l</v>
      </c>
      <c r="O62" s="4">
        <f t="shared" si="3"/>
        <v>1.816091792855566</v>
      </c>
      <c r="P62" s="4">
        <f>VLOOKUP(A62,RESULTS!$A:$M,13,FALSE)</f>
        <v>1</v>
      </c>
      <c r="Q62" s="4">
        <v>2</v>
      </c>
      <c r="R62" s="4" t="str">
        <f>IF(VLOOKUP(C62,rosie!B:J,8,FALSE)=0,"x_x_x_x",VLOOKUP(C62,rosie!B:J,8,FALSE))</f>
        <v>3_5_31_2023</v>
      </c>
    </row>
    <row r="63" spans="1:18" x14ac:dyDescent="0.2">
      <c r="A63" t="s">
        <v>12</v>
      </c>
      <c r="B63" t="str">
        <f>IFERROR(VLOOKUP(A63,fix!$E:$F,2,FALSE),"")</f>
        <v/>
      </c>
      <c r="C63">
        <f t="shared" si="1"/>
        <v>10</v>
      </c>
      <c r="D63" t="str">
        <f t="shared" si="2"/>
        <v>10 (0)</v>
      </c>
      <c r="E63">
        <v>32.387</v>
      </c>
      <c r="F63">
        <v>32.39</v>
      </c>
      <c r="G63">
        <f>IFERROR(VLOOKUP(F63,'rt.comb'!$A:$B,2,FALSE),F63)</f>
        <v>32.39</v>
      </c>
      <c r="H63" t="str">
        <f>IFERROR(VLOOKUP(G63,compounds!$A:$D,4,FALSE),"")</f>
        <v/>
      </c>
      <c r="I63">
        <v>28897750</v>
      </c>
      <c r="J63" s="4">
        <f t="shared" si="0"/>
        <v>46115552</v>
      </c>
      <c r="K63" s="4">
        <f>VLOOKUP($C63,rosie!$B$7:$D$38,2,FALSE)</f>
        <v>4.9000000000000004</v>
      </c>
      <c r="L63" s="4">
        <f>VLOOKUP(C63,rosie!$B$7:$F$66,5,FALSE)</f>
        <v>1.1399999999999999</v>
      </c>
      <c r="M63" s="4">
        <f>VLOOKUP($C63,rosie!$B$7:$D$38,3,FALSE)</f>
        <v>0</v>
      </c>
      <c r="N63" s="4" t="str">
        <f>VLOOKUP($C63,rosie!$B$7:$E$38,4,FALSE)</f>
        <v>l</v>
      </c>
      <c r="O63" s="4">
        <f t="shared" si="3"/>
        <v>1.9182791089652358</v>
      </c>
      <c r="P63" s="4">
        <f>VLOOKUP(A63,RESULTS!$A:$M,13,FALSE)</f>
        <v>1</v>
      </c>
      <c r="Q63" s="4">
        <v>2</v>
      </c>
      <c r="R63" s="4" t="str">
        <f>IF(VLOOKUP(C63,rosie!B:J,8,FALSE)=0,"x_x_x_x",VLOOKUP(C63,rosie!B:J,8,FALSE))</f>
        <v>3_5_31_2023</v>
      </c>
    </row>
    <row r="64" spans="1:18" x14ac:dyDescent="0.2">
      <c r="A64" t="s">
        <v>12</v>
      </c>
      <c r="B64" t="str">
        <f>IFERROR(VLOOKUP(A64,fix!$E:$F,2,FALSE),"")</f>
        <v/>
      </c>
      <c r="C64">
        <f t="shared" si="1"/>
        <v>10</v>
      </c>
      <c r="D64" t="str">
        <f t="shared" si="2"/>
        <v>10 (0)</v>
      </c>
      <c r="E64">
        <v>32.503</v>
      </c>
      <c r="F64">
        <v>32.5</v>
      </c>
      <c r="G64">
        <f>IFERROR(VLOOKUP(F64,'rt.comb'!$A:$B,2,FALSE),F64)</f>
        <v>32.5</v>
      </c>
      <c r="H64" t="str">
        <f>IFERROR(VLOOKUP(G64,compounds!$A:$D,4,FALSE),"")</f>
        <v/>
      </c>
      <c r="I64">
        <v>12327502</v>
      </c>
      <c r="J64" s="4">
        <f t="shared" si="0"/>
        <v>46115552</v>
      </c>
      <c r="K64" s="4">
        <f>VLOOKUP($C64,rosie!$B$7:$D$38,2,FALSE)</f>
        <v>4.9000000000000004</v>
      </c>
      <c r="L64" s="4">
        <f>VLOOKUP(C64,rosie!$B$7:$F$66,5,FALSE)</f>
        <v>1.1399999999999999</v>
      </c>
      <c r="M64" s="4">
        <f>VLOOKUP($C64,rosie!$B$7:$D$38,3,FALSE)</f>
        <v>0</v>
      </c>
      <c r="N64" s="4" t="str">
        <f>VLOOKUP($C64,rosie!$B$7:$E$38,4,FALSE)</f>
        <v>l</v>
      </c>
      <c r="O64" s="4">
        <f t="shared" si="3"/>
        <v>0.81831940384033919</v>
      </c>
      <c r="P64" s="4">
        <f>VLOOKUP(A64,RESULTS!$A:$M,13,FALSE)</f>
        <v>1</v>
      </c>
      <c r="Q64" s="4">
        <v>2</v>
      </c>
      <c r="R64" s="4" t="str">
        <f>IF(VLOOKUP(C64,rosie!B:J,8,FALSE)=0,"x_x_x_x",VLOOKUP(C64,rosie!B:J,8,FALSE))</f>
        <v>3_5_31_2023</v>
      </c>
    </row>
    <row r="65" spans="1:18" x14ac:dyDescent="0.2">
      <c r="A65" t="s">
        <v>12</v>
      </c>
      <c r="B65" t="str">
        <f>IFERROR(VLOOKUP(A65,fix!$E:$F,2,FALSE),"")</f>
        <v/>
      </c>
      <c r="C65">
        <f t="shared" si="1"/>
        <v>10</v>
      </c>
      <c r="D65" t="str">
        <f t="shared" si="2"/>
        <v>10 (0)</v>
      </c>
      <c r="E65">
        <v>32.878999999999998</v>
      </c>
      <c r="F65">
        <v>32.880000000000003</v>
      </c>
      <c r="G65">
        <f>IFERROR(VLOOKUP(F65,'rt.comb'!$A:$B,2,FALSE),F65)</f>
        <v>32.880000000000003</v>
      </c>
      <c r="H65" t="str">
        <f>IFERROR(VLOOKUP(G65,compounds!$A:$D,4,FALSE),"")</f>
        <v>homosalate</v>
      </c>
      <c r="I65">
        <v>358440965</v>
      </c>
      <c r="J65" s="4">
        <f t="shared" si="0"/>
        <v>46115552</v>
      </c>
      <c r="K65" s="4">
        <f>VLOOKUP($C65,rosie!$B$7:$D$38,2,FALSE)</f>
        <v>4.9000000000000004</v>
      </c>
      <c r="L65" s="4">
        <f>VLOOKUP(C65,rosie!$B$7:$F$66,5,FALSE)</f>
        <v>1.1399999999999999</v>
      </c>
      <c r="M65" s="4">
        <f>VLOOKUP($C65,rosie!$B$7:$D$38,3,FALSE)</f>
        <v>0</v>
      </c>
      <c r="N65" s="4" t="str">
        <f>VLOOKUP($C65,rosie!$B$7:$E$38,4,FALSE)</f>
        <v>l</v>
      </c>
      <c r="O65" s="4">
        <f t="shared" si="3"/>
        <v>23.79388758491022</v>
      </c>
      <c r="P65" s="4">
        <f>VLOOKUP(A65,RESULTS!$A:$M,13,FALSE)</f>
        <v>1</v>
      </c>
      <c r="Q65" s="4">
        <v>2</v>
      </c>
      <c r="R65" s="4" t="str">
        <f>IF(VLOOKUP(C65,rosie!B:J,8,FALSE)=0,"x_x_x_x",VLOOKUP(C65,rosie!B:J,8,FALSE))</f>
        <v>3_5_31_2023</v>
      </c>
    </row>
    <row r="66" spans="1:18" x14ac:dyDescent="0.2">
      <c r="A66" t="s">
        <v>12</v>
      </c>
      <c r="B66" t="str">
        <f>IFERROR(VLOOKUP(A66,fix!$E:$F,2,FALSE),"")</f>
        <v/>
      </c>
      <c r="C66">
        <f t="shared" si="1"/>
        <v>10</v>
      </c>
      <c r="D66" t="str">
        <f t="shared" si="2"/>
        <v>10 (0)</v>
      </c>
      <c r="E66">
        <v>34.948</v>
      </c>
      <c r="F66">
        <v>34.950000000000003</v>
      </c>
      <c r="G66">
        <f>IFERROR(VLOOKUP(F66,'rt.comb'!$A:$B,2,FALSE),F66)</f>
        <v>34.950000000000003</v>
      </c>
      <c r="H66" t="str">
        <f>IFERROR(VLOOKUP(G66,compounds!$A:$D,4,FALSE),"")</f>
        <v/>
      </c>
      <c r="I66">
        <v>12168932</v>
      </c>
      <c r="J66" s="4">
        <f t="shared" ref="J66:J129" si="4">SUMIFS($I:$I,$A:$A,A66,G:G,19.5)</f>
        <v>46115552</v>
      </c>
      <c r="K66" s="4">
        <f>VLOOKUP($C66,rosie!$B$7:$D$38,2,FALSE)</f>
        <v>4.9000000000000004</v>
      </c>
      <c r="L66" s="4">
        <f>VLOOKUP(C66,rosie!$B$7:$F$66,5,FALSE)</f>
        <v>1.1399999999999999</v>
      </c>
      <c r="M66" s="4">
        <f>VLOOKUP($C66,rosie!$B$7:$D$38,3,FALSE)</f>
        <v>0</v>
      </c>
      <c r="N66" s="4" t="str">
        <f>VLOOKUP($C66,rosie!$B$7:$E$38,4,FALSE)</f>
        <v>l</v>
      </c>
      <c r="O66" s="4">
        <f t="shared" si="3"/>
        <v>0.80779327227962539</v>
      </c>
      <c r="P66" s="4">
        <f>VLOOKUP(A66,RESULTS!$A:$M,13,FALSE)</f>
        <v>1</v>
      </c>
      <c r="Q66" s="4">
        <v>2</v>
      </c>
      <c r="R66" s="4" t="str">
        <f>IF(VLOOKUP(C66,rosie!B:J,8,FALSE)=0,"x_x_x_x",VLOOKUP(C66,rosie!B:J,8,FALSE))</f>
        <v>3_5_31_2023</v>
      </c>
    </row>
    <row r="67" spans="1:18" x14ac:dyDescent="0.2">
      <c r="A67" t="s">
        <v>12</v>
      </c>
      <c r="B67" t="str">
        <f>IFERROR(VLOOKUP(A67,fix!$E:$F,2,FALSE),"")</f>
        <v/>
      </c>
      <c r="C67">
        <f t="shared" ref="C67:C130" si="5">VALUE(IF(B67="",LEFT(A67,FIND("-",A67)-1),B67))</f>
        <v>10</v>
      </c>
      <c r="D67" t="str">
        <f t="shared" ref="D67:D130" si="6">C67&amp;" ("&amp;M67&amp;")"</f>
        <v>10 (0)</v>
      </c>
      <c r="E67">
        <v>35.131</v>
      </c>
      <c r="F67">
        <v>35.130000000000003</v>
      </c>
      <c r="G67">
        <f>IFERROR(VLOOKUP(F67,'rt.comb'!$A:$B,2,FALSE),F67)</f>
        <v>35.130000000000003</v>
      </c>
      <c r="H67" t="str">
        <f>IFERROR(VLOOKUP(G67,compounds!$A:$D,4,FALSE),"")</f>
        <v/>
      </c>
      <c r="I67">
        <v>86614349</v>
      </c>
      <c r="J67" s="4">
        <f t="shared" si="4"/>
        <v>46115552</v>
      </c>
      <c r="K67" s="4">
        <f>VLOOKUP($C67,rosie!$B$7:$D$38,2,FALSE)</f>
        <v>4.9000000000000004</v>
      </c>
      <c r="L67" s="4">
        <f>VLOOKUP(C67,rosie!$B$7:$F$66,5,FALSE)</f>
        <v>1.1399999999999999</v>
      </c>
      <c r="M67" s="4">
        <f>VLOOKUP($C67,rosie!$B$7:$D$38,3,FALSE)</f>
        <v>0</v>
      </c>
      <c r="N67" s="4" t="str">
        <f>VLOOKUP($C67,rosie!$B$7:$E$38,4,FALSE)</f>
        <v>l</v>
      </c>
      <c r="O67" s="4">
        <f t="shared" ref="O67:O130" si="7">IFERROR((30/J67*I67)/K67/Q67,0)</f>
        <v>5.7495997516527746</v>
      </c>
      <c r="P67" s="4">
        <f>VLOOKUP(A67,RESULTS!$A:$M,13,FALSE)</f>
        <v>1</v>
      </c>
      <c r="Q67" s="4">
        <v>2</v>
      </c>
      <c r="R67" s="4" t="str">
        <f>IF(VLOOKUP(C67,rosie!B:J,8,FALSE)=0,"x_x_x_x",VLOOKUP(C67,rosie!B:J,8,FALSE))</f>
        <v>3_5_31_2023</v>
      </c>
    </row>
    <row r="68" spans="1:18" x14ac:dyDescent="0.2">
      <c r="A68" t="s">
        <v>12</v>
      </c>
      <c r="B68" t="str">
        <f>IFERROR(VLOOKUP(A68,fix!$E:$F,2,FALSE),"")</f>
        <v/>
      </c>
      <c r="C68">
        <f t="shared" si="5"/>
        <v>10</v>
      </c>
      <c r="D68" t="str">
        <f t="shared" si="6"/>
        <v>10 (0)</v>
      </c>
      <c r="E68">
        <v>36.366999999999997</v>
      </c>
      <c r="F68">
        <v>36.369999999999997</v>
      </c>
      <c r="G68">
        <f>IFERROR(VLOOKUP(F68,'rt.comb'!$A:$B,2,FALSE),F68)</f>
        <v>36.369999999999997</v>
      </c>
      <c r="H68" t="str">
        <f>IFERROR(VLOOKUP(G68,compounds!$A:$D,4,FALSE),"")</f>
        <v/>
      </c>
      <c r="I68">
        <v>22410179</v>
      </c>
      <c r="J68" s="4">
        <f t="shared" si="4"/>
        <v>46115552</v>
      </c>
      <c r="K68" s="4">
        <f>VLOOKUP($C68,rosie!$B$7:$D$38,2,FALSE)</f>
        <v>4.9000000000000004</v>
      </c>
      <c r="L68" s="4">
        <f>VLOOKUP(C68,rosie!$B$7:$F$66,5,FALSE)</f>
        <v>1.1399999999999999</v>
      </c>
      <c r="M68" s="4">
        <f>VLOOKUP($C68,rosie!$B$7:$D$38,3,FALSE)</f>
        <v>0</v>
      </c>
      <c r="N68" s="4" t="str">
        <f>VLOOKUP($C68,rosie!$B$7:$E$38,4,FALSE)</f>
        <v>l</v>
      </c>
      <c r="O68" s="4">
        <f t="shared" si="7"/>
        <v>1.4876237147830345</v>
      </c>
      <c r="P68" s="4">
        <f>VLOOKUP(A68,RESULTS!$A:$M,13,FALSE)</f>
        <v>1</v>
      </c>
      <c r="Q68" s="4">
        <v>2</v>
      </c>
      <c r="R68" s="4" t="str">
        <f>IF(VLOOKUP(C68,rosie!B:J,8,FALSE)=0,"x_x_x_x",VLOOKUP(C68,rosie!B:J,8,FALSE))</f>
        <v>3_5_31_2023</v>
      </c>
    </row>
    <row r="69" spans="1:18" x14ac:dyDescent="0.2">
      <c r="A69" t="s">
        <v>111</v>
      </c>
      <c r="B69" t="str">
        <f>IFERROR(VLOOKUP(A69,fix!$E:$F,2,FALSE),"")</f>
        <v/>
      </c>
      <c r="C69">
        <f t="shared" si="5"/>
        <v>1172</v>
      </c>
      <c r="D69" t="str">
        <f t="shared" si="6"/>
        <v>1172 (0)</v>
      </c>
      <c r="E69">
        <v>4.3620000000000001</v>
      </c>
      <c r="F69">
        <v>4.3600000000000003</v>
      </c>
      <c r="G69">
        <f>IFERROR(VLOOKUP(F69,'rt.comb'!$A:$B,2,FALSE),F69)</f>
        <v>4.3600000000000003</v>
      </c>
      <c r="H69" t="str">
        <f>IFERROR(VLOOKUP(G69,compounds!$A:$D,4,FALSE),"")</f>
        <v/>
      </c>
      <c r="I69">
        <v>9931746</v>
      </c>
      <c r="J69" s="4">
        <f t="shared" si="4"/>
        <v>66859001</v>
      </c>
      <c r="K69" s="4">
        <f>VLOOKUP($C69,rosie!$B$7:$D$38,2,FALSE)</f>
        <v>4.1900000000000004</v>
      </c>
      <c r="L69" s="4">
        <f>VLOOKUP(C69,rosie!$B$7:$F$66,5,FALSE)</f>
        <v>0.99</v>
      </c>
      <c r="M69" s="4">
        <f>VLOOKUP($C69,rosie!$B$7:$D$38,3,FALSE)</f>
        <v>0</v>
      </c>
      <c r="N69" s="4" t="str">
        <f>VLOOKUP($C69,rosie!$B$7:$E$38,4,FALSE)</f>
        <v>l</v>
      </c>
      <c r="O69" s="4">
        <f t="shared" si="7"/>
        <v>0.53179341717921447</v>
      </c>
      <c r="P69" s="4">
        <f>VLOOKUP(A69,RESULTS!$A:$M,13,FALSE)</f>
        <v>1</v>
      </c>
      <c r="Q69" s="4">
        <v>2</v>
      </c>
      <c r="R69" s="4" t="str">
        <f>IF(VLOOKUP(C69,rosie!B:J,8,FALSE)=0,"x_x_x_x",VLOOKUP(C69,rosie!B:J,8,FALSE))</f>
        <v>7_5_31_2023</v>
      </c>
    </row>
    <row r="70" spans="1:18" x14ac:dyDescent="0.2">
      <c r="A70" t="s">
        <v>111</v>
      </c>
      <c r="B70" t="str">
        <f>IFERROR(VLOOKUP(A70,fix!$E:$F,2,FALSE),"")</f>
        <v/>
      </c>
      <c r="C70">
        <f t="shared" si="5"/>
        <v>1172</v>
      </c>
      <c r="D70" t="str">
        <f t="shared" si="6"/>
        <v>1172 (0)</v>
      </c>
      <c r="E70">
        <v>4.3949999999999996</v>
      </c>
      <c r="F70">
        <v>4.4000000000000004</v>
      </c>
      <c r="G70">
        <f>IFERROR(VLOOKUP(F70,'rt.comb'!$A:$B,2,FALSE),F70)</f>
        <v>4.4000000000000004</v>
      </c>
      <c r="H70" t="str">
        <f>IFERROR(VLOOKUP(G70,compounds!$A:$D,4,FALSE),"")</f>
        <v/>
      </c>
      <c r="I70">
        <v>7472488</v>
      </c>
      <c r="J70" s="4">
        <f t="shared" si="4"/>
        <v>66859001</v>
      </c>
      <c r="K70" s="4">
        <f>VLOOKUP($C70,rosie!$B$7:$D$38,2,FALSE)</f>
        <v>4.1900000000000004</v>
      </c>
      <c r="L70" s="4">
        <f>VLOOKUP(C70,rosie!$B$7:$F$66,5,FALSE)</f>
        <v>0.99</v>
      </c>
      <c r="M70" s="4">
        <f>VLOOKUP($C70,rosie!$B$7:$D$38,3,FALSE)</f>
        <v>0</v>
      </c>
      <c r="N70" s="4" t="str">
        <f>VLOOKUP($C70,rosie!$B$7:$E$38,4,FALSE)</f>
        <v>l</v>
      </c>
      <c r="O70" s="4">
        <f t="shared" si="7"/>
        <v>0.40011292358369555</v>
      </c>
      <c r="P70" s="4">
        <f>VLOOKUP(A70,RESULTS!$A:$M,13,FALSE)</f>
        <v>1</v>
      </c>
      <c r="Q70" s="4">
        <v>2</v>
      </c>
      <c r="R70" s="4" t="str">
        <f>IF(VLOOKUP(C70,rosie!B:J,8,FALSE)=0,"x_x_x_x",VLOOKUP(C70,rosie!B:J,8,FALSE))</f>
        <v>7_5_31_2023</v>
      </c>
    </row>
    <row r="71" spans="1:18" x14ac:dyDescent="0.2">
      <c r="A71" t="s">
        <v>111</v>
      </c>
      <c r="B71" t="str">
        <f>IFERROR(VLOOKUP(A71,fix!$E:$F,2,FALSE),"")</f>
        <v/>
      </c>
      <c r="C71">
        <f t="shared" si="5"/>
        <v>1172</v>
      </c>
      <c r="D71" t="str">
        <f t="shared" si="6"/>
        <v>1172 (0)</v>
      </c>
      <c r="E71">
        <v>4.8680000000000003</v>
      </c>
      <c r="F71">
        <v>4.87</v>
      </c>
      <c r="G71">
        <f>IFERROR(VLOOKUP(F71,'rt.comb'!$A:$B,2,FALSE),F71)</f>
        <v>4.87</v>
      </c>
      <c r="H71" t="str">
        <f>IFERROR(VLOOKUP(G71,compounds!$A:$D,4,FALSE),"")</f>
        <v/>
      </c>
      <c r="I71">
        <v>29238131</v>
      </c>
      <c r="J71" s="4">
        <f t="shared" si="4"/>
        <v>66859001</v>
      </c>
      <c r="K71" s="4">
        <f>VLOOKUP($C71,rosie!$B$7:$D$38,2,FALSE)</f>
        <v>4.1900000000000004</v>
      </c>
      <c r="L71" s="4">
        <f>VLOOKUP(C71,rosie!$B$7:$F$66,5,FALSE)</f>
        <v>0.99</v>
      </c>
      <c r="M71" s="4">
        <f>VLOOKUP($C71,rosie!$B$7:$D$38,3,FALSE)</f>
        <v>0</v>
      </c>
      <c r="N71" s="4" t="str">
        <f>VLOOKUP($C71,rosie!$B$7:$E$38,4,FALSE)</f>
        <v>l</v>
      </c>
      <c r="O71" s="4">
        <f t="shared" si="7"/>
        <v>1.5655500650563883</v>
      </c>
      <c r="P71" s="4">
        <f>VLOOKUP(A71,RESULTS!$A:$M,13,FALSE)</f>
        <v>1</v>
      </c>
      <c r="Q71" s="4">
        <v>2</v>
      </c>
      <c r="R71" s="4" t="str">
        <f>IF(VLOOKUP(C71,rosie!B:J,8,FALSE)=0,"x_x_x_x",VLOOKUP(C71,rosie!B:J,8,FALSE))</f>
        <v>7_5_31_2023</v>
      </c>
    </row>
    <row r="72" spans="1:18" x14ac:dyDescent="0.2">
      <c r="A72" t="s">
        <v>111</v>
      </c>
      <c r="B72" t="str">
        <f>IFERROR(VLOOKUP(A72,fix!$E:$F,2,FALSE),"")</f>
        <v/>
      </c>
      <c r="C72">
        <f t="shared" si="5"/>
        <v>1172</v>
      </c>
      <c r="D72" t="str">
        <f t="shared" si="6"/>
        <v>1172 (0)</v>
      </c>
      <c r="E72">
        <v>5.4240000000000004</v>
      </c>
      <c r="F72">
        <v>5.42</v>
      </c>
      <c r="G72">
        <f>IFERROR(VLOOKUP(F72,'rt.comb'!$A:$B,2,FALSE),F72)</f>
        <v>5.43</v>
      </c>
      <c r="H72" t="str">
        <f>IFERROR(VLOOKUP(G72,compounds!$A:$D,4,FALSE),"")</f>
        <v>hydroxymethylpentanone</v>
      </c>
      <c r="I72">
        <v>183125654</v>
      </c>
      <c r="J72" s="4">
        <f t="shared" si="4"/>
        <v>66859001</v>
      </c>
      <c r="K72" s="4">
        <f>VLOOKUP($C72,rosie!$B$7:$D$38,2,FALSE)</f>
        <v>4.1900000000000004</v>
      </c>
      <c r="L72" s="4">
        <f>VLOOKUP(C72,rosie!$B$7:$F$66,5,FALSE)</f>
        <v>0.99</v>
      </c>
      <c r="M72" s="4">
        <f>VLOOKUP($C72,rosie!$B$7:$D$38,3,FALSE)</f>
        <v>0</v>
      </c>
      <c r="N72" s="4" t="str">
        <f>VLOOKUP($C72,rosie!$B$7:$E$38,4,FALSE)</f>
        <v>l</v>
      </c>
      <c r="O72" s="4">
        <f t="shared" si="7"/>
        <v>9.8054276975909858</v>
      </c>
      <c r="P72" s="4">
        <f>VLOOKUP(A72,RESULTS!$A:$M,13,FALSE)</f>
        <v>1</v>
      </c>
      <c r="Q72" s="4">
        <v>2</v>
      </c>
      <c r="R72" s="4" t="str">
        <f>IF(VLOOKUP(C72,rosie!B:J,8,FALSE)=0,"x_x_x_x",VLOOKUP(C72,rosie!B:J,8,FALSE))</f>
        <v>7_5_31_2023</v>
      </c>
    </row>
    <row r="73" spans="1:18" x14ac:dyDescent="0.2">
      <c r="A73" t="s">
        <v>111</v>
      </c>
      <c r="B73" t="str">
        <f>IFERROR(VLOOKUP(A73,fix!$E:$F,2,FALSE),"")</f>
        <v/>
      </c>
      <c r="C73">
        <f t="shared" si="5"/>
        <v>1172</v>
      </c>
      <c r="D73" t="str">
        <f t="shared" si="6"/>
        <v>1172 (0)</v>
      </c>
      <c r="E73">
        <v>5.7539999999999996</v>
      </c>
      <c r="F73">
        <v>5.75</v>
      </c>
      <c r="G73">
        <f>IFERROR(VLOOKUP(F73,'rt.comb'!$A:$B,2,FALSE),F73)</f>
        <v>5.76</v>
      </c>
      <c r="H73" t="str">
        <f>IFERROR(VLOOKUP(G73,compounds!$A:$D,4,FALSE),"")</f>
        <v>zhexenol</v>
      </c>
      <c r="I73">
        <v>146781955</v>
      </c>
      <c r="J73" s="4">
        <f t="shared" si="4"/>
        <v>66859001</v>
      </c>
      <c r="K73" s="4">
        <f>VLOOKUP($C73,rosie!$B$7:$D$38,2,FALSE)</f>
        <v>4.1900000000000004</v>
      </c>
      <c r="L73" s="4">
        <f>VLOOKUP(C73,rosie!$B$7:$F$66,5,FALSE)</f>
        <v>0.99</v>
      </c>
      <c r="M73" s="4">
        <f>VLOOKUP($C73,rosie!$B$7:$D$38,3,FALSE)</f>
        <v>0</v>
      </c>
      <c r="N73" s="4" t="str">
        <f>VLOOKUP($C73,rosie!$B$7:$E$38,4,FALSE)</f>
        <v>l</v>
      </c>
      <c r="O73" s="4">
        <f t="shared" si="7"/>
        <v>7.8594113693297922</v>
      </c>
      <c r="P73" s="4">
        <f>VLOOKUP(A73,RESULTS!$A:$M,13,FALSE)</f>
        <v>1</v>
      </c>
      <c r="Q73" s="4">
        <v>2</v>
      </c>
      <c r="R73" s="4" t="str">
        <f>IF(VLOOKUP(C73,rosie!B:J,8,FALSE)=0,"x_x_x_x",VLOOKUP(C73,rosie!B:J,8,FALSE))</f>
        <v>7_5_31_2023</v>
      </c>
    </row>
    <row r="74" spans="1:18" x14ac:dyDescent="0.2">
      <c r="A74" t="s">
        <v>111</v>
      </c>
      <c r="B74" t="str">
        <f>IFERROR(VLOOKUP(A74,fix!$E:$F,2,FALSE),"")</f>
        <v/>
      </c>
      <c r="C74">
        <f t="shared" si="5"/>
        <v>1172</v>
      </c>
      <c r="D74" t="str">
        <f t="shared" si="6"/>
        <v>1172 (0)</v>
      </c>
      <c r="E74">
        <v>5.8810000000000002</v>
      </c>
      <c r="F74">
        <v>5.88</v>
      </c>
      <c r="G74">
        <f>IFERROR(VLOOKUP(F74,'rt.comb'!$A:$B,2,FALSE),F74)</f>
        <v>5.88</v>
      </c>
      <c r="H74" t="str">
        <f>IFERROR(VLOOKUP(G74,compounds!$A:$D,4,FALSE),"")</f>
        <v/>
      </c>
      <c r="I74">
        <v>29393202</v>
      </c>
      <c r="J74" s="4">
        <f t="shared" si="4"/>
        <v>66859001</v>
      </c>
      <c r="K74" s="4">
        <f>VLOOKUP($C74,rosie!$B$7:$D$38,2,FALSE)</f>
        <v>4.1900000000000004</v>
      </c>
      <c r="L74" s="4">
        <f>VLOOKUP(C74,rosie!$B$7:$F$66,5,FALSE)</f>
        <v>0.99</v>
      </c>
      <c r="M74" s="4">
        <f>VLOOKUP($C74,rosie!$B$7:$D$38,3,FALSE)</f>
        <v>0</v>
      </c>
      <c r="N74" s="4" t="str">
        <f>VLOOKUP($C74,rosie!$B$7:$E$38,4,FALSE)</f>
        <v>l</v>
      </c>
      <c r="O74" s="4">
        <f t="shared" si="7"/>
        <v>1.5738533117358138</v>
      </c>
      <c r="P74" s="4">
        <f>VLOOKUP(A74,RESULTS!$A:$M,13,FALSE)</f>
        <v>1</v>
      </c>
      <c r="Q74" s="4">
        <v>2</v>
      </c>
      <c r="R74" s="4" t="str">
        <f>IF(VLOOKUP(C74,rosie!B:J,8,FALSE)=0,"x_x_x_x",VLOOKUP(C74,rosie!B:J,8,FALSE))</f>
        <v>7_5_31_2023</v>
      </c>
    </row>
    <row r="75" spans="1:18" x14ac:dyDescent="0.2">
      <c r="A75" t="s">
        <v>111</v>
      </c>
      <c r="B75" t="str">
        <f>IFERROR(VLOOKUP(A75,fix!$E:$F,2,FALSE),"")</f>
        <v/>
      </c>
      <c r="C75">
        <f t="shared" si="5"/>
        <v>1172</v>
      </c>
      <c r="D75" t="str">
        <f t="shared" si="6"/>
        <v>1172 (0)</v>
      </c>
      <c r="E75">
        <v>7.1</v>
      </c>
      <c r="F75">
        <v>7.1</v>
      </c>
      <c r="G75">
        <f>IFERROR(VLOOKUP(F75,'rt.comb'!$A:$B,2,FALSE),F75)</f>
        <v>7.1</v>
      </c>
      <c r="H75" t="str">
        <f>IFERROR(VLOOKUP(G75,compounds!$A:$D,4,FALSE),"")</f>
        <v>heptanal</v>
      </c>
      <c r="I75">
        <v>7547455</v>
      </c>
      <c r="J75" s="4">
        <f t="shared" si="4"/>
        <v>66859001</v>
      </c>
      <c r="K75" s="4">
        <f>VLOOKUP($C75,rosie!$B$7:$D$38,2,FALSE)</f>
        <v>4.1900000000000004</v>
      </c>
      <c r="L75" s="4">
        <f>VLOOKUP(C75,rosie!$B$7:$F$66,5,FALSE)</f>
        <v>0.99</v>
      </c>
      <c r="M75" s="4">
        <f>VLOOKUP($C75,rosie!$B$7:$D$38,3,FALSE)</f>
        <v>0</v>
      </c>
      <c r="N75" s="4" t="str">
        <f>VLOOKUP($C75,rosie!$B$7:$E$38,4,FALSE)</f>
        <v>l</v>
      </c>
      <c r="O75" s="4">
        <f t="shared" si="7"/>
        <v>0.4041270170880677</v>
      </c>
      <c r="P75" s="4">
        <f>VLOOKUP(A75,RESULTS!$A:$M,13,FALSE)</f>
        <v>1</v>
      </c>
      <c r="Q75" s="4">
        <v>2</v>
      </c>
      <c r="R75" s="4" t="str">
        <f>IF(VLOOKUP(C75,rosie!B:J,8,FALSE)=0,"x_x_x_x",VLOOKUP(C75,rosie!B:J,8,FALSE))</f>
        <v>7_5_31_2023</v>
      </c>
    </row>
    <row r="76" spans="1:18" x14ac:dyDescent="0.2">
      <c r="A76" t="s">
        <v>111</v>
      </c>
      <c r="B76" t="str">
        <f>IFERROR(VLOOKUP(A76,fix!$E:$F,2,FALSE),"")</f>
        <v/>
      </c>
      <c r="C76">
        <f t="shared" si="5"/>
        <v>1172</v>
      </c>
      <c r="D76" t="str">
        <f t="shared" si="6"/>
        <v>1172 (0)</v>
      </c>
      <c r="E76">
        <v>7.51</v>
      </c>
      <c r="F76">
        <v>7.51</v>
      </c>
      <c r="G76">
        <f>IFERROR(VLOOKUP(F76,'rt.comb'!$A:$B,2,FALSE),F76)</f>
        <v>7.51</v>
      </c>
      <c r="H76" t="str">
        <f>IFERROR(VLOOKUP(G76,compounds!$A:$D,4,FALSE),"")</f>
        <v>cyclopentane</v>
      </c>
      <c r="I76">
        <v>15453571</v>
      </c>
      <c r="J76" s="4">
        <f t="shared" si="4"/>
        <v>66859001</v>
      </c>
      <c r="K76" s="4">
        <f>VLOOKUP($C76,rosie!$B$7:$D$38,2,FALSE)</f>
        <v>4.1900000000000004</v>
      </c>
      <c r="L76" s="4">
        <f>VLOOKUP(C76,rosie!$B$7:$F$66,5,FALSE)</f>
        <v>0.99</v>
      </c>
      <c r="M76" s="4">
        <f>VLOOKUP($C76,rosie!$B$7:$D$38,3,FALSE)</f>
        <v>0</v>
      </c>
      <c r="N76" s="4" t="str">
        <f>VLOOKUP($C76,rosie!$B$7:$E$38,4,FALSE)</f>
        <v>l</v>
      </c>
      <c r="O76" s="4">
        <f t="shared" si="7"/>
        <v>0.82745846799863887</v>
      </c>
      <c r="P76" s="4">
        <f>VLOOKUP(A76,RESULTS!$A:$M,13,FALSE)</f>
        <v>1</v>
      </c>
      <c r="Q76" s="4">
        <v>2</v>
      </c>
      <c r="R76" s="4" t="str">
        <f>IF(VLOOKUP(C76,rosie!B:J,8,FALSE)=0,"x_x_x_x",VLOOKUP(C76,rosie!B:J,8,FALSE))</f>
        <v>7_5_31_2023</v>
      </c>
    </row>
    <row r="77" spans="1:18" x14ac:dyDescent="0.2">
      <c r="A77" t="s">
        <v>111</v>
      </c>
      <c r="B77" t="str">
        <f>IFERROR(VLOOKUP(A77,fix!$E:$F,2,FALSE),"")</f>
        <v/>
      </c>
      <c r="C77">
        <f t="shared" si="5"/>
        <v>1172</v>
      </c>
      <c r="D77" t="str">
        <f t="shared" si="6"/>
        <v>1172 (0)</v>
      </c>
      <c r="E77">
        <v>8.3879999999999999</v>
      </c>
      <c r="F77">
        <v>8.39</v>
      </c>
      <c r="G77">
        <f>IFERROR(VLOOKUP(F77,'rt.comb'!$A:$B,2,FALSE),F77)</f>
        <v>8.39</v>
      </c>
      <c r="H77" t="str">
        <f>IFERROR(VLOOKUP(G77,compounds!$A:$D,4,FALSE),"")</f>
        <v/>
      </c>
      <c r="I77">
        <v>5172546</v>
      </c>
      <c r="J77" s="4">
        <f t="shared" si="4"/>
        <v>66859001</v>
      </c>
      <c r="K77" s="4">
        <f>VLOOKUP($C77,rosie!$B$7:$D$38,2,FALSE)</f>
        <v>4.1900000000000004</v>
      </c>
      <c r="L77" s="4">
        <f>VLOOKUP(C77,rosie!$B$7:$F$66,5,FALSE)</f>
        <v>0.99</v>
      </c>
      <c r="M77" s="4">
        <f>VLOOKUP($C77,rosie!$B$7:$D$38,3,FALSE)</f>
        <v>0</v>
      </c>
      <c r="N77" s="4" t="str">
        <f>VLOOKUP($C77,rosie!$B$7:$E$38,4,FALSE)</f>
        <v>l</v>
      </c>
      <c r="O77" s="4">
        <f t="shared" si="7"/>
        <v>0.27696297437093909</v>
      </c>
      <c r="P77" s="4">
        <f>VLOOKUP(A77,RESULTS!$A:$M,13,FALSE)</f>
        <v>1</v>
      </c>
      <c r="Q77" s="4">
        <v>2</v>
      </c>
      <c r="R77" s="4" t="str">
        <f>IF(VLOOKUP(C77,rosie!B:J,8,FALSE)=0,"x_x_x_x",VLOOKUP(C77,rosie!B:J,8,FALSE))</f>
        <v>7_5_31_2023</v>
      </c>
    </row>
    <row r="78" spans="1:18" x14ac:dyDescent="0.2">
      <c r="A78" t="s">
        <v>111</v>
      </c>
      <c r="B78" t="str">
        <f>IFERROR(VLOOKUP(A78,fix!$E:$F,2,FALSE),"")</f>
        <v/>
      </c>
      <c r="C78">
        <f t="shared" si="5"/>
        <v>1172</v>
      </c>
      <c r="D78" t="str">
        <f t="shared" si="6"/>
        <v>1172 (0)</v>
      </c>
      <c r="E78">
        <v>8.4710000000000001</v>
      </c>
      <c r="F78">
        <v>8.4700000000000006</v>
      </c>
      <c r="G78">
        <f>IFERROR(VLOOKUP(F78,'rt.comb'!$A:$B,2,FALSE),F78)</f>
        <v>8.4700000000000006</v>
      </c>
      <c r="H78" t="str">
        <f>IFERROR(VLOOKUP(G78,compounds!$A:$D,4,FALSE),"")</f>
        <v/>
      </c>
      <c r="I78">
        <v>9849935</v>
      </c>
      <c r="J78" s="4">
        <f t="shared" si="4"/>
        <v>66859001</v>
      </c>
      <c r="K78" s="4">
        <f>VLOOKUP($C78,rosie!$B$7:$D$38,2,FALSE)</f>
        <v>4.1900000000000004</v>
      </c>
      <c r="L78" s="4">
        <f>VLOOKUP(C78,rosie!$B$7:$F$66,5,FALSE)</f>
        <v>0.99</v>
      </c>
      <c r="M78" s="4">
        <f>VLOOKUP($C78,rosie!$B$7:$D$38,3,FALSE)</f>
        <v>0</v>
      </c>
      <c r="N78" s="4" t="str">
        <f>VLOOKUP($C78,rosie!$B$7:$E$38,4,FALSE)</f>
        <v>l</v>
      </c>
      <c r="O78" s="4">
        <f t="shared" si="7"/>
        <v>0.52741286301956836</v>
      </c>
      <c r="P78" s="4">
        <f>VLOOKUP(A78,RESULTS!$A:$M,13,FALSE)</f>
        <v>1</v>
      </c>
      <c r="Q78" s="4">
        <v>2</v>
      </c>
      <c r="R78" s="4" t="str">
        <f>IF(VLOOKUP(C78,rosie!B:J,8,FALSE)=0,"x_x_x_x",VLOOKUP(C78,rosie!B:J,8,FALSE))</f>
        <v>7_5_31_2023</v>
      </c>
    </row>
    <row r="79" spans="1:18" x14ac:dyDescent="0.2">
      <c r="A79" t="s">
        <v>111</v>
      </c>
      <c r="B79" t="str">
        <f>IFERROR(VLOOKUP(A79,fix!$E:$F,2,FALSE),"")</f>
        <v/>
      </c>
      <c r="C79">
        <f t="shared" si="5"/>
        <v>1172</v>
      </c>
      <c r="D79" t="str">
        <f t="shared" si="6"/>
        <v>1172 (0)</v>
      </c>
      <c r="E79">
        <v>8.9209999999999994</v>
      </c>
      <c r="F79">
        <v>8.92</v>
      </c>
      <c r="G79">
        <f>IFERROR(VLOOKUP(F79,'rt.comb'!$A:$B,2,FALSE),F79)</f>
        <v>8.92</v>
      </c>
      <c r="H79" t="str">
        <f>IFERROR(VLOOKUP(G79,compounds!$A:$D,4,FALSE),"")</f>
        <v/>
      </c>
      <c r="I79">
        <v>30798531</v>
      </c>
      <c r="J79" s="4">
        <f t="shared" si="4"/>
        <v>66859001</v>
      </c>
      <c r="K79" s="4">
        <f>VLOOKUP($C79,rosie!$B$7:$D$38,2,FALSE)</f>
        <v>4.1900000000000004</v>
      </c>
      <c r="L79" s="4">
        <f>VLOOKUP(C79,rosie!$B$7:$F$66,5,FALSE)</f>
        <v>0.99</v>
      </c>
      <c r="M79" s="4">
        <f>VLOOKUP($C79,rosie!$B$7:$D$38,3,FALSE)</f>
        <v>0</v>
      </c>
      <c r="N79" s="4" t="str">
        <f>VLOOKUP($C79,rosie!$B$7:$E$38,4,FALSE)</f>
        <v>l</v>
      </c>
      <c r="O79" s="4">
        <f t="shared" si="7"/>
        <v>1.6491013810250452</v>
      </c>
      <c r="P79" s="4">
        <f>VLOOKUP(A79,RESULTS!$A:$M,13,FALSE)</f>
        <v>1</v>
      </c>
      <c r="Q79" s="4">
        <v>2</v>
      </c>
      <c r="R79" s="4" t="str">
        <f>IF(VLOOKUP(C79,rosie!B:J,8,FALSE)=0,"x_x_x_x",VLOOKUP(C79,rosie!B:J,8,FALSE))</f>
        <v>7_5_31_2023</v>
      </c>
    </row>
    <row r="80" spans="1:18" x14ac:dyDescent="0.2">
      <c r="A80" t="s">
        <v>111</v>
      </c>
      <c r="B80" t="str">
        <f>IFERROR(VLOOKUP(A80,fix!$E:$F,2,FALSE),"")</f>
        <v/>
      </c>
      <c r="C80">
        <f t="shared" si="5"/>
        <v>1172</v>
      </c>
      <c r="D80" t="str">
        <f t="shared" si="6"/>
        <v>1172 (0)</v>
      </c>
      <c r="E80">
        <v>9.83</v>
      </c>
      <c r="F80">
        <v>9.83</v>
      </c>
      <c r="G80">
        <f>IFERROR(VLOOKUP(F80,'rt.comb'!$A:$B,2,FALSE),F80)</f>
        <v>9.82</v>
      </c>
      <c r="H80" t="str">
        <f>IFERROR(VLOOKUP(G80,compounds!$A:$D,4,FALSE),"")</f>
        <v>sixmethyl</v>
      </c>
      <c r="I80">
        <v>4043839</v>
      </c>
      <c r="J80" s="4">
        <f t="shared" si="4"/>
        <v>66859001</v>
      </c>
      <c r="K80" s="4">
        <f>VLOOKUP($C80,rosie!$B$7:$D$38,2,FALSE)</f>
        <v>4.1900000000000004</v>
      </c>
      <c r="L80" s="4">
        <f>VLOOKUP(C80,rosie!$B$7:$F$66,5,FALSE)</f>
        <v>0.99</v>
      </c>
      <c r="M80" s="4">
        <f>VLOOKUP($C80,rosie!$B$7:$D$38,3,FALSE)</f>
        <v>0</v>
      </c>
      <c r="N80" s="4" t="str">
        <f>VLOOKUP($C80,rosie!$B$7:$E$38,4,FALSE)</f>
        <v>l</v>
      </c>
      <c r="O80" s="4">
        <f t="shared" si="7"/>
        <v>0.2165265765286967</v>
      </c>
      <c r="P80" s="4">
        <f>VLOOKUP(A80,RESULTS!$A:$M,13,FALSE)</f>
        <v>1</v>
      </c>
      <c r="Q80" s="4">
        <v>2</v>
      </c>
      <c r="R80" s="4" t="str">
        <f>IF(VLOOKUP(C80,rosie!B:J,8,FALSE)=0,"x_x_x_x",VLOOKUP(C80,rosie!B:J,8,FALSE))</f>
        <v>7_5_31_2023</v>
      </c>
    </row>
    <row r="81" spans="1:18" x14ac:dyDescent="0.2">
      <c r="A81" t="s">
        <v>111</v>
      </c>
      <c r="B81" t="str">
        <f>IFERROR(VLOOKUP(A81,fix!$E:$F,2,FALSE),"")</f>
        <v/>
      </c>
      <c r="C81">
        <f t="shared" si="5"/>
        <v>1172</v>
      </c>
      <c r="D81" t="str">
        <f t="shared" si="6"/>
        <v>1172 (0)</v>
      </c>
      <c r="E81">
        <v>10.314</v>
      </c>
      <c r="F81">
        <v>10.31</v>
      </c>
      <c r="G81">
        <f>IFERROR(VLOOKUP(F81,'rt.comb'!$A:$B,2,FALSE),F81)</f>
        <v>10.31</v>
      </c>
      <c r="H81" t="str">
        <f>IFERROR(VLOOKUP(G81,compounds!$A:$D,4,FALSE),"")</f>
        <v>octanal</v>
      </c>
      <c r="I81">
        <v>54025950</v>
      </c>
      <c r="J81" s="4">
        <f t="shared" si="4"/>
        <v>66859001</v>
      </c>
      <c r="K81" s="4">
        <f>VLOOKUP($C81,rosie!$B$7:$D$38,2,FALSE)</f>
        <v>4.1900000000000004</v>
      </c>
      <c r="L81" s="4">
        <f>VLOOKUP(C81,rosie!$B$7:$F$66,5,FALSE)</f>
        <v>0.99</v>
      </c>
      <c r="M81" s="4">
        <f>VLOOKUP($C81,rosie!$B$7:$D$38,3,FALSE)</f>
        <v>0</v>
      </c>
      <c r="N81" s="4" t="str">
        <f>VLOOKUP($C81,rosie!$B$7:$E$38,4,FALSE)</f>
        <v>l</v>
      </c>
      <c r="O81" s="4">
        <f t="shared" si="7"/>
        <v>2.8928090354760765</v>
      </c>
      <c r="P81" s="4">
        <f>VLOOKUP(A81,RESULTS!$A:$M,13,FALSE)</f>
        <v>1</v>
      </c>
      <c r="Q81" s="4">
        <v>2</v>
      </c>
      <c r="R81" s="4" t="str">
        <f>IF(VLOOKUP(C81,rosie!B:J,8,FALSE)=0,"x_x_x_x",VLOOKUP(C81,rosie!B:J,8,FALSE))</f>
        <v>7_5_31_2023</v>
      </c>
    </row>
    <row r="82" spans="1:18" x14ac:dyDescent="0.2">
      <c r="A82" t="s">
        <v>111</v>
      </c>
      <c r="B82" t="str">
        <f>IFERROR(VLOOKUP(A82,fix!$E:$F,2,FALSE),"")</f>
        <v/>
      </c>
      <c r="C82">
        <f t="shared" si="5"/>
        <v>1172</v>
      </c>
      <c r="D82" t="str">
        <f t="shared" si="6"/>
        <v>1172 (0)</v>
      </c>
      <c r="E82">
        <v>10.468999999999999</v>
      </c>
      <c r="F82">
        <v>10.47</v>
      </c>
      <c r="G82">
        <f>IFERROR(VLOOKUP(F82,'rt.comb'!$A:$B,2,FALSE),F82)</f>
        <v>10.48</v>
      </c>
      <c r="H82" t="str">
        <f>IFERROR(VLOOKUP(G82,compounds!$A:$D,4,FALSE),"")</f>
        <v>z3hex</v>
      </c>
      <c r="I82">
        <v>33461019</v>
      </c>
      <c r="J82" s="4">
        <f t="shared" si="4"/>
        <v>66859001</v>
      </c>
      <c r="K82" s="4">
        <f>VLOOKUP($C82,rosie!$B$7:$D$38,2,FALSE)</f>
        <v>4.1900000000000004</v>
      </c>
      <c r="L82" s="4">
        <f>VLOOKUP(C82,rosie!$B$7:$F$66,5,FALSE)</f>
        <v>0.99</v>
      </c>
      <c r="M82" s="4">
        <f>VLOOKUP($C82,rosie!$B$7:$D$38,3,FALSE)</f>
        <v>0</v>
      </c>
      <c r="N82" s="4" t="str">
        <f>VLOOKUP($C82,rosie!$B$7:$E$38,4,FALSE)</f>
        <v>l</v>
      </c>
      <c r="O82" s="4">
        <f t="shared" si="7"/>
        <v>1.7916637856333237</v>
      </c>
      <c r="P82" s="4">
        <f>VLOOKUP(A82,RESULTS!$A:$M,13,FALSE)</f>
        <v>1</v>
      </c>
      <c r="Q82" s="4">
        <v>2</v>
      </c>
      <c r="R82" s="4" t="str">
        <f>IF(VLOOKUP(C82,rosie!B:J,8,FALSE)=0,"x_x_x_x",VLOOKUP(C82,rosie!B:J,8,FALSE))</f>
        <v>7_5_31_2023</v>
      </c>
    </row>
    <row r="83" spans="1:18" x14ac:dyDescent="0.2">
      <c r="A83" t="s">
        <v>111</v>
      </c>
      <c r="B83" t="str">
        <f>IFERROR(VLOOKUP(A83,fix!$E:$F,2,FALSE),"")</f>
        <v/>
      </c>
      <c r="C83">
        <f t="shared" si="5"/>
        <v>1172</v>
      </c>
      <c r="D83" t="str">
        <f t="shared" si="6"/>
        <v>1172 (0)</v>
      </c>
      <c r="E83">
        <v>12.292999999999999</v>
      </c>
      <c r="F83">
        <v>12.29</v>
      </c>
      <c r="G83">
        <f>IFERROR(VLOOKUP(F83,'rt.comb'!$A:$B,2,FALSE),F83)</f>
        <v>12.29</v>
      </c>
      <c r="H83" t="str">
        <f>IFERROR(VLOOKUP(G83,compounds!$A:$D,4,FALSE),"")</f>
        <v>acetophenone</v>
      </c>
      <c r="I83">
        <v>15369092</v>
      </c>
      <c r="J83" s="4">
        <f t="shared" si="4"/>
        <v>66859001</v>
      </c>
      <c r="K83" s="4">
        <f>VLOOKUP($C83,rosie!$B$7:$D$38,2,FALSE)</f>
        <v>4.1900000000000004</v>
      </c>
      <c r="L83" s="4">
        <f>VLOOKUP(C83,rosie!$B$7:$F$66,5,FALSE)</f>
        <v>0.99</v>
      </c>
      <c r="M83" s="4">
        <f>VLOOKUP($C83,rosie!$B$7:$D$38,3,FALSE)</f>
        <v>0</v>
      </c>
      <c r="N83" s="4" t="str">
        <f>VLOOKUP($C83,rosie!$B$7:$E$38,4,FALSE)</f>
        <v>l</v>
      </c>
      <c r="O83" s="4">
        <f t="shared" si="7"/>
        <v>0.82293505629541153</v>
      </c>
      <c r="P83" s="4">
        <f>VLOOKUP(A83,RESULTS!$A:$M,13,FALSE)</f>
        <v>1</v>
      </c>
      <c r="Q83" s="4">
        <v>2</v>
      </c>
      <c r="R83" s="4" t="str">
        <f>IF(VLOOKUP(C83,rosie!B:J,8,FALSE)=0,"x_x_x_x",VLOOKUP(C83,rosie!B:J,8,FALSE))</f>
        <v>7_5_31_2023</v>
      </c>
    </row>
    <row r="84" spans="1:18" x14ac:dyDescent="0.2">
      <c r="A84" t="s">
        <v>111</v>
      </c>
      <c r="B84" t="str">
        <f>IFERROR(VLOOKUP(A84,fix!$E:$F,2,FALSE),"")</f>
        <v/>
      </c>
      <c r="C84">
        <f t="shared" si="5"/>
        <v>1172</v>
      </c>
      <c r="D84" t="str">
        <f t="shared" si="6"/>
        <v>1172 (0)</v>
      </c>
      <c r="E84">
        <v>13.513</v>
      </c>
      <c r="F84">
        <v>13.51</v>
      </c>
      <c r="G84">
        <f>IFERROR(VLOOKUP(F84,'rt.comb'!$A:$B,2,FALSE),F84)</f>
        <v>13.51</v>
      </c>
      <c r="H84" t="str">
        <f>IFERROR(VLOOKUP(G84,compounds!$A:$D,4,FALSE),"")</f>
        <v>nonanal</v>
      </c>
      <c r="I84">
        <v>157703398</v>
      </c>
      <c r="J84" s="4">
        <f t="shared" si="4"/>
        <v>66859001</v>
      </c>
      <c r="K84" s="4">
        <f>VLOOKUP($C84,rosie!$B$7:$D$38,2,FALSE)</f>
        <v>4.1900000000000004</v>
      </c>
      <c r="L84" s="4">
        <f>VLOOKUP(C84,rosie!$B$7:$F$66,5,FALSE)</f>
        <v>0.99</v>
      </c>
      <c r="M84" s="4">
        <f>VLOOKUP($C84,rosie!$B$7:$D$38,3,FALSE)</f>
        <v>0</v>
      </c>
      <c r="N84" s="4" t="str">
        <f>VLOOKUP($C84,rosie!$B$7:$E$38,4,FALSE)</f>
        <v>l</v>
      </c>
      <c r="O84" s="4">
        <f t="shared" si="7"/>
        <v>8.4441979208080529</v>
      </c>
      <c r="P84" s="4">
        <f>VLOOKUP(A84,RESULTS!$A:$M,13,FALSE)</f>
        <v>1</v>
      </c>
      <c r="Q84" s="4">
        <v>2</v>
      </c>
      <c r="R84" s="4" t="str">
        <f>IF(VLOOKUP(C84,rosie!B:J,8,FALSE)=0,"x_x_x_x",VLOOKUP(C84,rosie!B:J,8,FALSE))</f>
        <v>7_5_31_2023</v>
      </c>
    </row>
    <row r="85" spans="1:18" x14ac:dyDescent="0.2">
      <c r="A85" t="s">
        <v>111</v>
      </c>
      <c r="B85" t="str">
        <f>IFERROR(VLOOKUP(A85,fix!$E:$F,2,FALSE),"")</f>
        <v/>
      </c>
      <c r="C85">
        <f t="shared" si="5"/>
        <v>1172</v>
      </c>
      <c r="D85" t="str">
        <f t="shared" si="6"/>
        <v>1172 (0)</v>
      </c>
      <c r="E85">
        <v>13.888999999999999</v>
      </c>
      <c r="F85">
        <v>13.89</v>
      </c>
      <c r="G85">
        <f>IFERROR(VLOOKUP(F85,'rt.comb'!$A:$B,2,FALSE),F85)</f>
        <v>13.89</v>
      </c>
      <c r="H85" t="str">
        <f>IFERROR(VLOOKUP(G85,compounds!$A:$D,4,FALSE),"")</f>
        <v>edimethylnonatriene</v>
      </c>
      <c r="I85">
        <v>32829788</v>
      </c>
      <c r="J85" s="4">
        <f t="shared" si="4"/>
        <v>66859001</v>
      </c>
      <c r="K85" s="4">
        <f>VLOOKUP($C85,rosie!$B$7:$D$38,2,FALSE)</f>
        <v>4.1900000000000004</v>
      </c>
      <c r="L85" s="4">
        <f>VLOOKUP(C85,rosie!$B$7:$F$66,5,FALSE)</f>
        <v>0.99</v>
      </c>
      <c r="M85" s="4">
        <f>VLOOKUP($C85,rosie!$B$7:$D$38,3,FALSE)</f>
        <v>0</v>
      </c>
      <c r="N85" s="4" t="str">
        <f>VLOOKUP($C85,rosie!$B$7:$E$38,4,FALSE)</f>
        <v>l</v>
      </c>
      <c r="O85" s="4">
        <f t="shared" si="7"/>
        <v>1.7578646439195251</v>
      </c>
      <c r="P85" s="4">
        <f>VLOOKUP(A85,RESULTS!$A:$M,13,FALSE)</f>
        <v>1</v>
      </c>
      <c r="Q85" s="4">
        <v>2</v>
      </c>
      <c r="R85" s="4" t="str">
        <f>IF(VLOOKUP(C85,rosie!B:J,8,FALSE)=0,"x_x_x_x",VLOOKUP(C85,rosie!B:J,8,FALSE))</f>
        <v>7_5_31_2023</v>
      </c>
    </row>
    <row r="86" spans="1:18" x14ac:dyDescent="0.2">
      <c r="A86" t="s">
        <v>111</v>
      </c>
      <c r="B86" t="str">
        <f>IFERROR(VLOOKUP(A86,fix!$E:$F,2,FALSE),"")</f>
        <v/>
      </c>
      <c r="C86">
        <f t="shared" si="5"/>
        <v>1172</v>
      </c>
      <c r="D86" t="str">
        <f t="shared" si="6"/>
        <v>1172 (0)</v>
      </c>
      <c r="E86">
        <v>15.268000000000001</v>
      </c>
      <c r="F86">
        <v>15.27</v>
      </c>
      <c r="G86">
        <f>IFERROR(VLOOKUP(F86,'rt.comb'!$A:$B,2,FALSE),F86)</f>
        <v>15.27</v>
      </c>
      <c r="H86" t="str">
        <f>IFERROR(VLOOKUP(G86,compounds!$A:$D,4,FALSE),"")</f>
        <v/>
      </c>
      <c r="I86">
        <v>9252052</v>
      </c>
      <c r="J86" s="4">
        <f t="shared" si="4"/>
        <v>66859001</v>
      </c>
      <c r="K86" s="4">
        <f>VLOOKUP($C86,rosie!$B$7:$D$38,2,FALSE)</f>
        <v>4.1900000000000004</v>
      </c>
      <c r="L86" s="4">
        <f>VLOOKUP(C86,rosie!$B$7:$F$66,5,FALSE)</f>
        <v>0.99</v>
      </c>
      <c r="M86" s="4">
        <f>VLOOKUP($C86,rosie!$B$7:$D$38,3,FALSE)</f>
        <v>0</v>
      </c>
      <c r="N86" s="4" t="str">
        <f>VLOOKUP($C86,rosie!$B$7:$E$38,4,FALSE)</f>
        <v>l</v>
      </c>
      <c r="O86" s="4">
        <f t="shared" si="7"/>
        <v>0.49539933351092397</v>
      </c>
      <c r="P86" s="4">
        <f>VLOOKUP(A86,RESULTS!$A:$M,13,FALSE)</f>
        <v>1</v>
      </c>
      <c r="Q86" s="4">
        <v>2</v>
      </c>
      <c r="R86" s="4" t="str">
        <f>IF(VLOOKUP(C86,rosie!B:J,8,FALSE)=0,"x_x_x_x",VLOOKUP(C86,rosie!B:J,8,FALSE))</f>
        <v>7_5_31_2023</v>
      </c>
    </row>
    <row r="87" spans="1:18" x14ac:dyDescent="0.2">
      <c r="A87" t="s">
        <v>111</v>
      </c>
      <c r="B87" t="str">
        <f>IFERROR(VLOOKUP(A87,fix!$E:$F,2,FALSE),"")</f>
        <v/>
      </c>
      <c r="C87">
        <f t="shared" si="5"/>
        <v>1172</v>
      </c>
      <c r="D87" t="str">
        <f t="shared" si="6"/>
        <v>1172 (0)</v>
      </c>
      <c r="E87">
        <v>15.493</v>
      </c>
      <c r="F87">
        <v>15.49</v>
      </c>
      <c r="G87">
        <f>IFERROR(VLOOKUP(F87,'rt.comb'!$A:$B,2,FALSE),F87)</f>
        <v>15.49</v>
      </c>
      <c r="H87" t="str">
        <f>IFERROR(VLOOKUP(G87,compounds!$A:$D,4,FALSE),"")</f>
        <v>dodecanal_a</v>
      </c>
      <c r="I87">
        <v>8614478</v>
      </c>
      <c r="J87" s="4">
        <f t="shared" si="4"/>
        <v>66859001</v>
      </c>
      <c r="K87" s="4">
        <f>VLOOKUP($C87,rosie!$B$7:$D$38,2,FALSE)</f>
        <v>4.1900000000000004</v>
      </c>
      <c r="L87" s="4">
        <f>VLOOKUP(C87,rosie!$B$7:$F$66,5,FALSE)</f>
        <v>0.99</v>
      </c>
      <c r="M87" s="4">
        <f>VLOOKUP($C87,rosie!$B$7:$D$38,3,FALSE)</f>
        <v>0</v>
      </c>
      <c r="N87" s="4" t="str">
        <f>VLOOKUP($C87,rosie!$B$7:$E$38,4,FALSE)</f>
        <v>l</v>
      </c>
      <c r="O87" s="4">
        <f t="shared" si="7"/>
        <v>0.46126055708987773</v>
      </c>
      <c r="P87" s="4">
        <f>VLOOKUP(A87,RESULTS!$A:$M,13,FALSE)</f>
        <v>1</v>
      </c>
      <c r="Q87" s="4">
        <v>2</v>
      </c>
      <c r="R87" s="4" t="str">
        <f>IF(VLOOKUP(C87,rosie!B:J,8,FALSE)=0,"x_x_x_x",VLOOKUP(C87,rosie!B:J,8,FALSE))</f>
        <v>7_5_31_2023</v>
      </c>
    </row>
    <row r="88" spans="1:18" x14ac:dyDescent="0.2">
      <c r="A88" t="s">
        <v>111</v>
      </c>
      <c r="B88" t="str">
        <f>IFERROR(VLOOKUP(A88,fix!$E:$F,2,FALSE),"")</f>
        <v/>
      </c>
      <c r="C88">
        <f t="shared" si="5"/>
        <v>1172</v>
      </c>
      <c r="D88" t="str">
        <f t="shared" si="6"/>
        <v>1172 (0)</v>
      </c>
      <c r="E88">
        <v>15.711</v>
      </c>
      <c r="F88">
        <v>15.71</v>
      </c>
      <c r="G88">
        <f>IFERROR(VLOOKUP(F88,'rt.comb'!$A:$B,2,FALSE),F88)</f>
        <v>15.71</v>
      </c>
      <c r="H88" t="str">
        <f>IFERROR(VLOOKUP(G88,compounds!$A:$D,4,FALSE),"")</f>
        <v/>
      </c>
      <c r="I88">
        <v>7496827</v>
      </c>
      <c r="J88" s="4">
        <f t="shared" si="4"/>
        <v>66859001</v>
      </c>
      <c r="K88" s="4">
        <f>VLOOKUP($C88,rosie!$B$7:$D$38,2,FALSE)</f>
        <v>4.1900000000000004</v>
      </c>
      <c r="L88" s="4">
        <f>VLOOKUP(C88,rosie!$B$7:$F$66,5,FALSE)</f>
        <v>0.99</v>
      </c>
      <c r="M88" s="4">
        <f>VLOOKUP($C88,rosie!$B$7:$D$38,3,FALSE)</f>
        <v>0</v>
      </c>
      <c r="N88" s="4" t="str">
        <f>VLOOKUP($C88,rosie!$B$7:$E$38,4,FALSE)</f>
        <v>l</v>
      </c>
      <c r="O88" s="4">
        <f t="shared" si="7"/>
        <v>0.40141615062763369</v>
      </c>
      <c r="P88" s="4">
        <f>VLOOKUP(A88,RESULTS!$A:$M,13,FALSE)</f>
        <v>1</v>
      </c>
      <c r="Q88" s="4">
        <v>2</v>
      </c>
      <c r="R88" s="4" t="str">
        <f>IF(VLOOKUP(C88,rosie!B:J,8,FALSE)=0,"x_x_x_x",VLOOKUP(C88,rosie!B:J,8,FALSE))</f>
        <v>7_5_31_2023</v>
      </c>
    </row>
    <row r="89" spans="1:18" x14ac:dyDescent="0.2">
      <c r="A89" t="s">
        <v>111</v>
      </c>
      <c r="B89" t="str">
        <f>IFERROR(VLOOKUP(A89,fix!$E:$F,2,FALSE),"")</f>
        <v/>
      </c>
      <c r="C89">
        <f t="shared" si="5"/>
        <v>1172</v>
      </c>
      <c r="D89" t="str">
        <f t="shared" si="6"/>
        <v>1172 (0)</v>
      </c>
      <c r="E89">
        <v>16.212</v>
      </c>
      <c r="F89">
        <v>16.21</v>
      </c>
      <c r="G89">
        <f>IFERROR(VLOOKUP(F89,'rt.comb'!$A:$B,2,FALSE),F89)</f>
        <v>16.21</v>
      </c>
      <c r="H89" t="str">
        <f>IFERROR(VLOOKUP(G89,compounds!$A:$D,4,FALSE),"")</f>
        <v>methylsalicylate</v>
      </c>
      <c r="I89">
        <v>14623965</v>
      </c>
      <c r="J89" s="4">
        <f t="shared" si="4"/>
        <v>66859001</v>
      </c>
      <c r="K89" s="4">
        <f>VLOOKUP($C89,rosie!$B$7:$D$38,2,FALSE)</f>
        <v>4.1900000000000004</v>
      </c>
      <c r="L89" s="4">
        <f>VLOOKUP(C89,rosie!$B$7:$F$66,5,FALSE)</f>
        <v>0.99</v>
      </c>
      <c r="M89" s="4">
        <f>VLOOKUP($C89,rosie!$B$7:$D$38,3,FALSE)</f>
        <v>0</v>
      </c>
      <c r="N89" s="4" t="str">
        <f>VLOOKUP($C89,rosie!$B$7:$E$38,4,FALSE)</f>
        <v>l</v>
      </c>
      <c r="O89" s="4">
        <f t="shared" si="7"/>
        <v>0.78303737530734585</v>
      </c>
      <c r="P89" s="4">
        <f>VLOOKUP(A89,RESULTS!$A:$M,13,FALSE)</f>
        <v>1</v>
      </c>
      <c r="Q89" s="4">
        <v>2</v>
      </c>
      <c r="R89" s="4" t="str">
        <f>IF(VLOOKUP(C89,rosie!B:J,8,FALSE)=0,"x_x_x_x",VLOOKUP(C89,rosie!B:J,8,FALSE))</f>
        <v>7_5_31_2023</v>
      </c>
    </row>
    <row r="90" spans="1:18" x14ac:dyDescent="0.2">
      <c r="A90" t="s">
        <v>111</v>
      </c>
      <c r="B90" t="str">
        <f>IFERROR(VLOOKUP(A90,fix!$E:$F,2,FALSE),"")</f>
        <v/>
      </c>
      <c r="C90">
        <f t="shared" si="5"/>
        <v>1172</v>
      </c>
      <c r="D90" t="str">
        <f t="shared" si="6"/>
        <v>1172 (0)</v>
      </c>
      <c r="E90">
        <v>16.37</v>
      </c>
      <c r="F90">
        <v>16.37</v>
      </c>
      <c r="G90">
        <f>IFERROR(VLOOKUP(F90,'rt.comb'!$A:$B,2,FALSE),F90)</f>
        <v>16.36</v>
      </c>
      <c r="H90" t="str">
        <f>IFERROR(VLOOKUP(G90,compounds!$A:$D,4,FALSE),"")</f>
        <v>dodecane</v>
      </c>
      <c r="I90">
        <v>15989316</v>
      </c>
      <c r="J90" s="4">
        <f t="shared" si="4"/>
        <v>66859001</v>
      </c>
      <c r="K90" s="4">
        <f>VLOOKUP($C90,rosie!$B$7:$D$38,2,FALSE)</f>
        <v>4.1900000000000004</v>
      </c>
      <c r="L90" s="4">
        <f>VLOOKUP(C90,rosie!$B$7:$F$66,5,FALSE)</f>
        <v>0.99</v>
      </c>
      <c r="M90" s="4">
        <f>VLOOKUP($C90,rosie!$B$7:$D$38,3,FALSE)</f>
        <v>0</v>
      </c>
      <c r="N90" s="4" t="str">
        <f>VLOOKUP($C90,rosie!$B$7:$E$38,4,FALSE)</f>
        <v>l</v>
      </c>
      <c r="O90" s="4">
        <f t="shared" si="7"/>
        <v>0.85614483032472732</v>
      </c>
      <c r="P90" s="4">
        <f>VLOOKUP(A90,RESULTS!$A:$M,13,FALSE)</f>
        <v>1</v>
      </c>
      <c r="Q90" s="4">
        <v>2</v>
      </c>
      <c r="R90" s="4" t="str">
        <f>IF(VLOOKUP(C90,rosie!B:J,8,FALSE)=0,"x_x_x_x",VLOOKUP(C90,rosie!B:J,8,FALSE))</f>
        <v>7_5_31_2023</v>
      </c>
    </row>
    <row r="91" spans="1:18" x14ac:dyDescent="0.2">
      <c r="A91" t="s">
        <v>111</v>
      </c>
      <c r="B91" t="str">
        <f>IFERROR(VLOOKUP(A91,fix!$E:$F,2,FALSE),"")</f>
        <v/>
      </c>
      <c r="C91">
        <f t="shared" si="5"/>
        <v>1172</v>
      </c>
      <c r="D91" t="str">
        <f t="shared" si="6"/>
        <v>1172 (0)</v>
      </c>
      <c r="E91">
        <v>16.547999999999998</v>
      </c>
      <c r="F91">
        <v>16.55</v>
      </c>
      <c r="G91">
        <f>IFERROR(VLOOKUP(F91,'rt.comb'!$A:$B,2,FALSE),F91)</f>
        <v>16.55</v>
      </c>
      <c r="H91" t="str">
        <f>IFERROR(VLOOKUP(G91,compounds!$A:$D,4,FALSE),"")</f>
        <v>decanal</v>
      </c>
      <c r="I91">
        <v>130048381</v>
      </c>
      <c r="J91" s="4">
        <f t="shared" si="4"/>
        <v>66859001</v>
      </c>
      <c r="K91" s="4">
        <f>VLOOKUP($C91,rosie!$B$7:$D$38,2,FALSE)</f>
        <v>4.1900000000000004</v>
      </c>
      <c r="L91" s="4">
        <f>VLOOKUP(C91,rosie!$B$7:$F$66,5,FALSE)</f>
        <v>0.99</v>
      </c>
      <c r="M91" s="4">
        <f>VLOOKUP($C91,rosie!$B$7:$D$38,3,FALSE)</f>
        <v>0</v>
      </c>
      <c r="N91" s="4" t="str">
        <f>VLOOKUP($C91,rosie!$B$7:$E$38,4,FALSE)</f>
        <v>l</v>
      </c>
      <c r="O91" s="4">
        <f t="shared" si="7"/>
        <v>6.9634153884537957</v>
      </c>
      <c r="P91" s="4">
        <f>VLOOKUP(A91,RESULTS!$A:$M,13,FALSE)</f>
        <v>1</v>
      </c>
      <c r="Q91" s="4">
        <v>2</v>
      </c>
      <c r="R91" s="4" t="str">
        <f>IF(VLOOKUP(C91,rosie!B:J,8,FALSE)=0,"x_x_x_x",VLOOKUP(C91,rosie!B:J,8,FALSE))</f>
        <v>7_5_31_2023</v>
      </c>
    </row>
    <row r="92" spans="1:18" x14ac:dyDescent="0.2">
      <c r="A92" t="s">
        <v>111</v>
      </c>
      <c r="B92" t="str">
        <f>IFERROR(VLOOKUP(A92,fix!$E:$F,2,FALSE),"")</f>
        <v/>
      </c>
      <c r="C92">
        <f t="shared" si="5"/>
        <v>1172</v>
      </c>
      <c r="D92" t="str">
        <f t="shared" si="6"/>
        <v>1172 (0)</v>
      </c>
      <c r="E92">
        <v>17.433</v>
      </c>
      <c r="F92">
        <v>17.43</v>
      </c>
      <c r="G92">
        <f>IFERROR(VLOOKUP(F92,'rt.comb'!$A:$B,2,FALSE),F92)</f>
        <v>17.43</v>
      </c>
      <c r="H92" t="str">
        <f>IFERROR(VLOOKUP(G92,compounds!$A:$D,4,FALSE),"")</f>
        <v>cisthreehexiso</v>
      </c>
      <c r="I92">
        <v>7683502</v>
      </c>
      <c r="J92" s="4">
        <f t="shared" si="4"/>
        <v>66859001</v>
      </c>
      <c r="K92" s="4">
        <f>VLOOKUP($C92,rosie!$B$7:$D$38,2,FALSE)</f>
        <v>4.1900000000000004</v>
      </c>
      <c r="L92" s="4">
        <f>VLOOKUP(C92,rosie!$B$7:$F$66,5,FALSE)</f>
        <v>0.99</v>
      </c>
      <c r="M92" s="4">
        <f>VLOOKUP($C92,rosie!$B$7:$D$38,3,FALSE)</f>
        <v>0</v>
      </c>
      <c r="N92" s="4" t="str">
        <f>VLOOKUP($C92,rosie!$B$7:$E$38,4,FALSE)</f>
        <v>l</v>
      </c>
      <c r="O92" s="4">
        <f t="shared" si="7"/>
        <v>0.41141162736978254</v>
      </c>
      <c r="P92" s="4">
        <f>VLOOKUP(A92,RESULTS!$A:$M,13,FALSE)</f>
        <v>1</v>
      </c>
      <c r="Q92" s="4">
        <v>2</v>
      </c>
      <c r="R92" s="4" t="str">
        <f>IF(VLOOKUP(C92,rosie!B:J,8,FALSE)=0,"x_x_x_x",VLOOKUP(C92,rosie!B:J,8,FALSE))</f>
        <v>7_5_31_2023</v>
      </c>
    </row>
    <row r="93" spans="1:18" x14ac:dyDescent="0.2">
      <c r="A93" t="s">
        <v>111</v>
      </c>
      <c r="B93" t="str">
        <f>IFERROR(VLOOKUP(A93,fix!$E:$F,2,FALSE),"")</f>
        <v/>
      </c>
      <c r="C93">
        <f t="shared" si="5"/>
        <v>1172</v>
      </c>
      <c r="D93" t="str">
        <f t="shared" si="6"/>
        <v>1172 (0)</v>
      </c>
      <c r="E93">
        <v>18.178000000000001</v>
      </c>
      <c r="F93">
        <v>18.18</v>
      </c>
      <c r="G93">
        <f>IFERROR(VLOOKUP(F93,'rt.comb'!$A:$B,2,FALSE),F93)</f>
        <v>18.18</v>
      </c>
      <c r="H93" t="str">
        <f>IFERROR(VLOOKUP(G93,compounds!$A:$D,4,FALSE),"")</f>
        <v>methylacetophenone</v>
      </c>
      <c r="I93">
        <v>32868695</v>
      </c>
      <c r="J93" s="4">
        <f t="shared" si="4"/>
        <v>66859001</v>
      </c>
      <c r="K93" s="4">
        <f>VLOOKUP($C93,rosie!$B$7:$D$38,2,FALSE)</f>
        <v>4.1900000000000004</v>
      </c>
      <c r="L93" s="4">
        <f>VLOOKUP(C93,rosie!$B$7:$F$66,5,FALSE)</f>
        <v>0.99</v>
      </c>
      <c r="M93" s="4">
        <f>VLOOKUP($C93,rosie!$B$7:$D$38,3,FALSE)</f>
        <v>0</v>
      </c>
      <c r="N93" s="4" t="str">
        <f>VLOOKUP($C93,rosie!$B$7:$E$38,4,FALSE)</f>
        <v>l</v>
      </c>
      <c r="O93" s="4">
        <f t="shared" si="7"/>
        <v>1.7599479117036783</v>
      </c>
      <c r="P93" s="4">
        <f>VLOOKUP(A93,RESULTS!$A:$M,13,FALSE)</f>
        <v>1</v>
      </c>
      <c r="Q93" s="4">
        <v>2</v>
      </c>
      <c r="R93" s="4" t="str">
        <f>IF(VLOOKUP(C93,rosie!B:J,8,FALSE)=0,"x_x_x_x",VLOOKUP(C93,rosie!B:J,8,FALSE))</f>
        <v>7_5_31_2023</v>
      </c>
    </row>
    <row r="94" spans="1:18" x14ac:dyDescent="0.2">
      <c r="A94" t="s">
        <v>111</v>
      </c>
      <c r="B94" t="str">
        <f>IFERROR(VLOOKUP(A94,fix!$E:$F,2,FALSE),"")</f>
        <v/>
      </c>
      <c r="C94">
        <f t="shared" si="5"/>
        <v>1172</v>
      </c>
      <c r="D94" t="str">
        <f t="shared" si="6"/>
        <v>1172 (0)</v>
      </c>
      <c r="E94">
        <v>18.591000000000001</v>
      </c>
      <c r="F94">
        <v>18.59</v>
      </c>
      <c r="G94">
        <f>IFERROR(VLOOKUP(F94,'rt.comb'!$A:$B,2,FALSE),F94)</f>
        <v>18.59</v>
      </c>
      <c r="H94" t="str">
        <f>IFERROR(VLOOKUP(G94,compounds!$A:$D,4,FALSE),"")</f>
        <v/>
      </c>
      <c r="I94">
        <v>6473101</v>
      </c>
      <c r="J94" s="4">
        <f t="shared" si="4"/>
        <v>66859001</v>
      </c>
      <c r="K94" s="4">
        <f>VLOOKUP($C94,rosie!$B$7:$D$38,2,FALSE)</f>
        <v>4.1900000000000004</v>
      </c>
      <c r="L94" s="4">
        <f>VLOOKUP(C94,rosie!$B$7:$F$66,5,FALSE)</f>
        <v>0.99</v>
      </c>
      <c r="M94" s="4">
        <f>VLOOKUP($C94,rosie!$B$7:$D$38,3,FALSE)</f>
        <v>0</v>
      </c>
      <c r="N94" s="4" t="str">
        <f>VLOOKUP($C94,rosie!$B$7:$E$38,4,FALSE)</f>
        <v>l</v>
      </c>
      <c r="O94" s="4">
        <f t="shared" si="7"/>
        <v>0.3466009401102475</v>
      </c>
      <c r="P94" s="4">
        <f>VLOOKUP(A94,RESULTS!$A:$M,13,FALSE)</f>
        <v>1</v>
      </c>
      <c r="Q94" s="4">
        <v>2</v>
      </c>
      <c r="R94" s="4" t="str">
        <f>IF(VLOOKUP(C94,rosie!B:J,8,FALSE)=0,"x_x_x_x",VLOOKUP(C94,rosie!B:J,8,FALSE))</f>
        <v>7_5_31_2023</v>
      </c>
    </row>
    <row r="95" spans="1:18" x14ac:dyDescent="0.2">
      <c r="A95" t="s">
        <v>111</v>
      </c>
      <c r="B95" t="str">
        <f>IFERROR(VLOOKUP(A95,fix!$E:$F,2,FALSE),"")</f>
        <v/>
      </c>
      <c r="C95">
        <f t="shared" si="5"/>
        <v>1172</v>
      </c>
      <c r="D95" t="str">
        <f t="shared" si="6"/>
        <v>1172 (0)</v>
      </c>
      <c r="E95">
        <v>18.695</v>
      </c>
      <c r="F95">
        <v>18.7</v>
      </c>
      <c r="G95">
        <f>IFERROR(VLOOKUP(F95,'rt.comb'!$A:$B,2,FALSE),F95)</f>
        <v>18.690000000000001</v>
      </c>
      <c r="H95" t="str">
        <f>IFERROR(VLOOKUP(G95,compounds!$A:$D,4,FALSE),"")</f>
        <v/>
      </c>
      <c r="I95">
        <v>24204433</v>
      </c>
      <c r="J95" s="4">
        <f t="shared" si="4"/>
        <v>66859001</v>
      </c>
      <c r="K95" s="4">
        <f>VLOOKUP($C95,rosie!$B$7:$D$38,2,FALSE)</f>
        <v>4.1900000000000004</v>
      </c>
      <c r="L95" s="4">
        <f>VLOOKUP(C95,rosie!$B$7:$F$66,5,FALSE)</f>
        <v>0.99</v>
      </c>
      <c r="M95" s="4">
        <f>VLOOKUP($C95,rosie!$B$7:$D$38,3,FALSE)</f>
        <v>0</v>
      </c>
      <c r="N95" s="4" t="str">
        <f>VLOOKUP($C95,rosie!$B$7:$E$38,4,FALSE)</f>
        <v>l</v>
      </c>
      <c r="O95" s="4">
        <f t="shared" si="7"/>
        <v>1.2960216799700017</v>
      </c>
      <c r="P95" s="4">
        <f>VLOOKUP(A95,RESULTS!$A:$M,13,FALSE)</f>
        <v>1</v>
      </c>
      <c r="Q95" s="4">
        <v>2</v>
      </c>
      <c r="R95" s="4" t="str">
        <f>IF(VLOOKUP(C95,rosie!B:J,8,FALSE)=0,"x_x_x_x",VLOOKUP(C95,rosie!B:J,8,FALSE))</f>
        <v>7_5_31_2023</v>
      </c>
    </row>
    <row r="96" spans="1:18" x14ac:dyDescent="0.2">
      <c r="A96" t="s">
        <v>111</v>
      </c>
      <c r="B96" t="str">
        <f>IFERROR(VLOOKUP(A96,fix!$E:$F,2,FALSE),"")</f>
        <v/>
      </c>
      <c r="C96">
        <f t="shared" si="5"/>
        <v>1172</v>
      </c>
      <c r="D96" t="str">
        <f t="shared" si="6"/>
        <v>1172 (0)</v>
      </c>
      <c r="E96">
        <v>18.991</v>
      </c>
      <c r="F96">
        <v>18.989999999999998</v>
      </c>
      <c r="G96">
        <f>IFERROR(VLOOKUP(F96,'rt.comb'!$A:$B,2,FALSE),F96)</f>
        <v>18.989999999999998</v>
      </c>
      <c r="H96" t="str">
        <f>IFERROR(VLOOKUP(G96,compounds!$A:$D,4,FALSE),"")</f>
        <v>methylnaphthalene</v>
      </c>
      <c r="I96">
        <v>19536204</v>
      </c>
      <c r="J96" s="4">
        <f t="shared" si="4"/>
        <v>66859001</v>
      </c>
      <c r="K96" s="4">
        <f>VLOOKUP($C96,rosie!$B$7:$D$38,2,FALSE)</f>
        <v>4.1900000000000004</v>
      </c>
      <c r="L96" s="4">
        <f>VLOOKUP(C96,rosie!$B$7:$F$66,5,FALSE)</f>
        <v>0.99</v>
      </c>
      <c r="M96" s="4">
        <f>VLOOKUP($C96,rosie!$B$7:$D$38,3,FALSE)</f>
        <v>0</v>
      </c>
      <c r="N96" s="4" t="str">
        <f>VLOOKUP($C96,rosie!$B$7:$E$38,4,FALSE)</f>
        <v>l</v>
      </c>
      <c r="O96" s="4">
        <f t="shared" si="7"/>
        <v>1.046062261748361</v>
      </c>
      <c r="P96" s="4">
        <f>VLOOKUP(A96,RESULTS!$A:$M,13,FALSE)</f>
        <v>1</v>
      </c>
      <c r="Q96" s="4">
        <v>2</v>
      </c>
      <c r="R96" s="4" t="str">
        <f>IF(VLOOKUP(C96,rosie!B:J,8,FALSE)=0,"x_x_x_x",VLOOKUP(C96,rosie!B:J,8,FALSE))</f>
        <v>7_5_31_2023</v>
      </c>
    </row>
    <row r="97" spans="1:18" x14ac:dyDescent="0.2">
      <c r="A97" t="s">
        <v>111</v>
      </c>
      <c r="B97" t="str">
        <f>IFERROR(VLOOKUP(A97,fix!$E:$F,2,FALSE),"")</f>
        <v/>
      </c>
      <c r="C97">
        <f t="shared" si="5"/>
        <v>1172</v>
      </c>
      <c r="D97" t="str">
        <f t="shared" si="6"/>
        <v>1172 (0)</v>
      </c>
      <c r="E97">
        <v>19.399000000000001</v>
      </c>
      <c r="F97">
        <v>19.399999999999999</v>
      </c>
      <c r="G97">
        <f>IFERROR(VLOOKUP(F97,'rt.comb'!$A:$B,2,FALSE),F97)</f>
        <v>19.399999999999999</v>
      </c>
      <c r="H97" t="str">
        <f>IFERROR(VLOOKUP(G97,compounds!$A:$D,4,FALSE),"")</f>
        <v>undecanal_c</v>
      </c>
      <c r="I97">
        <v>12165134</v>
      </c>
      <c r="J97" s="4">
        <f t="shared" si="4"/>
        <v>66859001</v>
      </c>
      <c r="K97" s="4">
        <f>VLOOKUP($C97,rosie!$B$7:$D$38,2,FALSE)</f>
        <v>4.1900000000000004</v>
      </c>
      <c r="L97" s="4">
        <f>VLOOKUP(C97,rosie!$B$7:$F$66,5,FALSE)</f>
        <v>0.99</v>
      </c>
      <c r="M97" s="4">
        <f>VLOOKUP($C97,rosie!$B$7:$D$38,3,FALSE)</f>
        <v>0</v>
      </c>
      <c r="N97" s="4" t="str">
        <f>VLOOKUP($C97,rosie!$B$7:$E$38,4,FALSE)</f>
        <v>l</v>
      </c>
      <c r="O97" s="4">
        <f t="shared" si="7"/>
        <v>0.65137974534417675</v>
      </c>
      <c r="P97" s="4">
        <f>VLOOKUP(A97,RESULTS!$A:$M,13,FALSE)</f>
        <v>1</v>
      </c>
      <c r="Q97" s="4">
        <v>2</v>
      </c>
      <c r="R97" s="4" t="str">
        <f>IF(VLOOKUP(C97,rosie!B:J,8,FALSE)=0,"x_x_x_x",VLOOKUP(C97,rosie!B:J,8,FALSE))</f>
        <v>7_5_31_2023</v>
      </c>
    </row>
    <row r="98" spans="1:18" x14ac:dyDescent="0.2">
      <c r="A98" t="s">
        <v>111</v>
      </c>
      <c r="B98" t="str">
        <f>IFERROR(VLOOKUP(A98,fix!$E:$F,2,FALSE),"")</f>
        <v/>
      </c>
      <c r="C98">
        <f t="shared" si="5"/>
        <v>1172</v>
      </c>
      <c r="D98" t="str">
        <f t="shared" si="6"/>
        <v>1172 (0)</v>
      </c>
      <c r="E98">
        <v>19.503</v>
      </c>
      <c r="F98">
        <v>19.5</v>
      </c>
      <c r="G98">
        <f>IFERROR(VLOOKUP(F98,'rt.comb'!$A:$B,2,FALSE),F98)</f>
        <v>19.5</v>
      </c>
      <c r="H98" t="str">
        <f>IFERROR(VLOOKUP(G98,compounds!$A:$D,4,FALSE),"")</f>
        <v>standard</v>
      </c>
      <c r="I98">
        <v>66859001</v>
      </c>
      <c r="J98" s="4">
        <f t="shared" si="4"/>
        <v>66859001</v>
      </c>
      <c r="K98" s="4">
        <f>VLOOKUP($C98,rosie!$B$7:$D$38,2,FALSE)</f>
        <v>4.1900000000000004</v>
      </c>
      <c r="L98" s="4">
        <f>VLOOKUP(C98,rosie!$B$7:$F$66,5,FALSE)</f>
        <v>0.99</v>
      </c>
      <c r="M98" s="4">
        <f>VLOOKUP($C98,rosie!$B$7:$D$38,3,FALSE)</f>
        <v>0</v>
      </c>
      <c r="N98" s="4" t="str">
        <f>VLOOKUP($C98,rosie!$B$7:$E$38,4,FALSE)</f>
        <v>l</v>
      </c>
      <c r="O98" s="4">
        <f t="shared" si="7"/>
        <v>3.5799522673031023</v>
      </c>
      <c r="P98" s="4">
        <f>VLOOKUP(A98,RESULTS!$A:$M,13,FALSE)</f>
        <v>1</v>
      </c>
      <c r="Q98" s="4">
        <v>2</v>
      </c>
      <c r="R98" s="4" t="str">
        <f>IF(VLOOKUP(C98,rosie!B:J,8,FALSE)=0,"x_x_x_x",VLOOKUP(C98,rosie!B:J,8,FALSE))</f>
        <v>7_5_31_2023</v>
      </c>
    </row>
    <row r="99" spans="1:18" x14ac:dyDescent="0.2">
      <c r="A99" t="s">
        <v>111</v>
      </c>
      <c r="B99" t="str">
        <f>IFERROR(VLOOKUP(A99,fix!$E:$F,2,FALSE),"")</f>
        <v/>
      </c>
      <c r="C99">
        <f t="shared" si="5"/>
        <v>1172</v>
      </c>
      <c r="D99" t="str">
        <f t="shared" si="6"/>
        <v>1172 (0)</v>
      </c>
      <c r="E99">
        <v>20.132999999999999</v>
      </c>
      <c r="F99">
        <v>20.13</v>
      </c>
      <c r="G99">
        <f>IFERROR(VLOOKUP(F99,'rt.comb'!$A:$B,2,FALSE),F99)</f>
        <v>20.13</v>
      </c>
      <c r="H99" t="str">
        <f>IFERROR(VLOOKUP(G99,compounds!$A:$D,4,FALSE),"")</f>
        <v/>
      </c>
      <c r="I99">
        <v>15220946</v>
      </c>
      <c r="J99" s="4">
        <f t="shared" si="4"/>
        <v>66859001</v>
      </c>
      <c r="K99" s="4">
        <f>VLOOKUP($C99,rosie!$B$7:$D$38,2,FALSE)</f>
        <v>4.1900000000000004</v>
      </c>
      <c r="L99" s="4">
        <f>VLOOKUP(C99,rosie!$B$7:$F$66,5,FALSE)</f>
        <v>0.99</v>
      </c>
      <c r="M99" s="4">
        <f>VLOOKUP($C99,rosie!$B$7:$D$38,3,FALSE)</f>
        <v>0</v>
      </c>
      <c r="N99" s="4" t="str">
        <f>VLOOKUP($C99,rosie!$B$7:$E$38,4,FALSE)</f>
        <v>l</v>
      </c>
      <c r="O99" s="4">
        <f t="shared" si="7"/>
        <v>0.81500260740058139</v>
      </c>
      <c r="P99" s="4">
        <f>VLOOKUP(A99,RESULTS!$A:$M,13,FALSE)</f>
        <v>1</v>
      </c>
      <c r="Q99" s="4">
        <v>2</v>
      </c>
      <c r="R99" s="4" t="str">
        <f>IF(VLOOKUP(C99,rosie!B:J,8,FALSE)=0,"x_x_x_x",VLOOKUP(C99,rosie!B:J,8,FALSE))</f>
        <v>7_5_31_2023</v>
      </c>
    </row>
    <row r="100" spans="1:18" x14ac:dyDescent="0.2">
      <c r="A100" t="s">
        <v>111</v>
      </c>
      <c r="B100" t="str">
        <f>IFERROR(VLOOKUP(A100,fix!$E:$F,2,FALSE),"")</f>
        <v/>
      </c>
      <c r="C100">
        <f t="shared" si="5"/>
        <v>1172</v>
      </c>
      <c r="D100" t="str">
        <f t="shared" si="6"/>
        <v>1172 (0)</v>
      </c>
      <c r="E100">
        <v>20.193999999999999</v>
      </c>
      <c r="F100">
        <v>20.190000000000001</v>
      </c>
      <c r="G100">
        <f>IFERROR(VLOOKUP(F100,'rt.comb'!$A:$B,2,FALSE),F100)</f>
        <v>20.190000000000001</v>
      </c>
      <c r="H100" t="str">
        <f>IFERROR(VLOOKUP(G100,compounds!$A:$D,4,FALSE),"")</f>
        <v/>
      </c>
      <c r="I100">
        <v>16379950</v>
      </c>
      <c r="J100" s="4">
        <f t="shared" si="4"/>
        <v>66859001</v>
      </c>
      <c r="K100" s="4">
        <f>VLOOKUP($C100,rosie!$B$7:$D$38,2,FALSE)</f>
        <v>4.1900000000000004</v>
      </c>
      <c r="L100" s="4">
        <f>VLOOKUP(C100,rosie!$B$7:$F$66,5,FALSE)</f>
        <v>0.99</v>
      </c>
      <c r="M100" s="4">
        <f>VLOOKUP($C100,rosie!$B$7:$D$38,3,FALSE)</f>
        <v>0</v>
      </c>
      <c r="N100" s="4" t="str">
        <f>VLOOKUP($C100,rosie!$B$7:$E$38,4,FALSE)</f>
        <v>l</v>
      </c>
      <c r="O100" s="4">
        <f t="shared" si="7"/>
        <v>0.87706125224353038</v>
      </c>
      <c r="P100" s="4">
        <f>VLOOKUP(A100,RESULTS!$A:$M,13,FALSE)</f>
        <v>1</v>
      </c>
      <c r="Q100" s="4">
        <v>2</v>
      </c>
      <c r="R100" s="4" t="str">
        <f>IF(VLOOKUP(C100,rosie!B:J,8,FALSE)=0,"x_x_x_x",VLOOKUP(C100,rosie!B:J,8,FALSE))</f>
        <v>7_5_31_2023</v>
      </c>
    </row>
    <row r="101" spans="1:18" x14ac:dyDescent="0.2">
      <c r="A101" t="s">
        <v>111</v>
      </c>
      <c r="B101" t="str">
        <f>IFERROR(VLOOKUP(A101,fix!$E:$F,2,FALSE),"")</f>
        <v/>
      </c>
      <c r="C101">
        <f t="shared" si="5"/>
        <v>1172</v>
      </c>
      <c r="D101" t="str">
        <f t="shared" si="6"/>
        <v>1172 (0)</v>
      </c>
      <c r="E101">
        <v>21.837</v>
      </c>
      <c r="F101">
        <v>21.84</v>
      </c>
      <c r="G101">
        <f>IFERROR(VLOOKUP(F101,'rt.comb'!$A:$B,2,FALSE),F101)</f>
        <v>21.84</v>
      </c>
      <c r="H101" t="str">
        <f>IFERROR(VLOOKUP(G101,compounds!$A:$D,4,FALSE),"")</f>
        <v>tetradecane</v>
      </c>
      <c r="I101">
        <v>17375744</v>
      </c>
      <c r="J101" s="4">
        <f t="shared" si="4"/>
        <v>66859001</v>
      </c>
      <c r="K101" s="4">
        <f>VLOOKUP($C101,rosie!$B$7:$D$38,2,FALSE)</f>
        <v>4.1900000000000004</v>
      </c>
      <c r="L101" s="4">
        <f>VLOOKUP(C101,rosie!$B$7:$F$66,5,FALSE)</f>
        <v>0.99</v>
      </c>
      <c r="M101" s="4">
        <f>VLOOKUP($C101,rosie!$B$7:$D$38,3,FALSE)</f>
        <v>0</v>
      </c>
      <c r="N101" s="4" t="str">
        <f>VLOOKUP($C101,rosie!$B$7:$E$38,4,FALSE)</f>
        <v>l</v>
      </c>
      <c r="O101" s="4">
        <f t="shared" si="7"/>
        <v>0.93038084922744013</v>
      </c>
      <c r="P101" s="4">
        <f>VLOOKUP(A101,RESULTS!$A:$M,13,FALSE)</f>
        <v>1</v>
      </c>
      <c r="Q101" s="4">
        <v>2</v>
      </c>
      <c r="R101" s="4" t="str">
        <f>IF(VLOOKUP(C101,rosie!B:J,8,FALSE)=0,"x_x_x_x",VLOOKUP(C101,rosie!B:J,8,FALSE))</f>
        <v>7_5_31_2023</v>
      </c>
    </row>
    <row r="102" spans="1:18" x14ac:dyDescent="0.2">
      <c r="A102" t="s">
        <v>111</v>
      </c>
      <c r="B102" t="str">
        <f>IFERROR(VLOOKUP(A102,fix!$E:$F,2,FALSE),"")</f>
        <v/>
      </c>
      <c r="C102">
        <f t="shared" si="5"/>
        <v>1172</v>
      </c>
      <c r="D102" t="str">
        <f t="shared" si="6"/>
        <v>1172 (0)</v>
      </c>
      <c r="E102">
        <v>22.077999999999999</v>
      </c>
      <c r="F102">
        <v>22.08</v>
      </c>
      <c r="G102">
        <f>IFERROR(VLOOKUP(F102,'rt.comb'!$A:$B,2,FALSE),F102)</f>
        <v>22.07</v>
      </c>
      <c r="H102" t="str">
        <f>IFERROR(VLOOKUP(G102,compounds!$A:$D,4,FALSE),"")</f>
        <v>dodecanal</v>
      </c>
      <c r="I102">
        <v>14787593</v>
      </c>
      <c r="J102" s="4">
        <f t="shared" si="4"/>
        <v>66859001</v>
      </c>
      <c r="K102" s="4">
        <f>VLOOKUP($C102,rosie!$B$7:$D$38,2,FALSE)</f>
        <v>4.1900000000000004</v>
      </c>
      <c r="L102" s="4">
        <f>VLOOKUP(C102,rosie!$B$7:$F$66,5,FALSE)</f>
        <v>0.99</v>
      </c>
      <c r="M102" s="4">
        <f>VLOOKUP($C102,rosie!$B$7:$D$38,3,FALSE)</f>
        <v>0</v>
      </c>
      <c r="N102" s="4" t="str">
        <f>VLOOKUP($C102,rosie!$B$7:$E$38,4,FALSE)</f>
        <v>l</v>
      </c>
      <c r="O102" s="4">
        <f t="shared" si="7"/>
        <v>0.79179880489547672</v>
      </c>
      <c r="P102" s="4">
        <f>VLOOKUP(A102,RESULTS!$A:$M,13,FALSE)</f>
        <v>1</v>
      </c>
      <c r="Q102" s="4">
        <v>2</v>
      </c>
      <c r="R102" s="4" t="str">
        <f>IF(VLOOKUP(C102,rosie!B:J,8,FALSE)=0,"x_x_x_x",VLOOKUP(C102,rosie!B:J,8,FALSE))</f>
        <v>7_5_31_2023</v>
      </c>
    </row>
    <row r="103" spans="1:18" x14ac:dyDescent="0.2">
      <c r="A103" t="s">
        <v>111</v>
      </c>
      <c r="B103" t="str">
        <f>IFERROR(VLOOKUP(A103,fix!$E:$F,2,FALSE),"")</f>
        <v/>
      </c>
      <c r="C103">
        <f t="shared" si="5"/>
        <v>1172</v>
      </c>
      <c r="D103" t="str">
        <f t="shared" si="6"/>
        <v>1172 (0)</v>
      </c>
      <c r="E103">
        <v>22.286999999999999</v>
      </c>
      <c r="F103">
        <v>22.29</v>
      </c>
      <c r="G103">
        <f>IFERROR(VLOOKUP(F103,'rt.comb'!$A:$B,2,FALSE),F103)</f>
        <v>22.29</v>
      </c>
      <c r="H103" t="str">
        <f>IFERROR(VLOOKUP(G103,compounds!$A:$D,4,FALSE),"")</f>
        <v>tetramethyldiol</v>
      </c>
      <c r="I103">
        <v>17928428</v>
      </c>
      <c r="J103" s="4">
        <f t="shared" si="4"/>
        <v>66859001</v>
      </c>
      <c r="K103" s="4">
        <f>VLOOKUP($C103,rosie!$B$7:$D$38,2,FALSE)</f>
        <v>4.1900000000000004</v>
      </c>
      <c r="L103" s="4">
        <f>VLOOKUP(C103,rosie!$B$7:$F$66,5,FALSE)</f>
        <v>0.99</v>
      </c>
      <c r="M103" s="4">
        <f>VLOOKUP($C103,rosie!$B$7:$D$38,3,FALSE)</f>
        <v>0</v>
      </c>
      <c r="N103" s="4" t="str">
        <f>VLOOKUP($C103,rosie!$B$7:$E$38,4,FALSE)</f>
        <v>l</v>
      </c>
      <c r="O103" s="4">
        <f t="shared" si="7"/>
        <v>0.95997420702981229</v>
      </c>
      <c r="P103" s="4">
        <f>VLOOKUP(A103,RESULTS!$A:$M,13,FALSE)</f>
        <v>1</v>
      </c>
      <c r="Q103" s="4">
        <v>2</v>
      </c>
      <c r="R103" s="4" t="str">
        <f>IF(VLOOKUP(C103,rosie!B:J,8,FALSE)=0,"x_x_x_x",VLOOKUP(C103,rosie!B:J,8,FALSE))</f>
        <v>7_5_31_2023</v>
      </c>
    </row>
    <row r="104" spans="1:18" x14ac:dyDescent="0.2">
      <c r="A104" t="s">
        <v>111</v>
      </c>
      <c r="B104" t="str">
        <f>IFERROR(VLOOKUP(A104,fix!$E:$F,2,FALSE),"")</f>
        <v/>
      </c>
      <c r="C104">
        <f t="shared" si="5"/>
        <v>1172</v>
      </c>
      <c r="D104" t="str">
        <f t="shared" si="6"/>
        <v>1172 (0)</v>
      </c>
      <c r="E104">
        <v>22.692</v>
      </c>
      <c r="F104">
        <v>22.69</v>
      </c>
      <c r="G104">
        <f>IFERROR(VLOOKUP(F104,'rt.comb'!$A:$B,2,FALSE),F104)</f>
        <v>22.69</v>
      </c>
      <c r="H104" t="str">
        <f>IFERROR(VLOOKUP(G104,compounds!$A:$D,4,FALSE),"")</f>
        <v/>
      </c>
      <c r="I104">
        <v>25413643</v>
      </c>
      <c r="J104" s="4">
        <f t="shared" si="4"/>
        <v>66859001</v>
      </c>
      <c r="K104" s="4">
        <f>VLOOKUP($C104,rosie!$B$7:$D$38,2,FALSE)</f>
        <v>4.1900000000000004</v>
      </c>
      <c r="L104" s="4">
        <f>VLOOKUP(C104,rosie!$B$7:$F$66,5,FALSE)</f>
        <v>0.99</v>
      </c>
      <c r="M104" s="4">
        <f>VLOOKUP($C104,rosie!$B$7:$D$38,3,FALSE)</f>
        <v>0</v>
      </c>
      <c r="N104" s="4" t="str">
        <f>VLOOKUP($C104,rosie!$B$7:$E$38,4,FALSE)</f>
        <v>l</v>
      </c>
      <c r="O104" s="4">
        <f t="shared" si="7"/>
        <v>1.360768595365067</v>
      </c>
      <c r="P104" s="4">
        <f>VLOOKUP(A104,RESULTS!$A:$M,13,FALSE)</f>
        <v>1</v>
      </c>
      <c r="Q104" s="4">
        <v>2</v>
      </c>
      <c r="R104" s="4" t="str">
        <f>IF(VLOOKUP(C104,rosie!B:J,8,FALSE)=0,"x_x_x_x",VLOOKUP(C104,rosie!B:J,8,FALSE))</f>
        <v>7_5_31_2023</v>
      </c>
    </row>
    <row r="105" spans="1:18" x14ac:dyDescent="0.2">
      <c r="A105" t="s">
        <v>111</v>
      </c>
      <c r="B105" t="str">
        <f>IFERROR(VLOOKUP(A105,fix!$E:$F,2,FALSE),"")</f>
        <v/>
      </c>
      <c r="C105">
        <f t="shared" si="5"/>
        <v>1172</v>
      </c>
      <c r="D105" t="str">
        <f t="shared" si="6"/>
        <v>1172 (0)</v>
      </c>
      <c r="E105">
        <v>23.103999999999999</v>
      </c>
      <c r="F105">
        <v>23.1</v>
      </c>
      <c r="G105">
        <f>IFERROR(VLOOKUP(F105,'rt.comb'!$A:$B,2,FALSE),F105)</f>
        <v>23.1</v>
      </c>
      <c r="H105" t="str">
        <f>IFERROR(VLOOKUP(G105,compounds!$A:$D,4,FALSE),"")</f>
        <v/>
      </c>
      <c r="I105">
        <v>34743925</v>
      </c>
      <c r="J105" s="4">
        <f t="shared" si="4"/>
        <v>66859001</v>
      </c>
      <c r="K105" s="4">
        <f>VLOOKUP($C105,rosie!$B$7:$D$38,2,FALSE)</f>
        <v>4.1900000000000004</v>
      </c>
      <c r="L105" s="4">
        <f>VLOOKUP(C105,rosie!$B$7:$F$66,5,FALSE)</f>
        <v>0.99</v>
      </c>
      <c r="M105" s="4">
        <f>VLOOKUP($C105,rosie!$B$7:$D$38,3,FALSE)</f>
        <v>0</v>
      </c>
      <c r="N105" s="4" t="str">
        <f>VLOOKUP($C105,rosie!$B$7:$E$38,4,FALSE)</f>
        <v>l</v>
      </c>
      <c r="O105" s="4">
        <f t="shared" si="7"/>
        <v>1.8603567390837763</v>
      </c>
      <c r="P105" s="4">
        <f>VLOOKUP(A105,RESULTS!$A:$M,13,FALSE)</f>
        <v>1</v>
      </c>
      <c r="Q105" s="4">
        <v>2</v>
      </c>
      <c r="R105" s="4" t="str">
        <f>IF(VLOOKUP(C105,rosie!B:J,8,FALSE)=0,"x_x_x_x",VLOOKUP(C105,rosie!B:J,8,FALSE))</f>
        <v>7_5_31_2023</v>
      </c>
    </row>
    <row r="106" spans="1:18" x14ac:dyDescent="0.2">
      <c r="A106" t="s">
        <v>111</v>
      </c>
      <c r="B106" t="str">
        <f>IFERROR(VLOOKUP(A106,fix!$E:$F,2,FALSE),"")</f>
        <v/>
      </c>
      <c r="C106">
        <f t="shared" si="5"/>
        <v>1172</v>
      </c>
      <c r="D106" t="str">
        <f t="shared" si="6"/>
        <v>1172 (0)</v>
      </c>
      <c r="E106">
        <v>23.542000000000002</v>
      </c>
      <c r="F106">
        <v>23.54</v>
      </c>
      <c r="G106">
        <f>IFERROR(VLOOKUP(F106,'rt.comb'!$A:$B,2,FALSE),F106)</f>
        <v>23.54</v>
      </c>
      <c r="H106" t="str">
        <f>IFERROR(VLOOKUP(G106,compounds!$A:$D,4,FALSE),"")</f>
        <v/>
      </c>
      <c r="I106">
        <v>9834199</v>
      </c>
      <c r="J106" s="4">
        <f t="shared" si="4"/>
        <v>66859001</v>
      </c>
      <c r="K106" s="4">
        <f>VLOOKUP($C106,rosie!$B$7:$D$38,2,FALSE)</f>
        <v>4.1900000000000004</v>
      </c>
      <c r="L106" s="4">
        <f>VLOOKUP(C106,rosie!$B$7:$F$66,5,FALSE)</f>
        <v>0.99</v>
      </c>
      <c r="M106" s="4">
        <f>VLOOKUP($C106,rosie!$B$7:$D$38,3,FALSE)</f>
        <v>0</v>
      </c>
      <c r="N106" s="4" t="str">
        <f>VLOOKUP($C106,rosie!$B$7:$E$38,4,FALSE)</f>
        <v>l</v>
      </c>
      <c r="O106" s="4">
        <f t="shared" si="7"/>
        <v>0.52657028194543165</v>
      </c>
      <c r="P106" s="4">
        <f>VLOOKUP(A106,RESULTS!$A:$M,13,FALSE)</f>
        <v>1</v>
      </c>
      <c r="Q106" s="4">
        <v>2</v>
      </c>
      <c r="R106" s="4" t="str">
        <f>IF(VLOOKUP(C106,rosie!B:J,8,FALSE)=0,"x_x_x_x",VLOOKUP(C106,rosie!B:J,8,FALSE))</f>
        <v>7_5_31_2023</v>
      </c>
    </row>
    <row r="107" spans="1:18" x14ac:dyDescent="0.2">
      <c r="A107" t="s">
        <v>111</v>
      </c>
      <c r="B107" t="str">
        <f>IFERROR(VLOOKUP(A107,fix!$E:$F,2,FALSE),"")</f>
        <v/>
      </c>
      <c r="C107">
        <f t="shared" si="5"/>
        <v>1172</v>
      </c>
      <c r="D107" t="str">
        <f t="shared" si="6"/>
        <v>1172 (0)</v>
      </c>
      <c r="E107">
        <v>24.331</v>
      </c>
      <c r="F107">
        <v>24.33</v>
      </c>
      <c r="G107">
        <f>IFERROR(VLOOKUP(F107,'rt.comb'!$A:$B,2,FALSE),F107)</f>
        <v>24.33</v>
      </c>
      <c r="H107" t="str">
        <f>IFERROR(VLOOKUP(G107,compounds!$A:$D,4,FALSE),"")</f>
        <v>pentadecane</v>
      </c>
      <c r="I107">
        <v>19862158</v>
      </c>
      <c r="J107" s="4">
        <f t="shared" si="4"/>
        <v>66859001</v>
      </c>
      <c r="K107" s="4">
        <f>VLOOKUP($C107,rosie!$B$7:$D$38,2,FALSE)</f>
        <v>4.1900000000000004</v>
      </c>
      <c r="L107" s="4">
        <f>VLOOKUP(C107,rosie!$B$7:$F$66,5,FALSE)</f>
        <v>0.99</v>
      </c>
      <c r="M107" s="4">
        <f>VLOOKUP($C107,rosie!$B$7:$D$38,3,FALSE)</f>
        <v>0</v>
      </c>
      <c r="N107" s="4" t="str">
        <f>VLOOKUP($C107,rosie!$B$7:$E$38,4,FALSE)</f>
        <v>l</v>
      </c>
      <c r="O107" s="4">
        <f t="shared" si="7"/>
        <v>1.0635154055866383</v>
      </c>
      <c r="P107" s="4">
        <f>VLOOKUP(A107,RESULTS!$A:$M,13,FALSE)</f>
        <v>1</v>
      </c>
      <c r="Q107" s="4">
        <v>2</v>
      </c>
      <c r="R107" s="4" t="str">
        <f>IF(VLOOKUP(C107,rosie!B:J,8,FALSE)=0,"x_x_x_x",VLOOKUP(C107,rosie!B:J,8,FALSE))</f>
        <v>7_5_31_2023</v>
      </c>
    </row>
    <row r="108" spans="1:18" x14ac:dyDescent="0.2">
      <c r="A108" t="s">
        <v>111</v>
      </c>
      <c r="B108" t="str">
        <f>IFERROR(VLOOKUP(A108,fix!$E:$F,2,FALSE),"")</f>
        <v/>
      </c>
      <c r="C108">
        <f t="shared" si="5"/>
        <v>1172</v>
      </c>
      <c r="D108" t="str">
        <f t="shared" si="6"/>
        <v>1172 (0)</v>
      </c>
      <c r="E108">
        <v>24.603999999999999</v>
      </c>
      <c r="F108">
        <v>24.6</v>
      </c>
      <c r="G108">
        <f>IFERROR(VLOOKUP(F108,'rt.comb'!$A:$B,2,FALSE),F108)</f>
        <v>24.6</v>
      </c>
      <c r="H108" t="str">
        <f>IFERROR(VLOOKUP(G108,compounds!$A:$D,4,FALSE),"")</f>
        <v>tridecanal</v>
      </c>
      <c r="I108">
        <v>6289165</v>
      </c>
      <c r="J108" s="4">
        <f t="shared" si="4"/>
        <v>66859001</v>
      </c>
      <c r="K108" s="4">
        <f>VLOOKUP($C108,rosie!$B$7:$D$38,2,FALSE)</f>
        <v>4.1900000000000004</v>
      </c>
      <c r="L108" s="4">
        <f>VLOOKUP(C108,rosie!$B$7:$F$66,5,FALSE)</f>
        <v>0.99</v>
      </c>
      <c r="M108" s="4">
        <f>VLOOKUP($C108,rosie!$B$7:$D$38,3,FALSE)</f>
        <v>0</v>
      </c>
      <c r="N108" s="4" t="str">
        <f>VLOOKUP($C108,rosie!$B$7:$E$38,4,FALSE)</f>
        <v>l</v>
      </c>
      <c r="O108" s="4">
        <f t="shared" si="7"/>
        <v>0.33675212259293724</v>
      </c>
      <c r="P108" s="4">
        <f>VLOOKUP(A108,RESULTS!$A:$M,13,FALSE)</f>
        <v>1</v>
      </c>
      <c r="Q108" s="4">
        <v>2</v>
      </c>
      <c r="R108" s="4" t="str">
        <f>IF(VLOOKUP(C108,rosie!B:J,8,FALSE)=0,"x_x_x_x",VLOOKUP(C108,rosie!B:J,8,FALSE))</f>
        <v>7_5_31_2023</v>
      </c>
    </row>
    <row r="109" spans="1:18" x14ac:dyDescent="0.2">
      <c r="A109" t="s">
        <v>111</v>
      </c>
      <c r="B109" t="str">
        <f>IFERROR(VLOOKUP(A109,fix!$E:$F,2,FALSE),"")</f>
        <v/>
      </c>
      <c r="C109">
        <f t="shared" si="5"/>
        <v>1172</v>
      </c>
      <c r="D109" t="str">
        <f t="shared" si="6"/>
        <v>1172 (0)</v>
      </c>
      <c r="E109">
        <v>27.192</v>
      </c>
      <c r="F109">
        <v>27.19</v>
      </c>
      <c r="G109">
        <f>IFERROR(VLOOKUP(F109,'rt.comb'!$A:$B,2,FALSE),F109)</f>
        <v>27.19</v>
      </c>
      <c r="H109" t="str">
        <f>IFERROR(VLOOKUP(G109,compounds!$A:$D,4,FALSE),"")</f>
        <v/>
      </c>
      <c r="I109">
        <v>8325677</v>
      </c>
      <c r="J109" s="4">
        <f t="shared" si="4"/>
        <v>66859001</v>
      </c>
      <c r="K109" s="4">
        <f>VLOOKUP($C109,rosie!$B$7:$D$38,2,FALSE)</f>
        <v>4.1900000000000004</v>
      </c>
      <c r="L109" s="4">
        <f>VLOOKUP(C109,rosie!$B$7:$F$66,5,FALSE)</f>
        <v>0.99</v>
      </c>
      <c r="M109" s="4">
        <f>VLOOKUP($C109,rosie!$B$7:$D$38,3,FALSE)</f>
        <v>0</v>
      </c>
      <c r="N109" s="4" t="str">
        <f>VLOOKUP($C109,rosie!$B$7:$E$38,4,FALSE)</f>
        <v>l</v>
      </c>
      <c r="O109" s="4">
        <f t="shared" si="7"/>
        <v>0.44579676344525831</v>
      </c>
      <c r="P109" s="4">
        <f>VLOOKUP(A109,RESULTS!$A:$M,13,FALSE)</f>
        <v>1</v>
      </c>
      <c r="Q109" s="4">
        <v>2</v>
      </c>
      <c r="R109" s="4" t="str">
        <f>IF(VLOOKUP(C109,rosie!B:J,8,FALSE)=0,"x_x_x_x",VLOOKUP(C109,rosie!B:J,8,FALSE))</f>
        <v>7_5_31_2023</v>
      </c>
    </row>
    <row r="110" spans="1:18" x14ac:dyDescent="0.2">
      <c r="A110" t="s">
        <v>111</v>
      </c>
      <c r="B110" t="str">
        <f>IFERROR(VLOOKUP(A110,fix!$E:$F,2,FALSE),"")</f>
        <v/>
      </c>
      <c r="C110">
        <f t="shared" si="5"/>
        <v>1172</v>
      </c>
      <c r="D110" t="str">
        <f t="shared" si="6"/>
        <v>1172 (0)</v>
      </c>
      <c r="E110">
        <v>28.207000000000001</v>
      </c>
      <c r="F110">
        <v>28.21</v>
      </c>
      <c r="G110">
        <f>IFERROR(VLOOKUP(F110,'rt.comb'!$A:$B,2,FALSE),F110)</f>
        <v>28.21</v>
      </c>
      <c r="H110" t="str">
        <f>IFERROR(VLOOKUP(G110,compounds!$A:$D,4,FALSE),"")</f>
        <v/>
      </c>
      <c r="I110">
        <v>14019361</v>
      </c>
      <c r="J110" s="4">
        <f t="shared" si="4"/>
        <v>66859001</v>
      </c>
      <c r="K110" s="4">
        <f>VLOOKUP($C110,rosie!$B$7:$D$38,2,FALSE)</f>
        <v>4.1900000000000004</v>
      </c>
      <c r="L110" s="4">
        <f>VLOOKUP(C110,rosie!$B$7:$F$66,5,FALSE)</f>
        <v>0.99</v>
      </c>
      <c r="M110" s="4">
        <f>VLOOKUP($C110,rosie!$B$7:$D$38,3,FALSE)</f>
        <v>0</v>
      </c>
      <c r="N110" s="4" t="str">
        <f>VLOOKUP($C110,rosie!$B$7:$E$38,4,FALSE)</f>
        <v>l</v>
      </c>
      <c r="O110" s="4">
        <f t="shared" si="7"/>
        <v>0.75066397115461958</v>
      </c>
      <c r="P110" s="4">
        <f>VLOOKUP(A110,RESULTS!$A:$M,13,FALSE)</f>
        <v>1</v>
      </c>
      <c r="Q110" s="4">
        <v>2</v>
      </c>
      <c r="R110" s="4" t="str">
        <f>IF(VLOOKUP(C110,rosie!B:J,8,FALSE)=0,"x_x_x_x",VLOOKUP(C110,rosie!B:J,8,FALSE))</f>
        <v>7_5_31_2023</v>
      </c>
    </row>
    <row r="111" spans="1:18" x14ac:dyDescent="0.2">
      <c r="A111" t="s">
        <v>111</v>
      </c>
      <c r="B111" t="str">
        <f>IFERROR(VLOOKUP(A111,fix!$E:$F,2,FALSE),"")</f>
        <v/>
      </c>
      <c r="C111">
        <f t="shared" si="5"/>
        <v>1172</v>
      </c>
      <c r="D111" t="str">
        <f t="shared" si="6"/>
        <v>1172 (0)</v>
      </c>
      <c r="E111">
        <v>28.44</v>
      </c>
      <c r="F111">
        <v>28.44</v>
      </c>
      <c r="G111">
        <f>IFERROR(VLOOKUP(F111,'rt.comb'!$A:$B,2,FALSE),F111)</f>
        <v>28.44</v>
      </c>
      <c r="H111" t="str">
        <f>IFERROR(VLOOKUP(G111,compounds!$A:$D,4,FALSE),"")</f>
        <v/>
      </c>
      <c r="I111">
        <v>24714592</v>
      </c>
      <c r="J111" s="4">
        <f t="shared" si="4"/>
        <v>66859001</v>
      </c>
      <c r="K111" s="4">
        <f>VLOOKUP($C111,rosie!$B$7:$D$38,2,FALSE)</f>
        <v>4.1900000000000004</v>
      </c>
      <c r="L111" s="4">
        <f>VLOOKUP(C111,rosie!$B$7:$F$66,5,FALSE)</f>
        <v>0.99</v>
      </c>
      <c r="M111" s="4">
        <f>VLOOKUP($C111,rosie!$B$7:$D$38,3,FALSE)</f>
        <v>0</v>
      </c>
      <c r="N111" s="4" t="str">
        <f>VLOOKUP($C111,rosie!$B$7:$E$38,4,FALSE)</f>
        <v>l</v>
      </c>
      <c r="O111" s="4">
        <f t="shared" si="7"/>
        <v>1.3233380448785215</v>
      </c>
      <c r="P111" s="4">
        <f>VLOOKUP(A111,RESULTS!$A:$M,13,FALSE)</f>
        <v>1</v>
      </c>
      <c r="Q111" s="4">
        <v>2</v>
      </c>
      <c r="R111" s="4" t="str">
        <f>IF(VLOOKUP(C111,rosie!B:J,8,FALSE)=0,"x_x_x_x",VLOOKUP(C111,rosie!B:J,8,FALSE))</f>
        <v>7_5_31_2023</v>
      </c>
    </row>
    <row r="112" spans="1:18" x14ac:dyDescent="0.2">
      <c r="A112" t="s">
        <v>111</v>
      </c>
      <c r="B112" t="str">
        <f>IFERROR(VLOOKUP(A112,fix!$E:$F,2,FALSE),"")</f>
        <v/>
      </c>
      <c r="C112">
        <f t="shared" si="5"/>
        <v>1172</v>
      </c>
      <c r="D112" t="str">
        <f t="shared" si="6"/>
        <v>1172 (0)</v>
      </c>
      <c r="E112">
        <v>28.933</v>
      </c>
      <c r="F112">
        <v>28.93</v>
      </c>
      <c r="G112">
        <f>IFERROR(VLOOKUP(F112,'rt.comb'!$A:$B,2,FALSE),F112)</f>
        <v>28.93</v>
      </c>
      <c r="H112" t="str">
        <f>IFERROR(VLOOKUP(G112,compounds!$A:$D,4,FALSE),"")</f>
        <v>heptadecanal</v>
      </c>
      <c r="I112">
        <v>20036539</v>
      </c>
      <c r="J112" s="4">
        <f t="shared" si="4"/>
        <v>66859001</v>
      </c>
      <c r="K112" s="4">
        <f>VLOOKUP($C112,rosie!$B$7:$D$38,2,FALSE)</f>
        <v>4.1900000000000004</v>
      </c>
      <c r="L112" s="4">
        <f>VLOOKUP(C112,rosie!$B$7:$F$66,5,FALSE)</f>
        <v>0.99</v>
      </c>
      <c r="M112" s="4">
        <f>VLOOKUP($C112,rosie!$B$7:$D$38,3,FALSE)</f>
        <v>0</v>
      </c>
      <c r="N112" s="4" t="str">
        <f>VLOOKUP($C112,rosie!$B$7:$E$38,4,FALSE)</f>
        <v>l</v>
      </c>
      <c r="O112" s="4">
        <f t="shared" si="7"/>
        <v>1.0728526024784164</v>
      </c>
      <c r="P112" s="4">
        <f>VLOOKUP(A112,RESULTS!$A:$M,13,FALSE)</f>
        <v>1</v>
      </c>
      <c r="Q112" s="4">
        <v>2</v>
      </c>
      <c r="R112" s="4" t="str">
        <f>IF(VLOOKUP(C112,rosie!B:J,8,FALSE)=0,"x_x_x_x",VLOOKUP(C112,rosie!B:J,8,FALSE))</f>
        <v>7_5_31_2023</v>
      </c>
    </row>
    <row r="113" spans="1:18" x14ac:dyDescent="0.2">
      <c r="A113" t="s">
        <v>111</v>
      </c>
      <c r="B113" t="str">
        <f>IFERROR(VLOOKUP(A113,fix!$E:$F,2,FALSE),"")</f>
        <v/>
      </c>
      <c r="C113">
        <f t="shared" si="5"/>
        <v>1172</v>
      </c>
      <c r="D113" t="str">
        <f t="shared" si="6"/>
        <v>1172 (0)</v>
      </c>
      <c r="E113">
        <v>29.260999999999999</v>
      </c>
      <c r="F113">
        <v>29.26</v>
      </c>
      <c r="G113">
        <f>IFERROR(VLOOKUP(F113,'rt.comb'!$A:$B,2,FALSE),F113)</f>
        <v>29.26</v>
      </c>
      <c r="H113" t="str">
        <f>IFERROR(VLOOKUP(G113,compounds!$A:$D,4,FALSE),"")</f>
        <v>pentadecanal</v>
      </c>
      <c r="I113">
        <v>6995498</v>
      </c>
      <c r="J113" s="4">
        <f t="shared" si="4"/>
        <v>66859001</v>
      </c>
      <c r="K113" s="4">
        <f>VLOOKUP($C113,rosie!$B$7:$D$38,2,FALSE)</f>
        <v>4.1900000000000004</v>
      </c>
      <c r="L113" s="4">
        <f>VLOOKUP(C113,rosie!$B$7:$F$66,5,FALSE)</f>
        <v>0.99</v>
      </c>
      <c r="M113" s="4">
        <f>VLOOKUP($C113,rosie!$B$7:$D$38,3,FALSE)</f>
        <v>0</v>
      </c>
      <c r="N113" s="4" t="str">
        <f>VLOOKUP($C113,rosie!$B$7:$E$38,4,FALSE)</f>
        <v>l</v>
      </c>
      <c r="O113" s="4">
        <f t="shared" si="7"/>
        <v>0.37457258635997742</v>
      </c>
      <c r="P113" s="4">
        <f>VLOOKUP(A113,RESULTS!$A:$M,13,FALSE)</f>
        <v>1</v>
      </c>
      <c r="Q113" s="4">
        <v>2</v>
      </c>
      <c r="R113" s="4" t="str">
        <f>IF(VLOOKUP(C113,rosie!B:J,8,FALSE)=0,"x_x_x_x",VLOOKUP(C113,rosie!B:J,8,FALSE))</f>
        <v>7_5_31_2023</v>
      </c>
    </row>
    <row r="114" spans="1:18" x14ac:dyDescent="0.2">
      <c r="A114" t="s">
        <v>111</v>
      </c>
      <c r="B114" t="str">
        <f>IFERROR(VLOOKUP(A114,fix!$E:$F,2,FALSE),"")</f>
        <v/>
      </c>
      <c r="C114">
        <f t="shared" si="5"/>
        <v>1172</v>
      </c>
      <c r="D114" t="str">
        <f t="shared" si="6"/>
        <v>1172 (0)</v>
      </c>
      <c r="E114">
        <v>31.242000000000001</v>
      </c>
      <c r="F114">
        <v>31.24</v>
      </c>
      <c r="G114">
        <f>IFERROR(VLOOKUP(F114,'rt.comb'!$A:$B,2,FALSE),F114)</f>
        <v>31.24</v>
      </c>
      <c r="H114" t="str">
        <f>IFERROR(VLOOKUP(G114,compounds!$A:$D,4,FALSE),"")</f>
        <v/>
      </c>
      <c r="I114">
        <v>16795845</v>
      </c>
      <c r="J114" s="4">
        <f t="shared" si="4"/>
        <v>66859001</v>
      </c>
      <c r="K114" s="4">
        <f>VLOOKUP($C114,rosie!$B$7:$D$38,2,FALSE)</f>
        <v>4.1900000000000004</v>
      </c>
      <c r="L114" s="4">
        <f>VLOOKUP(C114,rosie!$B$7:$F$66,5,FALSE)</f>
        <v>0.99</v>
      </c>
      <c r="M114" s="4">
        <f>VLOOKUP($C114,rosie!$B$7:$D$38,3,FALSE)</f>
        <v>0</v>
      </c>
      <c r="N114" s="4" t="str">
        <f>VLOOKUP($C114,rosie!$B$7:$E$38,4,FALSE)</f>
        <v>l</v>
      </c>
      <c r="O114" s="4">
        <f t="shared" si="7"/>
        <v>0.89933026951780914</v>
      </c>
      <c r="P114" s="4">
        <f>VLOOKUP(A114,RESULTS!$A:$M,13,FALSE)</f>
        <v>1</v>
      </c>
      <c r="Q114" s="4">
        <v>2</v>
      </c>
      <c r="R114" s="4" t="str">
        <f>IF(VLOOKUP(C114,rosie!B:J,8,FALSE)=0,"x_x_x_x",VLOOKUP(C114,rosie!B:J,8,FALSE))</f>
        <v>7_5_31_2023</v>
      </c>
    </row>
    <row r="115" spans="1:18" x14ac:dyDescent="0.2">
      <c r="A115" t="s">
        <v>111</v>
      </c>
      <c r="B115" t="str">
        <f>IFERROR(VLOOKUP(A115,fix!$E:$F,2,FALSE),"")</f>
        <v/>
      </c>
      <c r="C115">
        <f t="shared" si="5"/>
        <v>1172</v>
      </c>
      <c r="D115" t="str">
        <f t="shared" si="6"/>
        <v>1172 (0)</v>
      </c>
      <c r="E115">
        <v>32.875</v>
      </c>
      <c r="F115">
        <v>32.880000000000003</v>
      </c>
      <c r="G115">
        <f>IFERROR(VLOOKUP(F115,'rt.comb'!$A:$B,2,FALSE),F115)</f>
        <v>32.880000000000003</v>
      </c>
      <c r="H115" t="str">
        <f>IFERROR(VLOOKUP(G115,compounds!$A:$D,4,FALSE),"")</f>
        <v>homosalate</v>
      </c>
      <c r="I115">
        <v>39409527</v>
      </c>
      <c r="J115" s="4">
        <f t="shared" si="4"/>
        <v>66859001</v>
      </c>
      <c r="K115" s="4">
        <f>VLOOKUP($C115,rosie!$B$7:$D$38,2,FALSE)</f>
        <v>4.1900000000000004</v>
      </c>
      <c r="L115" s="4">
        <f>VLOOKUP(C115,rosie!$B$7:$F$66,5,FALSE)</f>
        <v>0.99</v>
      </c>
      <c r="M115" s="4">
        <f>VLOOKUP($C115,rosie!$B$7:$D$38,3,FALSE)</f>
        <v>0</v>
      </c>
      <c r="N115" s="4" t="str">
        <f>VLOOKUP($C115,rosie!$B$7:$E$38,4,FALSE)</f>
        <v>l</v>
      </c>
      <c r="O115" s="4">
        <f t="shared" si="7"/>
        <v>2.1101754950988996</v>
      </c>
      <c r="P115" s="4">
        <f>VLOOKUP(A115,RESULTS!$A:$M,13,FALSE)</f>
        <v>1</v>
      </c>
      <c r="Q115" s="4">
        <v>2</v>
      </c>
      <c r="R115" s="4" t="str">
        <f>IF(VLOOKUP(C115,rosie!B:J,8,FALSE)=0,"x_x_x_x",VLOOKUP(C115,rosie!B:J,8,FALSE))</f>
        <v>7_5_31_2023</v>
      </c>
    </row>
    <row r="116" spans="1:18" x14ac:dyDescent="0.2">
      <c r="A116" t="s">
        <v>111</v>
      </c>
      <c r="B116" t="str">
        <f>IFERROR(VLOOKUP(A116,fix!$E:$F,2,FALSE),"")</f>
        <v/>
      </c>
      <c r="C116">
        <f t="shared" si="5"/>
        <v>1172</v>
      </c>
      <c r="D116" t="str">
        <f t="shared" si="6"/>
        <v>1172 (0)</v>
      </c>
      <c r="E116">
        <v>35.094000000000001</v>
      </c>
      <c r="F116">
        <v>35.090000000000003</v>
      </c>
      <c r="G116">
        <f>IFERROR(VLOOKUP(F116,'rt.comb'!$A:$B,2,FALSE),F116)</f>
        <v>35.090000000000003</v>
      </c>
      <c r="H116" t="str">
        <f>IFERROR(VLOOKUP(G116,compounds!$A:$D,4,FALSE),"")</f>
        <v/>
      </c>
      <c r="I116">
        <v>20566257</v>
      </c>
      <c r="J116" s="4">
        <f t="shared" si="4"/>
        <v>66859001</v>
      </c>
      <c r="K116" s="4">
        <f>VLOOKUP($C116,rosie!$B$7:$D$38,2,FALSE)</f>
        <v>4.1900000000000004</v>
      </c>
      <c r="L116" s="4">
        <f>VLOOKUP(C116,rosie!$B$7:$F$66,5,FALSE)</f>
        <v>0.99</v>
      </c>
      <c r="M116" s="4">
        <f>VLOOKUP($C116,rosie!$B$7:$D$38,3,FALSE)</f>
        <v>0</v>
      </c>
      <c r="N116" s="4" t="str">
        <f>VLOOKUP($C116,rosie!$B$7:$E$38,4,FALSE)</f>
        <v>l</v>
      </c>
      <c r="O116" s="4">
        <f t="shared" si="7"/>
        <v>1.1012162502560918</v>
      </c>
      <c r="P116" s="4">
        <f>VLOOKUP(A116,RESULTS!$A:$M,13,FALSE)</f>
        <v>1</v>
      </c>
      <c r="Q116" s="4">
        <v>2</v>
      </c>
      <c r="R116" s="4" t="str">
        <f>IF(VLOOKUP(C116,rosie!B:J,8,FALSE)=0,"x_x_x_x",VLOOKUP(C116,rosie!B:J,8,FALSE))</f>
        <v>7_5_31_2023</v>
      </c>
    </row>
    <row r="117" spans="1:18" x14ac:dyDescent="0.2">
      <c r="A117" t="s">
        <v>111</v>
      </c>
      <c r="B117" t="str">
        <f>IFERROR(VLOOKUP(A117,fix!$E:$F,2,FALSE),"")</f>
        <v/>
      </c>
      <c r="C117">
        <f t="shared" si="5"/>
        <v>1172</v>
      </c>
      <c r="D117" t="str">
        <f t="shared" si="6"/>
        <v>1172 (0)</v>
      </c>
      <c r="E117">
        <v>35.128</v>
      </c>
      <c r="F117">
        <v>35.130000000000003</v>
      </c>
      <c r="G117">
        <f>IFERROR(VLOOKUP(F117,'rt.comb'!$A:$B,2,FALSE),F117)</f>
        <v>35.130000000000003</v>
      </c>
      <c r="H117" t="str">
        <f>IFERROR(VLOOKUP(G117,compounds!$A:$D,4,FALSE),"")</f>
        <v/>
      </c>
      <c r="I117">
        <v>7795989</v>
      </c>
      <c r="J117" s="4">
        <f t="shared" si="4"/>
        <v>66859001</v>
      </c>
      <c r="K117" s="4">
        <f>VLOOKUP($C117,rosie!$B$7:$D$38,2,FALSE)</f>
        <v>4.1900000000000004</v>
      </c>
      <c r="L117" s="4">
        <f>VLOOKUP(C117,rosie!$B$7:$F$66,5,FALSE)</f>
        <v>0.99</v>
      </c>
      <c r="M117" s="4">
        <f>VLOOKUP($C117,rosie!$B$7:$D$38,3,FALSE)</f>
        <v>0</v>
      </c>
      <c r="N117" s="4" t="str">
        <f>VLOOKUP($C117,rosie!$B$7:$E$38,4,FALSE)</f>
        <v>l</v>
      </c>
      <c r="O117" s="4">
        <f t="shared" si="7"/>
        <v>0.41743472201177589</v>
      </c>
      <c r="P117" s="4">
        <f>VLOOKUP(A117,RESULTS!$A:$M,13,FALSE)</f>
        <v>1</v>
      </c>
      <c r="Q117" s="4">
        <v>2</v>
      </c>
      <c r="R117" s="4" t="str">
        <f>IF(VLOOKUP(C117,rosie!B:J,8,FALSE)=0,"x_x_x_x",VLOOKUP(C117,rosie!B:J,8,FALSE))</f>
        <v>7_5_31_2023</v>
      </c>
    </row>
    <row r="118" spans="1:18" x14ac:dyDescent="0.2">
      <c r="A118" t="s">
        <v>119</v>
      </c>
      <c r="B118" t="str">
        <f>IFERROR(VLOOKUP(A118,fix!$E:$F,2,FALSE),"")</f>
        <v/>
      </c>
      <c r="C118">
        <f t="shared" si="5"/>
        <v>140</v>
      </c>
      <c r="D118" t="str">
        <f t="shared" si="6"/>
        <v>140 (0)</v>
      </c>
      <c r="E118">
        <v>4.2750000000000004</v>
      </c>
      <c r="F118">
        <v>4.28</v>
      </c>
      <c r="G118">
        <f>IFERROR(VLOOKUP(F118,'rt.comb'!$A:$B,2,FALSE),F118)</f>
        <v>4.28</v>
      </c>
      <c r="H118" t="str">
        <f>IFERROR(VLOOKUP(G118,compounds!$A:$D,4,FALSE),"")</f>
        <v/>
      </c>
      <c r="I118">
        <v>7856625</v>
      </c>
      <c r="J118" s="4">
        <f t="shared" si="4"/>
        <v>42224269</v>
      </c>
      <c r="K118" s="4">
        <f>VLOOKUP($C118,rosie!$B$7:$D$38,2,FALSE)</f>
        <v>5.63</v>
      </c>
      <c r="L118" s="4">
        <f>VLOOKUP(C118,rosie!$B$7:$F$66,5,FALSE)</f>
        <v>1.42</v>
      </c>
      <c r="M118" s="4">
        <f>VLOOKUP($C118,rosie!$B$7:$D$38,3,FALSE)</f>
        <v>0</v>
      </c>
      <c r="N118" s="4" t="str">
        <f>VLOOKUP($C118,rosie!$B$7:$E$38,4,FALSE)</f>
        <v>l</v>
      </c>
      <c r="O118" s="4">
        <f t="shared" si="7"/>
        <v>0.49574318096694447</v>
      </c>
      <c r="P118" s="4">
        <f>VLOOKUP(A118,RESULTS!$A:$M,13,FALSE)</f>
        <v>1</v>
      </c>
      <c r="Q118" s="4">
        <v>2</v>
      </c>
      <c r="R118" s="4" t="str">
        <f>IF(VLOOKUP(C118,rosie!B:J,8,FALSE)=0,"x_x_x_x",VLOOKUP(C118,rosie!B:J,8,FALSE))</f>
        <v>2_5_31_2023</v>
      </c>
    </row>
    <row r="119" spans="1:18" x14ac:dyDescent="0.2">
      <c r="A119" t="s">
        <v>119</v>
      </c>
      <c r="B119" t="str">
        <f>IFERROR(VLOOKUP(A119,fix!$E:$F,2,FALSE),"")</f>
        <v/>
      </c>
      <c r="C119">
        <f t="shared" si="5"/>
        <v>140</v>
      </c>
      <c r="D119" t="str">
        <f t="shared" si="6"/>
        <v>140 (0)</v>
      </c>
      <c r="E119">
        <v>4.3600000000000003</v>
      </c>
      <c r="F119">
        <v>4.3600000000000003</v>
      </c>
      <c r="G119">
        <f>IFERROR(VLOOKUP(F119,'rt.comb'!$A:$B,2,FALSE),F119)</f>
        <v>4.3600000000000003</v>
      </c>
      <c r="H119" t="str">
        <f>IFERROR(VLOOKUP(G119,compounds!$A:$D,4,FALSE),"")</f>
        <v/>
      </c>
      <c r="I119">
        <v>89231194</v>
      </c>
      <c r="J119" s="4">
        <f t="shared" si="4"/>
        <v>42224269</v>
      </c>
      <c r="K119" s="4">
        <f>VLOOKUP($C119,rosie!$B$7:$D$38,2,FALSE)</f>
        <v>5.63</v>
      </c>
      <c r="L119" s="4">
        <f>VLOOKUP(C119,rosie!$B$7:$F$66,5,FALSE)</f>
        <v>1.42</v>
      </c>
      <c r="M119" s="4">
        <f>VLOOKUP($C119,rosie!$B$7:$D$38,3,FALSE)</f>
        <v>0</v>
      </c>
      <c r="N119" s="4" t="str">
        <f>VLOOKUP($C119,rosie!$B$7:$E$38,4,FALSE)</f>
        <v>l</v>
      </c>
      <c r="O119" s="4">
        <f t="shared" si="7"/>
        <v>5.6303763963583</v>
      </c>
      <c r="P119" s="4">
        <f>VLOOKUP(A119,RESULTS!$A:$M,13,FALSE)</f>
        <v>1</v>
      </c>
      <c r="Q119" s="4">
        <v>2</v>
      </c>
      <c r="R119" s="4" t="str">
        <f>IF(VLOOKUP(C119,rosie!B:J,8,FALSE)=0,"x_x_x_x",VLOOKUP(C119,rosie!B:J,8,FALSE))</f>
        <v>2_5_31_2023</v>
      </c>
    </row>
    <row r="120" spans="1:18" x14ac:dyDescent="0.2">
      <c r="A120" t="s">
        <v>119</v>
      </c>
      <c r="B120" t="str">
        <f>IFERROR(VLOOKUP(A120,fix!$E:$F,2,FALSE),"")</f>
        <v/>
      </c>
      <c r="C120">
        <f t="shared" si="5"/>
        <v>140</v>
      </c>
      <c r="D120" t="str">
        <f t="shared" si="6"/>
        <v>140 (0)</v>
      </c>
      <c r="E120">
        <v>4.8710000000000004</v>
      </c>
      <c r="F120">
        <v>4.87</v>
      </c>
      <c r="G120">
        <f>IFERROR(VLOOKUP(F120,'rt.comb'!$A:$B,2,FALSE),F120)</f>
        <v>4.87</v>
      </c>
      <c r="H120" t="str">
        <f>IFERROR(VLOOKUP(G120,compounds!$A:$D,4,FALSE),"")</f>
        <v/>
      </c>
      <c r="I120">
        <v>18159247</v>
      </c>
      <c r="J120" s="4">
        <f t="shared" si="4"/>
        <v>42224269</v>
      </c>
      <c r="K120" s="4">
        <f>VLOOKUP($C120,rosie!$B$7:$D$38,2,FALSE)</f>
        <v>5.63</v>
      </c>
      <c r="L120" s="4">
        <f>VLOOKUP(C120,rosie!$B$7:$F$66,5,FALSE)</f>
        <v>1.42</v>
      </c>
      <c r="M120" s="4">
        <f>VLOOKUP($C120,rosie!$B$7:$D$38,3,FALSE)</f>
        <v>0</v>
      </c>
      <c r="N120" s="4" t="str">
        <f>VLOOKUP($C120,rosie!$B$7:$E$38,4,FALSE)</f>
        <v>l</v>
      </c>
      <c r="O120" s="4">
        <f t="shared" si="7"/>
        <v>1.1458257040070567</v>
      </c>
      <c r="P120" s="4">
        <f>VLOOKUP(A120,RESULTS!$A:$M,13,FALSE)</f>
        <v>1</v>
      </c>
      <c r="Q120" s="4">
        <v>2</v>
      </c>
      <c r="R120" s="4" t="str">
        <f>IF(VLOOKUP(C120,rosie!B:J,8,FALSE)=0,"x_x_x_x",VLOOKUP(C120,rosie!B:J,8,FALSE))</f>
        <v>2_5_31_2023</v>
      </c>
    </row>
    <row r="121" spans="1:18" x14ac:dyDescent="0.2">
      <c r="A121" t="s">
        <v>119</v>
      </c>
      <c r="B121" t="str">
        <f>IFERROR(VLOOKUP(A121,fix!$E:$F,2,FALSE),"")</f>
        <v/>
      </c>
      <c r="C121">
        <f t="shared" si="5"/>
        <v>140</v>
      </c>
      <c r="D121" t="str">
        <f t="shared" si="6"/>
        <v>140 (0)</v>
      </c>
      <c r="E121">
        <v>5.4210000000000003</v>
      </c>
      <c r="F121">
        <v>5.42</v>
      </c>
      <c r="G121">
        <f>IFERROR(VLOOKUP(F121,'rt.comb'!$A:$B,2,FALSE),F121)</f>
        <v>5.43</v>
      </c>
      <c r="H121" t="str">
        <f>IFERROR(VLOOKUP(G121,compounds!$A:$D,4,FALSE),"")</f>
        <v>hydroxymethylpentanone</v>
      </c>
      <c r="I121">
        <v>94616773</v>
      </c>
      <c r="J121" s="4">
        <f t="shared" si="4"/>
        <v>42224269</v>
      </c>
      <c r="K121" s="4">
        <f>VLOOKUP($C121,rosie!$B$7:$D$38,2,FALSE)</f>
        <v>5.63</v>
      </c>
      <c r="L121" s="4">
        <f>VLOOKUP(C121,rosie!$B$7:$F$66,5,FALSE)</f>
        <v>1.42</v>
      </c>
      <c r="M121" s="4">
        <f>VLOOKUP($C121,rosie!$B$7:$D$38,3,FALSE)</f>
        <v>0</v>
      </c>
      <c r="N121" s="4" t="str">
        <f>VLOOKUP($C121,rosie!$B$7:$E$38,4,FALSE)</f>
        <v>l</v>
      </c>
      <c r="O121" s="4">
        <f t="shared" si="7"/>
        <v>5.9701996747773132</v>
      </c>
      <c r="P121" s="4">
        <f>VLOOKUP(A121,RESULTS!$A:$M,13,FALSE)</f>
        <v>1</v>
      </c>
      <c r="Q121" s="4">
        <v>2</v>
      </c>
      <c r="R121" s="4" t="str">
        <f>IF(VLOOKUP(C121,rosie!B:J,8,FALSE)=0,"x_x_x_x",VLOOKUP(C121,rosie!B:J,8,FALSE))</f>
        <v>2_5_31_2023</v>
      </c>
    </row>
    <row r="122" spans="1:18" x14ac:dyDescent="0.2">
      <c r="A122" t="s">
        <v>119</v>
      </c>
      <c r="B122" t="str">
        <f>IFERROR(VLOOKUP(A122,fix!$E:$F,2,FALSE),"")</f>
        <v/>
      </c>
      <c r="C122">
        <f t="shared" si="5"/>
        <v>140</v>
      </c>
      <c r="D122" t="str">
        <f t="shared" si="6"/>
        <v>140 (0)</v>
      </c>
      <c r="E122">
        <v>5.7539999999999996</v>
      </c>
      <c r="F122">
        <v>5.75</v>
      </c>
      <c r="G122">
        <f>IFERROR(VLOOKUP(F122,'rt.comb'!$A:$B,2,FALSE),F122)</f>
        <v>5.76</v>
      </c>
      <c r="H122" t="str">
        <f>IFERROR(VLOOKUP(G122,compounds!$A:$D,4,FALSE),"")</f>
        <v>zhexenol</v>
      </c>
      <c r="I122">
        <v>246403709</v>
      </c>
      <c r="J122" s="4">
        <f t="shared" si="4"/>
        <v>42224269</v>
      </c>
      <c r="K122" s="4">
        <f>VLOOKUP($C122,rosie!$B$7:$D$38,2,FALSE)</f>
        <v>5.63</v>
      </c>
      <c r="L122" s="4">
        <f>VLOOKUP(C122,rosie!$B$7:$F$66,5,FALSE)</f>
        <v>1.42</v>
      </c>
      <c r="M122" s="4">
        <f>VLOOKUP($C122,rosie!$B$7:$D$38,3,FALSE)</f>
        <v>0</v>
      </c>
      <c r="N122" s="4" t="str">
        <f>VLOOKUP($C122,rosie!$B$7:$E$38,4,FALSE)</f>
        <v>l</v>
      </c>
      <c r="O122" s="4">
        <f t="shared" si="7"/>
        <v>15.547764911996351</v>
      </c>
      <c r="P122" s="4">
        <f>VLOOKUP(A122,RESULTS!$A:$M,13,FALSE)</f>
        <v>1</v>
      </c>
      <c r="Q122" s="4">
        <v>2</v>
      </c>
      <c r="R122" s="4" t="str">
        <f>IF(VLOOKUP(C122,rosie!B:J,8,FALSE)=0,"x_x_x_x",VLOOKUP(C122,rosie!B:J,8,FALSE))</f>
        <v>2_5_31_2023</v>
      </c>
    </row>
    <row r="123" spans="1:18" x14ac:dyDescent="0.2">
      <c r="A123" t="s">
        <v>119</v>
      </c>
      <c r="B123" t="str">
        <f>IFERROR(VLOOKUP(A123,fix!$E:$F,2,FALSE),"")</f>
        <v/>
      </c>
      <c r="C123">
        <f t="shared" si="5"/>
        <v>140</v>
      </c>
      <c r="D123" t="str">
        <f t="shared" si="6"/>
        <v>140 (0)</v>
      </c>
      <c r="E123">
        <v>7.5110000000000001</v>
      </c>
      <c r="F123">
        <v>7.51</v>
      </c>
      <c r="G123">
        <f>IFERROR(VLOOKUP(F123,'rt.comb'!$A:$B,2,FALSE),F123)</f>
        <v>7.51</v>
      </c>
      <c r="H123" t="str">
        <f>IFERROR(VLOOKUP(G123,compounds!$A:$D,4,FALSE),"")</f>
        <v>cyclopentane</v>
      </c>
      <c r="I123">
        <v>14954492</v>
      </c>
      <c r="J123" s="4">
        <f t="shared" si="4"/>
        <v>42224269</v>
      </c>
      <c r="K123" s="4">
        <f>VLOOKUP($C123,rosie!$B$7:$D$38,2,FALSE)</f>
        <v>5.63</v>
      </c>
      <c r="L123" s="4">
        <f>VLOOKUP(C123,rosie!$B$7:$F$66,5,FALSE)</f>
        <v>1.42</v>
      </c>
      <c r="M123" s="4">
        <f>VLOOKUP($C123,rosie!$B$7:$D$38,3,FALSE)</f>
        <v>0</v>
      </c>
      <c r="N123" s="4" t="str">
        <f>VLOOKUP($C123,rosie!$B$7:$E$38,4,FALSE)</f>
        <v>l</v>
      </c>
      <c r="O123" s="4">
        <f t="shared" si="7"/>
        <v>0.9436096840341397</v>
      </c>
      <c r="P123" s="4">
        <f>VLOOKUP(A123,RESULTS!$A:$M,13,FALSE)</f>
        <v>1</v>
      </c>
      <c r="Q123" s="4">
        <v>2</v>
      </c>
      <c r="R123" s="4" t="str">
        <f>IF(VLOOKUP(C123,rosie!B:J,8,FALSE)=0,"x_x_x_x",VLOOKUP(C123,rosie!B:J,8,FALSE))</f>
        <v>2_5_31_2023</v>
      </c>
    </row>
    <row r="124" spans="1:18" x14ac:dyDescent="0.2">
      <c r="A124" t="s">
        <v>119</v>
      </c>
      <c r="B124" t="str">
        <f>IFERROR(VLOOKUP(A124,fix!$E:$F,2,FALSE),"")</f>
        <v/>
      </c>
      <c r="C124">
        <f t="shared" si="5"/>
        <v>140</v>
      </c>
      <c r="D124" t="str">
        <f t="shared" si="6"/>
        <v>140 (0)</v>
      </c>
      <c r="E124">
        <v>8.9489999999999998</v>
      </c>
      <c r="F124">
        <v>8.9499999999999993</v>
      </c>
      <c r="G124">
        <f>IFERROR(VLOOKUP(F124,'rt.comb'!$A:$B,2,FALSE),F124)</f>
        <v>8.9499999999999993</v>
      </c>
      <c r="H124" t="str">
        <f>IFERROR(VLOOKUP(G124,compounds!$A:$D,4,FALSE),"")</f>
        <v/>
      </c>
      <c r="I124">
        <v>40578026</v>
      </c>
      <c r="J124" s="4">
        <f t="shared" si="4"/>
        <v>42224269</v>
      </c>
      <c r="K124" s="4">
        <f>VLOOKUP($C124,rosie!$B$7:$D$38,2,FALSE)</f>
        <v>5.63</v>
      </c>
      <c r="L124" s="4">
        <f>VLOOKUP(C124,rosie!$B$7:$F$66,5,FALSE)</f>
        <v>1.42</v>
      </c>
      <c r="M124" s="4">
        <f>VLOOKUP($C124,rosie!$B$7:$D$38,3,FALSE)</f>
        <v>0</v>
      </c>
      <c r="N124" s="4" t="str">
        <f>VLOOKUP($C124,rosie!$B$7:$E$38,4,FALSE)</f>
        <v>l</v>
      </c>
      <c r="O124" s="4">
        <f t="shared" si="7"/>
        <v>2.5604225334159869</v>
      </c>
      <c r="P124" s="4">
        <f>VLOOKUP(A124,RESULTS!$A:$M,13,FALSE)</f>
        <v>1</v>
      </c>
      <c r="Q124" s="4">
        <v>2</v>
      </c>
      <c r="R124" s="4" t="str">
        <f>IF(VLOOKUP(C124,rosie!B:J,8,FALSE)=0,"x_x_x_x",VLOOKUP(C124,rosie!B:J,8,FALSE))</f>
        <v>2_5_31_2023</v>
      </c>
    </row>
    <row r="125" spans="1:18" x14ac:dyDescent="0.2">
      <c r="A125" t="s">
        <v>119</v>
      </c>
      <c r="B125" t="str">
        <f>IFERROR(VLOOKUP(A125,fix!$E:$F,2,FALSE),"")</f>
        <v/>
      </c>
      <c r="C125">
        <f t="shared" si="5"/>
        <v>140</v>
      </c>
      <c r="D125" t="str">
        <f t="shared" si="6"/>
        <v>140 (0)</v>
      </c>
      <c r="E125">
        <v>10.313000000000001</v>
      </c>
      <c r="F125">
        <v>10.31</v>
      </c>
      <c r="G125">
        <f>IFERROR(VLOOKUP(F125,'rt.comb'!$A:$B,2,FALSE),F125)</f>
        <v>10.31</v>
      </c>
      <c r="H125" t="str">
        <f>IFERROR(VLOOKUP(G125,compounds!$A:$D,4,FALSE),"")</f>
        <v>octanal</v>
      </c>
      <c r="I125">
        <v>22690878</v>
      </c>
      <c r="J125" s="4">
        <f t="shared" si="4"/>
        <v>42224269</v>
      </c>
      <c r="K125" s="4">
        <f>VLOOKUP($C125,rosie!$B$7:$D$38,2,FALSE)</f>
        <v>5.63</v>
      </c>
      <c r="L125" s="4">
        <f>VLOOKUP(C125,rosie!$B$7:$F$66,5,FALSE)</f>
        <v>1.42</v>
      </c>
      <c r="M125" s="4">
        <f>VLOOKUP($C125,rosie!$B$7:$D$38,3,FALSE)</f>
        <v>0</v>
      </c>
      <c r="N125" s="4" t="str">
        <f>VLOOKUP($C125,rosie!$B$7:$E$38,4,FALSE)</f>
        <v>l</v>
      </c>
      <c r="O125" s="4">
        <f t="shared" si="7"/>
        <v>1.4317659349469853</v>
      </c>
      <c r="P125" s="4">
        <f>VLOOKUP(A125,RESULTS!$A:$M,13,FALSE)</f>
        <v>1</v>
      </c>
      <c r="Q125" s="4">
        <v>2</v>
      </c>
      <c r="R125" s="4" t="str">
        <f>IF(VLOOKUP(C125,rosie!B:J,8,FALSE)=0,"x_x_x_x",VLOOKUP(C125,rosie!B:J,8,FALSE))</f>
        <v>2_5_31_2023</v>
      </c>
    </row>
    <row r="126" spans="1:18" x14ac:dyDescent="0.2">
      <c r="A126" t="s">
        <v>119</v>
      </c>
      <c r="B126" t="str">
        <f>IFERROR(VLOOKUP(A126,fix!$E:$F,2,FALSE),"")</f>
        <v/>
      </c>
      <c r="C126">
        <f t="shared" si="5"/>
        <v>140</v>
      </c>
      <c r="D126" t="str">
        <f t="shared" si="6"/>
        <v>140 (0)</v>
      </c>
      <c r="E126">
        <v>10.481999999999999</v>
      </c>
      <c r="F126">
        <v>10.48</v>
      </c>
      <c r="G126">
        <f>IFERROR(VLOOKUP(F126,'rt.comb'!$A:$B,2,FALSE),F126)</f>
        <v>10.48</v>
      </c>
      <c r="H126" t="str">
        <f>IFERROR(VLOOKUP(G126,compounds!$A:$D,4,FALSE),"")</f>
        <v>z3hex</v>
      </c>
      <c r="I126">
        <v>1452076393</v>
      </c>
      <c r="J126" s="4">
        <f t="shared" si="4"/>
        <v>42224269</v>
      </c>
      <c r="K126" s="4">
        <f>VLOOKUP($C126,rosie!$B$7:$D$38,2,FALSE)</f>
        <v>5.63</v>
      </c>
      <c r="L126" s="4">
        <f>VLOOKUP(C126,rosie!$B$7:$F$66,5,FALSE)</f>
        <v>1.42</v>
      </c>
      <c r="M126" s="4">
        <f>VLOOKUP($C126,rosie!$B$7:$D$38,3,FALSE)</f>
        <v>0</v>
      </c>
      <c r="N126" s="4" t="str">
        <f>VLOOKUP($C126,rosie!$B$7:$E$38,4,FALSE)</f>
        <v>l</v>
      </c>
      <c r="O126" s="4">
        <f t="shared" si="7"/>
        <v>91.624198695091977</v>
      </c>
      <c r="P126" s="4">
        <f>VLOOKUP(A126,RESULTS!$A:$M,13,FALSE)</f>
        <v>1</v>
      </c>
      <c r="Q126" s="4">
        <v>2</v>
      </c>
      <c r="R126" s="4" t="str">
        <f>IF(VLOOKUP(C126,rosie!B:J,8,FALSE)=0,"x_x_x_x",VLOOKUP(C126,rosie!B:J,8,FALSE))</f>
        <v>2_5_31_2023</v>
      </c>
    </row>
    <row r="127" spans="1:18" x14ac:dyDescent="0.2">
      <c r="A127" t="s">
        <v>119</v>
      </c>
      <c r="B127" t="str">
        <f>IFERROR(VLOOKUP(A127,fix!$E:$F,2,FALSE),"")</f>
        <v/>
      </c>
      <c r="C127">
        <f t="shared" si="5"/>
        <v>140</v>
      </c>
      <c r="D127" t="str">
        <f t="shared" si="6"/>
        <v>140 (0)</v>
      </c>
      <c r="E127">
        <v>13.510999999999999</v>
      </c>
      <c r="F127">
        <v>13.51</v>
      </c>
      <c r="G127">
        <f>IFERROR(VLOOKUP(F127,'rt.comb'!$A:$B,2,FALSE),F127)</f>
        <v>13.51</v>
      </c>
      <c r="H127" t="str">
        <f>IFERROR(VLOOKUP(G127,compounds!$A:$D,4,FALSE),"")</f>
        <v>nonanal</v>
      </c>
      <c r="I127">
        <v>83353925</v>
      </c>
      <c r="J127" s="4">
        <f t="shared" si="4"/>
        <v>42224269</v>
      </c>
      <c r="K127" s="4">
        <f>VLOOKUP($C127,rosie!$B$7:$D$38,2,FALSE)</f>
        <v>5.63</v>
      </c>
      <c r="L127" s="4">
        <f>VLOOKUP(C127,rosie!$B$7:$F$66,5,FALSE)</f>
        <v>1.42</v>
      </c>
      <c r="M127" s="4">
        <f>VLOOKUP($C127,rosie!$B$7:$D$38,3,FALSE)</f>
        <v>0</v>
      </c>
      <c r="N127" s="4" t="str">
        <f>VLOOKUP($C127,rosie!$B$7:$E$38,4,FALSE)</f>
        <v>l</v>
      </c>
      <c r="O127" s="4">
        <f t="shared" si="7"/>
        <v>5.2595280957892365</v>
      </c>
      <c r="P127" s="4">
        <f>VLOOKUP(A127,RESULTS!$A:$M,13,FALSE)</f>
        <v>1</v>
      </c>
      <c r="Q127" s="4">
        <v>2</v>
      </c>
      <c r="R127" s="4" t="str">
        <f>IF(VLOOKUP(C127,rosie!B:J,8,FALSE)=0,"x_x_x_x",VLOOKUP(C127,rosie!B:J,8,FALSE))</f>
        <v>2_5_31_2023</v>
      </c>
    </row>
    <row r="128" spans="1:18" x14ac:dyDescent="0.2">
      <c r="A128" t="s">
        <v>119</v>
      </c>
      <c r="B128" t="str">
        <f>IFERROR(VLOOKUP(A128,fix!$E:$F,2,FALSE),"")</f>
        <v/>
      </c>
      <c r="C128">
        <f t="shared" si="5"/>
        <v>140</v>
      </c>
      <c r="D128" t="str">
        <f t="shared" si="6"/>
        <v>140 (0)</v>
      </c>
      <c r="E128">
        <v>13.887</v>
      </c>
      <c r="F128">
        <v>13.89</v>
      </c>
      <c r="G128">
        <f>IFERROR(VLOOKUP(F128,'rt.comb'!$A:$B,2,FALSE),F128)</f>
        <v>13.89</v>
      </c>
      <c r="H128" t="str">
        <f>IFERROR(VLOOKUP(G128,compounds!$A:$D,4,FALSE),"")</f>
        <v>edimethylnonatriene</v>
      </c>
      <c r="I128">
        <v>12726375</v>
      </c>
      <c r="J128" s="4">
        <f t="shared" si="4"/>
        <v>42224269</v>
      </c>
      <c r="K128" s="4">
        <f>VLOOKUP($C128,rosie!$B$7:$D$38,2,FALSE)</f>
        <v>5.63</v>
      </c>
      <c r="L128" s="4">
        <f>VLOOKUP(C128,rosie!$B$7:$F$66,5,FALSE)</f>
        <v>1.42</v>
      </c>
      <c r="M128" s="4">
        <f>VLOOKUP($C128,rosie!$B$7:$D$38,3,FALSE)</f>
        <v>0</v>
      </c>
      <c r="N128" s="4" t="str">
        <f>VLOOKUP($C128,rosie!$B$7:$E$38,4,FALSE)</f>
        <v>l</v>
      </c>
      <c r="O128" s="4">
        <f t="shared" si="7"/>
        <v>0.8030182966195023</v>
      </c>
      <c r="P128" s="4">
        <f>VLOOKUP(A128,RESULTS!$A:$M,13,FALSE)</f>
        <v>1</v>
      </c>
      <c r="Q128" s="4">
        <v>2</v>
      </c>
      <c r="R128" s="4" t="str">
        <f>IF(VLOOKUP(C128,rosie!B:J,8,FALSE)=0,"x_x_x_x",VLOOKUP(C128,rosie!B:J,8,FALSE))</f>
        <v>2_5_31_2023</v>
      </c>
    </row>
    <row r="129" spans="1:18" x14ac:dyDescent="0.2">
      <c r="A129" t="s">
        <v>119</v>
      </c>
      <c r="B129" t="str">
        <f>IFERROR(VLOOKUP(A129,fix!$E:$F,2,FALSE),"")</f>
        <v/>
      </c>
      <c r="C129">
        <f t="shared" si="5"/>
        <v>140</v>
      </c>
      <c r="D129" t="str">
        <f t="shared" si="6"/>
        <v>140 (0)</v>
      </c>
      <c r="E129">
        <v>16.210999999999999</v>
      </c>
      <c r="F129">
        <v>16.21</v>
      </c>
      <c r="G129">
        <f>IFERROR(VLOOKUP(F129,'rt.comb'!$A:$B,2,FALSE),F129)</f>
        <v>16.21</v>
      </c>
      <c r="H129" t="str">
        <f>IFERROR(VLOOKUP(G129,compounds!$A:$D,4,FALSE),"")</f>
        <v>methylsalicylate</v>
      </c>
      <c r="I129">
        <v>17864320</v>
      </c>
      <c r="J129" s="4">
        <f t="shared" si="4"/>
        <v>42224269</v>
      </c>
      <c r="K129" s="4">
        <f>VLOOKUP($C129,rosie!$B$7:$D$38,2,FALSE)</f>
        <v>5.63</v>
      </c>
      <c r="L129" s="4">
        <f>VLOOKUP(C129,rosie!$B$7:$F$66,5,FALSE)</f>
        <v>1.42</v>
      </c>
      <c r="M129" s="4">
        <f>VLOOKUP($C129,rosie!$B$7:$D$38,3,FALSE)</f>
        <v>0</v>
      </c>
      <c r="N129" s="4" t="str">
        <f>VLOOKUP($C129,rosie!$B$7:$E$38,4,FALSE)</f>
        <v>l</v>
      </c>
      <c r="O129" s="4">
        <f t="shared" si="7"/>
        <v>1.1272161803078808</v>
      </c>
      <c r="P129" s="4">
        <f>VLOOKUP(A129,RESULTS!$A:$M,13,FALSE)</f>
        <v>1</v>
      </c>
      <c r="Q129" s="4">
        <v>2</v>
      </c>
      <c r="R129" s="4" t="str">
        <f>IF(VLOOKUP(C129,rosie!B:J,8,FALSE)=0,"x_x_x_x",VLOOKUP(C129,rosie!B:J,8,FALSE))</f>
        <v>2_5_31_2023</v>
      </c>
    </row>
    <row r="130" spans="1:18" x14ac:dyDescent="0.2">
      <c r="A130" t="s">
        <v>119</v>
      </c>
      <c r="B130" t="str">
        <f>IFERROR(VLOOKUP(A130,fix!$E:$F,2,FALSE),"")</f>
        <v/>
      </c>
      <c r="C130">
        <f t="shared" si="5"/>
        <v>140</v>
      </c>
      <c r="D130" t="str">
        <f t="shared" si="6"/>
        <v>140 (0)</v>
      </c>
      <c r="E130">
        <v>16.366</v>
      </c>
      <c r="F130">
        <v>16.37</v>
      </c>
      <c r="G130">
        <f>IFERROR(VLOOKUP(F130,'rt.comb'!$A:$B,2,FALSE),F130)</f>
        <v>16.36</v>
      </c>
      <c r="H130" t="str">
        <f>IFERROR(VLOOKUP(G130,compounds!$A:$D,4,FALSE),"")</f>
        <v>dodecane</v>
      </c>
      <c r="I130">
        <v>13683037</v>
      </c>
      <c r="J130" s="4">
        <f t="shared" ref="J130:J193" si="8">SUMIFS($I:$I,$A:$A,A130,G:G,19.5)</f>
        <v>42224269</v>
      </c>
      <c r="K130" s="4">
        <f>VLOOKUP($C130,rosie!$B$7:$D$38,2,FALSE)</f>
        <v>5.63</v>
      </c>
      <c r="L130" s="4">
        <f>VLOOKUP(C130,rosie!$B$7:$F$66,5,FALSE)</f>
        <v>1.42</v>
      </c>
      <c r="M130" s="4">
        <f>VLOOKUP($C130,rosie!$B$7:$D$38,3,FALSE)</f>
        <v>0</v>
      </c>
      <c r="N130" s="4" t="str">
        <f>VLOOKUP($C130,rosie!$B$7:$E$38,4,FALSE)</f>
        <v>l</v>
      </c>
      <c r="O130" s="4">
        <f t="shared" si="7"/>
        <v>0.86338246863868351</v>
      </c>
      <c r="P130" s="4">
        <f>VLOOKUP(A130,RESULTS!$A:$M,13,FALSE)</f>
        <v>1</v>
      </c>
      <c r="Q130" s="4">
        <v>2</v>
      </c>
      <c r="R130" s="4" t="str">
        <f>IF(VLOOKUP(C130,rosie!B:J,8,FALSE)=0,"x_x_x_x",VLOOKUP(C130,rosie!B:J,8,FALSE))</f>
        <v>2_5_31_2023</v>
      </c>
    </row>
    <row r="131" spans="1:18" x14ac:dyDescent="0.2">
      <c r="A131" t="s">
        <v>119</v>
      </c>
      <c r="B131" t="str">
        <f>IFERROR(VLOOKUP(A131,fix!$E:$F,2,FALSE),"")</f>
        <v/>
      </c>
      <c r="C131">
        <f t="shared" ref="C131:C194" si="9">VALUE(IF(B131="",LEFT(A131,FIND("-",A131)-1),B131))</f>
        <v>140</v>
      </c>
      <c r="D131" t="str">
        <f t="shared" ref="D131:D194" si="10">C131&amp;" ("&amp;M131&amp;")"</f>
        <v>140 (0)</v>
      </c>
      <c r="E131">
        <v>16.545999999999999</v>
      </c>
      <c r="F131">
        <v>16.55</v>
      </c>
      <c r="G131">
        <f>IFERROR(VLOOKUP(F131,'rt.comb'!$A:$B,2,FALSE),F131)</f>
        <v>16.55</v>
      </c>
      <c r="H131" t="str">
        <f>IFERROR(VLOOKUP(G131,compounds!$A:$D,4,FALSE),"")</f>
        <v>decanal</v>
      </c>
      <c r="I131">
        <v>63520678</v>
      </c>
      <c r="J131" s="4">
        <f t="shared" si="8"/>
        <v>42224269</v>
      </c>
      <c r="K131" s="4">
        <f>VLOOKUP($C131,rosie!$B$7:$D$38,2,FALSE)</f>
        <v>5.63</v>
      </c>
      <c r="L131" s="4">
        <f>VLOOKUP(C131,rosie!$B$7:$F$66,5,FALSE)</f>
        <v>1.42</v>
      </c>
      <c r="M131" s="4">
        <f>VLOOKUP($C131,rosie!$B$7:$D$38,3,FALSE)</f>
        <v>0</v>
      </c>
      <c r="N131" s="4" t="str">
        <f>VLOOKUP($C131,rosie!$B$7:$E$38,4,FALSE)</f>
        <v>l</v>
      </c>
      <c r="O131" s="4">
        <f t="shared" ref="O131:O194" si="11">IFERROR((30/J131*I131)/K131/Q131,0)</f>
        <v>4.0080750918997667</v>
      </c>
      <c r="P131" s="4">
        <f>VLOOKUP(A131,RESULTS!$A:$M,13,FALSE)</f>
        <v>1</v>
      </c>
      <c r="Q131" s="4">
        <v>2</v>
      </c>
      <c r="R131" s="4" t="str">
        <f>IF(VLOOKUP(C131,rosie!B:J,8,FALSE)=0,"x_x_x_x",VLOOKUP(C131,rosie!B:J,8,FALSE))</f>
        <v>2_5_31_2023</v>
      </c>
    </row>
    <row r="132" spans="1:18" x14ac:dyDescent="0.2">
      <c r="A132" t="s">
        <v>119</v>
      </c>
      <c r="B132" t="str">
        <f>IFERROR(VLOOKUP(A132,fix!$E:$F,2,FALSE),"")</f>
        <v/>
      </c>
      <c r="C132">
        <f t="shared" si="9"/>
        <v>140</v>
      </c>
      <c r="D132" t="str">
        <f t="shared" si="10"/>
        <v>140 (0)</v>
      </c>
      <c r="E132">
        <v>18.178000000000001</v>
      </c>
      <c r="F132">
        <v>18.18</v>
      </c>
      <c r="G132">
        <f>IFERROR(VLOOKUP(F132,'rt.comb'!$A:$B,2,FALSE),F132)</f>
        <v>18.18</v>
      </c>
      <c r="H132" t="str">
        <f>IFERROR(VLOOKUP(G132,compounds!$A:$D,4,FALSE),"")</f>
        <v>methylacetophenone</v>
      </c>
      <c r="I132">
        <v>20534086</v>
      </c>
      <c r="J132" s="4">
        <f t="shared" si="8"/>
        <v>42224269</v>
      </c>
      <c r="K132" s="4">
        <f>VLOOKUP($C132,rosie!$B$7:$D$38,2,FALSE)</f>
        <v>5.63</v>
      </c>
      <c r="L132" s="4">
        <f>VLOOKUP(C132,rosie!$B$7:$F$66,5,FALSE)</f>
        <v>1.42</v>
      </c>
      <c r="M132" s="4">
        <f>VLOOKUP($C132,rosie!$B$7:$D$38,3,FALSE)</f>
        <v>0</v>
      </c>
      <c r="N132" s="4" t="str">
        <f>VLOOKUP($C132,rosie!$B$7:$E$38,4,FALSE)</f>
        <v>l</v>
      </c>
      <c r="O132" s="4">
        <f t="shared" si="11"/>
        <v>1.2956750655515314</v>
      </c>
      <c r="P132" s="4">
        <f>VLOOKUP(A132,RESULTS!$A:$M,13,FALSE)</f>
        <v>1</v>
      </c>
      <c r="Q132" s="4">
        <v>2</v>
      </c>
      <c r="R132" s="4" t="str">
        <f>IF(VLOOKUP(C132,rosie!B:J,8,FALSE)=0,"x_x_x_x",VLOOKUP(C132,rosie!B:J,8,FALSE))</f>
        <v>2_5_31_2023</v>
      </c>
    </row>
    <row r="133" spans="1:18" x14ac:dyDescent="0.2">
      <c r="A133" t="s">
        <v>119</v>
      </c>
      <c r="B133" t="str">
        <f>IFERROR(VLOOKUP(A133,fix!$E:$F,2,FALSE),"")</f>
        <v/>
      </c>
      <c r="C133">
        <f t="shared" si="9"/>
        <v>140</v>
      </c>
      <c r="D133" t="str">
        <f t="shared" si="10"/>
        <v>140 (0)</v>
      </c>
      <c r="E133">
        <v>18.989000000000001</v>
      </c>
      <c r="F133">
        <v>18.989999999999998</v>
      </c>
      <c r="G133">
        <f>IFERROR(VLOOKUP(F133,'rt.comb'!$A:$B,2,FALSE),F133)</f>
        <v>18.989999999999998</v>
      </c>
      <c r="H133" t="str">
        <f>IFERROR(VLOOKUP(G133,compounds!$A:$D,4,FALSE),"")</f>
        <v>methylnaphthalene</v>
      </c>
      <c r="I133">
        <v>12211328</v>
      </c>
      <c r="J133" s="4">
        <f t="shared" si="8"/>
        <v>42224269</v>
      </c>
      <c r="K133" s="4">
        <f>VLOOKUP($C133,rosie!$B$7:$D$38,2,FALSE)</f>
        <v>5.63</v>
      </c>
      <c r="L133" s="4">
        <f>VLOOKUP(C133,rosie!$B$7:$F$66,5,FALSE)</f>
        <v>1.42</v>
      </c>
      <c r="M133" s="4">
        <f>VLOOKUP($C133,rosie!$B$7:$D$38,3,FALSE)</f>
        <v>0</v>
      </c>
      <c r="N133" s="4" t="str">
        <f>VLOOKUP($C133,rosie!$B$7:$E$38,4,FALSE)</f>
        <v>l</v>
      </c>
      <c r="O133" s="4">
        <f t="shared" si="11"/>
        <v>0.77051947707198898</v>
      </c>
      <c r="P133" s="4">
        <f>VLOOKUP(A133,RESULTS!$A:$M,13,FALSE)</f>
        <v>1</v>
      </c>
      <c r="Q133" s="4">
        <v>2</v>
      </c>
      <c r="R133" s="4" t="str">
        <f>IF(VLOOKUP(C133,rosie!B:J,8,FALSE)=0,"x_x_x_x",VLOOKUP(C133,rosie!B:J,8,FALSE))</f>
        <v>2_5_31_2023</v>
      </c>
    </row>
    <row r="134" spans="1:18" x14ac:dyDescent="0.2">
      <c r="A134" t="s">
        <v>119</v>
      </c>
      <c r="B134" t="str">
        <f>IFERROR(VLOOKUP(A134,fix!$E:$F,2,FALSE),"")</f>
        <v/>
      </c>
      <c r="C134">
        <f t="shared" si="9"/>
        <v>140</v>
      </c>
      <c r="D134" t="str">
        <f t="shared" si="10"/>
        <v>140 (0)</v>
      </c>
      <c r="E134">
        <v>19.501999999999999</v>
      </c>
      <c r="F134">
        <v>19.5</v>
      </c>
      <c r="G134">
        <f>IFERROR(VLOOKUP(F134,'rt.comb'!$A:$B,2,FALSE),F134)</f>
        <v>19.5</v>
      </c>
      <c r="H134" t="str">
        <f>IFERROR(VLOOKUP(G134,compounds!$A:$D,4,FALSE),"")</f>
        <v>standard</v>
      </c>
      <c r="I134">
        <v>42224269</v>
      </c>
      <c r="J134" s="4">
        <f t="shared" si="8"/>
        <v>42224269</v>
      </c>
      <c r="K134" s="4">
        <f>VLOOKUP($C134,rosie!$B$7:$D$38,2,FALSE)</f>
        <v>5.63</v>
      </c>
      <c r="L134" s="4">
        <f>VLOOKUP(C134,rosie!$B$7:$F$66,5,FALSE)</f>
        <v>1.42</v>
      </c>
      <c r="M134" s="4">
        <f>VLOOKUP($C134,rosie!$B$7:$D$38,3,FALSE)</f>
        <v>0</v>
      </c>
      <c r="N134" s="4" t="str">
        <f>VLOOKUP($C134,rosie!$B$7:$E$38,4,FALSE)</f>
        <v>l</v>
      </c>
      <c r="O134" s="4">
        <f t="shared" si="11"/>
        <v>2.6642984014209592</v>
      </c>
      <c r="P134" s="4">
        <f>VLOOKUP(A134,RESULTS!$A:$M,13,FALSE)</f>
        <v>1</v>
      </c>
      <c r="Q134" s="4">
        <v>2</v>
      </c>
      <c r="R134" s="4" t="str">
        <f>IF(VLOOKUP(C134,rosie!B:J,8,FALSE)=0,"x_x_x_x",VLOOKUP(C134,rosie!B:J,8,FALSE))</f>
        <v>2_5_31_2023</v>
      </c>
    </row>
    <row r="135" spans="1:18" x14ac:dyDescent="0.2">
      <c r="A135" t="s">
        <v>119</v>
      </c>
      <c r="B135" t="str">
        <f>IFERROR(VLOOKUP(A135,fix!$E:$F,2,FALSE),"")</f>
        <v/>
      </c>
      <c r="C135">
        <f t="shared" si="9"/>
        <v>140</v>
      </c>
      <c r="D135" t="str">
        <f t="shared" si="10"/>
        <v>140 (0)</v>
      </c>
      <c r="E135">
        <v>21.835999999999999</v>
      </c>
      <c r="F135">
        <v>21.84</v>
      </c>
      <c r="G135">
        <f>IFERROR(VLOOKUP(F135,'rt.comb'!$A:$B,2,FALSE),F135)</f>
        <v>21.84</v>
      </c>
      <c r="H135" t="str">
        <f>IFERROR(VLOOKUP(G135,compounds!$A:$D,4,FALSE),"")</f>
        <v>tetradecane</v>
      </c>
      <c r="I135">
        <v>21789049</v>
      </c>
      <c r="J135" s="4">
        <f t="shared" si="8"/>
        <v>42224269</v>
      </c>
      <c r="K135" s="4">
        <f>VLOOKUP($C135,rosie!$B$7:$D$38,2,FALSE)</f>
        <v>5.63</v>
      </c>
      <c r="L135" s="4">
        <f>VLOOKUP(C135,rosie!$B$7:$F$66,5,FALSE)</f>
        <v>1.42</v>
      </c>
      <c r="M135" s="4">
        <f>VLOOKUP($C135,rosie!$B$7:$D$38,3,FALSE)</f>
        <v>0</v>
      </c>
      <c r="N135" s="4" t="str">
        <f>VLOOKUP($C135,rosie!$B$7:$E$38,4,FALSE)</f>
        <v>l</v>
      </c>
      <c r="O135" s="4">
        <f t="shared" si="11"/>
        <v>1.3748616564370351</v>
      </c>
      <c r="P135" s="4">
        <f>VLOOKUP(A135,RESULTS!$A:$M,13,FALSE)</f>
        <v>1</v>
      </c>
      <c r="Q135" s="4">
        <v>2</v>
      </c>
      <c r="R135" s="4" t="str">
        <f>IF(VLOOKUP(C135,rosie!B:J,8,FALSE)=0,"x_x_x_x",VLOOKUP(C135,rosie!B:J,8,FALSE))</f>
        <v>2_5_31_2023</v>
      </c>
    </row>
    <row r="136" spans="1:18" x14ac:dyDescent="0.2">
      <c r="A136" t="s">
        <v>119</v>
      </c>
      <c r="B136" t="str">
        <f>IFERROR(VLOOKUP(A136,fix!$E:$F,2,FALSE),"")</f>
        <v/>
      </c>
      <c r="C136">
        <f t="shared" si="9"/>
        <v>140</v>
      </c>
      <c r="D136" t="str">
        <f t="shared" si="10"/>
        <v>140 (0)</v>
      </c>
      <c r="E136">
        <v>22.077999999999999</v>
      </c>
      <c r="F136">
        <v>22.08</v>
      </c>
      <c r="G136">
        <f>IFERROR(VLOOKUP(F136,'rt.comb'!$A:$B,2,FALSE),F136)</f>
        <v>22.07</v>
      </c>
      <c r="H136" t="str">
        <f>IFERROR(VLOOKUP(G136,compounds!$A:$D,4,FALSE),"")</f>
        <v>dodecanal</v>
      </c>
      <c r="I136">
        <v>12240745</v>
      </c>
      <c r="J136" s="4">
        <f t="shared" si="8"/>
        <v>42224269</v>
      </c>
      <c r="K136" s="4">
        <f>VLOOKUP($C136,rosie!$B$7:$D$38,2,FALSE)</f>
        <v>5.63</v>
      </c>
      <c r="L136" s="4">
        <f>VLOOKUP(C136,rosie!$B$7:$F$66,5,FALSE)</f>
        <v>1.42</v>
      </c>
      <c r="M136" s="4">
        <f>VLOOKUP($C136,rosie!$B$7:$D$38,3,FALSE)</f>
        <v>0</v>
      </c>
      <c r="N136" s="4" t="str">
        <f>VLOOKUP($C136,rosie!$B$7:$E$38,4,FALSE)</f>
        <v>l</v>
      </c>
      <c r="O136" s="4">
        <f t="shared" si="11"/>
        <v>0.77237565286687604</v>
      </c>
      <c r="P136" s="4">
        <f>VLOOKUP(A136,RESULTS!$A:$M,13,FALSE)</f>
        <v>1</v>
      </c>
      <c r="Q136" s="4">
        <v>2</v>
      </c>
      <c r="R136" s="4" t="str">
        <f>IF(VLOOKUP(C136,rosie!B:J,8,FALSE)=0,"x_x_x_x",VLOOKUP(C136,rosie!B:J,8,FALSE))</f>
        <v>2_5_31_2023</v>
      </c>
    </row>
    <row r="137" spans="1:18" x14ac:dyDescent="0.2">
      <c r="A137" t="s">
        <v>119</v>
      </c>
      <c r="B137" t="str">
        <f>IFERROR(VLOOKUP(A137,fix!$E:$F,2,FALSE),"")</f>
        <v/>
      </c>
      <c r="C137">
        <f t="shared" si="9"/>
        <v>140</v>
      </c>
      <c r="D137" t="str">
        <f t="shared" si="10"/>
        <v>140 (0)</v>
      </c>
      <c r="E137">
        <v>22.420999999999999</v>
      </c>
      <c r="F137">
        <v>22.42</v>
      </c>
      <c r="G137">
        <f>IFERROR(VLOOKUP(F137,'rt.comb'!$A:$B,2,FALSE),F137)</f>
        <v>22.42</v>
      </c>
      <c r="H137" t="str">
        <f>IFERROR(VLOOKUP(G137,compounds!$A:$D,4,FALSE),"")</f>
        <v/>
      </c>
      <c r="I137">
        <v>48767241</v>
      </c>
      <c r="J137" s="4">
        <f t="shared" si="8"/>
        <v>42224269</v>
      </c>
      <c r="K137" s="4">
        <f>VLOOKUP($C137,rosie!$B$7:$D$38,2,FALSE)</f>
        <v>5.63</v>
      </c>
      <c r="L137" s="4">
        <f>VLOOKUP(C137,rosie!$B$7:$F$66,5,FALSE)</f>
        <v>1.42</v>
      </c>
      <c r="M137" s="4">
        <f>VLOOKUP($C137,rosie!$B$7:$D$38,3,FALSE)</f>
        <v>0</v>
      </c>
      <c r="N137" s="4" t="str">
        <f>VLOOKUP($C137,rosie!$B$7:$E$38,4,FALSE)</f>
        <v>l</v>
      </c>
      <c r="O137" s="4">
        <f t="shared" si="11"/>
        <v>3.0771517261319707</v>
      </c>
      <c r="P137" s="4">
        <f>VLOOKUP(A137,RESULTS!$A:$M,13,FALSE)</f>
        <v>1</v>
      </c>
      <c r="Q137" s="4">
        <v>2</v>
      </c>
      <c r="R137" s="4" t="str">
        <f>IF(VLOOKUP(C137,rosie!B:J,8,FALSE)=0,"x_x_x_x",VLOOKUP(C137,rosie!B:J,8,FALSE))</f>
        <v>2_5_31_2023</v>
      </c>
    </row>
    <row r="138" spans="1:18" x14ac:dyDescent="0.2">
      <c r="A138" t="s">
        <v>119</v>
      </c>
      <c r="B138" t="str">
        <f>IFERROR(VLOOKUP(A138,fix!$E:$F,2,FALSE),"")</f>
        <v/>
      </c>
      <c r="C138">
        <f t="shared" si="9"/>
        <v>140</v>
      </c>
      <c r="D138" t="str">
        <f t="shared" si="10"/>
        <v>140 (0)</v>
      </c>
      <c r="E138">
        <v>24.332000000000001</v>
      </c>
      <c r="F138">
        <v>24.33</v>
      </c>
      <c r="G138">
        <f>IFERROR(VLOOKUP(F138,'rt.comb'!$A:$B,2,FALSE),F138)</f>
        <v>24.33</v>
      </c>
      <c r="H138" t="str">
        <f>IFERROR(VLOOKUP(G138,compounds!$A:$D,4,FALSE),"")</f>
        <v>pentadecane</v>
      </c>
      <c r="I138">
        <v>25538840</v>
      </c>
      <c r="J138" s="4">
        <f t="shared" si="8"/>
        <v>42224269</v>
      </c>
      <c r="K138" s="4">
        <f>VLOOKUP($C138,rosie!$B$7:$D$38,2,FALSE)</f>
        <v>5.63</v>
      </c>
      <c r="L138" s="4">
        <f>VLOOKUP(C138,rosie!$B$7:$F$66,5,FALSE)</f>
        <v>1.42</v>
      </c>
      <c r="M138" s="4">
        <f>VLOOKUP($C138,rosie!$B$7:$D$38,3,FALSE)</f>
        <v>0</v>
      </c>
      <c r="N138" s="4" t="str">
        <f>VLOOKUP($C138,rosie!$B$7:$E$38,4,FALSE)</f>
        <v>l</v>
      </c>
      <c r="O138" s="4">
        <f t="shared" si="11"/>
        <v>1.6114687642347496</v>
      </c>
      <c r="P138" s="4">
        <f>VLOOKUP(A138,RESULTS!$A:$M,13,FALSE)</f>
        <v>1</v>
      </c>
      <c r="Q138" s="4">
        <v>2</v>
      </c>
      <c r="R138" s="4" t="str">
        <f>IF(VLOOKUP(C138,rosie!B:J,8,FALSE)=0,"x_x_x_x",VLOOKUP(C138,rosie!B:J,8,FALSE))</f>
        <v>2_5_31_2023</v>
      </c>
    </row>
    <row r="139" spans="1:18" x14ac:dyDescent="0.2">
      <c r="A139" t="s">
        <v>119</v>
      </c>
      <c r="B139" t="str">
        <f>IFERROR(VLOOKUP(A139,fix!$E:$F,2,FALSE),"")</f>
        <v/>
      </c>
      <c r="C139">
        <f t="shared" si="9"/>
        <v>140</v>
      </c>
      <c r="D139" t="str">
        <f t="shared" si="10"/>
        <v>140 (0)</v>
      </c>
      <c r="E139">
        <v>28.933</v>
      </c>
      <c r="F139">
        <v>28.93</v>
      </c>
      <c r="G139">
        <f>IFERROR(VLOOKUP(F139,'rt.comb'!$A:$B,2,FALSE),F139)</f>
        <v>28.93</v>
      </c>
      <c r="H139" t="str">
        <f>IFERROR(VLOOKUP(G139,compounds!$A:$D,4,FALSE),"")</f>
        <v>heptadecanal</v>
      </c>
      <c r="I139">
        <v>9126287</v>
      </c>
      <c r="J139" s="4">
        <f t="shared" si="8"/>
        <v>42224269</v>
      </c>
      <c r="K139" s="4">
        <f>VLOOKUP($C139,rosie!$B$7:$D$38,2,FALSE)</f>
        <v>5.63</v>
      </c>
      <c r="L139" s="4">
        <f>VLOOKUP(C139,rosie!$B$7:$F$66,5,FALSE)</f>
        <v>1.42</v>
      </c>
      <c r="M139" s="4">
        <f>VLOOKUP($C139,rosie!$B$7:$D$38,3,FALSE)</f>
        <v>0</v>
      </c>
      <c r="N139" s="4" t="str">
        <f>VLOOKUP($C139,rosie!$B$7:$E$38,4,FALSE)</f>
        <v>l</v>
      </c>
      <c r="O139" s="4">
        <f t="shared" si="11"/>
        <v>0.57585726031180973</v>
      </c>
      <c r="P139" s="4">
        <f>VLOOKUP(A139,RESULTS!$A:$M,13,FALSE)</f>
        <v>1</v>
      </c>
      <c r="Q139" s="4">
        <v>2</v>
      </c>
      <c r="R139" s="4" t="str">
        <f>IF(VLOOKUP(C139,rosie!B:J,8,FALSE)=0,"x_x_x_x",VLOOKUP(C139,rosie!B:J,8,FALSE))</f>
        <v>2_5_31_2023</v>
      </c>
    </row>
    <row r="140" spans="1:18" x14ac:dyDescent="0.2">
      <c r="A140" t="s">
        <v>119</v>
      </c>
      <c r="B140" t="str">
        <f>IFERROR(VLOOKUP(A140,fix!$E:$F,2,FALSE),"")</f>
        <v/>
      </c>
      <c r="C140">
        <f t="shared" si="9"/>
        <v>140</v>
      </c>
      <c r="D140" t="str">
        <f t="shared" si="10"/>
        <v>140 (0)</v>
      </c>
      <c r="E140">
        <v>29.262</v>
      </c>
      <c r="F140">
        <v>29.26</v>
      </c>
      <c r="G140">
        <f>IFERROR(VLOOKUP(F140,'rt.comb'!$A:$B,2,FALSE),F140)</f>
        <v>29.26</v>
      </c>
      <c r="H140" t="str">
        <f>IFERROR(VLOOKUP(G140,compounds!$A:$D,4,FALSE),"")</f>
        <v>pentadecanal</v>
      </c>
      <c r="I140">
        <v>9534934</v>
      </c>
      <c r="J140" s="4">
        <f t="shared" si="8"/>
        <v>42224269</v>
      </c>
      <c r="K140" s="4">
        <f>VLOOKUP($C140,rosie!$B$7:$D$38,2,FALSE)</f>
        <v>5.63</v>
      </c>
      <c r="L140" s="4">
        <f>VLOOKUP(C140,rosie!$B$7:$F$66,5,FALSE)</f>
        <v>1.42</v>
      </c>
      <c r="M140" s="4">
        <f>VLOOKUP($C140,rosie!$B$7:$D$38,3,FALSE)</f>
        <v>0</v>
      </c>
      <c r="N140" s="4" t="str">
        <f>VLOOKUP($C140,rosie!$B$7:$E$38,4,FALSE)</f>
        <v>l</v>
      </c>
      <c r="O140" s="4">
        <f t="shared" si="11"/>
        <v>0.60164237334349946</v>
      </c>
      <c r="P140" s="4">
        <f>VLOOKUP(A140,RESULTS!$A:$M,13,FALSE)</f>
        <v>1</v>
      </c>
      <c r="Q140" s="4">
        <v>2</v>
      </c>
      <c r="R140" s="4" t="str">
        <f>IF(VLOOKUP(C140,rosie!B:J,8,FALSE)=0,"x_x_x_x",VLOOKUP(C140,rosie!B:J,8,FALSE))</f>
        <v>2_5_31_2023</v>
      </c>
    </row>
    <row r="141" spans="1:18" x14ac:dyDescent="0.2">
      <c r="A141" t="s">
        <v>119</v>
      </c>
      <c r="B141" t="str">
        <f>IFERROR(VLOOKUP(A141,fix!$E:$F,2,FALSE),"")</f>
        <v/>
      </c>
      <c r="C141">
        <f t="shared" si="9"/>
        <v>140</v>
      </c>
      <c r="D141" t="str">
        <f t="shared" si="10"/>
        <v>140 (0)</v>
      </c>
      <c r="E141">
        <v>32.877000000000002</v>
      </c>
      <c r="F141">
        <v>32.880000000000003</v>
      </c>
      <c r="G141">
        <f>IFERROR(VLOOKUP(F141,'rt.comb'!$A:$B,2,FALSE),F141)</f>
        <v>32.880000000000003</v>
      </c>
      <c r="H141" t="str">
        <f>IFERROR(VLOOKUP(G141,compounds!$A:$D,4,FALSE),"")</f>
        <v>homosalate</v>
      </c>
      <c r="I141">
        <v>19141017</v>
      </c>
      <c r="J141" s="4">
        <f t="shared" si="8"/>
        <v>42224269</v>
      </c>
      <c r="K141" s="4">
        <f>VLOOKUP($C141,rosie!$B$7:$D$38,2,FALSE)</f>
        <v>5.63</v>
      </c>
      <c r="L141" s="4">
        <f>VLOOKUP(C141,rosie!$B$7:$F$66,5,FALSE)</f>
        <v>1.42</v>
      </c>
      <c r="M141" s="4">
        <f>VLOOKUP($C141,rosie!$B$7:$D$38,3,FALSE)</f>
        <v>0</v>
      </c>
      <c r="N141" s="4" t="str">
        <f>VLOOKUP($C141,rosie!$B$7:$E$38,4,FALSE)</f>
        <v>l</v>
      </c>
      <c r="O141" s="4">
        <f t="shared" si="11"/>
        <v>1.2077741593269833</v>
      </c>
      <c r="P141" s="4">
        <f>VLOOKUP(A141,RESULTS!$A:$M,13,FALSE)</f>
        <v>1</v>
      </c>
      <c r="Q141" s="4">
        <v>2</v>
      </c>
      <c r="R141" s="4" t="str">
        <f>IF(VLOOKUP(C141,rosie!B:J,8,FALSE)=0,"x_x_x_x",VLOOKUP(C141,rosie!B:J,8,FALSE))</f>
        <v>2_5_31_2023</v>
      </c>
    </row>
    <row r="142" spans="1:18" x14ac:dyDescent="0.2">
      <c r="A142" t="s">
        <v>121</v>
      </c>
      <c r="B142" t="str">
        <f>IFERROR(VLOOKUP(A142,fix!$E:$F,2,FALSE),"")</f>
        <v/>
      </c>
      <c r="C142">
        <f t="shared" si="9"/>
        <v>147</v>
      </c>
      <c r="D142" t="str">
        <f t="shared" si="10"/>
        <v>147 (0)</v>
      </c>
      <c r="E142">
        <v>4.3230000000000004</v>
      </c>
      <c r="F142">
        <v>4.32</v>
      </c>
      <c r="G142">
        <f>IFERROR(VLOOKUP(F142,'rt.comb'!$A:$B,2,FALSE),F142)</f>
        <v>4.32</v>
      </c>
      <c r="H142" t="str">
        <f>IFERROR(VLOOKUP(G142,compounds!$A:$D,4,FALSE),"")</f>
        <v/>
      </c>
      <c r="I142">
        <v>8273246</v>
      </c>
      <c r="J142" s="4">
        <f t="shared" si="8"/>
        <v>42065388</v>
      </c>
      <c r="K142" s="4">
        <f>VLOOKUP($C142,rosie!$B$7:$D$38,2,FALSE)</f>
        <v>3.76</v>
      </c>
      <c r="L142" s="4">
        <f>VLOOKUP(C142,rosie!$B$7:$F$66,5,FALSE)</f>
        <v>1.01</v>
      </c>
      <c r="M142" s="4">
        <f>VLOOKUP($C142,rosie!$B$7:$D$38,3,FALSE)</f>
        <v>0</v>
      </c>
      <c r="N142" s="4" t="str">
        <f>VLOOKUP($C142,rosie!$B$7:$E$38,4,FALSE)</f>
        <v>l</v>
      </c>
      <c r="O142" s="4">
        <f t="shared" si="11"/>
        <v>0.78461110936813072</v>
      </c>
      <c r="P142" s="4">
        <f>VLOOKUP(A142,RESULTS!$A:$M,13,FALSE)</f>
        <v>1</v>
      </c>
      <c r="Q142" s="4">
        <v>2</v>
      </c>
      <c r="R142" s="4" t="str">
        <f>IF(VLOOKUP(C142,rosie!B:J,8,FALSE)=0,"x_x_x_x",VLOOKUP(C142,rosie!B:J,8,FALSE))</f>
        <v>1_5_31_2023</v>
      </c>
    </row>
    <row r="143" spans="1:18" x14ac:dyDescent="0.2">
      <c r="A143" t="s">
        <v>121</v>
      </c>
      <c r="B143" t="str">
        <f>IFERROR(VLOOKUP(A143,fix!$E:$F,2,FALSE),"")</f>
        <v/>
      </c>
      <c r="C143">
        <f t="shared" si="9"/>
        <v>147</v>
      </c>
      <c r="D143" t="str">
        <f t="shared" si="10"/>
        <v>147 (0)</v>
      </c>
      <c r="E143">
        <v>4.8040000000000003</v>
      </c>
      <c r="F143">
        <v>4.8</v>
      </c>
      <c r="G143">
        <f>IFERROR(VLOOKUP(F143,'rt.comb'!$A:$B,2,FALSE),F143)</f>
        <v>4.8</v>
      </c>
      <c r="H143" t="str">
        <f>IFERROR(VLOOKUP(G143,compounds!$A:$D,4,FALSE),"")</f>
        <v/>
      </c>
      <c r="I143">
        <v>23909272</v>
      </c>
      <c r="J143" s="4">
        <f t="shared" si="8"/>
        <v>42065388</v>
      </c>
      <c r="K143" s="4">
        <f>VLOOKUP($C143,rosie!$B$7:$D$38,2,FALSE)</f>
        <v>3.76</v>
      </c>
      <c r="L143" s="4">
        <f>VLOOKUP(C143,rosie!$B$7:$F$66,5,FALSE)</f>
        <v>1.01</v>
      </c>
      <c r="M143" s="4">
        <f>VLOOKUP($C143,rosie!$B$7:$D$38,3,FALSE)</f>
        <v>0</v>
      </c>
      <c r="N143" s="4" t="str">
        <f>VLOOKUP($C143,rosie!$B$7:$E$38,4,FALSE)</f>
        <v>l</v>
      </c>
      <c r="O143" s="4">
        <f t="shared" si="11"/>
        <v>2.267487323367924</v>
      </c>
      <c r="P143" s="4">
        <f>VLOOKUP(A143,RESULTS!$A:$M,13,FALSE)</f>
        <v>1</v>
      </c>
      <c r="Q143" s="4">
        <v>2</v>
      </c>
      <c r="R143" s="4" t="str">
        <f>IF(VLOOKUP(C143,rosie!B:J,8,FALSE)=0,"x_x_x_x",VLOOKUP(C143,rosie!B:J,8,FALSE))</f>
        <v>1_5_31_2023</v>
      </c>
    </row>
    <row r="144" spans="1:18" x14ac:dyDescent="0.2">
      <c r="A144" t="s">
        <v>121</v>
      </c>
      <c r="B144" t="str">
        <f>IFERROR(VLOOKUP(A144,fix!$E:$F,2,FALSE),"")</f>
        <v/>
      </c>
      <c r="C144">
        <f t="shared" si="9"/>
        <v>147</v>
      </c>
      <c r="D144" t="str">
        <f t="shared" si="10"/>
        <v>147 (0)</v>
      </c>
      <c r="E144">
        <v>5.3819999999999997</v>
      </c>
      <c r="F144">
        <v>5.38</v>
      </c>
      <c r="G144">
        <f>IFERROR(VLOOKUP(F144,'rt.comb'!$A:$B,2,FALSE),F144)</f>
        <v>5.43</v>
      </c>
      <c r="H144" t="str">
        <f>IFERROR(VLOOKUP(G144,compounds!$A:$D,4,FALSE),"")</f>
        <v>hydroxymethylpentanone</v>
      </c>
      <c r="I144">
        <v>164360884</v>
      </c>
      <c r="J144" s="4">
        <f t="shared" si="8"/>
        <v>42065388</v>
      </c>
      <c r="K144" s="4">
        <f>VLOOKUP($C144,rosie!$B$7:$D$38,2,FALSE)</f>
        <v>3.76</v>
      </c>
      <c r="L144" s="4">
        <f>VLOOKUP(C144,rosie!$B$7:$F$66,5,FALSE)</f>
        <v>1.01</v>
      </c>
      <c r="M144" s="4">
        <f>VLOOKUP($C144,rosie!$B$7:$D$38,3,FALSE)</f>
        <v>0</v>
      </c>
      <c r="N144" s="4" t="str">
        <f>VLOOKUP($C144,rosie!$B$7:$E$38,4,FALSE)</f>
        <v>l</v>
      </c>
      <c r="O144" s="4">
        <f t="shared" si="11"/>
        <v>15.587518554623742</v>
      </c>
      <c r="P144" s="4">
        <f>VLOOKUP(A144,RESULTS!$A:$M,13,FALSE)</f>
        <v>1</v>
      </c>
      <c r="Q144" s="4">
        <v>2</v>
      </c>
      <c r="R144" s="4" t="str">
        <f>IF(VLOOKUP(C144,rosie!B:J,8,FALSE)=0,"x_x_x_x",VLOOKUP(C144,rosie!B:J,8,FALSE))</f>
        <v>1_5_31_2023</v>
      </c>
    </row>
    <row r="145" spans="1:18" x14ac:dyDescent="0.2">
      <c r="A145" t="s">
        <v>121</v>
      </c>
      <c r="B145" t="str">
        <f>IFERROR(VLOOKUP(A145,fix!$E:$F,2,FALSE),"")</f>
        <v/>
      </c>
      <c r="C145">
        <f t="shared" si="9"/>
        <v>147</v>
      </c>
      <c r="D145" t="str">
        <f t="shared" si="10"/>
        <v>147 (0)</v>
      </c>
      <c r="E145">
        <v>5.7069999999999999</v>
      </c>
      <c r="F145">
        <v>5.71</v>
      </c>
      <c r="G145">
        <f>IFERROR(VLOOKUP(F145,'rt.comb'!$A:$B,2,FALSE),F145)</f>
        <v>5.71</v>
      </c>
      <c r="H145" t="str">
        <f>IFERROR(VLOOKUP(G145,compounds!$A:$D,4,FALSE),"")</f>
        <v/>
      </c>
      <c r="I145">
        <v>383379729</v>
      </c>
      <c r="J145" s="4">
        <f t="shared" si="8"/>
        <v>42065388</v>
      </c>
      <c r="K145" s="4">
        <f>VLOOKUP($C145,rosie!$B$7:$D$38,2,FALSE)</f>
        <v>3.76</v>
      </c>
      <c r="L145" s="4">
        <f>VLOOKUP(C145,rosie!$B$7:$F$66,5,FALSE)</f>
        <v>1.01</v>
      </c>
      <c r="M145" s="4">
        <f>VLOOKUP($C145,rosie!$B$7:$D$38,3,FALSE)</f>
        <v>0</v>
      </c>
      <c r="N145" s="4" t="str">
        <f>VLOOKUP($C145,rosie!$B$7:$E$38,4,FALSE)</f>
        <v>l</v>
      </c>
      <c r="O145" s="4">
        <f t="shared" si="11"/>
        <v>36.358642602908617</v>
      </c>
      <c r="P145" s="4">
        <f>VLOOKUP(A145,RESULTS!$A:$M,13,FALSE)</f>
        <v>1</v>
      </c>
      <c r="Q145" s="4">
        <v>2</v>
      </c>
      <c r="R145" s="4" t="str">
        <f>IF(VLOOKUP(C145,rosie!B:J,8,FALSE)=0,"x_x_x_x",VLOOKUP(C145,rosie!B:J,8,FALSE))</f>
        <v>1_5_31_2023</v>
      </c>
    </row>
    <row r="146" spans="1:18" x14ac:dyDescent="0.2">
      <c r="A146" t="s">
        <v>121</v>
      </c>
      <c r="B146" t="str">
        <f>IFERROR(VLOOKUP(A146,fix!$E:$F,2,FALSE),"")</f>
        <v/>
      </c>
      <c r="C146">
        <f t="shared" si="9"/>
        <v>147</v>
      </c>
      <c r="D146" t="str">
        <f t="shared" si="10"/>
        <v>147 (0)</v>
      </c>
      <c r="E146">
        <v>5.8319999999999999</v>
      </c>
      <c r="F146">
        <v>5.83</v>
      </c>
      <c r="G146">
        <f>IFERROR(VLOOKUP(F146,'rt.comb'!$A:$B,2,FALSE),F146)</f>
        <v>5.83</v>
      </c>
      <c r="H146" t="str">
        <f>IFERROR(VLOOKUP(G146,compounds!$A:$D,4,FALSE),"")</f>
        <v/>
      </c>
      <c r="I146">
        <v>91416189</v>
      </c>
      <c r="J146" s="4">
        <f t="shared" si="8"/>
        <v>42065388</v>
      </c>
      <c r="K146" s="4">
        <f>VLOOKUP($C146,rosie!$B$7:$D$38,2,FALSE)</f>
        <v>3.76</v>
      </c>
      <c r="L146" s="4">
        <f>VLOOKUP(C146,rosie!$B$7:$F$66,5,FALSE)</f>
        <v>1.01</v>
      </c>
      <c r="M146" s="4">
        <f>VLOOKUP($C146,rosie!$B$7:$D$38,3,FALSE)</f>
        <v>0</v>
      </c>
      <c r="N146" s="4" t="str">
        <f>VLOOKUP($C146,rosie!$B$7:$E$38,4,FALSE)</f>
        <v>l</v>
      </c>
      <c r="O146" s="4">
        <f t="shared" si="11"/>
        <v>8.6696512427524475</v>
      </c>
      <c r="P146" s="4">
        <f>VLOOKUP(A146,RESULTS!$A:$M,13,FALSE)</f>
        <v>1</v>
      </c>
      <c r="Q146" s="4">
        <v>2</v>
      </c>
      <c r="R146" s="4" t="str">
        <f>IF(VLOOKUP(C146,rosie!B:J,8,FALSE)=0,"x_x_x_x",VLOOKUP(C146,rosie!B:J,8,FALSE))</f>
        <v>1_5_31_2023</v>
      </c>
    </row>
    <row r="147" spans="1:18" x14ac:dyDescent="0.2">
      <c r="A147" t="s">
        <v>121</v>
      </c>
      <c r="B147" t="str">
        <f>IFERROR(VLOOKUP(A147,fix!$E:$F,2,FALSE),"")</f>
        <v/>
      </c>
      <c r="C147">
        <f t="shared" si="9"/>
        <v>147</v>
      </c>
      <c r="D147" t="str">
        <f t="shared" si="10"/>
        <v>147 (0)</v>
      </c>
      <c r="E147">
        <v>7.0650000000000004</v>
      </c>
      <c r="F147">
        <v>7.07</v>
      </c>
      <c r="G147">
        <f>IFERROR(VLOOKUP(F147,'rt.comb'!$A:$B,2,FALSE),F147)</f>
        <v>7.07</v>
      </c>
      <c r="H147" t="str">
        <f>IFERROR(VLOOKUP(G147,compounds!$A:$D,4,FALSE),"")</f>
        <v/>
      </c>
      <c r="I147">
        <v>25987392</v>
      </c>
      <c r="J147" s="4">
        <f t="shared" si="8"/>
        <v>42065388</v>
      </c>
      <c r="K147" s="4">
        <f>VLOOKUP($C147,rosie!$B$7:$D$38,2,FALSE)</f>
        <v>3.76</v>
      </c>
      <c r="L147" s="4">
        <f>VLOOKUP(C147,rosie!$B$7:$F$66,5,FALSE)</f>
        <v>1.01</v>
      </c>
      <c r="M147" s="4">
        <f>VLOOKUP($C147,rosie!$B$7:$D$38,3,FALSE)</f>
        <v>0</v>
      </c>
      <c r="N147" s="4" t="str">
        <f>VLOOKUP($C147,rosie!$B$7:$E$38,4,FALSE)</f>
        <v>l</v>
      </c>
      <c r="O147" s="4">
        <f t="shared" si="11"/>
        <v>2.4645703109401662</v>
      </c>
      <c r="P147" s="4">
        <f>VLOOKUP(A147,RESULTS!$A:$M,13,FALSE)</f>
        <v>1</v>
      </c>
      <c r="Q147" s="4">
        <v>2</v>
      </c>
      <c r="R147" s="4" t="str">
        <f>IF(VLOOKUP(C147,rosie!B:J,8,FALSE)=0,"x_x_x_x",VLOOKUP(C147,rosie!B:J,8,FALSE))</f>
        <v>1_5_31_2023</v>
      </c>
    </row>
    <row r="148" spans="1:18" x14ac:dyDescent="0.2">
      <c r="A148" t="s">
        <v>121</v>
      </c>
      <c r="B148" t="str">
        <f>IFERROR(VLOOKUP(A148,fix!$E:$F,2,FALSE),"")</f>
        <v/>
      </c>
      <c r="C148">
        <f t="shared" si="9"/>
        <v>147</v>
      </c>
      <c r="D148" t="str">
        <f t="shared" si="10"/>
        <v>147 (0)</v>
      </c>
      <c r="E148">
        <v>7.4710000000000001</v>
      </c>
      <c r="F148">
        <v>7.47</v>
      </c>
      <c r="G148">
        <f>IFERROR(VLOOKUP(F148,'rt.comb'!$A:$B,2,FALSE),F148)</f>
        <v>7.47</v>
      </c>
      <c r="H148" t="str">
        <f>IFERROR(VLOOKUP(G148,compounds!$A:$D,4,FALSE),"")</f>
        <v/>
      </c>
      <c r="I148">
        <v>17047642</v>
      </c>
      <c r="J148" s="4">
        <f t="shared" si="8"/>
        <v>42065388</v>
      </c>
      <c r="K148" s="4">
        <f>VLOOKUP($C148,rosie!$B$7:$D$38,2,FALSE)</f>
        <v>3.76</v>
      </c>
      <c r="L148" s="4">
        <f>VLOOKUP(C148,rosie!$B$7:$F$66,5,FALSE)</f>
        <v>1.01</v>
      </c>
      <c r="M148" s="4">
        <f>VLOOKUP($C148,rosie!$B$7:$D$38,3,FALSE)</f>
        <v>0</v>
      </c>
      <c r="N148" s="4" t="str">
        <f>VLOOKUP($C148,rosie!$B$7:$E$38,4,FALSE)</f>
        <v>l</v>
      </c>
      <c r="O148" s="4">
        <f t="shared" si="11"/>
        <v>1.6167498587290576</v>
      </c>
      <c r="P148" s="4">
        <f>VLOOKUP(A148,RESULTS!$A:$M,13,FALSE)</f>
        <v>1</v>
      </c>
      <c r="Q148" s="4">
        <v>2</v>
      </c>
      <c r="R148" s="4" t="str">
        <f>IF(VLOOKUP(C148,rosie!B:J,8,FALSE)=0,"x_x_x_x",VLOOKUP(C148,rosie!B:J,8,FALSE))</f>
        <v>1_5_31_2023</v>
      </c>
    </row>
    <row r="149" spans="1:18" x14ac:dyDescent="0.2">
      <c r="A149" t="s">
        <v>121</v>
      </c>
      <c r="B149" t="str">
        <f>IFERROR(VLOOKUP(A149,fix!$E:$F,2,FALSE),"")</f>
        <v/>
      </c>
      <c r="C149">
        <f t="shared" si="9"/>
        <v>147</v>
      </c>
      <c r="D149" t="str">
        <f t="shared" si="10"/>
        <v>147 (0)</v>
      </c>
      <c r="E149">
        <v>8.8829999999999991</v>
      </c>
      <c r="F149">
        <v>8.8800000000000008</v>
      </c>
      <c r="G149">
        <f>IFERROR(VLOOKUP(F149,'rt.comb'!$A:$B,2,FALSE),F149)</f>
        <v>8.8800000000000008</v>
      </c>
      <c r="H149" t="str">
        <f>IFERROR(VLOOKUP(G149,compounds!$A:$D,4,FALSE),"")</f>
        <v/>
      </c>
      <c r="I149">
        <v>40202120</v>
      </c>
      <c r="J149" s="4">
        <f t="shared" si="8"/>
        <v>42065388</v>
      </c>
      <c r="K149" s="4">
        <f>VLOOKUP($C149,rosie!$B$7:$D$38,2,FALSE)</f>
        <v>3.76</v>
      </c>
      <c r="L149" s="4">
        <f>VLOOKUP(C149,rosie!$B$7:$F$66,5,FALSE)</f>
        <v>1.01</v>
      </c>
      <c r="M149" s="4">
        <f>VLOOKUP($C149,rosie!$B$7:$D$38,3,FALSE)</f>
        <v>0</v>
      </c>
      <c r="N149" s="4" t="str">
        <f>VLOOKUP($C149,rosie!$B$7:$E$38,4,FALSE)</f>
        <v>l</v>
      </c>
      <c r="O149" s="4">
        <f t="shared" si="11"/>
        <v>3.8126546668805346</v>
      </c>
      <c r="P149" s="4">
        <f>VLOOKUP(A149,RESULTS!$A:$M,13,FALSE)</f>
        <v>1</v>
      </c>
      <c r="Q149" s="4">
        <v>2</v>
      </c>
      <c r="R149" s="4" t="str">
        <f>IF(VLOOKUP(C149,rosie!B:J,8,FALSE)=0,"x_x_x_x",VLOOKUP(C149,rosie!B:J,8,FALSE))</f>
        <v>1_5_31_2023</v>
      </c>
    </row>
    <row r="150" spans="1:18" x14ac:dyDescent="0.2">
      <c r="A150" t="s">
        <v>121</v>
      </c>
      <c r="B150" t="str">
        <f>IFERROR(VLOOKUP(A150,fix!$E:$F,2,FALSE),"")</f>
        <v/>
      </c>
      <c r="C150">
        <f t="shared" si="9"/>
        <v>147</v>
      </c>
      <c r="D150" t="str">
        <f t="shared" si="10"/>
        <v>147 (0)</v>
      </c>
      <c r="E150">
        <v>9.8119999999999994</v>
      </c>
      <c r="F150">
        <v>9.81</v>
      </c>
      <c r="G150">
        <f>IFERROR(VLOOKUP(F150,'rt.comb'!$A:$B,2,FALSE),F150)</f>
        <v>9.82</v>
      </c>
      <c r="H150" t="str">
        <f>IFERROR(VLOOKUP(G150,compounds!$A:$D,4,FALSE),"")</f>
        <v>sixmethyl</v>
      </c>
      <c r="I150">
        <v>8926078</v>
      </c>
      <c r="J150" s="4">
        <f t="shared" si="8"/>
        <v>42065388</v>
      </c>
      <c r="K150" s="4">
        <f>VLOOKUP($C150,rosie!$B$7:$D$38,2,FALSE)</f>
        <v>3.76</v>
      </c>
      <c r="L150" s="4">
        <f>VLOOKUP(C150,rosie!$B$7:$F$66,5,FALSE)</f>
        <v>1.01</v>
      </c>
      <c r="M150" s="4">
        <f>VLOOKUP($C150,rosie!$B$7:$D$38,3,FALSE)</f>
        <v>0</v>
      </c>
      <c r="N150" s="4" t="str">
        <f>VLOOKUP($C150,rosie!$B$7:$E$38,4,FALSE)</f>
        <v>l</v>
      </c>
      <c r="O150" s="4">
        <f t="shared" si="11"/>
        <v>0.84652383863437219</v>
      </c>
      <c r="P150" s="4">
        <f>VLOOKUP(A150,RESULTS!$A:$M,13,FALSE)</f>
        <v>1</v>
      </c>
      <c r="Q150" s="4">
        <v>2</v>
      </c>
      <c r="R150" s="4" t="str">
        <f>IF(VLOOKUP(C150,rosie!B:J,8,FALSE)=0,"x_x_x_x",VLOOKUP(C150,rosie!B:J,8,FALSE))</f>
        <v>1_5_31_2023</v>
      </c>
    </row>
    <row r="151" spans="1:18" x14ac:dyDescent="0.2">
      <c r="A151" t="s">
        <v>121</v>
      </c>
      <c r="B151" t="str">
        <f>IFERROR(VLOOKUP(A151,fix!$E:$F,2,FALSE),"")</f>
        <v/>
      </c>
      <c r="C151">
        <f t="shared" si="9"/>
        <v>147</v>
      </c>
      <c r="D151" t="str">
        <f t="shared" si="10"/>
        <v>147 (0)</v>
      </c>
      <c r="E151">
        <v>10.3</v>
      </c>
      <c r="F151">
        <v>10.3</v>
      </c>
      <c r="G151">
        <f>IFERROR(VLOOKUP(F151,'rt.comb'!$A:$B,2,FALSE),F151)</f>
        <v>10.31</v>
      </c>
      <c r="H151" t="str">
        <f>IFERROR(VLOOKUP(G151,compounds!$A:$D,4,FALSE),"")</f>
        <v>octanal</v>
      </c>
      <c r="I151">
        <v>93306902</v>
      </c>
      <c r="J151" s="4">
        <f t="shared" si="8"/>
        <v>42065388</v>
      </c>
      <c r="K151" s="4">
        <f>VLOOKUP($C151,rosie!$B$7:$D$38,2,FALSE)</f>
        <v>3.76</v>
      </c>
      <c r="L151" s="4">
        <f>VLOOKUP(C151,rosie!$B$7:$F$66,5,FALSE)</f>
        <v>1.01</v>
      </c>
      <c r="M151" s="4">
        <f>VLOOKUP($C151,rosie!$B$7:$D$38,3,FALSE)</f>
        <v>0</v>
      </c>
      <c r="N151" s="4" t="str">
        <f>VLOOKUP($C151,rosie!$B$7:$E$38,4,FALSE)</f>
        <v>l</v>
      </c>
      <c r="O151" s="4">
        <f t="shared" si="11"/>
        <v>8.8489610837056532</v>
      </c>
      <c r="P151" s="4">
        <f>VLOOKUP(A151,RESULTS!$A:$M,13,FALSE)</f>
        <v>1</v>
      </c>
      <c r="Q151" s="4">
        <v>2</v>
      </c>
      <c r="R151" s="4" t="str">
        <f>IF(VLOOKUP(C151,rosie!B:J,8,FALSE)=0,"x_x_x_x",VLOOKUP(C151,rosie!B:J,8,FALSE))</f>
        <v>1_5_31_2023</v>
      </c>
    </row>
    <row r="152" spans="1:18" x14ac:dyDescent="0.2">
      <c r="A152" t="s">
        <v>121</v>
      </c>
      <c r="B152" t="str">
        <f>IFERROR(VLOOKUP(A152,fix!$E:$F,2,FALSE),"")</f>
        <v/>
      </c>
      <c r="C152">
        <f t="shared" si="9"/>
        <v>147</v>
      </c>
      <c r="D152" t="str">
        <f t="shared" si="10"/>
        <v>147 (0)</v>
      </c>
      <c r="E152">
        <v>10.478</v>
      </c>
      <c r="F152">
        <v>10.48</v>
      </c>
      <c r="G152">
        <f>IFERROR(VLOOKUP(F152,'rt.comb'!$A:$B,2,FALSE),F152)</f>
        <v>10.48</v>
      </c>
      <c r="H152" t="str">
        <f>IFERROR(VLOOKUP(G152,compounds!$A:$D,4,FALSE),"")</f>
        <v>z3hex</v>
      </c>
      <c r="I152">
        <v>1685361528</v>
      </c>
      <c r="J152" s="4">
        <f t="shared" si="8"/>
        <v>42065388</v>
      </c>
      <c r="K152" s="4">
        <f>VLOOKUP($C152,rosie!$B$7:$D$38,2,FALSE)</f>
        <v>3.76</v>
      </c>
      <c r="L152" s="4">
        <f>VLOOKUP(C152,rosie!$B$7:$F$66,5,FALSE)</f>
        <v>1.01</v>
      </c>
      <c r="M152" s="4">
        <f>VLOOKUP($C152,rosie!$B$7:$D$38,3,FALSE)</f>
        <v>0</v>
      </c>
      <c r="N152" s="4" t="str">
        <f>VLOOKUP($C152,rosie!$B$7:$E$38,4,FALSE)</f>
        <v>l</v>
      </c>
      <c r="O152" s="4">
        <f t="shared" si="11"/>
        <v>159.83489167014349</v>
      </c>
      <c r="P152" s="4">
        <f>VLOOKUP(A152,RESULTS!$A:$M,13,FALSE)</f>
        <v>1</v>
      </c>
      <c r="Q152" s="4">
        <v>2</v>
      </c>
      <c r="R152" s="4" t="str">
        <f>IF(VLOOKUP(C152,rosie!B:J,8,FALSE)=0,"x_x_x_x",VLOOKUP(C152,rosie!B:J,8,FALSE))</f>
        <v>1_5_31_2023</v>
      </c>
    </row>
    <row r="153" spans="1:18" x14ac:dyDescent="0.2">
      <c r="A153" t="s">
        <v>121</v>
      </c>
      <c r="B153" t="str">
        <f>IFERROR(VLOOKUP(A153,fix!$E:$F,2,FALSE),"")</f>
        <v/>
      </c>
      <c r="C153">
        <f t="shared" si="9"/>
        <v>147</v>
      </c>
      <c r="D153" t="str">
        <f t="shared" si="10"/>
        <v>147 (0)</v>
      </c>
      <c r="E153">
        <v>10.666</v>
      </c>
      <c r="F153">
        <v>10.67</v>
      </c>
      <c r="G153">
        <f>IFERROR(VLOOKUP(F153,'rt.comb'!$A:$B,2,FALSE),F153)</f>
        <v>10.67</v>
      </c>
      <c r="H153" t="str">
        <f>IFERROR(VLOOKUP(G153,compounds!$A:$D,4,FALSE),"")</f>
        <v/>
      </c>
      <c r="I153">
        <v>27172118</v>
      </c>
      <c r="J153" s="4">
        <f t="shared" si="8"/>
        <v>42065388</v>
      </c>
      <c r="K153" s="4">
        <f>VLOOKUP($C153,rosie!$B$7:$D$38,2,FALSE)</f>
        <v>3.76</v>
      </c>
      <c r="L153" s="4">
        <f>VLOOKUP(C153,rosie!$B$7:$F$66,5,FALSE)</f>
        <v>1.01</v>
      </c>
      <c r="M153" s="4">
        <f>VLOOKUP($C153,rosie!$B$7:$D$38,3,FALSE)</f>
        <v>0</v>
      </c>
      <c r="N153" s="4" t="str">
        <f>VLOOKUP($C153,rosie!$B$7:$E$38,4,FALSE)</f>
        <v>l</v>
      </c>
      <c r="O153" s="4">
        <f t="shared" si="11"/>
        <v>2.5769263536780795</v>
      </c>
      <c r="P153" s="4">
        <f>VLOOKUP(A153,RESULTS!$A:$M,13,FALSE)</f>
        <v>1</v>
      </c>
      <c r="Q153" s="4">
        <v>2</v>
      </c>
      <c r="R153" s="4" t="str">
        <f>IF(VLOOKUP(C153,rosie!B:J,8,FALSE)=0,"x_x_x_x",VLOOKUP(C153,rosie!B:J,8,FALSE))</f>
        <v>1_5_31_2023</v>
      </c>
    </row>
    <row r="154" spans="1:18" x14ac:dyDescent="0.2">
      <c r="A154" t="s">
        <v>121</v>
      </c>
      <c r="B154" t="str">
        <f>IFERROR(VLOOKUP(A154,fix!$E:$F,2,FALSE),"")</f>
        <v/>
      </c>
      <c r="C154">
        <f t="shared" si="9"/>
        <v>147</v>
      </c>
      <c r="D154" t="str">
        <f t="shared" si="10"/>
        <v>147 (0)</v>
      </c>
      <c r="E154">
        <v>11.061</v>
      </c>
      <c r="F154">
        <v>11.06</v>
      </c>
      <c r="G154">
        <f>IFERROR(VLOOKUP(F154,'rt.comb'!$A:$B,2,FALSE),F154)</f>
        <v>11.07</v>
      </c>
      <c r="H154" t="str">
        <f>IFERROR(VLOOKUP(G154,compounds!$A:$D,4,FALSE),"")</f>
        <v>dlimonene</v>
      </c>
      <c r="I154">
        <v>9984551</v>
      </c>
      <c r="J154" s="4">
        <f t="shared" si="8"/>
        <v>42065388</v>
      </c>
      <c r="K154" s="4">
        <f>VLOOKUP($C154,rosie!$B$7:$D$38,2,FALSE)</f>
        <v>3.76</v>
      </c>
      <c r="L154" s="4">
        <f>VLOOKUP(C154,rosie!$B$7:$F$66,5,FALSE)</f>
        <v>1.01</v>
      </c>
      <c r="M154" s="4">
        <f>VLOOKUP($C154,rosie!$B$7:$D$38,3,FALSE)</f>
        <v>0</v>
      </c>
      <c r="N154" s="4" t="str">
        <f>VLOOKUP($C154,rosie!$B$7:$E$38,4,FALSE)</f>
        <v>l</v>
      </c>
      <c r="O154" s="4">
        <f t="shared" si="11"/>
        <v>0.94690640610138743</v>
      </c>
      <c r="P154" s="4">
        <f>VLOOKUP(A154,RESULTS!$A:$M,13,FALSE)</f>
        <v>1</v>
      </c>
      <c r="Q154" s="4">
        <v>2</v>
      </c>
      <c r="R154" s="4" t="str">
        <f>IF(VLOOKUP(C154,rosie!B:J,8,FALSE)=0,"x_x_x_x",VLOOKUP(C154,rosie!B:J,8,FALSE))</f>
        <v>1_5_31_2023</v>
      </c>
    </row>
    <row r="155" spans="1:18" x14ac:dyDescent="0.2">
      <c r="A155" t="s">
        <v>121</v>
      </c>
      <c r="B155" t="str">
        <f>IFERROR(VLOOKUP(A155,fix!$E:$F,2,FALSE),"")</f>
        <v/>
      </c>
      <c r="C155">
        <f t="shared" si="9"/>
        <v>147</v>
      </c>
      <c r="D155" t="str">
        <f t="shared" si="10"/>
        <v>147 (0)</v>
      </c>
      <c r="E155">
        <v>11.141999999999999</v>
      </c>
      <c r="F155">
        <v>11.14</v>
      </c>
      <c r="G155">
        <f>IFERROR(VLOOKUP(F155,'rt.comb'!$A:$B,2,FALSE),F155)</f>
        <v>11.15</v>
      </c>
      <c r="H155" t="str">
        <f>IFERROR(VLOOKUP(G155,compounds!$A:$D,4,FALSE),"")</f>
        <v>ethylhexanol</v>
      </c>
      <c r="I155">
        <v>59114995</v>
      </c>
      <c r="J155" s="4">
        <f t="shared" si="8"/>
        <v>42065388</v>
      </c>
      <c r="K155" s="4">
        <f>VLOOKUP($C155,rosie!$B$7:$D$38,2,FALSE)</f>
        <v>3.76</v>
      </c>
      <c r="L155" s="4">
        <f>VLOOKUP(C155,rosie!$B$7:$F$66,5,FALSE)</f>
        <v>1.01</v>
      </c>
      <c r="M155" s="4">
        <f>VLOOKUP($C155,rosie!$B$7:$D$38,3,FALSE)</f>
        <v>0</v>
      </c>
      <c r="N155" s="4" t="str">
        <f>VLOOKUP($C155,rosie!$B$7:$E$38,4,FALSE)</f>
        <v>l</v>
      </c>
      <c r="O155" s="4">
        <f t="shared" si="11"/>
        <v>5.606297915865369</v>
      </c>
      <c r="P155" s="4">
        <f>VLOOKUP(A155,RESULTS!$A:$M,13,FALSE)</f>
        <v>1</v>
      </c>
      <c r="Q155" s="4">
        <v>2</v>
      </c>
      <c r="R155" s="4" t="str">
        <f>IF(VLOOKUP(C155,rosie!B:J,8,FALSE)=0,"x_x_x_x",VLOOKUP(C155,rosie!B:J,8,FALSE))</f>
        <v>1_5_31_2023</v>
      </c>
    </row>
    <row r="156" spans="1:18" x14ac:dyDescent="0.2">
      <c r="A156" t="s">
        <v>121</v>
      </c>
      <c r="B156" t="str">
        <f>IFERROR(VLOOKUP(A156,fix!$E:$F,2,FALSE),"")</f>
        <v/>
      </c>
      <c r="C156">
        <f t="shared" si="9"/>
        <v>147</v>
      </c>
      <c r="D156" t="str">
        <f t="shared" si="10"/>
        <v>147 (0)</v>
      </c>
      <c r="E156">
        <v>11.582000000000001</v>
      </c>
      <c r="F156">
        <v>11.58</v>
      </c>
      <c r="G156">
        <f>IFERROR(VLOOKUP(F156,'rt.comb'!$A:$B,2,FALSE),F156)</f>
        <v>11.58</v>
      </c>
      <c r="H156" t="str">
        <f>IFERROR(VLOOKUP(G156,compounds!$A:$D,4,FALSE),"")</f>
        <v/>
      </c>
      <c r="I156">
        <v>20962515</v>
      </c>
      <c r="J156" s="4">
        <f t="shared" si="8"/>
        <v>42065388</v>
      </c>
      <c r="K156" s="4">
        <f>VLOOKUP($C156,rosie!$B$7:$D$38,2,FALSE)</f>
        <v>3.76</v>
      </c>
      <c r="L156" s="4">
        <f>VLOOKUP(C156,rosie!$B$7:$F$66,5,FALSE)</f>
        <v>1.01</v>
      </c>
      <c r="M156" s="4">
        <f>VLOOKUP($C156,rosie!$B$7:$D$38,3,FALSE)</f>
        <v>0</v>
      </c>
      <c r="N156" s="4" t="str">
        <f>VLOOKUP($C156,rosie!$B$7:$E$38,4,FALSE)</f>
        <v>l</v>
      </c>
      <c r="O156" s="4">
        <f t="shared" si="11"/>
        <v>1.9880252743960571</v>
      </c>
      <c r="P156" s="4">
        <f>VLOOKUP(A156,RESULTS!$A:$M,13,FALSE)</f>
        <v>1</v>
      </c>
      <c r="Q156" s="4">
        <v>2</v>
      </c>
      <c r="R156" s="4" t="str">
        <f>IF(VLOOKUP(C156,rosie!B:J,8,FALSE)=0,"x_x_x_x",VLOOKUP(C156,rosie!B:J,8,FALSE))</f>
        <v>1_5_31_2023</v>
      </c>
    </row>
    <row r="157" spans="1:18" x14ac:dyDescent="0.2">
      <c r="A157" t="s">
        <v>121</v>
      </c>
      <c r="B157" t="str">
        <f>IFERROR(VLOOKUP(A157,fix!$E:$F,2,FALSE),"")</f>
        <v/>
      </c>
      <c r="C157">
        <f t="shared" si="9"/>
        <v>147</v>
      </c>
      <c r="D157" t="str">
        <f t="shared" si="10"/>
        <v>147 (0)</v>
      </c>
      <c r="E157">
        <v>12.282</v>
      </c>
      <c r="F157">
        <v>12.28</v>
      </c>
      <c r="G157">
        <f>IFERROR(VLOOKUP(F157,'rt.comb'!$A:$B,2,FALSE),F157)</f>
        <v>12.29</v>
      </c>
      <c r="H157" t="str">
        <f>IFERROR(VLOOKUP(G157,compounds!$A:$D,4,FALSE),"")</f>
        <v>acetophenone</v>
      </c>
      <c r="I157">
        <v>37722448</v>
      </c>
      <c r="J157" s="4">
        <f t="shared" si="8"/>
        <v>42065388</v>
      </c>
      <c r="K157" s="4">
        <f>VLOOKUP($C157,rosie!$B$7:$D$38,2,FALSE)</f>
        <v>3.76</v>
      </c>
      <c r="L157" s="4">
        <f>VLOOKUP(C157,rosie!$B$7:$F$66,5,FALSE)</f>
        <v>1.01</v>
      </c>
      <c r="M157" s="4">
        <f>VLOOKUP($C157,rosie!$B$7:$D$38,3,FALSE)</f>
        <v>0</v>
      </c>
      <c r="N157" s="4" t="str">
        <f>VLOOKUP($C157,rosie!$B$7:$E$38,4,FALSE)</f>
        <v>l</v>
      </c>
      <c r="O157" s="4">
        <f t="shared" si="11"/>
        <v>3.5774896302323933</v>
      </c>
      <c r="P157" s="4">
        <f>VLOOKUP(A157,RESULTS!$A:$M,13,FALSE)</f>
        <v>1</v>
      </c>
      <c r="Q157" s="4">
        <v>2</v>
      </c>
      <c r="R157" s="4" t="str">
        <f>IF(VLOOKUP(C157,rosie!B:J,8,FALSE)=0,"x_x_x_x",VLOOKUP(C157,rosie!B:J,8,FALSE))</f>
        <v>1_5_31_2023</v>
      </c>
    </row>
    <row r="158" spans="1:18" x14ac:dyDescent="0.2">
      <c r="A158" t="s">
        <v>121</v>
      </c>
      <c r="B158" t="str">
        <f>IFERROR(VLOOKUP(A158,fix!$E:$F,2,FALSE),"")</f>
        <v/>
      </c>
      <c r="C158">
        <f t="shared" si="9"/>
        <v>147</v>
      </c>
      <c r="D158" t="str">
        <f t="shared" si="10"/>
        <v>147 (0)</v>
      </c>
      <c r="E158">
        <v>12.401999999999999</v>
      </c>
      <c r="F158">
        <v>12.4</v>
      </c>
      <c r="G158">
        <f>IFERROR(VLOOKUP(F158,'rt.comb'!$A:$B,2,FALSE),F158)</f>
        <v>12.4</v>
      </c>
      <c r="H158" t="str">
        <f>IFERROR(VLOOKUP(G158,compounds!$A:$D,4,FALSE),"")</f>
        <v/>
      </c>
      <c r="I158">
        <v>7322953</v>
      </c>
      <c r="J158" s="4">
        <f t="shared" si="8"/>
        <v>42065388</v>
      </c>
      <c r="K158" s="4">
        <f>VLOOKUP($C158,rosie!$B$7:$D$38,2,FALSE)</f>
        <v>3.76</v>
      </c>
      <c r="L158" s="4">
        <f>VLOOKUP(C158,rosie!$B$7:$F$66,5,FALSE)</f>
        <v>1.01</v>
      </c>
      <c r="M158" s="4">
        <f>VLOOKUP($C158,rosie!$B$7:$D$38,3,FALSE)</f>
        <v>0</v>
      </c>
      <c r="N158" s="4" t="str">
        <f>VLOOKUP($C158,rosie!$B$7:$E$38,4,FALSE)</f>
        <v>l</v>
      </c>
      <c r="O158" s="4">
        <f t="shared" si="11"/>
        <v>0.69448802527818954</v>
      </c>
      <c r="P158" s="4">
        <f>VLOOKUP(A158,RESULTS!$A:$M,13,FALSE)</f>
        <v>1</v>
      </c>
      <c r="Q158" s="4">
        <v>2</v>
      </c>
      <c r="R158" s="4" t="str">
        <f>IF(VLOOKUP(C158,rosie!B:J,8,FALSE)=0,"x_x_x_x",VLOOKUP(C158,rosie!B:J,8,FALSE))</f>
        <v>1_5_31_2023</v>
      </c>
    </row>
    <row r="159" spans="1:18" x14ac:dyDescent="0.2">
      <c r="A159" t="s">
        <v>121</v>
      </c>
      <c r="B159" t="str">
        <f>IFERROR(VLOOKUP(A159,fix!$E:$F,2,FALSE),"")</f>
        <v/>
      </c>
      <c r="C159">
        <f t="shared" si="9"/>
        <v>147</v>
      </c>
      <c r="D159" t="str">
        <f t="shared" si="10"/>
        <v>147 (0)</v>
      </c>
      <c r="E159">
        <v>13.358000000000001</v>
      </c>
      <c r="F159">
        <v>13.36</v>
      </c>
      <c r="G159">
        <f>IFERROR(VLOOKUP(F159,'rt.comb'!$A:$B,2,FALSE),F159)</f>
        <v>13.36</v>
      </c>
      <c r="H159" t="str">
        <f>IFERROR(VLOOKUP(G159,compounds!$A:$D,4,FALSE),"")</f>
        <v/>
      </c>
      <c r="I159">
        <v>20867137</v>
      </c>
      <c r="J159" s="4">
        <f t="shared" si="8"/>
        <v>42065388</v>
      </c>
      <c r="K159" s="4">
        <f>VLOOKUP($C159,rosie!$B$7:$D$38,2,FALSE)</f>
        <v>3.76</v>
      </c>
      <c r="L159" s="4">
        <f>VLOOKUP(C159,rosie!$B$7:$F$66,5,FALSE)</f>
        <v>1.01</v>
      </c>
      <c r="M159" s="4">
        <f>VLOOKUP($C159,rosie!$B$7:$D$38,3,FALSE)</f>
        <v>0</v>
      </c>
      <c r="N159" s="4" t="str">
        <f>VLOOKUP($C159,rosie!$B$7:$E$38,4,FALSE)</f>
        <v>l</v>
      </c>
      <c r="O159" s="4">
        <f t="shared" si="11"/>
        <v>1.9789798962712781</v>
      </c>
      <c r="P159" s="4">
        <f>VLOOKUP(A159,RESULTS!$A:$M,13,FALSE)</f>
        <v>1</v>
      </c>
      <c r="Q159" s="4">
        <v>2</v>
      </c>
      <c r="R159" s="4" t="str">
        <f>IF(VLOOKUP(C159,rosie!B:J,8,FALSE)=0,"x_x_x_x",VLOOKUP(C159,rosie!B:J,8,FALSE))</f>
        <v>1_5_31_2023</v>
      </c>
    </row>
    <row r="160" spans="1:18" x14ac:dyDescent="0.2">
      <c r="A160" t="s">
        <v>121</v>
      </c>
      <c r="B160" t="str">
        <f>IFERROR(VLOOKUP(A160,fix!$E:$F,2,FALSE),"")</f>
        <v/>
      </c>
      <c r="C160">
        <f t="shared" si="9"/>
        <v>147</v>
      </c>
      <c r="D160" t="str">
        <f t="shared" si="10"/>
        <v>147 (0)</v>
      </c>
      <c r="E160">
        <v>13.507999999999999</v>
      </c>
      <c r="F160">
        <v>13.51</v>
      </c>
      <c r="G160">
        <f>IFERROR(VLOOKUP(F160,'rt.comb'!$A:$B,2,FALSE),F160)</f>
        <v>13.51</v>
      </c>
      <c r="H160" t="str">
        <f>IFERROR(VLOOKUP(G160,compounds!$A:$D,4,FALSE),"")</f>
        <v>nonanal</v>
      </c>
      <c r="I160">
        <v>392369311</v>
      </c>
      <c r="J160" s="4">
        <f t="shared" si="8"/>
        <v>42065388</v>
      </c>
      <c r="K160" s="4">
        <f>VLOOKUP($C160,rosie!$B$7:$D$38,2,FALSE)</f>
        <v>3.76</v>
      </c>
      <c r="L160" s="4">
        <f>VLOOKUP(C160,rosie!$B$7:$F$66,5,FALSE)</f>
        <v>1.01</v>
      </c>
      <c r="M160" s="4">
        <f>VLOOKUP($C160,rosie!$B$7:$D$38,3,FALSE)</f>
        <v>0</v>
      </c>
      <c r="N160" s="4" t="str">
        <f>VLOOKUP($C160,rosie!$B$7:$E$38,4,FALSE)</f>
        <v>l</v>
      </c>
      <c r="O160" s="4">
        <f t="shared" si="11"/>
        <v>37.211188980204277</v>
      </c>
      <c r="P160" s="4">
        <f>VLOOKUP(A160,RESULTS!$A:$M,13,FALSE)</f>
        <v>1</v>
      </c>
      <c r="Q160" s="4">
        <v>2</v>
      </c>
      <c r="R160" s="4" t="str">
        <f>IF(VLOOKUP(C160,rosie!B:J,8,FALSE)=0,"x_x_x_x",VLOOKUP(C160,rosie!B:J,8,FALSE))</f>
        <v>1_5_31_2023</v>
      </c>
    </row>
    <row r="161" spans="1:18" x14ac:dyDescent="0.2">
      <c r="A161" t="s">
        <v>121</v>
      </c>
      <c r="B161" t="str">
        <f>IFERROR(VLOOKUP(A161,fix!$E:$F,2,FALSE),"")</f>
        <v/>
      </c>
      <c r="C161">
        <f t="shared" si="9"/>
        <v>147</v>
      </c>
      <c r="D161" t="str">
        <f t="shared" si="10"/>
        <v>147 (0)</v>
      </c>
      <c r="E161">
        <v>13.882</v>
      </c>
      <c r="F161">
        <v>13.88</v>
      </c>
      <c r="G161">
        <f>IFERROR(VLOOKUP(F161,'rt.comb'!$A:$B,2,FALSE),F161)</f>
        <v>13.39</v>
      </c>
      <c r="H161" t="str">
        <f>IFERROR(VLOOKUP(G161,compounds!$A:$D,4,FALSE),"")</f>
        <v/>
      </c>
      <c r="I161">
        <v>13619487</v>
      </c>
      <c r="J161" s="4">
        <f t="shared" si="8"/>
        <v>42065388</v>
      </c>
      <c r="K161" s="4">
        <f>VLOOKUP($C161,rosie!$B$7:$D$38,2,FALSE)</f>
        <v>3.76</v>
      </c>
      <c r="L161" s="4">
        <f>VLOOKUP(C161,rosie!$B$7:$F$66,5,FALSE)</f>
        <v>1.01</v>
      </c>
      <c r="M161" s="4">
        <f>VLOOKUP($C161,rosie!$B$7:$D$38,3,FALSE)</f>
        <v>0</v>
      </c>
      <c r="N161" s="4" t="str">
        <f>VLOOKUP($C161,rosie!$B$7:$E$38,4,FALSE)</f>
        <v>l</v>
      </c>
      <c r="O161" s="4">
        <f t="shared" si="11"/>
        <v>1.2916333932406743</v>
      </c>
      <c r="P161" s="4">
        <f>VLOOKUP(A161,RESULTS!$A:$M,13,FALSE)</f>
        <v>1</v>
      </c>
      <c r="Q161" s="4">
        <v>2</v>
      </c>
      <c r="R161" s="4" t="str">
        <f>IF(VLOOKUP(C161,rosie!B:J,8,FALSE)=0,"x_x_x_x",VLOOKUP(C161,rosie!B:J,8,FALSE))</f>
        <v>1_5_31_2023</v>
      </c>
    </row>
    <row r="162" spans="1:18" x14ac:dyDescent="0.2">
      <c r="A162" t="s">
        <v>121</v>
      </c>
      <c r="B162" t="str">
        <f>IFERROR(VLOOKUP(A162,fix!$E:$F,2,FALSE),"")</f>
        <v/>
      </c>
      <c r="C162">
        <f t="shared" si="9"/>
        <v>147</v>
      </c>
      <c r="D162" t="str">
        <f t="shared" si="10"/>
        <v>147 (0)</v>
      </c>
      <c r="E162">
        <v>14.946999999999999</v>
      </c>
      <c r="F162">
        <v>14.95</v>
      </c>
      <c r="G162">
        <f>IFERROR(VLOOKUP(F162,'rt.comb'!$A:$B,2,FALSE),F162)</f>
        <v>14.95</v>
      </c>
      <c r="H162" t="str">
        <f>IFERROR(VLOOKUP(G162,compounds!$A:$D,4,FALSE),"")</f>
        <v>benzene</v>
      </c>
      <c r="I162">
        <v>35859512</v>
      </c>
      <c r="J162" s="4">
        <f t="shared" si="8"/>
        <v>42065388</v>
      </c>
      <c r="K162" s="4">
        <f>VLOOKUP($C162,rosie!$B$7:$D$38,2,FALSE)</f>
        <v>3.76</v>
      </c>
      <c r="L162" s="4">
        <f>VLOOKUP(C162,rosie!$B$7:$F$66,5,FALSE)</f>
        <v>1.01</v>
      </c>
      <c r="M162" s="4">
        <f>VLOOKUP($C162,rosie!$B$7:$D$38,3,FALSE)</f>
        <v>0</v>
      </c>
      <c r="N162" s="4" t="str">
        <f>VLOOKUP($C162,rosie!$B$7:$E$38,4,FALSE)</f>
        <v>l</v>
      </c>
      <c r="O162" s="4">
        <f t="shared" si="11"/>
        <v>3.400814080920572</v>
      </c>
      <c r="P162" s="4">
        <f>VLOOKUP(A162,RESULTS!$A:$M,13,FALSE)</f>
        <v>1</v>
      </c>
      <c r="Q162" s="4">
        <v>2</v>
      </c>
      <c r="R162" s="4" t="str">
        <f>IF(VLOOKUP(C162,rosie!B:J,8,FALSE)=0,"x_x_x_x",VLOOKUP(C162,rosie!B:J,8,FALSE))</f>
        <v>1_5_31_2023</v>
      </c>
    </row>
    <row r="163" spans="1:18" x14ac:dyDescent="0.2">
      <c r="A163" t="s">
        <v>121</v>
      </c>
      <c r="B163" t="str">
        <f>IFERROR(VLOOKUP(A163,fix!$E:$F,2,FALSE),"")</f>
        <v/>
      </c>
      <c r="C163">
        <f t="shared" si="9"/>
        <v>147</v>
      </c>
      <c r="D163" t="str">
        <f t="shared" si="10"/>
        <v>147 (0)</v>
      </c>
      <c r="E163">
        <v>15.262</v>
      </c>
      <c r="F163">
        <v>15.26</v>
      </c>
      <c r="G163">
        <f>IFERROR(VLOOKUP(F163,'rt.comb'!$A:$B,2,FALSE),F163)</f>
        <v>15.26</v>
      </c>
      <c r="H163" t="str">
        <f>IFERROR(VLOOKUP(G163,compounds!$A:$D,4,FALSE),"")</f>
        <v/>
      </c>
      <c r="I163">
        <v>22225932</v>
      </c>
      <c r="J163" s="4">
        <f t="shared" si="8"/>
        <v>42065388</v>
      </c>
      <c r="K163" s="4">
        <f>VLOOKUP($C163,rosie!$B$7:$D$38,2,FALSE)</f>
        <v>3.76</v>
      </c>
      <c r="L163" s="4">
        <f>VLOOKUP(C163,rosie!$B$7:$F$66,5,FALSE)</f>
        <v>1.01</v>
      </c>
      <c r="M163" s="4">
        <f>VLOOKUP($C163,rosie!$B$7:$D$38,3,FALSE)</f>
        <v>0</v>
      </c>
      <c r="N163" s="4" t="str">
        <f>VLOOKUP($C163,rosie!$B$7:$E$38,4,FALSE)</f>
        <v>l</v>
      </c>
      <c r="O163" s="4">
        <f t="shared" si="11"/>
        <v>2.1078441476611038</v>
      </c>
      <c r="P163" s="4">
        <f>VLOOKUP(A163,RESULTS!$A:$M,13,FALSE)</f>
        <v>1</v>
      </c>
      <c r="Q163" s="4">
        <v>2</v>
      </c>
      <c r="R163" s="4" t="str">
        <f>IF(VLOOKUP(C163,rosie!B:J,8,FALSE)=0,"x_x_x_x",VLOOKUP(C163,rosie!B:J,8,FALSE))</f>
        <v>1_5_31_2023</v>
      </c>
    </row>
    <row r="164" spans="1:18" x14ac:dyDescent="0.2">
      <c r="A164" t="s">
        <v>121</v>
      </c>
      <c r="B164" t="str">
        <f>IFERROR(VLOOKUP(A164,fix!$E:$F,2,FALSE),"")</f>
        <v/>
      </c>
      <c r="C164">
        <f t="shared" si="9"/>
        <v>147</v>
      </c>
      <c r="D164" t="str">
        <f t="shared" si="10"/>
        <v>147 (0)</v>
      </c>
      <c r="E164">
        <v>15.489000000000001</v>
      </c>
      <c r="F164">
        <v>15.49</v>
      </c>
      <c r="G164">
        <f>IFERROR(VLOOKUP(F164,'rt.comb'!$A:$B,2,FALSE),F164)</f>
        <v>15.49</v>
      </c>
      <c r="H164" t="str">
        <f>IFERROR(VLOOKUP(G164,compounds!$A:$D,4,FALSE),"")</f>
        <v>dodecanal_a</v>
      </c>
      <c r="I164">
        <v>31803527</v>
      </c>
      <c r="J164" s="4">
        <f t="shared" si="8"/>
        <v>42065388</v>
      </c>
      <c r="K164" s="4">
        <f>VLOOKUP($C164,rosie!$B$7:$D$38,2,FALSE)</f>
        <v>3.76</v>
      </c>
      <c r="L164" s="4">
        <f>VLOOKUP(C164,rosie!$B$7:$F$66,5,FALSE)</f>
        <v>1.01</v>
      </c>
      <c r="M164" s="4">
        <f>VLOOKUP($C164,rosie!$B$7:$D$38,3,FALSE)</f>
        <v>0</v>
      </c>
      <c r="N164" s="4" t="str">
        <f>VLOOKUP($C164,rosie!$B$7:$E$38,4,FALSE)</f>
        <v>l</v>
      </c>
      <c r="O164" s="4">
        <f t="shared" si="11"/>
        <v>3.0161560047035105</v>
      </c>
      <c r="P164" s="4">
        <f>VLOOKUP(A164,RESULTS!$A:$M,13,FALSE)</f>
        <v>1</v>
      </c>
      <c r="Q164" s="4">
        <v>2</v>
      </c>
      <c r="R164" s="4" t="str">
        <f>IF(VLOOKUP(C164,rosie!B:J,8,FALSE)=0,"x_x_x_x",VLOOKUP(C164,rosie!B:J,8,FALSE))</f>
        <v>1_5_31_2023</v>
      </c>
    </row>
    <row r="165" spans="1:18" x14ac:dyDescent="0.2">
      <c r="A165" t="s">
        <v>121</v>
      </c>
      <c r="B165" t="str">
        <f>IFERROR(VLOOKUP(A165,fix!$E:$F,2,FALSE),"")</f>
        <v/>
      </c>
      <c r="C165">
        <f t="shared" si="9"/>
        <v>147</v>
      </c>
      <c r="D165" t="str">
        <f t="shared" si="10"/>
        <v>147 (0)</v>
      </c>
      <c r="E165">
        <v>15.707000000000001</v>
      </c>
      <c r="F165">
        <v>15.71</v>
      </c>
      <c r="G165">
        <f>IFERROR(VLOOKUP(F165,'rt.comb'!$A:$B,2,FALSE),F165)</f>
        <v>15.71</v>
      </c>
      <c r="H165" t="str">
        <f>IFERROR(VLOOKUP(G165,compounds!$A:$D,4,FALSE),"")</f>
        <v/>
      </c>
      <c r="I165">
        <v>18925458</v>
      </c>
      <c r="J165" s="4">
        <f t="shared" si="8"/>
        <v>42065388</v>
      </c>
      <c r="K165" s="4">
        <f>VLOOKUP($C165,rosie!$B$7:$D$38,2,FALSE)</f>
        <v>3.76</v>
      </c>
      <c r="L165" s="4">
        <f>VLOOKUP(C165,rosie!$B$7:$F$66,5,FALSE)</f>
        <v>1.01</v>
      </c>
      <c r="M165" s="4">
        <f>VLOOKUP($C165,rosie!$B$7:$D$38,3,FALSE)</f>
        <v>0</v>
      </c>
      <c r="N165" s="4" t="str">
        <f>VLOOKUP($C165,rosie!$B$7:$E$38,4,FALSE)</f>
        <v>l</v>
      </c>
      <c r="O165" s="4">
        <f t="shared" si="11"/>
        <v>1.7948365849002879</v>
      </c>
      <c r="P165" s="4">
        <f>VLOOKUP(A165,RESULTS!$A:$M,13,FALSE)</f>
        <v>1</v>
      </c>
      <c r="Q165" s="4">
        <v>2</v>
      </c>
      <c r="R165" s="4" t="str">
        <f>IF(VLOOKUP(C165,rosie!B:J,8,FALSE)=0,"x_x_x_x",VLOOKUP(C165,rosie!B:J,8,FALSE))</f>
        <v>1_5_31_2023</v>
      </c>
    </row>
    <row r="166" spans="1:18" x14ac:dyDescent="0.2">
      <c r="A166" t="s">
        <v>121</v>
      </c>
      <c r="B166" t="str">
        <f>IFERROR(VLOOKUP(A166,fix!$E:$F,2,FALSE),"")</f>
        <v/>
      </c>
      <c r="C166">
        <f t="shared" si="9"/>
        <v>147</v>
      </c>
      <c r="D166" t="str">
        <f t="shared" si="10"/>
        <v>147 (0)</v>
      </c>
      <c r="E166">
        <v>15.997999999999999</v>
      </c>
      <c r="F166">
        <v>16</v>
      </c>
      <c r="G166">
        <f>IFERROR(VLOOKUP(F166,'rt.comb'!$A:$B,2,FALSE),F166)</f>
        <v>16</v>
      </c>
      <c r="H166" t="str">
        <f>IFERROR(VLOOKUP(G166,compounds!$A:$D,4,FALSE),"")</f>
        <v>Butanoicacidhexenylester</v>
      </c>
      <c r="I166">
        <v>12772855</v>
      </c>
      <c r="J166" s="4">
        <f t="shared" si="8"/>
        <v>42065388</v>
      </c>
      <c r="K166" s="4">
        <f>VLOOKUP($C166,rosie!$B$7:$D$38,2,FALSE)</f>
        <v>3.76</v>
      </c>
      <c r="L166" s="4">
        <f>VLOOKUP(C166,rosie!$B$7:$F$66,5,FALSE)</f>
        <v>1.01</v>
      </c>
      <c r="M166" s="4">
        <f>VLOOKUP($C166,rosie!$B$7:$D$38,3,FALSE)</f>
        <v>0</v>
      </c>
      <c r="N166" s="4" t="str">
        <f>VLOOKUP($C166,rosie!$B$7:$E$38,4,FALSE)</f>
        <v>l</v>
      </c>
      <c r="O166" s="4">
        <f t="shared" si="11"/>
        <v>1.2113412234264853</v>
      </c>
      <c r="P166" s="4">
        <f>VLOOKUP(A166,RESULTS!$A:$M,13,FALSE)</f>
        <v>1</v>
      </c>
      <c r="Q166" s="4">
        <v>2</v>
      </c>
      <c r="R166" s="4" t="str">
        <f>IF(VLOOKUP(C166,rosie!B:J,8,FALSE)=0,"x_x_x_x",VLOOKUP(C166,rosie!B:J,8,FALSE))</f>
        <v>1_5_31_2023</v>
      </c>
    </row>
    <row r="167" spans="1:18" x14ac:dyDescent="0.2">
      <c r="A167" t="s">
        <v>121</v>
      </c>
      <c r="B167" t="str">
        <f>IFERROR(VLOOKUP(A167,fix!$E:$F,2,FALSE),"")</f>
        <v/>
      </c>
      <c r="C167">
        <f t="shared" si="9"/>
        <v>147</v>
      </c>
      <c r="D167" t="str">
        <f t="shared" si="10"/>
        <v>147 (0)</v>
      </c>
      <c r="E167">
        <v>16.207000000000001</v>
      </c>
      <c r="F167">
        <v>16.21</v>
      </c>
      <c r="G167">
        <f>IFERROR(VLOOKUP(F167,'rt.comb'!$A:$B,2,FALSE),F167)</f>
        <v>16.21</v>
      </c>
      <c r="H167" t="str">
        <f>IFERROR(VLOOKUP(G167,compounds!$A:$D,4,FALSE),"")</f>
        <v>methylsalicylate</v>
      </c>
      <c r="I167">
        <v>40872479</v>
      </c>
      <c r="J167" s="4">
        <f t="shared" si="8"/>
        <v>42065388</v>
      </c>
      <c r="K167" s="4">
        <f>VLOOKUP($C167,rosie!$B$7:$D$38,2,FALSE)</f>
        <v>3.76</v>
      </c>
      <c r="L167" s="4">
        <f>VLOOKUP(C167,rosie!$B$7:$F$66,5,FALSE)</f>
        <v>1.01</v>
      </c>
      <c r="M167" s="4">
        <f>VLOOKUP($C167,rosie!$B$7:$D$38,3,FALSE)</f>
        <v>0</v>
      </c>
      <c r="N167" s="4" t="str">
        <f>VLOOKUP($C167,rosie!$B$7:$E$38,4,FALSE)</f>
        <v>l</v>
      </c>
      <c r="O167" s="4">
        <f t="shared" si="11"/>
        <v>3.8762296069542268</v>
      </c>
      <c r="P167" s="4">
        <f>VLOOKUP(A167,RESULTS!$A:$M,13,FALSE)</f>
        <v>1</v>
      </c>
      <c r="Q167" s="4">
        <v>2</v>
      </c>
      <c r="R167" s="4" t="str">
        <f>IF(VLOOKUP(C167,rosie!B:J,8,FALSE)=0,"x_x_x_x",VLOOKUP(C167,rosie!B:J,8,FALSE))</f>
        <v>1_5_31_2023</v>
      </c>
    </row>
    <row r="168" spans="1:18" x14ac:dyDescent="0.2">
      <c r="A168" t="s">
        <v>121</v>
      </c>
      <c r="B168" t="str">
        <f>IFERROR(VLOOKUP(A168,fix!$E:$F,2,FALSE),"")</f>
        <v/>
      </c>
      <c r="C168">
        <f t="shared" si="9"/>
        <v>147</v>
      </c>
      <c r="D168" t="str">
        <f t="shared" si="10"/>
        <v>147 (0)</v>
      </c>
      <c r="E168">
        <v>16.367000000000001</v>
      </c>
      <c r="F168">
        <v>16.37</v>
      </c>
      <c r="G168">
        <f>IFERROR(VLOOKUP(F168,'rt.comb'!$A:$B,2,FALSE),F168)</f>
        <v>16.36</v>
      </c>
      <c r="H168" t="str">
        <f>IFERROR(VLOOKUP(G168,compounds!$A:$D,4,FALSE),"")</f>
        <v>dodecane</v>
      </c>
      <c r="I168">
        <v>72170012</v>
      </c>
      <c r="J168" s="4">
        <f t="shared" si="8"/>
        <v>42065388</v>
      </c>
      <c r="K168" s="4">
        <f>VLOOKUP($C168,rosie!$B$7:$D$38,2,FALSE)</f>
        <v>3.76</v>
      </c>
      <c r="L168" s="4">
        <f>VLOOKUP(C168,rosie!$B$7:$F$66,5,FALSE)</f>
        <v>1.01</v>
      </c>
      <c r="M168" s="4">
        <f>VLOOKUP($C168,rosie!$B$7:$D$38,3,FALSE)</f>
        <v>0</v>
      </c>
      <c r="N168" s="4" t="str">
        <f>VLOOKUP($C168,rosie!$B$7:$E$38,4,FALSE)</f>
        <v>l</v>
      </c>
      <c r="O168" s="4">
        <f t="shared" si="11"/>
        <v>6.8443985804883969</v>
      </c>
      <c r="P168" s="4">
        <f>VLOOKUP(A168,RESULTS!$A:$M,13,FALSE)</f>
        <v>1</v>
      </c>
      <c r="Q168" s="4">
        <v>2</v>
      </c>
      <c r="R168" s="4" t="str">
        <f>IF(VLOOKUP(C168,rosie!B:J,8,FALSE)=0,"x_x_x_x",VLOOKUP(C168,rosie!B:J,8,FALSE))</f>
        <v>1_5_31_2023</v>
      </c>
    </row>
    <row r="169" spans="1:18" x14ac:dyDescent="0.2">
      <c r="A169" t="s">
        <v>121</v>
      </c>
      <c r="B169" t="str">
        <f>IFERROR(VLOOKUP(A169,fix!$E:$F,2,FALSE),"")</f>
        <v/>
      </c>
      <c r="C169">
        <f t="shared" si="9"/>
        <v>147</v>
      </c>
      <c r="D169" t="str">
        <f t="shared" si="10"/>
        <v>147 (0)</v>
      </c>
      <c r="E169">
        <v>16.547999999999998</v>
      </c>
      <c r="F169">
        <v>16.55</v>
      </c>
      <c r="G169">
        <f>IFERROR(VLOOKUP(F169,'rt.comb'!$A:$B,2,FALSE),F169)</f>
        <v>16.55</v>
      </c>
      <c r="H169" t="str">
        <f>IFERROR(VLOOKUP(G169,compounds!$A:$D,4,FALSE),"")</f>
        <v>decanal</v>
      </c>
      <c r="I169">
        <v>349775327</v>
      </c>
      <c r="J169" s="4">
        <f t="shared" si="8"/>
        <v>42065388</v>
      </c>
      <c r="K169" s="4">
        <f>VLOOKUP($C169,rosie!$B$7:$D$38,2,FALSE)</f>
        <v>3.76</v>
      </c>
      <c r="L169" s="4">
        <f>VLOOKUP(C169,rosie!$B$7:$F$66,5,FALSE)</f>
        <v>1.01</v>
      </c>
      <c r="M169" s="4">
        <f>VLOOKUP($C169,rosie!$B$7:$D$38,3,FALSE)</f>
        <v>0</v>
      </c>
      <c r="N169" s="4" t="str">
        <f>VLOOKUP($C169,rosie!$B$7:$E$38,4,FALSE)</f>
        <v>l</v>
      </c>
      <c r="O169" s="4">
        <f t="shared" si="11"/>
        <v>33.171696737540586</v>
      </c>
      <c r="P169" s="4">
        <f>VLOOKUP(A169,RESULTS!$A:$M,13,FALSE)</f>
        <v>1</v>
      </c>
      <c r="Q169" s="4">
        <v>2</v>
      </c>
      <c r="R169" s="4" t="str">
        <f>IF(VLOOKUP(C169,rosie!B:J,8,FALSE)=0,"x_x_x_x",VLOOKUP(C169,rosie!B:J,8,FALSE))</f>
        <v>1_5_31_2023</v>
      </c>
    </row>
    <row r="170" spans="1:18" x14ac:dyDescent="0.2">
      <c r="A170" t="s">
        <v>121</v>
      </c>
      <c r="B170" t="str">
        <f>IFERROR(VLOOKUP(A170,fix!$E:$F,2,FALSE),"")</f>
        <v/>
      </c>
      <c r="C170">
        <f t="shared" si="9"/>
        <v>147</v>
      </c>
      <c r="D170" t="str">
        <f t="shared" si="10"/>
        <v>147 (0)</v>
      </c>
      <c r="E170">
        <v>17.43</v>
      </c>
      <c r="F170">
        <v>17.43</v>
      </c>
      <c r="G170">
        <f>IFERROR(VLOOKUP(F170,'rt.comb'!$A:$B,2,FALSE),F170)</f>
        <v>17.43</v>
      </c>
      <c r="H170" t="str">
        <f>IFERROR(VLOOKUP(G170,compounds!$A:$D,4,FALSE),"")</f>
        <v>cisthreehexiso</v>
      </c>
      <c r="I170">
        <v>106381080</v>
      </c>
      <c r="J170" s="4">
        <f t="shared" si="8"/>
        <v>42065388</v>
      </c>
      <c r="K170" s="4">
        <f>VLOOKUP($C170,rosie!$B$7:$D$38,2,FALSE)</f>
        <v>3.76</v>
      </c>
      <c r="L170" s="4">
        <f>VLOOKUP(C170,rosie!$B$7:$F$66,5,FALSE)</f>
        <v>1.01</v>
      </c>
      <c r="M170" s="4">
        <f>VLOOKUP($C170,rosie!$B$7:$D$38,3,FALSE)</f>
        <v>0</v>
      </c>
      <c r="N170" s="4" t="str">
        <f>VLOOKUP($C170,rosie!$B$7:$E$38,4,FALSE)</f>
        <v>l</v>
      </c>
      <c r="O170" s="4">
        <f t="shared" si="11"/>
        <v>10.088878923046634</v>
      </c>
      <c r="P170" s="4">
        <f>VLOOKUP(A170,RESULTS!$A:$M,13,FALSE)</f>
        <v>1</v>
      </c>
      <c r="Q170" s="4">
        <v>2</v>
      </c>
      <c r="R170" s="4" t="str">
        <f>IF(VLOOKUP(C170,rosie!B:J,8,FALSE)=0,"x_x_x_x",VLOOKUP(C170,rosie!B:J,8,FALSE))</f>
        <v>1_5_31_2023</v>
      </c>
    </row>
    <row r="171" spans="1:18" x14ac:dyDescent="0.2">
      <c r="A171" t="s">
        <v>121</v>
      </c>
      <c r="B171" t="str">
        <f>IFERROR(VLOOKUP(A171,fix!$E:$F,2,FALSE),"")</f>
        <v/>
      </c>
      <c r="C171">
        <f t="shared" si="9"/>
        <v>147</v>
      </c>
      <c r="D171" t="str">
        <f t="shared" si="10"/>
        <v>147 (0)</v>
      </c>
      <c r="E171">
        <v>17.917999999999999</v>
      </c>
      <c r="F171">
        <v>17.920000000000002</v>
      </c>
      <c r="G171">
        <f>IFERROR(VLOOKUP(F171,'rt.comb'!$A:$B,2,FALSE),F171)</f>
        <v>17.920000000000002</v>
      </c>
      <c r="H171" t="str">
        <f>IFERROR(VLOOKUP(G171,compounds!$A:$D,4,FALSE),"")</f>
        <v/>
      </c>
      <c r="I171">
        <v>13549661</v>
      </c>
      <c r="J171" s="4">
        <f t="shared" si="8"/>
        <v>42065388</v>
      </c>
      <c r="K171" s="4">
        <f>VLOOKUP($C171,rosie!$B$7:$D$38,2,FALSE)</f>
        <v>3.76</v>
      </c>
      <c r="L171" s="4">
        <f>VLOOKUP(C171,rosie!$B$7:$F$66,5,FALSE)</f>
        <v>1.01</v>
      </c>
      <c r="M171" s="4">
        <f>VLOOKUP($C171,rosie!$B$7:$D$38,3,FALSE)</f>
        <v>0</v>
      </c>
      <c r="N171" s="4" t="str">
        <f>VLOOKUP($C171,rosie!$B$7:$E$38,4,FALSE)</f>
        <v>l</v>
      </c>
      <c r="O171" s="4">
        <f t="shared" si="11"/>
        <v>1.2850112940884504</v>
      </c>
      <c r="P171" s="4">
        <f>VLOOKUP(A171,RESULTS!$A:$M,13,FALSE)</f>
        <v>1</v>
      </c>
      <c r="Q171" s="4">
        <v>2</v>
      </c>
      <c r="R171" s="4" t="str">
        <f>IF(VLOOKUP(C171,rosie!B:J,8,FALSE)=0,"x_x_x_x",VLOOKUP(C171,rosie!B:J,8,FALSE))</f>
        <v>1_5_31_2023</v>
      </c>
    </row>
    <row r="172" spans="1:18" x14ac:dyDescent="0.2">
      <c r="A172" t="s">
        <v>121</v>
      </c>
      <c r="B172" t="str">
        <f>IFERROR(VLOOKUP(A172,fix!$E:$F,2,FALSE),"")</f>
        <v/>
      </c>
      <c r="C172">
        <f t="shared" si="9"/>
        <v>147</v>
      </c>
      <c r="D172" t="str">
        <f t="shared" si="10"/>
        <v>147 (0)</v>
      </c>
      <c r="E172">
        <v>18.175999999999998</v>
      </c>
      <c r="F172">
        <v>18.18</v>
      </c>
      <c r="G172">
        <f>IFERROR(VLOOKUP(F172,'rt.comb'!$A:$B,2,FALSE),F172)</f>
        <v>18.18</v>
      </c>
      <c r="H172" t="str">
        <f>IFERROR(VLOOKUP(G172,compounds!$A:$D,4,FALSE),"")</f>
        <v>methylacetophenone</v>
      </c>
      <c r="I172">
        <v>89830142</v>
      </c>
      <c r="J172" s="4">
        <f t="shared" si="8"/>
        <v>42065388</v>
      </c>
      <c r="K172" s="4">
        <f>VLOOKUP($C172,rosie!$B$7:$D$38,2,FALSE)</f>
        <v>3.76</v>
      </c>
      <c r="L172" s="4">
        <f>VLOOKUP(C172,rosie!$B$7:$F$66,5,FALSE)</f>
        <v>1.01</v>
      </c>
      <c r="M172" s="4">
        <f>VLOOKUP($C172,rosie!$B$7:$D$38,3,FALSE)</f>
        <v>0</v>
      </c>
      <c r="N172" s="4" t="str">
        <f>VLOOKUP($C172,rosie!$B$7:$E$38,4,FALSE)</f>
        <v>l</v>
      </c>
      <c r="O172" s="4">
        <f t="shared" si="11"/>
        <v>8.5192350583213301</v>
      </c>
      <c r="P172" s="4">
        <f>VLOOKUP(A172,RESULTS!$A:$M,13,FALSE)</f>
        <v>1</v>
      </c>
      <c r="Q172" s="4">
        <v>2</v>
      </c>
      <c r="R172" s="4" t="str">
        <f>IF(VLOOKUP(C172,rosie!B:J,8,FALSE)=0,"x_x_x_x",VLOOKUP(C172,rosie!B:J,8,FALSE))</f>
        <v>1_5_31_2023</v>
      </c>
    </row>
    <row r="173" spans="1:18" x14ac:dyDescent="0.2">
      <c r="A173" t="s">
        <v>121</v>
      </c>
      <c r="B173" t="str">
        <f>IFERROR(VLOOKUP(A173,fix!$E:$F,2,FALSE),"")</f>
        <v/>
      </c>
      <c r="C173">
        <f t="shared" si="9"/>
        <v>147</v>
      </c>
      <c r="D173" t="str">
        <f t="shared" si="10"/>
        <v>147 (0)</v>
      </c>
      <c r="E173">
        <v>18.59</v>
      </c>
      <c r="F173">
        <v>18.59</v>
      </c>
      <c r="G173">
        <f>IFERROR(VLOOKUP(F173,'rt.comb'!$A:$B,2,FALSE),F173)</f>
        <v>18.59</v>
      </c>
      <c r="H173" t="str">
        <f>IFERROR(VLOOKUP(G173,compounds!$A:$D,4,FALSE),"")</f>
        <v/>
      </c>
      <c r="I173">
        <v>17916816</v>
      </c>
      <c r="J173" s="4">
        <f t="shared" si="8"/>
        <v>42065388</v>
      </c>
      <c r="K173" s="4">
        <f>VLOOKUP($C173,rosie!$B$7:$D$38,2,FALSE)</f>
        <v>3.76</v>
      </c>
      <c r="L173" s="4">
        <f>VLOOKUP(C173,rosie!$B$7:$F$66,5,FALSE)</f>
        <v>1.01</v>
      </c>
      <c r="M173" s="4">
        <f>VLOOKUP($C173,rosie!$B$7:$D$38,3,FALSE)</f>
        <v>0</v>
      </c>
      <c r="N173" s="4" t="str">
        <f>VLOOKUP($C173,rosie!$B$7:$E$38,4,FALSE)</f>
        <v>l</v>
      </c>
      <c r="O173" s="4">
        <f t="shared" si="11"/>
        <v>1.6991798476806654</v>
      </c>
      <c r="P173" s="4">
        <f>VLOOKUP(A173,RESULTS!$A:$M,13,FALSE)</f>
        <v>1</v>
      </c>
      <c r="Q173" s="4">
        <v>2</v>
      </c>
      <c r="R173" s="4" t="str">
        <f>IF(VLOOKUP(C173,rosie!B:J,8,FALSE)=0,"x_x_x_x",VLOOKUP(C173,rosie!B:J,8,FALSE))</f>
        <v>1_5_31_2023</v>
      </c>
    </row>
    <row r="174" spans="1:18" x14ac:dyDescent="0.2">
      <c r="A174" t="s">
        <v>121</v>
      </c>
      <c r="B174" t="str">
        <f>IFERROR(VLOOKUP(A174,fix!$E:$F,2,FALSE),"")</f>
        <v/>
      </c>
      <c r="C174">
        <f t="shared" si="9"/>
        <v>147</v>
      </c>
      <c r="D174" t="str">
        <f t="shared" si="10"/>
        <v>147 (0)</v>
      </c>
      <c r="E174">
        <v>18.692</v>
      </c>
      <c r="F174">
        <v>18.690000000000001</v>
      </c>
      <c r="G174">
        <f>IFERROR(VLOOKUP(F174,'rt.comb'!$A:$B,2,FALSE),F174)</f>
        <v>18.690000000000001</v>
      </c>
      <c r="H174" t="str">
        <f>IFERROR(VLOOKUP(G174,compounds!$A:$D,4,FALSE),"")</f>
        <v/>
      </c>
      <c r="I174">
        <v>56629376</v>
      </c>
      <c r="J174" s="4">
        <f t="shared" si="8"/>
        <v>42065388</v>
      </c>
      <c r="K174" s="4">
        <f>VLOOKUP($C174,rosie!$B$7:$D$38,2,FALSE)</f>
        <v>3.76</v>
      </c>
      <c r="L174" s="4">
        <f>VLOOKUP(C174,rosie!$B$7:$F$66,5,FALSE)</f>
        <v>1.01</v>
      </c>
      <c r="M174" s="4">
        <f>VLOOKUP($C174,rosie!$B$7:$D$38,3,FALSE)</f>
        <v>0</v>
      </c>
      <c r="N174" s="4" t="str">
        <f>VLOOKUP($C174,rosie!$B$7:$E$38,4,FALSE)</f>
        <v>l</v>
      </c>
      <c r="O174" s="4">
        <f t="shared" si="11"/>
        <v>5.3705688826592368</v>
      </c>
      <c r="P174" s="4">
        <f>VLOOKUP(A174,RESULTS!$A:$M,13,FALSE)</f>
        <v>1</v>
      </c>
      <c r="Q174" s="4">
        <v>2</v>
      </c>
      <c r="R174" s="4" t="str">
        <f>IF(VLOOKUP(C174,rosie!B:J,8,FALSE)=0,"x_x_x_x",VLOOKUP(C174,rosie!B:J,8,FALSE))</f>
        <v>1_5_31_2023</v>
      </c>
    </row>
    <row r="175" spans="1:18" x14ac:dyDescent="0.2">
      <c r="A175" t="s">
        <v>121</v>
      </c>
      <c r="B175" t="str">
        <f>IFERROR(VLOOKUP(A175,fix!$E:$F,2,FALSE),"")</f>
        <v/>
      </c>
      <c r="C175">
        <f t="shared" si="9"/>
        <v>147</v>
      </c>
      <c r="D175" t="str">
        <f t="shared" si="10"/>
        <v>147 (0)</v>
      </c>
      <c r="E175">
        <v>18.988</v>
      </c>
      <c r="F175">
        <v>18.989999999999998</v>
      </c>
      <c r="G175">
        <f>IFERROR(VLOOKUP(F175,'rt.comb'!$A:$B,2,FALSE),F175)</f>
        <v>18.989999999999998</v>
      </c>
      <c r="H175" t="str">
        <f>IFERROR(VLOOKUP(G175,compounds!$A:$D,4,FALSE),"")</f>
        <v>methylnaphthalene</v>
      </c>
      <c r="I175">
        <v>26911368</v>
      </c>
      <c r="J175" s="4">
        <f t="shared" si="8"/>
        <v>42065388</v>
      </c>
      <c r="K175" s="4">
        <f>VLOOKUP($C175,rosie!$B$7:$D$38,2,FALSE)</f>
        <v>3.76</v>
      </c>
      <c r="L175" s="4">
        <f>VLOOKUP(C175,rosie!$B$7:$F$66,5,FALSE)</f>
        <v>1.01</v>
      </c>
      <c r="M175" s="4">
        <f>VLOOKUP($C175,rosie!$B$7:$D$38,3,FALSE)</f>
        <v>0</v>
      </c>
      <c r="N175" s="4" t="str">
        <f>VLOOKUP($C175,rosie!$B$7:$E$38,4,FALSE)</f>
        <v>l</v>
      </c>
      <c r="O175" s="4">
        <f t="shared" si="11"/>
        <v>2.5521975656343368</v>
      </c>
      <c r="P175" s="4">
        <f>VLOOKUP(A175,RESULTS!$A:$M,13,FALSE)</f>
        <v>1</v>
      </c>
      <c r="Q175" s="4">
        <v>2</v>
      </c>
      <c r="R175" s="4" t="str">
        <f>IF(VLOOKUP(C175,rosie!B:J,8,FALSE)=0,"x_x_x_x",VLOOKUP(C175,rosie!B:J,8,FALSE))</f>
        <v>1_5_31_2023</v>
      </c>
    </row>
    <row r="176" spans="1:18" x14ac:dyDescent="0.2">
      <c r="A176" t="s">
        <v>121</v>
      </c>
      <c r="B176" t="str">
        <f>IFERROR(VLOOKUP(A176,fix!$E:$F,2,FALSE),"")</f>
        <v/>
      </c>
      <c r="C176">
        <f t="shared" si="9"/>
        <v>147</v>
      </c>
      <c r="D176" t="str">
        <f t="shared" si="10"/>
        <v>147 (0)</v>
      </c>
      <c r="E176">
        <v>19.396000000000001</v>
      </c>
      <c r="F176">
        <v>19.399999999999999</v>
      </c>
      <c r="G176">
        <f>IFERROR(VLOOKUP(F176,'rt.comb'!$A:$B,2,FALSE),F176)</f>
        <v>19.399999999999999</v>
      </c>
      <c r="H176" t="str">
        <f>IFERROR(VLOOKUP(G176,compounds!$A:$D,4,FALSE),"")</f>
        <v>undecanal_c</v>
      </c>
      <c r="I176">
        <v>43741792</v>
      </c>
      <c r="J176" s="4">
        <f t="shared" si="8"/>
        <v>42065388</v>
      </c>
      <c r="K176" s="4">
        <f>VLOOKUP($C176,rosie!$B$7:$D$38,2,FALSE)</f>
        <v>3.76</v>
      </c>
      <c r="L176" s="4">
        <f>VLOOKUP(C176,rosie!$B$7:$F$66,5,FALSE)</f>
        <v>1.01</v>
      </c>
      <c r="M176" s="4">
        <f>VLOOKUP($C176,rosie!$B$7:$D$38,3,FALSE)</f>
        <v>0</v>
      </c>
      <c r="N176" s="4" t="str">
        <f>VLOOKUP($C176,rosie!$B$7:$E$38,4,FALSE)</f>
        <v>l</v>
      </c>
      <c r="O176" s="4">
        <f t="shared" si="11"/>
        <v>4.1483470873306594</v>
      </c>
      <c r="P176" s="4">
        <f>VLOOKUP(A176,RESULTS!$A:$M,13,FALSE)</f>
        <v>1</v>
      </c>
      <c r="Q176" s="4">
        <v>2</v>
      </c>
      <c r="R176" s="4" t="str">
        <f>IF(VLOOKUP(C176,rosie!B:J,8,FALSE)=0,"x_x_x_x",VLOOKUP(C176,rosie!B:J,8,FALSE))</f>
        <v>1_5_31_2023</v>
      </c>
    </row>
    <row r="177" spans="1:18" x14ac:dyDescent="0.2">
      <c r="A177" t="s">
        <v>121</v>
      </c>
      <c r="B177" t="str">
        <f>IFERROR(VLOOKUP(A177,fix!$E:$F,2,FALSE),"")</f>
        <v/>
      </c>
      <c r="C177">
        <f t="shared" si="9"/>
        <v>147</v>
      </c>
      <c r="D177" t="str">
        <f t="shared" si="10"/>
        <v>147 (0)</v>
      </c>
      <c r="E177">
        <v>19.45</v>
      </c>
      <c r="F177">
        <v>19.45</v>
      </c>
      <c r="G177">
        <f>IFERROR(VLOOKUP(F177,'rt.comb'!$A:$B,2,FALSE),F177)</f>
        <v>19.45</v>
      </c>
      <c r="H177" t="str">
        <f>IFERROR(VLOOKUP(G177,compounds!$A:$D,4,FALSE),"")</f>
        <v/>
      </c>
      <c r="I177">
        <v>27308959</v>
      </c>
      <c r="J177" s="4">
        <f t="shared" si="8"/>
        <v>42065388</v>
      </c>
      <c r="K177" s="4">
        <f>VLOOKUP($C177,rosie!$B$7:$D$38,2,FALSE)</f>
        <v>3.76</v>
      </c>
      <c r="L177" s="4">
        <f>VLOOKUP(C177,rosie!$B$7:$F$66,5,FALSE)</f>
        <v>1.01</v>
      </c>
      <c r="M177" s="4">
        <f>VLOOKUP($C177,rosie!$B$7:$D$38,3,FALSE)</f>
        <v>0</v>
      </c>
      <c r="N177" s="4" t="str">
        <f>VLOOKUP($C177,rosie!$B$7:$E$38,4,FALSE)</f>
        <v>l</v>
      </c>
      <c r="O177" s="4">
        <f t="shared" si="11"/>
        <v>2.5899039647411426</v>
      </c>
      <c r="P177" s="4">
        <f>VLOOKUP(A177,RESULTS!$A:$M,13,FALSE)</f>
        <v>1</v>
      </c>
      <c r="Q177" s="4">
        <v>2</v>
      </c>
      <c r="R177" s="4" t="str">
        <f>IF(VLOOKUP(C177,rosie!B:J,8,FALSE)=0,"x_x_x_x",VLOOKUP(C177,rosie!B:J,8,FALSE))</f>
        <v>1_5_31_2023</v>
      </c>
    </row>
    <row r="178" spans="1:18" x14ac:dyDescent="0.2">
      <c r="A178" t="s">
        <v>121</v>
      </c>
      <c r="B178" t="str">
        <f>IFERROR(VLOOKUP(A178,fix!$E:$F,2,FALSE),"")</f>
        <v/>
      </c>
      <c r="C178">
        <f t="shared" si="9"/>
        <v>147</v>
      </c>
      <c r="D178" t="str">
        <f t="shared" si="10"/>
        <v>147 (0)</v>
      </c>
      <c r="E178">
        <v>19.501999999999999</v>
      </c>
      <c r="F178">
        <v>19.5</v>
      </c>
      <c r="G178">
        <f>IFERROR(VLOOKUP(F178,'rt.comb'!$A:$B,2,FALSE),F178)</f>
        <v>19.5</v>
      </c>
      <c r="H178" t="str">
        <f>IFERROR(VLOOKUP(G178,compounds!$A:$D,4,FALSE),"")</f>
        <v>standard</v>
      </c>
      <c r="I178">
        <v>42065388</v>
      </c>
      <c r="J178" s="4">
        <f t="shared" si="8"/>
        <v>42065388</v>
      </c>
      <c r="K178" s="4">
        <f>VLOOKUP($C178,rosie!$B$7:$D$38,2,FALSE)</f>
        <v>3.76</v>
      </c>
      <c r="L178" s="4">
        <f>VLOOKUP(C178,rosie!$B$7:$F$66,5,FALSE)</f>
        <v>1.01</v>
      </c>
      <c r="M178" s="4">
        <f>VLOOKUP($C178,rosie!$B$7:$D$38,3,FALSE)</f>
        <v>0</v>
      </c>
      <c r="N178" s="4" t="str">
        <f>VLOOKUP($C178,rosie!$B$7:$E$38,4,FALSE)</f>
        <v>l</v>
      </c>
      <c r="O178" s="4">
        <f t="shared" si="11"/>
        <v>3.9893617021276602</v>
      </c>
      <c r="P178" s="4">
        <f>VLOOKUP(A178,RESULTS!$A:$M,13,FALSE)</f>
        <v>1</v>
      </c>
      <c r="Q178" s="4">
        <v>2</v>
      </c>
      <c r="R178" s="4" t="str">
        <f>IF(VLOOKUP(C178,rosie!B:J,8,FALSE)=0,"x_x_x_x",VLOOKUP(C178,rosie!B:J,8,FALSE))</f>
        <v>1_5_31_2023</v>
      </c>
    </row>
    <row r="179" spans="1:18" x14ac:dyDescent="0.2">
      <c r="A179" t="s">
        <v>121</v>
      </c>
      <c r="B179" t="str">
        <f>IFERROR(VLOOKUP(A179,fix!$E:$F,2,FALSE),"")</f>
        <v/>
      </c>
      <c r="C179">
        <f t="shared" si="9"/>
        <v>147</v>
      </c>
      <c r="D179" t="str">
        <f t="shared" si="10"/>
        <v>147 (0)</v>
      </c>
      <c r="E179">
        <v>20.128</v>
      </c>
      <c r="F179">
        <v>20.13</v>
      </c>
      <c r="G179">
        <f>IFERROR(VLOOKUP(F179,'rt.comb'!$A:$B,2,FALSE),F179)</f>
        <v>20.13</v>
      </c>
      <c r="H179" t="str">
        <f>IFERROR(VLOOKUP(G179,compounds!$A:$D,4,FALSE),"")</f>
        <v/>
      </c>
      <c r="I179">
        <v>39204389</v>
      </c>
      <c r="J179" s="4">
        <f t="shared" si="8"/>
        <v>42065388</v>
      </c>
      <c r="K179" s="4">
        <f>VLOOKUP($C179,rosie!$B$7:$D$38,2,FALSE)</f>
        <v>3.76</v>
      </c>
      <c r="L179" s="4">
        <f>VLOOKUP(C179,rosie!$B$7:$F$66,5,FALSE)</f>
        <v>1.01</v>
      </c>
      <c r="M179" s="4">
        <f>VLOOKUP($C179,rosie!$B$7:$D$38,3,FALSE)</f>
        <v>0</v>
      </c>
      <c r="N179" s="4" t="str">
        <f>VLOOKUP($C179,rosie!$B$7:$E$38,4,FALSE)</f>
        <v>l</v>
      </c>
      <c r="O179" s="4">
        <f t="shared" si="11"/>
        <v>3.7180326978539915</v>
      </c>
      <c r="P179" s="4">
        <f>VLOOKUP(A179,RESULTS!$A:$M,13,FALSE)</f>
        <v>1</v>
      </c>
      <c r="Q179" s="4">
        <v>2</v>
      </c>
      <c r="R179" s="4" t="str">
        <f>IF(VLOOKUP(C179,rosie!B:J,8,FALSE)=0,"x_x_x_x",VLOOKUP(C179,rosie!B:J,8,FALSE))</f>
        <v>1_5_31_2023</v>
      </c>
    </row>
    <row r="180" spans="1:18" x14ac:dyDescent="0.2">
      <c r="A180" t="s">
        <v>121</v>
      </c>
      <c r="B180" t="str">
        <f>IFERROR(VLOOKUP(A180,fix!$E:$F,2,FALSE),"")</f>
        <v/>
      </c>
      <c r="C180">
        <f t="shared" si="9"/>
        <v>147</v>
      </c>
      <c r="D180" t="str">
        <f t="shared" si="10"/>
        <v>147 (0)</v>
      </c>
      <c r="E180">
        <v>20.193000000000001</v>
      </c>
      <c r="F180">
        <v>20.190000000000001</v>
      </c>
      <c r="G180">
        <f>IFERROR(VLOOKUP(F180,'rt.comb'!$A:$B,2,FALSE),F180)</f>
        <v>20.190000000000001</v>
      </c>
      <c r="H180" t="str">
        <f>IFERROR(VLOOKUP(G180,compounds!$A:$D,4,FALSE),"")</f>
        <v/>
      </c>
      <c r="I180">
        <v>40661145</v>
      </c>
      <c r="J180" s="4">
        <f t="shared" si="8"/>
        <v>42065388</v>
      </c>
      <c r="K180" s="4">
        <f>VLOOKUP($C180,rosie!$B$7:$D$38,2,FALSE)</f>
        <v>3.76</v>
      </c>
      <c r="L180" s="4">
        <f>VLOOKUP(C180,rosie!$B$7:$F$66,5,FALSE)</f>
        <v>1.01</v>
      </c>
      <c r="M180" s="4">
        <f>VLOOKUP($C180,rosie!$B$7:$D$38,3,FALSE)</f>
        <v>0</v>
      </c>
      <c r="N180" s="4" t="str">
        <f>VLOOKUP($C180,rosie!$B$7:$E$38,4,FALSE)</f>
        <v>l</v>
      </c>
      <c r="O180" s="4">
        <f t="shared" si="11"/>
        <v>3.8561872917387472</v>
      </c>
      <c r="P180" s="4">
        <f>VLOOKUP(A180,RESULTS!$A:$M,13,FALSE)</f>
        <v>1</v>
      </c>
      <c r="Q180" s="4">
        <v>2</v>
      </c>
      <c r="R180" s="4" t="str">
        <f>IF(VLOOKUP(C180,rosie!B:J,8,FALSE)=0,"x_x_x_x",VLOOKUP(C180,rosie!B:J,8,FALSE))</f>
        <v>1_5_31_2023</v>
      </c>
    </row>
    <row r="181" spans="1:18" x14ac:dyDescent="0.2">
      <c r="A181" t="s">
        <v>121</v>
      </c>
      <c r="B181" t="str">
        <f>IFERROR(VLOOKUP(A181,fix!$E:$F,2,FALSE),"")</f>
        <v/>
      </c>
      <c r="C181">
        <f t="shared" si="9"/>
        <v>147</v>
      </c>
      <c r="D181" t="str">
        <f t="shared" si="10"/>
        <v>147 (0)</v>
      </c>
      <c r="E181">
        <v>20.898</v>
      </c>
      <c r="F181">
        <v>20.9</v>
      </c>
      <c r="G181">
        <f>IFERROR(VLOOKUP(F181,'rt.comb'!$A:$B,2,FALSE),F181)</f>
        <v>20.9</v>
      </c>
      <c r="H181" t="str">
        <f>IFERROR(VLOOKUP(G181,compounds!$A:$D,4,FALSE),"")</f>
        <v>2undecanal</v>
      </c>
      <c r="I181">
        <v>14597362</v>
      </c>
      <c r="J181" s="4">
        <f t="shared" si="8"/>
        <v>42065388</v>
      </c>
      <c r="K181" s="4">
        <f>VLOOKUP($C181,rosie!$B$7:$D$38,2,FALSE)</f>
        <v>3.76</v>
      </c>
      <c r="L181" s="4">
        <f>VLOOKUP(C181,rosie!$B$7:$F$66,5,FALSE)</f>
        <v>1.01</v>
      </c>
      <c r="M181" s="4">
        <f>VLOOKUP($C181,rosie!$B$7:$D$38,3,FALSE)</f>
        <v>0</v>
      </c>
      <c r="N181" s="4" t="str">
        <f>VLOOKUP($C181,rosie!$B$7:$E$38,4,FALSE)</f>
        <v>l</v>
      </c>
      <c r="O181" s="4">
        <f t="shared" si="11"/>
        <v>1.3843722757268666</v>
      </c>
      <c r="P181" s="4">
        <f>VLOOKUP(A181,RESULTS!$A:$M,13,FALSE)</f>
        <v>1</v>
      </c>
      <c r="Q181" s="4">
        <v>2</v>
      </c>
      <c r="R181" s="4" t="str">
        <f>IF(VLOOKUP(C181,rosie!B:J,8,FALSE)=0,"x_x_x_x",VLOOKUP(C181,rosie!B:J,8,FALSE))</f>
        <v>1_5_31_2023</v>
      </c>
    </row>
    <row r="182" spans="1:18" x14ac:dyDescent="0.2">
      <c r="A182" t="s">
        <v>121</v>
      </c>
      <c r="B182" t="str">
        <f>IFERROR(VLOOKUP(A182,fix!$E:$F,2,FALSE),"")</f>
        <v/>
      </c>
      <c r="C182">
        <f t="shared" si="9"/>
        <v>147</v>
      </c>
      <c r="D182" t="str">
        <f t="shared" si="10"/>
        <v>147 (0)</v>
      </c>
      <c r="E182">
        <v>21.645</v>
      </c>
      <c r="F182">
        <v>21.65</v>
      </c>
      <c r="G182">
        <f>IFERROR(VLOOKUP(F182,'rt.comb'!$A:$B,2,FALSE),F182)</f>
        <v>21.65</v>
      </c>
      <c r="H182" t="str">
        <f>IFERROR(VLOOKUP(G182,compounds!$A:$D,4,FALSE),"")</f>
        <v/>
      </c>
      <c r="I182">
        <v>17611639</v>
      </c>
      <c r="J182" s="4">
        <f t="shared" si="8"/>
        <v>42065388</v>
      </c>
      <c r="K182" s="4">
        <f>VLOOKUP($C182,rosie!$B$7:$D$38,2,FALSE)</f>
        <v>3.76</v>
      </c>
      <c r="L182" s="4">
        <f>VLOOKUP(C182,rosie!$B$7:$F$66,5,FALSE)</f>
        <v>1.01</v>
      </c>
      <c r="M182" s="4">
        <f>VLOOKUP($C182,rosie!$B$7:$D$38,3,FALSE)</f>
        <v>0</v>
      </c>
      <c r="N182" s="4" t="str">
        <f>VLOOKUP($C182,rosie!$B$7:$E$38,4,FALSE)</f>
        <v>l</v>
      </c>
      <c r="O182" s="4">
        <f t="shared" si="11"/>
        <v>1.6702377293726109</v>
      </c>
      <c r="P182" s="4">
        <f>VLOOKUP(A182,RESULTS!$A:$M,13,FALSE)</f>
        <v>1</v>
      </c>
      <c r="Q182" s="4">
        <v>2</v>
      </c>
      <c r="R182" s="4" t="str">
        <f>IF(VLOOKUP(C182,rosie!B:J,8,FALSE)=0,"x_x_x_x",VLOOKUP(C182,rosie!B:J,8,FALSE))</f>
        <v>1_5_31_2023</v>
      </c>
    </row>
    <row r="183" spans="1:18" x14ac:dyDescent="0.2">
      <c r="A183" t="s">
        <v>121</v>
      </c>
      <c r="B183" t="str">
        <f>IFERROR(VLOOKUP(A183,fix!$E:$F,2,FALSE),"")</f>
        <v/>
      </c>
      <c r="C183">
        <f t="shared" si="9"/>
        <v>147</v>
      </c>
      <c r="D183" t="str">
        <f t="shared" si="10"/>
        <v>147 (0)</v>
      </c>
      <c r="E183">
        <v>21.837</v>
      </c>
      <c r="F183">
        <v>21.84</v>
      </c>
      <c r="G183">
        <f>IFERROR(VLOOKUP(F183,'rt.comb'!$A:$B,2,FALSE),F183)</f>
        <v>21.84</v>
      </c>
      <c r="H183" t="str">
        <f>IFERROR(VLOOKUP(G183,compounds!$A:$D,4,FALSE),"")</f>
        <v>tetradecane</v>
      </c>
      <c r="I183">
        <v>57874188</v>
      </c>
      <c r="J183" s="4">
        <f t="shared" si="8"/>
        <v>42065388</v>
      </c>
      <c r="K183" s="4">
        <f>VLOOKUP($C183,rosie!$B$7:$D$38,2,FALSE)</f>
        <v>3.76</v>
      </c>
      <c r="L183" s="4">
        <f>VLOOKUP(C183,rosie!$B$7:$F$66,5,FALSE)</f>
        <v>1.01</v>
      </c>
      <c r="M183" s="4">
        <f>VLOOKUP($C183,rosie!$B$7:$D$38,3,FALSE)</f>
        <v>0</v>
      </c>
      <c r="N183" s="4" t="str">
        <f>VLOOKUP($C183,rosie!$B$7:$E$38,4,FALSE)</f>
        <v>l</v>
      </c>
      <c r="O183" s="4">
        <f t="shared" si="11"/>
        <v>5.4886233106642495</v>
      </c>
      <c r="P183" s="4">
        <f>VLOOKUP(A183,RESULTS!$A:$M,13,FALSE)</f>
        <v>1</v>
      </c>
      <c r="Q183" s="4">
        <v>2</v>
      </c>
      <c r="R183" s="4" t="str">
        <f>IF(VLOOKUP(C183,rosie!B:J,8,FALSE)=0,"x_x_x_x",VLOOKUP(C183,rosie!B:J,8,FALSE))</f>
        <v>1_5_31_2023</v>
      </c>
    </row>
    <row r="184" spans="1:18" x14ac:dyDescent="0.2">
      <c r="A184" t="s">
        <v>121</v>
      </c>
      <c r="B184" t="str">
        <f>IFERROR(VLOOKUP(A184,fix!$E:$F,2,FALSE),"")</f>
        <v/>
      </c>
      <c r="C184">
        <f t="shared" si="9"/>
        <v>147</v>
      </c>
      <c r="D184" t="str">
        <f t="shared" si="10"/>
        <v>147 (0)</v>
      </c>
      <c r="E184">
        <v>22.076000000000001</v>
      </c>
      <c r="F184">
        <v>22.08</v>
      </c>
      <c r="G184">
        <f>IFERROR(VLOOKUP(F184,'rt.comb'!$A:$B,2,FALSE),F184)</f>
        <v>22.07</v>
      </c>
      <c r="H184" t="str">
        <f>IFERROR(VLOOKUP(G184,compounds!$A:$D,4,FALSE),"")</f>
        <v>dodecanal</v>
      </c>
      <c r="I184">
        <v>63631882</v>
      </c>
      <c r="J184" s="4">
        <f t="shared" si="8"/>
        <v>42065388</v>
      </c>
      <c r="K184" s="4">
        <f>VLOOKUP($C184,rosie!$B$7:$D$38,2,FALSE)</f>
        <v>3.76</v>
      </c>
      <c r="L184" s="4">
        <f>VLOOKUP(C184,rosie!$B$7:$F$66,5,FALSE)</f>
        <v>1.01</v>
      </c>
      <c r="M184" s="4">
        <f>VLOOKUP($C184,rosie!$B$7:$D$38,3,FALSE)</f>
        <v>0</v>
      </c>
      <c r="N184" s="4" t="str">
        <f>VLOOKUP($C184,rosie!$B$7:$E$38,4,FALSE)</f>
        <v>l</v>
      </c>
      <c r="O184" s="4">
        <f t="shared" si="11"/>
        <v>6.0346666262796953</v>
      </c>
      <c r="P184" s="4">
        <f>VLOOKUP(A184,RESULTS!$A:$M,13,FALSE)</f>
        <v>1</v>
      </c>
      <c r="Q184" s="4">
        <v>2</v>
      </c>
      <c r="R184" s="4" t="str">
        <f>IF(VLOOKUP(C184,rosie!B:J,8,FALSE)=0,"x_x_x_x",VLOOKUP(C184,rosie!B:J,8,FALSE))</f>
        <v>1_5_31_2023</v>
      </c>
    </row>
    <row r="185" spans="1:18" x14ac:dyDescent="0.2">
      <c r="A185" t="s">
        <v>121</v>
      </c>
      <c r="B185" t="str">
        <f>IFERROR(VLOOKUP(A185,fix!$E:$F,2,FALSE),"")</f>
        <v/>
      </c>
      <c r="C185">
        <f t="shared" si="9"/>
        <v>147</v>
      </c>
      <c r="D185" t="str">
        <f t="shared" si="10"/>
        <v>147 (0)</v>
      </c>
      <c r="E185">
        <v>22.289000000000001</v>
      </c>
      <c r="F185">
        <v>22.29</v>
      </c>
      <c r="G185">
        <f>IFERROR(VLOOKUP(F185,'rt.comb'!$A:$B,2,FALSE),F185)</f>
        <v>22.29</v>
      </c>
      <c r="H185" t="str">
        <f>IFERROR(VLOOKUP(G185,compounds!$A:$D,4,FALSE),"")</f>
        <v>tetramethyldiol</v>
      </c>
      <c r="I185">
        <v>18632073</v>
      </c>
      <c r="J185" s="4">
        <f t="shared" si="8"/>
        <v>42065388</v>
      </c>
      <c r="K185" s="4">
        <f>VLOOKUP($C185,rosie!$B$7:$D$38,2,FALSE)</f>
        <v>3.76</v>
      </c>
      <c r="L185" s="4">
        <f>VLOOKUP(C185,rosie!$B$7:$F$66,5,FALSE)</f>
        <v>1.01</v>
      </c>
      <c r="M185" s="4">
        <f>VLOOKUP($C185,rosie!$B$7:$D$38,3,FALSE)</f>
        <v>0</v>
      </c>
      <c r="N185" s="4" t="str">
        <f>VLOOKUP($C185,rosie!$B$7:$E$38,4,FALSE)</f>
        <v>l</v>
      </c>
      <c r="O185" s="4">
        <f t="shared" si="11"/>
        <v>1.767012786318453</v>
      </c>
      <c r="P185" s="4">
        <f>VLOOKUP(A185,RESULTS!$A:$M,13,FALSE)</f>
        <v>1</v>
      </c>
      <c r="Q185" s="4">
        <v>2</v>
      </c>
      <c r="R185" s="4" t="str">
        <f>IF(VLOOKUP(C185,rosie!B:J,8,FALSE)=0,"x_x_x_x",VLOOKUP(C185,rosie!B:J,8,FALSE))</f>
        <v>1_5_31_2023</v>
      </c>
    </row>
    <row r="186" spans="1:18" x14ac:dyDescent="0.2">
      <c r="A186" t="s">
        <v>121</v>
      </c>
      <c r="B186" t="str">
        <f>IFERROR(VLOOKUP(A186,fix!$E:$F,2,FALSE),"")</f>
        <v/>
      </c>
      <c r="C186">
        <f t="shared" si="9"/>
        <v>147</v>
      </c>
      <c r="D186" t="str">
        <f t="shared" si="10"/>
        <v>147 (0)</v>
      </c>
      <c r="E186">
        <v>22.692</v>
      </c>
      <c r="F186">
        <v>22.69</v>
      </c>
      <c r="G186">
        <f>IFERROR(VLOOKUP(F186,'rt.comb'!$A:$B,2,FALSE),F186)</f>
        <v>22.69</v>
      </c>
      <c r="H186" t="str">
        <f>IFERROR(VLOOKUP(G186,compounds!$A:$D,4,FALSE),"")</f>
        <v/>
      </c>
      <c r="I186">
        <v>82556398</v>
      </c>
      <c r="J186" s="4">
        <f t="shared" si="8"/>
        <v>42065388</v>
      </c>
      <c r="K186" s="4">
        <f>VLOOKUP($C186,rosie!$B$7:$D$38,2,FALSE)</f>
        <v>3.76</v>
      </c>
      <c r="L186" s="4">
        <f>VLOOKUP(C186,rosie!$B$7:$F$66,5,FALSE)</f>
        <v>1.01</v>
      </c>
      <c r="M186" s="4">
        <f>VLOOKUP($C186,rosie!$B$7:$D$38,3,FALSE)</f>
        <v>0</v>
      </c>
      <c r="N186" s="4" t="str">
        <f>VLOOKUP($C186,rosie!$B$7:$E$38,4,FALSE)</f>
        <v>l</v>
      </c>
      <c r="O186" s="4">
        <f t="shared" si="11"/>
        <v>7.8294138745804167</v>
      </c>
      <c r="P186" s="4">
        <f>VLOOKUP(A186,RESULTS!$A:$M,13,FALSE)</f>
        <v>1</v>
      </c>
      <c r="Q186" s="4">
        <v>2</v>
      </c>
      <c r="R186" s="4" t="str">
        <f>IF(VLOOKUP(C186,rosie!B:J,8,FALSE)=0,"x_x_x_x",VLOOKUP(C186,rosie!B:J,8,FALSE))</f>
        <v>1_5_31_2023</v>
      </c>
    </row>
    <row r="187" spans="1:18" x14ac:dyDescent="0.2">
      <c r="A187" t="s">
        <v>121</v>
      </c>
      <c r="B187" t="str">
        <f>IFERROR(VLOOKUP(A187,fix!$E:$F,2,FALSE),"")</f>
        <v/>
      </c>
      <c r="C187">
        <f t="shared" si="9"/>
        <v>147</v>
      </c>
      <c r="D187" t="str">
        <f t="shared" si="10"/>
        <v>147 (0)</v>
      </c>
      <c r="E187">
        <v>23.103999999999999</v>
      </c>
      <c r="F187">
        <v>23.1</v>
      </c>
      <c r="G187">
        <f>IFERROR(VLOOKUP(F187,'rt.comb'!$A:$B,2,FALSE),F187)</f>
        <v>23.1</v>
      </c>
      <c r="H187" t="str">
        <f>IFERROR(VLOOKUP(G187,compounds!$A:$D,4,FALSE),"")</f>
        <v/>
      </c>
      <c r="I187">
        <v>103049699</v>
      </c>
      <c r="J187" s="4">
        <f t="shared" si="8"/>
        <v>42065388</v>
      </c>
      <c r="K187" s="4">
        <f>VLOOKUP($C187,rosie!$B$7:$D$38,2,FALSE)</f>
        <v>3.76</v>
      </c>
      <c r="L187" s="4">
        <f>VLOOKUP(C187,rosie!$B$7:$F$66,5,FALSE)</f>
        <v>1.01</v>
      </c>
      <c r="M187" s="4">
        <f>VLOOKUP($C187,rosie!$B$7:$D$38,3,FALSE)</f>
        <v>0</v>
      </c>
      <c r="N187" s="4" t="str">
        <f>VLOOKUP($C187,rosie!$B$7:$E$38,4,FALSE)</f>
        <v>l</v>
      </c>
      <c r="O187" s="4">
        <f t="shared" si="11"/>
        <v>9.7729402283507536</v>
      </c>
      <c r="P187" s="4">
        <f>VLOOKUP(A187,RESULTS!$A:$M,13,FALSE)</f>
        <v>1</v>
      </c>
      <c r="Q187" s="4">
        <v>2</v>
      </c>
      <c r="R187" s="4" t="str">
        <f>IF(VLOOKUP(C187,rosie!B:J,8,FALSE)=0,"x_x_x_x",VLOOKUP(C187,rosie!B:J,8,FALSE))</f>
        <v>1_5_31_2023</v>
      </c>
    </row>
    <row r="188" spans="1:18" x14ac:dyDescent="0.2">
      <c r="A188" t="s">
        <v>121</v>
      </c>
      <c r="B188" t="str">
        <f>IFERROR(VLOOKUP(A188,fix!$E:$F,2,FALSE),"")</f>
        <v/>
      </c>
      <c r="C188">
        <f t="shared" si="9"/>
        <v>147</v>
      </c>
      <c r="D188" t="str">
        <f t="shared" si="10"/>
        <v>147 (0)</v>
      </c>
      <c r="E188">
        <v>23.193000000000001</v>
      </c>
      <c r="F188">
        <v>23.19</v>
      </c>
      <c r="G188">
        <f>IFERROR(VLOOKUP(F188,'rt.comb'!$A:$B,2,FALSE),F188)</f>
        <v>23.19</v>
      </c>
      <c r="H188" t="str">
        <f>IFERROR(VLOOKUP(G188,compounds!$A:$D,4,FALSE),"")</f>
        <v/>
      </c>
      <c r="I188">
        <v>21528499</v>
      </c>
      <c r="J188" s="4">
        <f t="shared" si="8"/>
        <v>42065388</v>
      </c>
      <c r="K188" s="4">
        <f>VLOOKUP($C188,rosie!$B$7:$D$38,2,FALSE)</f>
        <v>3.76</v>
      </c>
      <c r="L188" s="4">
        <f>VLOOKUP(C188,rosie!$B$7:$F$66,5,FALSE)</f>
        <v>1.01</v>
      </c>
      <c r="M188" s="4">
        <f>VLOOKUP($C188,rosie!$B$7:$D$38,3,FALSE)</f>
        <v>0</v>
      </c>
      <c r="N188" s="4" t="str">
        <f>VLOOKUP($C188,rosie!$B$7:$E$38,4,FALSE)</f>
        <v>l</v>
      </c>
      <c r="O188" s="4">
        <f t="shared" si="11"/>
        <v>2.041701586465662</v>
      </c>
      <c r="P188" s="4">
        <f>VLOOKUP(A188,RESULTS!$A:$M,13,FALSE)</f>
        <v>1</v>
      </c>
      <c r="Q188" s="4">
        <v>2</v>
      </c>
      <c r="R188" s="4" t="str">
        <f>IF(VLOOKUP(C188,rosie!B:J,8,FALSE)=0,"x_x_x_x",VLOOKUP(C188,rosie!B:J,8,FALSE))</f>
        <v>1_5_31_2023</v>
      </c>
    </row>
    <row r="189" spans="1:18" x14ac:dyDescent="0.2">
      <c r="A189" t="s">
        <v>121</v>
      </c>
      <c r="B189" t="str">
        <f>IFERROR(VLOOKUP(A189,fix!$E:$F,2,FALSE),"")</f>
        <v/>
      </c>
      <c r="C189">
        <f t="shared" si="9"/>
        <v>147</v>
      </c>
      <c r="D189" t="str">
        <f t="shared" si="10"/>
        <v>147 (0)</v>
      </c>
      <c r="E189">
        <v>23.542999999999999</v>
      </c>
      <c r="F189">
        <v>23.54</v>
      </c>
      <c r="G189">
        <f>IFERROR(VLOOKUP(F189,'rt.comb'!$A:$B,2,FALSE),F189)</f>
        <v>23.54</v>
      </c>
      <c r="H189" t="str">
        <f>IFERROR(VLOOKUP(G189,compounds!$A:$D,4,FALSE),"")</f>
        <v/>
      </c>
      <c r="I189">
        <v>14711496</v>
      </c>
      <c r="J189" s="4">
        <f t="shared" si="8"/>
        <v>42065388</v>
      </c>
      <c r="K189" s="4">
        <f>VLOOKUP($C189,rosie!$B$7:$D$38,2,FALSE)</f>
        <v>3.76</v>
      </c>
      <c r="L189" s="4">
        <f>VLOOKUP(C189,rosie!$B$7:$F$66,5,FALSE)</f>
        <v>1.01</v>
      </c>
      <c r="M189" s="4">
        <f>VLOOKUP($C189,rosie!$B$7:$D$38,3,FALSE)</f>
        <v>0</v>
      </c>
      <c r="N189" s="4" t="str">
        <f>VLOOKUP($C189,rosie!$B$7:$E$38,4,FALSE)</f>
        <v>l</v>
      </c>
      <c r="O189" s="4">
        <f t="shared" si="11"/>
        <v>1.3951964195220132</v>
      </c>
      <c r="P189" s="4">
        <f>VLOOKUP(A189,RESULTS!$A:$M,13,FALSE)</f>
        <v>1</v>
      </c>
      <c r="Q189" s="4">
        <v>2</v>
      </c>
      <c r="R189" s="4" t="str">
        <f>IF(VLOOKUP(C189,rosie!B:J,8,FALSE)=0,"x_x_x_x",VLOOKUP(C189,rosie!B:J,8,FALSE))</f>
        <v>1_5_31_2023</v>
      </c>
    </row>
    <row r="190" spans="1:18" x14ac:dyDescent="0.2">
      <c r="A190" t="s">
        <v>121</v>
      </c>
      <c r="B190" t="str">
        <f>IFERROR(VLOOKUP(A190,fix!$E:$F,2,FALSE),"")</f>
        <v/>
      </c>
      <c r="C190">
        <f t="shared" si="9"/>
        <v>147</v>
      </c>
      <c r="D190" t="str">
        <f t="shared" si="10"/>
        <v>147 (0)</v>
      </c>
      <c r="E190">
        <v>24.332000000000001</v>
      </c>
      <c r="F190">
        <v>24.33</v>
      </c>
      <c r="G190">
        <f>IFERROR(VLOOKUP(F190,'rt.comb'!$A:$B,2,FALSE),F190)</f>
        <v>24.33</v>
      </c>
      <c r="H190" t="str">
        <f>IFERROR(VLOOKUP(G190,compounds!$A:$D,4,FALSE),"")</f>
        <v>pentadecane</v>
      </c>
      <c r="I190">
        <v>20245218</v>
      </c>
      <c r="J190" s="4">
        <f t="shared" si="8"/>
        <v>42065388</v>
      </c>
      <c r="K190" s="4">
        <f>VLOOKUP($C190,rosie!$B$7:$D$38,2,FALSE)</f>
        <v>3.76</v>
      </c>
      <c r="L190" s="4">
        <f>VLOOKUP(C190,rosie!$B$7:$F$66,5,FALSE)</f>
        <v>1.01</v>
      </c>
      <c r="M190" s="4">
        <f>VLOOKUP($C190,rosie!$B$7:$D$38,3,FALSE)</f>
        <v>0</v>
      </c>
      <c r="N190" s="4" t="str">
        <f>VLOOKUP($C190,rosie!$B$7:$E$38,4,FALSE)</f>
        <v>l</v>
      </c>
      <c r="O190" s="4">
        <f t="shared" si="11"/>
        <v>1.9199988679630282</v>
      </c>
      <c r="P190" s="4">
        <f>VLOOKUP(A190,RESULTS!$A:$M,13,FALSE)</f>
        <v>1</v>
      </c>
      <c r="Q190" s="4">
        <v>2</v>
      </c>
      <c r="R190" s="4" t="str">
        <f>IF(VLOOKUP(C190,rosie!B:J,8,FALSE)=0,"x_x_x_x",VLOOKUP(C190,rosie!B:J,8,FALSE))</f>
        <v>1_5_31_2023</v>
      </c>
    </row>
    <row r="191" spans="1:18" x14ac:dyDescent="0.2">
      <c r="A191" t="s">
        <v>121</v>
      </c>
      <c r="B191" t="str">
        <f>IFERROR(VLOOKUP(A191,fix!$E:$F,2,FALSE),"")</f>
        <v/>
      </c>
      <c r="C191">
        <f t="shared" si="9"/>
        <v>147</v>
      </c>
      <c r="D191" t="str">
        <f t="shared" si="10"/>
        <v>147 (0)</v>
      </c>
      <c r="E191">
        <v>24.602</v>
      </c>
      <c r="F191">
        <v>24.6</v>
      </c>
      <c r="G191">
        <f>IFERROR(VLOOKUP(F191,'rt.comb'!$A:$B,2,FALSE),F191)</f>
        <v>24.6</v>
      </c>
      <c r="H191" t="str">
        <f>IFERROR(VLOOKUP(G191,compounds!$A:$D,4,FALSE),"")</f>
        <v>tridecanal</v>
      </c>
      <c r="I191">
        <v>26917351</v>
      </c>
      <c r="J191" s="4">
        <f t="shared" si="8"/>
        <v>42065388</v>
      </c>
      <c r="K191" s="4">
        <f>VLOOKUP($C191,rosie!$B$7:$D$38,2,FALSE)</f>
        <v>3.76</v>
      </c>
      <c r="L191" s="4">
        <f>VLOOKUP(C191,rosie!$B$7:$F$66,5,FALSE)</f>
        <v>1.01</v>
      </c>
      <c r="M191" s="4">
        <f>VLOOKUP($C191,rosie!$B$7:$D$38,3,FALSE)</f>
        <v>0</v>
      </c>
      <c r="N191" s="4" t="str">
        <f>VLOOKUP($C191,rosie!$B$7:$E$38,4,FALSE)</f>
        <v>l</v>
      </c>
      <c r="O191" s="4">
        <f t="shared" si="11"/>
        <v>2.552764976329891</v>
      </c>
      <c r="P191" s="4">
        <f>VLOOKUP(A191,RESULTS!$A:$M,13,FALSE)</f>
        <v>1</v>
      </c>
      <c r="Q191" s="4">
        <v>2</v>
      </c>
      <c r="R191" s="4" t="str">
        <f>IF(VLOOKUP(C191,rosie!B:J,8,FALSE)=0,"x_x_x_x",VLOOKUP(C191,rosie!B:J,8,FALSE))</f>
        <v>1_5_31_2023</v>
      </c>
    </row>
    <row r="192" spans="1:18" x14ac:dyDescent="0.2">
      <c r="A192" t="s">
        <v>121</v>
      </c>
      <c r="B192" t="str">
        <f>IFERROR(VLOOKUP(A192,fix!$E:$F,2,FALSE),"")</f>
        <v/>
      </c>
      <c r="C192">
        <f t="shared" si="9"/>
        <v>147</v>
      </c>
      <c r="D192" t="str">
        <f t="shared" si="10"/>
        <v>147 (0)</v>
      </c>
      <c r="E192">
        <v>26.693999999999999</v>
      </c>
      <c r="F192">
        <v>26.69</v>
      </c>
      <c r="G192">
        <f>IFERROR(VLOOKUP(F192,'rt.comb'!$A:$B,2,FALSE),F192)</f>
        <v>26.69</v>
      </c>
      <c r="H192" t="str">
        <f>IFERROR(VLOOKUP(G192,compounds!$A:$D,4,FALSE),"")</f>
        <v/>
      </c>
      <c r="I192">
        <v>15960908</v>
      </c>
      <c r="J192" s="4">
        <f t="shared" si="8"/>
        <v>42065388</v>
      </c>
      <c r="K192" s="4">
        <f>VLOOKUP($C192,rosie!$B$7:$D$38,2,FALSE)</f>
        <v>3.76</v>
      </c>
      <c r="L192" s="4">
        <f>VLOOKUP(C192,rosie!$B$7:$F$66,5,FALSE)</f>
        <v>1.01</v>
      </c>
      <c r="M192" s="4">
        <f>VLOOKUP($C192,rosie!$B$7:$D$38,3,FALSE)</f>
        <v>0</v>
      </c>
      <c r="N192" s="4" t="str">
        <f>VLOOKUP($C192,rosie!$B$7:$E$38,4,FALSE)</f>
        <v>l</v>
      </c>
      <c r="O192" s="4">
        <f t="shared" si="11"/>
        <v>1.513687098437865</v>
      </c>
      <c r="P192" s="4">
        <f>VLOOKUP(A192,RESULTS!$A:$M,13,FALSE)</f>
        <v>1</v>
      </c>
      <c r="Q192" s="4">
        <v>2</v>
      </c>
      <c r="R192" s="4" t="str">
        <f>IF(VLOOKUP(C192,rosie!B:J,8,FALSE)=0,"x_x_x_x",VLOOKUP(C192,rosie!B:J,8,FALSE))</f>
        <v>1_5_31_2023</v>
      </c>
    </row>
    <row r="193" spans="1:18" x14ac:dyDescent="0.2">
      <c r="A193" t="s">
        <v>121</v>
      </c>
      <c r="B193" t="str">
        <f>IFERROR(VLOOKUP(A193,fix!$E:$F,2,FALSE),"")</f>
        <v/>
      </c>
      <c r="C193">
        <f t="shared" si="9"/>
        <v>147</v>
      </c>
      <c r="D193" t="str">
        <f t="shared" si="10"/>
        <v>147 (0)</v>
      </c>
      <c r="E193">
        <v>26.992999999999999</v>
      </c>
      <c r="F193">
        <v>26.99</v>
      </c>
      <c r="G193">
        <f>IFERROR(VLOOKUP(F193,'rt.comb'!$A:$B,2,FALSE),F193)</f>
        <v>26.99</v>
      </c>
      <c r="H193" t="str">
        <f>IFERROR(VLOOKUP(G193,compounds!$A:$D,4,FALSE),"")</f>
        <v>tetradecanal</v>
      </c>
      <c r="I193">
        <v>19797229</v>
      </c>
      <c r="J193" s="4">
        <f t="shared" si="8"/>
        <v>42065388</v>
      </c>
      <c r="K193" s="4">
        <f>VLOOKUP($C193,rosie!$B$7:$D$38,2,FALSE)</f>
        <v>3.76</v>
      </c>
      <c r="L193" s="4">
        <f>VLOOKUP(C193,rosie!$B$7:$F$66,5,FALSE)</f>
        <v>1.01</v>
      </c>
      <c r="M193" s="4">
        <f>VLOOKUP($C193,rosie!$B$7:$D$38,3,FALSE)</f>
        <v>0</v>
      </c>
      <c r="N193" s="4" t="str">
        <f>VLOOKUP($C193,rosie!$B$7:$E$38,4,FALSE)</f>
        <v>l</v>
      </c>
      <c r="O193" s="4">
        <f t="shared" si="11"/>
        <v>1.8775128659422107</v>
      </c>
      <c r="P193" s="4">
        <f>VLOOKUP(A193,RESULTS!$A:$M,13,FALSE)</f>
        <v>1</v>
      </c>
      <c r="Q193" s="4">
        <v>2</v>
      </c>
      <c r="R193" s="4" t="str">
        <f>IF(VLOOKUP(C193,rosie!B:J,8,FALSE)=0,"x_x_x_x",VLOOKUP(C193,rosie!B:J,8,FALSE))</f>
        <v>1_5_31_2023</v>
      </c>
    </row>
    <row r="194" spans="1:18" x14ac:dyDescent="0.2">
      <c r="A194" t="s">
        <v>121</v>
      </c>
      <c r="B194" t="str">
        <f>IFERROR(VLOOKUP(A194,fix!$E:$F,2,FALSE),"")</f>
        <v/>
      </c>
      <c r="C194">
        <f t="shared" si="9"/>
        <v>147</v>
      </c>
      <c r="D194" t="str">
        <f t="shared" si="10"/>
        <v>147 (0)</v>
      </c>
      <c r="E194">
        <v>27.190999999999999</v>
      </c>
      <c r="F194">
        <v>27.19</v>
      </c>
      <c r="G194">
        <f>IFERROR(VLOOKUP(F194,'rt.comb'!$A:$B,2,FALSE),F194)</f>
        <v>27.19</v>
      </c>
      <c r="H194" t="str">
        <f>IFERROR(VLOOKUP(G194,compounds!$A:$D,4,FALSE),"")</f>
        <v/>
      </c>
      <c r="I194">
        <v>15636258</v>
      </c>
      <c r="J194" s="4">
        <f t="shared" ref="J194:J257" si="12">SUMIFS($I:$I,$A:$A,A194,G:G,19.5)</f>
        <v>42065388</v>
      </c>
      <c r="K194" s="4">
        <f>VLOOKUP($C194,rosie!$B$7:$D$38,2,FALSE)</f>
        <v>3.76</v>
      </c>
      <c r="L194" s="4">
        <f>VLOOKUP(C194,rosie!$B$7:$F$66,5,FALSE)</f>
        <v>1.01</v>
      </c>
      <c r="M194" s="4">
        <f>VLOOKUP($C194,rosie!$B$7:$D$38,3,FALSE)</f>
        <v>0</v>
      </c>
      <c r="N194" s="4" t="str">
        <f>VLOOKUP($C194,rosie!$B$7:$E$38,4,FALSE)</f>
        <v>l</v>
      </c>
      <c r="O194" s="4">
        <f t="shared" si="11"/>
        <v>1.4828982162196445</v>
      </c>
      <c r="P194" s="4">
        <f>VLOOKUP(A194,RESULTS!$A:$M,13,FALSE)</f>
        <v>1</v>
      </c>
      <c r="Q194" s="4">
        <v>2</v>
      </c>
      <c r="R194" s="4" t="str">
        <f>IF(VLOOKUP(C194,rosie!B:J,8,FALSE)=0,"x_x_x_x",VLOOKUP(C194,rosie!B:J,8,FALSE))</f>
        <v>1_5_31_2023</v>
      </c>
    </row>
    <row r="195" spans="1:18" x14ac:dyDescent="0.2">
      <c r="A195" t="s">
        <v>121</v>
      </c>
      <c r="B195" t="str">
        <f>IFERROR(VLOOKUP(A195,fix!$E:$F,2,FALSE),"")</f>
        <v/>
      </c>
      <c r="C195">
        <f t="shared" ref="C195:C258" si="13">VALUE(IF(B195="",LEFT(A195,FIND("-",A195)-1),B195))</f>
        <v>147</v>
      </c>
      <c r="D195" t="str">
        <f t="shared" ref="D195:D258" si="14">C195&amp;" ("&amp;M195&amp;")"</f>
        <v>147 (0)</v>
      </c>
      <c r="E195">
        <v>28.931000000000001</v>
      </c>
      <c r="F195">
        <v>28.93</v>
      </c>
      <c r="G195">
        <f>IFERROR(VLOOKUP(F195,'rt.comb'!$A:$B,2,FALSE),F195)</f>
        <v>28.93</v>
      </c>
      <c r="H195" t="str">
        <f>IFERROR(VLOOKUP(G195,compounds!$A:$D,4,FALSE),"")</f>
        <v>heptadecanal</v>
      </c>
      <c r="I195">
        <v>10710680</v>
      </c>
      <c r="J195" s="4">
        <f t="shared" si="12"/>
        <v>42065388</v>
      </c>
      <c r="K195" s="4">
        <f>VLOOKUP($C195,rosie!$B$7:$D$38,2,FALSE)</f>
        <v>3.76</v>
      </c>
      <c r="L195" s="4">
        <f>VLOOKUP(C195,rosie!$B$7:$F$66,5,FALSE)</f>
        <v>1.01</v>
      </c>
      <c r="M195" s="4">
        <f>VLOOKUP($C195,rosie!$B$7:$D$38,3,FALSE)</f>
        <v>0</v>
      </c>
      <c r="N195" s="4" t="str">
        <f>VLOOKUP($C195,rosie!$B$7:$E$38,4,FALSE)</f>
        <v>l</v>
      </c>
      <c r="O195" s="4">
        <f t="shared" ref="O195:O258" si="15">IFERROR((30/J195*I195)/K195/Q195,0)</f>
        <v>1.0157704142832271</v>
      </c>
      <c r="P195" s="4">
        <f>VLOOKUP(A195,RESULTS!$A:$M,13,FALSE)</f>
        <v>1</v>
      </c>
      <c r="Q195" s="4">
        <v>2</v>
      </c>
      <c r="R195" s="4" t="str">
        <f>IF(VLOOKUP(C195,rosie!B:J,8,FALSE)=0,"x_x_x_x",VLOOKUP(C195,rosie!B:J,8,FALSE))</f>
        <v>1_5_31_2023</v>
      </c>
    </row>
    <row r="196" spans="1:18" x14ac:dyDescent="0.2">
      <c r="A196" t="s">
        <v>121</v>
      </c>
      <c r="B196" t="str">
        <f>IFERROR(VLOOKUP(A196,fix!$E:$F,2,FALSE),"")</f>
        <v/>
      </c>
      <c r="C196">
        <f t="shared" si="13"/>
        <v>147</v>
      </c>
      <c r="D196" t="str">
        <f t="shared" si="14"/>
        <v>147 (0)</v>
      </c>
      <c r="E196">
        <v>29.259</v>
      </c>
      <c r="F196">
        <v>29.26</v>
      </c>
      <c r="G196">
        <f>IFERROR(VLOOKUP(F196,'rt.comb'!$A:$B,2,FALSE),F196)</f>
        <v>29.26</v>
      </c>
      <c r="H196" t="str">
        <f>IFERROR(VLOOKUP(G196,compounds!$A:$D,4,FALSE),"")</f>
        <v>pentadecanal</v>
      </c>
      <c r="I196">
        <v>30715250</v>
      </c>
      <c r="J196" s="4">
        <f t="shared" si="12"/>
        <v>42065388</v>
      </c>
      <c r="K196" s="4">
        <f>VLOOKUP($C196,rosie!$B$7:$D$38,2,FALSE)</f>
        <v>3.76</v>
      </c>
      <c r="L196" s="4">
        <f>VLOOKUP(C196,rosie!$B$7:$F$66,5,FALSE)</f>
        <v>1.01</v>
      </c>
      <c r="M196" s="4">
        <f>VLOOKUP($C196,rosie!$B$7:$D$38,3,FALSE)</f>
        <v>0</v>
      </c>
      <c r="N196" s="4" t="str">
        <f>VLOOKUP($C196,rosie!$B$7:$E$38,4,FALSE)</f>
        <v>l</v>
      </c>
      <c r="O196" s="4">
        <f t="shared" si="15"/>
        <v>2.9129469106828783</v>
      </c>
      <c r="P196" s="4">
        <f>VLOOKUP(A196,RESULTS!$A:$M,13,FALSE)</f>
        <v>1</v>
      </c>
      <c r="Q196" s="4">
        <v>2</v>
      </c>
      <c r="R196" s="4" t="str">
        <f>IF(VLOOKUP(C196,rosie!B:J,8,FALSE)=0,"x_x_x_x",VLOOKUP(C196,rosie!B:J,8,FALSE))</f>
        <v>1_5_31_2023</v>
      </c>
    </row>
    <row r="197" spans="1:18" x14ac:dyDescent="0.2">
      <c r="A197" t="s">
        <v>121</v>
      </c>
      <c r="B197" t="str">
        <f>IFERROR(VLOOKUP(A197,fix!$E:$F,2,FALSE),"")</f>
        <v/>
      </c>
      <c r="C197">
        <f t="shared" si="13"/>
        <v>147</v>
      </c>
      <c r="D197" t="str">
        <f t="shared" si="14"/>
        <v>147 (0)</v>
      </c>
      <c r="E197">
        <v>31.241</v>
      </c>
      <c r="F197">
        <v>31.24</v>
      </c>
      <c r="G197">
        <f>IFERROR(VLOOKUP(F197,'rt.comb'!$A:$B,2,FALSE),F197)</f>
        <v>31.24</v>
      </c>
      <c r="H197" t="str">
        <f>IFERROR(VLOOKUP(G197,compounds!$A:$D,4,FALSE),"")</f>
        <v/>
      </c>
      <c r="I197">
        <v>74486530</v>
      </c>
      <c r="J197" s="4">
        <f t="shared" si="12"/>
        <v>42065388</v>
      </c>
      <c r="K197" s="4">
        <f>VLOOKUP($C197,rosie!$B$7:$D$38,2,FALSE)</f>
        <v>3.76</v>
      </c>
      <c r="L197" s="4">
        <f>VLOOKUP(C197,rosie!$B$7:$F$66,5,FALSE)</f>
        <v>1.01</v>
      </c>
      <c r="M197" s="4">
        <f>VLOOKUP($C197,rosie!$B$7:$D$38,3,FALSE)</f>
        <v>0</v>
      </c>
      <c r="N197" s="4" t="str">
        <f>VLOOKUP($C197,rosie!$B$7:$E$38,4,FALSE)</f>
        <v>l</v>
      </c>
      <c r="O197" s="4">
        <f t="shared" si="15"/>
        <v>7.064090556026323</v>
      </c>
      <c r="P197" s="4">
        <f>VLOOKUP(A197,RESULTS!$A:$M,13,FALSE)</f>
        <v>1</v>
      </c>
      <c r="Q197" s="4">
        <v>2</v>
      </c>
      <c r="R197" s="4" t="str">
        <f>IF(VLOOKUP(C197,rosie!B:J,8,FALSE)=0,"x_x_x_x",VLOOKUP(C197,rosie!B:J,8,FALSE))</f>
        <v>1_5_31_2023</v>
      </c>
    </row>
    <row r="198" spans="1:18" x14ac:dyDescent="0.2">
      <c r="A198" t="s">
        <v>121</v>
      </c>
      <c r="B198" t="str">
        <f>IFERROR(VLOOKUP(A198,fix!$E:$F,2,FALSE),"")</f>
        <v/>
      </c>
      <c r="C198">
        <f t="shared" si="13"/>
        <v>147</v>
      </c>
      <c r="D198" t="str">
        <f t="shared" si="14"/>
        <v>147 (0)</v>
      </c>
      <c r="E198">
        <v>31.617000000000001</v>
      </c>
      <c r="F198">
        <v>31.62</v>
      </c>
      <c r="G198">
        <f>IFERROR(VLOOKUP(F198,'rt.comb'!$A:$B,2,FALSE),F198)</f>
        <v>31.62</v>
      </c>
      <c r="H198" t="str">
        <f>IFERROR(VLOOKUP(G198,compounds!$A:$D,4,FALSE),"")</f>
        <v/>
      </c>
      <c r="I198">
        <v>31041440</v>
      </c>
      <c r="J198" s="4">
        <f t="shared" si="12"/>
        <v>42065388</v>
      </c>
      <c r="K198" s="4">
        <f>VLOOKUP($C198,rosie!$B$7:$D$38,2,FALSE)</f>
        <v>3.76</v>
      </c>
      <c r="L198" s="4">
        <f>VLOOKUP(C198,rosie!$B$7:$F$66,5,FALSE)</f>
        <v>1.01</v>
      </c>
      <c r="M198" s="4">
        <f>VLOOKUP($C198,rosie!$B$7:$D$38,3,FALSE)</f>
        <v>0</v>
      </c>
      <c r="N198" s="4" t="str">
        <f>VLOOKUP($C198,rosie!$B$7:$E$38,4,FALSE)</f>
        <v>l</v>
      </c>
      <c r="O198" s="4">
        <f t="shared" si="15"/>
        <v>2.9438818421190747</v>
      </c>
      <c r="P198" s="4">
        <f>VLOOKUP(A198,RESULTS!$A:$M,13,FALSE)</f>
        <v>1</v>
      </c>
      <c r="Q198" s="4">
        <v>2</v>
      </c>
      <c r="R198" s="4" t="str">
        <f>IF(VLOOKUP(C198,rosie!B:J,8,FALSE)=0,"x_x_x_x",VLOOKUP(C198,rosie!B:J,8,FALSE))</f>
        <v>1_5_31_2023</v>
      </c>
    </row>
    <row r="199" spans="1:18" x14ac:dyDescent="0.2">
      <c r="A199" t="s">
        <v>121</v>
      </c>
      <c r="B199" t="str">
        <f>IFERROR(VLOOKUP(A199,fix!$E:$F,2,FALSE),"")</f>
        <v/>
      </c>
      <c r="C199">
        <f t="shared" si="13"/>
        <v>147</v>
      </c>
      <c r="D199" t="str">
        <f t="shared" si="14"/>
        <v>147 (0)</v>
      </c>
      <c r="E199">
        <v>32.875999999999998</v>
      </c>
      <c r="F199">
        <v>32.880000000000003</v>
      </c>
      <c r="G199">
        <f>IFERROR(VLOOKUP(F199,'rt.comb'!$A:$B,2,FALSE),F199)</f>
        <v>32.880000000000003</v>
      </c>
      <c r="H199" t="str">
        <f>IFERROR(VLOOKUP(G199,compounds!$A:$D,4,FALSE),"")</f>
        <v>homosalate</v>
      </c>
      <c r="I199">
        <v>92332910</v>
      </c>
      <c r="J199" s="4">
        <f t="shared" si="12"/>
        <v>42065388</v>
      </c>
      <c r="K199" s="4">
        <f>VLOOKUP($C199,rosie!$B$7:$D$38,2,FALSE)</f>
        <v>3.76</v>
      </c>
      <c r="L199" s="4">
        <f>VLOOKUP(C199,rosie!$B$7:$F$66,5,FALSE)</f>
        <v>1.01</v>
      </c>
      <c r="M199" s="4">
        <f>VLOOKUP($C199,rosie!$B$7:$D$38,3,FALSE)</f>
        <v>0</v>
      </c>
      <c r="N199" s="4" t="str">
        <f>VLOOKUP($C199,rosie!$B$7:$E$38,4,FALSE)</f>
        <v>l</v>
      </c>
      <c r="O199" s="4">
        <f t="shared" si="15"/>
        <v>8.7565904538905013</v>
      </c>
      <c r="P199" s="4">
        <f>VLOOKUP(A199,RESULTS!$A:$M,13,FALSE)</f>
        <v>1</v>
      </c>
      <c r="Q199" s="4">
        <v>2</v>
      </c>
      <c r="R199" s="4" t="str">
        <f>IF(VLOOKUP(C199,rosie!B:J,8,FALSE)=0,"x_x_x_x",VLOOKUP(C199,rosie!B:J,8,FALSE))</f>
        <v>1_5_31_2023</v>
      </c>
    </row>
    <row r="200" spans="1:18" x14ac:dyDescent="0.2">
      <c r="A200" t="s">
        <v>121</v>
      </c>
      <c r="B200" t="str">
        <f>IFERROR(VLOOKUP(A200,fix!$E:$F,2,FALSE),"")</f>
        <v/>
      </c>
      <c r="C200">
        <f t="shared" si="13"/>
        <v>147</v>
      </c>
      <c r="D200" t="str">
        <f t="shared" si="14"/>
        <v>147 (0)</v>
      </c>
      <c r="E200">
        <v>35.131999999999998</v>
      </c>
      <c r="F200">
        <v>35.130000000000003</v>
      </c>
      <c r="G200">
        <f>IFERROR(VLOOKUP(F200,'rt.comb'!$A:$B,2,FALSE),F200)</f>
        <v>35.130000000000003</v>
      </c>
      <c r="H200" t="str">
        <f>IFERROR(VLOOKUP(G200,compounds!$A:$D,4,FALSE),"")</f>
        <v/>
      </c>
      <c r="I200">
        <v>35876183</v>
      </c>
      <c r="J200" s="4">
        <f t="shared" si="12"/>
        <v>42065388</v>
      </c>
      <c r="K200" s="4">
        <f>VLOOKUP($C200,rosie!$B$7:$D$38,2,FALSE)</f>
        <v>3.76</v>
      </c>
      <c r="L200" s="4">
        <f>VLOOKUP(C200,rosie!$B$7:$F$66,5,FALSE)</f>
        <v>1.01</v>
      </c>
      <c r="M200" s="4">
        <f>VLOOKUP($C200,rosie!$B$7:$D$38,3,FALSE)</f>
        <v>0</v>
      </c>
      <c r="N200" s="4" t="str">
        <f>VLOOKUP($C200,rosie!$B$7:$E$38,4,FALSE)</f>
        <v>l</v>
      </c>
      <c r="O200" s="4">
        <f t="shared" si="15"/>
        <v>3.4023951111237443</v>
      </c>
      <c r="P200" s="4">
        <f>VLOOKUP(A200,RESULTS!$A:$M,13,FALSE)</f>
        <v>1</v>
      </c>
      <c r="Q200" s="4">
        <v>2</v>
      </c>
      <c r="R200" s="4" t="str">
        <f>IF(VLOOKUP(C200,rosie!B:J,8,FALSE)=0,"x_x_x_x",VLOOKUP(C200,rosie!B:J,8,FALSE))</f>
        <v>1_5_31_2023</v>
      </c>
    </row>
    <row r="201" spans="1:18" x14ac:dyDescent="0.2">
      <c r="A201" t="s">
        <v>121</v>
      </c>
      <c r="B201" t="str">
        <f>IFERROR(VLOOKUP(A201,fix!$E:$F,2,FALSE),"")</f>
        <v/>
      </c>
      <c r="C201">
        <f t="shared" si="13"/>
        <v>147</v>
      </c>
      <c r="D201" t="str">
        <f t="shared" si="14"/>
        <v>147 (0)</v>
      </c>
      <c r="E201">
        <v>36.006999999999998</v>
      </c>
      <c r="F201">
        <v>36.01</v>
      </c>
      <c r="G201">
        <f>IFERROR(VLOOKUP(F201,'rt.comb'!$A:$B,2,FALSE),F201)</f>
        <v>36.01</v>
      </c>
      <c r="H201" t="str">
        <f>IFERROR(VLOOKUP(G201,compounds!$A:$D,4,FALSE),"")</f>
        <v/>
      </c>
      <c r="I201">
        <v>5164180</v>
      </c>
      <c r="J201" s="4">
        <f t="shared" si="12"/>
        <v>42065388</v>
      </c>
      <c r="K201" s="4">
        <f>VLOOKUP($C201,rosie!$B$7:$D$38,2,FALSE)</f>
        <v>3.76</v>
      </c>
      <c r="L201" s="4">
        <f>VLOOKUP(C201,rosie!$B$7:$F$66,5,FALSE)</f>
        <v>1.01</v>
      </c>
      <c r="M201" s="4">
        <f>VLOOKUP($C201,rosie!$B$7:$D$38,3,FALSE)</f>
        <v>0</v>
      </c>
      <c r="N201" s="4" t="str">
        <f>VLOOKUP($C201,rosie!$B$7:$E$38,4,FALSE)</f>
        <v>l</v>
      </c>
      <c r="O201" s="4">
        <f t="shared" si="15"/>
        <v>0.48975613668162571</v>
      </c>
      <c r="P201" s="4">
        <f>VLOOKUP(A201,RESULTS!$A:$M,13,FALSE)</f>
        <v>1</v>
      </c>
      <c r="Q201" s="4">
        <v>2</v>
      </c>
      <c r="R201" s="4" t="str">
        <f>IF(VLOOKUP(C201,rosie!B:J,8,FALSE)=0,"x_x_x_x",VLOOKUP(C201,rosie!B:J,8,FALSE))</f>
        <v>1_5_31_2023</v>
      </c>
    </row>
    <row r="202" spans="1:18" x14ac:dyDescent="0.2">
      <c r="A202" t="s">
        <v>125</v>
      </c>
      <c r="B202" t="str">
        <f>IFERROR(VLOOKUP(A202,fix!$E:$F,2,FALSE),"")</f>
        <v/>
      </c>
      <c r="C202">
        <f t="shared" si="13"/>
        <v>246</v>
      </c>
      <c r="D202" t="str">
        <f t="shared" si="14"/>
        <v>246 (1)</v>
      </c>
      <c r="E202">
        <v>4.2430000000000003</v>
      </c>
      <c r="F202">
        <v>4.24</v>
      </c>
      <c r="G202">
        <f>IFERROR(VLOOKUP(F202,'rt.comb'!$A:$B,2,FALSE),F202)</f>
        <v>4.24</v>
      </c>
      <c r="H202" t="str">
        <f>IFERROR(VLOOKUP(G202,compounds!$A:$D,4,FALSE),"")</f>
        <v/>
      </c>
      <c r="I202">
        <v>6623850</v>
      </c>
      <c r="J202" s="4">
        <f t="shared" si="12"/>
        <v>30533038</v>
      </c>
      <c r="K202" s="4">
        <f>VLOOKUP($C202,rosie!$B$7:$D$38,2,FALSE)</f>
        <v>8.2100000000000009</v>
      </c>
      <c r="L202" s="4">
        <f>VLOOKUP(C202,rosie!$B$7:$F$66,5,FALSE)</f>
        <v>1.48</v>
      </c>
      <c r="M202" s="4">
        <f>VLOOKUP($C202,rosie!$B$7:$D$38,3,FALSE)</f>
        <v>1</v>
      </c>
      <c r="N202" s="4" t="str">
        <f>VLOOKUP($C202,rosie!$B$7:$E$38,4,FALSE)</f>
        <v>l</v>
      </c>
      <c r="O202" s="4">
        <f t="shared" si="15"/>
        <v>0.3963588619934999</v>
      </c>
      <c r="P202" s="4">
        <f>VLOOKUP(A202,RESULTS!$A:$M,13,FALSE)</f>
        <v>1</v>
      </c>
      <c r="Q202" s="4">
        <v>2</v>
      </c>
      <c r="R202" s="4" t="str">
        <f>IF(VLOOKUP(C202,rosie!B:J,8,FALSE)=0,"x_x_x_x",VLOOKUP(C202,rosie!B:J,8,FALSE))</f>
        <v>4_5_31_2023</v>
      </c>
    </row>
    <row r="203" spans="1:18" x14ac:dyDescent="0.2">
      <c r="A203" t="s">
        <v>125</v>
      </c>
      <c r="B203" t="str">
        <f>IFERROR(VLOOKUP(A203,fix!$E:$F,2,FALSE),"")</f>
        <v/>
      </c>
      <c r="C203">
        <f t="shared" si="13"/>
        <v>246</v>
      </c>
      <c r="D203" t="str">
        <f t="shared" si="14"/>
        <v>246 (1)</v>
      </c>
      <c r="E203">
        <v>4.3620000000000001</v>
      </c>
      <c r="F203">
        <v>4.3600000000000003</v>
      </c>
      <c r="G203">
        <f>IFERROR(VLOOKUP(F203,'rt.comb'!$A:$B,2,FALSE),F203)</f>
        <v>4.3600000000000003</v>
      </c>
      <c r="H203" t="str">
        <f>IFERROR(VLOOKUP(G203,compounds!$A:$D,4,FALSE),"")</f>
        <v/>
      </c>
      <c r="I203">
        <v>5244996</v>
      </c>
      <c r="J203" s="4">
        <f t="shared" si="12"/>
        <v>30533038</v>
      </c>
      <c r="K203" s="4">
        <f>VLOOKUP($C203,rosie!$B$7:$D$38,2,FALSE)</f>
        <v>8.2100000000000009</v>
      </c>
      <c r="L203" s="4">
        <f>VLOOKUP(C203,rosie!$B$7:$F$66,5,FALSE)</f>
        <v>1.48</v>
      </c>
      <c r="M203" s="4">
        <f>VLOOKUP($C203,rosie!$B$7:$D$38,3,FALSE)</f>
        <v>1</v>
      </c>
      <c r="N203" s="4" t="str">
        <f>VLOOKUP($C203,rosie!$B$7:$E$38,4,FALSE)</f>
        <v>l</v>
      </c>
      <c r="O203" s="4">
        <f t="shared" si="15"/>
        <v>0.31385080364447543</v>
      </c>
      <c r="P203" s="4">
        <f>VLOOKUP(A203,RESULTS!$A:$M,13,FALSE)</f>
        <v>1</v>
      </c>
      <c r="Q203" s="4">
        <v>2</v>
      </c>
      <c r="R203" s="4" t="str">
        <f>IF(VLOOKUP(C203,rosie!B:J,8,FALSE)=0,"x_x_x_x",VLOOKUP(C203,rosie!B:J,8,FALSE))</f>
        <v>4_5_31_2023</v>
      </c>
    </row>
    <row r="204" spans="1:18" x14ac:dyDescent="0.2">
      <c r="A204" t="s">
        <v>125</v>
      </c>
      <c r="B204" t="str">
        <f>IFERROR(VLOOKUP(A204,fix!$E:$F,2,FALSE),"")</f>
        <v/>
      </c>
      <c r="C204">
        <f t="shared" si="13"/>
        <v>246</v>
      </c>
      <c r="D204" t="str">
        <f t="shared" si="14"/>
        <v>246 (1)</v>
      </c>
      <c r="E204">
        <v>4.3920000000000003</v>
      </c>
      <c r="F204">
        <v>4.3899999999999997</v>
      </c>
      <c r="G204">
        <f>IFERROR(VLOOKUP(F204,'rt.comb'!$A:$B,2,FALSE),F204)</f>
        <v>4.3899999999999997</v>
      </c>
      <c r="H204" t="str">
        <f>IFERROR(VLOOKUP(G204,compounds!$A:$D,4,FALSE),"")</f>
        <v/>
      </c>
      <c r="I204">
        <v>12053314</v>
      </c>
      <c r="J204" s="4">
        <f t="shared" si="12"/>
        <v>30533038</v>
      </c>
      <c r="K204" s="4">
        <f>VLOOKUP($C204,rosie!$B$7:$D$38,2,FALSE)</f>
        <v>8.2100000000000009</v>
      </c>
      <c r="L204" s="4">
        <f>VLOOKUP(C204,rosie!$B$7:$F$66,5,FALSE)</f>
        <v>1.48</v>
      </c>
      <c r="M204" s="4">
        <f>VLOOKUP($C204,rosie!$B$7:$D$38,3,FALSE)</f>
        <v>1</v>
      </c>
      <c r="N204" s="4" t="str">
        <f>VLOOKUP($C204,rosie!$B$7:$E$38,4,FALSE)</f>
        <v>l</v>
      </c>
      <c r="O204" s="4">
        <f t="shared" si="15"/>
        <v>0.72124788760166969</v>
      </c>
      <c r="P204" s="4">
        <f>VLOOKUP(A204,RESULTS!$A:$M,13,FALSE)</f>
        <v>1</v>
      </c>
      <c r="Q204" s="4">
        <v>2</v>
      </c>
      <c r="R204" s="4" t="str">
        <f>IF(VLOOKUP(C204,rosie!B:J,8,FALSE)=0,"x_x_x_x",VLOOKUP(C204,rosie!B:J,8,FALSE))</f>
        <v>4_5_31_2023</v>
      </c>
    </row>
    <row r="205" spans="1:18" x14ac:dyDescent="0.2">
      <c r="A205" t="s">
        <v>125</v>
      </c>
      <c r="B205" t="str">
        <f>IFERROR(VLOOKUP(A205,fix!$E:$F,2,FALSE),"")</f>
        <v/>
      </c>
      <c r="C205">
        <f t="shared" si="13"/>
        <v>246</v>
      </c>
      <c r="D205" t="str">
        <f t="shared" si="14"/>
        <v>246 (1)</v>
      </c>
      <c r="E205">
        <v>4.6180000000000003</v>
      </c>
      <c r="F205">
        <v>4.62</v>
      </c>
      <c r="G205">
        <f>IFERROR(VLOOKUP(F205,'rt.comb'!$A:$B,2,FALSE),F205)</f>
        <v>4.62</v>
      </c>
      <c r="H205" t="str">
        <f>IFERROR(VLOOKUP(G205,compounds!$A:$D,4,FALSE),"")</f>
        <v/>
      </c>
      <c r="I205">
        <v>5820250</v>
      </c>
      <c r="J205" s="4">
        <f t="shared" si="12"/>
        <v>30533038</v>
      </c>
      <c r="K205" s="4">
        <f>VLOOKUP($C205,rosie!$B$7:$D$38,2,FALSE)</f>
        <v>8.2100000000000009</v>
      </c>
      <c r="L205" s="4">
        <f>VLOOKUP(C205,rosie!$B$7:$F$66,5,FALSE)</f>
        <v>1.48</v>
      </c>
      <c r="M205" s="4">
        <f>VLOOKUP($C205,rosie!$B$7:$D$38,3,FALSE)</f>
        <v>1</v>
      </c>
      <c r="N205" s="4" t="str">
        <f>VLOOKUP($C205,rosie!$B$7:$E$38,4,FALSE)</f>
        <v>l</v>
      </c>
      <c r="O205" s="4">
        <f t="shared" si="15"/>
        <v>0.34827293288913058</v>
      </c>
      <c r="P205" s="4">
        <f>VLOOKUP(A205,RESULTS!$A:$M,13,FALSE)</f>
        <v>1</v>
      </c>
      <c r="Q205" s="4">
        <v>2</v>
      </c>
      <c r="R205" s="4" t="str">
        <f>IF(VLOOKUP(C205,rosie!B:J,8,FALSE)=0,"x_x_x_x",VLOOKUP(C205,rosie!B:J,8,FALSE))</f>
        <v>4_5_31_2023</v>
      </c>
    </row>
    <row r="206" spans="1:18" x14ac:dyDescent="0.2">
      <c r="A206" t="s">
        <v>125</v>
      </c>
      <c r="B206" t="str">
        <f>IFERROR(VLOOKUP(A206,fix!$E:$F,2,FALSE),"")</f>
        <v/>
      </c>
      <c r="C206">
        <f t="shared" si="13"/>
        <v>246</v>
      </c>
      <c r="D206" t="str">
        <f t="shared" si="14"/>
        <v>246 (1)</v>
      </c>
      <c r="E206">
        <v>4.8600000000000003</v>
      </c>
      <c r="F206">
        <v>4.8600000000000003</v>
      </c>
      <c r="G206">
        <f>IFERROR(VLOOKUP(F206,'rt.comb'!$A:$B,2,FALSE),F206)</f>
        <v>4.8600000000000003</v>
      </c>
      <c r="H206" t="str">
        <f>IFERROR(VLOOKUP(G206,compounds!$A:$D,4,FALSE),"")</f>
        <v/>
      </c>
      <c r="I206">
        <v>18951719</v>
      </c>
      <c r="J206" s="4">
        <f t="shared" si="12"/>
        <v>30533038</v>
      </c>
      <c r="K206" s="4">
        <f>VLOOKUP($C206,rosie!$B$7:$D$38,2,FALSE)</f>
        <v>8.2100000000000009</v>
      </c>
      <c r="L206" s="4">
        <f>VLOOKUP(C206,rosie!$B$7:$F$66,5,FALSE)</f>
        <v>1.48</v>
      </c>
      <c r="M206" s="4">
        <f>VLOOKUP($C206,rosie!$B$7:$D$38,3,FALSE)</f>
        <v>1</v>
      </c>
      <c r="N206" s="4" t="str">
        <f>VLOOKUP($C206,rosie!$B$7:$E$38,4,FALSE)</f>
        <v>l</v>
      </c>
      <c r="O206" s="4">
        <f t="shared" si="15"/>
        <v>1.1340356100546645</v>
      </c>
      <c r="P206" s="4">
        <f>VLOOKUP(A206,RESULTS!$A:$M,13,FALSE)</f>
        <v>1</v>
      </c>
      <c r="Q206" s="4">
        <v>2</v>
      </c>
      <c r="R206" s="4" t="str">
        <f>IF(VLOOKUP(C206,rosie!B:J,8,FALSE)=0,"x_x_x_x",VLOOKUP(C206,rosie!B:J,8,FALSE))</f>
        <v>4_5_31_2023</v>
      </c>
    </row>
    <row r="207" spans="1:18" x14ac:dyDescent="0.2">
      <c r="A207" t="s">
        <v>125</v>
      </c>
      <c r="B207" t="str">
        <f>IFERROR(VLOOKUP(A207,fix!$E:$F,2,FALSE),"")</f>
        <v/>
      </c>
      <c r="C207">
        <f t="shared" si="13"/>
        <v>246</v>
      </c>
      <c r="D207" t="str">
        <f t="shared" si="14"/>
        <v>246 (1)</v>
      </c>
      <c r="E207">
        <v>5.4279999999999999</v>
      </c>
      <c r="F207">
        <v>5.43</v>
      </c>
      <c r="G207">
        <f>IFERROR(VLOOKUP(F207,'rt.comb'!$A:$B,2,FALSE),F207)</f>
        <v>5.43</v>
      </c>
      <c r="H207" t="str">
        <f>IFERROR(VLOOKUP(G207,compounds!$A:$D,4,FALSE),"")</f>
        <v>hydroxymethylpentanone</v>
      </c>
      <c r="I207">
        <v>128548384</v>
      </c>
      <c r="J207" s="4">
        <f t="shared" si="12"/>
        <v>30533038</v>
      </c>
      <c r="K207" s="4">
        <f>VLOOKUP($C207,rosie!$B$7:$D$38,2,FALSE)</f>
        <v>8.2100000000000009</v>
      </c>
      <c r="L207" s="4">
        <f>VLOOKUP(C207,rosie!$B$7:$F$66,5,FALSE)</f>
        <v>1.48</v>
      </c>
      <c r="M207" s="4">
        <f>VLOOKUP($C207,rosie!$B$7:$D$38,3,FALSE)</f>
        <v>1</v>
      </c>
      <c r="N207" s="4" t="str">
        <f>VLOOKUP($C207,rosie!$B$7:$E$38,4,FALSE)</f>
        <v>l</v>
      </c>
      <c r="O207" s="4">
        <f t="shared" si="15"/>
        <v>7.692096166631706</v>
      </c>
      <c r="P207" s="4">
        <f>VLOOKUP(A207,RESULTS!$A:$M,13,FALSE)</f>
        <v>1</v>
      </c>
      <c r="Q207" s="4">
        <v>2</v>
      </c>
      <c r="R207" s="4" t="str">
        <f>IF(VLOOKUP(C207,rosie!B:J,8,FALSE)=0,"x_x_x_x",VLOOKUP(C207,rosie!B:J,8,FALSE))</f>
        <v>4_5_31_2023</v>
      </c>
    </row>
    <row r="208" spans="1:18" x14ac:dyDescent="0.2">
      <c r="A208" t="s">
        <v>125</v>
      </c>
      <c r="B208" t="str">
        <f>IFERROR(VLOOKUP(A208,fix!$E:$F,2,FALSE),"")</f>
        <v/>
      </c>
      <c r="C208">
        <f t="shared" si="13"/>
        <v>246</v>
      </c>
      <c r="D208" t="str">
        <f t="shared" si="14"/>
        <v>246 (1)</v>
      </c>
      <c r="E208">
        <v>5.7519999999999998</v>
      </c>
      <c r="F208">
        <v>5.75</v>
      </c>
      <c r="G208">
        <f>IFERROR(VLOOKUP(F208,'rt.comb'!$A:$B,2,FALSE),F208)</f>
        <v>5.76</v>
      </c>
      <c r="H208" t="str">
        <f>IFERROR(VLOOKUP(G208,compounds!$A:$D,4,FALSE),"")</f>
        <v>zhexenol</v>
      </c>
      <c r="I208">
        <v>96563381</v>
      </c>
      <c r="J208" s="4">
        <f t="shared" si="12"/>
        <v>30533038</v>
      </c>
      <c r="K208" s="4">
        <f>VLOOKUP($C208,rosie!$B$7:$D$38,2,FALSE)</f>
        <v>8.2100000000000009</v>
      </c>
      <c r="L208" s="4">
        <f>VLOOKUP(C208,rosie!$B$7:$F$66,5,FALSE)</f>
        <v>1.48</v>
      </c>
      <c r="M208" s="4">
        <f>VLOOKUP($C208,rosie!$B$7:$D$38,3,FALSE)</f>
        <v>1</v>
      </c>
      <c r="N208" s="4" t="str">
        <f>VLOOKUP($C208,rosie!$B$7:$E$38,4,FALSE)</f>
        <v>l</v>
      </c>
      <c r="O208" s="4">
        <f t="shared" si="15"/>
        <v>5.778173087163017</v>
      </c>
      <c r="P208" s="4">
        <f>VLOOKUP(A208,RESULTS!$A:$M,13,FALSE)</f>
        <v>1</v>
      </c>
      <c r="Q208" s="4">
        <v>2</v>
      </c>
      <c r="R208" s="4" t="str">
        <f>IF(VLOOKUP(C208,rosie!B:J,8,FALSE)=0,"x_x_x_x",VLOOKUP(C208,rosie!B:J,8,FALSE))</f>
        <v>4_5_31_2023</v>
      </c>
    </row>
    <row r="209" spans="1:18" x14ac:dyDescent="0.2">
      <c r="A209" t="s">
        <v>125</v>
      </c>
      <c r="B209" t="str">
        <f>IFERROR(VLOOKUP(A209,fix!$E:$F,2,FALSE),"")</f>
        <v/>
      </c>
      <c r="C209">
        <f t="shared" si="13"/>
        <v>246</v>
      </c>
      <c r="D209" t="str">
        <f t="shared" si="14"/>
        <v>246 (1)</v>
      </c>
      <c r="E209">
        <v>5.89</v>
      </c>
      <c r="F209">
        <v>5.89</v>
      </c>
      <c r="G209">
        <f>IFERROR(VLOOKUP(F209,'rt.comb'!$A:$B,2,FALSE),F209)</f>
        <v>5.89</v>
      </c>
      <c r="H209" t="str">
        <f>IFERROR(VLOOKUP(G209,compounds!$A:$D,4,FALSE),"")</f>
        <v/>
      </c>
      <c r="I209">
        <v>18563809</v>
      </c>
      <c r="J209" s="4">
        <f t="shared" si="12"/>
        <v>30533038</v>
      </c>
      <c r="K209" s="4">
        <f>VLOOKUP($C209,rosie!$B$7:$D$38,2,FALSE)</f>
        <v>8.2100000000000009</v>
      </c>
      <c r="L209" s="4">
        <f>VLOOKUP(C209,rosie!$B$7:$F$66,5,FALSE)</f>
        <v>1.48</v>
      </c>
      <c r="M209" s="4">
        <f>VLOOKUP($C209,rosie!$B$7:$D$38,3,FALSE)</f>
        <v>1</v>
      </c>
      <c r="N209" s="4" t="str">
        <f>VLOOKUP($C209,rosie!$B$7:$E$38,4,FALSE)</f>
        <v>l</v>
      </c>
      <c r="O209" s="4">
        <f t="shared" si="15"/>
        <v>1.1108237972636292</v>
      </c>
      <c r="P209" s="4">
        <f>VLOOKUP(A209,RESULTS!$A:$M,13,FALSE)</f>
        <v>1</v>
      </c>
      <c r="Q209" s="4">
        <v>2</v>
      </c>
      <c r="R209" s="4" t="str">
        <f>IF(VLOOKUP(C209,rosie!B:J,8,FALSE)=0,"x_x_x_x",VLOOKUP(C209,rosie!B:J,8,FALSE))</f>
        <v>4_5_31_2023</v>
      </c>
    </row>
    <row r="210" spans="1:18" x14ac:dyDescent="0.2">
      <c r="A210" t="s">
        <v>125</v>
      </c>
      <c r="B210" t="str">
        <f>IFERROR(VLOOKUP(A210,fix!$E:$F,2,FALSE),"")</f>
        <v/>
      </c>
      <c r="C210">
        <f t="shared" si="13"/>
        <v>246</v>
      </c>
      <c r="D210" t="str">
        <f t="shared" si="14"/>
        <v>246 (1)</v>
      </c>
      <c r="E210">
        <v>6.1130000000000004</v>
      </c>
      <c r="F210">
        <v>6.11</v>
      </c>
      <c r="G210">
        <f>IFERROR(VLOOKUP(F210,'rt.comb'!$A:$B,2,FALSE),F210)</f>
        <v>6.11</v>
      </c>
      <c r="H210" t="str">
        <f>IFERROR(VLOOKUP(G210,compounds!$A:$D,4,FALSE),"")</f>
        <v/>
      </c>
      <c r="I210">
        <v>8893183</v>
      </c>
      <c r="J210" s="4">
        <f t="shared" si="12"/>
        <v>30533038</v>
      </c>
      <c r="K210" s="4">
        <f>VLOOKUP($C210,rosie!$B$7:$D$38,2,FALSE)</f>
        <v>8.2100000000000009</v>
      </c>
      <c r="L210" s="4">
        <f>VLOOKUP(C210,rosie!$B$7:$F$66,5,FALSE)</f>
        <v>1.48</v>
      </c>
      <c r="M210" s="4">
        <f>VLOOKUP($C210,rosie!$B$7:$D$38,3,FALSE)</f>
        <v>1</v>
      </c>
      <c r="N210" s="4" t="str">
        <f>VLOOKUP($C210,rosie!$B$7:$E$38,4,FALSE)</f>
        <v>l</v>
      </c>
      <c r="O210" s="4">
        <f t="shared" si="15"/>
        <v>0.53215152719037107</v>
      </c>
      <c r="P210" s="4">
        <f>VLOOKUP(A210,RESULTS!$A:$M,13,FALSE)</f>
        <v>1</v>
      </c>
      <c r="Q210" s="4">
        <v>2</v>
      </c>
      <c r="R210" s="4" t="str">
        <f>IF(VLOOKUP(C210,rosie!B:J,8,FALSE)=0,"x_x_x_x",VLOOKUP(C210,rosie!B:J,8,FALSE))</f>
        <v>4_5_31_2023</v>
      </c>
    </row>
    <row r="211" spans="1:18" x14ac:dyDescent="0.2">
      <c r="A211" t="s">
        <v>125</v>
      </c>
      <c r="B211" t="str">
        <f>IFERROR(VLOOKUP(A211,fix!$E:$F,2,FALSE),"")</f>
        <v/>
      </c>
      <c r="C211">
        <f t="shared" si="13"/>
        <v>246</v>
      </c>
      <c r="D211" t="str">
        <f t="shared" si="14"/>
        <v>246 (1)</v>
      </c>
      <c r="E211">
        <v>6.7160000000000002</v>
      </c>
      <c r="F211">
        <v>6.72</v>
      </c>
      <c r="G211">
        <f>IFERROR(VLOOKUP(F211,'rt.comb'!$A:$B,2,FALSE),F211)</f>
        <v>6.72</v>
      </c>
      <c r="H211" t="str">
        <f>IFERROR(VLOOKUP(G211,compounds!$A:$D,4,FALSE),"")</f>
        <v/>
      </c>
      <c r="I211">
        <v>4399008</v>
      </c>
      <c r="J211" s="4">
        <f t="shared" si="12"/>
        <v>30533038</v>
      </c>
      <c r="K211" s="4">
        <f>VLOOKUP($C211,rosie!$B$7:$D$38,2,FALSE)</f>
        <v>8.2100000000000009</v>
      </c>
      <c r="L211" s="4">
        <f>VLOOKUP(C211,rosie!$B$7:$F$66,5,FALSE)</f>
        <v>1.48</v>
      </c>
      <c r="M211" s="4">
        <f>VLOOKUP($C211,rosie!$B$7:$D$38,3,FALSE)</f>
        <v>1</v>
      </c>
      <c r="N211" s="4" t="str">
        <f>VLOOKUP($C211,rosie!$B$7:$E$38,4,FALSE)</f>
        <v>l</v>
      </c>
      <c r="O211" s="4">
        <f t="shared" si="15"/>
        <v>0.26322845547231621</v>
      </c>
      <c r="P211" s="4">
        <f>VLOOKUP(A211,RESULTS!$A:$M,13,FALSE)</f>
        <v>1</v>
      </c>
      <c r="Q211" s="4">
        <v>2</v>
      </c>
      <c r="R211" s="4" t="str">
        <f>IF(VLOOKUP(C211,rosie!B:J,8,FALSE)=0,"x_x_x_x",VLOOKUP(C211,rosie!B:J,8,FALSE))</f>
        <v>4_5_31_2023</v>
      </c>
    </row>
    <row r="212" spans="1:18" x14ac:dyDescent="0.2">
      <c r="A212" t="s">
        <v>125</v>
      </c>
      <c r="B212" t="str">
        <f>IFERROR(VLOOKUP(A212,fix!$E:$F,2,FALSE),"")</f>
        <v/>
      </c>
      <c r="C212">
        <f t="shared" si="13"/>
        <v>246</v>
      </c>
      <c r="D212" t="str">
        <f t="shared" si="14"/>
        <v>246 (1)</v>
      </c>
      <c r="E212">
        <v>6.9610000000000003</v>
      </c>
      <c r="F212">
        <v>6.96</v>
      </c>
      <c r="G212">
        <f>IFERROR(VLOOKUP(F212,'rt.comb'!$A:$B,2,FALSE),F212)</f>
        <v>6.97</v>
      </c>
      <c r="H212" t="str">
        <f>IFERROR(VLOOKUP(G212,compounds!$A:$D,4,FALSE),"")</f>
        <v>nonane</v>
      </c>
      <c r="I212">
        <v>6560958</v>
      </c>
      <c r="J212" s="4">
        <f t="shared" si="12"/>
        <v>30533038</v>
      </c>
      <c r="K212" s="4">
        <f>VLOOKUP($C212,rosie!$B$7:$D$38,2,FALSE)</f>
        <v>8.2100000000000009</v>
      </c>
      <c r="L212" s="4">
        <f>VLOOKUP(C212,rosie!$B$7:$F$66,5,FALSE)</f>
        <v>1.48</v>
      </c>
      <c r="M212" s="4">
        <f>VLOOKUP($C212,rosie!$B$7:$D$38,3,FALSE)</f>
        <v>1</v>
      </c>
      <c r="N212" s="4" t="str">
        <f>VLOOKUP($C212,rosie!$B$7:$E$38,4,FALSE)</f>
        <v>l</v>
      </c>
      <c r="O212" s="4">
        <f t="shared" si="15"/>
        <v>0.39259552170824352</v>
      </c>
      <c r="P212" s="4">
        <f>VLOOKUP(A212,RESULTS!$A:$M,13,FALSE)</f>
        <v>1</v>
      </c>
      <c r="Q212" s="4">
        <v>2</v>
      </c>
      <c r="R212" s="4" t="str">
        <f>IF(VLOOKUP(C212,rosie!B:J,8,FALSE)=0,"x_x_x_x",VLOOKUP(C212,rosie!B:J,8,FALSE))</f>
        <v>4_5_31_2023</v>
      </c>
    </row>
    <row r="213" spans="1:18" x14ac:dyDescent="0.2">
      <c r="A213" t="s">
        <v>125</v>
      </c>
      <c r="B213" t="str">
        <f>IFERROR(VLOOKUP(A213,fix!$E:$F,2,FALSE),"")</f>
        <v/>
      </c>
      <c r="C213">
        <f t="shared" si="13"/>
        <v>246</v>
      </c>
      <c r="D213" t="str">
        <f t="shared" si="14"/>
        <v>246 (1)</v>
      </c>
      <c r="E213">
        <v>7.1050000000000004</v>
      </c>
      <c r="F213">
        <v>7.11</v>
      </c>
      <c r="G213">
        <f>IFERROR(VLOOKUP(F213,'rt.comb'!$A:$B,2,FALSE),F213)</f>
        <v>7.1</v>
      </c>
      <c r="H213" t="str">
        <f>IFERROR(VLOOKUP(G213,compounds!$A:$D,4,FALSE),"")</f>
        <v>heptanal</v>
      </c>
      <c r="I213">
        <v>8422892</v>
      </c>
      <c r="J213" s="4">
        <f t="shared" si="12"/>
        <v>30533038</v>
      </c>
      <c r="K213" s="4">
        <f>VLOOKUP($C213,rosie!$B$7:$D$38,2,FALSE)</f>
        <v>8.2100000000000009</v>
      </c>
      <c r="L213" s="4">
        <f>VLOOKUP(C213,rosie!$B$7:$F$66,5,FALSE)</f>
        <v>1.48</v>
      </c>
      <c r="M213" s="4">
        <f>VLOOKUP($C213,rosie!$B$7:$D$38,3,FALSE)</f>
        <v>1</v>
      </c>
      <c r="N213" s="4" t="str">
        <f>VLOOKUP($C213,rosie!$B$7:$E$38,4,FALSE)</f>
        <v>l</v>
      </c>
      <c r="O213" s="4">
        <f t="shared" si="15"/>
        <v>0.50401018860846103</v>
      </c>
      <c r="P213" s="4">
        <f>VLOOKUP(A213,RESULTS!$A:$M,13,FALSE)</f>
        <v>1</v>
      </c>
      <c r="Q213" s="4">
        <v>2</v>
      </c>
      <c r="R213" s="4" t="str">
        <f>IF(VLOOKUP(C213,rosie!B:J,8,FALSE)=0,"x_x_x_x",VLOOKUP(C213,rosie!B:J,8,FALSE))</f>
        <v>4_5_31_2023</v>
      </c>
    </row>
    <row r="214" spans="1:18" x14ac:dyDescent="0.2">
      <c r="A214" t="s">
        <v>125</v>
      </c>
      <c r="B214" t="str">
        <f>IFERROR(VLOOKUP(A214,fix!$E:$F,2,FALSE),"")</f>
        <v/>
      </c>
      <c r="C214">
        <f t="shared" si="13"/>
        <v>246</v>
      </c>
      <c r="D214" t="str">
        <f t="shared" si="14"/>
        <v>246 (1)</v>
      </c>
      <c r="E214">
        <v>7.5069999999999997</v>
      </c>
      <c r="F214">
        <v>7.51</v>
      </c>
      <c r="G214">
        <f>IFERROR(VLOOKUP(F214,'rt.comb'!$A:$B,2,FALSE),F214)</f>
        <v>7.51</v>
      </c>
      <c r="H214" t="str">
        <f>IFERROR(VLOOKUP(G214,compounds!$A:$D,4,FALSE),"")</f>
        <v>cyclopentane</v>
      </c>
      <c r="I214">
        <v>7304198</v>
      </c>
      <c r="J214" s="4">
        <f t="shared" si="12"/>
        <v>30533038</v>
      </c>
      <c r="K214" s="4">
        <f>VLOOKUP($C214,rosie!$B$7:$D$38,2,FALSE)</f>
        <v>8.2100000000000009</v>
      </c>
      <c r="L214" s="4">
        <f>VLOOKUP(C214,rosie!$B$7:$F$66,5,FALSE)</f>
        <v>1.48</v>
      </c>
      <c r="M214" s="4">
        <f>VLOOKUP($C214,rosie!$B$7:$D$38,3,FALSE)</f>
        <v>1</v>
      </c>
      <c r="N214" s="4" t="str">
        <f>VLOOKUP($C214,rosie!$B$7:$E$38,4,FALSE)</f>
        <v>l</v>
      </c>
      <c r="O214" s="4">
        <f t="shared" si="15"/>
        <v>0.43706962069720745</v>
      </c>
      <c r="P214" s="4">
        <f>VLOOKUP(A214,RESULTS!$A:$M,13,FALSE)</f>
        <v>1</v>
      </c>
      <c r="Q214" s="4">
        <v>2</v>
      </c>
      <c r="R214" s="4" t="str">
        <f>IF(VLOOKUP(C214,rosie!B:J,8,FALSE)=0,"x_x_x_x",VLOOKUP(C214,rosie!B:J,8,FALSE))</f>
        <v>4_5_31_2023</v>
      </c>
    </row>
    <row r="215" spans="1:18" x14ac:dyDescent="0.2">
      <c r="A215" t="s">
        <v>125</v>
      </c>
      <c r="B215" t="str">
        <f>IFERROR(VLOOKUP(A215,fix!$E:$F,2,FALSE),"")</f>
        <v/>
      </c>
      <c r="C215">
        <f t="shared" si="13"/>
        <v>246</v>
      </c>
      <c r="D215" t="str">
        <f t="shared" si="14"/>
        <v>246 (1)</v>
      </c>
      <c r="E215">
        <v>8.1890000000000001</v>
      </c>
      <c r="F215">
        <v>8.19</v>
      </c>
      <c r="G215">
        <f>IFERROR(VLOOKUP(F215,'rt.comb'!$A:$B,2,FALSE),F215)</f>
        <v>8.19</v>
      </c>
      <c r="H215" t="str">
        <f>IFERROR(VLOOKUP(G215,compounds!$A:$D,4,FALSE),"")</f>
        <v/>
      </c>
      <c r="I215">
        <v>13995789</v>
      </c>
      <c r="J215" s="4">
        <f t="shared" si="12"/>
        <v>30533038</v>
      </c>
      <c r="K215" s="4">
        <f>VLOOKUP($C215,rosie!$B$7:$D$38,2,FALSE)</f>
        <v>8.2100000000000009</v>
      </c>
      <c r="L215" s="4">
        <f>VLOOKUP(C215,rosie!$B$7:$F$66,5,FALSE)</f>
        <v>1.48</v>
      </c>
      <c r="M215" s="4">
        <f>VLOOKUP($C215,rosie!$B$7:$D$38,3,FALSE)</f>
        <v>1</v>
      </c>
      <c r="N215" s="4" t="str">
        <f>VLOOKUP($C215,rosie!$B$7:$E$38,4,FALSE)</f>
        <v>l</v>
      </c>
      <c r="O215" s="4">
        <f t="shared" si="15"/>
        <v>0.83748197811561909</v>
      </c>
      <c r="P215" s="4">
        <f>VLOOKUP(A215,RESULTS!$A:$M,13,FALSE)</f>
        <v>1</v>
      </c>
      <c r="Q215" s="4">
        <v>2</v>
      </c>
      <c r="R215" s="4" t="str">
        <f>IF(VLOOKUP(C215,rosie!B:J,8,FALSE)=0,"x_x_x_x",VLOOKUP(C215,rosie!B:J,8,FALSE))</f>
        <v>4_5_31_2023</v>
      </c>
    </row>
    <row r="216" spans="1:18" x14ac:dyDescent="0.2">
      <c r="A216" t="s">
        <v>125</v>
      </c>
      <c r="B216" t="str">
        <f>IFERROR(VLOOKUP(A216,fix!$E:$F,2,FALSE),"")</f>
        <v/>
      </c>
      <c r="C216">
        <f t="shared" si="13"/>
        <v>246</v>
      </c>
      <c r="D216" t="str">
        <f t="shared" si="14"/>
        <v>246 (1)</v>
      </c>
      <c r="E216">
        <v>8.3859999999999992</v>
      </c>
      <c r="F216">
        <v>8.39</v>
      </c>
      <c r="G216">
        <f>IFERROR(VLOOKUP(F216,'rt.comb'!$A:$B,2,FALSE),F216)</f>
        <v>8.39</v>
      </c>
      <c r="H216" t="str">
        <f>IFERROR(VLOOKUP(G216,compounds!$A:$D,4,FALSE),"")</f>
        <v/>
      </c>
      <c r="I216">
        <v>4414643</v>
      </c>
      <c r="J216" s="4">
        <f t="shared" si="12"/>
        <v>30533038</v>
      </c>
      <c r="K216" s="4">
        <f>VLOOKUP($C216,rosie!$B$7:$D$38,2,FALSE)</f>
        <v>8.2100000000000009</v>
      </c>
      <c r="L216" s="4">
        <f>VLOOKUP(C216,rosie!$B$7:$F$66,5,FALSE)</f>
        <v>1.48</v>
      </c>
      <c r="M216" s="4">
        <f>VLOOKUP($C216,rosie!$B$7:$D$38,3,FALSE)</f>
        <v>1</v>
      </c>
      <c r="N216" s="4" t="str">
        <f>VLOOKUP($C216,rosie!$B$7:$E$38,4,FALSE)</f>
        <v>l</v>
      </c>
      <c r="O216" s="4">
        <f t="shared" si="15"/>
        <v>0.2641640247873322</v>
      </c>
      <c r="P216" s="4">
        <f>VLOOKUP(A216,RESULTS!$A:$M,13,FALSE)</f>
        <v>1</v>
      </c>
      <c r="Q216" s="4">
        <v>2</v>
      </c>
      <c r="R216" s="4" t="str">
        <f>IF(VLOOKUP(C216,rosie!B:J,8,FALSE)=0,"x_x_x_x",VLOOKUP(C216,rosie!B:J,8,FALSE))</f>
        <v>4_5_31_2023</v>
      </c>
    </row>
    <row r="217" spans="1:18" x14ac:dyDescent="0.2">
      <c r="A217" t="s">
        <v>125</v>
      </c>
      <c r="B217" t="str">
        <f>IFERROR(VLOOKUP(A217,fix!$E:$F,2,FALSE),"")</f>
        <v/>
      </c>
      <c r="C217">
        <f t="shared" si="13"/>
        <v>246</v>
      </c>
      <c r="D217" t="str">
        <f t="shared" si="14"/>
        <v>246 (1)</v>
      </c>
      <c r="E217">
        <v>8.4670000000000005</v>
      </c>
      <c r="F217">
        <v>8.4700000000000006</v>
      </c>
      <c r="G217">
        <f>IFERROR(VLOOKUP(F217,'rt.comb'!$A:$B,2,FALSE),F217)</f>
        <v>8.4700000000000006</v>
      </c>
      <c r="H217" t="str">
        <f>IFERROR(VLOOKUP(G217,compounds!$A:$D,4,FALSE),"")</f>
        <v/>
      </c>
      <c r="I217">
        <v>9529684</v>
      </c>
      <c r="J217" s="4">
        <f t="shared" si="12"/>
        <v>30533038</v>
      </c>
      <c r="K217" s="4">
        <f>VLOOKUP($C217,rosie!$B$7:$D$38,2,FALSE)</f>
        <v>8.2100000000000009</v>
      </c>
      <c r="L217" s="4">
        <f>VLOOKUP(C217,rosie!$B$7:$F$66,5,FALSE)</f>
        <v>1.48</v>
      </c>
      <c r="M217" s="4">
        <f>VLOOKUP($C217,rosie!$B$7:$D$38,3,FALSE)</f>
        <v>1</v>
      </c>
      <c r="N217" s="4" t="str">
        <f>VLOOKUP($C217,rosie!$B$7:$E$38,4,FALSE)</f>
        <v>l</v>
      </c>
      <c r="O217" s="4">
        <f t="shared" si="15"/>
        <v>0.57023856298039111</v>
      </c>
      <c r="P217" s="4">
        <f>VLOOKUP(A217,RESULTS!$A:$M,13,FALSE)</f>
        <v>1</v>
      </c>
      <c r="Q217" s="4">
        <v>2</v>
      </c>
      <c r="R217" s="4" t="str">
        <f>IF(VLOOKUP(C217,rosie!B:J,8,FALSE)=0,"x_x_x_x",VLOOKUP(C217,rosie!B:J,8,FALSE))</f>
        <v>4_5_31_2023</v>
      </c>
    </row>
    <row r="218" spans="1:18" x14ac:dyDescent="0.2">
      <c r="A218" t="s">
        <v>125</v>
      </c>
      <c r="B218" t="str">
        <f>IFERROR(VLOOKUP(A218,fix!$E:$F,2,FALSE),"")</f>
        <v/>
      </c>
      <c r="C218">
        <f t="shared" si="13"/>
        <v>246</v>
      </c>
      <c r="D218" t="str">
        <f t="shared" si="14"/>
        <v>246 (1)</v>
      </c>
      <c r="E218">
        <v>8.9190000000000005</v>
      </c>
      <c r="F218">
        <v>8.92</v>
      </c>
      <c r="G218">
        <f>IFERROR(VLOOKUP(F218,'rt.comb'!$A:$B,2,FALSE),F218)</f>
        <v>8.92</v>
      </c>
      <c r="H218" t="str">
        <f>IFERROR(VLOOKUP(G218,compounds!$A:$D,4,FALSE),"")</f>
        <v/>
      </c>
      <c r="I218">
        <v>8167510</v>
      </c>
      <c r="J218" s="4">
        <f t="shared" si="12"/>
        <v>30533038</v>
      </c>
      <c r="K218" s="4">
        <f>VLOOKUP($C218,rosie!$B$7:$D$38,2,FALSE)</f>
        <v>8.2100000000000009</v>
      </c>
      <c r="L218" s="4">
        <f>VLOOKUP(C218,rosie!$B$7:$F$66,5,FALSE)</f>
        <v>1.48</v>
      </c>
      <c r="M218" s="4">
        <f>VLOOKUP($C218,rosie!$B$7:$D$38,3,FALSE)</f>
        <v>1</v>
      </c>
      <c r="N218" s="4" t="str">
        <f>VLOOKUP($C218,rosie!$B$7:$E$38,4,FALSE)</f>
        <v>l</v>
      </c>
      <c r="O218" s="4">
        <f t="shared" si="15"/>
        <v>0.48872860480242308</v>
      </c>
      <c r="P218" s="4">
        <f>VLOOKUP(A218,RESULTS!$A:$M,13,FALSE)</f>
        <v>1</v>
      </c>
      <c r="Q218" s="4">
        <v>2</v>
      </c>
      <c r="R218" s="4" t="str">
        <f>IF(VLOOKUP(C218,rosie!B:J,8,FALSE)=0,"x_x_x_x",VLOOKUP(C218,rosie!B:J,8,FALSE))</f>
        <v>4_5_31_2023</v>
      </c>
    </row>
    <row r="219" spans="1:18" x14ac:dyDescent="0.2">
      <c r="A219" t="s">
        <v>125</v>
      </c>
      <c r="B219" t="str">
        <f>IFERROR(VLOOKUP(A219,fix!$E:$F,2,FALSE),"")</f>
        <v/>
      </c>
      <c r="C219">
        <f t="shared" si="13"/>
        <v>246</v>
      </c>
      <c r="D219" t="str">
        <f t="shared" si="14"/>
        <v>246 (1)</v>
      </c>
      <c r="E219">
        <v>8.9670000000000005</v>
      </c>
      <c r="F219">
        <v>8.9700000000000006</v>
      </c>
      <c r="G219">
        <f>IFERROR(VLOOKUP(F219,'rt.comb'!$A:$B,2,FALSE),F219)</f>
        <v>8.9700000000000006</v>
      </c>
      <c r="H219" t="str">
        <f>IFERROR(VLOOKUP(G219,compounds!$A:$D,4,FALSE),"")</f>
        <v/>
      </c>
      <c r="I219">
        <v>16324043</v>
      </c>
      <c r="J219" s="4">
        <f t="shared" si="12"/>
        <v>30533038</v>
      </c>
      <c r="K219" s="4">
        <f>VLOOKUP($C219,rosie!$B$7:$D$38,2,FALSE)</f>
        <v>8.2100000000000009</v>
      </c>
      <c r="L219" s="4">
        <f>VLOOKUP(C219,rosie!$B$7:$F$66,5,FALSE)</f>
        <v>1.48</v>
      </c>
      <c r="M219" s="4">
        <f>VLOOKUP($C219,rosie!$B$7:$D$38,3,FALSE)</f>
        <v>1</v>
      </c>
      <c r="N219" s="4" t="str">
        <f>VLOOKUP($C219,rosie!$B$7:$E$38,4,FALSE)</f>
        <v>l</v>
      </c>
      <c r="O219" s="4">
        <f t="shared" si="15"/>
        <v>0.97680036634479306</v>
      </c>
      <c r="P219" s="4">
        <f>VLOOKUP(A219,RESULTS!$A:$M,13,FALSE)</f>
        <v>1</v>
      </c>
      <c r="Q219" s="4">
        <v>2</v>
      </c>
      <c r="R219" s="4" t="str">
        <f>IF(VLOOKUP(C219,rosie!B:J,8,FALSE)=0,"x_x_x_x",VLOOKUP(C219,rosie!B:J,8,FALSE))</f>
        <v>4_5_31_2023</v>
      </c>
    </row>
    <row r="220" spans="1:18" x14ac:dyDescent="0.2">
      <c r="A220" t="s">
        <v>125</v>
      </c>
      <c r="B220" t="str">
        <f>IFERROR(VLOOKUP(A220,fix!$E:$F,2,FALSE),"")</f>
        <v/>
      </c>
      <c r="C220">
        <f t="shared" si="13"/>
        <v>246</v>
      </c>
      <c r="D220" t="str">
        <f t="shared" si="14"/>
        <v>246 (1)</v>
      </c>
      <c r="E220">
        <v>9.8320000000000007</v>
      </c>
      <c r="F220">
        <v>9.83</v>
      </c>
      <c r="G220">
        <f>IFERROR(VLOOKUP(F220,'rt.comb'!$A:$B,2,FALSE),F220)</f>
        <v>9.82</v>
      </c>
      <c r="H220" t="str">
        <f>IFERROR(VLOOKUP(G220,compounds!$A:$D,4,FALSE),"")</f>
        <v>sixmethyl</v>
      </c>
      <c r="I220">
        <v>4144493</v>
      </c>
      <c r="J220" s="4">
        <f t="shared" si="12"/>
        <v>30533038</v>
      </c>
      <c r="K220" s="4">
        <f>VLOOKUP($C220,rosie!$B$7:$D$38,2,FALSE)</f>
        <v>8.2100000000000009</v>
      </c>
      <c r="L220" s="4">
        <f>VLOOKUP(C220,rosie!$B$7:$F$66,5,FALSE)</f>
        <v>1.48</v>
      </c>
      <c r="M220" s="4">
        <f>VLOOKUP($C220,rosie!$B$7:$D$38,3,FALSE)</f>
        <v>1</v>
      </c>
      <c r="N220" s="4" t="str">
        <f>VLOOKUP($C220,rosie!$B$7:$E$38,4,FALSE)</f>
        <v>l</v>
      </c>
      <c r="O220" s="4">
        <f t="shared" si="15"/>
        <v>0.24799875133344296</v>
      </c>
      <c r="P220" s="4">
        <f>VLOOKUP(A220,RESULTS!$A:$M,13,FALSE)</f>
        <v>1</v>
      </c>
      <c r="Q220" s="4">
        <v>2</v>
      </c>
      <c r="R220" s="4" t="str">
        <f>IF(VLOOKUP(C220,rosie!B:J,8,FALSE)=0,"x_x_x_x",VLOOKUP(C220,rosie!B:J,8,FALSE))</f>
        <v>4_5_31_2023</v>
      </c>
    </row>
    <row r="221" spans="1:18" x14ac:dyDescent="0.2">
      <c r="A221" t="s">
        <v>125</v>
      </c>
      <c r="B221" t="str">
        <f>IFERROR(VLOOKUP(A221,fix!$E:$F,2,FALSE),"")</f>
        <v/>
      </c>
      <c r="C221">
        <f t="shared" si="13"/>
        <v>246</v>
      </c>
      <c r="D221" t="str">
        <f t="shared" si="14"/>
        <v>246 (1)</v>
      </c>
      <c r="E221">
        <v>10.319000000000001</v>
      </c>
      <c r="F221">
        <v>10.32</v>
      </c>
      <c r="G221">
        <f>IFERROR(VLOOKUP(F221,'rt.comb'!$A:$B,2,FALSE),F221)</f>
        <v>10.31</v>
      </c>
      <c r="H221" t="str">
        <f>IFERROR(VLOOKUP(G221,compounds!$A:$D,4,FALSE),"")</f>
        <v>octanal</v>
      </c>
      <c r="I221">
        <v>34228653</v>
      </c>
      <c r="J221" s="4">
        <f t="shared" si="12"/>
        <v>30533038</v>
      </c>
      <c r="K221" s="4">
        <f>VLOOKUP($C221,rosie!$B$7:$D$38,2,FALSE)</f>
        <v>8.2100000000000009</v>
      </c>
      <c r="L221" s="4">
        <f>VLOOKUP(C221,rosie!$B$7:$F$66,5,FALSE)</f>
        <v>1.48</v>
      </c>
      <c r="M221" s="4">
        <f>VLOOKUP($C221,rosie!$B$7:$D$38,3,FALSE)</f>
        <v>1</v>
      </c>
      <c r="N221" s="4" t="str">
        <f>VLOOKUP($C221,rosie!$B$7:$E$38,4,FALSE)</f>
        <v>l</v>
      </c>
      <c r="O221" s="4">
        <f t="shared" si="15"/>
        <v>2.0481789217223207</v>
      </c>
      <c r="P221" s="4">
        <f>VLOOKUP(A221,RESULTS!$A:$M,13,FALSE)</f>
        <v>1</v>
      </c>
      <c r="Q221" s="4">
        <v>2</v>
      </c>
      <c r="R221" s="4" t="str">
        <f>IF(VLOOKUP(C221,rosie!B:J,8,FALSE)=0,"x_x_x_x",VLOOKUP(C221,rosie!B:J,8,FALSE))</f>
        <v>4_5_31_2023</v>
      </c>
    </row>
    <row r="222" spans="1:18" x14ac:dyDescent="0.2">
      <c r="A222" t="s">
        <v>125</v>
      </c>
      <c r="B222" t="str">
        <f>IFERROR(VLOOKUP(A222,fix!$E:$F,2,FALSE),"")</f>
        <v/>
      </c>
      <c r="C222">
        <f t="shared" si="13"/>
        <v>246</v>
      </c>
      <c r="D222" t="str">
        <f t="shared" si="14"/>
        <v>246 (1)</v>
      </c>
      <c r="E222">
        <v>10.468999999999999</v>
      </c>
      <c r="F222">
        <v>10.47</v>
      </c>
      <c r="G222">
        <f>IFERROR(VLOOKUP(F222,'rt.comb'!$A:$B,2,FALSE),F222)</f>
        <v>10.48</v>
      </c>
      <c r="H222" t="str">
        <f>IFERROR(VLOOKUP(G222,compounds!$A:$D,4,FALSE),"")</f>
        <v>z3hex</v>
      </c>
      <c r="I222">
        <v>116322703</v>
      </c>
      <c r="J222" s="4">
        <f t="shared" si="12"/>
        <v>30533038</v>
      </c>
      <c r="K222" s="4">
        <f>VLOOKUP($C222,rosie!$B$7:$D$38,2,FALSE)</f>
        <v>8.2100000000000009</v>
      </c>
      <c r="L222" s="4">
        <f>VLOOKUP(C222,rosie!$B$7:$F$66,5,FALSE)</f>
        <v>1.48</v>
      </c>
      <c r="M222" s="4">
        <f>VLOOKUP($C222,rosie!$B$7:$D$38,3,FALSE)</f>
        <v>1</v>
      </c>
      <c r="N222" s="4" t="str">
        <f>VLOOKUP($C222,rosie!$B$7:$E$38,4,FALSE)</f>
        <v>l</v>
      </c>
      <c r="O222" s="4">
        <f t="shared" si="15"/>
        <v>6.9605341583954754</v>
      </c>
      <c r="P222" s="4">
        <f>VLOOKUP(A222,RESULTS!$A:$M,13,FALSE)</f>
        <v>1</v>
      </c>
      <c r="Q222" s="4">
        <v>2</v>
      </c>
      <c r="R222" s="4" t="str">
        <f>IF(VLOOKUP(C222,rosie!B:J,8,FALSE)=0,"x_x_x_x",VLOOKUP(C222,rosie!B:J,8,FALSE))</f>
        <v>4_5_31_2023</v>
      </c>
    </row>
    <row r="223" spans="1:18" x14ac:dyDescent="0.2">
      <c r="A223" t="s">
        <v>125</v>
      </c>
      <c r="B223" t="str">
        <f>IFERROR(VLOOKUP(A223,fix!$E:$F,2,FALSE),"")</f>
        <v/>
      </c>
      <c r="C223">
        <f t="shared" si="13"/>
        <v>246</v>
      </c>
      <c r="D223" t="str">
        <f t="shared" si="14"/>
        <v>246 (1)</v>
      </c>
      <c r="E223">
        <v>11.074999999999999</v>
      </c>
      <c r="F223">
        <v>11.08</v>
      </c>
      <c r="G223">
        <f>IFERROR(VLOOKUP(F223,'rt.comb'!$A:$B,2,FALSE),F223)</f>
        <v>11.07</v>
      </c>
      <c r="H223" t="str">
        <f>IFERROR(VLOOKUP(G223,compounds!$A:$D,4,FALSE),"")</f>
        <v>dlimonene</v>
      </c>
      <c r="I223">
        <v>2680550</v>
      </c>
      <c r="J223" s="4">
        <f t="shared" si="12"/>
        <v>30533038</v>
      </c>
      <c r="K223" s="4">
        <f>VLOOKUP($C223,rosie!$B$7:$D$38,2,FALSE)</f>
        <v>8.2100000000000009</v>
      </c>
      <c r="L223" s="4">
        <f>VLOOKUP(C223,rosie!$B$7:$F$66,5,FALSE)</f>
        <v>1.48</v>
      </c>
      <c r="M223" s="4">
        <f>VLOOKUP($C223,rosie!$B$7:$D$38,3,FALSE)</f>
        <v>1</v>
      </c>
      <c r="N223" s="4" t="str">
        <f>VLOOKUP($C223,rosie!$B$7:$E$38,4,FALSE)</f>
        <v>l</v>
      </c>
      <c r="O223" s="4">
        <f t="shared" si="15"/>
        <v>0.16039912551109642</v>
      </c>
      <c r="P223" s="4">
        <f>VLOOKUP(A223,RESULTS!$A:$M,13,FALSE)</f>
        <v>1</v>
      </c>
      <c r="Q223" s="4">
        <v>2</v>
      </c>
      <c r="R223" s="4" t="str">
        <f>IF(VLOOKUP(C223,rosie!B:J,8,FALSE)=0,"x_x_x_x",VLOOKUP(C223,rosie!B:J,8,FALSE))</f>
        <v>4_5_31_2023</v>
      </c>
    </row>
    <row r="224" spans="1:18" x14ac:dyDescent="0.2">
      <c r="A224" t="s">
        <v>125</v>
      </c>
      <c r="B224" t="str">
        <f>IFERROR(VLOOKUP(A224,fix!$E:$F,2,FALSE),"")</f>
        <v/>
      </c>
      <c r="C224">
        <f t="shared" si="13"/>
        <v>246</v>
      </c>
      <c r="D224" t="str">
        <f t="shared" si="14"/>
        <v>246 (1)</v>
      </c>
      <c r="E224">
        <v>13.365</v>
      </c>
      <c r="F224">
        <v>13.37</v>
      </c>
      <c r="G224">
        <f>IFERROR(VLOOKUP(F224,'rt.comb'!$A:$B,2,FALSE),F224)</f>
        <v>13.37</v>
      </c>
      <c r="H224" t="str">
        <f>IFERROR(VLOOKUP(G224,compounds!$A:$D,4,FALSE),"")</f>
        <v/>
      </c>
      <c r="I224">
        <v>8663639</v>
      </c>
      <c r="J224" s="4">
        <f t="shared" si="12"/>
        <v>30533038</v>
      </c>
      <c r="K224" s="4">
        <f>VLOOKUP($C224,rosie!$B$7:$D$38,2,FALSE)</f>
        <v>8.2100000000000009</v>
      </c>
      <c r="L224" s="4">
        <f>VLOOKUP(C224,rosie!$B$7:$F$66,5,FALSE)</f>
        <v>1.48</v>
      </c>
      <c r="M224" s="4">
        <f>VLOOKUP($C224,rosie!$B$7:$D$38,3,FALSE)</f>
        <v>1</v>
      </c>
      <c r="N224" s="4" t="str">
        <f>VLOOKUP($C224,rosie!$B$7:$E$38,4,FALSE)</f>
        <v>l</v>
      </c>
      <c r="O224" s="4">
        <f t="shared" si="15"/>
        <v>0.51841604123923446</v>
      </c>
      <c r="P224" s="4">
        <f>VLOOKUP(A224,RESULTS!$A:$M,13,FALSE)</f>
        <v>1</v>
      </c>
      <c r="Q224" s="4">
        <v>2</v>
      </c>
      <c r="R224" s="4" t="str">
        <f>IF(VLOOKUP(C224,rosie!B:J,8,FALSE)=0,"x_x_x_x",VLOOKUP(C224,rosie!B:J,8,FALSE))</f>
        <v>4_5_31_2023</v>
      </c>
    </row>
    <row r="225" spans="1:18" x14ac:dyDescent="0.2">
      <c r="A225" t="s">
        <v>125</v>
      </c>
      <c r="B225" t="str">
        <f>IFERROR(VLOOKUP(A225,fix!$E:$F,2,FALSE),"")</f>
        <v/>
      </c>
      <c r="C225">
        <f t="shared" si="13"/>
        <v>246</v>
      </c>
      <c r="D225" t="str">
        <f t="shared" si="14"/>
        <v>246 (1)</v>
      </c>
      <c r="E225">
        <v>13.513</v>
      </c>
      <c r="F225">
        <v>13.51</v>
      </c>
      <c r="G225">
        <f>IFERROR(VLOOKUP(F225,'rt.comb'!$A:$B,2,FALSE),F225)</f>
        <v>13.51</v>
      </c>
      <c r="H225" t="str">
        <f>IFERROR(VLOOKUP(G225,compounds!$A:$D,4,FALSE),"")</f>
        <v>nonanal</v>
      </c>
      <c r="I225">
        <v>87072827</v>
      </c>
      <c r="J225" s="4">
        <f t="shared" si="12"/>
        <v>30533038</v>
      </c>
      <c r="K225" s="4">
        <f>VLOOKUP($C225,rosie!$B$7:$D$38,2,FALSE)</f>
        <v>8.2100000000000009</v>
      </c>
      <c r="L225" s="4">
        <f>VLOOKUP(C225,rosie!$B$7:$F$66,5,FALSE)</f>
        <v>1.48</v>
      </c>
      <c r="M225" s="4">
        <f>VLOOKUP($C225,rosie!$B$7:$D$38,3,FALSE)</f>
        <v>1</v>
      </c>
      <c r="N225" s="4" t="str">
        <f>VLOOKUP($C225,rosie!$B$7:$E$38,4,FALSE)</f>
        <v>l</v>
      </c>
      <c r="O225" s="4">
        <f t="shared" si="15"/>
        <v>5.2102759905911045</v>
      </c>
      <c r="P225" s="4">
        <f>VLOOKUP(A225,RESULTS!$A:$M,13,FALSE)</f>
        <v>1</v>
      </c>
      <c r="Q225" s="4">
        <v>2</v>
      </c>
      <c r="R225" s="4" t="str">
        <f>IF(VLOOKUP(C225,rosie!B:J,8,FALSE)=0,"x_x_x_x",VLOOKUP(C225,rosie!B:J,8,FALSE))</f>
        <v>4_5_31_2023</v>
      </c>
    </row>
    <row r="226" spans="1:18" x14ac:dyDescent="0.2">
      <c r="A226" t="s">
        <v>125</v>
      </c>
      <c r="B226" t="str">
        <f>IFERROR(VLOOKUP(A226,fix!$E:$F,2,FALSE),"")</f>
        <v/>
      </c>
      <c r="C226">
        <f t="shared" si="13"/>
        <v>246</v>
      </c>
      <c r="D226" t="str">
        <f t="shared" si="14"/>
        <v>246 (1)</v>
      </c>
      <c r="E226">
        <v>13.888</v>
      </c>
      <c r="F226">
        <v>13.89</v>
      </c>
      <c r="G226">
        <f>IFERROR(VLOOKUP(F226,'rt.comb'!$A:$B,2,FALSE),F226)</f>
        <v>13.89</v>
      </c>
      <c r="H226" t="str">
        <f>IFERROR(VLOOKUP(G226,compounds!$A:$D,4,FALSE),"")</f>
        <v>edimethylnonatriene</v>
      </c>
      <c r="I226">
        <v>69477185</v>
      </c>
      <c r="J226" s="4">
        <f t="shared" si="12"/>
        <v>30533038</v>
      </c>
      <c r="K226" s="4">
        <f>VLOOKUP($C226,rosie!$B$7:$D$38,2,FALSE)</f>
        <v>8.2100000000000009</v>
      </c>
      <c r="L226" s="4">
        <f>VLOOKUP(C226,rosie!$B$7:$F$66,5,FALSE)</f>
        <v>1.48</v>
      </c>
      <c r="M226" s="4">
        <f>VLOOKUP($C226,rosie!$B$7:$D$38,3,FALSE)</f>
        <v>1</v>
      </c>
      <c r="N226" s="4" t="str">
        <f>VLOOKUP($C226,rosie!$B$7:$E$38,4,FALSE)</f>
        <v>l</v>
      </c>
      <c r="O226" s="4">
        <f t="shared" si="15"/>
        <v>4.1573855055763431</v>
      </c>
      <c r="P226" s="4">
        <f>VLOOKUP(A226,RESULTS!$A:$M,13,FALSE)</f>
        <v>1</v>
      </c>
      <c r="Q226" s="4">
        <v>2</v>
      </c>
      <c r="R226" s="4" t="str">
        <f>IF(VLOOKUP(C226,rosie!B:J,8,FALSE)=0,"x_x_x_x",VLOOKUP(C226,rosie!B:J,8,FALSE))</f>
        <v>4_5_31_2023</v>
      </c>
    </row>
    <row r="227" spans="1:18" x14ac:dyDescent="0.2">
      <c r="A227" t="s">
        <v>125</v>
      </c>
      <c r="B227" t="str">
        <f>IFERROR(VLOOKUP(A227,fix!$E:$F,2,FALSE),"")</f>
        <v/>
      </c>
      <c r="C227">
        <f t="shared" si="13"/>
        <v>246</v>
      </c>
      <c r="D227" t="str">
        <f t="shared" si="14"/>
        <v>246 (1)</v>
      </c>
      <c r="E227">
        <v>15.272</v>
      </c>
      <c r="F227">
        <v>15.27</v>
      </c>
      <c r="G227">
        <f>IFERROR(VLOOKUP(F227,'rt.comb'!$A:$B,2,FALSE),F227)</f>
        <v>15.27</v>
      </c>
      <c r="H227" t="str">
        <f>IFERROR(VLOOKUP(G227,compounds!$A:$D,4,FALSE),"")</f>
        <v/>
      </c>
      <c r="I227">
        <v>6356246</v>
      </c>
      <c r="J227" s="4">
        <f t="shared" si="12"/>
        <v>30533038</v>
      </c>
      <c r="K227" s="4">
        <f>VLOOKUP($C227,rosie!$B$7:$D$38,2,FALSE)</f>
        <v>8.2100000000000009</v>
      </c>
      <c r="L227" s="4">
        <f>VLOOKUP(C227,rosie!$B$7:$F$66,5,FALSE)</f>
        <v>1.48</v>
      </c>
      <c r="M227" s="4">
        <f>VLOOKUP($C227,rosie!$B$7:$D$38,3,FALSE)</f>
        <v>1</v>
      </c>
      <c r="N227" s="4" t="str">
        <f>VLOOKUP($C227,rosie!$B$7:$E$38,4,FALSE)</f>
        <v>l</v>
      </c>
      <c r="O227" s="4">
        <f t="shared" si="15"/>
        <v>0.38034593644341819</v>
      </c>
      <c r="P227" s="4">
        <f>VLOOKUP(A227,RESULTS!$A:$M,13,FALSE)</f>
        <v>1</v>
      </c>
      <c r="Q227" s="4">
        <v>2</v>
      </c>
      <c r="R227" s="4" t="str">
        <f>IF(VLOOKUP(C227,rosie!B:J,8,FALSE)=0,"x_x_x_x",VLOOKUP(C227,rosie!B:J,8,FALSE))</f>
        <v>4_5_31_2023</v>
      </c>
    </row>
    <row r="228" spans="1:18" x14ac:dyDescent="0.2">
      <c r="A228" t="s">
        <v>125</v>
      </c>
      <c r="B228" t="str">
        <f>IFERROR(VLOOKUP(A228,fix!$E:$F,2,FALSE),"")</f>
        <v/>
      </c>
      <c r="C228">
        <f t="shared" si="13"/>
        <v>246</v>
      </c>
      <c r="D228" t="str">
        <f t="shared" si="14"/>
        <v>246 (1)</v>
      </c>
      <c r="E228">
        <v>16.367000000000001</v>
      </c>
      <c r="F228">
        <v>16.37</v>
      </c>
      <c r="G228">
        <f>IFERROR(VLOOKUP(F228,'rt.comb'!$A:$B,2,FALSE),F228)</f>
        <v>16.36</v>
      </c>
      <c r="H228" t="str">
        <f>IFERROR(VLOOKUP(G228,compounds!$A:$D,4,FALSE),"")</f>
        <v>dodecane</v>
      </c>
      <c r="I228">
        <v>9953581</v>
      </c>
      <c r="J228" s="4">
        <f t="shared" si="12"/>
        <v>30533038</v>
      </c>
      <c r="K228" s="4">
        <f>VLOOKUP($C228,rosie!$B$7:$D$38,2,FALSE)</f>
        <v>8.2100000000000009</v>
      </c>
      <c r="L228" s="4">
        <f>VLOOKUP(C228,rosie!$B$7:$F$66,5,FALSE)</f>
        <v>1.48</v>
      </c>
      <c r="M228" s="4">
        <f>VLOOKUP($C228,rosie!$B$7:$D$38,3,FALSE)</f>
        <v>1</v>
      </c>
      <c r="N228" s="4" t="str">
        <f>VLOOKUP($C228,rosie!$B$7:$E$38,4,FALSE)</f>
        <v>l</v>
      </c>
      <c r="O228" s="4">
        <f t="shared" si="15"/>
        <v>0.59560377090666639</v>
      </c>
      <c r="P228" s="4">
        <f>VLOOKUP(A228,RESULTS!$A:$M,13,FALSE)</f>
        <v>1</v>
      </c>
      <c r="Q228" s="4">
        <v>2</v>
      </c>
      <c r="R228" s="4" t="str">
        <f>IF(VLOOKUP(C228,rosie!B:J,8,FALSE)=0,"x_x_x_x",VLOOKUP(C228,rosie!B:J,8,FALSE))</f>
        <v>4_5_31_2023</v>
      </c>
    </row>
    <row r="229" spans="1:18" x14ac:dyDescent="0.2">
      <c r="A229" t="s">
        <v>125</v>
      </c>
      <c r="B229" t="str">
        <f>IFERROR(VLOOKUP(A229,fix!$E:$F,2,FALSE),"")</f>
        <v/>
      </c>
      <c r="C229">
        <f t="shared" si="13"/>
        <v>246</v>
      </c>
      <c r="D229" t="str">
        <f t="shared" si="14"/>
        <v>246 (1)</v>
      </c>
      <c r="E229">
        <v>16.547000000000001</v>
      </c>
      <c r="F229">
        <v>16.55</v>
      </c>
      <c r="G229">
        <f>IFERROR(VLOOKUP(F229,'rt.comb'!$A:$B,2,FALSE),F229)</f>
        <v>16.55</v>
      </c>
      <c r="H229" t="str">
        <f>IFERROR(VLOOKUP(G229,compounds!$A:$D,4,FALSE),"")</f>
        <v>decanal</v>
      </c>
      <c r="I229">
        <v>100851466</v>
      </c>
      <c r="J229" s="4">
        <f t="shared" si="12"/>
        <v>30533038</v>
      </c>
      <c r="K229" s="4">
        <f>VLOOKUP($C229,rosie!$B$7:$D$38,2,FALSE)</f>
        <v>8.2100000000000009</v>
      </c>
      <c r="L229" s="4">
        <f>VLOOKUP(C229,rosie!$B$7:$F$66,5,FALSE)</f>
        <v>1.48</v>
      </c>
      <c r="M229" s="4">
        <f>VLOOKUP($C229,rosie!$B$7:$D$38,3,FALSE)</f>
        <v>1</v>
      </c>
      <c r="N229" s="4" t="str">
        <f>VLOOKUP($C229,rosie!$B$7:$E$38,4,FALSE)</f>
        <v>l</v>
      </c>
      <c r="O229" s="4">
        <f t="shared" si="15"/>
        <v>6.0347641166596686</v>
      </c>
      <c r="P229" s="4">
        <f>VLOOKUP(A229,RESULTS!$A:$M,13,FALSE)</f>
        <v>1</v>
      </c>
      <c r="Q229" s="4">
        <v>2</v>
      </c>
      <c r="R229" s="4" t="str">
        <f>IF(VLOOKUP(C229,rosie!B:J,8,FALSE)=0,"x_x_x_x",VLOOKUP(C229,rosie!B:J,8,FALSE))</f>
        <v>4_5_31_2023</v>
      </c>
    </row>
    <row r="230" spans="1:18" x14ac:dyDescent="0.2">
      <c r="A230" t="s">
        <v>125</v>
      </c>
      <c r="B230" t="str">
        <f>IFERROR(VLOOKUP(A230,fix!$E:$F,2,FALSE),"")</f>
        <v/>
      </c>
      <c r="C230">
        <f t="shared" si="13"/>
        <v>246</v>
      </c>
      <c r="D230" t="str">
        <f t="shared" si="14"/>
        <v>246 (1)</v>
      </c>
      <c r="E230">
        <v>18.178999999999998</v>
      </c>
      <c r="F230">
        <v>18.18</v>
      </c>
      <c r="G230">
        <f>IFERROR(VLOOKUP(F230,'rt.comb'!$A:$B,2,FALSE),F230)</f>
        <v>18.18</v>
      </c>
      <c r="H230" t="str">
        <f>IFERROR(VLOOKUP(G230,compounds!$A:$D,4,FALSE),"")</f>
        <v>methylacetophenone</v>
      </c>
      <c r="I230">
        <v>17600423</v>
      </c>
      <c r="J230" s="4">
        <f t="shared" si="12"/>
        <v>30533038</v>
      </c>
      <c r="K230" s="4">
        <f>VLOOKUP($C230,rosie!$B$7:$D$38,2,FALSE)</f>
        <v>8.2100000000000009</v>
      </c>
      <c r="L230" s="4">
        <f>VLOOKUP(C230,rosie!$B$7:$F$66,5,FALSE)</f>
        <v>1.48</v>
      </c>
      <c r="M230" s="4">
        <f>VLOOKUP($C230,rosie!$B$7:$D$38,3,FALSE)</f>
        <v>1</v>
      </c>
      <c r="N230" s="4" t="str">
        <f>VLOOKUP($C230,rosie!$B$7:$E$38,4,FALSE)</f>
        <v>l</v>
      </c>
      <c r="O230" s="4">
        <f t="shared" si="15"/>
        <v>1.053176571160914</v>
      </c>
      <c r="P230" s="4">
        <f>VLOOKUP(A230,RESULTS!$A:$M,13,FALSE)</f>
        <v>1</v>
      </c>
      <c r="Q230" s="4">
        <v>2</v>
      </c>
      <c r="R230" s="4" t="str">
        <f>IF(VLOOKUP(C230,rosie!B:J,8,FALSE)=0,"x_x_x_x",VLOOKUP(C230,rosie!B:J,8,FALSE))</f>
        <v>4_5_31_2023</v>
      </c>
    </row>
    <row r="231" spans="1:18" x14ac:dyDescent="0.2">
      <c r="A231" t="s">
        <v>125</v>
      </c>
      <c r="B231" t="str">
        <f>IFERROR(VLOOKUP(A231,fix!$E:$F,2,FALSE),"")</f>
        <v/>
      </c>
      <c r="C231">
        <f t="shared" si="13"/>
        <v>246</v>
      </c>
      <c r="D231" t="str">
        <f t="shared" si="14"/>
        <v>246 (1)</v>
      </c>
      <c r="E231">
        <v>18.593</v>
      </c>
      <c r="F231">
        <v>18.59</v>
      </c>
      <c r="G231">
        <f>IFERROR(VLOOKUP(F231,'rt.comb'!$A:$B,2,FALSE),F231)</f>
        <v>18.59</v>
      </c>
      <c r="H231" t="str">
        <f>IFERROR(VLOOKUP(G231,compounds!$A:$D,4,FALSE),"")</f>
        <v/>
      </c>
      <c r="I231">
        <v>4913410</v>
      </c>
      <c r="J231" s="4">
        <f t="shared" si="12"/>
        <v>30533038</v>
      </c>
      <c r="K231" s="4">
        <f>VLOOKUP($C231,rosie!$B$7:$D$38,2,FALSE)</f>
        <v>8.2100000000000009</v>
      </c>
      <c r="L231" s="4">
        <f>VLOOKUP(C231,rosie!$B$7:$F$66,5,FALSE)</f>
        <v>1.48</v>
      </c>
      <c r="M231" s="4">
        <f>VLOOKUP($C231,rosie!$B$7:$D$38,3,FALSE)</f>
        <v>1</v>
      </c>
      <c r="N231" s="4" t="str">
        <f>VLOOKUP($C231,rosie!$B$7:$E$38,4,FALSE)</f>
        <v>l</v>
      </c>
      <c r="O231" s="4">
        <f t="shared" si="15"/>
        <v>0.29400931423680821</v>
      </c>
      <c r="P231" s="4">
        <f>VLOOKUP(A231,RESULTS!$A:$M,13,FALSE)</f>
        <v>1</v>
      </c>
      <c r="Q231" s="4">
        <v>2</v>
      </c>
      <c r="R231" s="4" t="str">
        <f>IF(VLOOKUP(C231,rosie!B:J,8,FALSE)=0,"x_x_x_x",VLOOKUP(C231,rosie!B:J,8,FALSE))</f>
        <v>4_5_31_2023</v>
      </c>
    </row>
    <row r="232" spans="1:18" x14ac:dyDescent="0.2">
      <c r="A232" t="s">
        <v>125</v>
      </c>
      <c r="B232" t="str">
        <f>IFERROR(VLOOKUP(A232,fix!$E:$F,2,FALSE),"")</f>
        <v/>
      </c>
      <c r="C232">
        <f t="shared" si="13"/>
        <v>246</v>
      </c>
      <c r="D232" t="str">
        <f t="shared" si="14"/>
        <v>246 (1)</v>
      </c>
      <c r="E232">
        <v>18.696999999999999</v>
      </c>
      <c r="F232">
        <v>18.7</v>
      </c>
      <c r="G232">
        <f>IFERROR(VLOOKUP(F232,'rt.comb'!$A:$B,2,FALSE),F232)</f>
        <v>18.690000000000001</v>
      </c>
      <c r="H232" t="str">
        <f>IFERROR(VLOOKUP(G232,compounds!$A:$D,4,FALSE),"")</f>
        <v/>
      </c>
      <c r="I232">
        <v>11009198</v>
      </c>
      <c r="J232" s="4">
        <f t="shared" si="12"/>
        <v>30533038</v>
      </c>
      <c r="K232" s="4">
        <f>VLOOKUP($C232,rosie!$B$7:$D$38,2,FALSE)</f>
        <v>8.2100000000000009</v>
      </c>
      <c r="L232" s="4">
        <f>VLOOKUP(C232,rosie!$B$7:$F$66,5,FALSE)</f>
        <v>1.48</v>
      </c>
      <c r="M232" s="4">
        <f>VLOOKUP($C232,rosie!$B$7:$D$38,3,FALSE)</f>
        <v>1</v>
      </c>
      <c r="N232" s="4" t="str">
        <f>VLOOKUP($C232,rosie!$B$7:$E$38,4,FALSE)</f>
        <v>l</v>
      </c>
      <c r="O232" s="4">
        <f t="shared" si="15"/>
        <v>0.65876992847680949</v>
      </c>
      <c r="P232" s="4">
        <f>VLOOKUP(A232,RESULTS!$A:$M,13,FALSE)</f>
        <v>1</v>
      </c>
      <c r="Q232" s="4">
        <v>2</v>
      </c>
      <c r="R232" s="4" t="str">
        <f>IF(VLOOKUP(C232,rosie!B:J,8,FALSE)=0,"x_x_x_x",VLOOKUP(C232,rosie!B:J,8,FALSE))</f>
        <v>4_5_31_2023</v>
      </c>
    </row>
    <row r="233" spans="1:18" x14ac:dyDescent="0.2">
      <c r="A233" t="s">
        <v>125</v>
      </c>
      <c r="B233" t="str">
        <f>IFERROR(VLOOKUP(A233,fix!$E:$F,2,FALSE),"")</f>
        <v/>
      </c>
      <c r="C233">
        <f t="shared" si="13"/>
        <v>246</v>
      </c>
      <c r="D233" t="str">
        <f t="shared" si="14"/>
        <v>246 (1)</v>
      </c>
      <c r="E233">
        <v>18.991</v>
      </c>
      <c r="F233">
        <v>18.989999999999998</v>
      </c>
      <c r="G233">
        <f>IFERROR(VLOOKUP(F233,'rt.comb'!$A:$B,2,FALSE),F233)</f>
        <v>18.989999999999998</v>
      </c>
      <c r="H233" t="str">
        <f>IFERROR(VLOOKUP(G233,compounds!$A:$D,4,FALSE),"")</f>
        <v>methylnaphthalene</v>
      </c>
      <c r="I233">
        <v>12749293</v>
      </c>
      <c r="J233" s="4">
        <f t="shared" si="12"/>
        <v>30533038</v>
      </c>
      <c r="K233" s="4">
        <f>VLOOKUP($C233,rosie!$B$7:$D$38,2,FALSE)</f>
        <v>8.2100000000000009</v>
      </c>
      <c r="L233" s="4">
        <f>VLOOKUP(C233,rosie!$B$7:$F$66,5,FALSE)</f>
        <v>1.48</v>
      </c>
      <c r="M233" s="4">
        <f>VLOOKUP($C233,rosie!$B$7:$D$38,3,FALSE)</f>
        <v>1</v>
      </c>
      <c r="N233" s="4" t="str">
        <f>VLOOKUP($C233,rosie!$B$7:$E$38,4,FALSE)</f>
        <v>l</v>
      </c>
      <c r="O233" s="4">
        <f t="shared" si="15"/>
        <v>0.76289397626783417</v>
      </c>
      <c r="P233" s="4">
        <f>VLOOKUP(A233,RESULTS!$A:$M,13,FALSE)</f>
        <v>1</v>
      </c>
      <c r="Q233" s="4">
        <v>2</v>
      </c>
      <c r="R233" s="4" t="str">
        <f>IF(VLOOKUP(C233,rosie!B:J,8,FALSE)=0,"x_x_x_x",VLOOKUP(C233,rosie!B:J,8,FALSE))</f>
        <v>4_5_31_2023</v>
      </c>
    </row>
    <row r="234" spans="1:18" x14ac:dyDescent="0.2">
      <c r="A234" t="s">
        <v>125</v>
      </c>
      <c r="B234" t="str">
        <f>IFERROR(VLOOKUP(A234,fix!$E:$F,2,FALSE),"")</f>
        <v/>
      </c>
      <c r="C234">
        <f t="shared" si="13"/>
        <v>246</v>
      </c>
      <c r="D234" t="str">
        <f t="shared" si="14"/>
        <v>246 (1)</v>
      </c>
      <c r="E234">
        <v>19.187999999999999</v>
      </c>
      <c r="F234">
        <v>19.190000000000001</v>
      </c>
      <c r="G234">
        <f>IFERROR(VLOOKUP(F234,'rt.comb'!$A:$B,2,FALSE),F234)</f>
        <v>19.190000000000001</v>
      </c>
      <c r="H234" t="str">
        <f>IFERROR(VLOOKUP(G234,compounds!$A:$D,4,FALSE),"")</f>
        <v/>
      </c>
      <c r="I234">
        <v>5069709</v>
      </c>
      <c r="J234" s="4">
        <f t="shared" si="12"/>
        <v>30533038</v>
      </c>
      <c r="K234" s="4">
        <f>VLOOKUP($C234,rosie!$B$7:$D$38,2,FALSE)</f>
        <v>8.2100000000000009</v>
      </c>
      <c r="L234" s="4">
        <f>VLOOKUP(C234,rosie!$B$7:$F$66,5,FALSE)</f>
        <v>1.48</v>
      </c>
      <c r="M234" s="4">
        <f>VLOOKUP($C234,rosie!$B$7:$D$38,3,FALSE)</f>
        <v>1</v>
      </c>
      <c r="N234" s="4" t="str">
        <f>VLOOKUP($C234,rosie!$B$7:$E$38,4,FALSE)</f>
        <v>l</v>
      </c>
      <c r="O234" s="4">
        <f t="shared" si="15"/>
        <v>0.30336195564184038</v>
      </c>
      <c r="P234" s="4">
        <f>VLOOKUP(A234,RESULTS!$A:$M,13,FALSE)</f>
        <v>1</v>
      </c>
      <c r="Q234" s="4">
        <v>2</v>
      </c>
      <c r="R234" s="4" t="str">
        <f>IF(VLOOKUP(C234,rosie!B:J,8,FALSE)=0,"x_x_x_x",VLOOKUP(C234,rosie!B:J,8,FALSE))</f>
        <v>4_5_31_2023</v>
      </c>
    </row>
    <row r="235" spans="1:18" x14ac:dyDescent="0.2">
      <c r="A235" t="s">
        <v>125</v>
      </c>
      <c r="B235" t="str">
        <f>IFERROR(VLOOKUP(A235,fix!$E:$F,2,FALSE),"")</f>
        <v/>
      </c>
      <c r="C235">
        <f t="shared" si="13"/>
        <v>246</v>
      </c>
      <c r="D235" t="str">
        <f t="shared" si="14"/>
        <v>246 (1)</v>
      </c>
      <c r="E235">
        <v>19.399999999999999</v>
      </c>
      <c r="F235">
        <v>19.399999999999999</v>
      </c>
      <c r="G235">
        <f>IFERROR(VLOOKUP(F235,'rt.comb'!$A:$B,2,FALSE),F235)</f>
        <v>19.399999999999999</v>
      </c>
      <c r="H235" t="str">
        <f>IFERROR(VLOOKUP(G235,compounds!$A:$D,4,FALSE),"")</f>
        <v>undecanal_c</v>
      </c>
      <c r="I235">
        <v>9583854</v>
      </c>
      <c r="J235" s="4">
        <f t="shared" si="12"/>
        <v>30533038</v>
      </c>
      <c r="K235" s="4">
        <f>VLOOKUP($C235,rosie!$B$7:$D$38,2,FALSE)</f>
        <v>8.2100000000000009</v>
      </c>
      <c r="L235" s="4">
        <f>VLOOKUP(C235,rosie!$B$7:$F$66,5,FALSE)</f>
        <v>1.48</v>
      </c>
      <c r="M235" s="4">
        <f>VLOOKUP($C235,rosie!$B$7:$D$38,3,FALSE)</f>
        <v>1</v>
      </c>
      <c r="N235" s="4" t="str">
        <f>VLOOKUP($C235,rosie!$B$7:$E$38,4,FALSE)</f>
        <v>l</v>
      </c>
      <c r="O235" s="4">
        <f t="shared" si="15"/>
        <v>0.57347999501073421</v>
      </c>
      <c r="P235" s="4">
        <f>VLOOKUP(A235,RESULTS!$A:$M,13,FALSE)</f>
        <v>1</v>
      </c>
      <c r="Q235" s="4">
        <v>2</v>
      </c>
      <c r="R235" s="4" t="str">
        <f>IF(VLOOKUP(C235,rosie!B:J,8,FALSE)=0,"x_x_x_x",VLOOKUP(C235,rosie!B:J,8,FALSE))</f>
        <v>4_5_31_2023</v>
      </c>
    </row>
    <row r="236" spans="1:18" x14ac:dyDescent="0.2">
      <c r="A236" t="s">
        <v>125</v>
      </c>
      <c r="B236" t="str">
        <f>IFERROR(VLOOKUP(A236,fix!$E:$F,2,FALSE),"")</f>
        <v/>
      </c>
      <c r="C236">
        <f t="shared" si="13"/>
        <v>246</v>
      </c>
      <c r="D236" t="str">
        <f t="shared" si="14"/>
        <v>246 (1)</v>
      </c>
      <c r="E236">
        <v>19.454000000000001</v>
      </c>
      <c r="F236">
        <v>19.45</v>
      </c>
      <c r="G236">
        <f>IFERROR(VLOOKUP(F236,'rt.comb'!$A:$B,2,FALSE),F236)</f>
        <v>19.45</v>
      </c>
      <c r="H236" t="str">
        <f>IFERROR(VLOOKUP(G236,compounds!$A:$D,4,FALSE),"")</f>
        <v/>
      </c>
      <c r="I236">
        <v>14733721</v>
      </c>
      <c r="J236" s="4">
        <f t="shared" si="12"/>
        <v>30533038</v>
      </c>
      <c r="K236" s="4">
        <f>VLOOKUP($C236,rosie!$B$7:$D$38,2,FALSE)</f>
        <v>8.2100000000000009</v>
      </c>
      <c r="L236" s="4">
        <f>VLOOKUP(C236,rosie!$B$7:$F$66,5,FALSE)</f>
        <v>1.48</v>
      </c>
      <c r="M236" s="4">
        <f>VLOOKUP($C236,rosie!$B$7:$D$38,3,FALSE)</f>
        <v>1</v>
      </c>
      <c r="N236" s="4" t="str">
        <f>VLOOKUP($C236,rosie!$B$7:$E$38,4,FALSE)</f>
        <v>l</v>
      </c>
      <c r="O236" s="4">
        <f t="shared" si="15"/>
        <v>0.88163845625878157</v>
      </c>
      <c r="P236" s="4">
        <f>VLOOKUP(A236,RESULTS!$A:$M,13,FALSE)</f>
        <v>1</v>
      </c>
      <c r="Q236" s="4">
        <v>2</v>
      </c>
      <c r="R236" s="4" t="str">
        <f>IF(VLOOKUP(C236,rosie!B:J,8,FALSE)=0,"x_x_x_x",VLOOKUP(C236,rosie!B:J,8,FALSE))</f>
        <v>4_5_31_2023</v>
      </c>
    </row>
    <row r="237" spans="1:18" x14ac:dyDescent="0.2">
      <c r="A237" t="s">
        <v>125</v>
      </c>
      <c r="B237" t="str">
        <f>IFERROR(VLOOKUP(A237,fix!$E:$F,2,FALSE),"")</f>
        <v/>
      </c>
      <c r="C237">
        <f t="shared" si="13"/>
        <v>246</v>
      </c>
      <c r="D237" t="str">
        <f t="shared" si="14"/>
        <v>246 (1)</v>
      </c>
      <c r="E237">
        <v>19.501999999999999</v>
      </c>
      <c r="F237">
        <v>19.5</v>
      </c>
      <c r="G237">
        <f>IFERROR(VLOOKUP(F237,'rt.comb'!$A:$B,2,FALSE),F237)</f>
        <v>19.5</v>
      </c>
      <c r="H237" t="str">
        <f>IFERROR(VLOOKUP(G237,compounds!$A:$D,4,FALSE),"")</f>
        <v>standard</v>
      </c>
      <c r="I237">
        <v>30533038</v>
      </c>
      <c r="J237" s="4">
        <f t="shared" si="12"/>
        <v>30533038</v>
      </c>
      <c r="K237" s="4">
        <f>VLOOKUP($C237,rosie!$B$7:$D$38,2,FALSE)</f>
        <v>8.2100000000000009</v>
      </c>
      <c r="L237" s="4">
        <f>VLOOKUP(C237,rosie!$B$7:$F$66,5,FALSE)</f>
        <v>1.48</v>
      </c>
      <c r="M237" s="4">
        <f>VLOOKUP($C237,rosie!$B$7:$D$38,3,FALSE)</f>
        <v>1</v>
      </c>
      <c r="N237" s="4" t="str">
        <f>VLOOKUP($C237,rosie!$B$7:$E$38,4,FALSE)</f>
        <v>l</v>
      </c>
      <c r="O237" s="4">
        <f t="shared" si="15"/>
        <v>1.8270401948842874</v>
      </c>
      <c r="P237" s="4">
        <f>VLOOKUP(A237,RESULTS!$A:$M,13,FALSE)</f>
        <v>1</v>
      </c>
      <c r="Q237" s="4">
        <v>2</v>
      </c>
      <c r="R237" s="4" t="str">
        <f>IF(VLOOKUP(C237,rosie!B:J,8,FALSE)=0,"x_x_x_x",VLOOKUP(C237,rosie!B:J,8,FALSE))</f>
        <v>4_5_31_2023</v>
      </c>
    </row>
    <row r="238" spans="1:18" x14ac:dyDescent="0.2">
      <c r="A238" t="s">
        <v>125</v>
      </c>
      <c r="B238" t="str">
        <f>IFERROR(VLOOKUP(A238,fix!$E:$F,2,FALSE),"")</f>
        <v/>
      </c>
      <c r="C238">
        <f t="shared" si="13"/>
        <v>246</v>
      </c>
      <c r="D238" t="str">
        <f t="shared" si="14"/>
        <v>246 (1)</v>
      </c>
      <c r="E238">
        <v>21.837</v>
      </c>
      <c r="F238">
        <v>21.84</v>
      </c>
      <c r="G238">
        <f>IFERROR(VLOOKUP(F238,'rt.comb'!$A:$B,2,FALSE),F238)</f>
        <v>21.84</v>
      </c>
      <c r="H238" t="str">
        <f>IFERROR(VLOOKUP(G238,compounds!$A:$D,4,FALSE),"")</f>
        <v>tetradecane</v>
      </c>
      <c r="I238">
        <v>17331953</v>
      </c>
      <c r="J238" s="4">
        <f t="shared" si="12"/>
        <v>30533038</v>
      </c>
      <c r="K238" s="4">
        <f>VLOOKUP($C238,rosie!$B$7:$D$38,2,FALSE)</f>
        <v>8.2100000000000009</v>
      </c>
      <c r="L238" s="4">
        <f>VLOOKUP(C238,rosie!$B$7:$F$66,5,FALSE)</f>
        <v>1.48</v>
      </c>
      <c r="M238" s="4">
        <f>VLOOKUP($C238,rosie!$B$7:$D$38,3,FALSE)</f>
        <v>1</v>
      </c>
      <c r="N238" s="4" t="str">
        <f>VLOOKUP($C238,rosie!$B$7:$E$38,4,FALSE)</f>
        <v>l</v>
      </c>
      <c r="O238" s="4">
        <f t="shared" si="15"/>
        <v>1.0371118257818075</v>
      </c>
      <c r="P238" s="4">
        <f>VLOOKUP(A238,RESULTS!$A:$M,13,FALSE)</f>
        <v>1</v>
      </c>
      <c r="Q238" s="4">
        <v>2</v>
      </c>
      <c r="R238" s="4" t="str">
        <f>IF(VLOOKUP(C238,rosie!B:J,8,FALSE)=0,"x_x_x_x",VLOOKUP(C238,rosie!B:J,8,FALSE))</f>
        <v>4_5_31_2023</v>
      </c>
    </row>
    <row r="239" spans="1:18" x14ac:dyDescent="0.2">
      <c r="A239" t="s">
        <v>125</v>
      </c>
      <c r="B239" t="str">
        <f>IFERROR(VLOOKUP(A239,fix!$E:$F,2,FALSE),"")</f>
        <v/>
      </c>
      <c r="C239">
        <f t="shared" si="13"/>
        <v>246</v>
      </c>
      <c r="D239" t="str">
        <f t="shared" si="14"/>
        <v>246 (1)</v>
      </c>
      <c r="E239">
        <v>22.077999999999999</v>
      </c>
      <c r="F239">
        <v>22.08</v>
      </c>
      <c r="G239">
        <f>IFERROR(VLOOKUP(F239,'rt.comb'!$A:$B,2,FALSE),F239)</f>
        <v>22.07</v>
      </c>
      <c r="H239" t="str">
        <f>IFERROR(VLOOKUP(G239,compounds!$A:$D,4,FALSE),"")</f>
        <v>dodecanal</v>
      </c>
      <c r="I239">
        <v>10169281</v>
      </c>
      <c r="J239" s="4">
        <f t="shared" si="12"/>
        <v>30533038</v>
      </c>
      <c r="K239" s="4">
        <f>VLOOKUP($C239,rosie!$B$7:$D$38,2,FALSE)</f>
        <v>8.2100000000000009</v>
      </c>
      <c r="L239" s="4">
        <f>VLOOKUP(C239,rosie!$B$7:$F$66,5,FALSE)</f>
        <v>1.48</v>
      </c>
      <c r="M239" s="4">
        <f>VLOOKUP($C239,rosie!$B$7:$D$38,3,FALSE)</f>
        <v>1</v>
      </c>
      <c r="N239" s="4" t="str">
        <f>VLOOKUP($C239,rosie!$B$7:$E$38,4,FALSE)</f>
        <v>l</v>
      </c>
      <c r="O239" s="4">
        <f t="shared" si="15"/>
        <v>0.60851085765108215</v>
      </c>
      <c r="P239" s="4">
        <f>VLOOKUP(A239,RESULTS!$A:$M,13,FALSE)</f>
        <v>1</v>
      </c>
      <c r="Q239" s="4">
        <v>2</v>
      </c>
      <c r="R239" s="4" t="str">
        <f>IF(VLOOKUP(C239,rosie!B:J,8,FALSE)=0,"x_x_x_x",VLOOKUP(C239,rosie!B:J,8,FALSE))</f>
        <v>4_5_31_2023</v>
      </c>
    </row>
    <row r="240" spans="1:18" x14ac:dyDescent="0.2">
      <c r="A240" t="s">
        <v>125</v>
      </c>
      <c r="B240" t="str">
        <f>IFERROR(VLOOKUP(A240,fix!$E:$F,2,FALSE),"")</f>
        <v/>
      </c>
      <c r="C240">
        <f t="shared" si="13"/>
        <v>246</v>
      </c>
      <c r="D240" t="str">
        <f t="shared" si="14"/>
        <v>246 (1)</v>
      </c>
      <c r="E240">
        <v>22.283999999999999</v>
      </c>
      <c r="F240">
        <v>22.28</v>
      </c>
      <c r="G240">
        <f>IFERROR(VLOOKUP(F240,'rt.comb'!$A:$B,2,FALSE),F240)</f>
        <v>22.29</v>
      </c>
      <c r="H240" t="str">
        <f>IFERROR(VLOOKUP(G240,compounds!$A:$D,4,FALSE),"")</f>
        <v>tetramethyldiol</v>
      </c>
      <c r="I240">
        <v>8845866</v>
      </c>
      <c r="J240" s="4">
        <f t="shared" si="12"/>
        <v>30533038</v>
      </c>
      <c r="K240" s="4">
        <f>VLOOKUP($C240,rosie!$B$7:$D$38,2,FALSE)</f>
        <v>8.2100000000000009</v>
      </c>
      <c r="L240" s="4">
        <f>VLOOKUP(C240,rosie!$B$7:$F$66,5,FALSE)</f>
        <v>1.48</v>
      </c>
      <c r="M240" s="4">
        <f>VLOOKUP($C240,rosie!$B$7:$D$38,3,FALSE)</f>
        <v>1</v>
      </c>
      <c r="N240" s="4" t="str">
        <f>VLOOKUP($C240,rosie!$B$7:$E$38,4,FALSE)</f>
        <v>l</v>
      </c>
      <c r="O240" s="4">
        <f t="shared" si="15"/>
        <v>0.52932016593174558</v>
      </c>
      <c r="P240" s="4">
        <f>VLOOKUP(A240,RESULTS!$A:$M,13,FALSE)</f>
        <v>1</v>
      </c>
      <c r="Q240" s="4">
        <v>2</v>
      </c>
      <c r="R240" s="4" t="str">
        <f>IF(VLOOKUP(C240,rosie!B:J,8,FALSE)=0,"x_x_x_x",VLOOKUP(C240,rosie!B:J,8,FALSE))</f>
        <v>4_5_31_2023</v>
      </c>
    </row>
    <row r="241" spans="1:18" x14ac:dyDescent="0.2">
      <c r="A241" t="s">
        <v>125</v>
      </c>
      <c r="B241" t="str">
        <f>IFERROR(VLOOKUP(A241,fix!$E:$F,2,FALSE),"")</f>
        <v/>
      </c>
      <c r="C241">
        <f t="shared" si="13"/>
        <v>246</v>
      </c>
      <c r="D241" t="str">
        <f t="shared" si="14"/>
        <v>246 (1)</v>
      </c>
      <c r="E241">
        <v>23.196999999999999</v>
      </c>
      <c r="F241">
        <v>23.2</v>
      </c>
      <c r="G241">
        <f>IFERROR(VLOOKUP(F241,'rt.comb'!$A:$B,2,FALSE),F241)</f>
        <v>23.2</v>
      </c>
      <c r="H241" t="str">
        <f>IFERROR(VLOOKUP(G241,compounds!$A:$D,4,FALSE),"")</f>
        <v/>
      </c>
      <c r="I241">
        <v>6655393</v>
      </c>
      <c r="J241" s="4">
        <f t="shared" si="12"/>
        <v>30533038</v>
      </c>
      <c r="K241" s="4">
        <f>VLOOKUP($C241,rosie!$B$7:$D$38,2,FALSE)</f>
        <v>8.2100000000000009</v>
      </c>
      <c r="L241" s="4">
        <f>VLOOKUP(C241,rosie!$B$7:$F$66,5,FALSE)</f>
        <v>1.48</v>
      </c>
      <c r="M241" s="4">
        <f>VLOOKUP($C241,rosie!$B$7:$D$38,3,FALSE)</f>
        <v>1</v>
      </c>
      <c r="N241" s="4" t="str">
        <f>VLOOKUP($C241,rosie!$B$7:$E$38,4,FALSE)</f>
        <v>l</v>
      </c>
      <c r="O241" s="4">
        <f t="shared" si="15"/>
        <v>0.39824633643568391</v>
      </c>
      <c r="P241" s="4">
        <f>VLOOKUP(A241,RESULTS!$A:$M,13,FALSE)</f>
        <v>1</v>
      </c>
      <c r="Q241" s="4">
        <v>2</v>
      </c>
      <c r="R241" s="4" t="str">
        <f>IF(VLOOKUP(C241,rosie!B:J,8,FALSE)=0,"x_x_x_x",VLOOKUP(C241,rosie!B:J,8,FALSE))</f>
        <v>4_5_31_2023</v>
      </c>
    </row>
    <row r="242" spans="1:18" x14ac:dyDescent="0.2">
      <c r="A242" t="s">
        <v>125</v>
      </c>
      <c r="B242" t="str">
        <f>IFERROR(VLOOKUP(A242,fix!$E:$F,2,FALSE),"")</f>
        <v/>
      </c>
      <c r="C242">
        <f t="shared" si="13"/>
        <v>246</v>
      </c>
      <c r="D242" t="str">
        <f t="shared" si="14"/>
        <v>246 (1)</v>
      </c>
      <c r="E242">
        <v>24.332000000000001</v>
      </c>
      <c r="F242">
        <v>24.33</v>
      </c>
      <c r="G242">
        <f>IFERROR(VLOOKUP(F242,'rt.comb'!$A:$B,2,FALSE),F242)</f>
        <v>24.33</v>
      </c>
      <c r="H242" t="str">
        <f>IFERROR(VLOOKUP(G242,compounds!$A:$D,4,FALSE),"")</f>
        <v>pentadecane</v>
      </c>
      <c r="I242">
        <v>27889274</v>
      </c>
      <c r="J242" s="4">
        <f t="shared" si="12"/>
        <v>30533038</v>
      </c>
      <c r="K242" s="4">
        <f>VLOOKUP($C242,rosie!$B$7:$D$38,2,FALSE)</f>
        <v>8.2100000000000009</v>
      </c>
      <c r="L242" s="4">
        <f>VLOOKUP(C242,rosie!$B$7:$F$66,5,FALSE)</f>
        <v>1.48</v>
      </c>
      <c r="M242" s="4">
        <f>VLOOKUP($C242,rosie!$B$7:$D$38,3,FALSE)</f>
        <v>1</v>
      </c>
      <c r="N242" s="4" t="str">
        <f>VLOOKUP($C242,rosie!$B$7:$E$38,4,FALSE)</f>
        <v>l</v>
      </c>
      <c r="O242" s="4">
        <f t="shared" si="15"/>
        <v>1.6688422751820924</v>
      </c>
      <c r="P242" s="4">
        <f>VLOOKUP(A242,RESULTS!$A:$M,13,FALSE)</f>
        <v>1</v>
      </c>
      <c r="Q242" s="4">
        <v>2</v>
      </c>
      <c r="R242" s="4" t="str">
        <f>IF(VLOOKUP(C242,rosie!B:J,8,FALSE)=0,"x_x_x_x",VLOOKUP(C242,rosie!B:J,8,FALSE))</f>
        <v>4_5_31_2023</v>
      </c>
    </row>
    <row r="243" spans="1:18" x14ac:dyDescent="0.2">
      <c r="A243" t="s">
        <v>125</v>
      </c>
      <c r="B243" t="str">
        <f>IFERROR(VLOOKUP(A243,fix!$E:$F,2,FALSE),"")</f>
        <v/>
      </c>
      <c r="C243">
        <f t="shared" si="13"/>
        <v>246</v>
      </c>
      <c r="D243" t="str">
        <f t="shared" si="14"/>
        <v>246 (1)</v>
      </c>
      <c r="E243">
        <v>24.603999999999999</v>
      </c>
      <c r="F243">
        <v>24.6</v>
      </c>
      <c r="G243">
        <f>IFERROR(VLOOKUP(F243,'rt.comb'!$A:$B,2,FALSE),F243)</f>
        <v>24.6</v>
      </c>
      <c r="H243" t="str">
        <f>IFERROR(VLOOKUP(G243,compounds!$A:$D,4,FALSE),"")</f>
        <v>tridecanal</v>
      </c>
      <c r="I243">
        <v>5959300</v>
      </c>
      <c r="J243" s="4">
        <f t="shared" si="12"/>
        <v>30533038</v>
      </c>
      <c r="K243" s="4">
        <f>VLOOKUP($C243,rosie!$B$7:$D$38,2,FALSE)</f>
        <v>8.2100000000000009</v>
      </c>
      <c r="L243" s="4">
        <f>VLOOKUP(C243,rosie!$B$7:$F$66,5,FALSE)</f>
        <v>1.48</v>
      </c>
      <c r="M243" s="4">
        <f>VLOOKUP($C243,rosie!$B$7:$D$38,3,FALSE)</f>
        <v>1</v>
      </c>
      <c r="N243" s="4" t="str">
        <f>VLOOKUP($C243,rosie!$B$7:$E$38,4,FALSE)</f>
        <v>l</v>
      </c>
      <c r="O243" s="4">
        <f t="shared" si="15"/>
        <v>0.35659342622158774</v>
      </c>
      <c r="P243" s="4">
        <f>VLOOKUP(A243,RESULTS!$A:$M,13,FALSE)</f>
        <v>1</v>
      </c>
      <c r="Q243" s="4">
        <v>2</v>
      </c>
      <c r="R243" s="4" t="str">
        <f>IF(VLOOKUP(C243,rosie!B:J,8,FALSE)=0,"x_x_x_x",VLOOKUP(C243,rosie!B:J,8,FALSE))</f>
        <v>4_5_31_2023</v>
      </c>
    </row>
    <row r="244" spans="1:18" x14ac:dyDescent="0.2">
      <c r="A244" t="s">
        <v>125</v>
      </c>
      <c r="B244" t="str">
        <f>IFERROR(VLOOKUP(A244,fix!$E:$F,2,FALSE),"")</f>
        <v/>
      </c>
      <c r="C244">
        <f t="shared" si="13"/>
        <v>246</v>
      </c>
      <c r="D244" t="str">
        <f t="shared" si="14"/>
        <v>246 (1)</v>
      </c>
      <c r="E244">
        <v>28.931999999999999</v>
      </c>
      <c r="F244">
        <v>28.93</v>
      </c>
      <c r="G244">
        <f>IFERROR(VLOOKUP(F244,'rt.comb'!$A:$B,2,FALSE),F244)</f>
        <v>28.93</v>
      </c>
      <c r="H244" t="str">
        <f>IFERROR(VLOOKUP(G244,compounds!$A:$D,4,FALSE),"")</f>
        <v>heptadecanal</v>
      </c>
      <c r="I244">
        <v>7479553</v>
      </c>
      <c r="J244" s="4">
        <f t="shared" si="12"/>
        <v>30533038</v>
      </c>
      <c r="K244" s="4">
        <f>VLOOKUP($C244,rosie!$B$7:$D$38,2,FALSE)</f>
        <v>8.2100000000000009</v>
      </c>
      <c r="L244" s="4">
        <f>VLOOKUP(C244,rosie!$B$7:$F$66,5,FALSE)</f>
        <v>1.48</v>
      </c>
      <c r="M244" s="4">
        <f>VLOOKUP($C244,rosie!$B$7:$D$38,3,FALSE)</f>
        <v>1</v>
      </c>
      <c r="N244" s="4" t="str">
        <f>VLOOKUP($C244,rosie!$B$7:$E$38,4,FALSE)</f>
        <v>l</v>
      </c>
      <c r="O244" s="4">
        <f t="shared" si="15"/>
        <v>0.4475625376933457</v>
      </c>
      <c r="P244" s="4">
        <f>VLOOKUP(A244,RESULTS!$A:$M,13,FALSE)</f>
        <v>1</v>
      </c>
      <c r="Q244" s="4">
        <v>2</v>
      </c>
      <c r="R244" s="4" t="str">
        <f>IF(VLOOKUP(C244,rosie!B:J,8,FALSE)=0,"x_x_x_x",VLOOKUP(C244,rosie!B:J,8,FALSE))</f>
        <v>4_5_31_2023</v>
      </c>
    </row>
    <row r="245" spans="1:18" x14ac:dyDescent="0.2">
      <c r="A245" t="s">
        <v>125</v>
      </c>
      <c r="B245" t="str">
        <f>IFERROR(VLOOKUP(A245,fix!$E:$F,2,FALSE),"")</f>
        <v/>
      </c>
      <c r="C245">
        <f t="shared" si="13"/>
        <v>246</v>
      </c>
      <c r="D245" t="str">
        <f t="shared" si="14"/>
        <v>246 (1)</v>
      </c>
      <c r="E245">
        <v>29.260999999999999</v>
      </c>
      <c r="F245">
        <v>29.26</v>
      </c>
      <c r="G245">
        <f>IFERROR(VLOOKUP(F245,'rt.comb'!$A:$B,2,FALSE),F245)</f>
        <v>29.26</v>
      </c>
      <c r="H245" t="str">
        <f>IFERROR(VLOOKUP(G245,compounds!$A:$D,4,FALSE),"")</f>
        <v>pentadecanal</v>
      </c>
      <c r="I245">
        <v>7334901</v>
      </c>
      <c r="J245" s="4">
        <f t="shared" si="12"/>
        <v>30533038</v>
      </c>
      <c r="K245" s="4">
        <f>VLOOKUP($C245,rosie!$B$7:$D$38,2,FALSE)</f>
        <v>8.2100000000000009</v>
      </c>
      <c r="L245" s="4">
        <f>VLOOKUP(C245,rosie!$B$7:$F$66,5,FALSE)</f>
        <v>1.48</v>
      </c>
      <c r="M245" s="4">
        <f>VLOOKUP($C245,rosie!$B$7:$D$38,3,FALSE)</f>
        <v>1</v>
      </c>
      <c r="N245" s="4" t="str">
        <f>VLOOKUP($C245,rosie!$B$7:$E$38,4,FALSE)</f>
        <v>l</v>
      </c>
      <c r="O245" s="4">
        <f t="shared" si="15"/>
        <v>0.43890683110200018</v>
      </c>
      <c r="P245" s="4">
        <f>VLOOKUP(A245,RESULTS!$A:$M,13,FALSE)</f>
        <v>1</v>
      </c>
      <c r="Q245" s="4">
        <v>2</v>
      </c>
      <c r="R245" s="4" t="str">
        <f>IF(VLOOKUP(C245,rosie!B:J,8,FALSE)=0,"x_x_x_x",VLOOKUP(C245,rosie!B:J,8,FALSE))</f>
        <v>4_5_31_2023</v>
      </c>
    </row>
    <row r="246" spans="1:18" x14ac:dyDescent="0.2">
      <c r="A246" t="s">
        <v>125</v>
      </c>
      <c r="B246" t="str">
        <f>IFERROR(VLOOKUP(A246,fix!$E:$F,2,FALSE),"")</f>
        <v/>
      </c>
      <c r="C246">
        <f t="shared" si="13"/>
        <v>246</v>
      </c>
      <c r="D246" t="str">
        <f t="shared" si="14"/>
        <v>246 (1)</v>
      </c>
      <c r="E246">
        <v>31.242000000000001</v>
      </c>
      <c r="F246">
        <v>31.24</v>
      </c>
      <c r="G246">
        <f>IFERROR(VLOOKUP(F246,'rt.comb'!$A:$B,2,FALSE),F246)</f>
        <v>31.24</v>
      </c>
      <c r="H246" t="str">
        <f>IFERROR(VLOOKUP(G246,compounds!$A:$D,4,FALSE),"")</f>
        <v/>
      </c>
      <c r="I246">
        <v>15897294</v>
      </c>
      <c r="J246" s="4">
        <f t="shared" si="12"/>
        <v>30533038</v>
      </c>
      <c r="K246" s="4">
        <f>VLOOKUP($C246,rosie!$B$7:$D$38,2,FALSE)</f>
        <v>8.2100000000000009</v>
      </c>
      <c r="L246" s="4">
        <f>VLOOKUP(C246,rosie!$B$7:$F$66,5,FALSE)</f>
        <v>1.48</v>
      </c>
      <c r="M246" s="4">
        <f>VLOOKUP($C246,rosie!$B$7:$D$38,3,FALSE)</f>
        <v>1</v>
      </c>
      <c r="N246" s="4" t="str">
        <f>VLOOKUP($C246,rosie!$B$7:$E$38,4,FALSE)</f>
        <v>l</v>
      </c>
      <c r="O246" s="4">
        <f t="shared" si="15"/>
        <v>0.95126450004394614</v>
      </c>
      <c r="P246" s="4">
        <f>VLOOKUP(A246,RESULTS!$A:$M,13,FALSE)</f>
        <v>1</v>
      </c>
      <c r="Q246" s="4">
        <v>2</v>
      </c>
      <c r="R246" s="4" t="str">
        <f>IF(VLOOKUP(C246,rosie!B:J,8,FALSE)=0,"x_x_x_x",VLOOKUP(C246,rosie!B:J,8,FALSE))</f>
        <v>4_5_31_2023</v>
      </c>
    </row>
    <row r="247" spans="1:18" x14ac:dyDescent="0.2">
      <c r="A247" t="s">
        <v>125</v>
      </c>
      <c r="B247" t="str">
        <f>IFERROR(VLOOKUP(A247,fix!$E:$F,2,FALSE),"")</f>
        <v/>
      </c>
      <c r="C247">
        <f t="shared" si="13"/>
        <v>246</v>
      </c>
      <c r="D247" t="str">
        <f t="shared" si="14"/>
        <v>246 (1)</v>
      </c>
      <c r="E247">
        <v>32.875</v>
      </c>
      <c r="F247">
        <v>32.880000000000003</v>
      </c>
      <c r="G247">
        <f>IFERROR(VLOOKUP(F247,'rt.comb'!$A:$B,2,FALSE),F247)</f>
        <v>32.880000000000003</v>
      </c>
      <c r="H247" t="str">
        <f>IFERROR(VLOOKUP(G247,compounds!$A:$D,4,FALSE),"")</f>
        <v>homosalate</v>
      </c>
      <c r="I247">
        <v>43028697</v>
      </c>
      <c r="J247" s="4">
        <f t="shared" si="12"/>
        <v>30533038</v>
      </c>
      <c r="K247" s="4">
        <f>VLOOKUP($C247,rosie!$B$7:$D$38,2,FALSE)</f>
        <v>8.2100000000000009</v>
      </c>
      <c r="L247" s="4">
        <f>VLOOKUP(C247,rosie!$B$7:$F$66,5,FALSE)</f>
        <v>1.48</v>
      </c>
      <c r="M247" s="4">
        <f>VLOOKUP($C247,rosie!$B$7:$D$38,3,FALSE)</f>
        <v>1</v>
      </c>
      <c r="N247" s="4" t="str">
        <f>VLOOKUP($C247,rosie!$B$7:$E$38,4,FALSE)</f>
        <v>l</v>
      </c>
      <c r="O247" s="4">
        <f t="shared" si="15"/>
        <v>2.5747571844143695</v>
      </c>
      <c r="P247" s="4">
        <f>VLOOKUP(A247,RESULTS!$A:$M,13,FALSE)</f>
        <v>1</v>
      </c>
      <c r="Q247" s="4">
        <v>2</v>
      </c>
      <c r="R247" s="4" t="str">
        <f>IF(VLOOKUP(C247,rosie!B:J,8,FALSE)=0,"x_x_x_x",VLOOKUP(C247,rosie!B:J,8,FALSE))</f>
        <v>4_5_31_2023</v>
      </c>
    </row>
    <row r="248" spans="1:18" x14ac:dyDescent="0.2">
      <c r="A248" t="s">
        <v>125</v>
      </c>
      <c r="B248" t="str">
        <f>IFERROR(VLOOKUP(A248,fix!$E:$F,2,FALSE),"")</f>
        <v/>
      </c>
      <c r="C248">
        <f t="shared" si="13"/>
        <v>246</v>
      </c>
      <c r="D248" t="str">
        <f t="shared" si="14"/>
        <v>246 (1)</v>
      </c>
      <c r="E248">
        <v>34.948</v>
      </c>
      <c r="F248">
        <v>34.950000000000003</v>
      </c>
      <c r="G248">
        <f>IFERROR(VLOOKUP(F248,'rt.comb'!$A:$B,2,FALSE),F248)</f>
        <v>34.950000000000003</v>
      </c>
      <c r="H248" t="str">
        <f>IFERROR(VLOOKUP(G248,compounds!$A:$D,4,FALSE),"")</f>
        <v/>
      </c>
      <c r="I248">
        <v>5756593</v>
      </c>
      <c r="J248" s="4">
        <f t="shared" si="12"/>
        <v>30533038</v>
      </c>
      <c r="K248" s="4">
        <f>VLOOKUP($C248,rosie!$B$7:$D$38,2,FALSE)</f>
        <v>8.2100000000000009</v>
      </c>
      <c r="L248" s="4">
        <f>VLOOKUP(C248,rosie!$B$7:$F$66,5,FALSE)</f>
        <v>1.48</v>
      </c>
      <c r="M248" s="4">
        <f>VLOOKUP($C248,rosie!$B$7:$D$38,3,FALSE)</f>
        <v>1</v>
      </c>
      <c r="N248" s="4" t="str">
        <f>VLOOKUP($C248,rosie!$B$7:$E$38,4,FALSE)</f>
        <v>l</v>
      </c>
      <c r="O248" s="4">
        <f t="shared" si="15"/>
        <v>0.34446381642696428</v>
      </c>
      <c r="P248" s="4">
        <f>VLOOKUP(A248,RESULTS!$A:$M,13,FALSE)</f>
        <v>1</v>
      </c>
      <c r="Q248" s="4">
        <v>2</v>
      </c>
      <c r="R248" s="4" t="str">
        <f>IF(VLOOKUP(C248,rosie!B:J,8,FALSE)=0,"x_x_x_x",VLOOKUP(C248,rosie!B:J,8,FALSE))</f>
        <v>4_5_31_2023</v>
      </c>
    </row>
    <row r="249" spans="1:18" x14ac:dyDescent="0.2">
      <c r="A249" t="s">
        <v>125</v>
      </c>
      <c r="B249" t="str">
        <f>IFERROR(VLOOKUP(A249,fix!$E:$F,2,FALSE),"")</f>
        <v/>
      </c>
      <c r="C249">
        <f t="shared" si="13"/>
        <v>246</v>
      </c>
      <c r="D249" t="str">
        <f t="shared" si="14"/>
        <v>246 (1)</v>
      </c>
      <c r="E249">
        <v>35.095999999999997</v>
      </c>
      <c r="F249">
        <v>35.1</v>
      </c>
      <c r="G249">
        <f>IFERROR(VLOOKUP(F249,'rt.comb'!$A:$B,2,FALSE),F249)</f>
        <v>35.1</v>
      </c>
      <c r="H249" t="str">
        <f>IFERROR(VLOOKUP(G249,compounds!$A:$D,4,FALSE),"")</f>
        <v/>
      </c>
      <c r="I249">
        <v>10983151</v>
      </c>
      <c r="J249" s="4">
        <f t="shared" si="12"/>
        <v>30533038</v>
      </c>
      <c r="K249" s="4">
        <f>VLOOKUP($C249,rosie!$B$7:$D$38,2,FALSE)</f>
        <v>8.2100000000000009</v>
      </c>
      <c r="L249" s="4">
        <f>VLOOKUP(C249,rosie!$B$7:$F$66,5,FALSE)</f>
        <v>1.48</v>
      </c>
      <c r="M249" s="4">
        <f>VLOOKUP($C249,rosie!$B$7:$D$38,3,FALSE)</f>
        <v>1</v>
      </c>
      <c r="N249" s="4" t="str">
        <f>VLOOKUP($C249,rosie!$B$7:$E$38,4,FALSE)</f>
        <v>l</v>
      </c>
      <c r="O249" s="4">
        <f t="shared" si="15"/>
        <v>0.65721132445070019</v>
      </c>
      <c r="P249" s="4">
        <f>VLOOKUP(A249,RESULTS!$A:$M,13,FALSE)</f>
        <v>1</v>
      </c>
      <c r="Q249" s="4">
        <v>2</v>
      </c>
      <c r="R249" s="4" t="str">
        <f>IF(VLOOKUP(C249,rosie!B:J,8,FALSE)=0,"x_x_x_x",VLOOKUP(C249,rosie!B:J,8,FALSE))</f>
        <v>4_5_31_2023</v>
      </c>
    </row>
    <row r="250" spans="1:18" x14ac:dyDescent="0.2">
      <c r="A250" t="s">
        <v>125</v>
      </c>
      <c r="B250" t="str">
        <f>IFERROR(VLOOKUP(A250,fix!$E:$F,2,FALSE),"")</f>
        <v/>
      </c>
      <c r="C250">
        <f t="shared" si="13"/>
        <v>246</v>
      </c>
      <c r="D250" t="str">
        <f t="shared" si="14"/>
        <v>246 (1)</v>
      </c>
      <c r="E250">
        <v>35.131</v>
      </c>
      <c r="F250">
        <v>35.130000000000003</v>
      </c>
      <c r="G250">
        <f>IFERROR(VLOOKUP(F250,'rt.comb'!$A:$B,2,FALSE),F250)</f>
        <v>35.130000000000003</v>
      </c>
      <c r="H250" t="str">
        <f>IFERROR(VLOOKUP(G250,compounds!$A:$D,4,FALSE),"")</f>
        <v/>
      </c>
      <c r="I250">
        <v>29175409</v>
      </c>
      <c r="J250" s="4">
        <f t="shared" si="12"/>
        <v>30533038</v>
      </c>
      <c r="K250" s="4">
        <f>VLOOKUP($C250,rosie!$B$7:$D$38,2,FALSE)</f>
        <v>8.2100000000000009</v>
      </c>
      <c r="L250" s="4">
        <f>VLOOKUP(C250,rosie!$B$7:$F$66,5,FALSE)</f>
        <v>1.48</v>
      </c>
      <c r="M250" s="4">
        <f>VLOOKUP($C250,rosie!$B$7:$D$38,3,FALSE)</f>
        <v>1</v>
      </c>
      <c r="N250" s="4" t="str">
        <f>VLOOKUP($C250,rosie!$B$7:$E$38,4,FALSE)</f>
        <v>l</v>
      </c>
      <c r="O250" s="4">
        <f t="shared" si="15"/>
        <v>1.7458022010514902</v>
      </c>
      <c r="P250" s="4">
        <f>VLOOKUP(A250,RESULTS!$A:$M,13,FALSE)</f>
        <v>1</v>
      </c>
      <c r="Q250" s="4">
        <v>2</v>
      </c>
      <c r="R250" s="4" t="str">
        <f>IF(VLOOKUP(C250,rosie!B:J,8,FALSE)=0,"x_x_x_x",VLOOKUP(C250,rosie!B:J,8,FALSE))</f>
        <v>4_5_31_2023</v>
      </c>
    </row>
    <row r="251" spans="1:18" x14ac:dyDescent="0.2">
      <c r="A251" t="s">
        <v>129</v>
      </c>
      <c r="B251">
        <v>247</v>
      </c>
      <c r="C251">
        <f t="shared" si="13"/>
        <v>247</v>
      </c>
      <c r="D251" t="str">
        <f t="shared" si="14"/>
        <v>247 (0)</v>
      </c>
      <c r="E251">
        <v>4.2759999999999998</v>
      </c>
      <c r="F251">
        <v>4.28</v>
      </c>
      <c r="G251">
        <f>IFERROR(VLOOKUP(F251,'rt.comb'!$A:$B,2,FALSE),F251)</f>
        <v>4.28</v>
      </c>
      <c r="H251" t="str">
        <f>IFERROR(VLOOKUP(G251,compounds!$A:$D,4,FALSE),"")</f>
        <v/>
      </c>
      <c r="I251">
        <v>16316492</v>
      </c>
      <c r="J251" s="4">
        <f t="shared" si="12"/>
        <v>57141843</v>
      </c>
      <c r="K251" s="4">
        <f>VLOOKUP($C251,rosie!$B$7:$D$38,2,FALSE)</f>
        <v>5.79</v>
      </c>
      <c r="L251" s="4">
        <f>VLOOKUP(C251,rosie!$B$7:$F$66,5,FALSE)</f>
        <v>1.18</v>
      </c>
      <c r="M251" s="4">
        <f>VLOOKUP($C251,rosie!$B$7:$D$38,3,FALSE)</f>
        <v>0</v>
      </c>
      <c r="N251" s="4" t="str">
        <f>VLOOKUP($C251,rosie!$B$7:$E$38,4,FALSE)</f>
        <v>l</v>
      </c>
      <c r="O251" s="4">
        <f t="shared" si="15"/>
        <v>0.73975046032751224</v>
      </c>
      <c r="P251" s="4">
        <f>VLOOKUP(A251,RESULTS!$A:$M,13,FALSE)</f>
        <v>1</v>
      </c>
      <c r="Q251" s="4">
        <v>2</v>
      </c>
      <c r="R251" s="4" t="str">
        <f>IF(VLOOKUP(C251,rosie!B:J,8,FALSE)=0,"x_x_x_x",VLOOKUP(C251,rosie!B:J,8,FALSE))</f>
        <v>4_5_31_2023</v>
      </c>
    </row>
    <row r="252" spans="1:18" x14ac:dyDescent="0.2">
      <c r="A252" t="s">
        <v>129</v>
      </c>
      <c r="B252">
        <v>247</v>
      </c>
      <c r="C252">
        <f t="shared" si="13"/>
        <v>247</v>
      </c>
      <c r="D252" t="str">
        <f t="shared" si="14"/>
        <v>247 (0)</v>
      </c>
      <c r="E252">
        <v>4.3949999999999996</v>
      </c>
      <c r="F252">
        <v>4.4000000000000004</v>
      </c>
      <c r="G252">
        <f>IFERROR(VLOOKUP(F252,'rt.comb'!$A:$B,2,FALSE),F252)</f>
        <v>4.4000000000000004</v>
      </c>
      <c r="H252" t="str">
        <f>IFERROR(VLOOKUP(G252,compounds!$A:$D,4,FALSE),"")</f>
        <v/>
      </c>
      <c r="I252">
        <v>19645489</v>
      </c>
      <c r="J252" s="4">
        <f t="shared" si="12"/>
        <v>57141843</v>
      </c>
      <c r="K252" s="4">
        <f>VLOOKUP($C252,rosie!$B$7:$D$38,2,FALSE)</f>
        <v>5.79</v>
      </c>
      <c r="L252" s="4">
        <f>VLOOKUP(C252,rosie!$B$7:$F$66,5,FALSE)</f>
        <v>1.18</v>
      </c>
      <c r="M252" s="4">
        <f>VLOOKUP($C252,rosie!$B$7:$D$38,3,FALSE)</f>
        <v>0</v>
      </c>
      <c r="N252" s="4" t="str">
        <f>VLOOKUP($C252,rosie!$B$7:$E$38,4,FALSE)</f>
        <v>l</v>
      </c>
      <c r="O252" s="4">
        <f t="shared" si="15"/>
        <v>0.89067916872751074</v>
      </c>
      <c r="P252" s="4">
        <f>VLOOKUP(A252,RESULTS!$A:$M,13,FALSE)</f>
        <v>1</v>
      </c>
      <c r="Q252" s="4">
        <v>2</v>
      </c>
      <c r="R252" s="4" t="str">
        <f>IF(VLOOKUP(C252,rosie!B:J,8,FALSE)=0,"x_x_x_x",VLOOKUP(C252,rosie!B:J,8,FALSE))</f>
        <v>4_5_31_2023</v>
      </c>
    </row>
    <row r="253" spans="1:18" x14ac:dyDescent="0.2">
      <c r="A253" t="s">
        <v>129</v>
      </c>
      <c r="B253">
        <v>247</v>
      </c>
      <c r="C253">
        <f t="shared" si="13"/>
        <v>247</v>
      </c>
      <c r="D253" t="str">
        <f t="shared" si="14"/>
        <v>247 (0)</v>
      </c>
      <c r="E253">
        <v>4.6360000000000001</v>
      </c>
      <c r="F253">
        <v>4.6399999999999997</v>
      </c>
      <c r="G253">
        <f>IFERROR(VLOOKUP(F253,'rt.comb'!$A:$B,2,FALSE),F253)</f>
        <v>4.6399999999999997</v>
      </c>
      <c r="H253" t="str">
        <f>IFERROR(VLOOKUP(G253,compounds!$A:$D,4,FALSE),"")</f>
        <v/>
      </c>
      <c r="I253">
        <v>6154850</v>
      </c>
      <c r="J253" s="4">
        <f t="shared" si="12"/>
        <v>57141843</v>
      </c>
      <c r="K253" s="4">
        <f>VLOOKUP($C253,rosie!$B$7:$D$38,2,FALSE)</f>
        <v>5.79</v>
      </c>
      <c r="L253" s="4">
        <f>VLOOKUP(C253,rosie!$B$7:$F$66,5,FALSE)</f>
        <v>1.18</v>
      </c>
      <c r="M253" s="4">
        <f>VLOOKUP($C253,rosie!$B$7:$D$38,3,FALSE)</f>
        <v>0</v>
      </c>
      <c r="N253" s="4" t="str">
        <f>VLOOKUP($C253,rosie!$B$7:$E$38,4,FALSE)</f>
        <v>l</v>
      </c>
      <c r="O253" s="4">
        <f t="shared" si="15"/>
        <v>0.27904607931329778</v>
      </c>
      <c r="P253" s="4">
        <f>VLOOKUP(A253,RESULTS!$A:$M,13,FALSE)</f>
        <v>1</v>
      </c>
      <c r="Q253" s="4">
        <v>2</v>
      </c>
      <c r="R253" s="4" t="str">
        <f>IF(VLOOKUP(C253,rosie!B:J,8,FALSE)=0,"x_x_x_x",VLOOKUP(C253,rosie!B:J,8,FALSE))</f>
        <v>4_5_31_2023</v>
      </c>
    </row>
    <row r="254" spans="1:18" x14ac:dyDescent="0.2">
      <c r="A254" t="s">
        <v>129</v>
      </c>
      <c r="B254">
        <v>247</v>
      </c>
      <c r="C254">
        <f t="shared" si="13"/>
        <v>247</v>
      </c>
      <c r="D254" t="str">
        <f t="shared" si="14"/>
        <v>247 (0)</v>
      </c>
      <c r="E254">
        <v>4.87</v>
      </c>
      <c r="F254">
        <v>4.87</v>
      </c>
      <c r="G254">
        <f>IFERROR(VLOOKUP(F254,'rt.comb'!$A:$B,2,FALSE),F254)</f>
        <v>4.87</v>
      </c>
      <c r="H254" t="str">
        <f>IFERROR(VLOOKUP(G254,compounds!$A:$D,4,FALSE),"")</f>
        <v/>
      </c>
      <c r="I254">
        <v>5280326</v>
      </c>
      <c r="J254" s="4">
        <f t="shared" si="12"/>
        <v>57141843</v>
      </c>
      <c r="K254" s="4">
        <f>VLOOKUP($C254,rosie!$B$7:$D$38,2,FALSE)</f>
        <v>5.79</v>
      </c>
      <c r="L254" s="4">
        <f>VLOOKUP(C254,rosie!$B$7:$F$66,5,FALSE)</f>
        <v>1.18</v>
      </c>
      <c r="M254" s="4">
        <f>VLOOKUP($C254,rosie!$B$7:$D$38,3,FALSE)</f>
        <v>0</v>
      </c>
      <c r="N254" s="4" t="str">
        <f>VLOOKUP($C254,rosie!$B$7:$E$38,4,FALSE)</f>
        <v>l</v>
      </c>
      <c r="O254" s="4">
        <f t="shared" si="15"/>
        <v>0.23939726683770823</v>
      </c>
      <c r="P254" s="4">
        <f>VLOOKUP(A254,RESULTS!$A:$M,13,FALSE)</f>
        <v>1</v>
      </c>
      <c r="Q254" s="4">
        <v>2</v>
      </c>
      <c r="R254" s="4" t="str">
        <f>IF(VLOOKUP(C254,rosie!B:J,8,FALSE)=0,"x_x_x_x",VLOOKUP(C254,rosie!B:J,8,FALSE))</f>
        <v>4_5_31_2023</v>
      </c>
    </row>
    <row r="255" spans="1:18" x14ac:dyDescent="0.2">
      <c r="A255" t="s">
        <v>129</v>
      </c>
      <c r="B255">
        <v>247</v>
      </c>
      <c r="C255">
        <f t="shared" si="13"/>
        <v>247</v>
      </c>
      <c r="D255" t="str">
        <f t="shared" si="14"/>
        <v>247 (0)</v>
      </c>
      <c r="E255">
        <v>5.4269999999999996</v>
      </c>
      <c r="F255">
        <v>5.43</v>
      </c>
      <c r="G255">
        <f>IFERROR(VLOOKUP(F255,'rt.comb'!$A:$B,2,FALSE),F255)</f>
        <v>5.43</v>
      </c>
      <c r="H255" t="str">
        <f>IFERROR(VLOOKUP(G255,compounds!$A:$D,4,FALSE),"")</f>
        <v>hydroxymethylpentanone</v>
      </c>
      <c r="I255">
        <v>301930103</v>
      </c>
      <c r="J255" s="4">
        <f t="shared" si="12"/>
        <v>57141843</v>
      </c>
      <c r="K255" s="4">
        <f>VLOOKUP($C255,rosie!$B$7:$D$38,2,FALSE)</f>
        <v>5.79</v>
      </c>
      <c r="L255" s="4">
        <f>VLOOKUP(C255,rosie!$B$7:$F$66,5,FALSE)</f>
        <v>1.18</v>
      </c>
      <c r="M255" s="4">
        <f>VLOOKUP($C255,rosie!$B$7:$D$38,3,FALSE)</f>
        <v>0</v>
      </c>
      <c r="N255" s="4" t="str">
        <f>VLOOKUP($C255,rosie!$B$7:$E$38,4,FALSE)</f>
        <v>l</v>
      </c>
      <c r="O255" s="4">
        <f t="shared" si="15"/>
        <v>13.688783880811096</v>
      </c>
      <c r="P255" s="4">
        <f>VLOOKUP(A255,RESULTS!$A:$M,13,FALSE)</f>
        <v>1</v>
      </c>
      <c r="Q255" s="4">
        <v>2</v>
      </c>
      <c r="R255" s="4" t="str">
        <f>IF(VLOOKUP(C255,rosie!B:J,8,FALSE)=0,"x_x_x_x",VLOOKUP(C255,rosie!B:J,8,FALSE))</f>
        <v>4_5_31_2023</v>
      </c>
    </row>
    <row r="256" spans="1:18" x14ac:dyDescent="0.2">
      <c r="A256" t="s">
        <v>129</v>
      </c>
      <c r="B256">
        <v>247</v>
      </c>
      <c r="C256">
        <f t="shared" si="13"/>
        <v>247</v>
      </c>
      <c r="D256" t="str">
        <f t="shared" si="14"/>
        <v>247 (0)</v>
      </c>
      <c r="E256">
        <v>5.6559999999999997</v>
      </c>
      <c r="F256">
        <v>5.66</v>
      </c>
      <c r="G256">
        <f>IFERROR(VLOOKUP(F256,'rt.comb'!$A:$B,2,FALSE),F256)</f>
        <v>5.66</v>
      </c>
      <c r="H256" t="str">
        <f>IFERROR(VLOOKUP(G256,compounds!$A:$D,4,FALSE),"")</f>
        <v/>
      </c>
      <c r="I256">
        <v>10401972</v>
      </c>
      <c r="J256" s="4">
        <f t="shared" si="12"/>
        <v>57141843</v>
      </c>
      <c r="K256" s="4">
        <f>VLOOKUP($C256,rosie!$B$7:$D$38,2,FALSE)</f>
        <v>5.79</v>
      </c>
      <c r="L256" s="4">
        <f>VLOOKUP(C256,rosie!$B$7:$F$66,5,FALSE)</f>
        <v>1.18</v>
      </c>
      <c r="M256" s="4">
        <f>VLOOKUP($C256,rosie!$B$7:$D$38,3,FALSE)</f>
        <v>0</v>
      </c>
      <c r="N256" s="4" t="str">
        <f>VLOOKUP($C256,rosie!$B$7:$E$38,4,FALSE)</f>
        <v>l</v>
      </c>
      <c r="O256" s="4">
        <f t="shared" si="15"/>
        <v>0.47160036454612259</v>
      </c>
      <c r="P256" s="4">
        <f>VLOOKUP(A256,RESULTS!$A:$M,13,FALSE)</f>
        <v>1</v>
      </c>
      <c r="Q256" s="4">
        <v>2</v>
      </c>
      <c r="R256" s="4" t="str">
        <f>IF(VLOOKUP(C256,rosie!B:J,8,FALSE)=0,"x_x_x_x",VLOOKUP(C256,rosie!B:J,8,FALSE))</f>
        <v>4_5_31_2023</v>
      </c>
    </row>
    <row r="257" spans="1:18" x14ac:dyDescent="0.2">
      <c r="A257" t="s">
        <v>129</v>
      </c>
      <c r="B257">
        <v>247</v>
      </c>
      <c r="C257">
        <f t="shared" si="13"/>
        <v>247</v>
      </c>
      <c r="D257" t="str">
        <f t="shared" si="14"/>
        <v>247 (0)</v>
      </c>
      <c r="E257">
        <v>5.7709999999999999</v>
      </c>
      <c r="F257">
        <v>5.77</v>
      </c>
      <c r="G257">
        <f>IFERROR(VLOOKUP(F257,'rt.comb'!$A:$B,2,FALSE),F257)</f>
        <v>5.76</v>
      </c>
      <c r="H257" t="str">
        <f>IFERROR(VLOOKUP(G257,compounds!$A:$D,4,FALSE),"")</f>
        <v>zhexenol</v>
      </c>
      <c r="I257">
        <v>591758040</v>
      </c>
      <c r="J257" s="4">
        <f t="shared" si="12"/>
        <v>57141843</v>
      </c>
      <c r="K257" s="4">
        <f>VLOOKUP($C257,rosie!$B$7:$D$38,2,FALSE)</f>
        <v>5.79</v>
      </c>
      <c r="L257" s="4">
        <f>VLOOKUP(C257,rosie!$B$7:$F$66,5,FALSE)</f>
        <v>1.18</v>
      </c>
      <c r="M257" s="4">
        <f>VLOOKUP($C257,rosie!$B$7:$D$38,3,FALSE)</f>
        <v>0</v>
      </c>
      <c r="N257" s="4" t="str">
        <f>VLOOKUP($C257,rosie!$B$7:$E$38,4,FALSE)</f>
        <v>l</v>
      </c>
      <c r="O257" s="4">
        <f t="shared" si="15"/>
        <v>26.828884694853915</v>
      </c>
      <c r="P257" s="4">
        <f>VLOOKUP(A257,RESULTS!$A:$M,13,FALSE)</f>
        <v>1</v>
      </c>
      <c r="Q257" s="4">
        <v>2</v>
      </c>
      <c r="R257" s="4" t="str">
        <f>IF(VLOOKUP(C257,rosie!B:J,8,FALSE)=0,"x_x_x_x",VLOOKUP(C257,rosie!B:J,8,FALSE))</f>
        <v>4_5_31_2023</v>
      </c>
    </row>
    <row r="258" spans="1:18" x14ac:dyDescent="0.2">
      <c r="A258" t="s">
        <v>129</v>
      </c>
      <c r="B258">
        <v>247</v>
      </c>
      <c r="C258">
        <f t="shared" si="13"/>
        <v>247</v>
      </c>
      <c r="D258" t="str">
        <f t="shared" si="14"/>
        <v>247 (0)</v>
      </c>
      <c r="E258">
        <v>5.8689999999999998</v>
      </c>
      <c r="F258">
        <v>5.87</v>
      </c>
      <c r="G258">
        <f>IFERROR(VLOOKUP(F258,'rt.comb'!$A:$B,2,FALSE),F258)</f>
        <v>5.87</v>
      </c>
      <c r="H258" t="str">
        <f>IFERROR(VLOOKUP(G258,compounds!$A:$D,4,FALSE),"")</f>
        <v/>
      </c>
      <c r="I258">
        <v>122246862</v>
      </c>
      <c r="J258" s="4">
        <f t="shared" ref="J258:J321" si="16">SUMIFS($I:$I,$A:$A,A258,G:G,19.5)</f>
        <v>57141843</v>
      </c>
      <c r="K258" s="4">
        <f>VLOOKUP($C258,rosie!$B$7:$D$38,2,FALSE)</f>
        <v>5.79</v>
      </c>
      <c r="L258" s="4">
        <f>VLOOKUP(C258,rosie!$B$7:$F$66,5,FALSE)</f>
        <v>1.18</v>
      </c>
      <c r="M258" s="4">
        <f>VLOOKUP($C258,rosie!$B$7:$D$38,3,FALSE)</f>
        <v>0</v>
      </c>
      <c r="N258" s="4" t="str">
        <f>VLOOKUP($C258,rosie!$B$7:$E$38,4,FALSE)</f>
        <v>l</v>
      </c>
      <c r="O258" s="4">
        <f t="shared" si="15"/>
        <v>5.542378376313601</v>
      </c>
      <c r="P258" s="4">
        <f>VLOOKUP(A258,RESULTS!$A:$M,13,FALSE)</f>
        <v>1</v>
      </c>
      <c r="Q258" s="4">
        <v>2</v>
      </c>
      <c r="R258" s="4" t="str">
        <f>IF(VLOOKUP(C258,rosie!B:J,8,FALSE)=0,"x_x_x_x",VLOOKUP(C258,rosie!B:J,8,FALSE))</f>
        <v>4_5_31_2023</v>
      </c>
    </row>
    <row r="259" spans="1:18" x14ac:dyDescent="0.2">
      <c r="A259" t="s">
        <v>129</v>
      </c>
      <c r="B259">
        <v>247</v>
      </c>
      <c r="C259">
        <f t="shared" ref="C259:C322" si="17">VALUE(IF(B259="",LEFT(A259,FIND("-",A259)-1),B259))</f>
        <v>247</v>
      </c>
      <c r="D259" t="str">
        <f t="shared" ref="D259:D322" si="18">C259&amp;" ("&amp;M259&amp;")"</f>
        <v>247 (0)</v>
      </c>
      <c r="E259">
        <v>6.1130000000000004</v>
      </c>
      <c r="F259">
        <v>6.11</v>
      </c>
      <c r="G259">
        <f>IFERROR(VLOOKUP(F259,'rt.comb'!$A:$B,2,FALSE),F259)</f>
        <v>6.11</v>
      </c>
      <c r="H259" t="str">
        <f>IFERROR(VLOOKUP(G259,compounds!$A:$D,4,FALSE),"")</f>
        <v/>
      </c>
      <c r="I259">
        <v>41037581</v>
      </c>
      <c r="J259" s="4">
        <f t="shared" si="16"/>
        <v>57141843</v>
      </c>
      <c r="K259" s="4">
        <f>VLOOKUP($C259,rosie!$B$7:$D$38,2,FALSE)</f>
        <v>5.79</v>
      </c>
      <c r="L259" s="4">
        <f>VLOOKUP(C259,rosie!$B$7:$F$66,5,FALSE)</f>
        <v>1.18</v>
      </c>
      <c r="M259" s="4">
        <f>VLOOKUP($C259,rosie!$B$7:$D$38,3,FALSE)</f>
        <v>0</v>
      </c>
      <c r="N259" s="4" t="str">
        <f>VLOOKUP($C259,rosie!$B$7:$E$38,4,FALSE)</f>
        <v>l</v>
      </c>
      <c r="O259" s="4">
        <f t="shared" ref="O259:O322" si="19">IFERROR((30/J259*I259)/K259/Q259,0)</f>
        <v>1.860545111993287</v>
      </c>
      <c r="P259" s="4">
        <f>VLOOKUP(A259,RESULTS!$A:$M,13,FALSE)</f>
        <v>1</v>
      </c>
      <c r="Q259" s="4">
        <v>2</v>
      </c>
      <c r="R259" s="4" t="str">
        <f>IF(VLOOKUP(C259,rosie!B:J,8,FALSE)=0,"x_x_x_x",VLOOKUP(C259,rosie!B:J,8,FALSE))</f>
        <v>4_5_31_2023</v>
      </c>
    </row>
    <row r="260" spans="1:18" x14ac:dyDescent="0.2">
      <c r="A260" t="s">
        <v>129</v>
      </c>
      <c r="B260">
        <v>247</v>
      </c>
      <c r="C260">
        <f t="shared" si="17"/>
        <v>247</v>
      </c>
      <c r="D260" t="str">
        <f t="shared" si="18"/>
        <v>247 (0)</v>
      </c>
      <c r="E260">
        <v>6.7220000000000004</v>
      </c>
      <c r="F260">
        <v>6.72</v>
      </c>
      <c r="G260">
        <f>IFERROR(VLOOKUP(F260,'rt.comb'!$A:$B,2,FALSE),F260)</f>
        <v>6.72</v>
      </c>
      <c r="H260" t="str">
        <f>IFERROR(VLOOKUP(G260,compounds!$A:$D,4,FALSE),"")</f>
        <v/>
      </c>
      <c r="I260">
        <v>13674541</v>
      </c>
      <c r="J260" s="4">
        <f t="shared" si="16"/>
        <v>57141843</v>
      </c>
      <c r="K260" s="4">
        <f>VLOOKUP($C260,rosie!$B$7:$D$38,2,FALSE)</f>
        <v>5.79</v>
      </c>
      <c r="L260" s="4">
        <f>VLOOKUP(C260,rosie!$B$7:$F$66,5,FALSE)</f>
        <v>1.18</v>
      </c>
      <c r="M260" s="4">
        <f>VLOOKUP($C260,rosie!$B$7:$D$38,3,FALSE)</f>
        <v>0</v>
      </c>
      <c r="N260" s="4" t="str">
        <f>VLOOKUP($C260,rosie!$B$7:$E$38,4,FALSE)</f>
        <v>l</v>
      </c>
      <c r="O260" s="4">
        <f t="shared" si="19"/>
        <v>0.61997076329381584</v>
      </c>
      <c r="P260" s="4">
        <f>VLOOKUP(A260,RESULTS!$A:$M,13,FALSE)</f>
        <v>1</v>
      </c>
      <c r="Q260" s="4">
        <v>2</v>
      </c>
      <c r="R260" s="4" t="str">
        <f>IF(VLOOKUP(C260,rosie!B:J,8,FALSE)=0,"x_x_x_x",VLOOKUP(C260,rosie!B:J,8,FALSE))</f>
        <v>4_5_31_2023</v>
      </c>
    </row>
    <row r="261" spans="1:18" x14ac:dyDescent="0.2">
      <c r="A261" t="s">
        <v>129</v>
      </c>
      <c r="B261">
        <v>247</v>
      </c>
      <c r="C261">
        <f t="shared" si="17"/>
        <v>247</v>
      </c>
      <c r="D261" t="str">
        <f t="shared" si="18"/>
        <v>247 (0)</v>
      </c>
      <c r="E261">
        <v>6.968</v>
      </c>
      <c r="F261">
        <v>6.97</v>
      </c>
      <c r="G261">
        <f>IFERROR(VLOOKUP(F261,'rt.comb'!$A:$B,2,FALSE),F261)</f>
        <v>6.97</v>
      </c>
      <c r="H261" t="str">
        <f>IFERROR(VLOOKUP(G261,compounds!$A:$D,4,FALSE),"")</f>
        <v>nonane</v>
      </c>
      <c r="I261">
        <v>18728093</v>
      </c>
      <c r="J261" s="4">
        <f t="shared" si="16"/>
        <v>57141843</v>
      </c>
      <c r="K261" s="4">
        <f>VLOOKUP($C261,rosie!$B$7:$D$38,2,FALSE)</f>
        <v>5.79</v>
      </c>
      <c r="L261" s="4">
        <f>VLOOKUP(C261,rosie!$B$7:$F$66,5,FALSE)</f>
        <v>1.18</v>
      </c>
      <c r="M261" s="4">
        <f>VLOOKUP($C261,rosie!$B$7:$D$38,3,FALSE)</f>
        <v>0</v>
      </c>
      <c r="N261" s="4" t="str">
        <f>VLOOKUP($C261,rosie!$B$7:$E$38,4,FALSE)</f>
        <v>l</v>
      </c>
      <c r="O261" s="4">
        <f t="shared" si="19"/>
        <v>0.84908664299939351</v>
      </c>
      <c r="P261" s="4">
        <f>VLOOKUP(A261,RESULTS!$A:$M,13,FALSE)</f>
        <v>1</v>
      </c>
      <c r="Q261" s="4">
        <v>2</v>
      </c>
      <c r="R261" s="4" t="str">
        <f>IF(VLOOKUP(C261,rosie!B:J,8,FALSE)=0,"x_x_x_x",VLOOKUP(C261,rosie!B:J,8,FALSE))</f>
        <v>4_5_31_2023</v>
      </c>
    </row>
    <row r="262" spans="1:18" x14ac:dyDescent="0.2">
      <c r="A262" t="s">
        <v>129</v>
      </c>
      <c r="B262">
        <v>247</v>
      </c>
      <c r="C262">
        <f t="shared" si="17"/>
        <v>247</v>
      </c>
      <c r="D262" t="str">
        <f t="shared" si="18"/>
        <v>247 (0)</v>
      </c>
      <c r="E262">
        <v>7.0940000000000003</v>
      </c>
      <c r="F262">
        <v>7.09</v>
      </c>
      <c r="G262">
        <f>IFERROR(VLOOKUP(F262,'rt.comb'!$A:$B,2,FALSE),F262)</f>
        <v>7.1</v>
      </c>
      <c r="H262" t="str">
        <f>IFERROR(VLOOKUP(G262,compounds!$A:$D,4,FALSE),"")</f>
        <v>heptanal</v>
      </c>
      <c r="I262">
        <v>17470397</v>
      </c>
      <c r="J262" s="4">
        <f t="shared" si="16"/>
        <v>57141843</v>
      </c>
      <c r="K262" s="4">
        <f>VLOOKUP($C262,rosie!$B$7:$D$38,2,FALSE)</f>
        <v>5.79</v>
      </c>
      <c r="L262" s="4">
        <f>VLOOKUP(C262,rosie!$B$7:$F$66,5,FALSE)</f>
        <v>1.18</v>
      </c>
      <c r="M262" s="4">
        <f>VLOOKUP($C262,rosie!$B$7:$D$38,3,FALSE)</f>
        <v>0</v>
      </c>
      <c r="N262" s="4" t="str">
        <f>VLOOKUP($C262,rosie!$B$7:$E$38,4,FALSE)</f>
        <v>l</v>
      </c>
      <c r="O262" s="4">
        <f t="shared" si="19"/>
        <v>0.79206573464776553</v>
      </c>
      <c r="P262" s="4">
        <f>VLOOKUP(A262,RESULTS!$A:$M,13,FALSE)</f>
        <v>1</v>
      </c>
      <c r="Q262" s="4">
        <v>2</v>
      </c>
      <c r="R262" s="4" t="str">
        <f>IF(VLOOKUP(C262,rosie!B:J,8,FALSE)=0,"x_x_x_x",VLOOKUP(C262,rosie!B:J,8,FALSE))</f>
        <v>4_5_31_2023</v>
      </c>
    </row>
    <row r="263" spans="1:18" x14ac:dyDescent="0.2">
      <c r="A263" t="s">
        <v>129</v>
      </c>
      <c r="B263">
        <v>247</v>
      </c>
      <c r="C263">
        <f t="shared" si="17"/>
        <v>247</v>
      </c>
      <c r="D263" t="str">
        <f t="shared" si="18"/>
        <v>247 (0)</v>
      </c>
      <c r="E263">
        <v>7.51</v>
      </c>
      <c r="F263">
        <v>7.51</v>
      </c>
      <c r="G263">
        <f>IFERROR(VLOOKUP(F263,'rt.comb'!$A:$B,2,FALSE),F263)</f>
        <v>7.51</v>
      </c>
      <c r="H263" t="str">
        <f>IFERROR(VLOOKUP(G263,compounds!$A:$D,4,FALSE),"")</f>
        <v>cyclopentane</v>
      </c>
      <c r="I263">
        <v>10611613</v>
      </c>
      <c r="J263" s="4">
        <f t="shared" si="16"/>
        <v>57141843</v>
      </c>
      <c r="K263" s="4">
        <f>VLOOKUP($C263,rosie!$B$7:$D$38,2,FALSE)</f>
        <v>5.79</v>
      </c>
      <c r="L263" s="4">
        <f>VLOOKUP(C263,rosie!$B$7:$F$66,5,FALSE)</f>
        <v>1.18</v>
      </c>
      <c r="M263" s="4">
        <f>VLOOKUP($C263,rosie!$B$7:$D$38,3,FALSE)</f>
        <v>0</v>
      </c>
      <c r="N263" s="4" t="str">
        <f>VLOOKUP($C263,rosie!$B$7:$E$38,4,FALSE)</f>
        <v>l</v>
      </c>
      <c r="O263" s="4">
        <f t="shared" si="19"/>
        <v>0.48110498271119878</v>
      </c>
      <c r="P263" s="4">
        <f>VLOOKUP(A263,RESULTS!$A:$M,13,FALSE)</f>
        <v>1</v>
      </c>
      <c r="Q263" s="4">
        <v>2</v>
      </c>
      <c r="R263" s="4" t="str">
        <f>IF(VLOOKUP(C263,rosie!B:J,8,FALSE)=0,"x_x_x_x",VLOOKUP(C263,rosie!B:J,8,FALSE))</f>
        <v>4_5_31_2023</v>
      </c>
    </row>
    <row r="264" spans="1:18" x14ac:dyDescent="0.2">
      <c r="A264" t="s">
        <v>129</v>
      </c>
      <c r="B264">
        <v>247</v>
      </c>
      <c r="C264">
        <f t="shared" si="17"/>
        <v>247</v>
      </c>
      <c r="D264" t="str">
        <f t="shared" si="18"/>
        <v>247 (0)</v>
      </c>
      <c r="E264">
        <v>8.1820000000000004</v>
      </c>
      <c r="F264">
        <v>8.18</v>
      </c>
      <c r="G264">
        <f>IFERROR(VLOOKUP(F264,'rt.comb'!$A:$B,2,FALSE),F264)</f>
        <v>8.18</v>
      </c>
      <c r="H264" t="str">
        <f>IFERROR(VLOOKUP(G264,compounds!$A:$D,4,FALSE),"")</f>
        <v/>
      </c>
      <c r="I264">
        <v>14763021</v>
      </c>
      <c r="J264" s="4">
        <f t="shared" si="16"/>
        <v>57141843</v>
      </c>
      <c r="K264" s="4">
        <f>VLOOKUP($C264,rosie!$B$7:$D$38,2,FALSE)</f>
        <v>5.79</v>
      </c>
      <c r="L264" s="4">
        <f>VLOOKUP(C264,rosie!$B$7:$F$66,5,FALSE)</f>
        <v>1.18</v>
      </c>
      <c r="M264" s="4">
        <f>VLOOKUP($C264,rosie!$B$7:$D$38,3,FALSE)</f>
        <v>0</v>
      </c>
      <c r="N264" s="4" t="str">
        <f>VLOOKUP($C264,rosie!$B$7:$E$38,4,FALSE)</f>
        <v>l</v>
      </c>
      <c r="O264" s="4">
        <f t="shared" si="19"/>
        <v>0.66931982564479731</v>
      </c>
      <c r="P264" s="4">
        <f>VLOOKUP(A264,RESULTS!$A:$M,13,FALSE)</f>
        <v>1</v>
      </c>
      <c r="Q264" s="4">
        <v>2</v>
      </c>
      <c r="R264" s="4" t="str">
        <f>IF(VLOOKUP(C264,rosie!B:J,8,FALSE)=0,"x_x_x_x",VLOOKUP(C264,rosie!B:J,8,FALSE))</f>
        <v>4_5_31_2023</v>
      </c>
    </row>
    <row r="265" spans="1:18" x14ac:dyDescent="0.2">
      <c r="A265" t="s">
        <v>129</v>
      </c>
      <c r="B265">
        <v>247</v>
      </c>
      <c r="C265">
        <f t="shared" si="17"/>
        <v>247</v>
      </c>
      <c r="D265" t="str">
        <f t="shared" si="18"/>
        <v>247 (0)</v>
      </c>
      <c r="E265">
        <v>8.3870000000000005</v>
      </c>
      <c r="F265">
        <v>8.39</v>
      </c>
      <c r="G265">
        <f>IFERROR(VLOOKUP(F265,'rt.comb'!$A:$B,2,FALSE),F265)</f>
        <v>8.39</v>
      </c>
      <c r="H265" t="str">
        <f>IFERROR(VLOOKUP(G265,compounds!$A:$D,4,FALSE),"")</f>
        <v/>
      </c>
      <c r="I265">
        <v>6512066</v>
      </c>
      <c r="J265" s="4">
        <f t="shared" si="16"/>
        <v>57141843</v>
      </c>
      <c r="K265" s="4">
        <f>VLOOKUP($C265,rosie!$B$7:$D$38,2,FALSE)</f>
        <v>5.79</v>
      </c>
      <c r="L265" s="4">
        <f>VLOOKUP(C265,rosie!$B$7:$F$66,5,FALSE)</f>
        <v>1.18</v>
      </c>
      <c r="M265" s="4">
        <f>VLOOKUP($C265,rosie!$B$7:$D$38,3,FALSE)</f>
        <v>0</v>
      </c>
      <c r="N265" s="4" t="str">
        <f>VLOOKUP($C265,rosie!$B$7:$E$38,4,FALSE)</f>
        <v>l</v>
      </c>
      <c r="O265" s="4">
        <f t="shared" si="19"/>
        <v>0.2952413926463569</v>
      </c>
      <c r="P265" s="4">
        <f>VLOOKUP(A265,RESULTS!$A:$M,13,FALSE)</f>
        <v>1</v>
      </c>
      <c r="Q265" s="4">
        <v>2</v>
      </c>
      <c r="R265" s="4" t="str">
        <f>IF(VLOOKUP(C265,rosie!B:J,8,FALSE)=0,"x_x_x_x",VLOOKUP(C265,rosie!B:J,8,FALSE))</f>
        <v>4_5_31_2023</v>
      </c>
    </row>
    <row r="266" spans="1:18" x14ac:dyDescent="0.2">
      <c r="A266" t="s">
        <v>129</v>
      </c>
      <c r="B266">
        <v>247</v>
      </c>
      <c r="C266">
        <f t="shared" si="17"/>
        <v>247</v>
      </c>
      <c r="D266" t="str">
        <f t="shared" si="18"/>
        <v>247 (0)</v>
      </c>
      <c r="E266">
        <v>8.4710000000000001</v>
      </c>
      <c r="F266">
        <v>8.4700000000000006</v>
      </c>
      <c r="G266">
        <f>IFERROR(VLOOKUP(F266,'rt.comb'!$A:$B,2,FALSE),F266)</f>
        <v>8.4700000000000006</v>
      </c>
      <c r="H266" t="str">
        <f>IFERROR(VLOOKUP(G266,compounds!$A:$D,4,FALSE),"")</f>
        <v/>
      </c>
      <c r="I266">
        <v>12963522</v>
      </c>
      <c r="J266" s="4">
        <f t="shared" si="16"/>
        <v>57141843</v>
      </c>
      <c r="K266" s="4">
        <f>VLOOKUP($C266,rosie!$B$7:$D$38,2,FALSE)</f>
        <v>5.79</v>
      </c>
      <c r="L266" s="4">
        <f>VLOOKUP(C266,rosie!$B$7:$F$66,5,FALSE)</f>
        <v>1.18</v>
      </c>
      <c r="M266" s="4">
        <f>VLOOKUP($C266,rosie!$B$7:$D$38,3,FALSE)</f>
        <v>0</v>
      </c>
      <c r="N266" s="4" t="str">
        <f>VLOOKUP($C266,rosie!$B$7:$E$38,4,FALSE)</f>
        <v>l</v>
      </c>
      <c r="O266" s="4">
        <f t="shared" si="19"/>
        <v>0.58773487382985456</v>
      </c>
      <c r="P266" s="4">
        <f>VLOOKUP(A266,RESULTS!$A:$M,13,FALSE)</f>
        <v>1</v>
      </c>
      <c r="Q266" s="4">
        <v>2</v>
      </c>
      <c r="R266" s="4" t="str">
        <f>IF(VLOOKUP(C266,rosie!B:J,8,FALSE)=0,"x_x_x_x",VLOOKUP(C266,rosie!B:J,8,FALSE))</f>
        <v>4_5_31_2023</v>
      </c>
    </row>
    <row r="267" spans="1:18" x14ac:dyDescent="0.2">
      <c r="A267" t="s">
        <v>129</v>
      </c>
      <c r="B267">
        <v>247</v>
      </c>
      <c r="C267">
        <f t="shared" si="17"/>
        <v>247</v>
      </c>
      <c r="D267" t="str">
        <f t="shared" si="18"/>
        <v>247 (0)</v>
      </c>
      <c r="E267">
        <v>8.8960000000000008</v>
      </c>
      <c r="F267">
        <v>8.9</v>
      </c>
      <c r="G267">
        <f>IFERROR(VLOOKUP(F267,'rt.comb'!$A:$B,2,FALSE),F267)</f>
        <v>8.92</v>
      </c>
      <c r="H267" t="str">
        <f>IFERROR(VLOOKUP(G267,compounds!$A:$D,4,FALSE),"")</f>
        <v/>
      </c>
      <c r="I267">
        <v>38633631</v>
      </c>
      <c r="J267" s="4">
        <f t="shared" si="16"/>
        <v>57141843</v>
      </c>
      <c r="K267" s="4">
        <f>VLOOKUP($C267,rosie!$B$7:$D$38,2,FALSE)</f>
        <v>5.79</v>
      </c>
      <c r="L267" s="4">
        <f>VLOOKUP(C267,rosie!$B$7:$F$66,5,FALSE)</f>
        <v>1.18</v>
      </c>
      <c r="M267" s="4">
        <f>VLOOKUP($C267,rosie!$B$7:$D$38,3,FALSE)</f>
        <v>0</v>
      </c>
      <c r="N267" s="4" t="str">
        <f>VLOOKUP($C267,rosie!$B$7:$E$38,4,FALSE)</f>
        <v>l</v>
      </c>
      <c r="O267" s="4">
        <f t="shared" si="19"/>
        <v>1.7515558072392796</v>
      </c>
      <c r="P267" s="4">
        <f>VLOOKUP(A267,RESULTS!$A:$M,13,FALSE)</f>
        <v>1</v>
      </c>
      <c r="Q267" s="4">
        <v>2</v>
      </c>
      <c r="R267" s="4" t="str">
        <f>IF(VLOOKUP(C267,rosie!B:J,8,FALSE)=0,"x_x_x_x",VLOOKUP(C267,rosie!B:J,8,FALSE))</f>
        <v>4_5_31_2023</v>
      </c>
    </row>
    <row r="268" spans="1:18" x14ac:dyDescent="0.2">
      <c r="A268" t="s">
        <v>129</v>
      </c>
      <c r="B268">
        <v>247</v>
      </c>
      <c r="C268">
        <f t="shared" si="17"/>
        <v>247</v>
      </c>
      <c r="D268" t="str">
        <f t="shared" si="18"/>
        <v>247 (0)</v>
      </c>
      <c r="E268">
        <v>9.82</v>
      </c>
      <c r="F268">
        <v>9.82</v>
      </c>
      <c r="G268">
        <f>IFERROR(VLOOKUP(F268,'rt.comb'!$A:$B,2,FALSE),F268)</f>
        <v>9.82</v>
      </c>
      <c r="H268" t="str">
        <f>IFERROR(VLOOKUP(G268,compounds!$A:$D,4,FALSE),"")</f>
        <v>sixmethyl</v>
      </c>
      <c r="I268">
        <v>19270561</v>
      </c>
      <c r="J268" s="4">
        <f t="shared" si="16"/>
        <v>57141843</v>
      </c>
      <c r="K268" s="4">
        <f>VLOOKUP($C268,rosie!$B$7:$D$38,2,FALSE)</f>
        <v>5.79</v>
      </c>
      <c r="L268" s="4">
        <f>VLOOKUP(C268,rosie!$B$7:$F$66,5,FALSE)</f>
        <v>1.18</v>
      </c>
      <c r="M268" s="4">
        <f>VLOOKUP($C268,rosie!$B$7:$D$38,3,FALSE)</f>
        <v>0</v>
      </c>
      <c r="N268" s="4" t="str">
        <f>VLOOKUP($C268,rosie!$B$7:$E$38,4,FALSE)</f>
        <v>l</v>
      </c>
      <c r="O268" s="4">
        <f t="shared" si="19"/>
        <v>0.87368083596151702</v>
      </c>
      <c r="P268" s="4">
        <f>VLOOKUP(A268,RESULTS!$A:$M,13,FALSE)</f>
        <v>1</v>
      </c>
      <c r="Q268" s="4">
        <v>2</v>
      </c>
      <c r="R268" s="4" t="str">
        <f>IF(VLOOKUP(C268,rosie!B:J,8,FALSE)=0,"x_x_x_x",VLOOKUP(C268,rosie!B:J,8,FALSE))</f>
        <v>4_5_31_2023</v>
      </c>
    </row>
    <row r="269" spans="1:18" x14ac:dyDescent="0.2">
      <c r="A269" t="s">
        <v>129</v>
      </c>
      <c r="B269">
        <v>247</v>
      </c>
      <c r="C269">
        <f t="shared" si="17"/>
        <v>247</v>
      </c>
      <c r="D269" t="str">
        <f t="shared" si="18"/>
        <v>247 (0)</v>
      </c>
      <c r="E269">
        <v>9.9239999999999995</v>
      </c>
      <c r="F269">
        <v>9.92</v>
      </c>
      <c r="G269">
        <f>IFERROR(VLOOKUP(F269,'rt.comb'!$A:$B,2,FALSE),F269)</f>
        <v>9.92</v>
      </c>
      <c r="H269" t="str">
        <f>IFERROR(VLOOKUP(G269,compounds!$A:$D,4,FALSE),"")</f>
        <v/>
      </c>
      <c r="I269">
        <v>26212646</v>
      </c>
      <c r="J269" s="4">
        <f t="shared" si="16"/>
        <v>57141843</v>
      </c>
      <c r="K269" s="4">
        <f>VLOOKUP($C269,rosie!$B$7:$D$38,2,FALSE)</f>
        <v>5.79</v>
      </c>
      <c r="L269" s="4">
        <f>VLOOKUP(C269,rosie!$B$7:$F$66,5,FALSE)</f>
        <v>1.18</v>
      </c>
      <c r="M269" s="4">
        <f>VLOOKUP($C269,rosie!$B$7:$D$38,3,FALSE)</f>
        <v>0</v>
      </c>
      <c r="N269" s="4" t="str">
        <f>VLOOKUP($C269,rosie!$B$7:$E$38,4,FALSE)</f>
        <v>l</v>
      </c>
      <c r="O269" s="4">
        <f t="shared" si="19"/>
        <v>1.1884182546654098</v>
      </c>
      <c r="P269" s="4">
        <f>VLOOKUP(A269,RESULTS!$A:$M,13,FALSE)</f>
        <v>1</v>
      </c>
      <c r="Q269" s="4">
        <v>2</v>
      </c>
      <c r="R269" s="4" t="str">
        <f>IF(VLOOKUP(C269,rosie!B:J,8,FALSE)=0,"x_x_x_x",VLOOKUP(C269,rosie!B:J,8,FALSE))</f>
        <v>4_5_31_2023</v>
      </c>
    </row>
    <row r="270" spans="1:18" x14ac:dyDescent="0.2">
      <c r="A270" t="s">
        <v>129</v>
      </c>
      <c r="B270">
        <v>247</v>
      </c>
      <c r="C270">
        <f t="shared" si="17"/>
        <v>247</v>
      </c>
      <c r="D270" t="str">
        <f t="shared" si="18"/>
        <v>247 (0)</v>
      </c>
      <c r="E270">
        <v>10.157999999999999</v>
      </c>
      <c r="F270">
        <v>10.16</v>
      </c>
      <c r="G270">
        <f>IFERROR(VLOOKUP(F270,'rt.comb'!$A:$B,2,FALSE),F270)</f>
        <v>10.16</v>
      </c>
      <c r="H270" t="str">
        <f>IFERROR(VLOOKUP(G270,compounds!$A:$D,4,FALSE),"")</f>
        <v>decane</v>
      </c>
      <c r="I270">
        <v>7742926</v>
      </c>
      <c r="J270" s="4">
        <f t="shared" si="16"/>
        <v>57141843</v>
      </c>
      <c r="K270" s="4">
        <f>VLOOKUP($C270,rosie!$B$7:$D$38,2,FALSE)</f>
        <v>5.79</v>
      </c>
      <c r="L270" s="4">
        <f>VLOOKUP(C270,rosie!$B$7:$F$66,5,FALSE)</f>
        <v>1.18</v>
      </c>
      <c r="M270" s="4">
        <f>VLOOKUP($C270,rosie!$B$7:$D$38,3,FALSE)</f>
        <v>0</v>
      </c>
      <c r="N270" s="4" t="str">
        <f>VLOOKUP($C270,rosie!$B$7:$E$38,4,FALSE)</f>
        <v>l</v>
      </c>
      <c r="O270" s="4">
        <f t="shared" si="19"/>
        <v>0.35104562137387513</v>
      </c>
      <c r="P270" s="4">
        <f>VLOOKUP(A270,RESULTS!$A:$M,13,FALSE)</f>
        <v>1</v>
      </c>
      <c r="Q270" s="4">
        <v>2</v>
      </c>
      <c r="R270" s="4" t="str">
        <f>IF(VLOOKUP(C270,rosie!B:J,8,FALSE)=0,"x_x_x_x",VLOOKUP(C270,rosie!B:J,8,FALSE))</f>
        <v>4_5_31_2023</v>
      </c>
    </row>
    <row r="271" spans="1:18" x14ac:dyDescent="0.2">
      <c r="A271" t="s">
        <v>129</v>
      </c>
      <c r="B271">
        <v>247</v>
      </c>
      <c r="C271">
        <f t="shared" si="17"/>
        <v>247</v>
      </c>
      <c r="D271" t="str">
        <f t="shared" si="18"/>
        <v>247 (0)</v>
      </c>
      <c r="E271">
        <v>10.307</v>
      </c>
      <c r="F271">
        <v>10.31</v>
      </c>
      <c r="G271">
        <f>IFERROR(VLOOKUP(F271,'rt.comb'!$A:$B,2,FALSE),F271)</f>
        <v>10.31</v>
      </c>
      <c r="H271" t="str">
        <f>IFERROR(VLOOKUP(G271,compounds!$A:$D,4,FALSE),"")</f>
        <v>octanal</v>
      </c>
      <c r="I271">
        <v>64002560</v>
      </c>
      <c r="J271" s="4">
        <f t="shared" si="16"/>
        <v>57141843</v>
      </c>
      <c r="K271" s="4">
        <f>VLOOKUP($C271,rosie!$B$7:$D$38,2,FALSE)</f>
        <v>5.79</v>
      </c>
      <c r="L271" s="4">
        <f>VLOOKUP(C271,rosie!$B$7:$F$66,5,FALSE)</f>
        <v>1.18</v>
      </c>
      <c r="M271" s="4">
        <f>VLOOKUP($C271,rosie!$B$7:$D$38,3,FALSE)</f>
        <v>0</v>
      </c>
      <c r="N271" s="4" t="str">
        <f>VLOOKUP($C271,rosie!$B$7:$E$38,4,FALSE)</f>
        <v>l</v>
      </c>
      <c r="O271" s="4">
        <f t="shared" si="19"/>
        <v>2.9017219646318106</v>
      </c>
      <c r="P271" s="4">
        <f>VLOOKUP(A271,RESULTS!$A:$M,13,FALSE)</f>
        <v>1</v>
      </c>
      <c r="Q271" s="4">
        <v>2</v>
      </c>
      <c r="R271" s="4" t="str">
        <f>IF(VLOOKUP(C271,rosie!B:J,8,FALSE)=0,"x_x_x_x",VLOOKUP(C271,rosie!B:J,8,FALSE))</f>
        <v>4_5_31_2023</v>
      </c>
    </row>
    <row r="272" spans="1:18" x14ac:dyDescent="0.2">
      <c r="A272" t="s">
        <v>129</v>
      </c>
      <c r="B272">
        <v>247</v>
      </c>
      <c r="C272">
        <f t="shared" si="17"/>
        <v>247</v>
      </c>
      <c r="D272" t="str">
        <f t="shared" si="18"/>
        <v>247 (0)</v>
      </c>
      <c r="E272">
        <v>10.465</v>
      </c>
      <c r="F272">
        <v>10.47</v>
      </c>
      <c r="G272">
        <f>IFERROR(VLOOKUP(F272,'rt.comb'!$A:$B,2,FALSE),F272)</f>
        <v>10.48</v>
      </c>
      <c r="H272" t="str">
        <f>IFERROR(VLOOKUP(G272,compounds!$A:$D,4,FALSE),"")</f>
        <v>z3hex</v>
      </c>
      <c r="I272">
        <v>38747766</v>
      </c>
      <c r="J272" s="4">
        <f t="shared" si="16"/>
        <v>57141843</v>
      </c>
      <c r="K272" s="4">
        <f>VLOOKUP($C272,rosie!$B$7:$D$38,2,FALSE)</f>
        <v>5.79</v>
      </c>
      <c r="L272" s="4">
        <f>VLOOKUP(C272,rosie!$B$7:$F$66,5,FALSE)</f>
        <v>1.18</v>
      </c>
      <c r="M272" s="4">
        <f>VLOOKUP($C272,rosie!$B$7:$D$38,3,FALSE)</f>
        <v>0</v>
      </c>
      <c r="N272" s="4" t="str">
        <f>VLOOKUP($C272,rosie!$B$7:$E$38,4,FALSE)</f>
        <v>l</v>
      </c>
      <c r="O272" s="4">
        <f t="shared" si="19"/>
        <v>1.7567304133243056</v>
      </c>
      <c r="P272" s="4">
        <f>VLOOKUP(A272,RESULTS!$A:$M,13,FALSE)</f>
        <v>1</v>
      </c>
      <c r="Q272" s="4">
        <v>2</v>
      </c>
      <c r="R272" s="4" t="str">
        <f>IF(VLOOKUP(C272,rosie!B:J,8,FALSE)=0,"x_x_x_x",VLOOKUP(C272,rosie!B:J,8,FALSE))</f>
        <v>4_5_31_2023</v>
      </c>
    </row>
    <row r="273" spans="1:18" x14ac:dyDescent="0.2">
      <c r="A273" t="s">
        <v>129</v>
      </c>
      <c r="B273">
        <v>247</v>
      </c>
      <c r="C273">
        <f t="shared" si="17"/>
        <v>247</v>
      </c>
      <c r="D273" t="str">
        <f t="shared" si="18"/>
        <v>247 (0)</v>
      </c>
      <c r="E273">
        <v>11.071</v>
      </c>
      <c r="F273">
        <v>11.07</v>
      </c>
      <c r="G273">
        <f>IFERROR(VLOOKUP(F273,'rt.comb'!$A:$B,2,FALSE),F273)</f>
        <v>11.07</v>
      </c>
      <c r="H273" t="str">
        <f>IFERROR(VLOOKUP(G273,compounds!$A:$D,4,FALSE),"")</f>
        <v>dlimonene</v>
      </c>
      <c r="I273">
        <v>9611154</v>
      </c>
      <c r="J273" s="4">
        <f t="shared" si="16"/>
        <v>57141843</v>
      </c>
      <c r="K273" s="4">
        <f>VLOOKUP($C273,rosie!$B$7:$D$38,2,FALSE)</f>
        <v>5.79</v>
      </c>
      <c r="L273" s="4">
        <f>VLOOKUP(C273,rosie!$B$7:$F$66,5,FALSE)</f>
        <v>1.18</v>
      </c>
      <c r="M273" s="4">
        <f>VLOOKUP($C273,rosie!$B$7:$D$38,3,FALSE)</f>
        <v>0</v>
      </c>
      <c r="N273" s="4" t="str">
        <f>VLOOKUP($C273,rosie!$B$7:$E$38,4,FALSE)</f>
        <v>l</v>
      </c>
      <c r="O273" s="4">
        <f t="shared" si="19"/>
        <v>0.43574658056269761</v>
      </c>
      <c r="P273" s="4">
        <f>VLOOKUP(A273,RESULTS!$A:$M,13,FALSE)</f>
        <v>1</v>
      </c>
      <c r="Q273" s="4">
        <v>2</v>
      </c>
      <c r="R273" s="4" t="str">
        <f>IF(VLOOKUP(C273,rosie!B:J,8,FALSE)=0,"x_x_x_x",VLOOKUP(C273,rosie!B:J,8,FALSE))</f>
        <v>4_5_31_2023</v>
      </c>
    </row>
    <row r="274" spans="1:18" x14ac:dyDescent="0.2">
      <c r="A274" t="s">
        <v>129</v>
      </c>
      <c r="B274">
        <v>247</v>
      </c>
      <c r="C274">
        <f t="shared" si="17"/>
        <v>247</v>
      </c>
      <c r="D274" t="str">
        <f t="shared" si="18"/>
        <v>247 (0)</v>
      </c>
      <c r="E274">
        <v>11.124000000000001</v>
      </c>
      <c r="F274">
        <v>11.12</v>
      </c>
      <c r="G274">
        <f>IFERROR(VLOOKUP(F274,'rt.comb'!$A:$B,2,FALSE),F274)</f>
        <v>11.12</v>
      </c>
      <c r="H274" t="str">
        <f>IFERROR(VLOOKUP(G274,compounds!$A:$D,4,FALSE),"")</f>
        <v/>
      </c>
      <c r="I274">
        <v>60184831</v>
      </c>
      <c r="J274" s="4">
        <f t="shared" si="16"/>
        <v>57141843</v>
      </c>
      <c r="K274" s="4">
        <f>VLOOKUP($C274,rosie!$B$7:$D$38,2,FALSE)</f>
        <v>5.79</v>
      </c>
      <c r="L274" s="4">
        <f>VLOOKUP(C274,rosie!$B$7:$F$66,5,FALSE)</f>
        <v>1.18</v>
      </c>
      <c r="M274" s="4">
        <f>VLOOKUP($C274,rosie!$B$7:$D$38,3,FALSE)</f>
        <v>0</v>
      </c>
      <c r="N274" s="4" t="str">
        <f>VLOOKUP($C274,rosie!$B$7:$E$38,4,FALSE)</f>
        <v>l</v>
      </c>
      <c r="O274" s="4">
        <f t="shared" si="19"/>
        <v>2.7286353241238084</v>
      </c>
      <c r="P274" s="4">
        <f>VLOOKUP(A274,RESULTS!$A:$M,13,FALSE)</f>
        <v>1</v>
      </c>
      <c r="Q274" s="4">
        <v>2</v>
      </c>
      <c r="R274" s="4" t="str">
        <f>IF(VLOOKUP(C274,rosie!B:J,8,FALSE)=0,"x_x_x_x",VLOOKUP(C274,rosie!B:J,8,FALSE))</f>
        <v>4_5_31_2023</v>
      </c>
    </row>
    <row r="275" spans="1:18" x14ac:dyDescent="0.2">
      <c r="A275" t="s">
        <v>129</v>
      </c>
      <c r="B275">
        <v>247</v>
      </c>
      <c r="C275">
        <f t="shared" si="17"/>
        <v>247</v>
      </c>
      <c r="D275" t="str">
        <f t="shared" si="18"/>
        <v>247 (0)</v>
      </c>
      <c r="E275">
        <v>12.285</v>
      </c>
      <c r="F275">
        <v>12.29</v>
      </c>
      <c r="G275">
        <f>IFERROR(VLOOKUP(F275,'rt.comb'!$A:$B,2,FALSE),F275)</f>
        <v>12.29</v>
      </c>
      <c r="H275" t="str">
        <f>IFERROR(VLOOKUP(G275,compounds!$A:$D,4,FALSE),"")</f>
        <v>acetophenone</v>
      </c>
      <c r="I275">
        <v>49560669</v>
      </c>
      <c r="J275" s="4">
        <f t="shared" si="16"/>
        <v>57141843</v>
      </c>
      <c r="K275" s="4">
        <f>VLOOKUP($C275,rosie!$B$7:$D$38,2,FALSE)</f>
        <v>5.79</v>
      </c>
      <c r="L275" s="4">
        <f>VLOOKUP(C275,rosie!$B$7:$F$66,5,FALSE)</f>
        <v>1.18</v>
      </c>
      <c r="M275" s="4">
        <f>VLOOKUP($C275,rosie!$B$7:$D$38,3,FALSE)</f>
        <v>0</v>
      </c>
      <c r="N275" s="4" t="str">
        <f>VLOOKUP($C275,rosie!$B$7:$E$38,4,FALSE)</f>
        <v>l</v>
      </c>
      <c r="O275" s="4">
        <f t="shared" si="19"/>
        <v>2.2469613999681712</v>
      </c>
      <c r="P275" s="4">
        <f>VLOOKUP(A275,RESULTS!$A:$M,13,FALSE)</f>
        <v>1</v>
      </c>
      <c r="Q275" s="4">
        <v>2</v>
      </c>
      <c r="R275" s="4" t="str">
        <f>IF(VLOOKUP(C275,rosie!B:J,8,FALSE)=0,"x_x_x_x",VLOOKUP(C275,rosie!B:J,8,FALSE))</f>
        <v>4_5_31_2023</v>
      </c>
    </row>
    <row r="276" spans="1:18" x14ac:dyDescent="0.2">
      <c r="A276" t="s">
        <v>129</v>
      </c>
      <c r="B276">
        <v>247</v>
      </c>
      <c r="C276">
        <f t="shared" si="17"/>
        <v>247</v>
      </c>
      <c r="D276" t="str">
        <f t="shared" si="18"/>
        <v>247 (0)</v>
      </c>
      <c r="E276">
        <v>13.352</v>
      </c>
      <c r="F276">
        <v>13.35</v>
      </c>
      <c r="G276">
        <f>IFERROR(VLOOKUP(F276,'rt.comb'!$A:$B,2,FALSE),F276)</f>
        <v>13.35</v>
      </c>
      <c r="H276" t="str">
        <f>IFERROR(VLOOKUP(G276,compounds!$A:$D,4,FALSE),"")</f>
        <v/>
      </c>
      <c r="I276">
        <v>27469233</v>
      </c>
      <c r="J276" s="4">
        <f t="shared" si="16"/>
        <v>57141843</v>
      </c>
      <c r="K276" s="4">
        <f>VLOOKUP($C276,rosie!$B$7:$D$38,2,FALSE)</f>
        <v>5.79</v>
      </c>
      <c r="L276" s="4">
        <f>VLOOKUP(C276,rosie!$B$7:$F$66,5,FALSE)</f>
        <v>1.18</v>
      </c>
      <c r="M276" s="4">
        <f>VLOOKUP($C276,rosie!$B$7:$D$38,3,FALSE)</f>
        <v>0</v>
      </c>
      <c r="N276" s="4" t="str">
        <f>VLOOKUP($C276,rosie!$B$7:$E$38,4,FALSE)</f>
        <v>l</v>
      </c>
      <c r="O276" s="4">
        <f t="shared" si="19"/>
        <v>1.2453888836272948</v>
      </c>
      <c r="P276" s="4">
        <f>VLOOKUP(A276,RESULTS!$A:$M,13,FALSE)</f>
        <v>1</v>
      </c>
      <c r="Q276" s="4">
        <v>2</v>
      </c>
      <c r="R276" s="4" t="str">
        <f>IF(VLOOKUP(C276,rosie!B:J,8,FALSE)=0,"x_x_x_x",VLOOKUP(C276,rosie!B:J,8,FALSE))</f>
        <v>4_5_31_2023</v>
      </c>
    </row>
    <row r="277" spans="1:18" x14ac:dyDescent="0.2">
      <c r="A277" t="s">
        <v>129</v>
      </c>
      <c r="B277">
        <v>247</v>
      </c>
      <c r="C277">
        <f t="shared" si="17"/>
        <v>247</v>
      </c>
      <c r="D277" t="str">
        <f t="shared" si="18"/>
        <v>247 (0)</v>
      </c>
      <c r="E277">
        <v>13.51</v>
      </c>
      <c r="F277">
        <v>13.51</v>
      </c>
      <c r="G277">
        <f>IFERROR(VLOOKUP(F277,'rt.comb'!$A:$B,2,FALSE),F277)</f>
        <v>13.51</v>
      </c>
      <c r="H277" t="str">
        <f>IFERROR(VLOOKUP(G277,compounds!$A:$D,4,FALSE),"")</f>
        <v>nonanal</v>
      </c>
      <c r="I277">
        <v>173084092</v>
      </c>
      <c r="J277" s="4">
        <f t="shared" si="16"/>
        <v>57141843</v>
      </c>
      <c r="K277" s="4">
        <f>VLOOKUP($C277,rosie!$B$7:$D$38,2,FALSE)</f>
        <v>5.79</v>
      </c>
      <c r="L277" s="4">
        <f>VLOOKUP(C277,rosie!$B$7:$F$66,5,FALSE)</f>
        <v>1.18</v>
      </c>
      <c r="M277" s="4">
        <f>VLOOKUP($C277,rosie!$B$7:$D$38,3,FALSE)</f>
        <v>0</v>
      </c>
      <c r="N277" s="4" t="str">
        <f>VLOOKUP($C277,rosie!$B$7:$E$38,4,FALSE)</f>
        <v>l</v>
      </c>
      <c r="O277" s="4">
        <f t="shared" si="19"/>
        <v>7.8472159783101345</v>
      </c>
      <c r="P277" s="4">
        <f>VLOOKUP(A277,RESULTS!$A:$M,13,FALSE)</f>
        <v>1</v>
      </c>
      <c r="Q277" s="4">
        <v>2</v>
      </c>
      <c r="R277" s="4" t="str">
        <f>IF(VLOOKUP(C277,rosie!B:J,8,FALSE)=0,"x_x_x_x",VLOOKUP(C277,rosie!B:J,8,FALSE))</f>
        <v>4_5_31_2023</v>
      </c>
    </row>
    <row r="278" spans="1:18" x14ac:dyDescent="0.2">
      <c r="A278" t="s">
        <v>129</v>
      </c>
      <c r="B278">
        <v>247</v>
      </c>
      <c r="C278">
        <f t="shared" si="17"/>
        <v>247</v>
      </c>
      <c r="D278" t="str">
        <f t="shared" si="18"/>
        <v>247 (0)</v>
      </c>
      <c r="E278">
        <v>13.885999999999999</v>
      </c>
      <c r="F278">
        <v>13.89</v>
      </c>
      <c r="G278">
        <f>IFERROR(VLOOKUP(F278,'rt.comb'!$A:$B,2,FALSE),F278)</f>
        <v>13.89</v>
      </c>
      <c r="H278" t="str">
        <f>IFERROR(VLOOKUP(G278,compounds!$A:$D,4,FALSE),"")</f>
        <v>edimethylnonatriene</v>
      </c>
      <c r="I278">
        <v>24842768</v>
      </c>
      <c r="J278" s="4">
        <f t="shared" si="16"/>
        <v>57141843</v>
      </c>
      <c r="K278" s="4">
        <f>VLOOKUP($C278,rosie!$B$7:$D$38,2,FALSE)</f>
        <v>5.79</v>
      </c>
      <c r="L278" s="4">
        <f>VLOOKUP(C278,rosie!$B$7:$F$66,5,FALSE)</f>
        <v>1.18</v>
      </c>
      <c r="M278" s="4">
        <f>VLOOKUP($C278,rosie!$B$7:$D$38,3,FALSE)</f>
        <v>0</v>
      </c>
      <c r="N278" s="4" t="str">
        <f>VLOOKUP($C278,rosie!$B$7:$E$38,4,FALSE)</f>
        <v>l</v>
      </c>
      <c r="O278" s="4">
        <f t="shared" si="19"/>
        <v>1.1263112845463099</v>
      </c>
      <c r="P278" s="4">
        <f>VLOOKUP(A278,RESULTS!$A:$M,13,FALSE)</f>
        <v>1</v>
      </c>
      <c r="Q278" s="4">
        <v>2</v>
      </c>
      <c r="R278" s="4" t="str">
        <f>IF(VLOOKUP(C278,rosie!B:J,8,FALSE)=0,"x_x_x_x",VLOOKUP(C278,rosie!B:J,8,FALSE))</f>
        <v>4_5_31_2023</v>
      </c>
    </row>
    <row r="279" spans="1:18" x14ac:dyDescent="0.2">
      <c r="A279" t="s">
        <v>129</v>
      </c>
      <c r="B279">
        <v>247</v>
      </c>
      <c r="C279">
        <f t="shared" si="17"/>
        <v>247</v>
      </c>
      <c r="D279" t="str">
        <f t="shared" si="18"/>
        <v>247 (0)</v>
      </c>
      <c r="E279">
        <v>15.161</v>
      </c>
      <c r="F279">
        <v>15.16</v>
      </c>
      <c r="G279">
        <f>IFERROR(VLOOKUP(F279,'rt.comb'!$A:$B,2,FALSE),F279)</f>
        <v>15.16</v>
      </c>
      <c r="H279" t="str">
        <f>IFERROR(VLOOKUP(G279,compounds!$A:$D,4,FALSE),"")</f>
        <v/>
      </c>
      <c r="I279">
        <v>10072646</v>
      </c>
      <c r="J279" s="4">
        <f t="shared" si="16"/>
        <v>57141843</v>
      </c>
      <c r="K279" s="4">
        <f>VLOOKUP($C279,rosie!$B$7:$D$38,2,FALSE)</f>
        <v>5.79</v>
      </c>
      <c r="L279" s="4">
        <f>VLOOKUP(C279,rosie!$B$7:$F$66,5,FALSE)</f>
        <v>1.18</v>
      </c>
      <c r="M279" s="4">
        <f>VLOOKUP($C279,rosie!$B$7:$D$38,3,FALSE)</f>
        <v>0</v>
      </c>
      <c r="N279" s="4" t="str">
        <f>VLOOKUP($C279,rosie!$B$7:$E$38,4,FALSE)</f>
        <v>l</v>
      </c>
      <c r="O279" s="4">
        <f t="shared" si="19"/>
        <v>0.45666951665934535</v>
      </c>
      <c r="P279" s="4">
        <f>VLOOKUP(A279,RESULTS!$A:$M,13,FALSE)</f>
        <v>1</v>
      </c>
      <c r="Q279" s="4">
        <v>2</v>
      </c>
      <c r="R279" s="4" t="str">
        <f>IF(VLOOKUP(C279,rosie!B:J,8,FALSE)=0,"x_x_x_x",VLOOKUP(C279,rosie!B:J,8,FALSE))</f>
        <v>4_5_31_2023</v>
      </c>
    </row>
    <row r="280" spans="1:18" x14ac:dyDescent="0.2">
      <c r="A280" t="s">
        <v>129</v>
      </c>
      <c r="B280">
        <v>247</v>
      </c>
      <c r="C280">
        <f t="shared" si="17"/>
        <v>247</v>
      </c>
      <c r="D280" t="str">
        <f t="shared" si="18"/>
        <v>247 (0)</v>
      </c>
      <c r="E280">
        <v>15.262</v>
      </c>
      <c r="F280">
        <v>15.26</v>
      </c>
      <c r="G280">
        <f>IFERROR(VLOOKUP(F280,'rt.comb'!$A:$B,2,FALSE),F280)</f>
        <v>15.26</v>
      </c>
      <c r="H280" t="str">
        <f>IFERROR(VLOOKUP(G280,compounds!$A:$D,4,FALSE),"")</f>
        <v/>
      </c>
      <c r="I280">
        <v>23226275</v>
      </c>
      <c r="J280" s="4">
        <f t="shared" si="16"/>
        <v>57141843</v>
      </c>
      <c r="K280" s="4">
        <f>VLOOKUP($C280,rosie!$B$7:$D$38,2,FALSE)</f>
        <v>5.79</v>
      </c>
      <c r="L280" s="4">
        <f>VLOOKUP(C280,rosie!$B$7:$F$66,5,FALSE)</f>
        <v>1.18</v>
      </c>
      <c r="M280" s="4">
        <f>VLOOKUP($C280,rosie!$B$7:$D$38,3,FALSE)</f>
        <v>0</v>
      </c>
      <c r="N280" s="4" t="str">
        <f>VLOOKUP($C280,rosie!$B$7:$E$38,4,FALSE)</f>
        <v>l</v>
      </c>
      <c r="O280" s="4">
        <f t="shared" si="19"/>
        <v>1.0530233841283647</v>
      </c>
      <c r="P280" s="4">
        <f>VLOOKUP(A280,RESULTS!$A:$M,13,FALSE)</f>
        <v>1</v>
      </c>
      <c r="Q280" s="4">
        <v>2</v>
      </c>
      <c r="R280" s="4" t="str">
        <f>IF(VLOOKUP(C280,rosie!B:J,8,FALSE)=0,"x_x_x_x",VLOOKUP(C280,rosie!B:J,8,FALSE))</f>
        <v>4_5_31_2023</v>
      </c>
    </row>
    <row r="281" spans="1:18" x14ac:dyDescent="0.2">
      <c r="A281" t="s">
        <v>129</v>
      </c>
      <c r="B281">
        <v>247</v>
      </c>
      <c r="C281">
        <f t="shared" si="17"/>
        <v>247</v>
      </c>
      <c r="D281" t="str">
        <f t="shared" si="18"/>
        <v>247 (0)</v>
      </c>
      <c r="E281">
        <v>15.492000000000001</v>
      </c>
      <c r="F281">
        <v>15.49</v>
      </c>
      <c r="G281">
        <f>IFERROR(VLOOKUP(F281,'rt.comb'!$A:$B,2,FALSE),F281)</f>
        <v>15.49</v>
      </c>
      <c r="H281" t="str">
        <f>IFERROR(VLOOKUP(G281,compounds!$A:$D,4,FALSE),"")</f>
        <v>dodecanal_a</v>
      </c>
      <c r="I281">
        <v>11654762</v>
      </c>
      <c r="J281" s="4">
        <f t="shared" si="16"/>
        <v>57141843</v>
      </c>
      <c r="K281" s="4">
        <f>VLOOKUP($C281,rosie!$B$7:$D$38,2,FALSE)</f>
        <v>5.79</v>
      </c>
      <c r="L281" s="4">
        <f>VLOOKUP(C281,rosie!$B$7:$F$66,5,FALSE)</f>
        <v>1.18</v>
      </c>
      <c r="M281" s="4">
        <f>VLOOKUP($C281,rosie!$B$7:$D$38,3,FALSE)</f>
        <v>0</v>
      </c>
      <c r="N281" s="4" t="str">
        <f>VLOOKUP($C281,rosie!$B$7:$E$38,4,FALSE)</f>
        <v>l</v>
      </c>
      <c r="O281" s="4">
        <f t="shared" si="19"/>
        <v>0.52839884667044834</v>
      </c>
      <c r="P281" s="4">
        <f>VLOOKUP(A281,RESULTS!$A:$M,13,FALSE)</f>
        <v>1</v>
      </c>
      <c r="Q281" s="4">
        <v>2</v>
      </c>
      <c r="R281" s="4" t="str">
        <f>IF(VLOOKUP(C281,rosie!B:J,8,FALSE)=0,"x_x_x_x",VLOOKUP(C281,rosie!B:J,8,FALSE))</f>
        <v>4_5_31_2023</v>
      </c>
    </row>
    <row r="282" spans="1:18" x14ac:dyDescent="0.2">
      <c r="A282" t="s">
        <v>129</v>
      </c>
      <c r="B282">
        <v>247</v>
      </c>
      <c r="C282">
        <f t="shared" si="17"/>
        <v>247</v>
      </c>
      <c r="D282" t="str">
        <f t="shared" si="18"/>
        <v>247 (0)</v>
      </c>
      <c r="E282">
        <v>15.711</v>
      </c>
      <c r="F282">
        <v>15.71</v>
      </c>
      <c r="G282">
        <f>IFERROR(VLOOKUP(F282,'rt.comb'!$A:$B,2,FALSE),F282)</f>
        <v>15.71</v>
      </c>
      <c r="H282" t="str">
        <f>IFERROR(VLOOKUP(G282,compounds!$A:$D,4,FALSE),"")</f>
        <v/>
      </c>
      <c r="I282">
        <v>13043040</v>
      </c>
      <c r="J282" s="4">
        <f t="shared" si="16"/>
        <v>57141843</v>
      </c>
      <c r="K282" s="4">
        <f>VLOOKUP($C282,rosie!$B$7:$D$38,2,FALSE)</f>
        <v>5.79</v>
      </c>
      <c r="L282" s="4">
        <f>VLOOKUP(C282,rosie!$B$7:$F$66,5,FALSE)</f>
        <v>1.18</v>
      </c>
      <c r="M282" s="4">
        <f>VLOOKUP($C282,rosie!$B$7:$D$38,3,FALSE)</f>
        <v>0</v>
      </c>
      <c r="N282" s="4" t="str">
        <f>VLOOKUP($C282,rosie!$B$7:$E$38,4,FALSE)</f>
        <v>l</v>
      </c>
      <c r="O282" s="4">
        <f t="shared" si="19"/>
        <v>0.59134002848591194</v>
      </c>
      <c r="P282" s="4">
        <f>VLOOKUP(A282,RESULTS!$A:$M,13,FALSE)</f>
        <v>1</v>
      </c>
      <c r="Q282" s="4">
        <v>2</v>
      </c>
      <c r="R282" s="4" t="str">
        <f>IF(VLOOKUP(C282,rosie!B:J,8,FALSE)=0,"x_x_x_x",VLOOKUP(C282,rosie!B:J,8,FALSE))</f>
        <v>4_5_31_2023</v>
      </c>
    </row>
    <row r="283" spans="1:18" x14ac:dyDescent="0.2">
      <c r="A283" t="s">
        <v>129</v>
      </c>
      <c r="B283">
        <v>247</v>
      </c>
      <c r="C283">
        <f t="shared" si="17"/>
        <v>247</v>
      </c>
      <c r="D283" t="str">
        <f t="shared" si="18"/>
        <v>247 (0)</v>
      </c>
      <c r="E283">
        <v>16.21</v>
      </c>
      <c r="F283">
        <v>16.21</v>
      </c>
      <c r="G283">
        <f>IFERROR(VLOOKUP(F283,'rt.comb'!$A:$B,2,FALSE),F283)</f>
        <v>16.21</v>
      </c>
      <c r="H283" t="str">
        <f>IFERROR(VLOOKUP(G283,compounds!$A:$D,4,FALSE),"")</f>
        <v>methylsalicylate</v>
      </c>
      <c r="I283">
        <v>22856215</v>
      </c>
      <c r="J283" s="4">
        <f t="shared" si="16"/>
        <v>57141843</v>
      </c>
      <c r="K283" s="4">
        <f>VLOOKUP($C283,rosie!$B$7:$D$38,2,FALSE)</f>
        <v>5.79</v>
      </c>
      <c r="L283" s="4">
        <f>VLOOKUP(C283,rosie!$B$7:$F$66,5,FALSE)</f>
        <v>1.18</v>
      </c>
      <c r="M283" s="4">
        <f>VLOOKUP($C283,rosie!$B$7:$D$38,3,FALSE)</f>
        <v>0</v>
      </c>
      <c r="N283" s="4" t="str">
        <f>VLOOKUP($C283,rosie!$B$7:$E$38,4,FALSE)</f>
        <v>l</v>
      </c>
      <c r="O283" s="4">
        <f t="shared" si="19"/>
        <v>1.0362457547611699</v>
      </c>
      <c r="P283" s="4">
        <f>VLOOKUP(A283,RESULTS!$A:$M,13,FALSE)</f>
        <v>1</v>
      </c>
      <c r="Q283" s="4">
        <v>2</v>
      </c>
      <c r="R283" s="4" t="str">
        <f>IF(VLOOKUP(C283,rosie!B:J,8,FALSE)=0,"x_x_x_x",VLOOKUP(C283,rosie!B:J,8,FALSE))</f>
        <v>4_5_31_2023</v>
      </c>
    </row>
    <row r="284" spans="1:18" x14ac:dyDescent="0.2">
      <c r="A284" t="s">
        <v>129</v>
      </c>
      <c r="B284">
        <v>247</v>
      </c>
      <c r="C284">
        <f t="shared" si="17"/>
        <v>247</v>
      </c>
      <c r="D284" t="str">
        <f t="shared" si="18"/>
        <v>247 (0)</v>
      </c>
      <c r="E284">
        <v>16.367000000000001</v>
      </c>
      <c r="F284">
        <v>16.37</v>
      </c>
      <c r="G284">
        <f>IFERROR(VLOOKUP(F284,'rt.comb'!$A:$B,2,FALSE),F284)</f>
        <v>16.36</v>
      </c>
      <c r="H284" t="str">
        <f>IFERROR(VLOOKUP(G284,compounds!$A:$D,4,FALSE),"")</f>
        <v>dodecane</v>
      </c>
      <c r="I284">
        <v>39089905</v>
      </c>
      <c r="J284" s="4">
        <f t="shared" si="16"/>
        <v>57141843</v>
      </c>
      <c r="K284" s="4">
        <f>VLOOKUP($C284,rosie!$B$7:$D$38,2,FALSE)</f>
        <v>5.79</v>
      </c>
      <c r="L284" s="4">
        <f>VLOOKUP(C284,rosie!$B$7:$F$66,5,FALSE)</f>
        <v>1.18</v>
      </c>
      <c r="M284" s="4">
        <f>VLOOKUP($C284,rosie!$B$7:$D$38,3,FALSE)</f>
        <v>0</v>
      </c>
      <c r="N284" s="4" t="str">
        <f>VLOOKUP($C284,rosie!$B$7:$E$38,4,FALSE)</f>
        <v>l</v>
      </c>
      <c r="O284" s="4">
        <f t="shared" si="19"/>
        <v>1.7722421717798607</v>
      </c>
      <c r="P284" s="4">
        <f>VLOOKUP(A284,RESULTS!$A:$M,13,FALSE)</f>
        <v>1</v>
      </c>
      <c r="Q284" s="4">
        <v>2</v>
      </c>
      <c r="R284" s="4" t="str">
        <f>IF(VLOOKUP(C284,rosie!B:J,8,FALSE)=0,"x_x_x_x",VLOOKUP(C284,rosie!B:J,8,FALSE))</f>
        <v>4_5_31_2023</v>
      </c>
    </row>
    <row r="285" spans="1:18" x14ac:dyDescent="0.2">
      <c r="A285" t="s">
        <v>129</v>
      </c>
      <c r="B285">
        <v>247</v>
      </c>
      <c r="C285">
        <f t="shared" si="17"/>
        <v>247</v>
      </c>
      <c r="D285" t="str">
        <f t="shared" si="18"/>
        <v>247 (0)</v>
      </c>
      <c r="E285">
        <v>16.547000000000001</v>
      </c>
      <c r="F285">
        <v>16.55</v>
      </c>
      <c r="G285">
        <f>IFERROR(VLOOKUP(F285,'rt.comb'!$A:$B,2,FALSE),F285)</f>
        <v>16.55</v>
      </c>
      <c r="H285" t="str">
        <f>IFERROR(VLOOKUP(G285,compounds!$A:$D,4,FALSE),"")</f>
        <v>decanal</v>
      </c>
      <c r="I285">
        <v>175201579</v>
      </c>
      <c r="J285" s="4">
        <f t="shared" si="16"/>
        <v>57141843</v>
      </c>
      <c r="K285" s="4">
        <f>VLOOKUP($C285,rosie!$B$7:$D$38,2,FALSE)</f>
        <v>5.79</v>
      </c>
      <c r="L285" s="4">
        <f>VLOOKUP(C285,rosie!$B$7:$F$66,5,FALSE)</f>
        <v>1.18</v>
      </c>
      <c r="M285" s="4">
        <f>VLOOKUP($C285,rosie!$B$7:$D$38,3,FALSE)</f>
        <v>0</v>
      </c>
      <c r="N285" s="4" t="str">
        <f>VLOOKUP($C285,rosie!$B$7:$E$38,4,FALSE)</f>
        <v>l</v>
      </c>
      <c r="O285" s="4">
        <f t="shared" si="19"/>
        <v>7.943217740391562</v>
      </c>
      <c r="P285" s="4">
        <f>VLOOKUP(A285,RESULTS!$A:$M,13,FALSE)</f>
        <v>1</v>
      </c>
      <c r="Q285" s="4">
        <v>2</v>
      </c>
      <c r="R285" s="4" t="str">
        <f>IF(VLOOKUP(C285,rosie!B:J,8,FALSE)=0,"x_x_x_x",VLOOKUP(C285,rosie!B:J,8,FALSE))</f>
        <v>4_5_31_2023</v>
      </c>
    </row>
    <row r="286" spans="1:18" x14ac:dyDescent="0.2">
      <c r="A286" t="s">
        <v>129</v>
      </c>
      <c r="B286">
        <v>247</v>
      </c>
      <c r="C286">
        <f t="shared" si="17"/>
        <v>247</v>
      </c>
      <c r="D286" t="str">
        <f t="shared" si="18"/>
        <v>247 (0)</v>
      </c>
      <c r="E286">
        <v>17.024999999999999</v>
      </c>
      <c r="F286">
        <v>17.03</v>
      </c>
      <c r="G286">
        <f>IFERROR(VLOOKUP(F286,'rt.comb'!$A:$B,2,FALSE),F286)</f>
        <v>17.03</v>
      </c>
      <c r="H286" t="str">
        <f>IFERROR(VLOOKUP(G286,compounds!$A:$D,4,FALSE),"")</f>
        <v/>
      </c>
      <c r="I286">
        <v>12665114</v>
      </c>
      <c r="J286" s="4">
        <f t="shared" si="16"/>
        <v>57141843</v>
      </c>
      <c r="K286" s="4">
        <f>VLOOKUP($C286,rosie!$B$7:$D$38,2,FALSE)</f>
        <v>5.79</v>
      </c>
      <c r="L286" s="4">
        <f>VLOOKUP(C286,rosie!$B$7:$F$66,5,FALSE)</f>
        <v>1.18</v>
      </c>
      <c r="M286" s="4">
        <f>VLOOKUP($C286,rosie!$B$7:$D$38,3,FALSE)</f>
        <v>0</v>
      </c>
      <c r="N286" s="4" t="str">
        <f>VLOOKUP($C286,rosie!$B$7:$E$38,4,FALSE)</f>
        <v>l</v>
      </c>
      <c r="O286" s="4">
        <f t="shared" si="19"/>
        <v>0.57420577361852165</v>
      </c>
      <c r="P286" s="4">
        <f>VLOOKUP(A286,RESULTS!$A:$M,13,FALSE)</f>
        <v>1</v>
      </c>
      <c r="Q286" s="4">
        <v>2</v>
      </c>
      <c r="R286" s="4" t="str">
        <f>IF(VLOOKUP(C286,rosie!B:J,8,FALSE)=0,"x_x_x_x",VLOOKUP(C286,rosie!B:J,8,FALSE))</f>
        <v>4_5_31_2023</v>
      </c>
    </row>
    <row r="287" spans="1:18" x14ac:dyDescent="0.2">
      <c r="A287" t="s">
        <v>129</v>
      </c>
      <c r="B287">
        <v>247</v>
      </c>
      <c r="C287">
        <f t="shared" si="17"/>
        <v>247</v>
      </c>
      <c r="D287" t="str">
        <f t="shared" si="18"/>
        <v>247 (0)</v>
      </c>
      <c r="E287">
        <v>17.431999999999999</v>
      </c>
      <c r="F287">
        <v>17.43</v>
      </c>
      <c r="G287">
        <f>IFERROR(VLOOKUP(F287,'rt.comb'!$A:$B,2,FALSE),F287)</f>
        <v>17.43</v>
      </c>
      <c r="H287" t="str">
        <f>IFERROR(VLOOKUP(G287,compounds!$A:$D,4,FALSE),"")</f>
        <v>cisthreehexiso</v>
      </c>
      <c r="I287">
        <v>43274917</v>
      </c>
      <c r="J287" s="4">
        <f t="shared" si="16"/>
        <v>57141843</v>
      </c>
      <c r="K287" s="4">
        <f>VLOOKUP($C287,rosie!$B$7:$D$38,2,FALSE)</f>
        <v>5.79</v>
      </c>
      <c r="L287" s="4">
        <f>VLOOKUP(C287,rosie!$B$7:$F$66,5,FALSE)</f>
        <v>1.18</v>
      </c>
      <c r="M287" s="4">
        <f>VLOOKUP($C287,rosie!$B$7:$D$38,3,FALSE)</f>
        <v>0</v>
      </c>
      <c r="N287" s="4" t="str">
        <f>VLOOKUP($C287,rosie!$B$7:$E$38,4,FALSE)</f>
        <v>l</v>
      </c>
      <c r="O287" s="4">
        <f t="shared" si="19"/>
        <v>1.9619805391615357</v>
      </c>
      <c r="P287" s="4">
        <f>VLOOKUP(A287,RESULTS!$A:$M,13,FALSE)</f>
        <v>1</v>
      </c>
      <c r="Q287" s="4">
        <v>2</v>
      </c>
      <c r="R287" s="4" t="str">
        <f>IF(VLOOKUP(C287,rosie!B:J,8,FALSE)=0,"x_x_x_x",VLOOKUP(C287,rosie!B:J,8,FALSE))</f>
        <v>4_5_31_2023</v>
      </c>
    </row>
    <row r="288" spans="1:18" x14ac:dyDescent="0.2">
      <c r="A288" t="s">
        <v>129</v>
      </c>
      <c r="B288">
        <v>247</v>
      </c>
      <c r="C288">
        <f t="shared" si="17"/>
        <v>247</v>
      </c>
      <c r="D288" t="str">
        <f t="shared" si="18"/>
        <v>247 (0)</v>
      </c>
      <c r="E288">
        <v>17.914999999999999</v>
      </c>
      <c r="F288">
        <v>17.920000000000002</v>
      </c>
      <c r="G288">
        <f>IFERROR(VLOOKUP(F288,'rt.comb'!$A:$B,2,FALSE),F288)</f>
        <v>17.920000000000002</v>
      </c>
      <c r="H288" t="str">
        <f>IFERROR(VLOOKUP(G288,compounds!$A:$D,4,FALSE),"")</f>
        <v/>
      </c>
      <c r="I288">
        <v>47181171</v>
      </c>
      <c r="J288" s="4">
        <f t="shared" si="16"/>
        <v>57141843</v>
      </c>
      <c r="K288" s="4">
        <f>VLOOKUP($C288,rosie!$B$7:$D$38,2,FALSE)</f>
        <v>5.79</v>
      </c>
      <c r="L288" s="4">
        <f>VLOOKUP(C288,rosie!$B$7:$F$66,5,FALSE)</f>
        <v>1.18</v>
      </c>
      <c r="M288" s="4">
        <f>VLOOKUP($C288,rosie!$B$7:$D$38,3,FALSE)</f>
        <v>0</v>
      </c>
      <c r="N288" s="4" t="str">
        <f>VLOOKUP($C288,rosie!$B$7:$E$38,4,FALSE)</f>
        <v>l</v>
      </c>
      <c r="O288" s="4">
        <f t="shared" si="19"/>
        <v>2.1390806900184836</v>
      </c>
      <c r="P288" s="4">
        <f>VLOOKUP(A288,RESULTS!$A:$M,13,FALSE)</f>
        <v>1</v>
      </c>
      <c r="Q288" s="4">
        <v>2</v>
      </c>
      <c r="R288" s="4" t="str">
        <f>IF(VLOOKUP(C288,rosie!B:J,8,FALSE)=0,"x_x_x_x",VLOOKUP(C288,rosie!B:J,8,FALSE))</f>
        <v>4_5_31_2023</v>
      </c>
    </row>
    <row r="289" spans="1:18" x14ac:dyDescent="0.2">
      <c r="A289" t="s">
        <v>129</v>
      </c>
      <c r="B289">
        <v>247</v>
      </c>
      <c r="C289">
        <f t="shared" si="17"/>
        <v>247</v>
      </c>
      <c r="D289" t="str">
        <f t="shared" si="18"/>
        <v>247 (0)</v>
      </c>
      <c r="E289">
        <v>18.177</v>
      </c>
      <c r="F289">
        <v>18.18</v>
      </c>
      <c r="G289">
        <f>IFERROR(VLOOKUP(F289,'rt.comb'!$A:$B,2,FALSE),F289)</f>
        <v>18.18</v>
      </c>
      <c r="H289" t="str">
        <f>IFERROR(VLOOKUP(G289,compounds!$A:$D,4,FALSE),"")</f>
        <v>methylacetophenone</v>
      </c>
      <c r="I289">
        <v>94146815</v>
      </c>
      <c r="J289" s="4">
        <f t="shared" si="16"/>
        <v>57141843</v>
      </c>
      <c r="K289" s="4">
        <f>VLOOKUP($C289,rosie!$B$7:$D$38,2,FALSE)</f>
        <v>5.79</v>
      </c>
      <c r="L289" s="4">
        <f>VLOOKUP(C289,rosie!$B$7:$F$66,5,FALSE)</f>
        <v>1.18</v>
      </c>
      <c r="M289" s="4">
        <f>VLOOKUP($C289,rosie!$B$7:$D$38,3,FALSE)</f>
        <v>0</v>
      </c>
      <c r="N289" s="4" t="str">
        <f>VLOOKUP($C289,rosie!$B$7:$E$38,4,FALSE)</f>
        <v>l</v>
      </c>
      <c r="O289" s="4">
        <f t="shared" si="19"/>
        <v>4.2683899048042395</v>
      </c>
      <c r="P289" s="4">
        <f>VLOOKUP(A289,RESULTS!$A:$M,13,FALSE)</f>
        <v>1</v>
      </c>
      <c r="Q289" s="4">
        <v>2</v>
      </c>
      <c r="R289" s="4" t="str">
        <f>IF(VLOOKUP(C289,rosie!B:J,8,FALSE)=0,"x_x_x_x",VLOOKUP(C289,rosie!B:J,8,FALSE))</f>
        <v>4_5_31_2023</v>
      </c>
    </row>
    <row r="290" spans="1:18" x14ac:dyDescent="0.2">
      <c r="A290" t="s">
        <v>129</v>
      </c>
      <c r="B290">
        <v>247</v>
      </c>
      <c r="C290">
        <f t="shared" si="17"/>
        <v>247</v>
      </c>
      <c r="D290" t="str">
        <f t="shared" si="18"/>
        <v>247 (0)</v>
      </c>
      <c r="E290">
        <v>18.591999999999999</v>
      </c>
      <c r="F290">
        <v>18.59</v>
      </c>
      <c r="G290">
        <f>IFERROR(VLOOKUP(F290,'rt.comb'!$A:$B,2,FALSE),F290)</f>
        <v>18.59</v>
      </c>
      <c r="H290" t="str">
        <f>IFERROR(VLOOKUP(G290,compounds!$A:$D,4,FALSE),"")</f>
        <v/>
      </c>
      <c r="I290">
        <v>9323721</v>
      </c>
      <c r="J290" s="4">
        <f t="shared" si="16"/>
        <v>57141843</v>
      </c>
      <c r="K290" s="4">
        <f>VLOOKUP($C290,rosie!$B$7:$D$38,2,FALSE)</f>
        <v>5.79</v>
      </c>
      <c r="L290" s="4">
        <f>VLOOKUP(C290,rosie!$B$7:$F$66,5,FALSE)</f>
        <v>1.18</v>
      </c>
      <c r="M290" s="4">
        <f>VLOOKUP($C290,rosie!$B$7:$D$38,3,FALSE)</f>
        <v>0</v>
      </c>
      <c r="N290" s="4" t="str">
        <f>VLOOKUP($C290,rosie!$B$7:$E$38,4,FALSE)</f>
        <v>l</v>
      </c>
      <c r="O290" s="4">
        <f t="shared" si="19"/>
        <v>0.42271506042569029</v>
      </c>
      <c r="P290" s="4">
        <f>VLOOKUP(A290,RESULTS!$A:$M,13,FALSE)</f>
        <v>1</v>
      </c>
      <c r="Q290" s="4">
        <v>2</v>
      </c>
      <c r="R290" s="4" t="str">
        <f>IF(VLOOKUP(C290,rosie!B:J,8,FALSE)=0,"x_x_x_x",VLOOKUP(C290,rosie!B:J,8,FALSE))</f>
        <v>4_5_31_2023</v>
      </c>
    </row>
    <row r="291" spans="1:18" x14ac:dyDescent="0.2">
      <c r="A291" t="s">
        <v>129</v>
      </c>
      <c r="B291">
        <v>247</v>
      </c>
      <c r="C291">
        <f t="shared" si="17"/>
        <v>247</v>
      </c>
      <c r="D291" t="str">
        <f t="shared" si="18"/>
        <v>247 (0)</v>
      </c>
      <c r="E291">
        <v>18.693000000000001</v>
      </c>
      <c r="F291">
        <v>18.690000000000001</v>
      </c>
      <c r="G291">
        <f>IFERROR(VLOOKUP(F291,'rt.comb'!$A:$B,2,FALSE),F291)</f>
        <v>18.690000000000001</v>
      </c>
      <c r="H291" t="str">
        <f>IFERROR(VLOOKUP(G291,compounds!$A:$D,4,FALSE),"")</f>
        <v/>
      </c>
      <c r="I291">
        <v>47631201</v>
      </c>
      <c r="J291" s="4">
        <f t="shared" si="16"/>
        <v>57141843</v>
      </c>
      <c r="K291" s="4">
        <f>VLOOKUP($C291,rosie!$B$7:$D$38,2,FALSE)</f>
        <v>5.79</v>
      </c>
      <c r="L291" s="4">
        <f>VLOOKUP(C291,rosie!$B$7:$F$66,5,FALSE)</f>
        <v>1.18</v>
      </c>
      <c r="M291" s="4">
        <f>VLOOKUP($C291,rosie!$B$7:$D$38,3,FALSE)</f>
        <v>0</v>
      </c>
      <c r="N291" s="4" t="str">
        <f>VLOOKUP($C291,rosie!$B$7:$E$38,4,FALSE)</f>
        <v>l</v>
      </c>
      <c r="O291" s="4">
        <f t="shared" si="19"/>
        <v>2.1594839666334074</v>
      </c>
      <c r="P291" s="4">
        <f>VLOOKUP(A291,RESULTS!$A:$M,13,FALSE)</f>
        <v>1</v>
      </c>
      <c r="Q291" s="4">
        <v>2</v>
      </c>
      <c r="R291" s="4" t="str">
        <f>IF(VLOOKUP(C291,rosie!B:J,8,FALSE)=0,"x_x_x_x",VLOOKUP(C291,rosie!B:J,8,FALSE))</f>
        <v>4_5_31_2023</v>
      </c>
    </row>
    <row r="292" spans="1:18" x14ac:dyDescent="0.2">
      <c r="A292" t="s">
        <v>129</v>
      </c>
      <c r="B292">
        <v>247</v>
      </c>
      <c r="C292">
        <f t="shared" si="17"/>
        <v>247</v>
      </c>
      <c r="D292" t="str">
        <f t="shared" si="18"/>
        <v>247 (0)</v>
      </c>
      <c r="E292">
        <v>18.988</v>
      </c>
      <c r="F292">
        <v>18.989999999999998</v>
      </c>
      <c r="G292">
        <f>IFERROR(VLOOKUP(F292,'rt.comb'!$A:$B,2,FALSE),F292)</f>
        <v>18.989999999999998</v>
      </c>
      <c r="H292" t="str">
        <f>IFERROR(VLOOKUP(G292,compounds!$A:$D,4,FALSE),"")</f>
        <v>methylnaphthalene</v>
      </c>
      <c r="I292">
        <v>43172644</v>
      </c>
      <c r="J292" s="4">
        <f t="shared" si="16"/>
        <v>57141843</v>
      </c>
      <c r="K292" s="4">
        <f>VLOOKUP($C292,rosie!$B$7:$D$38,2,FALSE)</f>
        <v>5.79</v>
      </c>
      <c r="L292" s="4">
        <f>VLOOKUP(C292,rosie!$B$7:$F$66,5,FALSE)</f>
        <v>1.18</v>
      </c>
      <c r="M292" s="4">
        <f>VLOOKUP($C292,rosie!$B$7:$D$38,3,FALSE)</f>
        <v>0</v>
      </c>
      <c r="N292" s="4" t="str">
        <f>VLOOKUP($C292,rosie!$B$7:$E$38,4,FALSE)</f>
        <v>l</v>
      </c>
      <c r="O292" s="4">
        <f t="shared" si="19"/>
        <v>1.9573437275951109</v>
      </c>
      <c r="P292" s="4">
        <f>VLOOKUP(A292,RESULTS!$A:$M,13,FALSE)</f>
        <v>1</v>
      </c>
      <c r="Q292" s="4">
        <v>2</v>
      </c>
      <c r="R292" s="4" t="str">
        <f>IF(VLOOKUP(C292,rosie!B:J,8,FALSE)=0,"x_x_x_x",VLOOKUP(C292,rosie!B:J,8,FALSE))</f>
        <v>4_5_31_2023</v>
      </c>
    </row>
    <row r="293" spans="1:18" x14ac:dyDescent="0.2">
      <c r="A293" t="s">
        <v>129</v>
      </c>
      <c r="B293">
        <v>247</v>
      </c>
      <c r="C293">
        <f t="shared" si="17"/>
        <v>247</v>
      </c>
      <c r="D293" t="str">
        <f t="shared" si="18"/>
        <v>247 (0)</v>
      </c>
      <c r="E293">
        <v>19.187999999999999</v>
      </c>
      <c r="F293">
        <v>19.190000000000001</v>
      </c>
      <c r="G293">
        <f>IFERROR(VLOOKUP(F293,'rt.comb'!$A:$B,2,FALSE),F293)</f>
        <v>19.190000000000001</v>
      </c>
      <c r="H293" t="str">
        <f>IFERROR(VLOOKUP(G293,compounds!$A:$D,4,FALSE),"")</f>
        <v/>
      </c>
      <c r="I293">
        <v>12191866</v>
      </c>
      <c r="J293" s="4">
        <f t="shared" si="16"/>
        <v>57141843</v>
      </c>
      <c r="K293" s="4">
        <f>VLOOKUP($C293,rosie!$B$7:$D$38,2,FALSE)</f>
        <v>5.79</v>
      </c>
      <c r="L293" s="4">
        <f>VLOOKUP(C293,rosie!$B$7:$F$66,5,FALSE)</f>
        <v>1.18</v>
      </c>
      <c r="M293" s="4">
        <f>VLOOKUP($C293,rosie!$B$7:$D$38,3,FALSE)</f>
        <v>0</v>
      </c>
      <c r="N293" s="4" t="str">
        <f>VLOOKUP($C293,rosie!$B$7:$E$38,4,FALSE)</f>
        <v>l</v>
      </c>
      <c r="O293" s="4">
        <f t="shared" si="19"/>
        <v>0.55274984878804501</v>
      </c>
      <c r="P293" s="4">
        <f>VLOOKUP(A293,RESULTS!$A:$M,13,FALSE)</f>
        <v>1</v>
      </c>
      <c r="Q293" s="4">
        <v>2</v>
      </c>
      <c r="R293" s="4" t="str">
        <f>IF(VLOOKUP(C293,rosie!B:J,8,FALSE)=0,"x_x_x_x",VLOOKUP(C293,rosie!B:J,8,FALSE))</f>
        <v>4_5_31_2023</v>
      </c>
    </row>
    <row r="294" spans="1:18" x14ac:dyDescent="0.2">
      <c r="A294" t="s">
        <v>129</v>
      </c>
      <c r="B294">
        <v>247</v>
      </c>
      <c r="C294">
        <f t="shared" si="17"/>
        <v>247</v>
      </c>
      <c r="D294" t="str">
        <f t="shared" si="18"/>
        <v>247 (0)</v>
      </c>
      <c r="E294">
        <v>19.396999999999998</v>
      </c>
      <c r="F294">
        <v>19.399999999999999</v>
      </c>
      <c r="G294">
        <f>IFERROR(VLOOKUP(F294,'rt.comb'!$A:$B,2,FALSE),F294)</f>
        <v>19.399999999999999</v>
      </c>
      <c r="H294" t="str">
        <f>IFERROR(VLOOKUP(G294,compounds!$A:$D,4,FALSE),"")</f>
        <v>undecanal_c</v>
      </c>
      <c r="I294">
        <v>27200300</v>
      </c>
      <c r="J294" s="4">
        <f t="shared" si="16"/>
        <v>57141843</v>
      </c>
      <c r="K294" s="4">
        <f>VLOOKUP($C294,rosie!$B$7:$D$38,2,FALSE)</f>
        <v>5.79</v>
      </c>
      <c r="L294" s="4">
        <f>VLOOKUP(C294,rosie!$B$7:$F$66,5,FALSE)</f>
        <v>1.18</v>
      </c>
      <c r="M294" s="4">
        <f>VLOOKUP($C294,rosie!$B$7:$D$38,3,FALSE)</f>
        <v>0</v>
      </c>
      <c r="N294" s="4" t="str">
        <f>VLOOKUP($C294,rosie!$B$7:$E$38,4,FALSE)</f>
        <v>l</v>
      </c>
      <c r="O294" s="4">
        <f t="shared" si="19"/>
        <v>1.233196108945871</v>
      </c>
      <c r="P294" s="4">
        <f>VLOOKUP(A294,RESULTS!$A:$M,13,FALSE)</f>
        <v>1</v>
      </c>
      <c r="Q294" s="4">
        <v>2</v>
      </c>
      <c r="R294" s="4" t="str">
        <f>IF(VLOOKUP(C294,rosie!B:J,8,FALSE)=0,"x_x_x_x",VLOOKUP(C294,rosie!B:J,8,FALSE))</f>
        <v>4_5_31_2023</v>
      </c>
    </row>
    <row r="295" spans="1:18" x14ac:dyDescent="0.2">
      <c r="A295" t="s">
        <v>129</v>
      </c>
      <c r="B295">
        <v>247</v>
      </c>
      <c r="C295">
        <f t="shared" si="17"/>
        <v>247</v>
      </c>
      <c r="D295" t="str">
        <f t="shared" si="18"/>
        <v>247 (0)</v>
      </c>
      <c r="E295">
        <v>19.452000000000002</v>
      </c>
      <c r="F295">
        <v>19.45</v>
      </c>
      <c r="G295">
        <f>IFERROR(VLOOKUP(F295,'rt.comb'!$A:$B,2,FALSE),F295)</f>
        <v>19.45</v>
      </c>
      <c r="H295" t="str">
        <f>IFERROR(VLOOKUP(G295,compounds!$A:$D,4,FALSE),"")</f>
        <v/>
      </c>
      <c r="I295">
        <v>42628387</v>
      </c>
      <c r="J295" s="4">
        <f t="shared" si="16"/>
        <v>57141843</v>
      </c>
      <c r="K295" s="4">
        <f>VLOOKUP($C295,rosie!$B$7:$D$38,2,FALSE)</f>
        <v>5.79</v>
      </c>
      <c r="L295" s="4">
        <f>VLOOKUP(C295,rosie!$B$7:$F$66,5,FALSE)</f>
        <v>1.18</v>
      </c>
      <c r="M295" s="4">
        <f>VLOOKUP($C295,rosie!$B$7:$D$38,3,FALSE)</f>
        <v>0</v>
      </c>
      <c r="N295" s="4" t="str">
        <f>VLOOKUP($C295,rosie!$B$7:$E$38,4,FALSE)</f>
        <v>l</v>
      </c>
      <c r="O295" s="4">
        <f t="shared" si="19"/>
        <v>1.9326684256805531</v>
      </c>
      <c r="P295" s="4">
        <f>VLOOKUP(A295,RESULTS!$A:$M,13,FALSE)</f>
        <v>1</v>
      </c>
      <c r="Q295" s="4">
        <v>2</v>
      </c>
      <c r="R295" s="4" t="str">
        <f>IF(VLOOKUP(C295,rosie!B:J,8,FALSE)=0,"x_x_x_x",VLOOKUP(C295,rosie!B:J,8,FALSE))</f>
        <v>4_5_31_2023</v>
      </c>
    </row>
    <row r="296" spans="1:18" x14ac:dyDescent="0.2">
      <c r="A296" t="s">
        <v>129</v>
      </c>
      <c r="B296">
        <v>247</v>
      </c>
      <c r="C296">
        <f t="shared" si="17"/>
        <v>247</v>
      </c>
      <c r="D296" t="str">
        <f t="shared" si="18"/>
        <v>247 (0)</v>
      </c>
      <c r="E296">
        <v>19.501999999999999</v>
      </c>
      <c r="F296">
        <v>19.5</v>
      </c>
      <c r="G296">
        <f>IFERROR(VLOOKUP(F296,'rt.comb'!$A:$B,2,FALSE),F296)</f>
        <v>19.5</v>
      </c>
      <c r="H296" t="str">
        <f>IFERROR(VLOOKUP(G296,compounds!$A:$D,4,FALSE),"")</f>
        <v>standard</v>
      </c>
      <c r="I296">
        <v>57141843</v>
      </c>
      <c r="J296" s="4">
        <f t="shared" si="16"/>
        <v>57141843</v>
      </c>
      <c r="K296" s="4">
        <f>VLOOKUP($C296,rosie!$B$7:$D$38,2,FALSE)</f>
        <v>5.79</v>
      </c>
      <c r="L296" s="4">
        <f>VLOOKUP(C296,rosie!$B$7:$F$66,5,FALSE)</f>
        <v>1.18</v>
      </c>
      <c r="M296" s="4">
        <f>VLOOKUP($C296,rosie!$B$7:$D$38,3,FALSE)</f>
        <v>0</v>
      </c>
      <c r="N296" s="4" t="str">
        <f>VLOOKUP($C296,rosie!$B$7:$E$38,4,FALSE)</f>
        <v>l</v>
      </c>
      <c r="O296" s="4">
        <f t="shared" si="19"/>
        <v>2.5906735751295336</v>
      </c>
      <c r="P296" s="4">
        <f>VLOOKUP(A296,RESULTS!$A:$M,13,FALSE)</f>
        <v>1</v>
      </c>
      <c r="Q296" s="4">
        <v>2</v>
      </c>
      <c r="R296" s="4" t="str">
        <f>IF(VLOOKUP(C296,rosie!B:J,8,FALSE)=0,"x_x_x_x",VLOOKUP(C296,rosie!B:J,8,FALSE))</f>
        <v>4_5_31_2023</v>
      </c>
    </row>
    <row r="297" spans="1:18" x14ac:dyDescent="0.2">
      <c r="A297" t="s">
        <v>129</v>
      </c>
      <c r="B297">
        <v>247</v>
      </c>
      <c r="C297">
        <f t="shared" si="17"/>
        <v>247</v>
      </c>
      <c r="D297" t="str">
        <f t="shared" si="18"/>
        <v>247 (0)</v>
      </c>
      <c r="E297">
        <v>20.132999999999999</v>
      </c>
      <c r="F297">
        <v>20.13</v>
      </c>
      <c r="G297">
        <f>IFERROR(VLOOKUP(F297,'rt.comb'!$A:$B,2,FALSE),F297)</f>
        <v>20.13</v>
      </c>
      <c r="H297" t="str">
        <f>IFERROR(VLOOKUP(G297,compounds!$A:$D,4,FALSE),"")</f>
        <v/>
      </c>
      <c r="I297">
        <v>6380808</v>
      </c>
      <c r="J297" s="4">
        <f t="shared" si="16"/>
        <v>57141843</v>
      </c>
      <c r="K297" s="4">
        <f>VLOOKUP($C297,rosie!$B$7:$D$38,2,FALSE)</f>
        <v>5.79</v>
      </c>
      <c r="L297" s="4">
        <f>VLOOKUP(C297,rosie!$B$7:$F$66,5,FALSE)</f>
        <v>1.18</v>
      </c>
      <c r="M297" s="4">
        <f>VLOOKUP($C297,rosie!$B$7:$D$38,3,FALSE)</f>
        <v>0</v>
      </c>
      <c r="N297" s="4" t="str">
        <f>VLOOKUP($C297,rosie!$B$7:$E$38,4,FALSE)</f>
        <v>l</v>
      </c>
      <c r="O297" s="4">
        <f t="shared" si="19"/>
        <v>0.28929047097019828</v>
      </c>
      <c r="P297" s="4">
        <f>VLOOKUP(A297,RESULTS!$A:$M,13,FALSE)</f>
        <v>1</v>
      </c>
      <c r="Q297" s="4">
        <v>2</v>
      </c>
      <c r="R297" s="4" t="str">
        <f>IF(VLOOKUP(C297,rosie!B:J,8,FALSE)=0,"x_x_x_x",VLOOKUP(C297,rosie!B:J,8,FALSE))</f>
        <v>4_5_31_2023</v>
      </c>
    </row>
    <row r="298" spans="1:18" x14ac:dyDescent="0.2">
      <c r="A298" t="s">
        <v>129</v>
      </c>
      <c r="B298">
        <v>247</v>
      </c>
      <c r="C298">
        <f t="shared" si="17"/>
        <v>247</v>
      </c>
      <c r="D298" t="str">
        <f t="shared" si="18"/>
        <v>247 (0)</v>
      </c>
      <c r="E298">
        <v>20.9</v>
      </c>
      <c r="F298">
        <v>20.9</v>
      </c>
      <c r="G298">
        <f>IFERROR(VLOOKUP(F298,'rt.comb'!$A:$B,2,FALSE),F298)</f>
        <v>20.9</v>
      </c>
      <c r="H298" t="str">
        <f>IFERROR(VLOOKUP(G298,compounds!$A:$D,4,FALSE),"")</f>
        <v>2undecanal</v>
      </c>
      <c r="I298">
        <v>9975318</v>
      </c>
      <c r="J298" s="4">
        <f t="shared" si="16"/>
        <v>57141843</v>
      </c>
      <c r="K298" s="4">
        <f>VLOOKUP($C298,rosie!$B$7:$D$38,2,FALSE)</f>
        <v>5.79</v>
      </c>
      <c r="L298" s="4">
        <f>VLOOKUP(C298,rosie!$B$7:$F$66,5,FALSE)</f>
        <v>1.18</v>
      </c>
      <c r="M298" s="4">
        <f>VLOOKUP($C298,rosie!$B$7:$D$38,3,FALSE)</f>
        <v>0</v>
      </c>
      <c r="N298" s="4" t="str">
        <f>VLOOKUP($C298,rosie!$B$7:$E$38,4,FALSE)</f>
        <v>l</v>
      </c>
      <c r="O298" s="4">
        <f t="shared" si="19"/>
        <v>0.45225689948631842</v>
      </c>
      <c r="P298" s="4">
        <f>VLOOKUP(A298,RESULTS!$A:$M,13,FALSE)</f>
        <v>1</v>
      </c>
      <c r="Q298" s="4">
        <v>2</v>
      </c>
      <c r="R298" s="4" t="str">
        <f>IF(VLOOKUP(C298,rosie!B:J,8,FALSE)=0,"x_x_x_x",VLOOKUP(C298,rosie!B:J,8,FALSE))</f>
        <v>4_5_31_2023</v>
      </c>
    </row>
    <row r="299" spans="1:18" x14ac:dyDescent="0.2">
      <c r="A299" t="s">
        <v>129</v>
      </c>
      <c r="B299">
        <v>247</v>
      </c>
      <c r="C299">
        <f t="shared" si="17"/>
        <v>247</v>
      </c>
      <c r="D299" t="str">
        <f t="shared" si="18"/>
        <v>247 (0)</v>
      </c>
      <c r="E299">
        <v>21.631</v>
      </c>
      <c r="F299">
        <v>21.63</v>
      </c>
      <c r="G299">
        <f>IFERROR(VLOOKUP(F299,'rt.comb'!$A:$B,2,FALSE),F299)</f>
        <v>21.63</v>
      </c>
      <c r="H299" t="str">
        <f>IFERROR(VLOOKUP(G299,compounds!$A:$D,4,FALSE),"")</f>
        <v/>
      </c>
      <c r="I299">
        <v>9546749</v>
      </c>
      <c r="J299" s="4">
        <f t="shared" si="16"/>
        <v>57141843</v>
      </c>
      <c r="K299" s="4">
        <f>VLOOKUP($C299,rosie!$B$7:$D$38,2,FALSE)</f>
        <v>5.79</v>
      </c>
      <c r="L299" s="4">
        <f>VLOOKUP(C299,rosie!$B$7:$F$66,5,FALSE)</f>
        <v>1.18</v>
      </c>
      <c r="M299" s="4">
        <f>VLOOKUP($C299,rosie!$B$7:$D$38,3,FALSE)</f>
        <v>0</v>
      </c>
      <c r="N299" s="4" t="str">
        <f>VLOOKUP($C299,rosie!$B$7:$E$38,4,FALSE)</f>
        <v>l</v>
      </c>
      <c r="O299" s="4">
        <f t="shared" si="19"/>
        <v>0.43282661293746333</v>
      </c>
      <c r="P299" s="4">
        <f>VLOOKUP(A299,RESULTS!$A:$M,13,FALSE)</f>
        <v>1</v>
      </c>
      <c r="Q299" s="4">
        <v>2</v>
      </c>
      <c r="R299" s="4" t="str">
        <f>IF(VLOOKUP(C299,rosie!B:J,8,FALSE)=0,"x_x_x_x",VLOOKUP(C299,rosie!B:J,8,FALSE))</f>
        <v>4_5_31_2023</v>
      </c>
    </row>
    <row r="300" spans="1:18" x14ac:dyDescent="0.2">
      <c r="A300" t="s">
        <v>129</v>
      </c>
      <c r="B300">
        <v>247</v>
      </c>
      <c r="C300">
        <f t="shared" si="17"/>
        <v>247</v>
      </c>
      <c r="D300" t="str">
        <f t="shared" si="18"/>
        <v>247 (0)</v>
      </c>
      <c r="E300">
        <v>21.835999999999999</v>
      </c>
      <c r="F300">
        <v>21.84</v>
      </c>
      <c r="G300">
        <f>IFERROR(VLOOKUP(F300,'rt.comb'!$A:$B,2,FALSE),F300)</f>
        <v>21.84</v>
      </c>
      <c r="H300" t="str">
        <f>IFERROR(VLOOKUP(G300,compounds!$A:$D,4,FALSE),"")</f>
        <v>tetradecane</v>
      </c>
      <c r="I300">
        <v>63712550</v>
      </c>
      <c r="J300" s="4">
        <f t="shared" si="16"/>
        <v>57141843</v>
      </c>
      <c r="K300" s="4">
        <f>VLOOKUP($C300,rosie!$B$7:$D$38,2,FALSE)</f>
        <v>5.79</v>
      </c>
      <c r="L300" s="4">
        <f>VLOOKUP(C300,rosie!$B$7:$F$66,5,FALSE)</f>
        <v>1.18</v>
      </c>
      <c r="M300" s="4">
        <f>VLOOKUP($C300,rosie!$B$7:$D$38,3,FALSE)</f>
        <v>0</v>
      </c>
      <c r="N300" s="4" t="str">
        <f>VLOOKUP($C300,rosie!$B$7:$E$38,4,FALSE)</f>
        <v>l</v>
      </c>
      <c r="O300" s="4">
        <f t="shared" si="19"/>
        <v>2.8885736095197201</v>
      </c>
      <c r="P300" s="4">
        <f>VLOOKUP(A300,RESULTS!$A:$M,13,FALSE)</f>
        <v>1</v>
      </c>
      <c r="Q300" s="4">
        <v>2</v>
      </c>
      <c r="R300" s="4" t="str">
        <f>IF(VLOOKUP(C300,rosie!B:J,8,FALSE)=0,"x_x_x_x",VLOOKUP(C300,rosie!B:J,8,FALSE))</f>
        <v>4_5_31_2023</v>
      </c>
    </row>
    <row r="301" spans="1:18" x14ac:dyDescent="0.2">
      <c r="A301" t="s">
        <v>129</v>
      </c>
      <c r="B301">
        <v>247</v>
      </c>
      <c r="C301">
        <f t="shared" si="17"/>
        <v>247</v>
      </c>
      <c r="D301" t="str">
        <f t="shared" si="18"/>
        <v>247 (0)</v>
      </c>
      <c r="E301">
        <v>22.077999999999999</v>
      </c>
      <c r="F301">
        <v>22.08</v>
      </c>
      <c r="G301">
        <f>IFERROR(VLOOKUP(F301,'rt.comb'!$A:$B,2,FALSE),F301)</f>
        <v>22.07</v>
      </c>
      <c r="H301" t="str">
        <f>IFERROR(VLOOKUP(G301,compounds!$A:$D,4,FALSE),"")</f>
        <v>dodecanal</v>
      </c>
      <c r="I301">
        <v>24440419</v>
      </c>
      <c r="J301" s="4">
        <f t="shared" si="16"/>
        <v>57141843</v>
      </c>
      <c r="K301" s="4">
        <f>VLOOKUP($C301,rosie!$B$7:$D$38,2,FALSE)</f>
        <v>5.79</v>
      </c>
      <c r="L301" s="4">
        <f>VLOOKUP(C301,rosie!$B$7:$F$66,5,FALSE)</f>
        <v>1.18</v>
      </c>
      <c r="M301" s="4">
        <f>VLOOKUP($C301,rosie!$B$7:$D$38,3,FALSE)</f>
        <v>0</v>
      </c>
      <c r="N301" s="4" t="str">
        <f>VLOOKUP($C301,rosie!$B$7:$E$38,4,FALSE)</f>
        <v>l</v>
      </c>
      <c r="O301" s="4">
        <f t="shared" si="19"/>
        <v>1.1080697496647733</v>
      </c>
      <c r="P301" s="4">
        <f>VLOOKUP(A301,RESULTS!$A:$M,13,FALSE)</f>
        <v>1</v>
      </c>
      <c r="Q301" s="4">
        <v>2</v>
      </c>
      <c r="R301" s="4" t="str">
        <f>IF(VLOOKUP(C301,rosie!B:J,8,FALSE)=0,"x_x_x_x",VLOOKUP(C301,rosie!B:J,8,FALSE))</f>
        <v>4_5_31_2023</v>
      </c>
    </row>
    <row r="302" spans="1:18" x14ac:dyDescent="0.2">
      <c r="A302" t="s">
        <v>129</v>
      </c>
      <c r="B302">
        <v>247</v>
      </c>
      <c r="C302">
        <f t="shared" si="17"/>
        <v>247</v>
      </c>
      <c r="D302" t="str">
        <f t="shared" si="18"/>
        <v>247 (0)</v>
      </c>
      <c r="E302">
        <v>22.286000000000001</v>
      </c>
      <c r="F302">
        <v>22.29</v>
      </c>
      <c r="G302">
        <f>IFERROR(VLOOKUP(F302,'rt.comb'!$A:$B,2,FALSE),F302)</f>
        <v>22.29</v>
      </c>
      <c r="H302" t="str">
        <f>IFERROR(VLOOKUP(G302,compounds!$A:$D,4,FALSE),"")</f>
        <v>tetramethyldiol</v>
      </c>
      <c r="I302">
        <v>20865605</v>
      </c>
      <c r="J302" s="4">
        <f t="shared" si="16"/>
        <v>57141843</v>
      </c>
      <c r="K302" s="4">
        <f>VLOOKUP($C302,rosie!$B$7:$D$38,2,FALSE)</f>
        <v>5.79</v>
      </c>
      <c r="L302" s="4">
        <f>VLOOKUP(C302,rosie!$B$7:$F$66,5,FALSE)</f>
        <v>1.18</v>
      </c>
      <c r="M302" s="4">
        <f>VLOOKUP($C302,rosie!$B$7:$D$38,3,FALSE)</f>
        <v>0</v>
      </c>
      <c r="N302" s="4" t="str">
        <f>VLOOKUP($C302,rosie!$B$7:$E$38,4,FALSE)</f>
        <v>l</v>
      </c>
      <c r="O302" s="4">
        <f t="shared" si="19"/>
        <v>0.94599629036449995</v>
      </c>
      <c r="P302" s="4">
        <f>VLOOKUP(A302,RESULTS!$A:$M,13,FALSE)</f>
        <v>1</v>
      </c>
      <c r="Q302" s="4">
        <v>2</v>
      </c>
      <c r="R302" s="4" t="str">
        <f>IF(VLOOKUP(C302,rosie!B:J,8,FALSE)=0,"x_x_x_x",VLOOKUP(C302,rosie!B:J,8,FALSE))</f>
        <v>4_5_31_2023</v>
      </c>
    </row>
    <row r="303" spans="1:18" x14ac:dyDescent="0.2">
      <c r="A303" t="s">
        <v>129</v>
      </c>
      <c r="B303">
        <v>247</v>
      </c>
      <c r="C303">
        <f t="shared" si="17"/>
        <v>247</v>
      </c>
      <c r="D303" t="str">
        <f t="shared" si="18"/>
        <v>247 (0)</v>
      </c>
      <c r="E303">
        <v>22.692</v>
      </c>
      <c r="F303">
        <v>22.69</v>
      </c>
      <c r="G303">
        <f>IFERROR(VLOOKUP(F303,'rt.comb'!$A:$B,2,FALSE),F303)</f>
        <v>22.69</v>
      </c>
      <c r="H303" t="str">
        <f>IFERROR(VLOOKUP(G303,compounds!$A:$D,4,FALSE),"")</f>
        <v/>
      </c>
      <c r="I303">
        <v>15464252</v>
      </c>
      <c r="J303" s="4">
        <f t="shared" si="16"/>
        <v>57141843</v>
      </c>
      <c r="K303" s="4">
        <f>VLOOKUP($C303,rosie!$B$7:$D$38,2,FALSE)</f>
        <v>5.79</v>
      </c>
      <c r="L303" s="4">
        <f>VLOOKUP(C303,rosie!$B$7:$F$66,5,FALSE)</f>
        <v>1.18</v>
      </c>
      <c r="M303" s="4">
        <f>VLOOKUP($C303,rosie!$B$7:$D$38,3,FALSE)</f>
        <v>0</v>
      </c>
      <c r="N303" s="4" t="str">
        <f>VLOOKUP($C303,rosie!$B$7:$E$38,4,FALSE)</f>
        <v>l</v>
      </c>
      <c r="O303" s="4">
        <f t="shared" si="19"/>
        <v>0.70111195075636679</v>
      </c>
      <c r="P303" s="4">
        <f>VLOOKUP(A303,RESULTS!$A:$M,13,FALSE)</f>
        <v>1</v>
      </c>
      <c r="Q303" s="4">
        <v>2</v>
      </c>
      <c r="R303" s="4" t="str">
        <f>IF(VLOOKUP(C303,rosie!B:J,8,FALSE)=0,"x_x_x_x",VLOOKUP(C303,rosie!B:J,8,FALSE))</f>
        <v>4_5_31_2023</v>
      </c>
    </row>
    <row r="304" spans="1:18" x14ac:dyDescent="0.2">
      <c r="A304" t="s">
        <v>129</v>
      </c>
      <c r="B304">
        <v>247</v>
      </c>
      <c r="C304">
        <f t="shared" si="17"/>
        <v>247</v>
      </c>
      <c r="D304" t="str">
        <f t="shared" si="18"/>
        <v>247 (0)</v>
      </c>
      <c r="E304">
        <v>23.108000000000001</v>
      </c>
      <c r="F304">
        <v>23.11</v>
      </c>
      <c r="G304">
        <f>IFERROR(VLOOKUP(F304,'rt.comb'!$A:$B,2,FALSE),F304)</f>
        <v>23.11</v>
      </c>
      <c r="H304" t="str">
        <f>IFERROR(VLOOKUP(G304,compounds!$A:$D,4,FALSE),"")</f>
        <v/>
      </c>
      <c r="I304">
        <v>12275872</v>
      </c>
      <c r="J304" s="4">
        <f t="shared" si="16"/>
        <v>57141843</v>
      </c>
      <c r="K304" s="4">
        <f>VLOOKUP($C304,rosie!$B$7:$D$38,2,FALSE)</f>
        <v>5.79</v>
      </c>
      <c r="L304" s="4">
        <f>VLOOKUP(C304,rosie!$B$7:$F$66,5,FALSE)</f>
        <v>1.18</v>
      </c>
      <c r="M304" s="4">
        <f>VLOOKUP($C304,rosie!$B$7:$D$38,3,FALSE)</f>
        <v>0</v>
      </c>
      <c r="N304" s="4" t="str">
        <f>VLOOKUP($C304,rosie!$B$7:$E$38,4,FALSE)</f>
        <v>l</v>
      </c>
      <c r="O304" s="4">
        <f t="shared" si="19"/>
        <v>0.55655847855786755</v>
      </c>
      <c r="P304" s="4">
        <f>VLOOKUP(A304,RESULTS!$A:$M,13,FALSE)</f>
        <v>1</v>
      </c>
      <c r="Q304" s="4">
        <v>2</v>
      </c>
      <c r="R304" s="4" t="str">
        <f>IF(VLOOKUP(C304,rosie!B:J,8,FALSE)=0,"x_x_x_x",VLOOKUP(C304,rosie!B:J,8,FALSE))</f>
        <v>4_5_31_2023</v>
      </c>
    </row>
    <row r="305" spans="1:18" x14ac:dyDescent="0.2">
      <c r="A305" t="s">
        <v>129</v>
      </c>
      <c r="B305">
        <v>247</v>
      </c>
      <c r="C305">
        <f t="shared" si="17"/>
        <v>247</v>
      </c>
      <c r="D305" t="str">
        <f t="shared" si="18"/>
        <v>247 (0)</v>
      </c>
      <c r="E305">
        <v>23.193000000000001</v>
      </c>
      <c r="F305">
        <v>23.19</v>
      </c>
      <c r="G305">
        <f>IFERROR(VLOOKUP(F305,'rt.comb'!$A:$B,2,FALSE),F305)</f>
        <v>23.19</v>
      </c>
      <c r="H305" t="str">
        <f>IFERROR(VLOOKUP(G305,compounds!$A:$D,4,FALSE),"")</f>
        <v/>
      </c>
      <c r="I305">
        <v>8678020</v>
      </c>
      <c r="J305" s="4">
        <f t="shared" si="16"/>
        <v>57141843</v>
      </c>
      <c r="K305" s="4">
        <f>VLOOKUP($C305,rosie!$B$7:$D$38,2,FALSE)</f>
        <v>5.79</v>
      </c>
      <c r="L305" s="4">
        <f>VLOOKUP(C305,rosie!$B$7:$F$66,5,FALSE)</f>
        <v>1.18</v>
      </c>
      <c r="M305" s="4">
        <f>VLOOKUP($C305,rosie!$B$7:$D$38,3,FALSE)</f>
        <v>0</v>
      </c>
      <c r="N305" s="4" t="str">
        <f>VLOOKUP($C305,rosie!$B$7:$E$38,4,FALSE)</f>
        <v>l</v>
      </c>
      <c r="O305" s="4">
        <f t="shared" si="19"/>
        <v>0.3934405318086362</v>
      </c>
      <c r="P305" s="4">
        <f>VLOOKUP(A305,RESULTS!$A:$M,13,FALSE)</f>
        <v>1</v>
      </c>
      <c r="Q305" s="4">
        <v>2</v>
      </c>
      <c r="R305" s="4" t="str">
        <f>IF(VLOOKUP(C305,rosie!B:J,8,FALSE)=0,"x_x_x_x",VLOOKUP(C305,rosie!B:J,8,FALSE))</f>
        <v>4_5_31_2023</v>
      </c>
    </row>
    <row r="306" spans="1:18" x14ac:dyDescent="0.2">
      <c r="A306" t="s">
        <v>129</v>
      </c>
      <c r="B306">
        <v>247</v>
      </c>
      <c r="C306">
        <f t="shared" si="17"/>
        <v>247</v>
      </c>
      <c r="D306" t="str">
        <f t="shared" si="18"/>
        <v>247 (0)</v>
      </c>
      <c r="E306">
        <v>24.145</v>
      </c>
      <c r="F306">
        <v>24.15</v>
      </c>
      <c r="G306">
        <f>IFERROR(VLOOKUP(F306,'rt.comb'!$A:$B,2,FALSE),F306)</f>
        <v>24.15</v>
      </c>
      <c r="H306" t="str">
        <f>IFERROR(VLOOKUP(G306,compounds!$A:$D,4,FALSE),"")</f>
        <v/>
      </c>
      <c r="I306">
        <v>9834953</v>
      </c>
      <c r="J306" s="4">
        <f t="shared" si="16"/>
        <v>57141843</v>
      </c>
      <c r="K306" s="4">
        <f>VLOOKUP($C306,rosie!$B$7:$D$38,2,FALSE)</f>
        <v>5.79</v>
      </c>
      <c r="L306" s="4">
        <f>VLOOKUP(C306,rosie!$B$7:$F$66,5,FALSE)</f>
        <v>1.18</v>
      </c>
      <c r="M306" s="4">
        <f>VLOOKUP($C306,rosie!$B$7:$D$38,3,FALSE)</f>
        <v>0</v>
      </c>
      <c r="N306" s="4" t="str">
        <f>VLOOKUP($C306,rosie!$B$7:$E$38,4,FALSE)</f>
        <v>l</v>
      </c>
      <c r="O306" s="4">
        <f t="shared" si="19"/>
        <v>0.44589308835805197</v>
      </c>
      <c r="P306" s="4">
        <f>VLOOKUP(A306,RESULTS!$A:$M,13,FALSE)</f>
        <v>1</v>
      </c>
      <c r="Q306" s="4">
        <v>2</v>
      </c>
      <c r="R306" s="4" t="str">
        <f>IF(VLOOKUP(C306,rosie!B:J,8,FALSE)=0,"x_x_x_x",VLOOKUP(C306,rosie!B:J,8,FALSE))</f>
        <v>4_5_31_2023</v>
      </c>
    </row>
    <row r="307" spans="1:18" x14ac:dyDescent="0.2">
      <c r="A307" t="s">
        <v>129</v>
      </c>
      <c r="B307">
        <v>247</v>
      </c>
      <c r="C307">
        <f t="shared" si="17"/>
        <v>247</v>
      </c>
      <c r="D307" t="str">
        <f t="shared" si="18"/>
        <v>247 (0)</v>
      </c>
      <c r="E307">
        <v>24.332000000000001</v>
      </c>
      <c r="F307">
        <v>24.33</v>
      </c>
      <c r="G307">
        <f>IFERROR(VLOOKUP(F307,'rt.comb'!$A:$B,2,FALSE),F307)</f>
        <v>24.33</v>
      </c>
      <c r="H307" t="str">
        <f>IFERROR(VLOOKUP(G307,compounds!$A:$D,4,FALSE),"")</f>
        <v>pentadecane</v>
      </c>
      <c r="I307">
        <v>74879163</v>
      </c>
      <c r="J307" s="4">
        <f t="shared" si="16"/>
        <v>57141843</v>
      </c>
      <c r="K307" s="4">
        <f>VLOOKUP($C307,rosie!$B$7:$D$38,2,FALSE)</f>
        <v>5.79</v>
      </c>
      <c r="L307" s="4">
        <f>VLOOKUP(C307,rosie!$B$7:$F$66,5,FALSE)</f>
        <v>1.18</v>
      </c>
      <c r="M307" s="4">
        <f>VLOOKUP($C307,rosie!$B$7:$D$38,3,FALSE)</f>
        <v>0</v>
      </c>
      <c r="N307" s="4" t="str">
        <f>VLOOKUP($C307,rosie!$B$7:$E$38,4,FALSE)</f>
        <v>l</v>
      </c>
      <c r="O307" s="4">
        <f t="shared" si="19"/>
        <v>3.3948409558984141</v>
      </c>
      <c r="P307" s="4">
        <f>VLOOKUP(A307,RESULTS!$A:$M,13,FALSE)</f>
        <v>1</v>
      </c>
      <c r="Q307" s="4">
        <v>2</v>
      </c>
      <c r="R307" s="4" t="str">
        <f>IF(VLOOKUP(C307,rosie!B:J,8,FALSE)=0,"x_x_x_x",VLOOKUP(C307,rosie!B:J,8,FALSE))</f>
        <v>4_5_31_2023</v>
      </c>
    </row>
    <row r="308" spans="1:18" x14ac:dyDescent="0.2">
      <c r="A308" t="s">
        <v>129</v>
      </c>
      <c r="B308">
        <v>247</v>
      </c>
      <c r="C308">
        <f t="shared" si="17"/>
        <v>247</v>
      </c>
      <c r="D308" t="str">
        <f t="shared" si="18"/>
        <v>247 (0)</v>
      </c>
      <c r="E308">
        <v>24.600999999999999</v>
      </c>
      <c r="F308">
        <v>24.6</v>
      </c>
      <c r="G308">
        <f>IFERROR(VLOOKUP(F308,'rt.comb'!$A:$B,2,FALSE),F308)</f>
        <v>24.6</v>
      </c>
      <c r="H308" t="str">
        <f>IFERROR(VLOOKUP(G308,compounds!$A:$D,4,FALSE),"")</f>
        <v>tridecanal</v>
      </c>
      <c r="I308">
        <v>45812639</v>
      </c>
      <c r="J308" s="4">
        <f t="shared" si="16"/>
        <v>57141843</v>
      </c>
      <c r="K308" s="4">
        <f>VLOOKUP($C308,rosie!$B$7:$D$38,2,FALSE)</f>
        <v>5.79</v>
      </c>
      <c r="L308" s="4">
        <f>VLOOKUP(C308,rosie!$B$7:$F$66,5,FALSE)</f>
        <v>1.18</v>
      </c>
      <c r="M308" s="4">
        <f>VLOOKUP($C308,rosie!$B$7:$D$38,3,FALSE)</f>
        <v>0</v>
      </c>
      <c r="N308" s="4" t="str">
        <f>VLOOKUP($C308,rosie!$B$7:$E$38,4,FALSE)</f>
        <v>l</v>
      </c>
      <c r="O308" s="4">
        <f t="shared" si="19"/>
        <v>2.0770347442984765</v>
      </c>
      <c r="P308" s="4">
        <f>VLOOKUP(A308,RESULTS!$A:$M,13,FALSE)</f>
        <v>1</v>
      </c>
      <c r="Q308" s="4">
        <v>2</v>
      </c>
      <c r="R308" s="4" t="str">
        <f>IF(VLOOKUP(C308,rosie!B:J,8,FALSE)=0,"x_x_x_x",VLOOKUP(C308,rosie!B:J,8,FALSE))</f>
        <v>4_5_31_2023</v>
      </c>
    </row>
    <row r="309" spans="1:18" x14ac:dyDescent="0.2">
      <c r="A309" t="s">
        <v>129</v>
      </c>
      <c r="B309">
        <v>247</v>
      </c>
      <c r="C309">
        <f t="shared" si="17"/>
        <v>247</v>
      </c>
      <c r="D309" t="str">
        <f t="shared" si="18"/>
        <v>247 (0)</v>
      </c>
      <c r="E309">
        <v>26.068000000000001</v>
      </c>
      <c r="F309">
        <v>26.07</v>
      </c>
      <c r="G309">
        <f>IFERROR(VLOOKUP(F309,'rt.comb'!$A:$B,2,FALSE),F309)</f>
        <v>26.07</v>
      </c>
      <c r="H309" t="str">
        <f>IFERROR(VLOOKUP(G309,compounds!$A:$D,4,FALSE),"")</f>
        <v/>
      </c>
      <c r="I309">
        <v>5440561</v>
      </c>
      <c r="J309" s="4">
        <f t="shared" si="16"/>
        <v>57141843</v>
      </c>
      <c r="K309" s="4">
        <f>VLOOKUP($C309,rosie!$B$7:$D$38,2,FALSE)</f>
        <v>5.79</v>
      </c>
      <c r="L309" s="4">
        <f>VLOOKUP(C309,rosie!$B$7:$F$66,5,FALSE)</f>
        <v>1.18</v>
      </c>
      <c r="M309" s="4">
        <f>VLOOKUP($C309,rosie!$B$7:$D$38,3,FALSE)</f>
        <v>0</v>
      </c>
      <c r="N309" s="4" t="str">
        <f>VLOOKUP($C309,rosie!$B$7:$E$38,4,FALSE)</f>
        <v>l</v>
      </c>
      <c r="O309" s="4">
        <f t="shared" si="19"/>
        <v>0.2466619359228632</v>
      </c>
      <c r="P309" s="4">
        <f>VLOOKUP(A309,RESULTS!$A:$M,13,FALSE)</f>
        <v>1</v>
      </c>
      <c r="Q309" s="4">
        <v>2</v>
      </c>
      <c r="R309" s="4" t="str">
        <f>IF(VLOOKUP(C309,rosie!B:J,8,FALSE)=0,"x_x_x_x",VLOOKUP(C309,rosie!B:J,8,FALSE))</f>
        <v>4_5_31_2023</v>
      </c>
    </row>
    <row r="310" spans="1:18" x14ac:dyDescent="0.2">
      <c r="A310" t="s">
        <v>129</v>
      </c>
      <c r="B310">
        <v>247</v>
      </c>
      <c r="C310">
        <f t="shared" si="17"/>
        <v>247</v>
      </c>
      <c r="D310" t="str">
        <f t="shared" si="18"/>
        <v>247 (0)</v>
      </c>
      <c r="E310">
        <v>26.692</v>
      </c>
      <c r="F310">
        <v>26.69</v>
      </c>
      <c r="G310">
        <f>IFERROR(VLOOKUP(F310,'rt.comb'!$A:$B,2,FALSE),F310)</f>
        <v>26.69</v>
      </c>
      <c r="H310" t="str">
        <f>IFERROR(VLOOKUP(G310,compounds!$A:$D,4,FALSE),"")</f>
        <v/>
      </c>
      <c r="I310">
        <v>22554280</v>
      </c>
      <c r="J310" s="4">
        <f t="shared" si="16"/>
        <v>57141843</v>
      </c>
      <c r="K310" s="4">
        <f>VLOOKUP($C310,rosie!$B$7:$D$38,2,FALSE)</f>
        <v>5.79</v>
      </c>
      <c r="L310" s="4">
        <f>VLOOKUP(C310,rosie!$B$7:$F$66,5,FALSE)</f>
        <v>1.18</v>
      </c>
      <c r="M310" s="4">
        <f>VLOOKUP($C310,rosie!$B$7:$D$38,3,FALSE)</f>
        <v>0</v>
      </c>
      <c r="N310" s="4" t="str">
        <f>VLOOKUP($C310,rosie!$B$7:$E$38,4,FALSE)</f>
        <v>l</v>
      </c>
      <c r="O310" s="4">
        <f t="shared" si="19"/>
        <v>1.0225567488621699</v>
      </c>
      <c r="P310" s="4">
        <f>VLOOKUP(A310,RESULTS!$A:$M,13,FALSE)</f>
        <v>1</v>
      </c>
      <c r="Q310" s="4">
        <v>2</v>
      </c>
      <c r="R310" s="4" t="str">
        <f>IF(VLOOKUP(C310,rosie!B:J,8,FALSE)=0,"x_x_x_x",VLOOKUP(C310,rosie!B:J,8,FALSE))</f>
        <v>4_5_31_2023</v>
      </c>
    </row>
    <row r="311" spans="1:18" x14ac:dyDescent="0.2">
      <c r="A311" t="s">
        <v>129</v>
      </c>
      <c r="B311">
        <v>247</v>
      </c>
      <c r="C311">
        <f t="shared" si="17"/>
        <v>247</v>
      </c>
      <c r="D311" t="str">
        <f t="shared" si="18"/>
        <v>247 (0)</v>
      </c>
      <c r="E311">
        <v>26.992000000000001</v>
      </c>
      <c r="F311">
        <v>26.99</v>
      </c>
      <c r="G311">
        <f>IFERROR(VLOOKUP(F311,'rt.comb'!$A:$B,2,FALSE),F311)</f>
        <v>26.99</v>
      </c>
      <c r="H311" t="str">
        <f>IFERROR(VLOOKUP(G311,compounds!$A:$D,4,FALSE),"")</f>
        <v>tetradecanal</v>
      </c>
      <c r="I311">
        <v>37245003</v>
      </c>
      <c r="J311" s="4">
        <f t="shared" si="16"/>
        <v>57141843</v>
      </c>
      <c r="K311" s="4">
        <f>VLOOKUP($C311,rosie!$B$7:$D$38,2,FALSE)</f>
        <v>5.79</v>
      </c>
      <c r="L311" s="4">
        <f>VLOOKUP(C311,rosie!$B$7:$F$66,5,FALSE)</f>
        <v>1.18</v>
      </c>
      <c r="M311" s="4">
        <f>VLOOKUP($C311,rosie!$B$7:$D$38,3,FALSE)</f>
        <v>0</v>
      </c>
      <c r="N311" s="4" t="str">
        <f>VLOOKUP($C311,rosie!$B$7:$E$38,4,FALSE)</f>
        <v>l</v>
      </c>
      <c r="O311" s="4">
        <f t="shared" si="19"/>
        <v>1.6885987572665482</v>
      </c>
      <c r="P311" s="4">
        <f>VLOOKUP(A311,RESULTS!$A:$M,13,FALSE)</f>
        <v>1</v>
      </c>
      <c r="Q311" s="4">
        <v>2</v>
      </c>
      <c r="R311" s="4" t="str">
        <f>IF(VLOOKUP(C311,rosie!B:J,8,FALSE)=0,"x_x_x_x",VLOOKUP(C311,rosie!B:J,8,FALSE))</f>
        <v>4_5_31_2023</v>
      </c>
    </row>
    <row r="312" spans="1:18" x14ac:dyDescent="0.2">
      <c r="A312" t="s">
        <v>129</v>
      </c>
      <c r="B312">
        <v>247</v>
      </c>
      <c r="C312">
        <f t="shared" si="17"/>
        <v>247</v>
      </c>
      <c r="D312" t="str">
        <f t="shared" si="18"/>
        <v>247 (0)</v>
      </c>
      <c r="E312">
        <v>27.193000000000001</v>
      </c>
      <c r="F312">
        <v>27.19</v>
      </c>
      <c r="G312">
        <f>IFERROR(VLOOKUP(F312,'rt.comb'!$A:$B,2,FALSE),F312)</f>
        <v>27.19</v>
      </c>
      <c r="H312" t="str">
        <f>IFERROR(VLOOKUP(G312,compounds!$A:$D,4,FALSE),"")</f>
        <v/>
      </c>
      <c r="I312">
        <v>13488017</v>
      </c>
      <c r="J312" s="4">
        <f t="shared" si="16"/>
        <v>57141843</v>
      </c>
      <c r="K312" s="4">
        <f>VLOOKUP($C312,rosie!$B$7:$D$38,2,FALSE)</f>
        <v>5.79</v>
      </c>
      <c r="L312" s="4">
        <f>VLOOKUP(C312,rosie!$B$7:$F$66,5,FALSE)</f>
        <v>1.18</v>
      </c>
      <c r="M312" s="4">
        <f>VLOOKUP($C312,rosie!$B$7:$D$38,3,FALSE)</f>
        <v>0</v>
      </c>
      <c r="N312" s="4" t="str">
        <f>VLOOKUP($C312,rosie!$B$7:$E$38,4,FALSE)</f>
        <v>l</v>
      </c>
      <c r="O312" s="4">
        <f t="shared" si="19"/>
        <v>0.61151421424748109</v>
      </c>
      <c r="P312" s="4">
        <f>VLOOKUP(A312,RESULTS!$A:$M,13,FALSE)</f>
        <v>1</v>
      </c>
      <c r="Q312" s="4">
        <v>2</v>
      </c>
      <c r="R312" s="4" t="str">
        <f>IF(VLOOKUP(C312,rosie!B:J,8,FALSE)=0,"x_x_x_x",VLOOKUP(C312,rosie!B:J,8,FALSE))</f>
        <v>4_5_31_2023</v>
      </c>
    </row>
    <row r="313" spans="1:18" x14ac:dyDescent="0.2">
      <c r="A313" t="s">
        <v>129</v>
      </c>
      <c r="B313">
        <v>247</v>
      </c>
      <c r="C313">
        <f t="shared" si="17"/>
        <v>247</v>
      </c>
      <c r="D313" t="str">
        <f t="shared" si="18"/>
        <v>247 (0)</v>
      </c>
      <c r="E313">
        <v>28.207000000000001</v>
      </c>
      <c r="F313">
        <v>28.21</v>
      </c>
      <c r="G313">
        <f>IFERROR(VLOOKUP(F313,'rt.comb'!$A:$B,2,FALSE),F313)</f>
        <v>28.21</v>
      </c>
      <c r="H313" t="str">
        <f>IFERROR(VLOOKUP(G313,compounds!$A:$D,4,FALSE),"")</f>
        <v/>
      </c>
      <c r="I313">
        <v>14584093</v>
      </c>
      <c r="J313" s="4">
        <f t="shared" si="16"/>
        <v>57141843</v>
      </c>
      <c r="K313" s="4">
        <f>VLOOKUP($C313,rosie!$B$7:$D$38,2,FALSE)</f>
        <v>5.79</v>
      </c>
      <c r="L313" s="4">
        <f>VLOOKUP(C313,rosie!$B$7:$F$66,5,FALSE)</f>
        <v>1.18</v>
      </c>
      <c r="M313" s="4">
        <f>VLOOKUP($C313,rosie!$B$7:$D$38,3,FALSE)</f>
        <v>0</v>
      </c>
      <c r="N313" s="4" t="str">
        <f>VLOOKUP($C313,rosie!$B$7:$E$38,4,FALSE)</f>
        <v>l</v>
      </c>
      <c r="O313" s="4">
        <f t="shared" si="19"/>
        <v>0.66120766094876582</v>
      </c>
      <c r="P313" s="4">
        <f>VLOOKUP(A313,RESULTS!$A:$M,13,FALSE)</f>
        <v>1</v>
      </c>
      <c r="Q313" s="4">
        <v>2</v>
      </c>
      <c r="R313" s="4" t="str">
        <f>IF(VLOOKUP(C313,rosie!B:J,8,FALSE)=0,"x_x_x_x",VLOOKUP(C313,rosie!B:J,8,FALSE))</f>
        <v>4_5_31_2023</v>
      </c>
    </row>
    <row r="314" spans="1:18" x14ac:dyDescent="0.2">
      <c r="A314" t="s">
        <v>129</v>
      </c>
      <c r="B314">
        <v>247</v>
      </c>
      <c r="C314">
        <f t="shared" si="17"/>
        <v>247</v>
      </c>
      <c r="D314" t="str">
        <f t="shared" si="18"/>
        <v>247 (0)</v>
      </c>
      <c r="E314">
        <v>28.791</v>
      </c>
      <c r="F314">
        <v>28.79</v>
      </c>
      <c r="G314">
        <f>IFERROR(VLOOKUP(F314,'rt.comb'!$A:$B,2,FALSE),F314)</f>
        <v>28.79</v>
      </c>
      <c r="H314" t="str">
        <f>IFERROR(VLOOKUP(G314,compounds!$A:$D,4,FALSE),"")</f>
        <v/>
      </c>
      <c r="I314">
        <v>11084096</v>
      </c>
      <c r="J314" s="4">
        <f t="shared" si="16"/>
        <v>57141843</v>
      </c>
      <c r="K314" s="4">
        <f>VLOOKUP($C314,rosie!$B$7:$D$38,2,FALSE)</f>
        <v>5.79</v>
      </c>
      <c r="L314" s="4">
        <f>VLOOKUP(C314,rosie!$B$7:$F$66,5,FALSE)</f>
        <v>1.18</v>
      </c>
      <c r="M314" s="4">
        <f>VLOOKUP($C314,rosie!$B$7:$D$38,3,FALSE)</f>
        <v>0</v>
      </c>
      <c r="N314" s="4" t="str">
        <f>VLOOKUP($C314,rosie!$B$7:$E$38,4,FALSE)</f>
        <v>l</v>
      </c>
      <c r="O314" s="4">
        <f t="shared" si="19"/>
        <v>0.50252622428364735</v>
      </c>
      <c r="P314" s="4">
        <f>VLOOKUP(A314,RESULTS!$A:$M,13,FALSE)</f>
        <v>1</v>
      </c>
      <c r="Q314" s="4">
        <v>2</v>
      </c>
      <c r="R314" s="4" t="str">
        <f>IF(VLOOKUP(C314,rosie!B:J,8,FALSE)=0,"x_x_x_x",VLOOKUP(C314,rosie!B:J,8,FALSE))</f>
        <v>4_5_31_2023</v>
      </c>
    </row>
    <row r="315" spans="1:18" x14ac:dyDescent="0.2">
      <c r="A315" t="s">
        <v>129</v>
      </c>
      <c r="B315">
        <v>247</v>
      </c>
      <c r="C315">
        <f t="shared" si="17"/>
        <v>247</v>
      </c>
      <c r="D315" t="str">
        <f t="shared" si="18"/>
        <v>247 (0)</v>
      </c>
      <c r="E315">
        <v>28.928999999999998</v>
      </c>
      <c r="F315">
        <v>28.93</v>
      </c>
      <c r="G315">
        <f>IFERROR(VLOOKUP(F315,'rt.comb'!$A:$B,2,FALSE),F315)</f>
        <v>28.93</v>
      </c>
      <c r="H315" t="str">
        <f>IFERROR(VLOOKUP(G315,compounds!$A:$D,4,FALSE),"")</f>
        <v>heptadecanal</v>
      </c>
      <c r="I315">
        <v>45963968</v>
      </c>
      <c r="J315" s="4">
        <f t="shared" si="16"/>
        <v>57141843</v>
      </c>
      <c r="K315" s="4">
        <f>VLOOKUP($C315,rosie!$B$7:$D$38,2,FALSE)</f>
        <v>5.79</v>
      </c>
      <c r="L315" s="4">
        <f>VLOOKUP(C315,rosie!$B$7:$F$66,5,FALSE)</f>
        <v>1.18</v>
      </c>
      <c r="M315" s="4">
        <f>VLOOKUP($C315,rosie!$B$7:$D$38,3,FALSE)</f>
        <v>0</v>
      </c>
      <c r="N315" s="4" t="str">
        <f>VLOOKUP($C315,rosie!$B$7:$E$38,4,FALSE)</f>
        <v>l</v>
      </c>
      <c r="O315" s="4">
        <f t="shared" si="19"/>
        <v>2.0838956367875547</v>
      </c>
      <c r="P315" s="4">
        <f>VLOOKUP(A315,RESULTS!$A:$M,13,FALSE)</f>
        <v>1</v>
      </c>
      <c r="Q315" s="4">
        <v>2</v>
      </c>
      <c r="R315" s="4" t="str">
        <f>IF(VLOOKUP(C315,rosie!B:J,8,FALSE)=0,"x_x_x_x",VLOOKUP(C315,rosie!B:J,8,FALSE))</f>
        <v>4_5_31_2023</v>
      </c>
    </row>
    <row r="316" spans="1:18" x14ac:dyDescent="0.2">
      <c r="A316" t="s">
        <v>129</v>
      </c>
      <c r="B316">
        <v>247</v>
      </c>
      <c r="C316">
        <f t="shared" si="17"/>
        <v>247</v>
      </c>
      <c r="D316" t="str">
        <f t="shared" si="18"/>
        <v>247 (0)</v>
      </c>
      <c r="E316">
        <v>29.259</v>
      </c>
      <c r="F316">
        <v>29.26</v>
      </c>
      <c r="G316">
        <f>IFERROR(VLOOKUP(F316,'rt.comb'!$A:$B,2,FALSE),F316)</f>
        <v>29.26</v>
      </c>
      <c r="H316" t="str">
        <f>IFERROR(VLOOKUP(G316,compounds!$A:$D,4,FALSE),"")</f>
        <v>pentadecanal</v>
      </c>
      <c r="I316">
        <v>96763481</v>
      </c>
      <c r="J316" s="4">
        <f t="shared" si="16"/>
        <v>57141843</v>
      </c>
      <c r="K316" s="4">
        <f>VLOOKUP($C316,rosie!$B$7:$D$38,2,FALSE)</f>
        <v>5.79</v>
      </c>
      <c r="L316" s="4">
        <f>VLOOKUP(C316,rosie!$B$7:$F$66,5,FALSE)</f>
        <v>1.18</v>
      </c>
      <c r="M316" s="4">
        <f>VLOOKUP($C316,rosie!$B$7:$D$38,3,FALSE)</f>
        <v>0</v>
      </c>
      <c r="N316" s="4" t="str">
        <f>VLOOKUP($C316,rosie!$B$7:$E$38,4,FALSE)</f>
        <v>l</v>
      </c>
      <c r="O316" s="4">
        <f t="shared" si="19"/>
        <v>4.3870232408193184</v>
      </c>
      <c r="P316" s="4">
        <f>VLOOKUP(A316,RESULTS!$A:$M,13,FALSE)</f>
        <v>1</v>
      </c>
      <c r="Q316" s="4">
        <v>2</v>
      </c>
      <c r="R316" s="4" t="str">
        <f>IF(VLOOKUP(C316,rosie!B:J,8,FALSE)=0,"x_x_x_x",VLOOKUP(C316,rosie!B:J,8,FALSE))</f>
        <v>4_5_31_2023</v>
      </c>
    </row>
    <row r="317" spans="1:18" x14ac:dyDescent="0.2">
      <c r="A317" t="s">
        <v>129</v>
      </c>
      <c r="B317">
        <v>247</v>
      </c>
      <c r="C317">
        <f t="shared" si="17"/>
        <v>247</v>
      </c>
      <c r="D317" t="str">
        <f t="shared" si="18"/>
        <v>247 (0)</v>
      </c>
      <c r="E317">
        <v>29.651</v>
      </c>
      <c r="F317">
        <v>29.65</v>
      </c>
      <c r="G317">
        <f>IFERROR(VLOOKUP(F317,'rt.comb'!$A:$B,2,FALSE),F317)</f>
        <v>29.65</v>
      </c>
      <c r="H317" t="str">
        <f>IFERROR(VLOOKUP(G317,compounds!$A:$D,4,FALSE),"")</f>
        <v/>
      </c>
      <c r="I317">
        <v>10831787</v>
      </c>
      <c r="J317" s="4">
        <f t="shared" si="16"/>
        <v>57141843</v>
      </c>
      <c r="K317" s="4">
        <f>VLOOKUP($C317,rosie!$B$7:$D$38,2,FALSE)</f>
        <v>5.79</v>
      </c>
      <c r="L317" s="4">
        <f>VLOOKUP(C317,rosie!$B$7:$F$66,5,FALSE)</f>
        <v>1.18</v>
      </c>
      <c r="M317" s="4">
        <f>VLOOKUP($C317,rosie!$B$7:$D$38,3,FALSE)</f>
        <v>0</v>
      </c>
      <c r="N317" s="4" t="str">
        <f>VLOOKUP($C317,rosie!$B$7:$E$38,4,FALSE)</f>
        <v>l</v>
      </c>
      <c r="O317" s="4">
        <f t="shared" si="19"/>
        <v>0.49108714173485102</v>
      </c>
      <c r="P317" s="4">
        <f>VLOOKUP(A317,RESULTS!$A:$M,13,FALSE)</f>
        <v>1</v>
      </c>
      <c r="Q317" s="4">
        <v>2</v>
      </c>
      <c r="R317" s="4" t="str">
        <f>IF(VLOOKUP(C317,rosie!B:J,8,FALSE)=0,"x_x_x_x",VLOOKUP(C317,rosie!B:J,8,FALSE))</f>
        <v>4_5_31_2023</v>
      </c>
    </row>
    <row r="318" spans="1:18" x14ac:dyDescent="0.2">
      <c r="A318" t="s">
        <v>129</v>
      </c>
      <c r="B318">
        <v>247</v>
      </c>
      <c r="C318">
        <f t="shared" si="17"/>
        <v>247</v>
      </c>
      <c r="D318" t="str">
        <f t="shared" si="18"/>
        <v>247 (0)</v>
      </c>
      <c r="E318">
        <v>31.062999999999999</v>
      </c>
      <c r="F318">
        <v>31.06</v>
      </c>
      <c r="G318">
        <f>IFERROR(VLOOKUP(F318,'rt.comb'!$A:$B,2,FALSE),F318)</f>
        <v>31.06</v>
      </c>
      <c r="H318" t="str">
        <f>IFERROR(VLOOKUP(G318,compounds!$A:$D,4,FALSE),"")</f>
        <v/>
      </c>
      <c r="I318">
        <v>7273736</v>
      </c>
      <c r="J318" s="4">
        <f t="shared" si="16"/>
        <v>57141843</v>
      </c>
      <c r="K318" s="4">
        <f>VLOOKUP($C318,rosie!$B$7:$D$38,2,FALSE)</f>
        <v>5.79</v>
      </c>
      <c r="L318" s="4">
        <f>VLOOKUP(C318,rosie!$B$7:$F$66,5,FALSE)</f>
        <v>1.18</v>
      </c>
      <c r="M318" s="4">
        <f>VLOOKUP($C318,rosie!$B$7:$D$38,3,FALSE)</f>
        <v>0</v>
      </c>
      <c r="N318" s="4" t="str">
        <f>VLOOKUP($C318,rosie!$B$7:$E$38,4,FALSE)</f>
        <v>l</v>
      </c>
      <c r="O318" s="4">
        <f t="shared" si="19"/>
        <v>0.32977367649252043</v>
      </c>
      <c r="P318" s="4">
        <f>VLOOKUP(A318,RESULTS!$A:$M,13,FALSE)</f>
        <v>1</v>
      </c>
      <c r="Q318" s="4">
        <v>2</v>
      </c>
      <c r="R318" s="4" t="str">
        <f>IF(VLOOKUP(C318,rosie!B:J,8,FALSE)=0,"x_x_x_x",VLOOKUP(C318,rosie!B:J,8,FALSE))</f>
        <v>4_5_31_2023</v>
      </c>
    </row>
    <row r="319" spans="1:18" x14ac:dyDescent="0.2">
      <c r="A319" t="s">
        <v>129</v>
      </c>
      <c r="B319">
        <v>247</v>
      </c>
      <c r="C319">
        <f t="shared" si="17"/>
        <v>247</v>
      </c>
      <c r="D319" t="str">
        <f t="shared" si="18"/>
        <v>247 (0)</v>
      </c>
      <c r="E319">
        <v>31.242000000000001</v>
      </c>
      <c r="F319">
        <v>31.24</v>
      </c>
      <c r="G319">
        <f>IFERROR(VLOOKUP(F319,'rt.comb'!$A:$B,2,FALSE),F319)</f>
        <v>31.24</v>
      </c>
      <c r="H319" t="str">
        <f>IFERROR(VLOOKUP(G319,compounds!$A:$D,4,FALSE),"")</f>
        <v/>
      </c>
      <c r="I319">
        <v>70428443</v>
      </c>
      <c r="J319" s="4">
        <f t="shared" si="16"/>
        <v>57141843</v>
      </c>
      <c r="K319" s="4">
        <f>VLOOKUP($C319,rosie!$B$7:$D$38,2,FALSE)</f>
        <v>5.79</v>
      </c>
      <c r="L319" s="4">
        <f>VLOOKUP(C319,rosie!$B$7:$F$66,5,FALSE)</f>
        <v>1.18</v>
      </c>
      <c r="M319" s="4">
        <f>VLOOKUP($C319,rosie!$B$7:$D$38,3,FALSE)</f>
        <v>0</v>
      </c>
      <c r="N319" s="4" t="str">
        <f>VLOOKUP($C319,rosie!$B$7:$E$38,4,FALSE)</f>
        <v>l</v>
      </c>
      <c r="O319" s="4">
        <f t="shared" si="19"/>
        <v>3.1930560275701394</v>
      </c>
      <c r="P319" s="4">
        <f>VLOOKUP(A319,RESULTS!$A:$M,13,FALSE)</f>
        <v>1</v>
      </c>
      <c r="Q319" s="4">
        <v>2</v>
      </c>
      <c r="R319" s="4" t="str">
        <f>IF(VLOOKUP(C319,rosie!B:J,8,FALSE)=0,"x_x_x_x",VLOOKUP(C319,rosie!B:J,8,FALSE))</f>
        <v>4_5_31_2023</v>
      </c>
    </row>
    <row r="320" spans="1:18" x14ac:dyDescent="0.2">
      <c r="A320" t="s">
        <v>129</v>
      </c>
      <c r="B320">
        <v>247</v>
      </c>
      <c r="C320">
        <f t="shared" si="17"/>
        <v>247</v>
      </c>
      <c r="D320" t="str">
        <f t="shared" si="18"/>
        <v>247 (0)</v>
      </c>
      <c r="E320">
        <v>31.414999999999999</v>
      </c>
      <c r="F320">
        <v>31.42</v>
      </c>
      <c r="G320">
        <f>IFERROR(VLOOKUP(F320,'rt.comb'!$A:$B,2,FALSE),F320)</f>
        <v>31.42</v>
      </c>
      <c r="H320" t="str">
        <f>IFERROR(VLOOKUP(G320,compounds!$A:$D,4,FALSE),"")</f>
        <v/>
      </c>
      <c r="I320">
        <v>11224233</v>
      </c>
      <c r="J320" s="4">
        <f t="shared" si="16"/>
        <v>57141843</v>
      </c>
      <c r="K320" s="4">
        <f>VLOOKUP($C320,rosie!$B$7:$D$38,2,FALSE)</f>
        <v>5.79</v>
      </c>
      <c r="L320" s="4">
        <f>VLOOKUP(C320,rosie!$B$7:$F$66,5,FALSE)</f>
        <v>1.18</v>
      </c>
      <c r="M320" s="4">
        <f>VLOOKUP($C320,rosie!$B$7:$D$38,3,FALSE)</f>
        <v>0</v>
      </c>
      <c r="N320" s="4" t="str">
        <f>VLOOKUP($C320,rosie!$B$7:$E$38,4,FALSE)</f>
        <v>l</v>
      </c>
      <c r="O320" s="4">
        <f t="shared" si="19"/>
        <v>0.50887969844089365</v>
      </c>
      <c r="P320" s="4">
        <f>VLOOKUP(A320,RESULTS!$A:$M,13,FALSE)</f>
        <v>1</v>
      </c>
      <c r="Q320" s="4">
        <v>2</v>
      </c>
      <c r="R320" s="4" t="str">
        <f>IF(VLOOKUP(C320,rosie!B:J,8,FALSE)=0,"x_x_x_x",VLOOKUP(C320,rosie!B:J,8,FALSE))</f>
        <v>4_5_31_2023</v>
      </c>
    </row>
    <row r="321" spans="1:18" x14ac:dyDescent="0.2">
      <c r="A321" t="s">
        <v>129</v>
      </c>
      <c r="B321">
        <v>247</v>
      </c>
      <c r="C321">
        <f t="shared" si="17"/>
        <v>247</v>
      </c>
      <c r="D321" t="str">
        <f t="shared" si="18"/>
        <v>247 (0)</v>
      </c>
      <c r="E321">
        <v>31.619</v>
      </c>
      <c r="F321">
        <v>31.62</v>
      </c>
      <c r="G321">
        <f>IFERROR(VLOOKUP(F321,'rt.comb'!$A:$B,2,FALSE),F321)</f>
        <v>31.62</v>
      </c>
      <c r="H321" t="str">
        <f>IFERROR(VLOOKUP(G321,compounds!$A:$D,4,FALSE),"")</f>
        <v/>
      </c>
      <c r="I321">
        <v>9482118</v>
      </c>
      <c r="J321" s="4">
        <f t="shared" si="16"/>
        <v>57141843</v>
      </c>
      <c r="K321" s="4">
        <f>VLOOKUP($C321,rosie!$B$7:$D$38,2,FALSE)</f>
        <v>5.79</v>
      </c>
      <c r="L321" s="4">
        <f>VLOOKUP(C321,rosie!$B$7:$F$66,5,FALSE)</f>
        <v>1.18</v>
      </c>
      <c r="M321" s="4">
        <f>VLOOKUP($C321,rosie!$B$7:$D$38,3,FALSE)</f>
        <v>0</v>
      </c>
      <c r="N321" s="4" t="str">
        <f>VLOOKUP($C321,rosie!$B$7:$E$38,4,FALSE)</f>
        <v>l</v>
      </c>
      <c r="O321" s="4">
        <f t="shared" si="19"/>
        <v>0.42989639901639337</v>
      </c>
      <c r="P321" s="4">
        <f>VLOOKUP(A321,RESULTS!$A:$M,13,FALSE)</f>
        <v>1</v>
      </c>
      <c r="Q321" s="4">
        <v>2</v>
      </c>
      <c r="R321" s="4" t="str">
        <f>IF(VLOOKUP(C321,rosie!B:J,8,FALSE)=0,"x_x_x_x",VLOOKUP(C321,rosie!B:J,8,FALSE))</f>
        <v>4_5_31_2023</v>
      </c>
    </row>
    <row r="322" spans="1:18" x14ac:dyDescent="0.2">
      <c r="A322" t="s">
        <v>129</v>
      </c>
      <c r="B322">
        <v>247</v>
      </c>
      <c r="C322">
        <f t="shared" si="17"/>
        <v>247</v>
      </c>
      <c r="D322" t="str">
        <f t="shared" si="18"/>
        <v>247 (0)</v>
      </c>
      <c r="E322">
        <v>32.008000000000003</v>
      </c>
      <c r="F322">
        <v>32.01</v>
      </c>
      <c r="G322">
        <f>IFERROR(VLOOKUP(F322,'rt.comb'!$A:$B,2,FALSE),F322)</f>
        <v>32.01</v>
      </c>
      <c r="H322" t="str">
        <f>IFERROR(VLOOKUP(G322,compounds!$A:$D,4,FALSE),"")</f>
        <v/>
      </c>
      <c r="I322">
        <v>7875459</v>
      </c>
      <c r="J322" s="4">
        <f t="shared" ref="J322:J385" si="20">SUMIFS($I:$I,$A:$A,A322,G:G,19.5)</f>
        <v>57141843</v>
      </c>
      <c r="K322" s="4">
        <f>VLOOKUP($C322,rosie!$B$7:$D$38,2,FALSE)</f>
        <v>5.79</v>
      </c>
      <c r="L322" s="4">
        <f>VLOOKUP(C322,rosie!$B$7:$F$66,5,FALSE)</f>
        <v>1.18</v>
      </c>
      <c r="M322" s="4">
        <f>VLOOKUP($C322,rosie!$B$7:$D$38,3,FALSE)</f>
        <v>0</v>
      </c>
      <c r="N322" s="4" t="str">
        <f>VLOOKUP($C322,rosie!$B$7:$E$38,4,FALSE)</f>
        <v>l</v>
      </c>
      <c r="O322" s="4">
        <f t="shared" si="19"/>
        <v>0.35705434848008072</v>
      </c>
      <c r="P322" s="4">
        <f>VLOOKUP(A322,RESULTS!$A:$M,13,FALSE)</f>
        <v>1</v>
      </c>
      <c r="Q322" s="4">
        <v>2</v>
      </c>
      <c r="R322" s="4" t="str">
        <f>IF(VLOOKUP(C322,rosie!B:J,8,FALSE)=0,"x_x_x_x",VLOOKUP(C322,rosie!B:J,8,FALSE))</f>
        <v>4_5_31_2023</v>
      </c>
    </row>
    <row r="323" spans="1:18" x14ac:dyDescent="0.2">
      <c r="A323" t="s">
        <v>129</v>
      </c>
      <c r="B323">
        <v>247</v>
      </c>
      <c r="C323">
        <f t="shared" ref="C323:C386" si="21">VALUE(IF(B323="",LEFT(A323,FIND("-",A323)-1),B323))</f>
        <v>247</v>
      </c>
      <c r="D323" t="str">
        <f t="shared" ref="D323:D386" si="22">C323&amp;" ("&amp;M323&amp;")"</f>
        <v>247 (0)</v>
      </c>
      <c r="E323">
        <v>32.387</v>
      </c>
      <c r="F323">
        <v>32.39</v>
      </c>
      <c r="G323">
        <f>IFERROR(VLOOKUP(F323,'rt.comb'!$A:$B,2,FALSE),F323)</f>
        <v>32.39</v>
      </c>
      <c r="H323" t="str">
        <f>IFERROR(VLOOKUP(G323,compounds!$A:$D,4,FALSE),"")</f>
        <v/>
      </c>
      <c r="I323">
        <v>16838957</v>
      </c>
      <c r="J323" s="4">
        <f t="shared" si="20"/>
        <v>57141843</v>
      </c>
      <c r="K323" s="4">
        <f>VLOOKUP($C323,rosie!$B$7:$D$38,2,FALSE)</f>
        <v>5.79</v>
      </c>
      <c r="L323" s="4">
        <f>VLOOKUP(C323,rosie!$B$7:$F$66,5,FALSE)</f>
        <v>1.18</v>
      </c>
      <c r="M323" s="4">
        <f>VLOOKUP($C323,rosie!$B$7:$D$38,3,FALSE)</f>
        <v>0</v>
      </c>
      <c r="N323" s="4" t="str">
        <f>VLOOKUP($C323,rosie!$B$7:$E$38,4,FALSE)</f>
        <v>l</v>
      </c>
      <c r="O323" s="4">
        <f t="shared" ref="O323:O386" si="23">IFERROR((30/J323*I323)/K323/Q323,0)</f>
        <v>0.76343776543298547</v>
      </c>
      <c r="P323" s="4">
        <f>VLOOKUP(A323,RESULTS!$A:$M,13,FALSE)</f>
        <v>1</v>
      </c>
      <c r="Q323" s="4">
        <v>2</v>
      </c>
      <c r="R323" s="4" t="str">
        <f>IF(VLOOKUP(C323,rosie!B:J,8,FALSE)=0,"x_x_x_x",VLOOKUP(C323,rosie!B:J,8,FALSE))</f>
        <v>4_5_31_2023</v>
      </c>
    </row>
    <row r="324" spans="1:18" x14ac:dyDescent="0.2">
      <c r="A324" t="s">
        <v>129</v>
      </c>
      <c r="B324">
        <v>247</v>
      </c>
      <c r="C324">
        <f t="shared" si="21"/>
        <v>247</v>
      </c>
      <c r="D324" t="str">
        <f t="shared" si="22"/>
        <v>247 (0)</v>
      </c>
      <c r="E324">
        <v>32.875999999999998</v>
      </c>
      <c r="F324">
        <v>32.880000000000003</v>
      </c>
      <c r="G324">
        <f>IFERROR(VLOOKUP(F324,'rt.comb'!$A:$B,2,FALSE),F324)</f>
        <v>32.880000000000003</v>
      </c>
      <c r="H324" t="str">
        <f>IFERROR(VLOOKUP(G324,compounds!$A:$D,4,FALSE),"")</f>
        <v>homosalate</v>
      </c>
      <c r="I324">
        <v>223549124</v>
      </c>
      <c r="J324" s="4">
        <f t="shared" si="20"/>
        <v>57141843</v>
      </c>
      <c r="K324" s="4">
        <f>VLOOKUP($C324,rosie!$B$7:$D$38,2,FALSE)</f>
        <v>5.79</v>
      </c>
      <c r="L324" s="4">
        <f>VLOOKUP(C324,rosie!$B$7:$F$66,5,FALSE)</f>
        <v>1.18</v>
      </c>
      <c r="M324" s="4">
        <f>VLOOKUP($C324,rosie!$B$7:$D$38,3,FALSE)</f>
        <v>0</v>
      </c>
      <c r="N324" s="4" t="str">
        <f>VLOOKUP($C324,rosie!$B$7:$E$38,4,FALSE)</f>
        <v>l</v>
      </c>
      <c r="O324" s="4">
        <f t="shared" si="23"/>
        <v>10.135179019167362</v>
      </c>
      <c r="P324" s="4">
        <f>VLOOKUP(A324,RESULTS!$A:$M,13,FALSE)</f>
        <v>1</v>
      </c>
      <c r="Q324" s="4">
        <v>2</v>
      </c>
      <c r="R324" s="4" t="str">
        <f>IF(VLOOKUP(C324,rosie!B:J,8,FALSE)=0,"x_x_x_x",VLOOKUP(C324,rosie!B:J,8,FALSE))</f>
        <v>4_5_31_2023</v>
      </c>
    </row>
    <row r="325" spans="1:18" x14ac:dyDescent="0.2">
      <c r="A325" t="s">
        <v>129</v>
      </c>
      <c r="B325">
        <v>247</v>
      </c>
      <c r="C325">
        <f t="shared" si="21"/>
        <v>247</v>
      </c>
      <c r="D325" t="str">
        <f t="shared" si="22"/>
        <v>247 (0)</v>
      </c>
      <c r="E325">
        <v>33.094000000000001</v>
      </c>
      <c r="F325">
        <v>33.090000000000003</v>
      </c>
      <c r="G325">
        <f>IFERROR(VLOOKUP(F325,'rt.comb'!$A:$B,2,FALSE),F325)</f>
        <v>33.090000000000003</v>
      </c>
      <c r="H325" t="str">
        <f>IFERROR(VLOOKUP(G325,compounds!$A:$D,4,FALSE),"")</f>
        <v/>
      </c>
      <c r="I325">
        <v>14767302</v>
      </c>
      <c r="J325" s="4">
        <f t="shared" si="20"/>
        <v>57141843</v>
      </c>
      <c r="K325" s="4">
        <f>VLOOKUP($C325,rosie!$B$7:$D$38,2,FALSE)</f>
        <v>5.79</v>
      </c>
      <c r="L325" s="4">
        <f>VLOOKUP(C325,rosie!$B$7:$F$66,5,FALSE)</f>
        <v>1.18</v>
      </c>
      <c r="M325" s="4">
        <f>VLOOKUP($C325,rosie!$B$7:$D$38,3,FALSE)</f>
        <v>0</v>
      </c>
      <c r="N325" s="4" t="str">
        <f>VLOOKUP($C325,rosie!$B$7:$E$38,4,FALSE)</f>
        <v>l</v>
      </c>
      <c r="O325" s="4">
        <f t="shared" si="23"/>
        <v>0.6695139158769785</v>
      </c>
      <c r="P325" s="4">
        <f>VLOOKUP(A325,RESULTS!$A:$M,13,FALSE)</f>
        <v>1</v>
      </c>
      <c r="Q325" s="4">
        <v>2</v>
      </c>
      <c r="R325" s="4" t="str">
        <f>IF(VLOOKUP(C325,rosie!B:J,8,FALSE)=0,"x_x_x_x",VLOOKUP(C325,rosie!B:J,8,FALSE))</f>
        <v>4_5_31_2023</v>
      </c>
    </row>
    <row r="326" spans="1:18" x14ac:dyDescent="0.2">
      <c r="A326" t="s">
        <v>129</v>
      </c>
      <c r="B326">
        <v>247</v>
      </c>
      <c r="C326">
        <f t="shared" si="21"/>
        <v>247</v>
      </c>
      <c r="D326" t="str">
        <f t="shared" si="22"/>
        <v>247 (0)</v>
      </c>
      <c r="E326">
        <v>33.466999999999999</v>
      </c>
      <c r="F326">
        <v>33.47</v>
      </c>
      <c r="G326">
        <f>IFERROR(VLOOKUP(F326,'rt.comb'!$A:$B,2,FALSE),F326)</f>
        <v>33.47</v>
      </c>
      <c r="H326" t="str">
        <f>IFERROR(VLOOKUP(G326,compounds!$A:$D,4,FALSE),"")</f>
        <v/>
      </c>
      <c r="I326">
        <v>11160976</v>
      </c>
      <c r="J326" s="4">
        <f t="shared" si="20"/>
        <v>57141843</v>
      </c>
      <c r="K326" s="4">
        <f>VLOOKUP($C326,rosie!$B$7:$D$38,2,FALSE)</f>
        <v>5.79</v>
      </c>
      <c r="L326" s="4">
        <f>VLOOKUP(C326,rosie!$B$7:$F$66,5,FALSE)</f>
        <v>1.18</v>
      </c>
      <c r="M326" s="4">
        <f>VLOOKUP($C326,rosie!$B$7:$D$38,3,FALSE)</f>
        <v>0</v>
      </c>
      <c r="N326" s="4" t="str">
        <f>VLOOKUP($C326,rosie!$B$7:$E$38,4,FALSE)</f>
        <v>l</v>
      </c>
      <c r="O326" s="4">
        <f t="shared" si="23"/>
        <v>0.50601177837149769</v>
      </c>
      <c r="P326" s="4">
        <f>VLOOKUP(A326,RESULTS!$A:$M,13,FALSE)</f>
        <v>1</v>
      </c>
      <c r="Q326" s="4">
        <v>2</v>
      </c>
      <c r="R326" s="4" t="str">
        <f>IF(VLOOKUP(C326,rosie!B:J,8,FALSE)=0,"x_x_x_x",VLOOKUP(C326,rosie!B:J,8,FALSE))</f>
        <v>4_5_31_2023</v>
      </c>
    </row>
    <row r="327" spans="1:18" x14ac:dyDescent="0.2">
      <c r="A327" t="s">
        <v>129</v>
      </c>
      <c r="B327">
        <v>247</v>
      </c>
      <c r="C327">
        <f t="shared" si="21"/>
        <v>247</v>
      </c>
      <c r="D327" t="str">
        <f t="shared" si="22"/>
        <v>247 (0)</v>
      </c>
      <c r="E327">
        <v>33.793999999999997</v>
      </c>
      <c r="F327">
        <v>33.79</v>
      </c>
      <c r="G327">
        <f>IFERROR(VLOOKUP(F327,'rt.comb'!$A:$B,2,FALSE),F327)</f>
        <v>33.79</v>
      </c>
      <c r="H327" t="str">
        <f>IFERROR(VLOOKUP(G327,compounds!$A:$D,4,FALSE),"")</f>
        <v/>
      </c>
      <c r="I327">
        <v>5880275</v>
      </c>
      <c r="J327" s="4">
        <f t="shared" si="20"/>
        <v>57141843</v>
      </c>
      <c r="K327" s="4">
        <f>VLOOKUP($C327,rosie!$B$7:$D$38,2,FALSE)</f>
        <v>5.79</v>
      </c>
      <c r="L327" s="4">
        <f>VLOOKUP(C327,rosie!$B$7:$F$66,5,FALSE)</f>
        <v>1.18</v>
      </c>
      <c r="M327" s="4">
        <f>VLOOKUP($C327,rosie!$B$7:$D$38,3,FALSE)</f>
        <v>0</v>
      </c>
      <c r="N327" s="4" t="str">
        <f>VLOOKUP($C327,rosie!$B$7:$E$38,4,FALSE)</f>
        <v>l</v>
      </c>
      <c r="O327" s="4">
        <f t="shared" si="23"/>
        <v>0.26659750993671688</v>
      </c>
      <c r="P327" s="4">
        <f>VLOOKUP(A327,RESULTS!$A:$M,13,FALSE)</f>
        <v>1</v>
      </c>
      <c r="Q327" s="4">
        <v>2</v>
      </c>
      <c r="R327" s="4" t="str">
        <f>IF(VLOOKUP(C327,rosie!B:J,8,FALSE)=0,"x_x_x_x",VLOOKUP(C327,rosie!B:J,8,FALSE))</f>
        <v>4_5_31_2023</v>
      </c>
    </row>
    <row r="328" spans="1:18" x14ac:dyDescent="0.2">
      <c r="A328" t="s">
        <v>129</v>
      </c>
      <c r="B328">
        <v>247</v>
      </c>
      <c r="C328">
        <f t="shared" si="21"/>
        <v>247</v>
      </c>
      <c r="D328" t="str">
        <f t="shared" si="22"/>
        <v>247 (0)</v>
      </c>
      <c r="E328">
        <v>34.825000000000003</v>
      </c>
      <c r="F328">
        <v>34.83</v>
      </c>
      <c r="G328">
        <f>IFERROR(VLOOKUP(F328,'rt.comb'!$A:$B,2,FALSE),F328)</f>
        <v>34.83</v>
      </c>
      <c r="H328" t="str">
        <f>IFERROR(VLOOKUP(G328,compounds!$A:$D,4,FALSE),"")</f>
        <v/>
      </c>
      <c r="I328">
        <v>3595483</v>
      </c>
      <c r="J328" s="4">
        <f t="shared" si="20"/>
        <v>57141843</v>
      </c>
      <c r="K328" s="4">
        <f>VLOOKUP($C328,rosie!$B$7:$D$38,2,FALSE)</f>
        <v>5.79</v>
      </c>
      <c r="L328" s="4">
        <f>VLOOKUP(C328,rosie!$B$7:$F$66,5,FALSE)</f>
        <v>1.18</v>
      </c>
      <c r="M328" s="4">
        <f>VLOOKUP($C328,rosie!$B$7:$D$38,3,FALSE)</f>
        <v>0</v>
      </c>
      <c r="N328" s="4" t="str">
        <f>VLOOKUP($C328,rosie!$B$7:$E$38,4,FALSE)</f>
        <v>l</v>
      </c>
      <c r="O328" s="4">
        <f t="shared" si="23"/>
        <v>0.1630105419933246</v>
      </c>
      <c r="P328" s="4">
        <f>VLOOKUP(A328,RESULTS!$A:$M,13,FALSE)</f>
        <v>1</v>
      </c>
      <c r="Q328" s="4">
        <v>2</v>
      </c>
      <c r="R328" s="4" t="str">
        <f>IF(VLOOKUP(C328,rosie!B:J,8,FALSE)=0,"x_x_x_x",VLOOKUP(C328,rosie!B:J,8,FALSE))</f>
        <v>4_5_31_2023</v>
      </c>
    </row>
    <row r="329" spans="1:18" x14ac:dyDescent="0.2">
      <c r="A329" t="s">
        <v>129</v>
      </c>
      <c r="B329">
        <v>247</v>
      </c>
      <c r="C329">
        <f t="shared" si="21"/>
        <v>247</v>
      </c>
      <c r="D329" t="str">
        <f t="shared" si="22"/>
        <v>247 (0)</v>
      </c>
      <c r="E329">
        <v>34.948</v>
      </c>
      <c r="F329">
        <v>34.950000000000003</v>
      </c>
      <c r="G329">
        <f>IFERROR(VLOOKUP(F329,'rt.comb'!$A:$B,2,FALSE),F329)</f>
        <v>34.950000000000003</v>
      </c>
      <c r="H329" t="str">
        <f>IFERROR(VLOOKUP(G329,compounds!$A:$D,4,FALSE),"")</f>
        <v/>
      </c>
      <c r="I329">
        <v>8971729</v>
      </c>
      <c r="J329" s="4">
        <f t="shared" si="20"/>
        <v>57141843</v>
      </c>
      <c r="K329" s="4">
        <f>VLOOKUP($C329,rosie!$B$7:$D$38,2,FALSE)</f>
        <v>5.79</v>
      </c>
      <c r="L329" s="4">
        <f>VLOOKUP(C329,rosie!$B$7:$F$66,5,FALSE)</f>
        <v>1.18</v>
      </c>
      <c r="M329" s="4">
        <f>VLOOKUP($C329,rosie!$B$7:$D$38,3,FALSE)</f>
        <v>0</v>
      </c>
      <c r="N329" s="4" t="str">
        <f>VLOOKUP($C329,rosie!$B$7:$E$38,4,FALSE)</f>
        <v>l</v>
      </c>
      <c r="O329" s="4">
        <f t="shared" si="23"/>
        <v>0.40675659067425096</v>
      </c>
      <c r="P329" s="4">
        <f>VLOOKUP(A329,RESULTS!$A:$M,13,FALSE)</f>
        <v>1</v>
      </c>
      <c r="Q329" s="4">
        <v>2</v>
      </c>
      <c r="R329" s="4" t="str">
        <f>IF(VLOOKUP(C329,rosie!B:J,8,FALSE)=0,"x_x_x_x",VLOOKUP(C329,rosie!B:J,8,FALSE))</f>
        <v>4_5_31_2023</v>
      </c>
    </row>
    <row r="330" spans="1:18" x14ac:dyDescent="0.2">
      <c r="A330" t="s">
        <v>129</v>
      </c>
      <c r="B330">
        <v>247</v>
      </c>
      <c r="C330">
        <f t="shared" si="21"/>
        <v>247</v>
      </c>
      <c r="D330" t="str">
        <f t="shared" si="22"/>
        <v>247 (0)</v>
      </c>
      <c r="E330">
        <v>35.094999999999999</v>
      </c>
      <c r="F330">
        <v>35.1</v>
      </c>
      <c r="G330">
        <f>IFERROR(VLOOKUP(F330,'rt.comb'!$A:$B,2,FALSE),F330)</f>
        <v>35.1</v>
      </c>
      <c r="H330" t="str">
        <f>IFERROR(VLOOKUP(G330,compounds!$A:$D,4,FALSE),"")</f>
        <v/>
      </c>
      <c r="I330">
        <v>34981823</v>
      </c>
      <c r="J330" s="4">
        <f t="shared" si="20"/>
        <v>57141843</v>
      </c>
      <c r="K330" s="4">
        <f>VLOOKUP($C330,rosie!$B$7:$D$38,2,FALSE)</f>
        <v>5.79</v>
      </c>
      <c r="L330" s="4">
        <f>VLOOKUP(C330,rosie!$B$7:$F$66,5,FALSE)</f>
        <v>1.18</v>
      </c>
      <c r="M330" s="4">
        <f>VLOOKUP($C330,rosie!$B$7:$D$38,3,FALSE)</f>
        <v>0</v>
      </c>
      <c r="N330" s="4" t="str">
        <f>VLOOKUP($C330,rosie!$B$7:$E$38,4,FALSE)</f>
        <v>l</v>
      </c>
      <c r="O330" s="4">
        <f t="shared" si="23"/>
        <v>1.5859916253656456</v>
      </c>
      <c r="P330" s="4">
        <f>VLOOKUP(A330,RESULTS!$A:$M,13,FALSE)</f>
        <v>1</v>
      </c>
      <c r="Q330" s="4">
        <v>2</v>
      </c>
      <c r="R330" s="4" t="str">
        <f>IF(VLOOKUP(C330,rosie!B:J,8,FALSE)=0,"x_x_x_x",VLOOKUP(C330,rosie!B:J,8,FALSE))</f>
        <v>4_5_31_2023</v>
      </c>
    </row>
    <row r="331" spans="1:18" x14ac:dyDescent="0.2">
      <c r="A331" t="s">
        <v>129</v>
      </c>
      <c r="B331">
        <v>247</v>
      </c>
      <c r="C331">
        <f t="shared" si="21"/>
        <v>247</v>
      </c>
      <c r="D331" t="str">
        <f t="shared" si="22"/>
        <v>247 (0)</v>
      </c>
      <c r="E331">
        <v>35.130000000000003</v>
      </c>
      <c r="F331">
        <v>35.130000000000003</v>
      </c>
      <c r="G331">
        <f>IFERROR(VLOOKUP(F331,'rt.comb'!$A:$B,2,FALSE),F331)</f>
        <v>35.130000000000003</v>
      </c>
      <c r="H331" t="str">
        <f>IFERROR(VLOOKUP(G331,compounds!$A:$D,4,FALSE),"")</f>
        <v/>
      </c>
      <c r="I331">
        <v>63337977</v>
      </c>
      <c r="J331" s="4">
        <f t="shared" si="20"/>
        <v>57141843</v>
      </c>
      <c r="K331" s="4">
        <f>VLOOKUP($C331,rosie!$B$7:$D$38,2,FALSE)</f>
        <v>5.79</v>
      </c>
      <c r="L331" s="4">
        <f>VLOOKUP(C331,rosie!$B$7:$F$66,5,FALSE)</f>
        <v>1.18</v>
      </c>
      <c r="M331" s="4">
        <f>VLOOKUP($C331,rosie!$B$7:$D$38,3,FALSE)</f>
        <v>0</v>
      </c>
      <c r="N331" s="4" t="str">
        <f>VLOOKUP($C331,rosie!$B$7:$E$38,4,FALSE)</f>
        <v>l</v>
      </c>
      <c r="O331" s="4">
        <f t="shared" si="23"/>
        <v>2.8715913715989552</v>
      </c>
      <c r="P331" s="4">
        <f>VLOOKUP(A331,RESULTS!$A:$M,13,FALSE)</f>
        <v>1</v>
      </c>
      <c r="Q331" s="4">
        <v>2</v>
      </c>
      <c r="R331" s="4" t="str">
        <f>IF(VLOOKUP(C331,rosie!B:J,8,FALSE)=0,"x_x_x_x",VLOOKUP(C331,rosie!B:J,8,FALSE))</f>
        <v>4_5_31_2023</v>
      </c>
    </row>
    <row r="332" spans="1:18" x14ac:dyDescent="0.2">
      <c r="A332" t="s">
        <v>129</v>
      </c>
      <c r="B332">
        <v>247</v>
      </c>
      <c r="C332">
        <f t="shared" si="21"/>
        <v>247</v>
      </c>
      <c r="D332" t="str">
        <f t="shared" si="22"/>
        <v>247 (0)</v>
      </c>
      <c r="E332">
        <v>35.835999999999999</v>
      </c>
      <c r="F332">
        <v>35.840000000000003</v>
      </c>
      <c r="G332">
        <f>IFERROR(VLOOKUP(F332,'rt.comb'!$A:$B,2,FALSE),F332)</f>
        <v>35.840000000000003</v>
      </c>
      <c r="H332" t="str">
        <f>IFERROR(VLOOKUP(G332,compounds!$A:$D,4,FALSE),"")</f>
        <v/>
      </c>
      <c r="I332">
        <v>733619</v>
      </c>
      <c r="J332" s="4">
        <f t="shared" si="20"/>
        <v>57141843</v>
      </c>
      <c r="K332" s="4">
        <f>VLOOKUP($C332,rosie!$B$7:$D$38,2,FALSE)</f>
        <v>5.79</v>
      </c>
      <c r="L332" s="4">
        <f>VLOOKUP(C332,rosie!$B$7:$F$66,5,FALSE)</f>
        <v>1.18</v>
      </c>
      <c r="M332" s="4">
        <f>VLOOKUP($C332,rosie!$B$7:$D$38,3,FALSE)</f>
        <v>0</v>
      </c>
      <c r="N332" s="4" t="str">
        <f>VLOOKUP($C332,rosie!$B$7:$E$38,4,FALSE)</f>
        <v>l</v>
      </c>
      <c r="O332" s="4">
        <f t="shared" si="23"/>
        <v>3.3260519047538475E-2</v>
      </c>
      <c r="P332" s="4">
        <f>VLOOKUP(A332,RESULTS!$A:$M,13,FALSE)</f>
        <v>1</v>
      </c>
      <c r="Q332" s="4">
        <v>2</v>
      </c>
      <c r="R332" s="4" t="str">
        <f>IF(VLOOKUP(C332,rosie!B:J,8,FALSE)=0,"x_x_x_x",VLOOKUP(C332,rosie!B:J,8,FALSE))</f>
        <v>4_5_31_2023</v>
      </c>
    </row>
    <row r="333" spans="1:18" x14ac:dyDescent="0.2">
      <c r="A333" t="s">
        <v>129</v>
      </c>
      <c r="B333">
        <v>247</v>
      </c>
      <c r="C333">
        <f t="shared" si="21"/>
        <v>247</v>
      </c>
      <c r="D333" t="str">
        <f t="shared" si="22"/>
        <v>247 (0)</v>
      </c>
      <c r="E333">
        <v>36.072000000000003</v>
      </c>
      <c r="F333">
        <v>36.07</v>
      </c>
      <c r="G333">
        <f>IFERROR(VLOOKUP(F333,'rt.comb'!$A:$B,2,FALSE),F333)</f>
        <v>36.07</v>
      </c>
      <c r="H333" t="str">
        <f>IFERROR(VLOOKUP(G333,compounds!$A:$D,4,FALSE),"")</f>
        <v/>
      </c>
      <c r="I333">
        <v>3634108</v>
      </c>
      <c r="J333" s="4">
        <f t="shared" si="20"/>
        <v>57141843</v>
      </c>
      <c r="K333" s="4">
        <f>VLOOKUP($C333,rosie!$B$7:$D$38,2,FALSE)</f>
        <v>5.79</v>
      </c>
      <c r="L333" s="4">
        <f>VLOOKUP(C333,rosie!$B$7:$F$66,5,FALSE)</f>
        <v>1.18</v>
      </c>
      <c r="M333" s="4">
        <f>VLOOKUP($C333,rosie!$B$7:$D$38,3,FALSE)</f>
        <v>0</v>
      </c>
      <c r="N333" s="4" t="str">
        <f>VLOOKUP($C333,rosie!$B$7:$E$38,4,FALSE)</f>
        <v>l</v>
      </c>
      <c r="O333" s="4">
        <f t="shared" si="23"/>
        <v>0.16476170649180566</v>
      </c>
      <c r="P333" s="4">
        <f>VLOOKUP(A333,RESULTS!$A:$M,13,FALSE)</f>
        <v>1</v>
      </c>
      <c r="Q333" s="4">
        <v>2</v>
      </c>
      <c r="R333" s="4" t="str">
        <f>IF(VLOOKUP(C333,rosie!B:J,8,FALSE)=0,"x_x_x_x",VLOOKUP(C333,rosie!B:J,8,FALSE))</f>
        <v>4_5_31_2023</v>
      </c>
    </row>
    <row r="334" spans="1:18" x14ac:dyDescent="0.2">
      <c r="A334" t="s">
        <v>129</v>
      </c>
      <c r="B334">
        <v>247</v>
      </c>
      <c r="C334">
        <f t="shared" si="21"/>
        <v>247</v>
      </c>
      <c r="D334" t="str">
        <f t="shared" si="22"/>
        <v>247 (0)</v>
      </c>
      <c r="E334">
        <v>36.366999999999997</v>
      </c>
      <c r="F334">
        <v>36.369999999999997</v>
      </c>
      <c r="G334">
        <f>IFERROR(VLOOKUP(F334,'rt.comb'!$A:$B,2,FALSE),F334)</f>
        <v>36.369999999999997</v>
      </c>
      <c r="H334" t="str">
        <f>IFERROR(VLOOKUP(G334,compounds!$A:$D,4,FALSE),"")</f>
        <v/>
      </c>
      <c r="I334">
        <v>31993430</v>
      </c>
      <c r="J334" s="4">
        <f t="shared" si="20"/>
        <v>57141843</v>
      </c>
      <c r="K334" s="4">
        <f>VLOOKUP($C334,rosie!$B$7:$D$38,2,FALSE)</f>
        <v>5.79</v>
      </c>
      <c r="L334" s="4">
        <f>VLOOKUP(C334,rosie!$B$7:$F$66,5,FALSE)</f>
        <v>1.18</v>
      </c>
      <c r="M334" s="4">
        <f>VLOOKUP($C334,rosie!$B$7:$D$38,3,FALSE)</f>
        <v>0</v>
      </c>
      <c r="N334" s="4" t="str">
        <f>VLOOKUP($C334,rosie!$B$7:$E$38,4,FALSE)</f>
        <v>l</v>
      </c>
      <c r="O334" s="4">
        <f t="shared" si="23"/>
        <v>1.450505082217185</v>
      </c>
      <c r="P334" s="4">
        <f>VLOOKUP(A334,RESULTS!$A:$M,13,FALSE)</f>
        <v>1</v>
      </c>
      <c r="Q334" s="4">
        <v>2</v>
      </c>
      <c r="R334" s="4" t="str">
        <f>IF(VLOOKUP(C334,rosie!B:J,8,FALSE)=0,"x_x_x_x",VLOOKUP(C334,rosie!B:J,8,FALSE))</f>
        <v>4_5_31_2023</v>
      </c>
    </row>
    <row r="335" spans="1:18" x14ac:dyDescent="0.2">
      <c r="A335" t="s">
        <v>129</v>
      </c>
      <c r="B335">
        <v>247</v>
      </c>
      <c r="C335">
        <f t="shared" si="21"/>
        <v>247</v>
      </c>
      <c r="D335" t="str">
        <f t="shared" si="22"/>
        <v>247 (0)</v>
      </c>
      <c r="E335">
        <v>37.277999999999999</v>
      </c>
      <c r="F335">
        <v>37.28</v>
      </c>
      <c r="G335">
        <f>IFERROR(VLOOKUP(F335,'rt.comb'!$A:$B,2,FALSE),F335)</f>
        <v>37.28</v>
      </c>
      <c r="H335" t="str">
        <f>IFERROR(VLOOKUP(G335,compounds!$A:$D,4,FALSE),"")</f>
        <v/>
      </c>
      <c r="I335">
        <v>12868477</v>
      </c>
      <c r="J335" s="4">
        <f t="shared" si="20"/>
        <v>57141843</v>
      </c>
      <c r="K335" s="4">
        <f>VLOOKUP($C335,rosie!$B$7:$D$38,2,FALSE)</f>
        <v>5.79</v>
      </c>
      <c r="L335" s="4">
        <f>VLOOKUP(C335,rosie!$B$7:$F$66,5,FALSE)</f>
        <v>1.18</v>
      </c>
      <c r="M335" s="4">
        <f>VLOOKUP($C335,rosie!$B$7:$D$38,3,FALSE)</f>
        <v>0</v>
      </c>
      <c r="N335" s="4" t="str">
        <f>VLOOKUP($C335,rosie!$B$7:$E$38,4,FALSE)</f>
        <v>l</v>
      </c>
      <c r="O335" s="4">
        <f t="shared" si="23"/>
        <v>0.58342576237980592</v>
      </c>
      <c r="P335" s="4">
        <f>VLOOKUP(A335,RESULTS!$A:$M,13,FALSE)</f>
        <v>1</v>
      </c>
      <c r="Q335" s="4">
        <v>2</v>
      </c>
      <c r="R335" s="4" t="str">
        <f>IF(VLOOKUP(C335,rosie!B:J,8,FALSE)=0,"x_x_x_x",VLOOKUP(C335,rosie!B:J,8,FALSE))</f>
        <v>4_5_31_2023</v>
      </c>
    </row>
    <row r="336" spans="1:18" x14ac:dyDescent="0.2">
      <c r="A336" t="s">
        <v>129</v>
      </c>
      <c r="B336">
        <v>247</v>
      </c>
      <c r="C336">
        <f t="shared" si="21"/>
        <v>247</v>
      </c>
      <c r="D336" t="str">
        <f t="shared" si="22"/>
        <v>247 (0)</v>
      </c>
      <c r="E336">
        <v>37.686</v>
      </c>
      <c r="F336">
        <v>37.69</v>
      </c>
      <c r="G336">
        <f>IFERROR(VLOOKUP(F336,'rt.comb'!$A:$B,2,FALSE),F336)</f>
        <v>37.69</v>
      </c>
      <c r="H336" t="str">
        <f>IFERROR(VLOOKUP(G336,compounds!$A:$D,4,FALSE),"")</f>
        <v/>
      </c>
      <c r="I336">
        <v>6759505</v>
      </c>
      <c r="J336" s="4">
        <f t="shared" si="20"/>
        <v>57141843</v>
      </c>
      <c r="K336" s="4">
        <f>VLOOKUP($C336,rosie!$B$7:$D$38,2,FALSE)</f>
        <v>5.79</v>
      </c>
      <c r="L336" s="4">
        <f>VLOOKUP(C336,rosie!$B$7:$F$66,5,FALSE)</f>
        <v>1.18</v>
      </c>
      <c r="M336" s="4">
        <f>VLOOKUP($C336,rosie!$B$7:$D$38,3,FALSE)</f>
        <v>0</v>
      </c>
      <c r="N336" s="4" t="str">
        <f>VLOOKUP($C336,rosie!$B$7:$E$38,4,FALSE)</f>
        <v>l</v>
      </c>
      <c r="O336" s="4">
        <f t="shared" si="23"/>
        <v>0.30645968112116995</v>
      </c>
      <c r="P336" s="4">
        <f>VLOOKUP(A336,RESULTS!$A:$M,13,FALSE)</f>
        <v>1</v>
      </c>
      <c r="Q336" s="4">
        <v>2</v>
      </c>
      <c r="R336" s="4" t="str">
        <f>IF(VLOOKUP(C336,rosie!B:J,8,FALSE)=0,"x_x_x_x",VLOOKUP(C336,rosie!B:J,8,FALSE))</f>
        <v>4_5_31_2023</v>
      </c>
    </row>
    <row r="337" spans="1:18" x14ac:dyDescent="0.2">
      <c r="A337" t="s">
        <v>129</v>
      </c>
      <c r="B337">
        <v>247</v>
      </c>
      <c r="C337">
        <f t="shared" si="21"/>
        <v>247</v>
      </c>
      <c r="D337" t="str">
        <f t="shared" si="22"/>
        <v>247 (0)</v>
      </c>
      <c r="E337">
        <v>39.81</v>
      </c>
      <c r="F337">
        <v>39.81</v>
      </c>
      <c r="G337">
        <f>IFERROR(VLOOKUP(F337,'rt.comb'!$A:$B,2,FALSE),F337)</f>
        <v>39.81</v>
      </c>
      <c r="H337" t="str">
        <f>IFERROR(VLOOKUP(G337,compounds!$A:$D,4,FALSE),"")</f>
        <v/>
      </c>
      <c r="I337">
        <v>6978818</v>
      </c>
      <c r="J337" s="4">
        <f t="shared" si="20"/>
        <v>57141843</v>
      </c>
      <c r="K337" s="4">
        <f>VLOOKUP($C337,rosie!$B$7:$D$38,2,FALSE)</f>
        <v>5.79</v>
      </c>
      <c r="L337" s="4">
        <f>VLOOKUP(C337,rosie!$B$7:$F$66,5,FALSE)</f>
        <v>1.18</v>
      </c>
      <c r="M337" s="4">
        <f>VLOOKUP($C337,rosie!$B$7:$D$38,3,FALSE)</f>
        <v>0</v>
      </c>
      <c r="N337" s="4" t="str">
        <f>VLOOKUP($C337,rosie!$B$7:$E$38,4,FALSE)</f>
        <v>l</v>
      </c>
      <c r="O337" s="4">
        <f t="shared" si="23"/>
        <v>0.31640280447794344</v>
      </c>
      <c r="P337" s="4">
        <f>VLOOKUP(A337,RESULTS!$A:$M,13,FALSE)</f>
        <v>1</v>
      </c>
      <c r="Q337" s="4">
        <v>2</v>
      </c>
      <c r="R337" s="4" t="str">
        <f>IF(VLOOKUP(C337,rosie!B:J,8,FALSE)=0,"x_x_x_x",VLOOKUP(C337,rosie!B:J,8,FALSE))</f>
        <v>4_5_31_2023</v>
      </c>
    </row>
    <row r="338" spans="1:18" x14ac:dyDescent="0.2">
      <c r="A338" t="s">
        <v>152</v>
      </c>
      <c r="C338">
        <f t="shared" si="21"/>
        <v>394</v>
      </c>
      <c r="D338" t="str">
        <f t="shared" si="22"/>
        <v>394 (1)</v>
      </c>
      <c r="E338">
        <v>4.2789999999999999</v>
      </c>
      <c r="F338">
        <v>4.28</v>
      </c>
      <c r="G338">
        <f>IFERROR(VLOOKUP(F338,'rt.comb'!$A:$B,2,FALSE),F338)</f>
        <v>4.28</v>
      </c>
      <c r="H338" t="str">
        <f>IFERROR(VLOOKUP(G338,compounds!$A:$D,4,FALSE),"")</f>
        <v/>
      </c>
      <c r="I338">
        <v>15547488</v>
      </c>
      <c r="J338" s="4">
        <f t="shared" si="20"/>
        <v>36699569</v>
      </c>
      <c r="K338" s="4">
        <f>VLOOKUP($C338,rosie!$B$7:$D$38,2,FALSE)</f>
        <v>5.62</v>
      </c>
      <c r="L338" s="4">
        <f>VLOOKUP(C338,rosie!$B$7:$F$66,5,FALSE)</f>
        <v>1.19</v>
      </c>
      <c r="M338" s="4">
        <f>VLOOKUP($C338,rosie!$B$7:$D$38,3,FALSE)</f>
        <v>1</v>
      </c>
      <c r="N338" s="4" t="str">
        <f>VLOOKUP($C338,rosie!$B$7:$E$38,4,FALSE)</f>
        <v>l</v>
      </c>
      <c r="O338" s="4">
        <f t="shared" si="23"/>
        <v>1.1307177501873849</v>
      </c>
      <c r="P338" s="4">
        <f>VLOOKUP(A338,RESULTS!$A:$M,13,FALSE)</f>
        <v>1</v>
      </c>
      <c r="Q338" s="4">
        <v>2</v>
      </c>
      <c r="R338" s="4" t="str">
        <f>IF(VLOOKUP(C338,rosie!B:J,8,FALSE)=0,"x_x_x_x",VLOOKUP(C338,rosie!B:J,8,FALSE))</f>
        <v>5_5_31_2023</v>
      </c>
    </row>
    <row r="339" spans="1:18" x14ac:dyDescent="0.2">
      <c r="A339" t="s">
        <v>152</v>
      </c>
      <c r="C339">
        <f t="shared" si="21"/>
        <v>394</v>
      </c>
      <c r="D339" t="str">
        <f t="shared" si="22"/>
        <v>394 (1)</v>
      </c>
      <c r="E339">
        <v>4.3639999999999999</v>
      </c>
      <c r="F339">
        <v>4.3600000000000003</v>
      </c>
      <c r="G339">
        <f>IFERROR(VLOOKUP(F339,'rt.comb'!$A:$B,2,FALSE),F339)</f>
        <v>4.3600000000000003</v>
      </c>
      <c r="H339" t="str">
        <f>IFERROR(VLOOKUP(G339,compounds!$A:$D,4,FALSE),"")</f>
        <v/>
      </c>
      <c r="I339">
        <v>233323115</v>
      </c>
      <c r="J339" s="4">
        <f t="shared" si="20"/>
        <v>36699569</v>
      </c>
      <c r="K339" s="4">
        <f>VLOOKUP($C339,rosie!$B$7:$D$38,2,FALSE)</f>
        <v>5.62</v>
      </c>
      <c r="L339" s="4">
        <f>VLOOKUP(C339,rosie!$B$7:$F$66,5,FALSE)</f>
        <v>1.19</v>
      </c>
      <c r="M339" s="4">
        <f>VLOOKUP($C339,rosie!$B$7:$D$38,3,FALSE)</f>
        <v>1</v>
      </c>
      <c r="N339" s="4" t="str">
        <f>VLOOKUP($C339,rosie!$B$7:$E$38,4,FALSE)</f>
        <v>l</v>
      </c>
      <c r="O339" s="4">
        <f t="shared" si="23"/>
        <v>16.968824009352023</v>
      </c>
      <c r="P339" s="4">
        <f>VLOOKUP(A339,RESULTS!$A:$M,13,FALSE)</f>
        <v>1</v>
      </c>
      <c r="Q339" s="4">
        <v>2</v>
      </c>
      <c r="R339" s="4" t="str">
        <f>IF(VLOOKUP(C339,rosie!B:J,8,FALSE)=0,"x_x_x_x",VLOOKUP(C339,rosie!B:J,8,FALSE))</f>
        <v>5_5_31_2023</v>
      </c>
    </row>
    <row r="340" spans="1:18" x14ac:dyDescent="0.2">
      <c r="A340" t="s">
        <v>152</v>
      </c>
      <c r="C340">
        <f t="shared" si="21"/>
        <v>394</v>
      </c>
      <c r="D340" t="str">
        <f t="shared" si="22"/>
        <v>394 (1)</v>
      </c>
      <c r="E340">
        <v>4.8760000000000003</v>
      </c>
      <c r="F340">
        <v>4.88</v>
      </c>
      <c r="G340">
        <f>IFERROR(VLOOKUP(F340,'rt.comb'!$A:$B,2,FALSE),F340)</f>
        <v>4.88</v>
      </c>
      <c r="H340" t="str">
        <f>IFERROR(VLOOKUP(G340,compounds!$A:$D,4,FALSE),"")</f>
        <v/>
      </c>
      <c r="I340">
        <v>32304449</v>
      </c>
      <c r="J340" s="4">
        <f t="shared" si="20"/>
        <v>36699569</v>
      </c>
      <c r="K340" s="4">
        <f>VLOOKUP($C340,rosie!$B$7:$D$38,2,FALSE)</f>
        <v>5.62</v>
      </c>
      <c r="L340" s="4">
        <f>VLOOKUP(C340,rosie!$B$7:$F$66,5,FALSE)</f>
        <v>1.19</v>
      </c>
      <c r="M340" s="4">
        <f>VLOOKUP($C340,rosie!$B$7:$D$38,3,FALSE)</f>
        <v>1</v>
      </c>
      <c r="N340" s="4" t="str">
        <f>VLOOKUP($C340,rosie!$B$7:$E$38,4,FALSE)</f>
        <v>l</v>
      </c>
      <c r="O340" s="4">
        <f t="shared" si="23"/>
        <v>2.3493965002142541</v>
      </c>
      <c r="P340" s="4">
        <f>VLOOKUP(A340,RESULTS!$A:$M,13,FALSE)</f>
        <v>1</v>
      </c>
      <c r="Q340" s="4">
        <v>2</v>
      </c>
      <c r="R340" s="4" t="str">
        <f>IF(VLOOKUP(C340,rosie!B:J,8,FALSE)=0,"x_x_x_x",VLOOKUP(C340,rosie!B:J,8,FALSE))</f>
        <v>5_5_31_2023</v>
      </c>
    </row>
    <row r="341" spans="1:18" x14ac:dyDescent="0.2">
      <c r="A341" t="s">
        <v>152</v>
      </c>
      <c r="C341">
        <f t="shared" si="21"/>
        <v>394</v>
      </c>
      <c r="D341" t="str">
        <f t="shared" si="22"/>
        <v>394 (1)</v>
      </c>
      <c r="E341">
        <v>5.4569999999999999</v>
      </c>
      <c r="F341">
        <v>5.46</v>
      </c>
      <c r="G341">
        <f>IFERROR(VLOOKUP(F341,'rt.comb'!$A:$B,2,FALSE),F341)</f>
        <v>5.43</v>
      </c>
      <c r="H341" t="str">
        <f>IFERROR(VLOOKUP(G341,compounds!$A:$D,4,FALSE),"")</f>
        <v>hydroxymethylpentanone</v>
      </c>
      <c r="I341">
        <v>383723762</v>
      </c>
      <c r="J341" s="4">
        <f t="shared" si="20"/>
        <v>36699569</v>
      </c>
      <c r="K341" s="4">
        <f>VLOOKUP($C341,rosie!$B$7:$D$38,2,FALSE)</f>
        <v>5.62</v>
      </c>
      <c r="L341" s="4">
        <f>VLOOKUP(C341,rosie!$B$7:$F$66,5,FALSE)</f>
        <v>1.19</v>
      </c>
      <c r="M341" s="4">
        <f>VLOOKUP($C341,rosie!$B$7:$D$38,3,FALSE)</f>
        <v>1</v>
      </c>
      <c r="N341" s="4" t="str">
        <f>VLOOKUP($C341,rosie!$B$7:$E$38,4,FALSE)</f>
        <v>l</v>
      </c>
      <c r="O341" s="4">
        <f t="shared" si="23"/>
        <v>27.906969206992123</v>
      </c>
      <c r="P341" s="4">
        <f>VLOOKUP(A341,RESULTS!$A:$M,13,FALSE)</f>
        <v>1</v>
      </c>
      <c r="Q341" s="4">
        <v>2</v>
      </c>
      <c r="R341" s="4" t="str">
        <f>IF(VLOOKUP(C341,rosie!B:J,8,FALSE)=0,"x_x_x_x",VLOOKUP(C341,rosie!B:J,8,FALSE))</f>
        <v>5_5_31_2023</v>
      </c>
    </row>
    <row r="342" spans="1:18" x14ac:dyDescent="0.2">
      <c r="A342" t="s">
        <v>152</v>
      </c>
      <c r="C342">
        <f t="shared" si="21"/>
        <v>394</v>
      </c>
      <c r="D342" t="str">
        <f t="shared" si="22"/>
        <v>394 (1)</v>
      </c>
      <c r="E342">
        <v>5.55</v>
      </c>
      <c r="F342">
        <v>5.55</v>
      </c>
      <c r="G342">
        <f>IFERROR(VLOOKUP(F342,'rt.comb'!$A:$B,2,FALSE),F342)</f>
        <v>5.55</v>
      </c>
      <c r="H342" t="str">
        <f>IFERROR(VLOOKUP(G342,compounds!$A:$D,4,FALSE),"")</f>
        <v/>
      </c>
      <c r="I342">
        <v>11888694</v>
      </c>
      <c r="J342" s="4">
        <f t="shared" si="20"/>
        <v>36699569</v>
      </c>
      <c r="K342" s="4">
        <f>VLOOKUP($C342,rosie!$B$7:$D$38,2,FALSE)</f>
        <v>5.62</v>
      </c>
      <c r="L342" s="4">
        <f>VLOOKUP(C342,rosie!$B$7:$F$66,5,FALSE)</f>
        <v>1.19</v>
      </c>
      <c r="M342" s="4">
        <f>VLOOKUP($C342,rosie!$B$7:$D$38,3,FALSE)</f>
        <v>1</v>
      </c>
      <c r="N342" s="4" t="str">
        <f>VLOOKUP($C342,rosie!$B$7:$E$38,4,FALSE)</f>
        <v>l</v>
      </c>
      <c r="O342" s="4">
        <f t="shared" si="23"/>
        <v>0.86462567665890855</v>
      </c>
      <c r="P342" s="4">
        <f>VLOOKUP(A342,RESULTS!$A:$M,13,FALSE)</f>
        <v>1</v>
      </c>
      <c r="Q342" s="4">
        <v>2</v>
      </c>
      <c r="R342" s="4" t="str">
        <f>IF(VLOOKUP(C342,rosie!B:J,8,FALSE)=0,"x_x_x_x",VLOOKUP(C342,rosie!B:J,8,FALSE))</f>
        <v>5_5_31_2023</v>
      </c>
    </row>
    <row r="343" spans="1:18" x14ac:dyDescent="0.2">
      <c r="A343" t="s">
        <v>152</v>
      </c>
      <c r="C343">
        <f t="shared" si="21"/>
        <v>394</v>
      </c>
      <c r="D343" t="str">
        <f t="shared" si="22"/>
        <v>394 (1)</v>
      </c>
      <c r="E343">
        <v>5.6660000000000004</v>
      </c>
      <c r="F343">
        <v>5.67</v>
      </c>
      <c r="G343">
        <f>IFERROR(VLOOKUP(F343,'rt.comb'!$A:$B,2,FALSE),F343)</f>
        <v>5.67</v>
      </c>
      <c r="H343" t="str">
        <f>IFERROR(VLOOKUP(G343,compounds!$A:$D,4,FALSE),"")</f>
        <v/>
      </c>
      <c r="I343">
        <v>35099465</v>
      </c>
      <c r="J343" s="4">
        <f t="shared" si="20"/>
        <v>36699569</v>
      </c>
      <c r="K343" s="4">
        <f>VLOOKUP($C343,rosie!$B$7:$D$38,2,FALSE)</f>
        <v>5.62</v>
      </c>
      <c r="L343" s="4">
        <f>VLOOKUP(C343,rosie!$B$7:$F$66,5,FALSE)</f>
        <v>1.19</v>
      </c>
      <c r="M343" s="4">
        <f>VLOOKUP($C343,rosie!$B$7:$D$38,3,FALSE)</f>
        <v>1</v>
      </c>
      <c r="N343" s="4" t="str">
        <f>VLOOKUP($C343,rosie!$B$7:$E$38,4,FALSE)</f>
        <v>l</v>
      </c>
      <c r="O343" s="4">
        <f t="shared" si="23"/>
        <v>2.552668836122006</v>
      </c>
      <c r="P343" s="4">
        <f>VLOOKUP(A343,RESULTS!$A:$M,13,FALSE)</f>
        <v>1</v>
      </c>
      <c r="Q343" s="4">
        <v>2</v>
      </c>
      <c r="R343" s="4" t="str">
        <f>IF(VLOOKUP(C343,rosie!B:J,8,FALSE)=0,"x_x_x_x",VLOOKUP(C343,rosie!B:J,8,FALSE))</f>
        <v>5_5_31_2023</v>
      </c>
    </row>
    <row r="344" spans="1:18" x14ac:dyDescent="0.2">
      <c r="A344" t="s">
        <v>152</v>
      </c>
      <c r="C344">
        <f t="shared" si="21"/>
        <v>394</v>
      </c>
      <c r="D344" t="str">
        <f t="shared" si="22"/>
        <v>394 (1)</v>
      </c>
      <c r="E344">
        <v>5.8330000000000002</v>
      </c>
      <c r="F344">
        <v>5.83</v>
      </c>
      <c r="G344">
        <f>IFERROR(VLOOKUP(F344,'rt.comb'!$A:$B,2,FALSE),F344)</f>
        <v>5.83</v>
      </c>
      <c r="H344" t="str">
        <f>IFERROR(VLOOKUP(G344,compounds!$A:$D,4,FALSE),"")</f>
        <v/>
      </c>
      <c r="I344">
        <v>2715899369</v>
      </c>
      <c r="J344" s="4">
        <f t="shared" si="20"/>
        <v>36699569</v>
      </c>
      <c r="K344" s="4">
        <f>VLOOKUP($C344,rosie!$B$7:$D$38,2,FALSE)</f>
        <v>5.62</v>
      </c>
      <c r="L344" s="4">
        <f>VLOOKUP(C344,rosie!$B$7:$F$66,5,FALSE)</f>
        <v>1.19</v>
      </c>
      <c r="M344" s="4">
        <f>VLOOKUP($C344,rosie!$B$7:$D$38,3,FALSE)</f>
        <v>1</v>
      </c>
      <c r="N344" s="4" t="str">
        <f>VLOOKUP($C344,rosie!$B$7:$E$38,4,FALSE)</f>
        <v>l</v>
      </c>
      <c r="O344" s="4">
        <f t="shared" si="23"/>
        <v>197.51844312412516</v>
      </c>
      <c r="P344" s="4">
        <f>VLOOKUP(A344,RESULTS!$A:$M,13,FALSE)</f>
        <v>1</v>
      </c>
      <c r="Q344" s="4">
        <v>2</v>
      </c>
      <c r="R344" s="4" t="str">
        <f>IF(VLOOKUP(C344,rosie!B:J,8,FALSE)=0,"x_x_x_x",VLOOKUP(C344,rosie!B:J,8,FALSE))</f>
        <v>5_5_31_2023</v>
      </c>
    </row>
    <row r="345" spans="1:18" x14ac:dyDescent="0.2">
      <c r="A345" t="s">
        <v>152</v>
      </c>
      <c r="C345">
        <f t="shared" si="21"/>
        <v>394</v>
      </c>
      <c r="D345" t="str">
        <f t="shared" si="22"/>
        <v>394 (1)</v>
      </c>
      <c r="E345">
        <v>6.0730000000000004</v>
      </c>
      <c r="F345">
        <v>6.07</v>
      </c>
      <c r="G345">
        <f>IFERROR(VLOOKUP(F345,'rt.comb'!$A:$B,2,FALSE),F345)</f>
        <v>6.07</v>
      </c>
      <c r="H345" t="str">
        <f>IFERROR(VLOOKUP(G345,compounds!$A:$D,4,FALSE),"")</f>
        <v/>
      </c>
      <c r="I345">
        <v>71552274</v>
      </c>
      <c r="J345" s="4">
        <f t="shared" si="20"/>
        <v>36699569</v>
      </c>
      <c r="K345" s="4">
        <f>VLOOKUP($C345,rosie!$B$7:$D$38,2,FALSE)</f>
        <v>5.62</v>
      </c>
      <c r="L345" s="4">
        <f>VLOOKUP(C345,rosie!$B$7:$F$66,5,FALSE)</f>
        <v>1.19</v>
      </c>
      <c r="M345" s="4">
        <f>VLOOKUP($C345,rosie!$B$7:$D$38,3,FALSE)</f>
        <v>1</v>
      </c>
      <c r="N345" s="4" t="str">
        <f>VLOOKUP($C345,rosie!$B$7:$E$38,4,FALSE)</f>
        <v>l</v>
      </c>
      <c r="O345" s="4">
        <f t="shared" si="23"/>
        <v>5.2037619374957105</v>
      </c>
      <c r="P345" s="4">
        <f>VLOOKUP(A345,RESULTS!$A:$M,13,FALSE)</f>
        <v>1</v>
      </c>
      <c r="Q345" s="4">
        <v>2</v>
      </c>
      <c r="R345" s="4" t="str">
        <f>IF(VLOOKUP(C345,rosie!B:J,8,FALSE)=0,"x_x_x_x",VLOOKUP(C345,rosie!B:J,8,FALSE))</f>
        <v>5_5_31_2023</v>
      </c>
    </row>
    <row r="346" spans="1:18" x14ac:dyDescent="0.2">
      <c r="A346" t="s">
        <v>152</v>
      </c>
      <c r="C346">
        <f t="shared" si="21"/>
        <v>394</v>
      </c>
      <c r="D346" t="str">
        <f t="shared" si="22"/>
        <v>394 (1)</v>
      </c>
      <c r="E346">
        <v>6.1310000000000002</v>
      </c>
      <c r="F346">
        <v>6.13</v>
      </c>
      <c r="G346">
        <f>IFERROR(VLOOKUP(F346,'rt.comb'!$A:$B,2,FALSE),F346)</f>
        <v>6.13</v>
      </c>
      <c r="H346" t="str">
        <f>IFERROR(VLOOKUP(G346,compounds!$A:$D,4,FALSE),"")</f>
        <v/>
      </c>
      <c r="I346">
        <v>214445950</v>
      </c>
      <c r="J346" s="4">
        <f t="shared" si="20"/>
        <v>36699569</v>
      </c>
      <c r="K346" s="4">
        <f>VLOOKUP($C346,rosie!$B$7:$D$38,2,FALSE)</f>
        <v>5.62</v>
      </c>
      <c r="L346" s="4">
        <f>VLOOKUP(C346,rosie!$B$7:$F$66,5,FALSE)</f>
        <v>1.19</v>
      </c>
      <c r="M346" s="4">
        <f>VLOOKUP($C346,rosie!$B$7:$D$38,3,FALSE)</f>
        <v>1</v>
      </c>
      <c r="N346" s="4" t="str">
        <f>VLOOKUP($C346,rosie!$B$7:$E$38,4,FALSE)</f>
        <v>l</v>
      </c>
      <c r="O346" s="4">
        <f t="shared" si="23"/>
        <v>15.595949784350784</v>
      </c>
      <c r="P346" s="4">
        <f>VLOOKUP(A346,RESULTS!$A:$M,13,FALSE)</f>
        <v>1</v>
      </c>
      <c r="Q346" s="4">
        <v>2</v>
      </c>
      <c r="R346" s="4" t="str">
        <f>IF(VLOOKUP(C346,rosie!B:J,8,FALSE)=0,"x_x_x_x",VLOOKUP(C346,rosie!B:J,8,FALSE))</f>
        <v>5_5_31_2023</v>
      </c>
    </row>
    <row r="347" spans="1:18" x14ac:dyDescent="0.2">
      <c r="A347" t="s">
        <v>152</v>
      </c>
      <c r="C347">
        <f t="shared" si="21"/>
        <v>394</v>
      </c>
      <c r="D347" t="str">
        <f t="shared" si="22"/>
        <v>394 (1)</v>
      </c>
      <c r="E347">
        <v>6.7270000000000003</v>
      </c>
      <c r="F347">
        <v>6.73</v>
      </c>
      <c r="G347">
        <f>IFERROR(VLOOKUP(F347,'rt.comb'!$A:$B,2,FALSE),F347)</f>
        <v>6.73</v>
      </c>
      <c r="H347" t="str">
        <f>IFERROR(VLOOKUP(G347,compounds!$A:$D,4,FALSE),"")</f>
        <v/>
      </c>
      <c r="I347">
        <v>8900748</v>
      </c>
      <c r="J347" s="4">
        <f t="shared" si="20"/>
        <v>36699569</v>
      </c>
      <c r="K347" s="4">
        <f>VLOOKUP($C347,rosie!$B$7:$D$38,2,FALSE)</f>
        <v>5.62</v>
      </c>
      <c r="L347" s="4">
        <f>VLOOKUP(C347,rosie!$B$7:$F$66,5,FALSE)</f>
        <v>1.19</v>
      </c>
      <c r="M347" s="4">
        <f>VLOOKUP($C347,rosie!$B$7:$D$38,3,FALSE)</f>
        <v>1</v>
      </c>
      <c r="N347" s="4" t="str">
        <f>VLOOKUP($C347,rosie!$B$7:$E$38,4,FALSE)</f>
        <v>l</v>
      </c>
      <c r="O347" s="4">
        <f t="shared" si="23"/>
        <v>0.64732217536008807</v>
      </c>
      <c r="P347" s="4">
        <f>VLOOKUP(A347,RESULTS!$A:$M,13,FALSE)</f>
        <v>1</v>
      </c>
      <c r="Q347" s="4">
        <v>2</v>
      </c>
      <c r="R347" s="4" t="str">
        <f>IF(VLOOKUP(C347,rosie!B:J,8,FALSE)=0,"x_x_x_x",VLOOKUP(C347,rosie!B:J,8,FALSE))</f>
        <v>5_5_31_2023</v>
      </c>
    </row>
    <row r="348" spans="1:18" x14ac:dyDescent="0.2">
      <c r="A348" t="s">
        <v>152</v>
      </c>
      <c r="C348">
        <f t="shared" si="21"/>
        <v>394</v>
      </c>
      <c r="D348" t="str">
        <f t="shared" si="22"/>
        <v>394 (1)</v>
      </c>
      <c r="E348">
        <v>6.9720000000000004</v>
      </c>
      <c r="F348">
        <v>6.97</v>
      </c>
      <c r="G348">
        <f>IFERROR(VLOOKUP(F348,'rt.comb'!$A:$B,2,FALSE),F348)</f>
        <v>6.97</v>
      </c>
      <c r="H348" t="str">
        <f>IFERROR(VLOOKUP(G348,compounds!$A:$D,4,FALSE),"")</f>
        <v>nonane</v>
      </c>
      <c r="I348">
        <v>15803724</v>
      </c>
      <c r="J348" s="4">
        <f t="shared" si="20"/>
        <v>36699569</v>
      </c>
      <c r="K348" s="4">
        <f>VLOOKUP($C348,rosie!$B$7:$D$38,2,FALSE)</f>
        <v>5.62</v>
      </c>
      <c r="L348" s="4">
        <f>VLOOKUP(C348,rosie!$B$7:$F$66,5,FALSE)</f>
        <v>1.19</v>
      </c>
      <c r="M348" s="4">
        <f>VLOOKUP($C348,rosie!$B$7:$D$38,3,FALSE)</f>
        <v>1</v>
      </c>
      <c r="N348" s="4" t="str">
        <f>VLOOKUP($C348,rosie!$B$7:$E$38,4,FALSE)</f>
        <v>l</v>
      </c>
      <c r="O348" s="4">
        <f t="shared" si="23"/>
        <v>1.1493529530855646</v>
      </c>
      <c r="P348" s="4">
        <f>VLOOKUP(A348,RESULTS!$A:$M,13,FALSE)</f>
        <v>1</v>
      </c>
      <c r="Q348" s="4">
        <v>2</v>
      </c>
      <c r="R348" s="4" t="str">
        <f>IF(VLOOKUP(C348,rosie!B:J,8,FALSE)=0,"x_x_x_x",VLOOKUP(C348,rosie!B:J,8,FALSE))</f>
        <v>5_5_31_2023</v>
      </c>
    </row>
    <row r="349" spans="1:18" x14ac:dyDescent="0.2">
      <c r="A349" t="s">
        <v>152</v>
      </c>
      <c r="C349">
        <f t="shared" si="21"/>
        <v>394</v>
      </c>
      <c r="D349" t="str">
        <f t="shared" si="22"/>
        <v>394 (1)</v>
      </c>
      <c r="E349">
        <v>7.1</v>
      </c>
      <c r="F349">
        <v>7.1</v>
      </c>
      <c r="G349">
        <f>IFERROR(VLOOKUP(F349,'rt.comb'!$A:$B,2,FALSE),F349)</f>
        <v>7.1</v>
      </c>
      <c r="H349" t="str">
        <f>IFERROR(VLOOKUP(G349,compounds!$A:$D,4,FALSE),"")</f>
        <v>heptanal</v>
      </c>
      <c r="I349">
        <v>18318790</v>
      </c>
      <c r="J349" s="4">
        <f t="shared" si="20"/>
        <v>36699569</v>
      </c>
      <c r="K349" s="4">
        <f>VLOOKUP($C349,rosie!$B$7:$D$38,2,FALSE)</f>
        <v>5.62</v>
      </c>
      <c r="L349" s="4">
        <f>VLOOKUP(C349,rosie!$B$7:$F$66,5,FALSE)</f>
        <v>1.19</v>
      </c>
      <c r="M349" s="4">
        <f>VLOOKUP($C349,rosie!$B$7:$D$38,3,FALSE)</f>
        <v>1</v>
      </c>
      <c r="N349" s="4" t="str">
        <f>VLOOKUP($C349,rosie!$B$7:$E$38,4,FALSE)</f>
        <v>l</v>
      </c>
      <c r="O349" s="4">
        <f t="shared" si="23"/>
        <v>1.3322654447429167</v>
      </c>
      <c r="P349" s="4">
        <f>VLOOKUP(A349,RESULTS!$A:$M,13,FALSE)</f>
        <v>1</v>
      </c>
      <c r="Q349" s="4">
        <v>2</v>
      </c>
      <c r="R349" s="4" t="str">
        <f>IF(VLOOKUP(C349,rosie!B:J,8,FALSE)=0,"x_x_x_x",VLOOKUP(C349,rosie!B:J,8,FALSE))</f>
        <v>5_5_31_2023</v>
      </c>
    </row>
    <row r="350" spans="1:18" x14ac:dyDescent="0.2">
      <c r="A350" t="s">
        <v>152</v>
      </c>
      <c r="C350">
        <f t="shared" si="21"/>
        <v>394</v>
      </c>
      <c r="D350" t="str">
        <f t="shared" si="22"/>
        <v>394 (1)</v>
      </c>
      <c r="E350">
        <v>7.5149999999999997</v>
      </c>
      <c r="F350">
        <v>7.52</v>
      </c>
      <c r="G350">
        <f>IFERROR(VLOOKUP(F350,'rt.comb'!$A:$B,2,FALSE),F350)</f>
        <v>7.51</v>
      </c>
      <c r="H350" t="str">
        <f>IFERROR(VLOOKUP(G350,compounds!$A:$D,4,FALSE),"")</f>
        <v>cyclopentane</v>
      </c>
      <c r="I350">
        <v>10518633</v>
      </c>
      <c r="J350" s="4">
        <f t="shared" si="20"/>
        <v>36699569</v>
      </c>
      <c r="K350" s="4">
        <f>VLOOKUP($C350,rosie!$B$7:$D$38,2,FALSE)</f>
        <v>5.62</v>
      </c>
      <c r="L350" s="4">
        <f>VLOOKUP(C350,rosie!$B$7:$F$66,5,FALSE)</f>
        <v>1.19</v>
      </c>
      <c r="M350" s="4">
        <f>VLOOKUP($C350,rosie!$B$7:$D$38,3,FALSE)</f>
        <v>1</v>
      </c>
      <c r="N350" s="4" t="str">
        <f>VLOOKUP($C350,rosie!$B$7:$E$38,4,FALSE)</f>
        <v>l</v>
      </c>
      <c r="O350" s="4">
        <f t="shared" si="23"/>
        <v>0.76498563888949667</v>
      </c>
      <c r="P350" s="4">
        <f>VLOOKUP(A350,RESULTS!$A:$M,13,FALSE)</f>
        <v>1</v>
      </c>
      <c r="Q350" s="4">
        <v>2</v>
      </c>
      <c r="R350" s="4" t="str">
        <f>IF(VLOOKUP(C350,rosie!B:J,8,FALSE)=0,"x_x_x_x",VLOOKUP(C350,rosie!B:J,8,FALSE))</f>
        <v>5_5_31_2023</v>
      </c>
    </row>
    <row r="351" spans="1:18" x14ac:dyDescent="0.2">
      <c r="A351" t="s">
        <v>152</v>
      </c>
      <c r="C351">
        <f t="shared" si="21"/>
        <v>394</v>
      </c>
      <c r="D351" t="str">
        <f t="shared" si="22"/>
        <v>394 (1)</v>
      </c>
      <c r="E351">
        <v>8.4749999999999996</v>
      </c>
      <c r="F351">
        <v>8.48</v>
      </c>
      <c r="G351">
        <f>IFERROR(VLOOKUP(F351,'rt.comb'!$A:$B,2,FALSE),F351)</f>
        <v>8.48</v>
      </c>
      <c r="H351" t="str">
        <f>IFERROR(VLOOKUP(G351,compounds!$A:$D,4,FALSE),"")</f>
        <v/>
      </c>
      <c r="I351">
        <v>11299986</v>
      </c>
      <c r="J351" s="4">
        <f t="shared" si="20"/>
        <v>36699569</v>
      </c>
      <c r="K351" s="4">
        <f>VLOOKUP($C351,rosie!$B$7:$D$38,2,FALSE)</f>
        <v>5.62</v>
      </c>
      <c r="L351" s="4">
        <f>VLOOKUP(C351,rosie!$B$7:$F$66,5,FALSE)</f>
        <v>1.19</v>
      </c>
      <c r="M351" s="4">
        <f>VLOOKUP($C351,rosie!$B$7:$D$38,3,FALSE)</f>
        <v>1</v>
      </c>
      <c r="N351" s="4" t="str">
        <f>VLOOKUP($C351,rosie!$B$7:$E$38,4,FALSE)</f>
        <v>l</v>
      </c>
      <c r="O351" s="4">
        <f t="shared" si="23"/>
        <v>0.82181087691265275</v>
      </c>
      <c r="P351" s="4">
        <f>VLOOKUP(A351,RESULTS!$A:$M,13,FALSE)</f>
        <v>1</v>
      </c>
      <c r="Q351" s="4">
        <v>2</v>
      </c>
      <c r="R351" s="4" t="str">
        <f>IF(VLOOKUP(C351,rosie!B:J,8,FALSE)=0,"x_x_x_x",VLOOKUP(C351,rosie!B:J,8,FALSE))</f>
        <v>5_5_31_2023</v>
      </c>
    </row>
    <row r="352" spans="1:18" x14ac:dyDescent="0.2">
      <c r="A352" t="s">
        <v>152</v>
      </c>
      <c r="C352">
        <f t="shared" si="21"/>
        <v>394</v>
      </c>
      <c r="D352" t="str">
        <f t="shared" si="22"/>
        <v>394 (1)</v>
      </c>
      <c r="E352">
        <v>8.8390000000000004</v>
      </c>
      <c r="F352">
        <v>8.84</v>
      </c>
      <c r="G352">
        <f>IFERROR(VLOOKUP(F352,'rt.comb'!$A:$B,2,FALSE),F352)</f>
        <v>8.84</v>
      </c>
      <c r="H352" t="str">
        <f>IFERROR(VLOOKUP(G352,compounds!$A:$D,4,FALSE),"")</f>
        <v/>
      </c>
      <c r="I352">
        <v>10895797</v>
      </c>
      <c r="J352" s="4">
        <f t="shared" si="20"/>
        <v>36699569</v>
      </c>
      <c r="K352" s="4">
        <f>VLOOKUP($C352,rosie!$B$7:$D$38,2,FALSE)</f>
        <v>5.62</v>
      </c>
      <c r="L352" s="4">
        <f>VLOOKUP(C352,rosie!$B$7:$F$66,5,FALSE)</f>
        <v>1.19</v>
      </c>
      <c r="M352" s="4">
        <f>VLOOKUP($C352,rosie!$B$7:$D$38,3,FALSE)</f>
        <v>1</v>
      </c>
      <c r="N352" s="4" t="str">
        <f>VLOOKUP($C352,rosie!$B$7:$E$38,4,FALSE)</f>
        <v>l</v>
      </c>
      <c r="O352" s="4">
        <f t="shared" si="23"/>
        <v>0.79241553814599874</v>
      </c>
      <c r="P352" s="4">
        <f>VLOOKUP(A352,RESULTS!$A:$M,13,FALSE)</f>
        <v>1</v>
      </c>
      <c r="Q352" s="4">
        <v>2</v>
      </c>
      <c r="R352" s="4" t="str">
        <f>IF(VLOOKUP(C352,rosie!B:J,8,FALSE)=0,"x_x_x_x",VLOOKUP(C352,rosie!B:J,8,FALSE))</f>
        <v>5_5_31_2023</v>
      </c>
    </row>
    <row r="353" spans="1:18" x14ac:dyDescent="0.2">
      <c r="A353" t="s">
        <v>152</v>
      </c>
      <c r="C353">
        <f t="shared" si="21"/>
        <v>394</v>
      </c>
      <c r="D353" t="str">
        <f t="shared" si="22"/>
        <v>394 (1)</v>
      </c>
      <c r="E353">
        <v>8.9410000000000007</v>
      </c>
      <c r="F353">
        <v>8.94</v>
      </c>
      <c r="G353">
        <f>IFERROR(VLOOKUP(F353,'rt.comb'!$A:$B,2,FALSE),F353)</f>
        <v>8.92</v>
      </c>
      <c r="H353" t="str">
        <f>IFERROR(VLOOKUP(G353,compounds!$A:$D,4,FALSE),"")</f>
        <v/>
      </c>
      <c r="I353">
        <v>253377494</v>
      </c>
      <c r="J353" s="4">
        <f t="shared" si="20"/>
        <v>36699569</v>
      </c>
      <c r="K353" s="4">
        <f>VLOOKUP($C353,rosie!$B$7:$D$38,2,FALSE)</f>
        <v>5.62</v>
      </c>
      <c r="L353" s="4">
        <f>VLOOKUP(C353,rosie!$B$7:$F$66,5,FALSE)</f>
        <v>1.19</v>
      </c>
      <c r="M353" s="4">
        <f>VLOOKUP($C353,rosie!$B$7:$D$38,3,FALSE)</f>
        <v>1</v>
      </c>
      <c r="N353" s="4" t="str">
        <f>VLOOKUP($C353,rosie!$B$7:$E$38,4,FALSE)</f>
        <v>l</v>
      </c>
      <c r="O353" s="4">
        <f t="shared" si="23"/>
        <v>18.427313143049062</v>
      </c>
      <c r="P353" s="4">
        <f>VLOOKUP(A353,RESULTS!$A:$M,13,FALSE)</f>
        <v>1</v>
      </c>
      <c r="Q353" s="4">
        <v>2</v>
      </c>
      <c r="R353" s="4" t="str">
        <f>IF(VLOOKUP(C353,rosie!B:J,8,FALSE)=0,"x_x_x_x",VLOOKUP(C353,rosie!B:J,8,FALSE))</f>
        <v>5_5_31_2023</v>
      </c>
    </row>
    <row r="354" spans="1:18" x14ac:dyDescent="0.2">
      <c r="A354" t="s">
        <v>152</v>
      </c>
      <c r="C354">
        <f t="shared" si="21"/>
        <v>394</v>
      </c>
      <c r="D354" t="str">
        <f t="shared" si="22"/>
        <v>394 (1)</v>
      </c>
      <c r="E354">
        <v>9.5380000000000003</v>
      </c>
      <c r="F354">
        <v>9.5399999999999991</v>
      </c>
      <c r="G354">
        <f>IFERROR(VLOOKUP(F354,'rt.comb'!$A:$B,2,FALSE),F354)</f>
        <v>9.5399999999999991</v>
      </c>
      <c r="H354" t="str">
        <f>IFERROR(VLOOKUP(G354,compounds!$A:$D,4,FALSE),"")</f>
        <v/>
      </c>
      <c r="I354">
        <v>37349052</v>
      </c>
      <c r="J354" s="4">
        <f t="shared" si="20"/>
        <v>36699569</v>
      </c>
      <c r="K354" s="4">
        <f>VLOOKUP($C354,rosie!$B$7:$D$38,2,FALSE)</f>
        <v>5.62</v>
      </c>
      <c r="L354" s="4">
        <f>VLOOKUP(C354,rosie!$B$7:$F$66,5,FALSE)</f>
        <v>1.19</v>
      </c>
      <c r="M354" s="4">
        <f>VLOOKUP($C354,rosie!$B$7:$D$38,3,FALSE)</f>
        <v>1</v>
      </c>
      <c r="N354" s="4" t="str">
        <f>VLOOKUP($C354,rosie!$B$7:$E$38,4,FALSE)</f>
        <v>l</v>
      </c>
      <c r="O354" s="4">
        <f t="shared" si="23"/>
        <v>2.7162739118416845</v>
      </c>
      <c r="P354" s="4">
        <f>VLOOKUP(A354,RESULTS!$A:$M,13,FALSE)</f>
        <v>1</v>
      </c>
      <c r="Q354" s="4">
        <v>2</v>
      </c>
      <c r="R354" s="4" t="str">
        <f>IF(VLOOKUP(C354,rosie!B:J,8,FALSE)=0,"x_x_x_x",VLOOKUP(C354,rosie!B:J,8,FALSE))</f>
        <v>5_5_31_2023</v>
      </c>
    </row>
    <row r="355" spans="1:18" x14ac:dyDescent="0.2">
      <c r="A355" t="s">
        <v>152</v>
      </c>
      <c r="C355">
        <f t="shared" si="21"/>
        <v>394</v>
      </c>
      <c r="D355" t="str">
        <f t="shared" si="22"/>
        <v>394 (1)</v>
      </c>
      <c r="E355">
        <v>9.8170000000000002</v>
      </c>
      <c r="F355">
        <v>9.82</v>
      </c>
      <c r="G355">
        <f>IFERROR(VLOOKUP(F355,'rt.comb'!$A:$B,2,FALSE),F355)</f>
        <v>9.82</v>
      </c>
      <c r="H355" t="str">
        <f>IFERROR(VLOOKUP(G355,compounds!$A:$D,4,FALSE),"")</f>
        <v>sixmethyl</v>
      </c>
      <c r="I355">
        <v>16230368</v>
      </c>
      <c r="J355" s="4">
        <f t="shared" si="20"/>
        <v>36699569</v>
      </c>
      <c r="K355" s="4">
        <f>VLOOKUP($C355,rosie!$B$7:$D$38,2,FALSE)</f>
        <v>5.62</v>
      </c>
      <c r="L355" s="4">
        <f>VLOOKUP(C355,rosie!$B$7:$F$66,5,FALSE)</f>
        <v>1.19</v>
      </c>
      <c r="M355" s="4">
        <f>VLOOKUP($C355,rosie!$B$7:$D$38,3,FALSE)</f>
        <v>1</v>
      </c>
      <c r="N355" s="4" t="str">
        <f>VLOOKUP($C355,rosie!$B$7:$E$38,4,FALSE)</f>
        <v>l</v>
      </c>
      <c r="O355" s="4">
        <f t="shared" si="23"/>
        <v>1.1803813702685171</v>
      </c>
      <c r="P355" s="4">
        <f>VLOOKUP(A355,RESULTS!$A:$M,13,FALSE)</f>
        <v>1</v>
      </c>
      <c r="Q355" s="4">
        <v>2</v>
      </c>
      <c r="R355" s="4" t="str">
        <f>IF(VLOOKUP(C355,rosie!B:J,8,FALSE)=0,"x_x_x_x",VLOOKUP(C355,rosie!B:J,8,FALSE))</f>
        <v>5_5_31_2023</v>
      </c>
    </row>
    <row r="356" spans="1:18" x14ac:dyDescent="0.2">
      <c r="A356" t="s">
        <v>152</v>
      </c>
      <c r="C356">
        <f t="shared" si="21"/>
        <v>394</v>
      </c>
      <c r="D356" t="str">
        <f t="shared" si="22"/>
        <v>394 (1)</v>
      </c>
      <c r="E356">
        <v>10.311</v>
      </c>
      <c r="F356">
        <v>10.31</v>
      </c>
      <c r="G356">
        <f>IFERROR(VLOOKUP(F356,'rt.comb'!$A:$B,2,FALSE),F356)</f>
        <v>10.31</v>
      </c>
      <c r="H356" t="str">
        <f>IFERROR(VLOOKUP(G356,compounds!$A:$D,4,FALSE),"")</f>
        <v>octanal</v>
      </c>
      <c r="I356">
        <v>48610892</v>
      </c>
      <c r="J356" s="4">
        <f t="shared" si="20"/>
        <v>36699569</v>
      </c>
      <c r="K356" s="4">
        <f>VLOOKUP($C356,rosie!$B$7:$D$38,2,FALSE)</f>
        <v>5.62</v>
      </c>
      <c r="L356" s="4">
        <f>VLOOKUP(C356,rosie!$B$7:$F$66,5,FALSE)</f>
        <v>1.19</v>
      </c>
      <c r="M356" s="4">
        <f>VLOOKUP($C356,rosie!$B$7:$D$38,3,FALSE)</f>
        <v>1</v>
      </c>
      <c r="N356" s="4" t="str">
        <f>VLOOKUP($C356,rosie!$B$7:$E$38,4,FALSE)</f>
        <v>l</v>
      </c>
      <c r="O356" s="4">
        <f t="shared" si="23"/>
        <v>3.5353105554313307</v>
      </c>
      <c r="P356" s="4">
        <f>VLOOKUP(A356,RESULTS!$A:$M,13,FALSE)</f>
        <v>1</v>
      </c>
      <c r="Q356" s="4">
        <v>2</v>
      </c>
      <c r="R356" s="4" t="str">
        <f>IF(VLOOKUP(C356,rosie!B:J,8,FALSE)=0,"x_x_x_x",VLOOKUP(C356,rosie!B:J,8,FALSE))</f>
        <v>5_5_31_2023</v>
      </c>
    </row>
    <row r="357" spans="1:18" x14ac:dyDescent="0.2">
      <c r="A357" t="s">
        <v>152</v>
      </c>
      <c r="C357">
        <f t="shared" si="21"/>
        <v>394</v>
      </c>
      <c r="D357" t="str">
        <f t="shared" si="22"/>
        <v>394 (1)</v>
      </c>
      <c r="E357">
        <v>11.368</v>
      </c>
      <c r="F357">
        <v>11.37</v>
      </c>
      <c r="G357">
        <f>IFERROR(VLOOKUP(F357,'rt.comb'!$A:$B,2,FALSE),F357)</f>
        <v>11.37</v>
      </c>
      <c r="H357" t="str">
        <f>IFERROR(VLOOKUP(G357,compounds!$A:$D,4,FALSE),"")</f>
        <v/>
      </c>
      <c r="I357">
        <v>48772467</v>
      </c>
      <c r="J357" s="4">
        <f t="shared" si="20"/>
        <v>36699569</v>
      </c>
      <c r="K357" s="4">
        <f>VLOOKUP($C357,rosie!$B$7:$D$38,2,FALSE)</f>
        <v>5.62</v>
      </c>
      <c r="L357" s="4">
        <f>VLOOKUP(C357,rosie!$B$7:$F$66,5,FALSE)</f>
        <v>1.19</v>
      </c>
      <c r="M357" s="4">
        <f>VLOOKUP($C357,rosie!$B$7:$D$38,3,FALSE)</f>
        <v>1</v>
      </c>
      <c r="N357" s="4" t="str">
        <f>VLOOKUP($C357,rosie!$B$7:$E$38,4,FALSE)</f>
        <v>l</v>
      </c>
      <c r="O357" s="4">
        <f t="shared" si="23"/>
        <v>3.5470613746303239</v>
      </c>
      <c r="P357" s="4">
        <f>VLOOKUP(A357,RESULTS!$A:$M,13,FALSE)</f>
        <v>1</v>
      </c>
      <c r="Q357" s="4">
        <v>2</v>
      </c>
      <c r="R357" s="4" t="str">
        <f>IF(VLOOKUP(C357,rosie!B:J,8,FALSE)=0,"x_x_x_x",VLOOKUP(C357,rosie!B:J,8,FALSE))</f>
        <v>5_5_31_2023</v>
      </c>
    </row>
    <row r="358" spans="1:18" x14ac:dyDescent="0.2">
      <c r="A358" t="s">
        <v>152</v>
      </c>
      <c r="C358">
        <f t="shared" si="21"/>
        <v>394</v>
      </c>
      <c r="D358" t="str">
        <f t="shared" si="22"/>
        <v>394 (1)</v>
      </c>
      <c r="E358">
        <v>11.933</v>
      </c>
      <c r="F358">
        <v>11.93</v>
      </c>
      <c r="G358">
        <f>IFERROR(VLOOKUP(F358,'rt.comb'!$A:$B,2,FALSE),F358)</f>
        <v>11.93</v>
      </c>
      <c r="H358" t="str">
        <f>IFERROR(VLOOKUP(G358,compounds!$A:$D,4,FALSE),"")</f>
        <v/>
      </c>
      <c r="I358">
        <v>10476636</v>
      </c>
      <c r="J358" s="4">
        <f t="shared" si="20"/>
        <v>36699569</v>
      </c>
      <c r="K358" s="4">
        <f>VLOOKUP($C358,rosie!$B$7:$D$38,2,FALSE)</f>
        <v>5.62</v>
      </c>
      <c r="L358" s="4">
        <f>VLOOKUP(C358,rosie!$B$7:$F$66,5,FALSE)</f>
        <v>1.19</v>
      </c>
      <c r="M358" s="4">
        <f>VLOOKUP($C358,rosie!$B$7:$D$38,3,FALSE)</f>
        <v>1</v>
      </c>
      <c r="N358" s="4" t="str">
        <f>VLOOKUP($C358,rosie!$B$7:$E$38,4,FALSE)</f>
        <v>l</v>
      </c>
      <c r="O358" s="4">
        <f t="shared" si="23"/>
        <v>0.76193133498171306</v>
      </c>
      <c r="P358" s="4">
        <f>VLOOKUP(A358,RESULTS!$A:$M,13,FALSE)</f>
        <v>1</v>
      </c>
      <c r="Q358" s="4">
        <v>2</v>
      </c>
      <c r="R358" s="4" t="str">
        <f>IF(VLOOKUP(C358,rosie!B:J,8,FALSE)=0,"x_x_x_x",VLOOKUP(C358,rosie!B:J,8,FALSE))</f>
        <v>5_5_31_2023</v>
      </c>
    </row>
    <row r="359" spans="1:18" x14ac:dyDescent="0.2">
      <c r="A359" t="s">
        <v>152</v>
      </c>
      <c r="C359">
        <f t="shared" si="21"/>
        <v>394</v>
      </c>
      <c r="D359" t="str">
        <f t="shared" si="22"/>
        <v>394 (1)</v>
      </c>
      <c r="E359">
        <v>12.093999999999999</v>
      </c>
      <c r="F359">
        <v>12.09</v>
      </c>
      <c r="G359">
        <f>IFERROR(VLOOKUP(F359,'rt.comb'!$A:$B,2,FALSE),F359)</f>
        <v>12.09</v>
      </c>
      <c r="H359" t="str">
        <f>IFERROR(VLOOKUP(G359,compounds!$A:$D,4,FALSE),"")</f>
        <v/>
      </c>
      <c r="I359">
        <v>41154033</v>
      </c>
      <c r="J359" s="4">
        <f t="shared" si="20"/>
        <v>36699569</v>
      </c>
      <c r="K359" s="4">
        <f>VLOOKUP($C359,rosie!$B$7:$D$38,2,FALSE)</f>
        <v>5.62</v>
      </c>
      <c r="L359" s="4">
        <f>VLOOKUP(C359,rosie!$B$7:$F$66,5,FALSE)</f>
        <v>1.19</v>
      </c>
      <c r="M359" s="4">
        <f>VLOOKUP($C359,rosie!$B$7:$D$38,3,FALSE)</f>
        <v>1</v>
      </c>
      <c r="N359" s="4" t="str">
        <f>VLOOKUP($C359,rosie!$B$7:$E$38,4,FALSE)</f>
        <v>l</v>
      </c>
      <c r="O359" s="4">
        <f t="shared" si="23"/>
        <v>2.9929976858575089</v>
      </c>
      <c r="P359" s="4">
        <f>VLOOKUP(A359,RESULTS!$A:$M,13,FALSE)</f>
        <v>1</v>
      </c>
      <c r="Q359" s="4">
        <v>2</v>
      </c>
      <c r="R359" s="4" t="str">
        <f>IF(VLOOKUP(C359,rosie!B:J,8,FALSE)=0,"x_x_x_x",VLOOKUP(C359,rosie!B:J,8,FALSE))</f>
        <v>5_5_31_2023</v>
      </c>
    </row>
    <row r="360" spans="1:18" x14ac:dyDescent="0.2">
      <c r="A360" t="s">
        <v>152</v>
      </c>
      <c r="C360">
        <f t="shared" si="21"/>
        <v>394</v>
      </c>
      <c r="D360" t="str">
        <f t="shared" si="22"/>
        <v>394 (1)</v>
      </c>
      <c r="E360">
        <v>12.292</v>
      </c>
      <c r="F360">
        <v>12.29</v>
      </c>
      <c r="G360">
        <f>IFERROR(VLOOKUP(F360,'rt.comb'!$A:$B,2,FALSE),F360)</f>
        <v>12.29</v>
      </c>
      <c r="H360" t="str">
        <f>IFERROR(VLOOKUP(G360,compounds!$A:$D,4,FALSE),"")</f>
        <v>acetophenone</v>
      </c>
      <c r="I360">
        <v>13441785</v>
      </c>
      <c r="J360" s="4">
        <f t="shared" si="20"/>
        <v>36699569</v>
      </c>
      <c r="K360" s="4">
        <f>VLOOKUP($C360,rosie!$B$7:$D$38,2,FALSE)</f>
        <v>5.62</v>
      </c>
      <c r="L360" s="4">
        <f>VLOOKUP(C360,rosie!$B$7:$F$66,5,FALSE)</f>
        <v>1.19</v>
      </c>
      <c r="M360" s="4">
        <f>VLOOKUP($C360,rosie!$B$7:$D$38,3,FALSE)</f>
        <v>1</v>
      </c>
      <c r="N360" s="4" t="str">
        <f>VLOOKUP($C360,rosie!$B$7:$E$38,4,FALSE)</f>
        <v>l</v>
      </c>
      <c r="O360" s="4">
        <f t="shared" si="23"/>
        <v>0.9775768853272333</v>
      </c>
      <c r="P360" s="4">
        <f>VLOOKUP(A360,RESULTS!$A:$M,13,FALSE)</f>
        <v>1</v>
      </c>
      <c r="Q360" s="4">
        <v>2</v>
      </c>
      <c r="R360" s="4" t="str">
        <f>IF(VLOOKUP(C360,rosie!B:J,8,FALSE)=0,"x_x_x_x",VLOOKUP(C360,rosie!B:J,8,FALSE))</f>
        <v>5_5_31_2023</v>
      </c>
    </row>
    <row r="361" spans="1:18" x14ac:dyDescent="0.2">
      <c r="A361" t="s">
        <v>152</v>
      </c>
      <c r="C361">
        <f t="shared" si="21"/>
        <v>394</v>
      </c>
      <c r="D361" t="str">
        <f t="shared" si="22"/>
        <v>394 (1)</v>
      </c>
      <c r="E361">
        <v>13.363</v>
      </c>
      <c r="F361">
        <v>13.36</v>
      </c>
      <c r="G361">
        <f>IFERROR(VLOOKUP(F361,'rt.comb'!$A:$B,2,FALSE),F361)</f>
        <v>13.36</v>
      </c>
      <c r="H361" t="str">
        <f>IFERROR(VLOOKUP(G361,compounds!$A:$D,4,FALSE),"")</f>
        <v/>
      </c>
      <c r="I361">
        <v>13408352</v>
      </c>
      <c r="J361" s="4">
        <f t="shared" si="20"/>
        <v>36699569</v>
      </c>
      <c r="K361" s="4">
        <f>VLOOKUP($C361,rosie!$B$7:$D$38,2,FALSE)</f>
        <v>5.62</v>
      </c>
      <c r="L361" s="4">
        <f>VLOOKUP(C361,rosie!$B$7:$F$66,5,FALSE)</f>
        <v>1.19</v>
      </c>
      <c r="M361" s="4">
        <f>VLOOKUP($C361,rosie!$B$7:$D$38,3,FALSE)</f>
        <v>1</v>
      </c>
      <c r="N361" s="4" t="str">
        <f>VLOOKUP($C361,rosie!$B$7:$E$38,4,FALSE)</f>
        <v>l</v>
      </c>
      <c r="O361" s="4">
        <f t="shared" si="23"/>
        <v>0.97514541301852242</v>
      </c>
      <c r="P361" s="4">
        <f>VLOOKUP(A361,RESULTS!$A:$M,13,FALSE)</f>
        <v>1</v>
      </c>
      <c r="Q361" s="4">
        <v>2</v>
      </c>
      <c r="R361" s="4" t="str">
        <f>IF(VLOOKUP(C361,rosie!B:J,8,FALSE)=0,"x_x_x_x",VLOOKUP(C361,rosie!B:J,8,FALSE))</f>
        <v>5_5_31_2023</v>
      </c>
    </row>
    <row r="362" spans="1:18" x14ac:dyDescent="0.2">
      <c r="A362" t="s">
        <v>152</v>
      </c>
      <c r="C362">
        <f t="shared" si="21"/>
        <v>394</v>
      </c>
      <c r="D362" t="str">
        <f t="shared" si="22"/>
        <v>394 (1)</v>
      </c>
      <c r="E362">
        <v>13.510999999999999</v>
      </c>
      <c r="F362">
        <v>13.51</v>
      </c>
      <c r="G362">
        <f>IFERROR(VLOOKUP(F362,'rt.comb'!$A:$B,2,FALSE),F362)</f>
        <v>13.51</v>
      </c>
      <c r="H362" t="str">
        <f>IFERROR(VLOOKUP(G362,compounds!$A:$D,4,FALSE),"")</f>
        <v>nonanal</v>
      </c>
      <c r="I362">
        <v>156733449</v>
      </c>
      <c r="J362" s="4">
        <f t="shared" si="20"/>
        <v>36699569</v>
      </c>
      <c r="K362" s="4">
        <f>VLOOKUP($C362,rosie!$B$7:$D$38,2,FALSE)</f>
        <v>5.62</v>
      </c>
      <c r="L362" s="4">
        <f>VLOOKUP(C362,rosie!$B$7:$F$66,5,FALSE)</f>
        <v>1.19</v>
      </c>
      <c r="M362" s="4">
        <f>VLOOKUP($C362,rosie!$B$7:$D$38,3,FALSE)</f>
        <v>1</v>
      </c>
      <c r="N362" s="4" t="str">
        <f>VLOOKUP($C362,rosie!$B$7:$E$38,4,FALSE)</f>
        <v>l</v>
      </c>
      <c r="O362" s="4">
        <f t="shared" si="23"/>
        <v>11.398709092580692</v>
      </c>
      <c r="P362" s="4">
        <f>VLOOKUP(A362,RESULTS!$A:$M,13,FALSE)</f>
        <v>1</v>
      </c>
      <c r="Q362" s="4">
        <v>2</v>
      </c>
      <c r="R362" s="4" t="str">
        <f>IF(VLOOKUP(C362,rosie!B:J,8,FALSE)=0,"x_x_x_x",VLOOKUP(C362,rosie!B:J,8,FALSE))</f>
        <v>5_5_31_2023</v>
      </c>
    </row>
    <row r="363" spans="1:18" x14ac:dyDescent="0.2">
      <c r="A363" t="s">
        <v>152</v>
      </c>
      <c r="C363">
        <f t="shared" si="21"/>
        <v>394</v>
      </c>
      <c r="D363" t="str">
        <f t="shared" si="22"/>
        <v>394 (1)</v>
      </c>
      <c r="E363">
        <v>13.887</v>
      </c>
      <c r="F363">
        <v>13.89</v>
      </c>
      <c r="G363">
        <f>IFERROR(VLOOKUP(F363,'rt.comb'!$A:$B,2,FALSE),F363)</f>
        <v>13.89</v>
      </c>
      <c r="H363" t="str">
        <f>IFERROR(VLOOKUP(G363,compounds!$A:$D,4,FALSE),"")</f>
        <v>edimethylnonatriene</v>
      </c>
      <c r="I363">
        <v>30081740</v>
      </c>
      <c r="J363" s="4">
        <f t="shared" si="20"/>
        <v>36699569</v>
      </c>
      <c r="K363" s="4">
        <f>VLOOKUP($C363,rosie!$B$7:$D$38,2,FALSE)</f>
        <v>5.62</v>
      </c>
      <c r="L363" s="4">
        <f>VLOOKUP(C363,rosie!$B$7:$F$66,5,FALSE)</f>
        <v>1.19</v>
      </c>
      <c r="M363" s="4">
        <f>VLOOKUP($C363,rosie!$B$7:$D$38,3,FALSE)</f>
        <v>1</v>
      </c>
      <c r="N363" s="4" t="str">
        <f>VLOOKUP($C363,rosie!$B$7:$E$38,4,FALSE)</f>
        <v>l</v>
      </c>
      <c r="O363" s="4">
        <f t="shared" si="23"/>
        <v>2.1877461731774202</v>
      </c>
      <c r="P363" s="4">
        <f>VLOOKUP(A363,RESULTS!$A:$M,13,FALSE)</f>
        <v>1</v>
      </c>
      <c r="Q363" s="4">
        <v>2</v>
      </c>
      <c r="R363" s="4" t="str">
        <f>IF(VLOOKUP(C363,rosie!B:J,8,FALSE)=0,"x_x_x_x",VLOOKUP(C363,rosie!B:J,8,FALSE))</f>
        <v>5_5_31_2023</v>
      </c>
    </row>
    <row r="364" spans="1:18" x14ac:dyDescent="0.2">
      <c r="A364" t="s">
        <v>152</v>
      </c>
      <c r="C364">
        <f t="shared" si="21"/>
        <v>394</v>
      </c>
      <c r="D364" t="str">
        <f t="shared" si="22"/>
        <v>394 (1)</v>
      </c>
      <c r="E364">
        <v>15.265000000000001</v>
      </c>
      <c r="F364">
        <v>15.27</v>
      </c>
      <c r="G364">
        <f>IFERROR(VLOOKUP(F364,'rt.comb'!$A:$B,2,FALSE),F364)</f>
        <v>15.27</v>
      </c>
      <c r="H364" t="str">
        <f>IFERROR(VLOOKUP(G364,compounds!$A:$D,4,FALSE),"")</f>
        <v/>
      </c>
      <c r="I364">
        <v>16398351</v>
      </c>
      <c r="J364" s="4">
        <f t="shared" si="20"/>
        <v>36699569</v>
      </c>
      <c r="K364" s="4">
        <f>VLOOKUP($C364,rosie!$B$7:$D$38,2,FALSE)</f>
        <v>5.62</v>
      </c>
      <c r="L364" s="4">
        <f>VLOOKUP(C364,rosie!$B$7:$F$66,5,FALSE)</f>
        <v>1.19</v>
      </c>
      <c r="M364" s="4">
        <f>VLOOKUP($C364,rosie!$B$7:$D$38,3,FALSE)</f>
        <v>1</v>
      </c>
      <c r="N364" s="4" t="str">
        <f>VLOOKUP($C364,rosie!$B$7:$E$38,4,FALSE)</f>
        <v>l</v>
      </c>
      <c r="O364" s="4">
        <f t="shared" si="23"/>
        <v>1.1925982222660698</v>
      </c>
      <c r="P364" s="4">
        <f>VLOOKUP(A364,RESULTS!$A:$M,13,FALSE)</f>
        <v>1</v>
      </c>
      <c r="Q364" s="4">
        <v>2</v>
      </c>
      <c r="R364" s="4" t="str">
        <f>IF(VLOOKUP(C364,rosie!B:J,8,FALSE)=0,"x_x_x_x",VLOOKUP(C364,rosie!B:J,8,FALSE))</f>
        <v>5_5_31_2023</v>
      </c>
    </row>
    <row r="365" spans="1:18" x14ac:dyDescent="0.2">
      <c r="A365" t="s">
        <v>152</v>
      </c>
      <c r="C365">
        <f t="shared" si="21"/>
        <v>394</v>
      </c>
      <c r="D365" t="str">
        <f t="shared" si="22"/>
        <v>394 (1)</v>
      </c>
      <c r="E365">
        <v>15.712</v>
      </c>
      <c r="F365">
        <v>15.71</v>
      </c>
      <c r="G365">
        <f>IFERROR(VLOOKUP(F365,'rt.comb'!$A:$B,2,FALSE),F365)</f>
        <v>15.71</v>
      </c>
      <c r="H365" t="str">
        <f>IFERROR(VLOOKUP(G365,compounds!$A:$D,4,FALSE),"")</f>
        <v/>
      </c>
      <c r="I365">
        <v>8957752</v>
      </c>
      <c r="J365" s="4">
        <f t="shared" si="20"/>
        <v>36699569</v>
      </c>
      <c r="K365" s="4">
        <f>VLOOKUP($C365,rosie!$B$7:$D$38,2,FALSE)</f>
        <v>5.62</v>
      </c>
      <c r="L365" s="4">
        <f>VLOOKUP(C365,rosie!$B$7:$F$66,5,FALSE)</f>
        <v>1.19</v>
      </c>
      <c r="M365" s="4">
        <f>VLOOKUP($C365,rosie!$B$7:$D$38,3,FALSE)</f>
        <v>1</v>
      </c>
      <c r="N365" s="4" t="str">
        <f>VLOOKUP($C365,rosie!$B$7:$E$38,4,FALSE)</f>
        <v>l</v>
      </c>
      <c r="O365" s="4">
        <f t="shared" si="23"/>
        <v>0.65146788910057662</v>
      </c>
      <c r="P365" s="4">
        <f>VLOOKUP(A365,RESULTS!$A:$M,13,FALSE)</f>
        <v>1</v>
      </c>
      <c r="Q365" s="4">
        <v>2</v>
      </c>
      <c r="R365" s="4" t="str">
        <f>IF(VLOOKUP(C365,rosie!B:J,8,FALSE)=0,"x_x_x_x",VLOOKUP(C365,rosie!B:J,8,FALSE))</f>
        <v>5_5_31_2023</v>
      </c>
    </row>
    <row r="366" spans="1:18" x14ac:dyDescent="0.2">
      <c r="A366" t="s">
        <v>152</v>
      </c>
      <c r="C366">
        <f t="shared" si="21"/>
        <v>394</v>
      </c>
      <c r="D366" t="str">
        <f t="shared" si="22"/>
        <v>394 (1)</v>
      </c>
      <c r="E366">
        <v>16.001000000000001</v>
      </c>
      <c r="F366">
        <v>16</v>
      </c>
      <c r="G366">
        <f>IFERROR(VLOOKUP(F366,'rt.comb'!$A:$B,2,FALSE),F366)</f>
        <v>16</v>
      </c>
      <c r="H366" t="str">
        <f>IFERROR(VLOOKUP(G366,compounds!$A:$D,4,FALSE),"")</f>
        <v>Butanoicacidhexenylester</v>
      </c>
      <c r="I366">
        <v>6933869</v>
      </c>
      <c r="J366" s="4">
        <f t="shared" si="20"/>
        <v>36699569</v>
      </c>
      <c r="K366" s="4">
        <f>VLOOKUP($C366,rosie!$B$7:$D$38,2,FALSE)</f>
        <v>5.62</v>
      </c>
      <c r="L366" s="4">
        <f>VLOOKUP(C366,rosie!$B$7:$F$66,5,FALSE)</f>
        <v>1.19</v>
      </c>
      <c r="M366" s="4">
        <f>VLOOKUP($C366,rosie!$B$7:$D$38,3,FALSE)</f>
        <v>1</v>
      </c>
      <c r="N366" s="4" t="str">
        <f>VLOOKUP($C366,rosie!$B$7:$E$38,4,FALSE)</f>
        <v>l</v>
      </c>
      <c r="O366" s="4">
        <f t="shared" si="23"/>
        <v>0.50427752417458382</v>
      </c>
      <c r="P366" s="4">
        <f>VLOOKUP(A366,RESULTS!$A:$M,13,FALSE)</f>
        <v>1</v>
      </c>
      <c r="Q366" s="4">
        <v>2</v>
      </c>
      <c r="R366" s="4" t="str">
        <f>IF(VLOOKUP(C366,rosie!B:J,8,FALSE)=0,"x_x_x_x",VLOOKUP(C366,rosie!B:J,8,FALSE))</f>
        <v>5_5_31_2023</v>
      </c>
    </row>
    <row r="367" spans="1:18" x14ac:dyDescent="0.2">
      <c r="A367" t="s">
        <v>152</v>
      </c>
      <c r="C367">
        <f t="shared" si="21"/>
        <v>394</v>
      </c>
      <c r="D367" t="str">
        <f t="shared" si="22"/>
        <v>394 (1)</v>
      </c>
      <c r="E367">
        <v>16.547000000000001</v>
      </c>
      <c r="F367">
        <v>16.55</v>
      </c>
      <c r="G367">
        <f>IFERROR(VLOOKUP(F367,'rt.comb'!$A:$B,2,FALSE),F367)</f>
        <v>16.55</v>
      </c>
      <c r="H367" t="str">
        <f>IFERROR(VLOOKUP(G367,compounds!$A:$D,4,FALSE),"")</f>
        <v>decanal</v>
      </c>
      <c r="I367">
        <v>178498253</v>
      </c>
      <c r="J367" s="4">
        <f t="shared" si="20"/>
        <v>36699569</v>
      </c>
      <c r="K367" s="4">
        <f>VLOOKUP($C367,rosie!$B$7:$D$38,2,FALSE)</f>
        <v>5.62</v>
      </c>
      <c r="L367" s="4">
        <f>VLOOKUP(C367,rosie!$B$7:$F$66,5,FALSE)</f>
        <v>1.19</v>
      </c>
      <c r="M367" s="4">
        <f>VLOOKUP($C367,rosie!$B$7:$D$38,3,FALSE)</f>
        <v>1</v>
      </c>
      <c r="N367" s="4" t="str">
        <f>VLOOKUP($C367,rosie!$B$7:$E$38,4,FALSE)</f>
        <v>l</v>
      </c>
      <c r="O367" s="4">
        <f t="shared" si="23"/>
        <v>12.981591820140887</v>
      </c>
      <c r="P367" s="4">
        <f>VLOOKUP(A367,RESULTS!$A:$M,13,FALSE)</f>
        <v>1</v>
      </c>
      <c r="Q367" s="4">
        <v>2</v>
      </c>
      <c r="R367" s="4" t="str">
        <f>IF(VLOOKUP(C367,rosie!B:J,8,FALSE)=0,"x_x_x_x",VLOOKUP(C367,rosie!B:J,8,FALSE))</f>
        <v>5_5_31_2023</v>
      </c>
    </row>
    <row r="368" spans="1:18" x14ac:dyDescent="0.2">
      <c r="A368" t="s">
        <v>152</v>
      </c>
      <c r="C368">
        <f t="shared" si="21"/>
        <v>394</v>
      </c>
      <c r="D368" t="str">
        <f t="shared" si="22"/>
        <v>394 (1)</v>
      </c>
      <c r="E368">
        <v>18.178000000000001</v>
      </c>
      <c r="F368">
        <v>18.18</v>
      </c>
      <c r="G368">
        <f>IFERROR(VLOOKUP(F368,'rt.comb'!$A:$B,2,FALSE),F368)</f>
        <v>18.18</v>
      </c>
      <c r="H368" t="str">
        <f>IFERROR(VLOOKUP(G368,compounds!$A:$D,4,FALSE),"")</f>
        <v>methylacetophenone</v>
      </c>
      <c r="I368">
        <v>38599637</v>
      </c>
      <c r="J368" s="4">
        <f t="shared" si="20"/>
        <v>36699569</v>
      </c>
      <c r="K368" s="4">
        <f>VLOOKUP($C368,rosie!$B$7:$D$38,2,FALSE)</f>
        <v>5.62</v>
      </c>
      <c r="L368" s="4">
        <f>VLOOKUP(C368,rosie!$B$7:$F$66,5,FALSE)</f>
        <v>1.19</v>
      </c>
      <c r="M368" s="4">
        <f>VLOOKUP($C368,rosie!$B$7:$D$38,3,FALSE)</f>
        <v>1</v>
      </c>
      <c r="N368" s="4" t="str">
        <f>VLOOKUP($C368,rosie!$B$7:$E$38,4,FALSE)</f>
        <v>l</v>
      </c>
      <c r="O368" s="4">
        <f t="shared" si="23"/>
        <v>2.8072248524449566</v>
      </c>
      <c r="P368" s="4">
        <f>VLOOKUP(A368,RESULTS!$A:$M,13,FALSE)</f>
        <v>1</v>
      </c>
      <c r="Q368" s="4">
        <v>2</v>
      </c>
      <c r="R368" s="4" t="str">
        <f>IF(VLOOKUP(C368,rosie!B:J,8,FALSE)=0,"x_x_x_x",VLOOKUP(C368,rosie!B:J,8,FALSE))</f>
        <v>5_5_31_2023</v>
      </c>
    </row>
    <row r="369" spans="1:18" x14ac:dyDescent="0.2">
      <c r="A369" t="s">
        <v>152</v>
      </c>
      <c r="C369">
        <f t="shared" si="21"/>
        <v>394</v>
      </c>
      <c r="D369" t="str">
        <f t="shared" si="22"/>
        <v>394 (1)</v>
      </c>
      <c r="E369">
        <v>18.591999999999999</v>
      </c>
      <c r="F369">
        <v>18.59</v>
      </c>
      <c r="G369">
        <f>IFERROR(VLOOKUP(F369,'rt.comb'!$A:$B,2,FALSE),F369)</f>
        <v>18.59</v>
      </c>
      <c r="H369" t="str">
        <f>IFERROR(VLOOKUP(G369,compounds!$A:$D,4,FALSE),"")</f>
        <v/>
      </c>
      <c r="I369">
        <v>8353854</v>
      </c>
      <c r="J369" s="4">
        <f t="shared" si="20"/>
        <v>36699569</v>
      </c>
      <c r="K369" s="4">
        <f>VLOOKUP($C369,rosie!$B$7:$D$38,2,FALSE)</f>
        <v>5.62</v>
      </c>
      <c r="L369" s="4">
        <f>VLOOKUP(C369,rosie!$B$7:$F$66,5,FALSE)</f>
        <v>1.19</v>
      </c>
      <c r="M369" s="4">
        <f>VLOOKUP($C369,rosie!$B$7:$D$38,3,FALSE)</f>
        <v>1</v>
      </c>
      <c r="N369" s="4" t="str">
        <f>VLOOKUP($C369,rosie!$B$7:$E$38,4,FALSE)</f>
        <v>l</v>
      </c>
      <c r="O369" s="4">
        <f t="shared" si="23"/>
        <v>0.60754837053251853</v>
      </c>
      <c r="P369" s="4">
        <f>VLOOKUP(A369,RESULTS!$A:$M,13,FALSE)</f>
        <v>1</v>
      </c>
      <c r="Q369" s="4">
        <v>2</v>
      </c>
      <c r="R369" s="4" t="str">
        <f>IF(VLOOKUP(C369,rosie!B:J,8,FALSE)=0,"x_x_x_x",VLOOKUP(C369,rosie!B:J,8,FALSE))</f>
        <v>5_5_31_2023</v>
      </c>
    </row>
    <row r="370" spans="1:18" x14ac:dyDescent="0.2">
      <c r="A370" t="s">
        <v>152</v>
      </c>
      <c r="C370">
        <f t="shared" si="21"/>
        <v>394</v>
      </c>
      <c r="D370" t="str">
        <f t="shared" si="22"/>
        <v>394 (1)</v>
      </c>
      <c r="E370">
        <v>18.693999999999999</v>
      </c>
      <c r="F370">
        <v>18.690000000000001</v>
      </c>
      <c r="G370">
        <f>IFERROR(VLOOKUP(F370,'rt.comb'!$A:$B,2,FALSE),F370)</f>
        <v>18.690000000000001</v>
      </c>
      <c r="H370" t="str">
        <f>IFERROR(VLOOKUP(G370,compounds!$A:$D,4,FALSE),"")</f>
        <v/>
      </c>
      <c r="I370">
        <v>18646039</v>
      </c>
      <c r="J370" s="4">
        <f t="shared" si="20"/>
        <v>36699569</v>
      </c>
      <c r="K370" s="4">
        <f>VLOOKUP($C370,rosie!$B$7:$D$38,2,FALSE)</f>
        <v>5.62</v>
      </c>
      <c r="L370" s="4">
        <f>VLOOKUP(C370,rosie!$B$7:$F$66,5,FALSE)</f>
        <v>1.19</v>
      </c>
      <c r="M370" s="4">
        <f>VLOOKUP($C370,rosie!$B$7:$D$38,3,FALSE)</f>
        <v>1</v>
      </c>
      <c r="N370" s="4" t="str">
        <f>VLOOKUP($C370,rosie!$B$7:$E$38,4,FALSE)</f>
        <v>l</v>
      </c>
      <c r="O370" s="4">
        <f t="shared" si="23"/>
        <v>1.3560651899513434</v>
      </c>
      <c r="P370" s="4">
        <f>VLOOKUP(A370,RESULTS!$A:$M,13,FALSE)</f>
        <v>1</v>
      </c>
      <c r="Q370" s="4">
        <v>2</v>
      </c>
      <c r="R370" s="4" t="str">
        <f>IF(VLOOKUP(C370,rosie!B:J,8,FALSE)=0,"x_x_x_x",VLOOKUP(C370,rosie!B:J,8,FALSE))</f>
        <v>5_5_31_2023</v>
      </c>
    </row>
    <row r="371" spans="1:18" x14ac:dyDescent="0.2">
      <c r="A371" t="s">
        <v>152</v>
      </c>
      <c r="C371">
        <f t="shared" si="21"/>
        <v>394</v>
      </c>
      <c r="D371" t="str">
        <f t="shared" si="22"/>
        <v>394 (1)</v>
      </c>
      <c r="E371">
        <v>18.989999999999998</v>
      </c>
      <c r="F371">
        <v>18.989999999999998</v>
      </c>
      <c r="G371">
        <f>IFERROR(VLOOKUP(F371,'rt.comb'!$A:$B,2,FALSE),F371)</f>
        <v>18.989999999999998</v>
      </c>
      <c r="H371" t="str">
        <f>IFERROR(VLOOKUP(G371,compounds!$A:$D,4,FALSE),"")</f>
        <v>methylnaphthalene</v>
      </c>
      <c r="I371">
        <v>23606374</v>
      </c>
      <c r="J371" s="4">
        <f t="shared" si="20"/>
        <v>36699569</v>
      </c>
      <c r="K371" s="4">
        <f>VLOOKUP($C371,rosie!$B$7:$D$38,2,FALSE)</f>
        <v>5.62</v>
      </c>
      <c r="L371" s="4">
        <f>VLOOKUP(C371,rosie!$B$7:$F$66,5,FALSE)</f>
        <v>1.19</v>
      </c>
      <c r="M371" s="4">
        <f>VLOOKUP($C371,rosie!$B$7:$D$38,3,FALSE)</f>
        <v>1</v>
      </c>
      <c r="N371" s="4" t="str">
        <f>VLOOKUP($C371,rosie!$B$7:$E$38,4,FALSE)</f>
        <v>l</v>
      </c>
      <c r="O371" s="4">
        <f t="shared" si="23"/>
        <v>1.7168140666429184</v>
      </c>
      <c r="P371" s="4">
        <f>VLOOKUP(A371,RESULTS!$A:$M,13,FALSE)</f>
        <v>1</v>
      </c>
      <c r="Q371" s="4">
        <v>2</v>
      </c>
      <c r="R371" s="4" t="str">
        <f>IF(VLOOKUP(C371,rosie!B:J,8,FALSE)=0,"x_x_x_x",VLOOKUP(C371,rosie!B:J,8,FALSE))</f>
        <v>5_5_31_2023</v>
      </c>
    </row>
    <row r="372" spans="1:18" x14ac:dyDescent="0.2">
      <c r="A372" t="s">
        <v>152</v>
      </c>
      <c r="C372">
        <f t="shared" si="21"/>
        <v>394</v>
      </c>
      <c r="D372" t="str">
        <f t="shared" si="22"/>
        <v>394 (1)</v>
      </c>
      <c r="E372">
        <v>19.399000000000001</v>
      </c>
      <c r="F372">
        <v>19.399999999999999</v>
      </c>
      <c r="G372">
        <f>IFERROR(VLOOKUP(F372,'rt.comb'!$A:$B,2,FALSE),F372)</f>
        <v>19.399999999999999</v>
      </c>
      <c r="H372" t="str">
        <f>IFERROR(VLOOKUP(G372,compounds!$A:$D,4,FALSE),"")</f>
        <v>undecanal_c</v>
      </c>
      <c r="I372">
        <v>17666046</v>
      </c>
      <c r="J372" s="4">
        <f t="shared" si="20"/>
        <v>36699569</v>
      </c>
      <c r="K372" s="4">
        <f>VLOOKUP($C372,rosie!$B$7:$D$38,2,FALSE)</f>
        <v>5.62</v>
      </c>
      <c r="L372" s="4">
        <f>VLOOKUP(C372,rosie!$B$7:$F$66,5,FALSE)</f>
        <v>1.19</v>
      </c>
      <c r="M372" s="4">
        <f>VLOOKUP($C372,rosie!$B$7:$D$38,3,FALSE)</f>
        <v>1</v>
      </c>
      <c r="N372" s="4" t="str">
        <f>VLOOKUP($C372,rosie!$B$7:$E$38,4,FALSE)</f>
        <v>l</v>
      </c>
      <c r="O372" s="4">
        <f t="shared" si="23"/>
        <v>1.2847935169865929</v>
      </c>
      <c r="P372" s="4">
        <f>VLOOKUP(A372,RESULTS!$A:$M,13,FALSE)</f>
        <v>1</v>
      </c>
      <c r="Q372" s="4">
        <v>2</v>
      </c>
      <c r="R372" s="4" t="str">
        <f>IF(VLOOKUP(C372,rosie!B:J,8,FALSE)=0,"x_x_x_x",VLOOKUP(C372,rosie!B:J,8,FALSE))</f>
        <v>5_5_31_2023</v>
      </c>
    </row>
    <row r="373" spans="1:18" x14ac:dyDescent="0.2">
      <c r="A373" t="s">
        <v>152</v>
      </c>
      <c r="C373">
        <f t="shared" si="21"/>
        <v>394</v>
      </c>
      <c r="D373" t="str">
        <f t="shared" si="22"/>
        <v>394 (1)</v>
      </c>
      <c r="E373">
        <v>19.451000000000001</v>
      </c>
      <c r="F373">
        <v>19.45</v>
      </c>
      <c r="G373">
        <f>IFERROR(VLOOKUP(F373,'rt.comb'!$A:$B,2,FALSE),F373)</f>
        <v>19.45</v>
      </c>
      <c r="H373" t="str">
        <f>IFERROR(VLOOKUP(G373,compounds!$A:$D,4,FALSE),"")</f>
        <v/>
      </c>
      <c r="I373">
        <v>26538904</v>
      </c>
      <c r="J373" s="4">
        <f t="shared" si="20"/>
        <v>36699569</v>
      </c>
      <c r="K373" s="4">
        <f>VLOOKUP($C373,rosie!$B$7:$D$38,2,FALSE)</f>
        <v>5.62</v>
      </c>
      <c r="L373" s="4">
        <f>VLOOKUP(C373,rosie!$B$7:$F$66,5,FALSE)</f>
        <v>1.19</v>
      </c>
      <c r="M373" s="4">
        <f>VLOOKUP($C373,rosie!$B$7:$D$38,3,FALSE)</f>
        <v>1</v>
      </c>
      <c r="N373" s="4" t="str">
        <f>VLOOKUP($C373,rosie!$B$7:$E$38,4,FALSE)</f>
        <v>l</v>
      </c>
      <c r="O373" s="4">
        <f t="shared" si="23"/>
        <v>1.9300873442268609</v>
      </c>
      <c r="P373" s="4">
        <f>VLOOKUP(A373,RESULTS!$A:$M,13,FALSE)</f>
        <v>1</v>
      </c>
      <c r="Q373" s="4">
        <v>2</v>
      </c>
      <c r="R373" s="4" t="str">
        <f>IF(VLOOKUP(C373,rosie!B:J,8,FALSE)=0,"x_x_x_x",VLOOKUP(C373,rosie!B:J,8,FALSE))</f>
        <v>5_5_31_2023</v>
      </c>
    </row>
    <row r="374" spans="1:18" x14ac:dyDescent="0.2">
      <c r="A374" t="s">
        <v>152</v>
      </c>
      <c r="C374">
        <f t="shared" si="21"/>
        <v>394</v>
      </c>
      <c r="D374" t="str">
        <f t="shared" si="22"/>
        <v>394 (1)</v>
      </c>
      <c r="E374">
        <v>19.501999999999999</v>
      </c>
      <c r="F374">
        <v>19.5</v>
      </c>
      <c r="G374">
        <f>IFERROR(VLOOKUP(F374,'rt.comb'!$A:$B,2,FALSE),F374)</f>
        <v>19.5</v>
      </c>
      <c r="H374" t="str">
        <f>IFERROR(VLOOKUP(G374,compounds!$A:$D,4,FALSE),"")</f>
        <v>standard</v>
      </c>
      <c r="I374">
        <v>36699569</v>
      </c>
      <c r="J374" s="4">
        <f t="shared" si="20"/>
        <v>36699569</v>
      </c>
      <c r="K374" s="4">
        <f>VLOOKUP($C374,rosie!$B$7:$D$38,2,FALSE)</f>
        <v>5.62</v>
      </c>
      <c r="L374" s="4">
        <f>VLOOKUP(C374,rosie!$B$7:$F$66,5,FALSE)</f>
        <v>1.19</v>
      </c>
      <c r="M374" s="4">
        <f>VLOOKUP($C374,rosie!$B$7:$D$38,3,FALSE)</f>
        <v>1</v>
      </c>
      <c r="N374" s="4" t="str">
        <f>VLOOKUP($C374,rosie!$B$7:$E$38,4,FALSE)</f>
        <v>l</v>
      </c>
      <c r="O374" s="4">
        <f t="shared" si="23"/>
        <v>2.6690391459074734</v>
      </c>
      <c r="P374" s="4">
        <f>VLOOKUP(A374,RESULTS!$A:$M,13,FALSE)</f>
        <v>1</v>
      </c>
      <c r="Q374" s="4">
        <v>2</v>
      </c>
      <c r="R374" s="4" t="str">
        <f>IF(VLOOKUP(C374,rosie!B:J,8,FALSE)=0,"x_x_x_x",VLOOKUP(C374,rosie!B:J,8,FALSE))</f>
        <v>5_5_31_2023</v>
      </c>
    </row>
    <row r="375" spans="1:18" x14ac:dyDescent="0.2">
      <c r="A375" t="s">
        <v>152</v>
      </c>
      <c r="C375">
        <f t="shared" si="21"/>
        <v>394</v>
      </c>
      <c r="D375" t="str">
        <f t="shared" si="22"/>
        <v>394 (1)</v>
      </c>
      <c r="E375">
        <v>20.134</v>
      </c>
      <c r="F375">
        <v>20.13</v>
      </c>
      <c r="G375">
        <f>IFERROR(VLOOKUP(F375,'rt.comb'!$A:$B,2,FALSE),F375)</f>
        <v>20.13</v>
      </c>
      <c r="H375" t="str">
        <f>IFERROR(VLOOKUP(G375,compounds!$A:$D,4,FALSE),"")</f>
        <v/>
      </c>
      <c r="I375">
        <v>3754007</v>
      </c>
      <c r="J375" s="4">
        <f t="shared" si="20"/>
        <v>36699569</v>
      </c>
      <c r="K375" s="4">
        <f>VLOOKUP($C375,rosie!$B$7:$D$38,2,FALSE)</f>
        <v>5.62</v>
      </c>
      <c r="L375" s="4">
        <f>VLOOKUP(C375,rosie!$B$7:$F$66,5,FALSE)</f>
        <v>1.19</v>
      </c>
      <c r="M375" s="4">
        <f>VLOOKUP($C375,rosie!$B$7:$D$38,3,FALSE)</f>
        <v>1</v>
      </c>
      <c r="N375" s="4" t="str">
        <f>VLOOKUP($C375,rosie!$B$7:$E$38,4,FALSE)</f>
        <v>l</v>
      </c>
      <c r="O375" s="4">
        <f t="shared" si="23"/>
        <v>0.27301660237510356</v>
      </c>
      <c r="P375" s="4">
        <f>VLOOKUP(A375,RESULTS!$A:$M,13,FALSE)</f>
        <v>1</v>
      </c>
      <c r="Q375" s="4">
        <v>2</v>
      </c>
      <c r="R375" s="4" t="str">
        <f>IF(VLOOKUP(C375,rosie!B:J,8,FALSE)=0,"x_x_x_x",VLOOKUP(C375,rosie!B:J,8,FALSE))</f>
        <v>5_5_31_2023</v>
      </c>
    </row>
    <row r="376" spans="1:18" x14ac:dyDescent="0.2">
      <c r="A376" t="s">
        <v>152</v>
      </c>
      <c r="C376">
        <f t="shared" si="21"/>
        <v>394</v>
      </c>
      <c r="D376" t="str">
        <f t="shared" si="22"/>
        <v>394 (1)</v>
      </c>
      <c r="E376">
        <v>21.837</v>
      </c>
      <c r="F376">
        <v>21.84</v>
      </c>
      <c r="G376">
        <f>IFERROR(VLOOKUP(F376,'rt.comb'!$A:$B,2,FALSE),F376)</f>
        <v>21.84</v>
      </c>
      <c r="H376" t="str">
        <f>IFERROR(VLOOKUP(G376,compounds!$A:$D,4,FALSE),"")</f>
        <v>tetradecane</v>
      </c>
      <c r="I376">
        <v>7727549</v>
      </c>
      <c r="J376" s="4">
        <f t="shared" si="20"/>
        <v>36699569</v>
      </c>
      <c r="K376" s="4">
        <f>VLOOKUP($C376,rosie!$B$7:$D$38,2,FALSE)</f>
        <v>5.62</v>
      </c>
      <c r="L376" s="4">
        <f>VLOOKUP(C376,rosie!$B$7:$F$66,5,FALSE)</f>
        <v>1.19</v>
      </c>
      <c r="M376" s="4">
        <f>VLOOKUP($C376,rosie!$B$7:$D$38,3,FALSE)</f>
        <v>1</v>
      </c>
      <c r="N376" s="4" t="str">
        <f>VLOOKUP($C376,rosie!$B$7:$E$38,4,FALSE)</f>
        <v>l</v>
      </c>
      <c r="O376" s="4">
        <f t="shared" si="23"/>
        <v>0.56199926443054826</v>
      </c>
      <c r="P376" s="4">
        <f>VLOOKUP(A376,RESULTS!$A:$M,13,FALSE)</f>
        <v>1</v>
      </c>
      <c r="Q376" s="4">
        <v>2</v>
      </c>
      <c r="R376" s="4" t="str">
        <f>IF(VLOOKUP(C376,rosie!B:J,8,FALSE)=0,"x_x_x_x",VLOOKUP(C376,rosie!B:J,8,FALSE))</f>
        <v>5_5_31_2023</v>
      </c>
    </row>
    <row r="377" spans="1:18" x14ac:dyDescent="0.2">
      <c r="A377" t="s">
        <v>152</v>
      </c>
      <c r="C377">
        <f t="shared" si="21"/>
        <v>394</v>
      </c>
      <c r="D377" t="str">
        <f t="shared" si="22"/>
        <v>394 (1)</v>
      </c>
      <c r="E377">
        <v>22.076000000000001</v>
      </c>
      <c r="F377">
        <v>22.08</v>
      </c>
      <c r="G377">
        <f>IFERROR(VLOOKUP(F377,'rt.comb'!$A:$B,2,FALSE),F377)</f>
        <v>22.07</v>
      </c>
      <c r="H377" t="str">
        <f>IFERROR(VLOOKUP(G377,compounds!$A:$D,4,FALSE),"")</f>
        <v>dodecanal</v>
      </c>
      <c r="I377">
        <v>15598554</v>
      </c>
      <c r="J377" s="4">
        <f t="shared" si="20"/>
        <v>36699569</v>
      </c>
      <c r="K377" s="4">
        <f>VLOOKUP($C377,rosie!$B$7:$D$38,2,FALSE)</f>
        <v>5.62</v>
      </c>
      <c r="L377" s="4">
        <f>VLOOKUP(C377,rosie!$B$7:$F$66,5,FALSE)</f>
        <v>1.19</v>
      </c>
      <c r="M377" s="4">
        <f>VLOOKUP($C377,rosie!$B$7:$D$38,3,FALSE)</f>
        <v>1</v>
      </c>
      <c r="N377" s="4" t="str">
        <f>VLOOKUP($C377,rosie!$B$7:$E$38,4,FALSE)</f>
        <v>l</v>
      </c>
      <c r="O377" s="4">
        <f t="shared" si="23"/>
        <v>1.1344316126860128</v>
      </c>
      <c r="P377" s="4">
        <f>VLOOKUP(A377,RESULTS!$A:$M,13,FALSE)</f>
        <v>1</v>
      </c>
      <c r="Q377" s="4">
        <v>2</v>
      </c>
      <c r="R377" s="4" t="str">
        <f>IF(VLOOKUP(C377,rosie!B:J,8,FALSE)=0,"x_x_x_x",VLOOKUP(C377,rosie!B:J,8,FALSE))</f>
        <v>5_5_31_2023</v>
      </c>
    </row>
    <row r="378" spans="1:18" x14ac:dyDescent="0.2">
      <c r="A378" t="s">
        <v>152</v>
      </c>
      <c r="C378">
        <f t="shared" si="21"/>
        <v>394</v>
      </c>
      <c r="D378" t="str">
        <f t="shared" si="22"/>
        <v>394 (1)</v>
      </c>
      <c r="E378">
        <v>22.286000000000001</v>
      </c>
      <c r="F378">
        <v>22.29</v>
      </c>
      <c r="G378">
        <f>IFERROR(VLOOKUP(F378,'rt.comb'!$A:$B,2,FALSE),F378)</f>
        <v>22.29</v>
      </c>
      <c r="H378" t="str">
        <f>IFERROR(VLOOKUP(G378,compounds!$A:$D,4,FALSE),"")</f>
        <v>tetramethyldiol</v>
      </c>
      <c r="I378">
        <v>18751567</v>
      </c>
      <c r="J378" s="4">
        <f t="shared" si="20"/>
        <v>36699569</v>
      </c>
      <c r="K378" s="4">
        <f>VLOOKUP($C378,rosie!$B$7:$D$38,2,FALSE)</f>
        <v>5.62</v>
      </c>
      <c r="L378" s="4">
        <f>VLOOKUP(C378,rosie!$B$7:$F$66,5,FALSE)</f>
        <v>1.19</v>
      </c>
      <c r="M378" s="4">
        <f>VLOOKUP($C378,rosie!$B$7:$D$38,3,FALSE)</f>
        <v>1</v>
      </c>
      <c r="N378" s="4" t="str">
        <f>VLOOKUP($C378,rosie!$B$7:$E$38,4,FALSE)</f>
        <v>l</v>
      </c>
      <c r="O378" s="4">
        <f t="shared" si="23"/>
        <v>1.3637398948774238</v>
      </c>
      <c r="P378" s="4">
        <f>VLOOKUP(A378,RESULTS!$A:$M,13,FALSE)</f>
        <v>1</v>
      </c>
      <c r="Q378" s="4">
        <v>2</v>
      </c>
      <c r="R378" s="4" t="str">
        <f>IF(VLOOKUP(C378,rosie!B:J,8,FALSE)=0,"x_x_x_x",VLOOKUP(C378,rosie!B:J,8,FALSE))</f>
        <v>5_5_31_2023</v>
      </c>
    </row>
    <row r="379" spans="1:18" x14ac:dyDescent="0.2">
      <c r="A379" t="s">
        <v>152</v>
      </c>
      <c r="C379">
        <f t="shared" si="21"/>
        <v>394</v>
      </c>
      <c r="D379" t="str">
        <f t="shared" si="22"/>
        <v>394 (1)</v>
      </c>
      <c r="E379">
        <v>22.42</v>
      </c>
      <c r="F379">
        <v>22.42</v>
      </c>
      <c r="G379">
        <f>IFERROR(VLOOKUP(F379,'rt.comb'!$A:$B,2,FALSE),F379)</f>
        <v>22.42</v>
      </c>
      <c r="H379" t="str">
        <f>IFERROR(VLOOKUP(G379,compounds!$A:$D,4,FALSE),"")</f>
        <v/>
      </c>
      <c r="I379">
        <v>26356541</v>
      </c>
      <c r="J379" s="4">
        <f t="shared" si="20"/>
        <v>36699569</v>
      </c>
      <c r="K379" s="4">
        <f>VLOOKUP($C379,rosie!$B$7:$D$38,2,FALSE)</f>
        <v>5.62</v>
      </c>
      <c r="L379" s="4">
        <f>VLOOKUP(C379,rosie!$B$7:$F$66,5,FALSE)</f>
        <v>1.19</v>
      </c>
      <c r="M379" s="4">
        <f>VLOOKUP($C379,rosie!$B$7:$D$38,3,FALSE)</f>
        <v>1</v>
      </c>
      <c r="N379" s="4" t="str">
        <f>VLOOKUP($C379,rosie!$B$7:$E$38,4,FALSE)</f>
        <v>l</v>
      </c>
      <c r="O379" s="4">
        <f t="shared" si="23"/>
        <v>1.9168246820477728</v>
      </c>
      <c r="P379" s="4">
        <f>VLOOKUP(A379,RESULTS!$A:$M,13,FALSE)</f>
        <v>1</v>
      </c>
      <c r="Q379" s="4">
        <v>2</v>
      </c>
      <c r="R379" s="4" t="str">
        <f>IF(VLOOKUP(C379,rosie!B:J,8,FALSE)=0,"x_x_x_x",VLOOKUP(C379,rosie!B:J,8,FALSE))</f>
        <v>5_5_31_2023</v>
      </c>
    </row>
    <row r="380" spans="1:18" x14ac:dyDescent="0.2">
      <c r="A380" t="s">
        <v>152</v>
      </c>
      <c r="C380">
        <f t="shared" si="21"/>
        <v>394</v>
      </c>
      <c r="D380" t="str">
        <f t="shared" si="22"/>
        <v>394 (1)</v>
      </c>
      <c r="E380">
        <v>22.693999999999999</v>
      </c>
      <c r="F380">
        <v>22.69</v>
      </c>
      <c r="G380">
        <f>IFERROR(VLOOKUP(F380,'rt.comb'!$A:$B,2,FALSE),F380)</f>
        <v>22.69</v>
      </c>
      <c r="H380" t="str">
        <f>IFERROR(VLOOKUP(G380,compounds!$A:$D,4,FALSE),"")</f>
        <v/>
      </c>
      <c r="I380">
        <v>12094973</v>
      </c>
      <c r="J380" s="4">
        <f t="shared" si="20"/>
        <v>36699569</v>
      </c>
      <c r="K380" s="4">
        <f>VLOOKUP($C380,rosie!$B$7:$D$38,2,FALSE)</f>
        <v>5.62</v>
      </c>
      <c r="L380" s="4">
        <f>VLOOKUP(C380,rosie!$B$7:$F$66,5,FALSE)</f>
        <v>1.19</v>
      </c>
      <c r="M380" s="4">
        <f>VLOOKUP($C380,rosie!$B$7:$D$38,3,FALSE)</f>
        <v>1</v>
      </c>
      <c r="N380" s="4" t="str">
        <f>VLOOKUP($C380,rosie!$B$7:$E$38,4,FALSE)</f>
        <v>l</v>
      </c>
      <c r="O380" s="4">
        <f t="shared" si="23"/>
        <v>0.87962767098692496</v>
      </c>
      <c r="P380" s="4">
        <f>VLOOKUP(A380,RESULTS!$A:$M,13,FALSE)</f>
        <v>1</v>
      </c>
      <c r="Q380" s="4">
        <v>2</v>
      </c>
      <c r="R380" s="4" t="str">
        <f>IF(VLOOKUP(C380,rosie!B:J,8,FALSE)=0,"x_x_x_x",VLOOKUP(C380,rosie!B:J,8,FALSE))</f>
        <v>5_5_31_2023</v>
      </c>
    </row>
    <row r="381" spans="1:18" x14ac:dyDescent="0.2">
      <c r="A381" t="s">
        <v>152</v>
      </c>
      <c r="C381">
        <f t="shared" si="21"/>
        <v>394</v>
      </c>
      <c r="D381" t="str">
        <f t="shared" si="22"/>
        <v>394 (1)</v>
      </c>
      <c r="E381">
        <v>23.108000000000001</v>
      </c>
      <c r="F381">
        <v>23.11</v>
      </c>
      <c r="G381">
        <f>IFERROR(VLOOKUP(F381,'rt.comb'!$A:$B,2,FALSE),F381)</f>
        <v>23.11</v>
      </c>
      <c r="H381" t="str">
        <f>IFERROR(VLOOKUP(G381,compounds!$A:$D,4,FALSE),"")</f>
        <v/>
      </c>
      <c r="I381">
        <v>7671684</v>
      </c>
      <c r="J381" s="4">
        <f t="shared" si="20"/>
        <v>36699569</v>
      </c>
      <c r="K381" s="4">
        <f>VLOOKUP($C381,rosie!$B$7:$D$38,2,FALSE)</f>
        <v>5.62</v>
      </c>
      <c r="L381" s="4">
        <f>VLOOKUP(C381,rosie!$B$7:$F$66,5,FALSE)</f>
        <v>1.19</v>
      </c>
      <c r="M381" s="4">
        <f>VLOOKUP($C381,rosie!$B$7:$D$38,3,FALSE)</f>
        <v>1</v>
      </c>
      <c r="N381" s="4" t="str">
        <f>VLOOKUP($C381,rosie!$B$7:$E$38,4,FALSE)</f>
        <v>l</v>
      </c>
      <c r="O381" s="4">
        <f t="shared" si="23"/>
        <v>0.55793638642001575</v>
      </c>
      <c r="P381" s="4">
        <f>VLOOKUP(A381,RESULTS!$A:$M,13,FALSE)</f>
        <v>1</v>
      </c>
      <c r="Q381" s="4">
        <v>2</v>
      </c>
      <c r="R381" s="4" t="str">
        <f>IF(VLOOKUP(C381,rosie!B:J,8,FALSE)=0,"x_x_x_x",VLOOKUP(C381,rosie!B:J,8,FALSE))</f>
        <v>5_5_31_2023</v>
      </c>
    </row>
    <row r="382" spans="1:18" x14ac:dyDescent="0.2">
      <c r="A382" t="s">
        <v>152</v>
      </c>
      <c r="C382">
        <f t="shared" si="21"/>
        <v>394</v>
      </c>
      <c r="D382" t="str">
        <f t="shared" si="22"/>
        <v>394 (1)</v>
      </c>
      <c r="E382">
        <v>24.332000000000001</v>
      </c>
      <c r="F382">
        <v>24.33</v>
      </c>
      <c r="G382">
        <f>IFERROR(VLOOKUP(F382,'rt.comb'!$A:$B,2,FALSE),F382)</f>
        <v>24.33</v>
      </c>
      <c r="H382" t="str">
        <f>IFERROR(VLOOKUP(G382,compounds!$A:$D,4,FALSE),"")</f>
        <v>pentadecane</v>
      </c>
      <c r="I382">
        <v>13672803</v>
      </c>
      <c r="J382" s="4">
        <f t="shared" si="20"/>
        <v>36699569</v>
      </c>
      <c r="K382" s="4">
        <f>VLOOKUP($C382,rosie!$B$7:$D$38,2,FALSE)</f>
        <v>5.62</v>
      </c>
      <c r="L382" s="4">
        <f>VLOOKUP(C382,rosie!$B$7:$F$66,5,FALSE)</f>
        <v>1.19</v>
      </c>
      <c r="M382" s="4">
        <f>VLOOKUP($C382,rosie!$B$7:$D$38,3,FALSE)</f>
        <v>1</v>
      </c>
      <c r="N382" s="4" t="str">
        <f>VLOOKUP($C382,rosie!$B$7:$E$38,4,FALSE)</f>
        <v>l</v>
      </c>
      <c r="O382" s="4">
        <f t="shared" si="23"/>
        <v>0.99437806589175848</v>
      </c>
      <c r="P382" s="4">
        <f>VLOOKUP(A382,RESULTS!$A:$M,13,FALSE)</f>
        <v>1</v>
      </c>
      <c r="Q382" s="4">
        <v>2</v>
      </c>
      <c r="R382" s="4" t="str">
        <f>IF(VLOOKUP(C382,rosie!B:J,8,FALSE)=0,"x_x_x_x",VLOOKUP(C382,rosie!B:J,8,FALSE))</f>
        <v>5_5_31_2023</v>
      </c>
    </row>
    <row r="383" spans="1:18" x14ac:dyDescent="0.2">
      <c r="A383" t="s">
        <v>152</v>
      </c>
      <c r="C383">
        <f t="shared" si="21"/>
        <v>394</v>
      </c>
      <c r="D383" t="str">
        <f t="shared" si="22"/>
        <v>394 (1)</v>
      </c>
      <c r="E383">
        <v>27.54</v>
      </c>
      <c r="F383">
        <v>27.54</v>
      </c>
      <c r="G383">
        <f>IFERROR(VLOOKUP(F383,'rt.comb'!$A:$B,2,FALSE),F383)</f>
        <v>27.54</v>
      </c>
      <c r="H383" t="str">
        <f>IFERROR(VLOOKUP(G383,compounds!$A:$D,4,FALSE),"")</f>
        <v/>
      </c>
      <c r="I383">
        <v>10102237</v>
      </c>
      <c r="J383" s="4">
        <f t="shared" si="20"/>
        <v>36699569</v>
      </c>
      <c r="K383" s="4">
        <f>VLOOKUP($C383,rosie!$B$7:$D$38,2,FALSE)</f>
        <v>5.62</v>
      </c>
      <c r="L383" s="4">
        <f>VLOOKUP(C383,rosie!$B$7:$F$66,5,FALSE)</f>
        <v>1.19</v>
      </c>
      <c r="M383" s="4">
        <f>VLOOKUP($C383,rosie!$B$7:$D$38,3,FALSE)</f>
        <v>1</v>
      </c>
      <c r="N383" s="4" t="str">
        <f>VLOOKUP($C383,rosie!$B$7:$E$38,4,FALSE)</f>
        <v>l</v>
      </c>
      <c r="O383" s="4">
        <f t="shared" si="23"/>
        <v>0.73470252509599987</v>
      </c>
      <c r="P383" s="4">
        <f>VLOOKUP(A383,RESULTS!$A:$M,13,FALSE)</f>
        <v>1</v>
      </c>
      <c r="Q383" s="4">
        <v>2</v>
      </c>
      <c r="R383" s="4" t="str">
        <f>IF(VLOOKUP(C383,rosie!B:J,8,FALSE)=0,"x_x_x_x",VLOOKUP(C383,rosie!B:J,8,FALSE))</f>
        <v>5_5_31_2023</v>
      </c>
    </row>
    <row r="384" spans="1:18" x14ac:dyDescent="0.2">
      <c r="A384" t="s">
        <v>152</v>
      </c>
      <c r="C384">
        <f t="shared" si="21"/>
        <v>394</v>
      </c>
      <c r="D384" t="str">
        <f t="shared" si="22"/>
        <v>394 (1)</v>
      </c>
      <c r="E384">
        <v>31.244</v>
      </c>
      <c r="F384">
        <v>31.24</v>
      </c>
      <c r="G384">
        <f>IFERROR(VLOOKUP(F384,'rt.comb'!$A:$B,2,FALSE),F384)</f>
        <v>31.24</v>
      </c>
      <c r="H384" t="str">
        <f>IFERROR(VLOOKUP(G384,compounds!$A:$D,4,FALSE),"")</f>
        <v/>
      </c>
      <c r="I384">
        <v>16341773</v>
      </c>
      <c r="J384" s="4">
        <f t="shared" si="20"/>
        <v>36699569</v>
      </c>
      <c r="K384" s="4">
        <f>VLOOKUP($C384,rosie!$B$7:$D$38,2,FALSE)</f>
        <v>5.62</v>
      </c>
      <c r="L384" s="4">
        <f>VLOOKUP(C384,rosie!$B$7:$F$66,5,FALSE)</f>
        <v>1.19</v>
      </c>
      <c r="M384" s="4">
        <f>VLOOKUP($C384,rosie!$B$7:$D$38,3,FALSE)</f>
        <v>1</v>
      </c>
      <c r="N384" s="4" t="str">
        <f>VLOOKUP($C384,rosie!$B$7:$E$38,4,FALSE)</f>
        <v>l</v>
      </c>
      <c r="O384" s="4">
        <f t="shared" si="23"/>
        <v>1.1884834901067587</v>
      </c>
      <c r="P384" s="4">
        <f>VLOOKUP(A384,RESULTS!$A:$M,13,FALSE)</f>
        <v>1</v>
      </c>
      <c r="Q384" s="4">
        <v>2</v>
      </c>
      <c r="R384" s="4" t="str">
        <f>IF(VLOOKUP(C384,rosie!B:J,8,FALSE)=0,"x_x_x_x",VLOOKUP(C384,rosie!B:J,8,FALSE))</f>
        <v>5_5_31_2023</v>
      </c>
    </row>
    <row r="385" spans="1:18" x14ac:dyDescent="0.2">
      <c r="A385" t="s">
        <v>152</v>
      </c>
      <c r="C385">
        <f t="shared" si="21"/>
        <v>394</v>
      </c>
      <c r="D385" t="str">
        <f t="shared" si="22"/>
        <v>394 (1)</v>
      </c>
      <c r="E385">
        <v>32.875999999999998</v>
      </c>
      <c r="F385">
        <v>32.880000000000003</v>
      </c>
      <c r="G385">
        <f>IFERROR(VLOOKUP(F385,'rt.comb'!$A:$B,2,FALSE),F385)</f>
        <v>32.880000000000003</v>
      </c>
      <c r="H385" t="str">
        <f>IFERROR(VLOOKUP(G385,compounds!$A:$D,4,FALSE),"")</f>
        <v>homosalate</v>
      </c>
      <c r="I385">
        <v>39780377</v>
      </c>
      <c r="J385" s="4">
        <f t="shared" si="20"/>
        <v>36699569</v>
      </c>
      <c r="K385" s="4">
        <f>VLOOKUP($C385,rosie!$B$7:$D$38,2,FALSE)</f>
        <v>5.62</v>
      </c>
      <c r="L385" s="4">
        <f>VLOOKUP(C385,rosie!$B$7:$F$66,5,FALSE)</f>
        <v>1.19</v>
      </c>
      <c r="M385" s="4">
        <f>VLOOKUP($C385,rosie!$B$7:$D$38,3,FALSE)</f>
        <v>1</v>
      </c>
      <c r="N385" s="4" t="str">
        <f>VLOOKUP($C385,rosie!$B$7:$E$38,4,FALSE)</f>
        <v>l</v>
      </c>
      <c r="O385" s="4">
        <f t="shared" si="23"/>
        <v>2.8930961955427135</v>
      </c>
      <c r="P385" s="4">
        <f>VLOOKUP(A385,RESULTS!$A:$M,13,FALSE)</f>
        <v>1</v>
      </c>
      <c r="Q385" s="4">
        <v>2</v>
      </c>
      <c r="R385" s="4" t="str">
        <f>IF(VLOOKUP(C385,rosie!B:J,8,FALSE)=0,"x_x_x_x",VLOOKUP(C385,rosie!B:J,8,FALSE))</f>
        <v>5_5_31_2023</v>
      </c>
    </row>
    <row r="386" spans="1:18" x14ac:dyDescent="0.2">
      <c r="A386" t="s">
        <v>154</v>
      </c>
      <c r="C386">
        <f t="shared" si="21"/>
        <v>40</v>
      </c>
      <c r="D386" t="str">
        <f t="shared" si="22"/>
        <v>40 (1)</v>
      </c>
      <c r="E386">
        <v>4.3639999999999999</v>
      </c>
      <c r="F386">
        <v>4.3600000000000003</v>
      </c>
      <c r="G386">
        <f>IFERROR(VLOOKUP(F386,'rt.comb'!$A:$B,2,FALSE),F386)</f>
        <v>4.3600000000000003</v>
      </c>
      <c r="H386" t="str">
        <f>IFERROR(VLOOKUP(G386,compounds!$A:$D,4,FALSE),"")</f>
        <v/>
      </c>
      <c r="I386">
        <v>36688082</v>
      </c>
      <c r="J386" s="4">
        <f t="shared" ref="J386:J449" si="24">SUMIFS($I:$I,$A:$A,A386,G:G,19.5)</f>
        <v>53631199</v>
      </c>
      <c r="K386" s="4">
        <f>VLOOKUP($C386,rosie!$B$7:$D$38,2,FALSE)</f>
        <v>3.29</v>
      </c>
      <c r="L386" s="4">
        <f>VLOOKUP(C386,rosie!$B$7:$F$66,5,FALSE)</f>
        <v>0.84</v>
      </c>
      <c r="M386" s="4">
        <f>VLOOKUP($C386,rosie!$B$7:$D$38,3,FALSE)</f>
        <v>1</v>
      </c>
      <c r="N386" s="4" t="str">
        <f>VLOOKUP($C386,rosie!$B$7:$E$38,4,FALSE)</f>
        <v>l</v>
      </c>
      <c r="O386" s="4">
        <f t="shared" si="23"/>
        <v>3.1189101436555169</v>
      </c>
      <c r="P386" s="4">
        <f>VLOOKUP(A386,RESULTS!$A:$M,13,FALSE)</f>
        <v>1</v>
      </c>
      <c r="Q386" s="4">
        <v>2</v>
      </c>
      <c r="R386" s="4" t="str">
        <f>IF(VLOOKUP(C386,rosie!B:J,8,FALSE)=0,"x_x_x_x",VLOOKUP(C386,rosie!B:J,8,FALSE))</f>
        <v>3_5_31_2023</v>
      </c>
    </row>
    <row r="387" spans="1:18" x14ac:dyDescent="0.2">
      <c r="A387" t="s">
        <v>154</v>
      </c>
      <c r="C387">
        <f t="shared" ref="C387:C450" si="25">VALUE(IF(B387="",LEFT(A387,FIND("-",A387)-1),B387))</f>
        <v>40</v>
      </c>
      <c r="D387" t="str">
        <f t="shared" ref="D387:D450" si="26">C387&amp;" ("&amp;M387&amp;")"</f>
        <v>40 (1)</v>
      </c>
      <c r="E387">
        <v>4.8769999999999998</v>
      </c>
      <c r="F387">
        <v>4.88</v>
      </c>
      <c r="G387">
        <f>IFERROR(VLOOKUP(F387,'rt.comb'!$A:$B,2,FALSE),F387)</f>
        <v>4.88</v>
      </c>
      <c r="H387" t="str">
        <f>IFERROR(VLOOKUP(G387,compounds!$A:$D,4,FALSE),"")</f>
        <v/>
      </c>
      <c r="I387">
        <v>59058963</v>
      </c>
      <c r="J387" s="4">
        <f t="shared" si="24"/>
        <v>53631199</v>
      </c>
      <c r="K387" s="4">
        <f>VLOOKUP($C387,rosie!$B$7:$D$38,2,FALSE)</f>
        <v>3.29</v>
      </c>
      <c r="L387" s="4">
        <f>VLOOKUP(C387,rosie!$B$7:$F$66,5,FALSE)</f>
        <v>0.84</v>
      </c>
      <c r="M387" s="4">
        <f>VLOOKUP($C387,rosie!$B$7:$D$38,3,FALSE)</f>
        <v>1</v>
      </c>
      <c r="N387" s="4" t="str">
        <f>VLOOKUP($C387,rosie!$B$7:$E$38,4,FALSE)</f>
        <v>l</v>
      </c>
      <c r="O387" s="4">
        <f t="shared" ref="O387:O450" si="27">IFERROR((30/J387*I387)/K387/Q387,0)</f>
        <v>5.020693062517573</v>
      </c>
      <c r="P387" s="4">
        <f>VLOOKUP(A387,RESULTS!$A:$M,13,FALSE)</f>
        <v>1</v>
      </c>
      <c r="Q387" s="4">
        <v>2</v>
      </c>
      <c r="R387" s="4" t="str">
        <f>IF(VLOOKUP(C387,rosie!B:J,8,FALSE)=0,"x_x_x_x",VLOOKUP(C387,rosie!B:J,8,FALSE))</f>
        <v>3_5_31_2023</v>
      </c>
    </row>
    <row r="388" spans="1:18" x14ac:dyDescent="0.2">
      <c r="A388" t="s">
        <v>154</v>
      </c>
      <c r="C388">
        <f t="shared" si="25"/>
        <v>40</v>
      </c>
      <c r="D388" t="str">
        <f t="shared" si="26"/>
        <v>40 (1)</v>
      </c>
      <c r="E388">
        <v>5.4219999999999997</v>
      </c>
      <c r="F388">
        <v>5.42</v>
      </c>
      <c r="G388">
        <f>IFERROR(VLOOKUP(F388,'rt.comb'!$A:$B,2,FALSE),F388)</f>
        <v>5.43</v>
      </c>
      <c r="H388" t="str">
        <f>IFERROR(VLOOKUP(G388,compounds!$A:$D,4,FALSE),"")</f>
        <v>hydroxymethylpentanone</v>
      </c>
      <c r="I388">
        <v>141891050</v>
      </c>
      <c r="J388" s="4">
        <f t="shared" si="24"/>
        <v>53631199</v>
      </c>
      <c r="K388" s="4">
        <f>VLOOKUP($C388,rosie!$B$7:$D$38,2,FALSE)</f>
        <v>3.29</v>
      </c>
      <c r="L388" s="4">
        <f>VLOOKUP(C388,rosie!$B$7:$F$66,5,FALSE)</f>
        <v>0.84</v>
      </c>
      <c r="M388" s="4">
        <f>VLOOKUP($C388,rosie!$B$7:$D$38,3,FALSE)</f>
        <v>1</v>
      </c>
      <c r="N388" s="4" t="str">
        <f>VLOOKUP($C388,rosie!$B$7:$E$38,4,FALSE)</f>
        <v>l</v>
      </c>
      <c r="O388" s="4">
        <f t="shared" si="27"/>
        <v>12.062375872876977</v>
      </c>
      <c r="P388" s="4">
        <f>VLOOKUP(A388,RESULTS!$A:$M,13,FALSE)</f>
        <v>1</v>
      </c>
      <c r="Q388" s="4">
        <v>2</v>
      </c>
      <c r="R388" s="4" t="str">
        <f>IF(VLOOKUP(C388,rosie!B:J,8,FALSE)=0,"x_x_x_x",VLOOKUP(C388,rosie!B:J,8,FALSE))</f>
        <v>3_5_31_2023</v>
      </c>
    </row>
    <row r="389" spans="1:18" x14ac:dyDescent="0.2">
      <c r="A389" t="s">
        <v>154</v>
      </c>
      <c r="C389">
        <f t="shared" si="25"/>
        <v>40</v>
      </c>
      <c r="D389" t="str">
        <f t="shared" si="26"/>
        <v>40 (1)</v>
      </c>
      <c r="E389">
        <v>5.7560000000000002</v>
      </c>
      <c r="F389">
        <v>5.76</v>
      </c>
      <c r="G389">
        <f>IFERROR(VLOOKUP(F389,'rt.comb'!$A:$B,2,FALSE),F389)</f>
        <v>5.76</v>
      </c>
      <c r="H389" t="str">
        <f>IFERROR(VLOOKUP(G389,compounds!$A:$D,4,FALSE),"")</f>
        <v>zhexenol</v>
      </c>
      <c r="I389">
        <v>162625214</v>
      </c>
      <c r="J389" s="4">
        <f t="shared" si="24"/>
        <v>53631199</v>
      </c>
      <c r="K389" s="4">
        <f>VLOOKUP($C389,rosie!$B$7:$D$38,2,FALSE)</f>
        <v>3.29</v>
      </c>
      <c r="L389" s="4">
        <f>VLOOKUP(C389,rosie!$B$7:$F$66,5,FALSE)</f>
        <v>0.84</v>
      </c>
      <c r="M389" s="4">
        <f>VLOOKUP($C389,rosie!$B$7:$D$38,3,FALSE)</f>
        <v>1</v>
      </c>
      <c r="N389" s="4" t="str">
        <f>VLOOKUP($C389,rosie!$B$7:$E$38,4,FALSE)</f>
        <v>l</v>
      </c>
      <c r="O389" s="4">
        <f t="shared" si="27"/>
        <v>13.82501896825103</v>
      </c>
      <c r="P389" s="4">
        <f>VLOOKUP(A389,RESULTS!$A:$M,13,FALSE)</f>
        <v>1</v>
      </c>
      <c r="Q389" s="4">
        <v>2</v>
      </c>
      <c r="R389" s="4" t="str">
        <f>IF(VLOOKUP(C389,rosie!B:J,8,FALSE)=0,"x_x_x_x",VLOOKUP(C389,rosie!B:J,8,FALSE))</f>
        <v>3_5_31_2023</v>
      </c>
    </row>
    <row r="390" spans="1:18" x14ac:dyDescent="0.2">
      <c r="A390" t="s">
        <v>154</v>
      </c>
      <c r="C390">
        <f t="shared" si="25"/>
        <v>40</v>
      </c>
      <c r="D390" t="str">
        <f t="shared" si="26"/>
        <v>40 (1)</v>
      </c>
      <c r="E390">
        <v>5.8730000000000002</v>
      </c>
      <c r="F390">
        <v>5.87</v>
      </c>
      <c r="G390">
        <f>IFERROR(VLOOKUP(F390,'rt.comb'!$A:$B,2,FALSE),F390)</f>
        <v>5.87</v>
      </c>
      <c r="H390" t="str">
        <f>IFERROR(VLOOKUP(G390,compounds!$A:$D,4,FALSE),"")</f>
        <v/>
      </c>
      <c r="I390">
        <v>48259997</v>
      </c>
      <c r="J390" s="4">
        <f t="shared" si="24"/>
        <v>53631199</v>
      </c>
      <c r="K390" s="4">
        <f>VLOOKUP($C390,rosie!$B$7:$D$38,2,FALSE)</f>
        <v>3.29</v>
      </c>
      <c r="L390" s="4">
        <f>VLOOKUP(C390,rosie!$B$7:$F$66,5,FALSE)</f>
        <v>0.84</v>
      </c>
      <c r="M390" s="4">
        <f>VLOOKUP($C390,rosie!$B$7:$D$38,3,FALSE)</f>
        <v>1</v>
      </c>
      <c r="N390" s="4" t="str">
        <f>VLOOKUP($C390,rosie!$B$7:$E$38,4,FALSE)</f>
        <v>l</v>
      </c>
      <c r="O390" s="4">
        <f t="shared" si="27"/>
        <v>4.1026563933237172</v>
      </c>
      <c r="P390" s="4">
        <f>VLOOKUP(A390,RESULTS!$A:$M,13,FALSE)</f>
        <v>1</v>
      </c>
      <c r="Q390" s="4">
        <v>2</v>
      </c>
      <c r="R390" s="4" t="str">
        <f>IF(VLOOKUP(C390,rosie!B:J,8,FALSE)=0,"x_x_x_x",VLOOKUP(C390,rosie!B:J,8,FALSE))</f>
        <v>3_5_31_2023</v>
      </c>
    </row>
    <row r="391" spans="1:18" x14ac:dyDescent="0.2">
      <c r="A391" t="s">
        <v>154</v>
      </c>
      <c r="C391">
        <f t="shared" si="25"/>
        <v>40</v>
      </c>
      <c r="D391" t="str">
        <f t="shared" si="26"/>
        <v>40 (1)</v>
      </c>
      <c r="E391">
        <v>6.1159999999999997</v>
      </c>
      <c r="F391">
        <v>6.12</v>
      </c>
      <c r="G391">
        <f>IFERROR(VLOOKUP(F391,'rt.comb'!$A:$B,2,FALSE),F391)</f>
        <v>6.11</v>
      </c>
      <c r="H391" t="str">
        <f>IFERROR(VLOOKUP(G391,compounds!$A:$D,4,FALSE),"")</f>
        <v/>
      </c>
      <c r="I391">
        <v>12926929</v>
      </c>
      <c r="J391" s="4">
        <f t="shared" si="24"/>
        <v>53631199</v>
      </c>
      <c r="K391" s="4">
        <f>VLOOKUP($C391,rosie!$B$7:$D$38,2,FALSE)</f>
        <v>3.29</v>
      </c>
      <c r="L391" s="4">
        <f>VLOOKUP(C391,rosie!$B$7:$F$66,5,FALSE)</f>
        <v>0.84</v>
      </c>
      <c r="M391" s="4">
        <f>VLOOKUP($C391,rosie!$B$7:$D$38,3,FALSE)</f>
        <v>1</v>
      </c>
      <c r="N391" s="4" t="str">
        <f>VLOOKUP($C391,rosie!$B$7:$E$38,4,FALSE)</f>
        <v>l</v>
      </c>
      <c r="O391" s="4">
        <f t="shared" si="27"/>
        <v>1.0989380688915453</v>
      </c>
      <c r="P391" s="4">
        <f>VLOOKUP(A391,RESULTS!$A:$M,13,FALSE)</f>
        <v>1</v>
      </c>
      <c r="Q391" s="4">
        <v>2</v>
      </c>
      <c r="R391" s="4" t="str">
        <f>IF(VLOOKUP(C391,rosie!B:J,8,FALSE)=0,"x_x_x_x",VLOOKUP(C391,rosie!B:J,8,FALSE))</f>
        <v>3_5_31_2023</v>
      </c>
    </row>
    <row r="392" spans="1:18" x14ac:dyDescent="0.2">
      <c r="A392" t="s">
        <v>154</v>
      </c>
      <c r="C392">
        <f t="shared" si="25"/>
        <v>40</v>
      </c>
      <c r="D392" t="str">
        <f t="shared" si="26"/>
        <v>40 (1)</v>
      </c>
      <c r="E392">
        <v>6.9710000000000001</v>
      </c>
      <c r="F392">
        <v>6.97</v>
      </c>
      <c r="G392">
        <f>IFERROR(VLOOKUP(F392,'rt.comb'!$A:$B,2,FALSE),F392)</f>
        <v>6.97</v>
      </c>
      <c r="H392" t="str">
        <f>IFERROR(VLOOKUP(G392,compounds!$A:$D,4,FALSE),"")</f>
        <v>nonane</v>
      </c>
      <c r="I392">
        <v>3864865</v>
      </c>
      <c r="J392" s="4">
        <f t="shared" si="24"/>
        <v>53631199</v>
      </c>
      <c r="K392" s="4">
        <f>VLOOKUP($C392,rosie!$B$7:$D$38,2,FALSE)</f>
        <v>3.29</v>
      </c>
      <c r="L392" s="4">
        <f>VLOOKUP(C392,rosie!$B$7:$F$66,5,FALSE)</f>
        <v>0.84</v>
      </c>
      <c r="M392" s="4">
        <f>VLOOKUP($C392,rosie!$B$7:$D$38,3,FALSE)</f>
        <v>1</v>
      </c>
      <c r="N392" s="4" t="str">
        <f>VLOOKUP($C392,rosie!$B$7:$E$38,4,FALSE)</f>
        <v>l</v>
      </c>
      <c r="O392" s="4">
        <f t="shared" si="27"/>
        <v>0.32855810375585126</v>
      </c>
      <c r="P392" s="4">
        <f>VLOOKUP(A392,RESULTS!$A:$M,13,FALSE)</f>
        <v>1</v>
      </c>
      <c r="Q392" s="4">
        <v>2</v>
      </c>
      <c r="R392" s="4" t="str">
        <f>IF(VLOOKUP(C392,rosie!B:J,8,FALSE)=0,"x_x_x_x",VLOOKUP(C392,rosie!B:J,8,FALSE))</f>
        <v>3_5_31_2023</v>
      </c>
    </row>
    <row r="393" spans="1:18" x14ac:dyDescent="0.2">
      <c r="A393" t="s">
        <v>154</v>
      </c>
      <c r="C393">
        <f t="shared" si="25"/>
        <v>40</v>
      </c>
      <c r="D393" t="str">
        <f t="shared" si="26"/>
        <v>40 (1)</v>
      </c>
      <c r="E393">
        <v>7.0949999999999998</v>
      </c>
      <c r="F393">
        <v>7.1</v>
      </c>
      <c r="G393">
        <f>IFERROR(VLOOKUP(F393,'rt.comb'!$A:$B,2,FALSE),F393)</f>
        <v>7.1</v>
      </c>
      <c r="H393" t="str">
        <f>IFERROR(VLOOKUP(G393,compounds!$A:$D,4,FALSE),"")</f>
        <v>heptanal</v>
      </c>
      <c r="I393">
        <v>19431278</v>
      </c>
      <c r="J393" s="4">
        <f t="shared" si="24"/>
        <v>53631199</v>
      </c>
      <c r="K393" s="4">
        <f>VLOOKUP($C393,rosie!$B$7:$D$38,2,FALSE)</f>
        <v>3.29</v>
      </c>
      <c r="L393" s="4">
        <f>VLOOKUP(C393,rosie!$B$7:$F$66,5,FALSE)</f>
        <v>0.84</v>
      </c>
      <c r="M393" s="4">
        <f>VLOOKUP($C393,rosie!$B$7:$D$38,3,FALSE)</f>
        <v>1</v>
      </c>
      <c r="N393" s="4" t="str">
        <f>VLOOKUP($C393,rosie!$B$7:$E$38,4,FALSE)</f>
        <v>l</v>
      </c>
      <c r="O393" s="4">
        <f t="shared" si="27"/>
        <v>1.6518827574139821</v>
      </c>
      <c r="P393" s="4">
        <f>VLOOKUP(A393,RESULTS!$A:$M,13,FALSE)</f>
        <v>1</v>
      </c>
      <c r="Q393" s="4">
        <v>2</v>
      </c>
      <c r="R393" s="4" t="str">
        <f>IF(VLOOKUP(C393,rosie!B:J,8,FALSE)=0,"x_x_x_x",VLOOKUP(C393,rosie!B:J,8,FALSE))</f>
        <v>3_5_31_2023</v>
      </c>
    </row>
    <row r="394" spans="1:18" x14ac:dyDescent="0.2">
      <c r="A394" t="s">
        <v>154</v>
      </c>
      <c r="C394">
        <f t="shared" si="25"/>
        <v>40</v>
      </c>
      <c r="D394" t="str">
        <f t="shared" si="26"/>
        <v>40 (1)</v>
      </c>
      <c r="E394">
        <v>7.5119999999999996</v>
      </c>
      <c r="F394">
        <v>7.51</v>
      </c>
      <c r="G394">
        <f>IFERROR(VLOOKUP(F394,'rt.comb'!$A:$B,2,FALSE),F394)</f>
        <v>7.51</v>
      </c>
      <c r="H394" t="str">
        <f>IFERROR(VLOOKUP(G394,compounds!$A:$D,4,FALSE),"")</f>
        <v>cyclopentane</v>
      </c>
      <c r="I394">
        <v>8849781</v>
      </c>
      <c r="J394" s="4">
        <f t="shared" si="24"/>
        <v>53631199</v>
      </c>
      <c r="K394" s="4">
        <f>VLOOKUP($C394,rosie!$B$7:$D$38,2,FALSE)</f>
        <v>3.29</v>
      </c>
      <c r="L394" s="4">
        <f>VLOOKUP(C394,rosie!$B$7:$F$66,5,FALSE)</f>
        <v>0.84</v>
      </c>
      <c r="M394" s="4">
        <f>VLOOKUP($C394,rosie!$B$7:$D$38,3,FALSE)</f>
        <v>1</v>
      </c>
      <c r="N394" s="4" t="str">
        <f>VLOOKUP($C394,rosie!$B$7:$E$38,4,FALSE)</f>
        <v>l</v>
      </c>
      <c r="O394" s="4">
        <f t="shared" si="27"/>
        <v>0.7523334615865136</v>
      </c>
      <c r="P394" s="4">
        <f>VLOOKUP(A394,RESULTS!$A:$M,13,FALSE)</f>
        <v>1</v>
      </c>
      <c r="Q394" s="4">
        <v>2</v>
      </c>
      <c r="R394" s="4" t="str">
        <f>IF(VLOOKUP(C394,rosie!B:J,8,FALSE)=0,"x_x_x_x",VLOOKUP(C394,rosie!B:J,8,FALSE))</f>
        <v>3_5_31_2023</v>
      </c>
    </row>
    <row r="395" spans="1:18" x14ac:dyDescent="0.2">
      <c r="A395" t="s">
        <v>154</v>
      </c>
      <c r="C395">
        <f t="shared" si="25"/>
        <v>40</v>
      </c>
      <c r="D395" t="str">
        <f t="shared" si="26"/>
        <v>40 (1)</v>
      </c>
      <c r="E395">
        <v>8.39</v>
      </c>
      <c r="F395">
        <v>8.39</v>
      </c>
      <c r="G395">
        <f>IFERROR(VLOOKUP(F395,'rt.comb'!$A:$B,2,FALSE),F395)</f>
        <v>8.39</v>
      </c>
      <c r="H395" t="str">
        <f>IFERROR(VLOOKUP(G395,compounds!$A:$D,4,FALSE),"")</f>
        <v/>
      </c>
      <c r="I395">
        <v>5262363</v>
      </c>
      <c r="J395" s="4">
        <f t="shared" si="24"/>
        <v>53631199</v>
      </c>
      <c r="K395" s="4">
        <f>VLOOKUP($C395,rosie!$B$7:$D$38,2,FALSE)</f>
        <v>3.29</v>
      </c>
      <c r="L395" s="4">
        <f>VLOOKUP(C395,rosie!$B$7:$F$66,5,FALSE)</f>
        <v>0.84</v>
      </c>
      <c r="M395" s="4">
        <f>VLOOKUP($C395,rosie!$B$7:$D$38,3,FALSE)</f>
        <v>1</v>
      </c>
      <c r="N395" s="4" t="str">
        <f>VLOOKUP($C395,rosie!$B$7:$E$38,4,FALSE)</f>
        <v>l</v>
      </c>
      <c r="O395" s="4">
        <f t="shared" si="27"/>
        <v>0.44736155300507335</v>
      </c>
      <c r="P395" s="4">
        <f>VLOOKUP(A395,RESULTS!$A:$M,13,FALSE)</f>
        <v>1</v>
      </c>
      <c r="Q395" s="4">
        <v>2</v>
      </c>
      <c r="R395" s="4" t="str">
        <f>IF(VLOOKUP(C395,rosie!B:J,8,FALSE)=0,"x_x_x_x",VLOOKUP(C395,rosie!B:J,8,FALSE))</f>
        <v>3_5_31_2023</v>
      </c>
    </row>
    <row r="396" spans="1:18" x14ac:dyDescent="0.2">
      <c r="A396" t="s">
        <v>154</v>
      </c>
      <c r="C396">
        <f t="shared" si="25"/>
        <v>40</v>
      </c>
      <c r="D396" t="str">
        <f t="shared" si="26"/>
        <v>40 (1)</v>
      </c>
      <c r="E396">
        <v>8.4730000000000008</v>
      </c>
      <c r="F396">
        <v>8.4700000000000006</v>
      </c>
      <c r="G396">
        <f>IFERROR(VLOOKUP(F396,'rt.comb'!$A:$B,2,FALSE),F396)</f>
        <v>8.4700000000000006</v>
      </c>
      <c r="H396" t="str">
        <f>IFERROR(VLOOKUP(G396,compounds!$A:$D,4,FALSE),"")</f>
        <v/>
      </c>
      <c r="I396">
        <v>8190931</v>
      </c>
      <c r="J396" s="4">
        <f t="shared" si="24"/>
        <v>53631199</v>
      </c>
      <c r="K396" s="4">
        <f>VLOOKUP($C396,rosie!$B$7:$D$38,2,FALSE)</f>
        <v>3.29</v>
      </c>
      <c r="L396" s="4">
        <f>VLOOKUP(C396,rosie!$B$7:$F$66,5,FALSE)</f>
        <v>0.84</v>
      </c>
      <c r="M396" s="4">
        <f>VLOOKUP($C396,rosie!$B$7:$D$38,3,FALSE)</f>
        <v>1</v>
      </c>
      <c r="N396" s="4" t="str">
        <f>VLOOKUP($C396,rosie!$B$7:$E$38,4,FALSE)</f>
        <v>l</v>
      </c>
      <c r="O396" s="4">
        <f t="shared" si="27"/>
        <v>0.69632361217145189</v>
      </c>
      <c r="P396" s="4">
        <f>VLOOKUP(A396,RESULTS!$A:$M,13,FALSE)</f>
        <v>1</v>
      </c>
      <c r="Q396" s="4">
        <v>2</v>
      </c>
      <c r="R396" s="4" t="str">
        <f>IF(VLOOKUP(C396,rosie!B:J,8,FALSE)=0,"x_x_x_x",VLOOKUP(C396,rosie!B:J,8,FALSE))</f>
        <v>3_5_31_2023</v>
      </c>
    </row>
    <row r="397" spans="1:18" x14ac:dyDescent="0.2">
      <c r="A397" t="s">
        <v>154</v>
      </c>
      <c r="C397">
        <f t="shared" si="25"/>
        <v>40</v>
      </c>
      <c r="D397" t="str">
        <f t="shared" si="26"/>
        <v>40 (1)</v>
      </c>
      <c r="E397">
        <v>8.9079999999999995</v>
      </c>
      <c r="F397">
        <v>8.91</v>
      </c>
      <c r="G397">
        <f>IFERROR(VLOOKUP(F397,'rt.comb'!$A:$B,2,FALSE),F397)</f>
        <v>8.92</v>
      </c>
      <c r="H397" t="str">
        <f>IFERROR(VLOOKUP(G397,compounds!$A:$D,4,FALSE),"")</f>
        <v/>
      </c>
      <c r="I397">
        <v>44290179</v>
      </c>
      <c r="J397" s="4">
        <f t="shared" si="24"/>
        <v>53631199</v>
      </c>
      <c r="K397" s="4">
        <f>VLOOKUP($C397,rosie!$B$7:$D$38,2,FALSE)</f>
        <v>3.29</v>
      </c>
      <c r="L397" s="4">
        <f>VLOOKUP(C397,rosie!$B$7:$F$66,5,FALSE)</f>
        <v>0.84</v>
      </c>
      <c r="M397" s="4">
        <f>VLOOKUP($C397,rosie!$B$7:$D$38,3,FALSE)</f>
        <v>1</v>
      </c>
      <c r="N397" s="4" t="str">
        <f>VLOOKUP($C397,rosie!$B$7:$E$38,4,FALSE)</f>
        <v>l</v>
      </c>
      <c r="O397" s="4">
        <f t="shared" si="27"/>
        <v>3.7651760740018667</v>
      </c>
      <c r="P397" s="4">
        <f>VLOOKUP(A397,RESULTS!$A:$M,13,FALSE)</f>
        <v>1</v>
      </c>
      <c r="Q397" s="4">
        <v>2</v>
      </c>
      <c r="R397" s="4" t="str">
        <f>IF(VLOOKUP(C397,rosie!B:J,8,FALSE)=0,"x_x_x_x",VLOOKUP(C397,rosie!B:J,8,FALSE))</f>
        <v>3_5_31_2023</v>
      </c>
    </row>
    <row r="398" spans="1:18" x14ac:dyDescent="0.2">
      <c r="A398" t="s">
        <v>154</v>
      </c>
      <c r="C398">
        <f t="shared" si="25"/>
        <v>40</v>
      </c>
      <c r="D398" t="str">
        <f t="shared" si="26"/>
        <v>40 (1)</v>
      </c>
      <c r="E398">
        <v>9.8209999999999997</v>
      </c>
      <c r="F398">
        <v>9.82</v>
      </c>
      <c r="G398">
        <f>IFERROR(VLOOKUP(F398,'rt.comb'!$A:$B,2,FALSE),F398)</f>
        <v>9.82</v>
      </c>
      <c r="H398" t="str">
        <f>IFERROR(VLOOKUP(G398,compounds!$A:$D,4,FALSE),"")</f>
        <v>sixmethyl</v>
      </c>
      <c r="I398">
        <v>19076433</v>
      </c>
      <c r="J398" s="4">
        <f t="shared" si="24"/>
        <v>53631199</v>
      </c>
      <c r="K398" s="4">
        <f>VLOOKUP($C398,rosie!$B$7:$D$38,2,FALSE)</f>
        <v>3.29</v>
      </c>
      <c r="L398" s="4">
        <f>VLOOKUP(C398,rosie!$B$7:$F$66,5,FALSE)</f>
        <v>0.84</v>
      </c>
      <c r="M398" s="4">
        <f>VLOOKUP($C398,rosie!$B$7:$D$38,3,FALSE)</f>
        <v>1</v>
      </c>
      <c r="N398" s="4" t="str">
        <f>VLOOKUP($C398,rosie!$B$7:$E$38,4,FALSE)</f>
        <v>l</v>
      </c>
      <c r="O398" s="4">
        <f t="shared" si="27"/>
        <v>1.6217168395029438</v>
      </c>
      <c r="P398" s="4">
        <f>VLOOKUP(A398,RESULTS!$A:$M,13,FALSE)</f>
        <v>1</v>
      </c>
      <c r="Q398" s="4">
        <v>2</v>
      </c>
      <c r="R398" s="4" t="str">
        <f>IF(VLOOKUP(C398,rosie!B:J,8,FALSE)=0,"x_x_x_x",VLOOKUP(C398,rosie!B:J,8,FALSE))</f>
        <v>3_5_31_2023</v>
      </c>
    </row>
    <row r="399" spans="1:18" x14ac:dyDescent="0.2">
      <c r="A399" t="s">
        <v>154</v>
      </c>
      <c r="C399">
        <f t="shared" si="25"/>
        <v>40</v>
      </c>
      <c r="D399" t="str">
        <f t="shared" si="26"/>
        <v>40 (1)</v>
      </c>
      <c r="E399">
        <v>9.9049999999999994</v>
      </c>
      <c r="F399">
        <v>9.91</v>
      </c>
      <c r="G399">
        <f>IFERROR(VLOOKUP(F399,'rt.comb'!$A:$B,2,FALSE),F399)</f>
        <v>9.91</v>
      </c>
      <c r="H399" t="str">
        <f>IFERROR(VLOOKUP(G399,compounds!$A:$D,4,FALSE),"")</f>
        <v/>
      </c>
      <c r="I399">
        <v>16096507</v>
      </c>
      <c r="J399" s="4">
        <f t="shared" si="24"/>
        <v>53631199</v>
      </c>
      <c r="K399" s="4">
        <f>VLOOKUP($C399,rosie!$B$7:$D$38,2,FALSE)</f>
        <v>3.29</v>
      </c>
      <c r="L399" s="4">
        <f>VLOOKUP(C399,rosie!$B$7:$F$66,5,FALSE)</f>
        <v>0.84</v>
      </c>
      <c r="M399" s="4">
        <f>VLOOKUP($C399,rosie!$B$7:$D$38,3,FALSE)</f>
        <v>1</v>
      </c>
      <c r="N399" s="4" t="str">
        <f>VLOOKUP($C399,rosie!$B$7:$E$38,4,FALSE)</f>
        <v>l</v>
      </c>
      <c r="O399" s="4">
        <f t="shared" si="27"/>
        <v>1.3683887579547505</v>
      </c>
      <c r="P399" s="4">
        <f>VLOOKUP(A399,RESULTS!$A:$M,13,FALSE)</f>
        <v>1</v>
      </c>
      <c r="Q399" s="4">
        <v>2</v>
      </c>
      <c r="R399" s="4" t="str">
        <f>IF(VLOOKUP(C399,rosie!B:J,8,FALSE)=0,"x_x_x_x",VLOOKUP(C399,rosie!B:J,8,FALSE))</f>
        <v>3_5_31_2023</v>
      </c>
    </row>
    <row r="400" spans="1:18" x14ac:dyDescent="0.2">
      <c r="A400" t="s">
        <v>154</v>
      </c>
      <c r="C400">
        <f t="shared" si="25"/>
        <v>40</v>
      </c>
      <c r="D400" t="str">
        <f t="shared" si="26"/>
        <v>40 (1)</v>
      </c>
      <c r="E400">
        <v>10.307</v>
      </c>
      <c r="F400">
        <v>10.31</v>
      </c>
      <c r="G400">
        <f>IFERROR(VLOOKUP(F400,'rt.comb'!$A:$B,2,FALSE),F400)</f>
        <v>10.31</v>
      </c>
      <c r="H400" t="str">
        <f>IFERROR(VLOOKUP(G400,compounds!$A:$D,4,FALSE),"")</f>
        <v>octanal</v>
      </c>
      <c r="I400">
        <v>92973231</v>
      </c>
      <c r="J400" s="4">
        <f t="shared" si="24"/>
        <v>53631199</v>
      </c>
      <c r="K400" s="4">
        <f>VLOOKUP($C400,rosie!$B$7:$D$38,2,FALSE)</f>
        <v>3.29</v>
      </c>
      <c r="L400" s="4">
        <f>VLOOKUP(C400,rosie!$B$7:$F$66,5,FALSE)</f>
        <v>0.84</v>
      </c>
      <c r="M400" s="4">
        <f>VLOOKUP($C400,rosie!$B$7:$D$38,3,FALSE)</f>
        <v>1</v>
      </c>
      <c r="N400" s="4" t="str">
        <f>VLOOKUP($C400,rosie!$B$7:$E$38,4,FALSE)</f>
        <v>l</v>
      </c>
      <c r="O400" s="4">
        <f t="shared" si="27"/>
        <v>7.9037970219955227</v>
      </c>
      <c r="P400" s="4">
        <f>VLOOKUP(A400,RESULTS!$A:$M,13,FALSE)</f>
        <v>1</v>
      </c>
      <c r="Q400" s="4">
        <v>2</v>
      </c>
      <c r="R400" s="4" t="str">
        <f>IF(VLOOKUP(C400,rosie!B:J,8,FALSE)=0,"x_x_x_x",VLOOKUP(C400,rosie!B:J,8,FALSE))</f>
        <v>3_5_31_2023</v>
      </c>
    </row>
    <row r="401" spans="1:18" x14ac:dyDescent="0.2">
      <c r="A401" t="s">
        <v>154</v>
      </c>
      <c r="C401">
        <f t="shared" si="25"/>
        <v>40</v>
      </c>
      <c r="D401" t="str">
        <f t="shared" si="26"/>
        <v>40 (1)</v>
      </c>
      <c r="E401">
        <v>10.465999999999999</v>
      </c>
      <c r="F401">
        <v>10.47</v>
      </c>
      <c r="G401">
        <f>IFERROR(VLOOKUP(F401,'rt.comb'!$A:$B,2,FALSE),F401)</f>
        <v>10.48</v>
      </c>
      <c r="H401" t="str">
        <f>IFERROR(VLOOKUP(G401,compounds!$A:$D,4,FALSE),"")</f>
        <v>z3hex</v>
      </c>
      <c r="I401">
        <v>13244996</v>
      </c>
      <c r="J401" s="4">
        <f t="shared" si="24"/>
        <v>53631199</v>
      </c>
      <c r="K401" s="4">
        <f>VLOOKUP($C401,rosie!$B$7:$D$38,2,FALSE)</f>
        <v>3.29</v>
      </c>
      <c r="L401" s="4">
        <f>VLOOKUP(C401,rosie!$B$7:$F$66,5,FALSE)</f>
        <v>0.84</v>
      </c>
      <c r="M401" s="4">
        <f>VLOOKUP($C401,rosie!$B$7:$D$38,3,FALSE)</f>
        <v>1</v>
      </c>
      <c r="N401" s="4" t="str">
        <f>VLOOKUP($C401,rosie!$B$7:$E$38,4,FALSE)</f>
        <v>l</v>
      </c>
      <c r="O401" s="4">
        <f t="shared" si="27"/>
        <v>1.1259774325917813</v>
      </c>
      <c r="P401" s="4">
        <f>VLOOKUP(A401,RESULTS!$A:$M,13,FALSE)</f>
        <v>1</v>
      </c>
      <c r="Q401" s="4">
        <v>2</v>
      </c>
      <c r="R401" s="4" t="str">
        <f>IF(VLOOKUP(C401,rosie!B:J,8,FALSE)=0,"x_x_x_x",VLOOKUP(C401,rosie!B:J,8,FALSE))</f>
        <v>3_5_31_2023</v>
      </c>
    </row>
    <row r="402" spans="1:18" x14ac:dyDescent="0.2">
      <c r="A402" t="s">
        <v>154</v>
      </c>
      <c r="C402">
        <f t="shared" si="25"/>
        <v>40</v>
      </c>
      <c r="D402" t="str">
        <f t="shared" si="26"/>
        <v>40 (1)</v>
      </c>
      <c r="E402">
        <v>11.074</v>
      </c>
      <c r="F402">
        <v>11.07</v>
      </c>
      <c r="G402">
        <f>IFERROR(VLOOKUP(F402,'rt.comb'!$A:$B,2,FALSE),F402)</f>
        <v>11.07</v>
      </c>
      <c r="H402" t="str">
        <f>IFERROR(VLOOKUP(G402,compounds!$A:$D,4,FALSE),"")</f>
        <v>dlimonene</v>
      </c>
      <c r="I402">
        <v>8409562</v>
      </c>
      <c r="J402" s="4">
        <f t="shared" si="24"/>
        <v>53631199</v>
      </c>
      <c r="K402" s="4">
        <f>VLOOKUP($C402,rosie!$B$7:$D$38,2,FALSE)</f>
        <v>3.29</v>
      </c>
      <c r="L402" s="4">
        <f>VLOOKUP(C402,rosie!$B$7:$F$66,5,FALSE)</f>
        <v>0.84</v>
      </c>
      <c r="M402" s="4">
        <f>VLOOKUP($C402,rosie!$B$7:$D$38,3,FALSE)</f>
        <v>1</v>
      </c>
      <c r="N402" s="4" t="str">
        <f>VLOOKUP($C402,rosie!$B$7:$E$38,4,FALSE)</f>
        <v>l</v>
      </c>
      <c r="O402" s="4">
        <f t="shared" si="27"/>
        <v>0.71490976894076863</v>
      </c>
      <c r="P402" s="4">
        <f>VLOOKUP(A402,RESULTS!$A:$M,13,FALSE)</f>
        <v>1</v>
      </c>
      <c r="Q402" s="4">
        <v>2</v>
      </c>
      <c r="R402" s="4" t="str">
        <f>IF(VLOOKUP(C402,rosie!B:J,8,FALSE)=0,"x_x_x_x",VLOOKUP(C402,rosie!B:J,8,FALSE))</f>
        <v>3_5_31_2023</v>
      </c>
    </row>
    <row r="403" spans="1:18" x14ac:dyDescent="0.2">
      <c r="A403" t="s">
        <v>154</v>
      </c>
      <c r="C403">
        <f t="shared" si="25"/>
        <v>40</v>
      </c>
      <c r="D403" t="str">
        <f t="shared" si="26"/>
        <v>40 (1)</v>
      </c>
      <c r="E403">
        <v>11.151</v>
      </c>
      <c r="F403">
        <v>11.15</v>
      </c>
      <c r="G403">
        <f>IFERROR(VLOOKUP(F403,'rt.comb'!$A:$B,2,FALSE),F403)</f>
        <v>11.15</v>
      </c>
      <c r="H403" t="str">
        <f>IFERROR(VLOOKUP(G403,compounds!$A:$D,4,FALSE),"")</f>
        <v>ethylhexanol</v>
      </c>
      <c r="I403">
        <v>20947577</v>
      </c>
      <c r="J403" s="4">
        <f t="shared" si="24"/>
        <v>53631199</v>
      </c>
      <c r="K403" s="4">
        <f>VLOOKUP($C403,rosie!$B$7:$D$38,2,FALSE)</f>
        <v>3.29</v>
      </c>
      <c r="L403" s="4">
        <f>VLOOKUP(C403,rosie!$B$7:$F$66,5,FALSE)</f>
        <v>0.84</v>
      </c>
      <c r="M403" s="4">
        <f>VLOOKUP($C403,rosie!$B$7:$D$38,3,FALSE)</f>
        <v>1</v>
      </c>
      <c r="N403" s="4" t="str">
        <f>VLOOKUP($C403,rosie!$B$7:$E$38,4,FALSE)</f>
        <v>l</v>
      </c>
      <c r="O403" s="4">
        <f t="shared" si="27"/>
        <v>1.7807856619570626</v>
      </c>
      <c r="P403" s="4">
        <f>VLOOKUP(A403,RESULTS!$A:$M,13,FALSE)</f>
        <v>1</v>
      </c>
      <c r="Q403" s="4">
        <v>2</v>
      </c>
      <c r="R403" s="4" t="str">
        <f>IF(VLOOKUP(C403,rosie!B:J,8,FALSE)=0,"x_x_x_x",VLOOKUP(C403,rosie!B:J,8,FALSE))</f>
        <v>3_5_31_2023</v>
      </c>
    </row>
    <row r="404" spans="1:18" x14ac:dyDescent="0.2">
      <c r="A404" t="s">
        <v>154</v>
      </c>
      <c r="C404">
        <f t="shared" si="25"/>
        <v>40</v>
      </c>
      <c r="D404" t="str">
        <f t="shared" si="26"/>
        <v>40 (1)</v>
      </c>
      <c r="E404">
        <v>11.589</v>
      </c>
      <c r="F404">
        <v>11.59</v>
      </c>
      <c r="G404">
        <f>IFERROR(VLOOKUP(F404,'rt.comb'!$A:$B,2,FALSE),F404)</f>
        <v>11.59</v>
      </c>
      <c r="H404" t="str">
        <f>IFERROR(VLOOKUP(G404,compounds!$A:$D,4,FALSE),"")</f>
        <v/>
      </c>
      <c r="I404">
        <v>9028053</v>
      </c>
      <c r="J404" s="4">
        <f t="shared" si="24"/>
        <v>53631199</v>
      </c>
      <c r="K404" s="4">
        <f>VLOOKUP($C404,rosie!$B$7:$D$38,2,FALSE)</f>
        <v>3.29</v>
      </c>
      <c r="L404" s="4">
        <f>VLOOKUP(C404,rosie!$B$7:$F$66,5,FALSE)</f>
        <v>0.84</v>
      </c>
      <c r="M404" s="4">
        <f>VLOOKUP($C404,rosie!$B$7:$D$38,3,FALSE)</f>
        <v>1</v>
      </c>
      <c r="N404" s="4" t="str">
        <f>VLOOKUP($C404,rosie!$B$7:$E$38,4,FALSE)</f>
        <v>l</v>
      </c>
      <c r="O404" s="4">
        <f t="shared" si="27"/>
        <v>0.76748863784047416</v>
      </c>
      <c r="P404" s="4">
        <f>VLOOKUP(A404,RESULTS!$A:$M,13,FALSE)</f>
        <v>1</v>
      </c>
      <c r="Q404" s="4">
        <v>2</v>
      </c>
      <c r="R404" s="4" t="str">
        <f>IF(VLOOKUP(C404,rosie!B:J,8,FALSE)=0,"x_x_x_x",VLOOKUP(C404,rosie!B:J,8,FALSE))</f>
        <v>3_5_31_2023</v>
      </c>
    </row>
    <row r="405" spans="1:18" x14ac:dyDescent="0.2">
      <c r="A405" t="s">
        <v>154</v>
      </c>
      <c r="C405">
        <f t="shared" si="25"/>
        <v>40</v>
      </c>
      <c r="D405" t="str">
        <f t="shared" si="26"/>
        <v>40 (1)</v>
      </c>
      <c r="E405">
        <v>11.746</v>
      </c>
      <c r="F405">
        <v>11.75</v>
      </c>
      <c r="G405">
        <f>IFERROR(VLOOKUP(F405,'rt.comb'!$A:$B,2,FALSE),F405)</f>
        <v>11.76</v>
      </c>
      <c r="H405" t="str">
        <f>IFERROR(VLOOKUP(G405,compounds!$A:$D,4,FALSE),"")</f>
        <v>bocimene</v>
      </c>
      <c r="I405">
        <v>15869294</v>
      </c>
      <c r="J405" s="4">
        <f t="shared" si="24"/>
        <v>53631199</v>
      </c>
      <c r="K405" s="4">
        <f>VLOOKUP($C405,rosie!$B$7:$D$38,2,FALSE)</f>
        <v>3.29</v>
      </c>
      <c r="L405" s="4">
        <f>VLOOKUP(C405,rosie!$B$7:$F$66,5,FALSE)</f>
        <v>0.84</v>
      </c>
      <c r="M405" s="4">
        <f>VLOOKUP($C405,rosie!$B$7:$D$38,3,FALSE)</f>
        <v>1</v>
      </c>
      <c r="N405" s="4" t="str">
        <f>VLOOKUP($C405,rosie!$B$7:$E$38,4,FALSE)</f>
        <v>l</v>
      </c>
      <c r="O405" s="4">
        <f t="shared" si="27"/>
        <v>1.3490730321975304</v>
      </c>
      <c r="P405" s="4">
        <f>VLOOKUP(A405,RESULTS!$A:$M,13,FALSE)</f>
        <v>1</v>
      </c>
      <c r="Q405" s="4">
        <v>2</v>
      </c>
      <c r="R405" s="4" t="str">
        <f>IF(VLOOKUP(C405,rosie!B:J,8,FALSE)=0,"x_x_x_x",VLOOKUP(C405,rosie!B:J,8,FALSE))</f>
        <v>3_5_31_2023</v>
      </c>
    </row>
    <row r="406" spans="1:18" x14ac:dyDescent="0.2">
      <c r="A406" t="s">
        <v>154</v>
      </c>
      <c r="C406">
        <f t="shared" si="25"/>
        <v>40</v>
      </c>
      <c r="D406" t="str">
        <f t="shared" si="26"/>
        <v>40 (1)</v>
      </c>
      <c r="E406">
        <v>12.051</v>
      </c>
      <c r="F406">
        <v>12.05</v>
      </c>
      <c r="G406">
        <f>IFERROR(VLOOKUP(F406,'rt.comb'!$A:$B,2,FALSE),F406)</f>
        <v>12.05</v>
      </c>
      <c r="H406" t="str">
        <f>IFERROR(VLOOKUP(G406,compounds!$A:$D,4,FALSE),"")</f>
        <v/>
      </c>
      <c r="I406">
        <v>15552015</v>
      </c>
      <c r="J406" s="4">
        <f t="shared" si="24"/>
        <v>53631199</v>
      </c>
      <c r="K406" s="4">
        <f>VLOOKUP($C406,rosie!$B$7:$D$38,2,FALSE)</f>
        <v>3.29</v>
      </c>
      <c r="L406" s="4">
        <f>VLOOKUP(C406,rosie!$B$7:$F$66,5,FALSE)</f>
        <v>0.84</v>
      </c>
      <c r="M406" s="4">
        <f>VLOOKUP($C406,rosie!$B$7:$D$38,3,FALSE)</f>
        <v>1</v>
      </c>
      <c r="N406" s="4" t="str">
        <f>VLOOKUP($C406,rosie!$B$7:$E$38,4,FALSE)</f>
        <v>l</v>
      </c>
      <c r="O406" s="4">
        <f t="shared" si="27"/>
        <v>1.3221006575863725</v>
      </c>
      <c r="P406" s="4">
        <f>VLOOKUP(A406,RESULTS!$A:$M,13,FALSE)</f>
        <v>1</v>
      </c>
      <c r="Q406" s="4">
        <v>2</v>
      </c>
      <c r="R406" s="4" t="str">
        <f>IF(VLOOKUP(C406,rosie!B:J,8,FALSE)=0,"x_x_x_x",VLOOKUP(C406,rosie!B:J,8,FALSE))</f>
        <v>3_5_31_2023</v>
      </c>
    </row>
    <row r="407" spans="1:18" x14ac:dyDescent="0.2">
      <c r="A407" t="s">
        <v>154</v>
      </c>
      <c r="C407">
        <f t="shared" si="25"/>
        <v>40</v>
      </c>
      <c r="D407" t="str">
        <f t="shared" si="26"/>
        <v>40 (1)</v>
      </c>
      <c r="E407">
        <v>12.287000000000001</v>
      </c>
      <c r="F407">
        <v>12.29</v>
      </c>
      <c r="G407">
        <f>IFERROR(VLOOKUP(F407,'rt.comb'!$A:$B,2,FALSE),F407)</f>
        <v>12.29</v>
      </c>
      <c r="H407" t="str">
        <f>IFERROR(VLOOKUP(G407,compounds!$A:$D,4,FALSE),"")</f>
        <v>acetophenone</v>
      </c>
      <c r="I407">
        <v>35599328</v>
      </c>
      <c r="J407" s="4">
        <f t="shared" si="24"/>
        <v>53631199</v>
      </c>
      <c r="K407" s="4">
        <f>VLOOKUP($C407,rosie!$B$7:$D$38,2,FALSE)</f>
        <v>3.29</v>
      </c>
      <c r="L407" s="4">
        <f>VLOOKUP(C407,rosie!$B$7:$F$66,5,FALSE)</f>
        <v>0.84</v>
      </c>
      <c r="M407" s="4">
        <f>VLOOKUP($C407,rosie!$B$7:$D$38,3,FALSE)</f>
        <v>1</v>
      </c>
      <c r="N407" s="4" t="str">
        <f>VLOOKUP($C407,rosie!$B$7:$E$38,4,FALSE)</f>
        <v>l</v>
      </c>
      <c r="O407" s="4">
        <f t="shared" si="27"/>
        <v>3.0263534955716644</v>
      </c>
      <c r="P407" s="4">
        <f>VLOOKUP(A407,RESULTS!$A:$M,13,FALSE)</f>
        <v>1</v>
      </c>
      <c r="Q407" s="4">
        <v>2</v>
      </c>
      <c r="R407" s="4" t="str">
        <f>IF(VLOOKUP(C407,rosie!B:J,8,FALSE)=0,"x_x_x_x",VLOOKUP(C407,rosie!B:J,8,FALSE))</f>
        <v>3_5_31_2023</v>
      </c>
    </row>
    <row r="408" spans="1:18" x14ac:dyDescent="0.2">
      <c r="A408" t="s">
        <v>154</v>
      </c>
      <c r="C408">
        <f t="shared" si="25"/>
        <v>40</v>
      </c>
      <c r="D408" t="str">
        <f t="shared" si="26"/>
        <v>40 (1)</v>
      </c>
      <c r="E408">
        <v>12.407</v>
      </c>
      <c r="F408">
        <v>12.41</v>
      </c>
      <c r="G408">
        <f>IFERROR(VLOOKUP(F408,'rt.comb'!$A:$B,2,FALSE),F408)</f>
        <v>12.41</v>
      </c>
      <c r="H408" t="str">
        <f>IFERROR(VLOOKUP(G408,compounds!$A:$D,4,FALSE),"")</f>
        <v/>
      </c>
      <c r="I408">
        <v>5612009</v>
      </c>
      <c r="J408" s="4">
        <f t="shared" si="24"/>
        <v>53631199</v>
      </c>
      <c r="K408" s="4">
        <f>VLOOKUP($C408,rosie!$B$7:$D$38,2,FALSE)</f>
        <v>3.29</v>
      </c>
      <c r="L408" s="4">
        <f>VLOOKUP(C408,rosie!$B$7:$F$66,5,FALSE)</f>
        <v>0.84</v>
      </c>
      <c r="M408" s="4">
        <f>VLOOKUP($C408,rosie!$B$7:$D$38,3,FALSE)</f>
        <v>1</v>
      </c>
      <c r="N408" s="4" t="str">
        <f>VLOOKUP($C408,rosie!$B$7:$E$38,4,FALSE)</f>
        <v>l</v>
      </c>
      <c r="O408" s="4">
        <f t="shared" si="27"/>
        <v>0.47708549594895838</v>
      </c>
      <c r="P408" s="4">
        <f>VLOOKUP(A408,RESULTS!$A:$M,13,FALSE)</f>
        <v>1</v>
      </c>
      <c r="Q408" s="4">
        <v>2</v>
      </c>
      <c r="R408" s="4" t="str">
        <f>IF(VLOOKUP(C408,rosie!B:J,8,FALSE)=0,"x_x_x_x",VLOOKUP(C408,rosie!B:J,8,FALSE))</f>
        <v>3_5_31_2023</v>
      </c>
    </row>
    <row r="409" spans="1:18" x14ac:dyDescent="0.2">
      <c r="A409" t="s">
        <v>154</v>
      </c>
      <c r="C409">
        <f t="shared" si="25"/>
        <v>40</v>
      </c>
      <c r="D409" t="str">
        <f t="shared" si="26"/>
        <v>40 (1)</v>
      </c>
      <c r="E409">
        <v>13.199</v>
      </c>
      <c r="F409">
        <v>13.2</v>
      </c>
      <c r="G409">
        <f>IFERROR(VLOOKUP(F409,'rt.comb'!$A:$B,2,FALSE),F409)</f>
        <v>13.2</v>
      </c>
      <c r="H409" t="str">
        <f>IFERROR(VLOOKUP(G409,compounds!$A:$D,4,FALSE),"")</f>
        <v/>
      </c>
      <c r="I409">
        <v>10703535</v>
      </c>
      <c r="J409" s="4">
        <f t="shared" si="24"/>
        <v>53631199</v>
      </c>
      <c r="K409" s="4">
        <f>VLOOKUP($C409,rosie!$B$7:$D$38,2,FALSE)</f>
        <v>3.29</v>
      </c>
      <c r="L409" s="4">
        <f>VLOOKUP(C409,rosie!$B$7:$F$66,5,FALSE)</f>
        <v>0.84</v>
      </c>
      <c r="M409" s="4">
        <f>VLOOKUP($C409,rosie!$B$7:$D$38,3,FALSE)</f>
        <v>1</v>
      </c>
      <c r="N409" s="4" t="str">
        <f>VLOOKUP($C409,rosie!$B$7:$E$38,4,FALSE)</f>
        <v>l</v>
      </c>
      <c r="O409" s="4">
        <f t="shared" si="27"/>
        <v>0.90992393345806</v>
      </c>
      <c r="P409" s="4">
        <f>VLOOKUP(A409,RESULTS!$A:$M,13,FALSE)</f>
        <v>1</v>
      </c>
      <c r="Q409" s="4">
        <v>2</v>
      </c>
      <c r="R409" s="4" t="str">
        <f>IF(VLOOKUP(C409,rosie!B:J,8,FALSE)=0,"x_x_x_x",VLOOKUP(C409,rosie!B:J,8,FALSE))</f>
        <v>3_5_31_2023</v>
      </c>
    </row>
    <row r="410" spans="1:18" x14ac:dyDescent="0.2">
      <c r="A410" t="s">
        <v>154</v>
      </c>
      <c r="C410">
        <f t="shared" si="25"/>
        <v>40</v>
      </c>
      <c r="D410" t="str">
        <f t="shared" si="26"/>
        <v>40 (1)</v>
      </c>
      <c r="E410">
        <v>13.364000000000001</v>
      </c>
      <c r="F410">
        <v>13.36</v>
      </c>
      <c r="G410">
        <f>IFERROR(VLOOKUP(F410,'rt.comb'!$A:$B,2,FALSE),F410)</f>
        <v>13.36</v>
      </c>
      <c r="H410" t="str">
        <f>IFERROR(VLOOKUP(G410,compounds!$A:$D,4,FALSE),"")</f>
        <v/>
      </c>
      <c r="I410">
        <v>29510066</v>
      </c>
      <c r="J410" s="4">
        <f t="shared" si="24"/>
        <v>53631199</v>
      </c>
      <c r="K410" s="4">
        <f>VLOOKUP($C410,rosie!$B$7:$D$38,2,FALSE)</f>
        <v>3.29</v>
      </c>
      <c r="L410" s="4">
        <f>VLOOKUP(C410,rosie!$B$7:$F$66,5,FALSE)</f>
        <v>0.84</v>
      </c>
      <c r="M410" s="4">
        <f>VLOOKUP($C410,rosie!$B$7:$D$38,3,FALSE)</f>
        <v>1</v>
      </c>
      <c r="N410" s="4" t="str">
        <f>VLOOKUP($C410,rosie!$B$7:$E$38,4,FALSE)</f>
        <v>l</v>
      </c>
      <c r="O410" s="4">
        <f t="shared" si="27"/>
        <v>2.5086959898133614</v>
      </c>
      <c r="P410" s="4">
        <f>VLOOKUP(A410,RESULTS!$A:$M,13,FALSE)</f>
        <v>1</v>
      </c>
      <c r="Q410" s="4">
        <v>2</v>
      </c>
      <c r="R410" s="4" t="str">
        <f>IF(VLOOKUP(C410,rosie!B:J,8,FALSE)=0,"x_x_x_x",VLOOKUP(C410,rosie!B:J,8,FALSE))</f>
        <v>3_5_31_2023</v>
      </c>
    </row>
    <row r="411" spans="1:18" x14ac:dyDescent="0.2">
      <c r="A411" t="s">
        <v>154</v>
      </c>
      <c r="C411">
        <f t="shared" si="25"/>
        <v>40</v>
      </c>
      <c r="D411" t="str">
        <f t="shared" si="26"/>
        <v>40 (1)</v>
      </c>
      <c r="E411">
        <v>13.510999999999999</v>
      </c>
      <c r="F411">
        <v>13.51</v>
      </c>
      <c r="G411">
        <f>IFERROR(VLOOKUP(F411,'rt.comb'!$A:$B,2,FALSE),F411)</f>
        <v>13.51</v>
      </c>
      <c r="H411" t="str">
        <f>IFERROR(VLOOKUP(G411,compounds!$A:$D,4,FALSE),"")</f>
        <v>nonanal</v>
      </c>
      <c r="I411">
        <v>323413008</v>
      </c>
      <c r="J411" s="4">
        <f t="shared" si="24"/>
        <v>53631199</v>
      </c>
      <c r="K411" s="4">
        <f>VLOOKUP($C411,rosie!$B$7:$D$38,2,FALSE)</f>
        <v>3.29</v>
      </c>
      <c r="L411" s="4">
        <f>VLOOKUP(C411,rosie!$B$7:$F$66,5,FALSE)</f>
        <v>0.84</v>
      </c>
      <c r="M411" s="4">
        <f>VLOOKUP($C411,rosie!$B$7:$D$38,3,FALSE)</f>
        <v>1</v>
      </c>
      <c r="N411" s="4" t="str">
        <f>VLOOKUP($C411,rosie!$B$7:$E$38,4,FALSE)</f>
        <v>l</v>
      </c>
      <c r="O411" s="4">
        <f t="shared" si="27"/>
        <v>27.493836043032797</v>
      </c>
      <c r="P411" s="4">
        <f>VLOOKUP(A411,RESULTS!$A:$M,13,FALSE)</f>
        <v>1</v>
      </c>
      <c r="Q411" s="4">
        <v>2</v>
      </c>
      <c r="R411" s="4" t="str">
        <f>IF(VLOOKUP(C411,rosie!B:J,8,FALSE)=0,"x_x_x_x",VLOOKUP(C411,rosie!B:J,8,FALSE))</f>
        <v>3_5_31_2023</v>
      </c>
    </row>
    <row r="412" spans="1:18" x14ac:dyDescent="0.2">
      <c r="A412" t="s">
        <v>154</v>
      </c>
      <c r="C412">
        <f t="shared" si="25"/>
        <v>40</v>
      </c>
      <c r="D412" t="str">
        <f t="shared" si="26"/>
        <v>40 (1)</v>
      </c>
      <c r="E412">
        <v>13.885999999999999</v>
      </c>
      <c r="F412">
        <v>13.89</v>
      </c>
      <c r="G412">
        <f>IFERROR(VLOOKUP(F412,'rt.comb'!$A:$B,2,FALSE),F412)</f>
        <v>13.89</v>
      </c>
      <c r="H412" t="str">
        <f>IFERROR(VLOOKUP(G412,compounds!$A:$D,4,FALSE),"")</f>
        <v>edimethylnonatriene</v>
      </c>
      <c r="I412">
        <v>33548668</v>
      </c>
      <c r="J412" s="4">
        <f t="shared" si="24"/>
        <v>53631199</v>
      </c>
      <c r="K412" s="4">
        <f>VLOOKUP($C412,rosie!$B$7:$D$38,2,FALSE)</f>
        <v>3.29</v>
      </c>
      <c r="L412" s="4">
        <f>VLOOKUP(C412,rosie!$B$7:$F$66,5,FALSE)</f>
        <v>0.84</v>
      </c>
      <c r="M412" s="4">
        <f>VLOOKUP($C412,rosie!$B$7:$D$38,3,FALSE)</f>
        <v>1</v>
      </c>
      <c r="N412" s="4" t="str">
        <f>VLOOKUP($C412,rosie!$B$7:$E$38,4,FALSE)</f>
        <v>l</v>
      </c>
      <c r="O412" s="4">
        <f t="shared" si="27"/>
        <v>2.8520237425148376</v>
      </c>
      <c r="P412" s="4">
        <f>VLOOKUP(A412,RESULTS!$A:$M,13,FALSE)</f>
        <v>1</v>
      </c>
      <c r="Q412" s="4">
        <v>2</v>
      </c>
      <c r="R412" s="4" t="str">
        <f>IF(VLOOKUP(C412,rosie!B:J,8,FALSE)=0,"x_x_x_x",VLOOKUP(C412,rosie!B:J,8,FALSE))</f>
        <v>3_5_31_2023</v>
      </c>
    </row>
    <row r="413" spans="1:18" x14ac:dyDescent="0.2">
      <c r="A413" t="s">
        <v>154</v>
      </c>
      <c r="C413">
        <f t="shared" si="25"/>
        <v>40</v>
      </c>
      <c r="D413" t="str">
        <f t="shared" si="26"/>
        <v>40 (1)</v>
      </c>
      <c r="E413">
        <v>14.875999999999999</v>
      </c>
      <c r="F413">
        <v>14.88</v>
      </c>
      <c r="G413">
        <f>IFERROR(VLOOKUP(F413,'rt.comb'!$A:$B,2,FALSE),F413)</f>
        <v>14.88</v>
      </c>
      <c r="H413" t="str">
        <f>IFERROR(VLOOKUP(G413,compounds!$A:$D,4,FALSE),"")</f>
        <v/>
      </c>
      <c r="I413">
        <v>8156739</v>
      </c>
      <c r="J413" s="4">
        <f t="shared" si="24"/>
        <v>53631199</v>
      </c>
      <c r="K413" s="4">
        <f>VLOOKUP($C413,rosie!$B$7:$D$38,2,FALSE)</f>
        <v>3.29</v>
      </c>
      <c r="L413" s="4">
        <f>VLOOKUP(C413,rosie!$B$7:$F$66,5,FALSE)</f>
        <v>0.84</v>
      </c>
      <c r="M413" s="4">
        <f>VLOOKUP($C413,rosie!$B$7:$D$38,3,FALSE)</f>
        <v>1</v>
      </c>
      <c r="N413" s="4" t="str">
        <f>VLOOKUP($C413,rosie!$B$7:$E$38,4,FALSE)</f>
        <v>l</v>
      </c>
      <c r="O413" s="4">
        <f t="shared" si="27"/>
        <v>0.69341689778851223</v>
      </c>
      <c r="P413" s="4">
        <f>VLOOKUP(A413,RESULTS!$A:$M,13,FALSE)</f>
        <v>1</v>
      </c>
      <c r="Q413" s="4">
        <v>2</v>
      </c>
      <c r="R413" s="4" t="str">
        <f>IF(VLOOKUP(C413,rosie!B:J,8,FALSE)=0,"x_x_x_x",VLOOKUP(C413,rosie!B:J,8,FALSE))</f>
        <v>3_5_31_2023</v>
      </c>
    </row>
    <row r="414" spans="1:18" x14ac:dyDescent="0.2">
      <c r="A414" t="s">
        <v>154</v>
      </c>
      <c r="C414">
        <f t="shared" si="25"/>
        <v>40</v>
      </c>
      <c r="D414" t="str">
        <f t="shared" si="26"/>
        <v>40 (1)</v>
      </c>
      <c r="E414">
        <v>14.944000000000001</v>
      </c>
      <c r="F414">
        <v>14.94</v>
      </c>
      <c r="G414">
        <f>IFERROR(VLOOKUP(F414,'rt.comb'!$A:$B,2,FALSE),F414)</f>
        <v>14.95</v>
      </c>
      <c r="H414" t="str">
        <f>IFERROR(VLOOKUP(G414,compounds!$A:$D,4,FALSE),"")</f>
        <v>benzene</v>
      </c>
      <c r="I414">
        <v>9843936</v>
      </c>
      <c r="J414" s="4">
        <f t="shared" si="24"/>
        <v>53631199</v>
      </c>
      <c r="K414" s="4">
        <f>VLOOKUP($C414,rosie!$B$7:$D$38,2,FALSE)</f>
        <v>3.29</v>
      </c>
      <c r="L414" s="4">
        <f>VLOOKUP(C414,rosie!$B$7:$F$66,5,FALSE)</f>
        <v>0.84</v>
      </c>
      <c r="M414" s="4">
        <f>VLOOKUP($C414,rosie!$B$7:$D$38,3,FALSE)</f>
        <v>1</v>
      </c>
      <c r="N414" s="4" t="str">
        <f>VLOOKUP($C414,rosie!$B$7:$E$38,4,FALSE)</f>
        <v>l</v>
      </c>
      <c r="O414" s="4">
        <f t="shared" si="27"/>
        <v>0.83684810353116068</v>
      </c>
      <c r="P414" s="4">
        <f>VLOOKUP(A414,RESULTS!$A:$M,13,FALSE)</f>
        <v>1</v>
      </c>
      <c r="Q414" s="4">
        <v>2</v>
      </c>
      <c r="R414" s="4" t="str">
        <f>IF(VLOOKUP(C414,rosie!B:J,8,FALSE)=0,"x_x_x_x",VLOOKUP(C414,rosie!B:J,8,FALSE))</f>
        <v>3_5_31_2023</v>
      </c>
    </row>
    <row r="415" spans="1:18" x14ac:dyDescent="0.2">
      <c r="A415" t="s">
        <v>154</v>
      </c>
      <c r="C415">
        <f t="shared" si="25"/>
        <v>40</v>
      </c>
      <c r="D415" t="str">
        <f t="shared" si="26"/>
        <v>40 (1)</v>
      </c>
      <c r="E415">
        <v>15.170999999999999</v>
      </c>
      <c r="F415">
        <v>15.17</v>
      </c>
      <c r="G415">
        <f>IFERROR(VLOOKUP(F415,'rt.comb'!$A:$B,2,FALSE),F415)</f>
        <v>15.16</v>
      </c>
      <c r="H415" t="str">
        <f>IFERROR(VLOOKUP(G415,compounds!$A:$D,4,FALSE),"")</f>
        <v/>
      </c>
      <c r="I415">
        <v>7112307</v>
      </c>
      <c r="J415" s="4">
        <f t="shared" si="24"/>
        <v>53631199</v>
      </c>
      <c r="K415" s="4">
        <f>VLOOKUP($C415,rosie!$B$7:$D$38,2,FALSE)</f>
        <v>3.29</v>
      </c>
      <c r="L415" s="4">
        <f>VLOOKUP(C415,rosie!$B$7:$F$66,5,FALSE)</f>
        <v>0.84</v>
      </c>
      <c r="M415" s="4">
        <f>VLOOKUP($C415,rosie!$B$7:$D$38,3,FALSE)</f>
        <v>1</v>
      </c>
      <c r="N415" s="4" t="str">
        <f>VLOOKUP($C415,rosie!$B$7:$E$38,4,FALSE)</f>
        <v>l</v>
      </c>
      <c r="O415" s="4">
        <f t="shared" si="27"/>
        <v>0.60462813093069667</v>
      </c>
      <c r="P415" s="4">
        <f>VLOOKUP(A415,RESULTS!$A:$M,13,FALSE)</f>
        <v>1</v>
      </c>
      <c r="Q415" s="4">
        <v>2</v>
      </c>
      <c r="R415" s="4" t="str">
        <f>IF(VLOOKUP(C415,rosie!B:J,8,FALSE)=0,"x_x_x_x",VLOOKUP(C415,rosie!B:J,8,FALSE))</f>
        <v>3_5_31_2023</v>
      </c>
    </row>
    <row r="416" spans="1:18" x14ac:dyDescent="0.2">
      <c r="A416" t="s">
        <v>154</v>
      </c>
      <c r="C416">
        <f t="shared" si="25"/>
        <v>40</v>
      </c>
      <c r="D416" t="str">
        <f t="shared" si="26"/>
        <v>40 (1)</v>
      </c>
      <c r="E416">
        <v>15.265000000000001</v>
      </c>
      <c r="F416">
        <v>15.27</v>
      </c>
      <c r="G416">
        <f>IFERROR(VLOOKUP(F416,'rt.comb'!$A:$B,2,FALSE),F416)</f>
        <v>15.27</v>
      </c>
      <c r="H416" t="str">
        <f>IFERROR(VLOOKUP(G416,compounds!$A:$D,4,FALSE),"")</f>
        <v/>
      </c>
      <c r="I416">
        <v>14347639</v>
      </c>
      <c r="J416" s="4">
        <f t="shared" si="24"/>
        <v>53631199</v>
      </c>
      <c r="K416" s="4">
        <f>VLOOKUP($C416,rosie!$B$7:$D$38,2,FALSE)</f>
        <v>3.29</v>
      </c>
      <c r="L416" s="4">
        <f>VLOOKUP(C416,rosie!$B$7:$F$66,5,FALSE)</f>
        <v>0.84</v>
      </c>
      <c r="M416" s="4">
        <f>VLOOKUP($C416,rosie!$B$7:$D$38,3,FALSE)</f>
        <v>1</v>
      </c>
      <c r="N416" s="4" t="str">
        <f>VLOOKUP($C416,rosie!$B$7:$E$38,4,FALSE)</f>
        <v>l</v>
      </c>
      <c r="O416" s="4">
        <f t="shared" si="27"/>
        <v>1.2197148058764014</v>
      </c>
      <c r="P416" s="4">
        <f>VLOOKUP(A416,RESULTS!$A:$M,13,FALSE)</f>
        <v>1</v>
      </c>
      <c r="Q416" s="4">
        <v>2</v>
      </c>
      <c r="R416" s="4" t="str">
        <f>IF(VLOOKUP(C416,rosie!B:J,8,FALSE)=0,"x_x_x_x",VLOOKUP(C416,rosie!B:J,8,FALSE))</f>
        <v>3_5_31_2023</v>
      </c>
    </row>
    <row r="417" spans="1:18" x14ac:dyDescent="0.2">
      <c r="A417" t="s">
        <v>154</v>
      </c>
      <c r="C417">
        <f t="shared" si="25"/>
        <v>40</v>
      </c>
      <c r="D417" t="str">
        <f t="shared" si="26"/>
        <v>40 (1)</v>
      </c>
      <c r="E417">
        <v>15.492000000000001</v>
      </c>
      <c r="F417">
        <v>15.49</v>
      </c>
      <c r="G417">
        <f>IFERROR(VLOOKUP(F417,'rt.comb'!$A:$B,2,FALSE),F417)</f>
        <v>15.49</v>
      </c>
      <c r="H417" t="str">
        <f>IFERROR(VLOOKUP(G417,compounds!$A:$D,4,FALSE),"")</f>
        <v>dodecanal_a</v>
      </c>
      <c r="I417">
        <v>22771808</v>
      </c>
      <c r="J417" s="4">
        <f t="shared" si="24"/>
        <v>53631199</v>
      </c>
      <c r="K417" s="4">
        <f>VLOOKUP($C417,rosie!$B$7:$D$38,2,FALSE)</f>
        <v>3.29</v>
      </c>
      <c r="L417" s="4">
        <f>VLOOKUP(C417,rosie!$B$7:$F$66,5,FALSE)</f>
        <v>0.84</v>
      </c>
      <c r="M417" s="4">
        <f>VLOOKUP($C417,rosie!$B$7:$D$38,3,FALSE)</f>
        <v>1</v>
      </c>
      <c r="N417" s="4" t="str">
        <f>VLOOKUP($C417,rosie!$B$7:$E$38,4,FALSE)</f>
        <v>l</v>
      </c>
      <c r="O417" s="4">
        <f t="shared" si="27"/>
        <v>1.9358663382996104</v>
      </c>
      <c r="P417" s="4">
        <f>VLOOKUP(A417,RESULTS!$A:$M,13,FALSE)</f>
        <v>1</v>
      </c>
      <c r="Q417" s="4">
        <v>2</v>
      </c>
      <c r="R417" s="4" t="str">
        <f>IF(VLOOKUP(C417,rosie!B:J,8,FALSE)=0,"x_x_x_x",VLOOKUP(C417,rosie!B:J,8,FALSE))</f>
        <v>3_5_31_2023</v>
      </c>
    </row>
    <row r="418" spans="1:18" x14ac:dyDescent="0.2">
      <c r="A418" t="s">
        <v>154</v>
      </c>
      <c r="C418">
        <f t="shared" si="25"/>
        <v>40</v>
      </c>
      <c r="D418" t="str">
        <f t="shared" si="26"/>
        <v>40 (1)</v>
      </c>
      <c r="E418">
        <v>15.708</v>
      </c>
      <c r="F418">
        <v>15.71</v>
      </c>
      <c r="G418">
        <f>IFERROR(VLOOKUP(F418,'rt.comb'!$A:$B,2,FALSE),F418)</f>
        <v>15.71</v>
      </c>
      <c r="H418" t="str">
        <f>IFERROR(VLOOKUP(G418,compounds!$A:$D,4,FALSE),"")</f>
        <v/>
      </c>
      <c r="I418">
        <v>13645737</v>
      </c>
      <c r="J418" s="4">
        <f t="shared" si="24"/>
        <v>53631199</v>
      </c>
      <c r="K418" s="4">
        <f>VLOOKUP($C418,rosie!$B$7:$D$38,2,FALSE)</f>
        <v>3.29</v>
      </c>
      <c r="L418" s="4">
        <f>VLOOKUP(C418,rosie!$B$7:$F$66,5,FALSE)</f>
        <v>0.84</v>
      </c>
      <c r="M418" s="4">
        <f>VLOOKUP($C418,rosie!$B$7:$D$38,3,FALSE)</f>
        <v>1</v>
      </c>
      <c r="N418" s="4" t="str">
        <f>VLOOKUP($C418,rosie!$B$7:$E$38,4,FALSE)</f>
        <v>l</v>
      </c>
      <c r="O418" s="4">
        <f t="shared" si="27"/>
        <v>1.1600450398839439</v>
      </c>
      <c r="P418" s="4">
        <f>VLOOKUP(A418,RESULTS!$A:$M,13,FALSE)</f>
        <v>1</v>
      </c>
      <c r="Q418" s="4">
        <v>2</v>
      </c>
      <c r="R418" s="4" t="str">
        <f>IF(VLOOKUP(C418,rosie!B:J,8,FALSE)=0,"x_x_x_x",VLOOKUP(C418,rosie!B:J,8,FALSE))</f>
        <v>3_5_31_2023</v>
      </c>
    </row>
    <row r="419" spans="1:18" x14ac:dyDescent="0.2">
      <c r="A419" t="s">
        <v>154</v>
      </c>
      <c r="C419">
        <f t="shared" si="25"/>
        <v>40</v>
      </c>
      <c r="D419" t="str">
        <f t="shared" si="26"/>
        <v>40 (1)</v>
      </c>
      <c r="E419">
        <v>16</v>
      </c>
      <c r="F419">
        <v>16</v>
      </c>
      <c r="G419">
        <f>IFERROR(VLOOKUP(F419,'rt.comb'!$A:$B,2,FALSE),F419)</f>
        <v>16</v>
      </c>
      <c r="H419" t="str">
        <f>IFERROR(VLOOKUP(G419,compounds!$A:$D,4,FALSE),"")</f>
        <v>Butanoicacidhexenylester</v>
      </c>
      <c r="I419">
        <v>8786483</v>
      </c>
      <c r="J419" s="4">
        <f t="shared" si="24"/>
        <v>53631199</v>
      </c>
      <c r="K419" s="4">
        <f>VLOOKUP($C419,rosie!$B$7:$D$38,2,FALSE)</f>
        <v>3.29</v>
      </c>
      <c r="L419" s="4">
        <f>VLOOKUP(C419,rosie!$B$7:$F$66,5,FALSE)</f>
        <v>0.84</v>
      </c>
      <c r="M419" s="4">
        <f>VLOOKUP($C419,rosie!$B$7:$D$38,3,FALSE)</f>
        <v>1</v>
      </c>
      <c r="N419" s="4" t="str">
        <f>VLOOKUP($C419,rosie!$B$7:$E$38,4,FALSE)</f>
        <v>l</v>
      </c>
      <c r="O419" s="4">
        <f t="shared" si="27"/>
        <v>0.74695240148440456</v>
      </c>
      <c r="P419" s="4">
        <f>VLOOKUP(A419,RESULTS!$A:$M,13,FALSE)</f>
        <v>1</v>
      </c>
      <c r="Q419" s="4">
        <v>2</v>
      </c>
      <c r="R419" s="4" t="str">
        <f>IF(VLOOKUP(C419,rosie!B:J,8,FALSE)=0,"x_x_x_x",VLOOKUP(C419,rosie!B:J,8,FALSE))</f>
        <v>3_5_31_2023</v>
      </c>
    </row>
    <row r="420" spans="1:18" x14ac:dyDescent="0.2">
      <c r="A420" t="s">
        <v>154</v>
      </c>
      <c r="C420">
        <f t="shared" si="25"/>
        <v>40</v>
      </c>
      <c r="D420" t="str">
        <f t="shared" si="26"/>
        <v>40 (1)</v>
      </c>
      <c r="E420">
        <v>16.21</v>
      </c>
      <c r="F420">
        <v>16.21</v>
      </c>
      <c r="G420">
        <f>IFERROR(VLOOKUP(F420,'rt.comb'!$A:$B,2,FALSE),F420)</f>
        <v>16.21</v>
      </c>
      <c r="H420" t="str">
        <f>IFERROR(VLOOKUP(G420,compounds!$A:$D,4,FALSE),"")</f>
        <v>methylsalicylate</v>
      </c>
      <c r="I420">
        <v>29612002</v>
      </c>
      <c r="J420" s="4">
        <f t="shared" si="24"/>
        <v>53631199</v>
      </c>
      <c r="K420" s="4">
        <f>VLOOKUP($C420,rosie!$B$7:$D$38,2,FALSE)</f>
        <v>3.29</v>
      </c>
      <c r="L420" s="4">
        <f>VLOOKUP(C420,rosie!$B$7:$F$66,5,FALSE)</f>
        <v>0.84</v>
      </c>
      <c r="M420" s="4">
        <f>VLOOKUP($C420,rosie!$B$7:$D$38,3,FALSE)</f>
        <v>1</v>
      </c>
      <c r="N420" s="4" t="str">
        <f>VLOOKUP($C420,rosie!$B$7:$E$38,4,FALSE)</f>
        <v>l</v>
      </c>
      <c r="O420" s="4">
        <f t="shared" si="27"/>
        <v>2.5173617255801886</v>
      </c>
      <c r="P420" s="4">
        <f>VLOOKUP(A420,RESULTS!$A:$M,13,FALSE)</f>
        <v>1</v>
      </c>
      <c r="Q420" s="4">
        <v>2</v>
      </c>
      <c r="R420" s="4" t="str">
        <f>IF(VLOOKUP(C420,rosie!B:J,8,FALSE)=0,"x_x_x_x",VLOOKUP(C420,rosie!B:J,8,FALSE))</f>
        <v>3_5_31_2023</v>
      </c>
    </row>
    <row r="421" spans="1:18" x14ac:dyDescent="0.2">
      <c r="A421" t="s">
        <v>154</v>
      </c>
      <c r="C421">
        <f t="shared" si="25"/>
        <v>40</v>
      </c>
      <c r="D421" t="str">
        <f t="shared" si="26"/>
        <v>40 (1)</v>
      </c>
      <c r="E421">
        <v>16.367000000000001</v>
      </c>
      <c r="F421">
        <v>16.37</v>
      </c>
      <c r="G421">
        <f>IFERROR(VLOOKUP(F421,'rt.comb'!$A:$B,2,FALSE),F421)</f>
        <v>16.36</v>
      </c>
      <c r="H421" t="str">
        <f>IFERROR(VLOOKUP(G421,compounds!$A:$D,4,FALSE),"")</f>
        <v>dodecane</v>
      </c>
      <c r="I421">
        <v>32661285</v>
      </c>
      <c r="J421" s="4">
        <f t="shared" si="24"/>
        <v>53631199</v>
      </c>
      <c r="K421" s="4">
        <f>VLOOKUP($C421,rosie!$B$7:$D$38,2,FALSE)</f>
        <v>3.29</v>
      </c>
      <c r="L421" s="4">
        <f>VLOOKUP(C421,rosie!$B$7:$F$66,5,FALSE)</f>
        <v>0.84</v>
      </c>
      <c r="M421" s="4">
        <f>VLOOKUP($C421,rosie!$B$7:$D$38,3,FALSE)</f>
        <v>1</v>
      </c>
      <c r="N421" s="4" t="str">
        <f>VLOOKUP($C421,rosie!$B$7:$E$38,4,FALSE)</f>
        <v>l</v>
      </c>
      <c r="O421" s="4">
        <f t="shared" si="27"/>
        <v>2.7765859521171965</v>
      </c>
      <c r="P421" s="4">
        <f>VLOOKUP(A421,RESULTS!$A:$M,13,FALSE)</f>
        <v>1</v>
      </c>
      <c r="Q421" s="4">
        <v>2</v>
      </c>
      <c r="R421" s="4" t="str">
        <f>IF(VLOOKUP(C421,rosie!B:J,8,FALSE)=0,"x_x_x_x",VLOOKUP(C421,rosie!B:J,8,FALSE))</f>
        <v>3_5_31_2023</v>
      </c>
    </row>
    <row r="422" spans="1:18" x14ac:dyDescent="0.2">
      <c r="A422" t="s">
        <v>154</v>
      </c>
      <c r="C422">
        <f t="shared" si="25"/>
        <v>40</v>
      </c>
      <c r="D422" t="str">
        <f t="shared" si="26"/>
        <v>40 (1)</v>
      </c>
      <c r="E422">
        <v>16.547999999999998</v>
      </c>
      <c r="F422">
        <v>16.55</v>
      </c>
      <c r="G422">
        <f>IFERROR(VLOOKUP(F422,'rt.comb'!$A:$B,2,FALSE),F422)</f>
        <v>16.55</v>
      </c>
      <c r="H422" t="str">
        <f>IFERROR(VLOOKUP(G422,compounds!$A:$D,4,FALSE),"")</f>
        <v>decanal</v>
      </c>
      <c r="I422">
        <v>271928414</v>
      </c>
      <c r="J422" s="4">
        <f t="shared" si="24"/>
        <v>53631199</v>
      </c>
      <c r="K422" s="4">
        <f>VLOOKUP($C422,rosie!$B$7:$D$38,2,FALSE)</f>
        <v>3.29</v>
      </c>
      <c r="L422" s="4">
        <f>VLOOKUP(C422,rosie!$B$7:$F$66,5,FALSE)</f>
        <v>0.84</v>
      </c>
      <c r="M422" s="4">
        <f>VLOOKUP($C422,rosie!$B$7:$D$38,3,FALSE)</f>
        <v>1</v>
      </c>
      <c r="N422" s="4" t="str">
        <f>VLOOKUP($C422,rosie!$B$7:$E$38,4,FALSE)</f>
        <v>l</v>
      </c>
      <c r="O422" s="4">
        <f t="shared" si="27"/>
        <v>23.117051711036755</v>
      </c>
      <c r="P422" s="4">
        <f>VLOOKUP(A422,RESULTS!$A:$M,13,FALSE)</f>
        <v>1</v>
      </c>
      <c r="Q422" s="4">
        <v>2</v>
      </c>
      <c r="R422" s="4" t="str">
        <f>IF(VLOOKUP(C422,rosie!B:J,8,FALSE)=0,"x_x_x_x",VLOOKUP(C422,rosie!B:J,8,FALSE))</f>
        <v>3_5_31_2023</v>
      </c>
    </row>
    <row r="423" spans="1:18" x14ac:dyDescent="0.2">
      <c r="A423" t="s">
        <v>154</v>
      </c>
      <c r="C423">
        <f t="shared" si="25"/>
        <v>40</v>
      </c>
      <c r="D423" t="str">
        <f t="shared" si="26"/>
        <v>40 (1)</v>
      </c>
      <c r="E423">
        <v>17.326000000000001</v>
      </c>
      <c r="F423">
        <v>17.329999999999998</v>
      </c>
      <c r="G423">
        <f>IFERROR(VLOOKUP(F423,'rt.comb'!$A:$B,2,FALSE),F423)</f>
        <v>17.329999999999998</v>
      </c>
      <c r="H423" t="str">
        <f>IFERROR(VLOOKUP(G423,compounds!$A:$D,4,FALSE),"")</f>
        <v/>
      </c>
      <c r="I423">
        <v>5217496</v>
      </c>
      <c r="J423" s="4">
        <f t="shared" si="24"/>
        <v>53631199</v>
      </c>
      <c r="K423" s="4">
        <f>VLOOKUP($C423,rosie!$B$7:$D$38,2,FALSE)</f>
        <v>3.29</v>
      </c>
      <c r="L423" s="4">
        <f>VLOOKUP(C423,rosie!$B$7:$F$66,5,FALSE)</f>
        <v>0.84</v>
      </c>
      <c r="M423" s="4">
        <f>VLOOKUP($C423,rosie!$B$7:$D$38,3,FALSE)</f>
        <v>1</v>
      </c>
      <c r="N423" s="4" t="str">
        <f>VLOOKUP($C423,rosie!$B$7:$E$38,4,FALSE)</f>
        <v>l</v>
      </c>
      <c r="O423" s="4">
        <f t="shared" si="27"/>
        <v>0.44354734049280864</v>
      </c>
      <c r="P423" s="4">
        <f>VLOOKUP(A423,RESULTS!$A:$M,13,FALSE)</f>
        <v>1</v>
      </c>
      <c r="Q423" s="4">
        <v>2</v>
      </c>
      <c r="R423" s="4" t="str">
        <f>IF(VLOOKUP(C423,rosie!B:J,8,FALSE)=0,"x_x_x_x",VLOOKUP(C423,rosie!B:J,8,FALSE))</f>
        <v>3_5_31_2023</v>
      </c>
    </row>
    <row r="424" spans="1:18" x14ac:dyDescent="0.2">
      <c r="A424" t="s">
        <v>154</v>
      </c>
      <c r="C424">
        <f t="shared" si="25"/>
        <v>40</v>
      </c>
      <c r="D424" t="str">
        <f t="shared" si="26"/>
        <v>40 (1)</v>
      </c>
      <c r="E424">
        <v>17.431999999999999</v>
      </c>
      <c r="F424">
        <v>17.43</v>
      </c>
      <c r="G424">
        <f>IFERROR(VLOOKUP(F424,'rt.comb'!$A:$B,2,FALSE),F424)</f>
        <v>17.43</v>
      </c>
      <c r="H424" t="str">
        <f>IFERROR(VLOOKUP(G424,compounds!$A:$D,4,FALSE),"")</f>
        <v>cisthreehexiso</v>
      </c>
      <c r="I424">
        <v>126933789</v>
      </c>
      <c r="J424" s="4">
        <f t="shared" si="24"/>
        <v>53631199</v>
      </c>
      <c r="K424" s="4">
        <f>VLOOKUP($C424,rosie!$B$7:$D$38,2,FALSE)</f>
        <v>3.29</v>
      </c>
      <c r="L424" s="4">
        <f>VLOOKUP(C424,rosie!$B$7:$F$66,5,FALSE)</f>
        <v>0.84</v>
      </c>
      <c r="M424" s="4">
        <f>VLOOKUP($C424,rosie!$B$7:$D$38,3,FALSE)</f>
        <v>1</v>
      </c>
      <c r="N424" s="4" t="str">
        <f>VLOOKUP($C424,rosie!$B$7:$E$38,4,FALSE)</f>
        <v>l</v>
      </c>
      <c r="O424" s="4">
        <f t="shared" si="27"/>
        <v>10.790836165399135</v>
      </c>
      <c r="P424" s="4">
        <f>VLOOKUP(A424,RESULTS!$A:$M,13,FALSE)</f>
        <v>1</v>
      </c>
      <c r="Q424" s="4">
        <v>2</v>
      </c>
      <c r="R424" s="4" t="str">
        <f>IF(VLOOKUP(C424,rosie!B:J,8,FALSE)=0,"x_x_x_x",VLOOKUP(C424,rosie!B:J,8,FALSE))</f>
        <v>3_5_31_2023</v>
      </c>
    </row>
    <row r="425" spans="1:18" x14ac:dyDescent="0.2">
      <c r="A425" t="s">
        <v>154</v>
      </c>
      <c r="C425">
        <f t="shared" si="25"/>
        <v>40</v>
      </c>
      <c r="D425" t="str">
        <f t="shared" si="26"/>
        <v>40 (1)</v>
      </c>
      <c r="E425">
        <v>17.626999999999999</v>
      </c>
      <c r="F425">
        <v>17.63</v>
      </c>
      <c r="G425">
        <f>IFERROR(VLOOKUP(F425,'rt.comb'!$A:$B,2,FALSE),F425)</f>
        <v>17.63</v>
      </c>
      <c r="H425" t="str">
        <f>IFERROR(VLOOKUP(G425,compounds!$A:$D,4,FALSE),"")</f>
        <v/>
      </c>
      <c r="I425">
        <v>5469406</v>
      </c>
      <c r="J425" s="4">
        <f t="shared" si="24"/>
        <v>53631199</v>
      </c>
      <c r="K425" s="4">
        <f>VLOOKUP($C425,rosie!$B$7:$D$38,2,FALSE)</f>
        <v>3.29</v>
      </c>
      <c r="L425" s="4">
        <f>VLOOKUP(C425,rosie!$B$7:$F$66,5,FALSE)</f>
        <v>0.84</v>
      </c>
      <c r="M425" s="4">
        <f>VLOOKUP($C425,rosie!$B$7:$D$38,3,FALSE)</f>
        <v>1</v>
      </c>
      <c r="N425" s="4" t="str">
        <f>VLOOKUP($C425,rosie!$B$7:$E$38,4,FALSE)</f>
        <v>l</v>
      </c>
      <c r="O425" s="4">
        <f t="shared" si="27"/>
        <v>0.46496259611419166</v>
      </c>
      <c r="P425" s="4">
        <f>VLOOKUP(A425,RESULTS!$A:$M,13,FALSE)</f>
        <v>1</v>
      </c>
      <c r="Q425" s="4">
        <v>2</v>
      </c>
      <c r="R425" s="4" t="str">
        <f>IF(VLOOKUP(C425,rosie!B:J,8,FALSE)=0,"x_x_x_x",VLOOKUP(C425,rosie!B:J,8,FALSE))</f>
        <v>3_5_31_2023</v>
      </c>
    </row>
    <row r="426" spans="1:18" x14ac:dyDescent="0.2">
      <c r="A426" t="s">
        <v>154</v>
      </c>
      <c r="C426">
        <f t="shared" si="25"/>
        <v>40</v>
      </c>
      <c r="D426" t="str">
        <f t="shared" si="26"/>
        <v>40 (1)</v>
      </c>
      <c r="E426">
        <v>17.917000000000002</v>
      </c>
      <c r="F426">
        <v>17.920000000000002</v>
      </c>
      <c r="G426">
        <f>IFERROR(VLOOKUP(F426,'rt.comb'!$A:$B,2,FALSE),F426)</f>
        <v>17.920000000000002</v>
      </c>
      <c r="H426" t="str">
        <f>IFERROR(VLOOKUP(G426,compounds!$A:$D,4,FALSE),"")</f>
        <v/>
      </c>
      <c r="I426">
        <v>23750098</v>
      </c>
      <c r="J426" s="4">
        <f t="shared" si="24"/>
        <v>53631199</v>
      </c>
      <c r="K426" s="4">
        <f>VLOOKUP($C426,rosie!$B$7:$D$38,2,FALSE)</f>
        <v>3.29</v>
      </c>
      <c r="L426" s="4">
        <f>VLOOKUP(C426,rosie!$B$7:$F$66,5,FALSE)</f>
        <v>0.84</v>
      </c>
      <c r="M426" s="4">
        <f>VLOOKUP($C426,rosie!$B$7:$D$38,3,FALSE)</f>
        <v>1</v>
      </c>
      <c r="N426" s="4" t="str">
        <f>VLOOKUP($C426,rosie!$B$7:$E$38,4,FALSE)</f>
        <v>l</v>
      </c>
      <c r="O426" s="4">
        <f t="shared" si="27"/>
        <v>2.0190322722515885</v>
      </c>
      <c r="P426" s="4">
        <f>VLOOKUP(A426,RESULTS!$A:$M,13,FALSE)</f>
        <v>1</v>
      </c>
      <c r="Q426" s="4">
        <v>2</v>
      </c>
      <c r="R426" s="4" t="str">
        <f>IF(VLOOKUP(C426,rosie!B:J,8,FALSE)=0,"x_x_x_x",VLOOKUP(C426,rosie!B:J,8,FALSE))</f>
        <v>3_5_31_2023</v>
      </c>
    </row>
    <row r="427" spans="1:18" x14ac:dyDescent="0.2">
      <c r="A427" t="s">
        <v>154</v>
      </c>
      <c r="C427">
        <f t="shared" si="25"/>
        <v>40</v>
      </c>
      <c r="D427" t="str">
        <f t="shared" si="26"/>
        <v>40 (1)</v>
      </c>
      <c r="E427">
        <v>18.177</v>
      </c>
      <c r="F427">
        <v>18.18</v>
      </c>
      <c r="G427">
        <f>IFERROR(VLOOKUP(F427,'rt.comb'!$A:$B,2,FALSE),F427)</f>
        <v>18.18</v>
      </c>
      <c r="H427" t="str">
        <f>IFERROR(VLOOKUP(G427,compounds!$A:$D,4,FALSE),"")</f>
        <v>methylacetophenone</v>
      </c>
      <c r="I427">
        <v>65910349</v>
      </c>
      <c r="J427" s="4">
        <f t="shared" si="24"/>
        <v>53631199</v>
      </c>
      <c r="K427" s="4">
        <f>VLOOKUP($C427,rosie!$B$7:$D$38,2,FALSE)</f>
        <v>3.29</v>
      </c>
      <c r="L427" s="4">
        <f>VLOOKUP(C427,rosie!$B$7:$F$66,5,FALSE)</f>
        <v>0.84</v>
      </c>
      <c r="M427" s="4">
        <f>VLOOKUP($C427,rosie!$B$7:$D$38,3,FALSE)</f>
        <v>1</v>
      </c>
      <c r="N427" s="4" t="str">
        <f>VLOOKUP($C427,rosie!$B$7:$E$38,4,FALSE)</f>
        <v>l</v>
      </c>
      <c r="O427" s="4">
        <f t="shared" si="27"/>
        <v>5.603139898890741</v>
      </c>
      <c r="P427" s="4">
        <f>VLOOKUP(A427,RESULTS!$A:$M,13,FALSE)</f>
        <v>1</v>
      </c>
      <c r="Q427" s="4">
        <v>2</v>
      </c>
      <c r="R427" s="4" t="str">
        <f>IF(VLOOKUP(C427,rosie!B:J,8,FALSE)=0,"x_x_x_x",VLOOKUP(C427,rosie!B:J,8,FALSE))</f>
        <v>3_5_31_2023</v>
      </c>
    </row>
    <row r="428" spans="1:18" x14ac:dyDescent="0.2">
      <c r="A428" t="s">
        <v>154</v>
      </c>
      <c r="C428">
        <f t="shared" si="25"/>
        <v>40</v>
      </c>
      <c r="D428" t="str">
        <f t="shared" si="26"/>
        <v>40 (1)</v>
      </c>
      <c r="E428">
        <v>18.59</v>
      </c>
      <c r="F428">
        <v>18.59</v>
      </c>
      <c r="G428">
        <f>IFERROR(VLOOKUP(F428,'rt.comb'!$A:$B,2,FALSE),F428)</f>
        <v>18.59</v>
      </c>
      <c r="H428" t="str">
        <f>IFERROR(VLOOKUP(G428,compounds!$A:$D,4,FALSE),"")</f>
        <v/>
      </c>
      <c r="I428">
        <v>17136547</v>
      </c>
      <c r="J428" s="4">
        <f t="shared" si="24"/>
        <v>53631199</v>
      </c>
      <c r="K428" s="4">
        <f>VLOOKUP($C428,rosie!$B$7:$D$38,2,FALSE)</f>
        <v>3.29</v>
      </c>
      <c r="L428" s="4">
        <f>VLOOKUP(C428,rosie!$B$7:$F$66,5,FALSE)</f>
        <v>0.84</v>
      </c>
      <c r="M428" s="4">
        <f>VLOOKUP($C428,rosie!$B$7:$D$38,3,FALSE)</f>
        <v>1</v>
      </c>
      <c r="N428" s="4" t="str">
        <f>VLOOKUP($C428,rosie!$B$7:$E$38,4,FALSE)</f>
        <v>l</v>
      </c>
      <c r="O428" s="4">
        <f t="shared" si="27"/>
        <v>1.4568041541536436</v>
      </c>
      <c r="P428" s="4">
        <f>VLOOKUP(A428,RESULTS!$A:$M,13,FALSE)</f>
        <v>1</v>
      </c>
      <c r="Q428" s="4">
        <v>2</v>
      </c>
      <c r="R428" s="4" t="str">
        <f>IF(VLOOKUP(C428,rosie!B:J,8,FALSE)=0,"x_x_x_x",VLOOKUP(C428,rosie!B:J,8,FALSE))</f>
        <v>3_5_31_2023</v>
      </c>
    </row>
    <row r="429" spans="1:18" x14ac:dyDescent="0.2">
      <c r="A429" t="s">
        <v>154</v>
      </c>
      <c r="C429">
        <f t="shared" si="25"/>
        <v>40</v>
      </c>
      <c r="D429" t="str">
        <f t="shared" si="26"/>
        <v>40 (1)</v>
      </c>
      <c r="E429">
        <v>18.693000000000001</v>
      </c>
      <c r="F429">
        <v>18.690000000000001</v>
      </c>
      <c r="G429">
        <f>IFERROR(VLOOKUP(F429,'rt.comb'!$A:$B,2,FALSE),F429)</f>
        <v>18.690000000000001</v>
      </c>
      <c r="H429" t="str">
        <f>IFERROR(VLOOKUP(G429,compounds!$A:$D,4,FALSE),"")</f>
        <v/>
      </c>
      <c r="I429">
        <v>43235815</v>
      </c>
      <c r="J429" s="4">
        <f t="shared" si="24"/>
        <v>53631199</v>
      </c>
      <c r="K429" s="4">
        <f>VLOOKUP($C429,rosie!$B$7:$D$38,2,FALSE)</f>
        <v>3.29</v>
      </c>
      <c r="L429" s="4">
        <f>VLOOKUP(C429,rosie!$B$7:$F$66,5,FALSE)</f>
        <v>0.84</v>
      </c>
      <c r="M429" s="4">
        <f>VLOOKUP($C429,rosie!$B$7:$D$38,3,FALSE)</f>
        <v>1</v>
      </c>
      <c r="N429" s="4" t="str">
        <f>VLOOKUP($C429,rosie!$B$7:$E$38,4,FALSE)</f>
        <v>l</v>
      </c>
      <c r="O429" s="4">
        <f t="shared" si="27"/>
        <v>3.6755429725847577</v>
      </c>
      <c r="P429" s="4">
        <f>VLOOKUP(A429,RESULTS!$A:$M,13,FALSE)</f>
        <v>1</v>
      </c>
      <c r="Q429" s="4">
        <v>2</v>
      </c>
      <c r="R429" s="4" t="str">
        <f>IF(VLOOKUP(C429,rosie!B:J,8,FALSE)=0,"x_x_x_x",VLOOKUP(C429,rosie!B:J,8,FALSE))</f>
        <v>3_5_31_2023</v>
      </c>
    </row>
    <row r="430" spans="1:18" x14ac:dyDescent="0.2">
      <c r="A430" t="s">
        <v>154</v>
      </c>
      <c r="C430">
        <f t="shared" si="25"/>
        <v>40</v>
      </c>
      <c r="D430" t="str">
        <f t="shared" si="26"/>
        <v>40 (1)</v>
      </c>
      <c r="E430">
        <v>18.989000000000001</v>
      </c>
      <c r="F430">
        <v>18.989999999999998</v>
      </c>
      <c r="G430">
        <f>IFERROR(VLOOKUP(F430,'rt.comb'!$A:$B,2,FALSE),F430)</f>
        <v>18.989999999999998</v>
      </c>
      <c r="H430" t="str">
        <f>IFERROR(VLOOKUP(G430,compounds!$A:$D,4,FALSE),"")</f>
        <v>methylnaphthalene</v>
      </c>
      <c r="I430">
        <v>36104970</v>
      </c>
      <c r="J430" s="4">
        <f t="shared" si="24"/>
        <v>53631199</v>
      </c>
      <c r="K430" s="4">
        <f>VLOOKUP($C430,rosie!$B$7:$D$38,2,FALSE)</f>
        <v>3.29</v>
      </c>
      <c r="L430" s="4">
        <f>VLOOKUP(C430,rosie!$B$7:$F$66,5,FALSE)</f>
        <v>0.84</v>
      </c>
      <c r="M430" s="4">
        <f>VLOOKUP($C430,rosie!$B$7:$D$38,3,FALSE)</f>
        <v>1</v>
      </c>
      <c r="N430" s="4" t="str">
        <f>VLOOKUP($C430,rosie!$B$7:$E$38,4,FALSE)</f>
        <v>l</v>
      </c>
      <c r="O430" s="4">
        <f t="shared" si="27"/>
        <v>3.0693388978300398</v>
      </c>
      <c r="P430" s="4">
        <f>VLOOKUP(A430,RESULTS!$A:$M,13,FALSE)</f>
        <v>1</v>
      </c>
      <c r="Q430" s="4">
        <v>2</v>
      </c>
      <c r="R430" s="4" t="str">
        <f>IF(VLOOKUP(C430,rosie!B:J,8,FALSE)=0,"x_x_x_x",VLOOKUP(C430,rosie!B:J,8,FALSE))</f>
        <v>3_5_31_2023</v>
      </c>
    </row>
    <row r="431" spans="1:18" x14ac:dyDescent="0.2">
      <c r="A431" t="s">
        <v>154</v>
      </c>
      <c r="C431">
        <f t="shared" si="25"/>
        <v>40</v>
      </c>
      <c r="D431" t="str">
        <f t="shared" si="26"/>
        <v>40 (1)</v>
      </c>
      <c r="E431">
        <v>19.190000000000001</v>
      </c>
      <c r="F431">
        <v>19.190000000000001</v>
      </c>
      <c r="G431">
        <f>IFERROR(VLOOKUP(F431,'rt.comb'!$A:$B,2,FALSE),F431)</f>
        <v>19.190000000000001</v>
      </c>
      <c r="H431" t="str">
        <f>IFERROR(VLOOKUP(G431,compounds!$A:$D,4,FALSE),"")</f>
        <v/>
      </c>
      <c r="I431">
        <v>5869447</v>
      </c>
      <c r="J431" s="4">
        <f t="shared" si="24"/>
        <v>53631199</v>
      </c>
      <c r="K431" s="4">
        <f>VLOOKUP($C431,rosie!$B$7:$D$38,2,FALSE)</f>
        <v>3.29</v>
      </c>
      <c r="L431" s="4">
        <f>VLOOKUP(C431,rosie!$B$7:$F$66,5,FALSE)</f>
        <v>0.84</v>
      </c>
      <c r="M431" s="4">
        <f>VLOOKUP($C431,rosie!$B$7:$D$38,3,FALSE)</f>
        <v>1</v>
      </c>
      <c r="N431" s="4" t="str">
        <f>VLOOKUP($C431,rosie!$B$7:$E$38,4,FALSE)</f>
        <v>l</v>
      </c>
      <c r="O431" s="4">
        <f t="shared" si="27"/>
        <v>0.49897069533230004</v>
      </c>
      <c r="P431" s="4">
        <f>VLOOKUP(A431,RESULTS!$A:$M,13,FALSE)</f>
        <v>1</v>
      </c>
      <c r="Q431" s="4">
        <v>2</v>
      </c>
      <c r="R431" s="4" t="str">
        <f>IF(VLOOKUP(C431,rosie!B:J,8,FALSE)=0,"x_x_x_x",VLOOKUP(C431,rosie!B:J,8,FALSE))</f>
        <v>3_5_31_2023</v>
      </c>
    </row>
    <row r="432" spans="1:18" x14ac:dyDescent="0.2">
      <c r="A432" t="s">
        <v>154</v>
      </c>
      <c r="C432">
        <f t="shared" si="25"/>
        <v>40</v>
      </c>
      <c r="D432" t="str">
        <f t="shared" si="26"/>
        <v>40 (1)</v>
      </c>
      <c r="E432">
        <v>19.396999999999998</v>
      </c>
      <c r="F432">
        <v>19.399999999999999</v>
      </c>
      <c r="G432">
        <f>IFERROR(VLOOKUP(F432,'rt.comb'!$A:$B,2,FALSE),F432)</f>
        <v>19.399999999999999</v>
      </c>
      <c r="H432" t="str">
        <f>IFERROR(VLOOKUP(G432,compounds!$A:$D,4,FALSE),"")</f>
        <v>undecanal_c</v>
      </c>
      <c r="I432">
        <v>35128120</v>
      </c>
      <c r="J432" s="4">
        <f t="shared" si="24"/>
        <v>53631199</v>
      </c>
      <c r="K432" s="4">
        <f>VLOOKUP($C432,rosie!$B$7:$D$38,2,FALSE)</f>
        <v>3.29</v>
      </c>
      <c r="L432" s="4">
        <f>VLOOKUP(C432,rosie!$B$7:$F$66,5,FALSE)</f>
        <v>0.84</v>
      </c>
      <c r="M432" s="4">
        <f>VLOOKUP($C432,rosie!$B$7:$D$38,3,FALSE)</f>
        <v>1</v>
      </c>
      <c r="N432" s="4" t="str">
        <f>VLOOKUP($C432,rosie!$B$7:$E$38,4,FALSE)</f>
        <v>l</v>
      </c>
      <c r="O432" s="4">
        <f t="shared" si="27"/>
        <v>2.9862953804875443</v>
      </c>
      <c r="P432" s="4">
        <f>VLOOKUP(A432,RESULTS!$A:$M,13,FALSE)</f>
        <v>1</v>
      </c>
      <c r="Q432" s="4">
        <v>2</v>
      </c>
      <c r="R432" s="4" t="str">
        <f>IF(VLOOKUP(C432,rosie!B:J,8,FALSE)=0,"x_x_x_x",VLOOKUP(C432,rosie!B:J,8,FALSE))</f>
        <v>3_5_31_2023</v>
      </c>
    </row>
    <row r="433" spans="1:18" x14ac:dyDescent="0.2">
      <c r="A433" t="s">
        <v>154</v>
      </c>
      <c r="C433">
        <f t="shared" si="25"/>
        <v>40</v>
      </c>
      <c r="D433" t="str">
        <f t="shared" si="26"/>
        <v>40 (1)</v>
      </c>
      <c r="E433">
        <v>19.452999999999999</v>
      </c>
      <c r="F433">
        <v>19.45</v>
      </c>
      <c r="G433">
        <f>IFERROR(VLOOKUP(F433,'rt.comb'!$A:$B,2,FALSE),F433)</f>
        <v>19.45</v>
      </c>
      <c r="H433" t="str">
        <f>IFERROR(VLOOKUP(G433,compounds!$A:$D,4,FALSE),"")</f>
        <v/>
      </c>
      <c r="I433">
        <v>22085341</v>
      </c>
      <c r="J433" s="4">
        <f t="shared" si="24"/>
        <v>53631199</v>
      </c>
      <c r="K433" s="4">
        <f>VLOOKUP($C433,rosie!$B$7:$D$38,2,FALSE)</f>
        <v>3.29</v>
      </c>
      <c r="L433" s="4">
        <f>VLOOKUP(C433,rosie!$B$7:$F$66,5,FALSE)</f>
        <v>0.84</v>
      </c>
      <c r="M433" s="4">
        <f>VLOOKUP($C433,rosie!$B$7:$D$38,3,FALSE)</f>
        <v>1</v>
      </c>
      <c r="N433" s="4" t="str">
        <f>VLOOKUP($C433,rosie!$B$7:$E$38,4,FALSE)</f>
        <v>l</v>
      </c>
      <c r="O433" s="4">
        <f t="shared" si="27"/>
        <v>1.8775087253400455</v>
      </c>
      <c r="P433" s="4">
        <f>VLOOKUP(A433,RESULTS!$A:$M,13,FALSE)</f>
        <v>1</v>
      </c>
      <c r="Q433" s="4">
        <v>2</v>
      </c>
      <c r="R433" s="4" t="str">
        <f>IF(VLOOKUP(C433,rosie!B:J,8,FALSE)=0,"x_x_x_x",VLOOKUP(C433,rosie!B:J,8,FALSE))</f>
        <v>3_5_31_2023</v>
      </c>
    </row>
    <row r="434" spans="1:18" x14ac:dyDescent="0.2">
      <c r="A434" t="s">
        <v>154</v>
      </c>
      <c r="C434">
        <f t="shared" si="25"/>
        <v>40</v>
      </c>
      <c r="D434" t="str">
        <f t="shared" si="26"/>
        <v>40 (1)</v>
      </c>
      <c r="E434">
        <v>19.503</v>
      </c>
      <c r="F434">
        <v>19.5</v>
      </c>
      <c r="G434">
        <f>IFERROR(VLOOKUP(F434,'rt.comb'!$A:$B,2,FALSE),F434)</f>
        <v>19.5</v>
      </c>
      <c r="H434" t="str">
        <f>IFERROR(VLOOKUP(G434,compounds!$A:$D,4,FALSE),"")</f>
        <v>standard</v>
      </c>
      <c r="I434">
        <v>53631199</v>
      </c>
      <c r="J434" s="4">
        <f t="shared" si="24"/>
        <v>53631199</v>
      </c>
      <c r="K434" s="4">
        <f>VLOOKUP($C434,rosie!$B$7:$D$38,2,FALSE)</f>
        <v>3.29</v>
      </c>
      <c r="L434" s="4">
        <f>VLOOKUP(C434,rosie!$B$7:$F$66,5,FALSE)</f>
        <v>0.84</v>
      </c>
      <c r="M434" s="4">
        <f>VLOOKUP($C434,rosie!$B$7:$D$38,3,FALSE)</f>
        <v>1</v>
      </c>
      <c r="N434" s="4" t="str">
        <f>VLOOKUP($C434,rosie!$B$7:$E$38,4,FALSE)</f>
        <v>l</v>
      </c>
      <c r="O434" s="4">
        <f t="shared" si="27"/>
        <v>4.5592705167173255</v>
      </c>
      <c r="P434" s="4">
        <f>VLOOKUP(A434,RESULTS!$A:$M,13,FALSE)</f>
        <v>1</v>
      </c>
      <c r="Q434" s="4">
        <v>2</v>
      </c>
      <c r="R434" s="4" t="str">
        <f>IF(VLOOKUP(C434,rosie!B:J,8,FALSE)=0,"x_x_x_x",VLOOKUP(C434,rosie!B:J,8,FALSE))</f>
        <v>3_5_31_2023</v>
      </c>
    </row>
    <row r="435" spans="1:18" x14ac:dyDescent="0.2">
      <c r="A435" t="s">
        <v>154</v>
      </c>
      <c r="C435">
        <f t="shared" si="25"/>
        <v>40</v>
      </c>
      <c r="D435" t="str">
        <f t="shared" si="26"/>
        <v>40 (1)</v>
      </c>
      <c r="E435">
        <v>20.13</v>
      </c>
      <c r="F435">
        <v>20.13</v>
      </c>
      <c r="G435">
        <f>IFERROR(VLOOKUP(F435,'rt.comb'!$A:$B,2,FALSE),F435)</f>
        <v>20.13</v>
      </c>
      <c r="H435" t="str">
        <f>IFERROR(VLOOKUP(G435,compounds!$A:$D,4,FALSE),"")</f>
        <v/>
      </c>
      <c r="I435">
        <v>24257666</v>
      </c>
      <c r="J435" s="4">
        <f t="shared" si="24"/>
        <v>53631199</v>
      </c>
      <c r="K435" s="4">
        <f>VLOOKUP($C435,rosie!$B$7:$D$38,2,FALSE)</f>
        <v>3.29</v>
      </c>
      <c r="L435" s="4">
        <f>VLOOKUP(C435,rosie!$B$7:$F$66,5,FALSE)</f>
        <v>0.84</v>
      </c>
      <c r="M435" s="4">
        <f>VLOOKUP($C435,rosie!$B$7:$D$38,3,FALSE)</f>
        <v>1</v>
      </c>
      <c r="N435" s="4" t="str">
        <f>VLOOKUP($C435,rosie!$B$7:$E$38,4,FALSE)</f>
        <v>l</v>
      </c>
      <c r="O435" s="4">
        <f t="shared" si="27"/>
        <v>2.0621814067251472</v>
      </c>
      <c r="P435" s="4">
        <f>VLOOKUP(A435,RESULTS!$A:$M,13,FALSE)</f>
        <v>1</v>
      </c>
      <c r="Q435" s="4">
        <v>2</v>
      </c>
      <c r="R435" s="4" t="str">
        <f>IF(VLOOKUP(C435,rosie!B:J,8,FALSE)=0,"x_x_x_x",VLOOKUP(C435,rosie!B:J,8,FALSE))</f>
        <v>3_5_31_2023</v>
      </c>
    </row>
    <row r="436" spans="1:18" x14ac:dyDescent="0.2">
      <c r="A436" t="s">
        <v>154</v>
      </c>
      <c r="C436">
        <f t="shared" si="25"/>
        <v>40</v>
      </c>
      <c r="D436" t="str">
        <f t="shared" si="26"/>
        <v>40 (1)</v>
      </c>
      <c r="E436">
        <v>20.193999999999999</v>
      </c>
      <c r="F436">
        <v>20.190000000000001</v>
      </c>
      <c r="G436">
        <f>IFERROR(VLOOKUP(F436,'rt.comb'!$A:$B,2,FALSE),F436)</f>
        <v>20.190000000000001</v>
      </c>
      <c r="H436" t="str">
        <f>IFERROR(VLOOKUP(G436,compounds!$A:$D,4,FALSE),"")</f>
        <v/>
      </c>
      <c r="I436">
        <v>26310840</v>
      </c>
      <c r="J436" s="4">
        <f t="shared" si="24"/>
        <v>53631199</v>
      </c>
      <c r="K436" s="4">
        <f>VLOOKUP($C436,rosie!$B$7:$D$38,2,FALSE)</f>
        <v>3.29</v>
      </c>
      <c r="L436" s="4">
        <f>VLOOKUP(C436,rosie!$B$7:$F$66,5,FALSE)</f>
        <v>0.84</v>
      </c>
      <c r="M436" s="4">
        <f>VLOOKUP($C436,rosie!$B$7:$D$38,3,FALSE)</f>
        <v>1</v>
      </c>
      <c r="N436" s="4" t="str">
        <f>VLOOKUP($C436,rosie!$B$7:$E$38,4,FALSE)</f>
        <v>l</v>
      </c>
      <c r="O436" s="4">
        <f t="shared" si="27"/>
        <v>2.2367248787793628</v>
      </c>
      <c r="P436" s="4">
        <f>VLOOKUP(A436,RESULTS!$A:$M,13,FALSE)</f>
        <v>1</v>
      </c>
      <c r="Q436" s="4">
        <v>2</v>
      </c>
      <c r="R436" s="4" t="str">
        <f>IF(VLOOKUP(C436,rosie!B:J,8,FALSE)=0,"x_x_x_x",VLOOKUP(C436,rosie!B:J,8,FALSE))</f>
        <v>3_5_31_2023</v>
      </c>
    </row>
    <row r="437" spans="1:18" x14ac:dyDescent="0.2">
      <c r="A437" t="s">
        <v>154</v>
      </c>
      <c r="C437">
        <f t="shared" si="25"/>
        <v>40</v>
      </c>
      <c r="D437" t="str">
        <f t="shared" si="26"/>
        <v>40 (1)</v>
      </c>
      <c r="E437">
        <v>20.899000000000001</v>
      </c>
      <c r="F437">
        <v>20.9</v>
      </c>
      <c r="G437">
        <f>IFERROR(VLOOKUP(F437,'rt.comb'!$A:$B,2,FALSE),F437)</f>
        <v>20.9</v>
      </c>
      <c r="H437" t="str">
        <f>IFERROR(VLOOKUP(G437,compounds!$A:$D,4,FALSE),"")</f>
        <v>2undecanal</v>
      </c>
      <c r="I437">
        <v>9983725</v>
      </c>
      <c r="J437" s="4">
        <f t="shared" si="24"/>
        <v>53631199</v>
      </c>
      <c r="K437" s="4">
        <f>VLOOKUP($C437,rosie!$B$7:$D$38,2,FALSE)</f>
        <v>3.29</v>
      </c>
      <c r="L437" s="4">
        <f>VLOOKUP(C437,rosie!$B$7:$F$66,5,FALSE)</f>
        <v>0.84</v>
      </c>
      <c r="M437" s="4">
        <f>VLOOKUP($C437,rosie!$B$7:$D$38,3,FALSE)</f>
        <v>1</v>
      </c>
      <c r="N437" s="4" t="str">
        <f>VLOOKUP($C437,rosie!$B$7:$E$38,4,FALSE)</f>
        <v>l</v>
      </c>
      <c r="O437" s="4">
        <f t="shared" si="27"/>
        <v>0.84873178090822998</v>
      </c>
      <c r="P437" s="4">
        <f>VLOOKUP(A437,RESULTS!$A:$M,13,FALSE)</f>
        <v>1</v>
      </c>
      <c r="Q437" s="4">
        <v>2</v>
      </c>
      <c r="R437" s="4" t="str">
        <f>IF(VLOOKUP(C437,rosie!B:J,8,FALSE)=0,"x_x_x_x",VLOOKUP(C437,rosie!B:J,8,FALSE))</f>
        <v>3_5_31_2023</v>
      </c>
    </row>
    <row r="438" spans="1:18" x14ac:dyDescent="0.2">
      <c r="A438" t="s">
        <v>154</v>
      </c>
      <c r="C438">
        <f t="shared" si="25"/>
        <v>40</v>
      </c>
      <c r="D438" t="str">
        <f t="shared" si="26"/>
        <v>40 (1)</v>
      </c>
      <c r="E438">
        <v>21.632999999999999</v>
      </c>
      <c r="F438">
        <v>21.63</v>
      </c>
      <c r="G438">
        <f>IFERROR(VLOOKUP(F438,'rt.comb'!$A:$B,2,FALSE),F438)</f>
        <v>21.63</v>
      </c>
      <c r="H438" t="str">
        <f>IFERROR(VLOOKUP(G438,compounds!$A:$D,4,FALSE),"")</f>
        <v/>
      </c>
      <c r="I438">
        <v>5808409</v>
      </c>
      <c r="J438" s="4">
        <f t="shared" si="24"/>
        <v>53631199</v>
      </c>
      <c r="K438" s="4">
        <f>VLOOKUP($C438,rosie!$B$7:$D$38,2,FALSE)</f>
        <v>3.29</v>
      </c>
      <c r="L438" s="4">
        <f>VLOOKUP(C438,rosie!$B$7:$F$66,5,FALSE)</f>
        <v>0.84</v>
      </c>
      <c r="M438" s="4">
        <f>VLOOKUP($C438,rosie!$B$7:$D$38,3,FALSE)</f>
        <v>1</v>
      </c>
      <c r="N438" s="4" t="str">
        <f>VLOOKUP($C438,rosie!$B$7:$E$38,4,FALSE)</f>
        <v>l</v>
      </c>
      <c r="O438" s="4">
        <f t="shared" si="27"/>
        <v>0.49378176129785134</v>
      </c>
      <c r="P438" s="4">
        <f>VLOOKUP(A438,RESULTS!$A:$M,13,FALSE)</f>
        <v>1</v>
      </c>
      <c r="Q438" s="4">
        <v>2</v>
      </c>
      <c r="R438" s="4" t="str">
        <f>IF(VLOOKUP(C438,rosie!B:J,8,FALSE)=0,"x_x_x_x",VLOOKUP(C438,rosie!B:J,8,FALSE))</f>
        <v>3_5_31_2023</v>
      </c>
    </row>
    <row r="439" spans="1:18" x14ac:dyDescent="0.2">
      <c r="A439" t="s">
        <v>154</v>
      </c>
      <c r="C439">
        <f t="shared" si="25"/>
        <v>40</v>
      </c>
      <c r="D439" t="str">
        <f t="shared" si="26"/>
        <v>40 (1)</v>
      </c>
      <c r="E439">
        <v>21.835999999999999</v>
      </c>
      <c r="F439">
        <v>21.84</v>
      </c>
      <c r="G439">
        <f>IFERROR(VLOOKUP(F439,'rt.comb'!$A:$B,2,FALSE),F439)</f>
        <v>21.84</v>
      </c>
      <c r="H439" t="str">
        <f>IFERROR(VLOOKUP(G439,compounds!$A:$D,4,FALSE),"")</f>
        <v>tetradecane</v>
      </c>
      <c r="I439">
        <v>49670217</v>
      </c>
      <c r="J439" s="4">
        <f t="shared" si="24"/>
        <v>53631199</v>
      </c>
      <c r="K439" s="4">
        <f>VLOOKUP($C439,rosie!$B$7:$D$38,2,FALSE)</f>
        <v>3.29</v>
      </c>
      <c r="L439" s="4">
        <f>VLOOKUP(C439,rosie!$B$7:$F$66,5,FALSE)</f>
        <v>0.84</v>
      </c>
      <c r="M439" s="4">
        <f>VLOOKUP($C439,rosie!$B$7:$D$38,3,FALSE)</f>
        <v>1</v>
      </c>
      <c r="N439" s="4" t="str">
        <f>VLOOKUP($C439,rosie!$B$7:$E$38,4,FALSE)</f>
        <v>l</v>
      </c>
      <c r="O439" s="4">
        <f t="shared" si="27"/>
        <v>4.222541359313106</v>
      </c>
      <c r="P439" s="4">
        <f>VLOOKUP(A439,RESULTS!$A:$M,13,FALSE)</f>
        <v>1</v>
      </c>
      <c r="Q439" s="4">
        <v>2</v>
      </c>
      <c r="R439" s="4" t="str">
        <f>IF(VLOOKUP(C439,rosie!B:J,8,FALSE)=0,"x_x_x_x",VLOOKUP(C439,rosie!B:J,8,FALSE))</f>
        <v>3_5_31_2023</v>
      </c>
    </row>
    <row r="440" spans="1:18" x14ac:dyDescent="0.2">
      <c r="A440" t="s">
        <v>154</v>
      </c>
      <c r="C440">
        <f t="shared" si="25"/>
        <v>40</v>
      </c>
      <c r="D440" t="str">
        <f t="shared" si="26"/>
        <v>40 (1)</v>
      </c>
      <c r="E440">
        <v>22.074999999999999</v>
      </c>
      <c r="F440">
        <v>22.08</v>
      </c>
      <c r="G440">
        <f>IFERROR(VLOOKUP(F440,'rt.comb'!$A:$B,2,FALSE),F440)</f>
        <v>22.07</v>
      </c>
      <c r="H440" t="str">
        <f>IFERROR(VLOOKUP(G440,compounds!$A:$D,4,FALSE),"")</f>
        <v>dodecanal</v>
      </c>
      <c r="I440">
        <v>42873171</v>
      </c>
      <c r="J440" s="4">
        <f t="shared" si="24"/>
        <v>53631199</v>
      </c>
      <c r="K440" s="4">
        <f>VLOOKUP($C440,rosie!$B$7:$D$38,2,FALSE)</f>
        <v>3.29</v>
      </c>
      <c r="L440" s="4">
        <f>VLOOKUP(C440,rosie!$B$7:$F$66,5,FALSE)</f>
        <v>0.84</v>
      </c>
      <c r="M440" s="4">
        <f>VLOOKUP($C440,rosie!$B$7:$D$38,3,FALSE)</f>
        <v>1</v>
      </c>
      <c r="N440" s="4" t="str">
        <f>VLOOKUP($C440,rosie!$B$7:$E$38,4,FALSE)</f>
        <v>l</v>
      </c>
      <c r="O440" s="4">
        <f t="shared" si="27"/>
        <v>3.6447140497172223</v>
      </c>
      <c r="P440" s="4">
        <f>VLOOKUP(A440,RESULTS!$A:$M,13,FALSE)</f>
        <v>1</v>
      </c>
      <c r="Q440" s="4">
        <v>2</v>
      </c>
      <c r="R440" s="4" t="str">
        <f>IF(VLOOKUP(C440,rosie!B:J,8,FALSE)=0,"x_x_x_x",VLOOKUP(C440,rosie!B:J,8,FALSE))</f>
        <v>3_5_31_2023</v>
      </c>
    </row>
    <row r="441" spans="1:18" x14ac:dyDescent="0.2">
      <c r="A441" t="s">
        <v>154</v>
      </c>
      <c r="C441">
        <f t="shared" si="25"/>
        <v>40</v>
      </c>
      <c r="D441" t="str">
        <f t="shared" si="26"/>
        <v>40 (1)</v>
      </c>
      <c r="E441">
        <v>22.286000000000001</v>
      </c>
      <c r="F441">
        <v>22.29</v>
      </c>
      <c r="G441">
        <f>IFERROR(VLOOKUP(F441,'rt.comb'!$A:$B,2,FALSE),F441)</f>
        <v>22.29</v>
      </c>
      <c r="H441" t="str">
        <f>IFERROR(VLOOKUP(G441,compounds!$A:$D,4,FALSE),"")</f>
        <v>tetramethyldiol</v>
      </c>
      <c r="I441">
        <v>18840447</v>
      </c>
      <c r="J441" s="4">
        <f t="shared" si="24"/>
        <v>53631199</v>
      </c>
      <c r="K441" s="4">
        <f>VLOOKUP($C441,rosie!$B$7:$D$38,2,FALSE)</f>
        <v>3.29</v>
      </c>
      <c r="L441" s="4">
        <f>VLOOKUP(C441,rosie!$B$7:$F$66,5,FALSE)</f>
        <v>0.84</v>
      </c>
      <c r="M441" s="4">
        <f>VLOOKUP($C441,rosie!$B$7:$D$38,3,FALSE)</f>
        <v>1</v>
      </c>
      <c r="N441" s="4" t="str">
        <f>VLOOKUP($C441,rosie!$B$7:$E$38,4,FALSE)</f>
        <v>l</v>
      </c>
      <c r="O441" s="4">
        <f t="shared" si="27"/>
        <v>1.6016553075547573</v>
      </c>
      <c r="P441" s="4">
        <f>VLOOKUP(A441,RESULTS!$A:$M,13,FALSE)</f>
        <v>1</v>
      </c>
      <c r="Q441" s="4">
        <v>2</v>
      </c>
      <c r="R441" s="4" t="str">
        <f>IF(VLOOKUP(C441,rosie!B:J,8,FALSE)=0,"x_x_x_x",VLOOKUP(C441,rosie!B:J,8,FALSE))</f>
        <v>3_5_31_2023</v>
      </c>
    </row>
    <row r="442" spans="1:18" x14ac:dyDescent="0.2">
      <c r="A442" t="s">
        <v>154</v>
      </c>
      <c r="C442">
        <f t="shared" si="25"/>
        <v>40</v>
      </c>
      <c r="D442" t="str">
        <f t="shared" si="26"/>
        <v>40 (1)</v>
      </c>
      <c r="E442">
        <v>22.692</v>
      </c>
      <c r="F442">
        <v>22.69</v>
      </c>
      <c r="G442">
        <f>IFERROR(VLOOKUP(F442,'rt.comb'!$A:$B,2,FALSE),F442)</f>
        <v>22.69</v>
      </c>
      <c r="H442" t="str">
        <f>IFERROR(VLOOKUP(G442,compounds!$A:$D,4,FALSE),"")</f>
        <v/>
      </c>
      <c r="I442">
        <v>49086475</v>
      </c>
      <c r="J442" s="4">
        <f t="shared" si="24"/>
        <v>53631199</v>
      </c>
      <c r="K442" s="4">
        <f>VLOOKUP($C442,rosie!$B$7:$D$38,2,FALSE)</f>
        <v>3.29</v>
      </c>
      <c r="L442" s="4">
        <f>VLOOKUP(C442,rosie!$B$7:$F$66,5,FALSE)</f>
        <v>0.84</v>
      </c>
      <c r="M442" s="4">
        <f>VLOOKUP($C442,rosie!$B$7:$D$38,3,FALSE)</f>
        <v>1</v>
      </c>
      <c r="N442" s="4" t="str">
        <f>VLOOKUP($C442,rosie!$B$7:$E$38,4,FALSE)</f>
        <v>l</v>
      </c>
      <c r="O442" s="4">
        <f t="shared" si="27"/>
        <v>4.1729165562209802</v>
      </c>
      <c r="P442" s="4">
        <f>VLOOKUP(A442,RESULTS!$A:$M,13,FALSE)</f>
        <v>1</v>
      </c>
      <c r="Q442" s="4">
        <v>2</v>
      </c>
      <c r="R442" s="4" t="str">
        <f>IF(VLOOKUP(C442,rosie!B:J,8,FALSE)=0,"x_x_x_x",VLOOKUP(C442,rosie!B:J,8,FALSE))</f>
        <v>3_5_31_2023</v>
      </c>
    </row>
    <row r="443" spans="1:18" x14ac:dyDescent="0.2">
      <c r="A443" t="s">
        <v>154</v>
      </c>
      <c r="C443">
        <f t="shared" si="25"/>
        <v>40</v>
      </c>
      <c r="D443" t="str">
        <f t="shared" si="26"/>
        <v>40 (1)</v>
      </c>
      <c r="E443">
        <v>23.103000000000002</v>
      </c>
      <c r="F443">
        <v>23.1</v>
      </c>
      <c r="G443">
        <f>IFERROR(VLOOKUP(F443,'rt.comb'!$A:$B,2,FALSE),F443)</f>
        <v>23.1</v>
      </c>
      <c r="H443" t="str">
        <f>IFERROR(VLOOKUP(G443,compounds!$A:$D,4,FALSE),"")</f>
        <v/>
      </c>
      <c r="I443">
        <v>66629567</v>
      </c>
      <c r="J443" s="4">
        <f t="shared" si="24"/>
        <v>53631199</v>
      </c>
      <c r="K443" s="4">
        <f>VLOOKUP($C443,rosie!$B$7:$D$38,2,FALSE)</f>
        <v>3.29</v>
      </c>
      <c r="L443" s="4">
        <f>VLOOKUP(C443,rosie!$B$7:$F$66,5,FALSE)</f>
        <v>0.84</v>
      </c>
      <c r="M443" s="4">
        <f>VLOOKUP($C443,rosie!$B$7:$D$38,3,FALSE)</f>
        <v>1</v>
      </c>
      <c r="N443" s="4" t="str">
        <f>VLOOKUP($C443,rosie!$B$7:$E$38,4,FALSE)</f>
        <v>l</v>
      </c>
      <c r="O443" s="4">
        <f t="shared" si="27"/>
        <v>5.6642817246122288</v>
      </c>
      <c r="P443" s="4">
        <f>VLOOKUP(A443,RESULTS!$A:$M,13,FALSE)</f>
        <v>1</v>
      </c>
      <c r="Q443" s="4">
        <v>2</v>
      </c>
      <c r="R443" s="4" t="str">
        <f>IF(VLOOKUP(C443,rosie!B:J,8,FALSE)=0,"x_x_x_x",VLOOKUP(C443,rosie!B:J,8,FALSE))</f>
        <v>3_5_31_2023</v>
      </c>
    </row>
    <row r="444" spans="1:18" x14ac:dyDescent="0.2">
      <c r="A444" t="s">
        <v>154</v>
      </c>
      <c r="C444">
        <f t="shared" si="25"/>
        <v>40</v>
      </c>
      <c r="D444" t="str">
        <f t="shared" si="26"/>
        <v>40 (1)</v>
      </c>
      <c r="E444">
        <v>23.190999999999999</v>
      </c>
      <c r="F444">
        <v>23.19</v>
      </c>
      <c r="G444">
        <f>IFERROR(VLOOKUP(F444,'rt.comb'!$A:$B,2,FALSE),F444)</f>
        <v>23.19</v>
      </c>
      <c r="H444" t="str">
        <f>IFERROR(VLOOKUP(G444,compounds!$A:$D,4,FALSE),"")</f>
        <v/>
      </c>
      <c r="I444">
        <v>12767382</v>
      </c>
      <c r="J444" s="4">
        <f t="shared" si="24"/>
        <v>53631199</v>
      </c>
      <c r="K444" s="4">
        <f>VLOOKUP($C444,rosie!$B$7:$D$38,2,FALSE)</f>
        <v>3.29</v>
      </c>
      <c r="L444" s="4">
        <f>VLOOKUP(C444,rosie!$B$7:$F$66,5,FALSE)</f>
        <v>0.84</v>
      </c>
      <c r="M444" s="4">
        <f>VLOOKUP($C444,rosie!$B$7:$D$38,3,FALSE)</f>
        <v>1</v>
      </c>
      <c r="N444" s="4" t="str">
        <f>VLOOKUP($C444,rosie!$B$7:$E$38,4,FALSE)</f>
        <v>l</v>
      </c>
      <c r="O444" s="4">
        <f t="shared" si="27"/>
        <v>1.085374733618532</v>
      </c>
      <c r="P444" s="4">
        <f>VLOOKUP(A444,RESULTS!$A:$M,13,FALSE)</f>
        <v>1</v>
      </c>
      <c r="Q444" s="4">
        <v>2</v>
      </c>
      <c r="R444" s="4" t="str">
        <f>IF(VLOOKUP(C444,rosie!B:J,8,FALSE)=0,"x_x_x_x",VLOOKUP(C444,rosie!B:J,8,FALSE))</f>
        <v>3_5_31_2023</v>
      </c>
    </row>
    <row r="445" spans="1:18" x14ac:dyDescent="0.2">
      <c r="A445" t="s">
        <v>154</v>
      </c>
      <c r="C445">
        <f t="shared" si="25"/>
        <v>40</v>
      </c>
      <c r="D445" t="str">
        <f t="shared" si="26"/>
        <v>40 (1)</v>
      </c>
      <c r="E445">
        <v>23.452000000000002</v>
      </c>
      <c r="F445">
        <v>23.45</v>
      </c>
      <c r="G445">
        <f>IFERROR(VLOOKUP(F445,'rt.comb'!$A:$B,2,FALSE),F445)</f>
        <v>23.45</v>
      </c>
      <c r="H445" t="str">
        <f>IFERROR(VLOOKUP(G445,compounds!$A:$D,4,FALSE),"")</f>
        <v/>
      </c>
      <c r="I445">
        <v>11267716</v>
      </c>
      <c r="J445" s="4">
        <f t="shared" si="24"/>
        <v>53631199</v>
      </c>
      <c r="K445" s="4">
        <f>VLOOKUP($C445,rosie!$B$7:$D$38,2,FALSE)</f>
        <v>3.29</v>
      </c>
      <c r="L445" s="4">
        <f>VLOOKUP(C445,rosie!$B$7:$F$66,5,FALSE)</f>
        <v>0.84</v>
      </c>
      <c r="M445" s="4">
        <f>VLOOKUP($C445,rosie!$B$7:$D$38,3,FALSE)</f>
        <v>1</v>
      </c>
      <c r="N445" s="4" t="str">
        <f>VLOOKUP($C445,rosie!$B$7:$E$38,4,FALSE)</f>
        <v>l</v>
      </c>
      <c r="O445" s="4">
        <f t="shared" si="27"/>
        <v>0.95788582592651106</v>
      </c>
      <c r="P445" s="4">
        <f>VLOOKUP(A445,RESULTS!$A:$M,13,FALSE)</f>
        <v>1</v>
      </c>
      <c r="Q445" s="4">
        <v>2</v>
      </c>
      <c r="R445" s="4" t="str">
        <f>IF(VLOOKUP(C445,rosie!B:J,8,FALSE)=0,"x_x_x_x",VLOOKUP(C445,rosie!B:J,8,FALSE))</f>
        <v>3_5_31_2023</v>
      </c>
    </row>
    <row r="446" spans="1:18" x14ac:dyDescent="0.2">
      <c r="A446" t="s">
        <v>154</v>
      </c>
      <c r="C446">
        <f t="shared" si="25"/>
        <v>40</v>
      </c>
      <c r="D446" t="str">
        <f t="shared" si="26"/>
        <v>40 (1)</v>
      </c>
      <c r="E446">
        <v>23.541</v>
      </c>
      <c r="F446">
        <v>23.54</v>
      </c>
      <c r="G446">
        <f>IFERROR(VLOOKUP(F446,'rt.comb'!$A:$B,2,FALSE),F446)</f>
        <v>23.54</v>
      </c>
      <c r="H446" t="str">
        <f>IFERROR(VLOOKUP(G446,compounds!$A:$D,4,FALSE),"")</f>
        <v/>
      </c>
      <c r="I446">
        <v>12574543</v>
      </c>
      <c r="J446" s="4">
        <f t="shared" si="24"/>
        <v>53631199</v>
      </c>
      <c r="K446" s="4">
        <f>VLOOKUP($C446,rosie!$B$7:$D$38,2,FALSE)</f>
        <v>3.29</v>
      </c>
      <c r="L446" s="4">
        <f>VLOOKUP(C446,rosie!$B$7:$F$66,5,FALSE)</f>
        <v>0.84</v>
      </c>
      <c r="M446" s="4">
        <f>VLOOKUP($C446,rosie!$B$7:$D$38,3,FALSE)</f>
        <v>1</v>
      </c>
      <c r="N446" s="4" t="str">
        <f>VLOOKUP($C446,rosie!$B$7:$E$38,4,FALSE)</f>
        <v>l</v>
      </c>
      <c r="O446" s="4">
        <f t="shared" si="27"/>
        <v>1.0689811943435057</v>
      </c>
      <c r="P446" s="4">
        <f>VLOOKUP(A446,RESULTS!$A:$M,13,FALSE)</f>
        <v>1</v>
      </c>
      <c r="Q446" s="4">
        <v>2</v>
      </c>
      <c r="R446" s="4" t="str">
        <f>IF(VLOOKUP(C446,rosie!B:J,8,FALSE)=0,"x_x_x_x",VLOOKUP(C446,rosie!B:J,8,FALSE))</f>
        <v>3_5_31_2023</v>
      </c>
    </row>
    <row r="447" spans="1:18" x14ac:dyDescent="0.2">
      <c r="A447" t="s">
        <v>154</v>
      </c>
      <c r="C447">
        <f t="shared" si="25"/>
        <v>40</v>
      </c>
      <c r="D447" t="str">
        <f t="shared" si="26"/>
        <v>40 (1)</v>
      </c>
      <c r="E447">
        <v>24.146000000000001</v>
      </c>
      <c r="F447">
        <v>24.15</v>
      </c>
      <c r="G447">
        <f>IFERROR(VLOOKUP(F447,'rt.comb'!$A:$B,2,FALSE),F447)</f>
        <v>24.15</v>
      </c>
      <c r="H447" t="str">
        <f>IFERROR(VLOOKUP(G447,compounds!$A:$D,4,FALSE),"")</f>
        <v/>
      </c>
      <c r="I447">
        <v>6659434</v>
      </c>
      <c r="J447" s="4">
        <f t="shared" si="24"/>
        <v>53631199</v>
      </c>
      <c r="K447" s="4">
        <f>VLOOKUP($C447,rosie!$B$7:$D$38,2,FALSE)</f>
        <v>3.29</v>
      </c>
      <c r="L447" s="4">
        <f>VLOOKUP(C447,rosie!$B$7:$F$66,5,FALSE)</f>
        <v>0.84</v>
      </c>
      <c r="M447" s="4">
        <f>VLOOKUP($C447,rosie!$B$7:$D$38,3,FALSE)</f>
        <v>1</v>
      </c>
      <c r="N447" s="4" t="str">
        <f>VLOOKUP($C447,rosie!$B$7:$E$38,4,FALSE)</f>
        <v>l</v>
      </c>
      <c r="O447" s="4">
        <f t="shared" si="27"/>
        <v>0.56612870232912238</v>
      </c>
      <c r="P447" s="4">
        <f>VLOOKUP(A447,RESULTS!$A:$M,13,FALSE)</f>
        <v>1</v>
      </c>
      <c r="Q447" s="4">
        <v>2</v>
      </c>
      <c r="R447" s="4" t="str">
        <f>IF(VLOOKUP(C447,rosie!B:J,8,FALSE)=0,"x_x_x_x",VLOOKUP(C447,rosie!B:J,8,FALSE))</f>
        <v>3_5_31_2023</v>
      </c>
    </row>
    <row r="448" spans="1:18" x14ac:dyDescent="0.2">
      <c r="A448" t="s">
        <v>154</v>
      </c>
      <c r="C448">
        <f t="shared" si="25"/>
        <v>40</v>
      </c>
      <c r="D448" t="str">
        <f t="shared" si="26"/>
        <v>40 (1)</v>
      </c>
      <c r="E448">
        <v>24.332000000000001</v>
      </c>
      <c r="F448">
        <v>24.33</v>
      </c>
      <c r="G448">
        <f>IFERROR(VLOOKUP(F448,'rt.comb'!$A:$B,2,FALSE),F448)</f>
        <v>24.33</v>
      </c>
      <c r="H448" t="str">
        <f>IFERROR(VLOOKUP(G448,compounds!$A:$D,4,FALSE),"")</f>
        <v>pentadecane</v>
      </c>
      <c r="I448">
        <v>47038275</v>
      </c>
      <c r="J448" s="4">
        <f t="shared" si="24"/>
        <v>53631199</v>
      </c>
      <c r="K448" s="4">
        <f>VLOOKUP($C448,rosie!$B$7:$D$38,2,FALSE)</f>
        <v>3.29</v>
      </c>
      <c r="L448" s="4">
        <f>VLOOKUP(C448,rosie!$B$7:$F$66,5,FALSE)</f>
        <v>0.84</v>
      </c>
      <c r="M448" s="4">
        <f>VLOOKUP($C448,rosie!$B$7:$D$38,3,FALSE)</f>
        <v>1</v>
      </c>
      <c r="N448" s="4" t="str">
        <f>VLOOKUP($C448,rosie!$B$7:$E$38,4,FALSE)</f>
        <v>l</v>
      </c>
      <c r="O448" s="4">
        <f t="shared" si="27"/>
        <v>3.9987959315386861</v>
      </c>
      <c r="P448" s="4">
        <f>VLOOKUP(A448,RESULTS!$A:$M,13,FALSE)</f>
        <v>1</v>
      </c>
      <c r="Q448" s="4">
        <v>2</v>
      </c>
      <c r="R448" s="4" t="str">
        <f>IF(VLOOKUP(C448,rosie!B:J,8,FALSE)=0,"x_x_x_x",VLOOKUP(C448,rosie!B:J,8,FALSE))</f>
        <v>3_5_31_2023</v>
      </c>
    </row>
    <row r="449" spans="1:18" x14ac:dyDescent="0.2">
      <c r="A449" t="s">
        <v>154</v>
      </c>
      <c r="C449">
        <f t="shared" si="25"/>
        <v>40</v>
      </c>
      <c r="D449" t="str">
        <f t="shared" si="26"/>
        <v>40 (1)</v>
      </c>
      <c r="E449">
        <v>24.42</v>
      </c>
      <c r="F449">
        <v>24.42</v>
      </c>
      <c r="G449">
        <f>IFERROR(VLOOKUP(F449,'rt.comb'!$A:$B,2,FALSE),F449)</f>
        <v>24.42</v>
      </c>
      <c r="H449" t="str">
        <f>IFERROR(VLOOKUP(G449,compounds!$A:$D,4,FALSE),"")</f>
        <v/>
      </c>
      <c r="I449">
        <v>5717847</v>
      </c>
      <c r="J449" s="4">
        <f t="shared" si="24"/>
        <v>53631199</v>
      </c>
      <c r="K449" s="4">
        <f>VLOOKUP($C449,rosie!$B$7:$D$38,2,FALSE)</f>
        <v>3.29</v>
      </c>
      <c r="L449" s="4">
        <f>VLOOKUP(C449,rosie!$B$7:$F$66,5,FALSE)</f>
        <v>0.84</v>
      </c>
      <c r="M449" s="4">
        <f>VLOOKUP($C449,rosie!$B$7:$D$38,3,FALSE)</f>
        <v>1</v>
      </c>
      <c r="N449" s="4" t="str">
        <f>VLOOKUP($C449,rosie!$B$7:$E$38,4,FALSE)</f>
        <v>l</v>
      </c>
      <c r="O449" s="4">
        <f t="shared" si="27"/>
        <v>0.48608294672286945</v>
      </c>
      <c r="P449" s="4">
        <f>VLOOKUP(A449,RESULTS!$A:$M,13,FALSE)</f>
        <v>1</v>
      </c>
      <c r="Q449" s="4">
        <v>2</v>
      </c>
      <c r="R449" s="4" t="str">
        <f>IF(VLOOKUP(C449,rosie!B:J,8,FALSE)=0,"x_x_x_x",VLOOKUP(C449,rosie!B:J,8,FALSE))</f>
        <v>3_5_31_2023</v>
      </c>
    </row>
    <row r="450" spans="1:18" x14ac:dyDescent="0.2">
      <c r="A450" t="s">
        <v>154</v>
      </c>
      <c r="C450">
        <f t="shared" si="25"/>
        <v>40</v>
      </c>
      <c r="D450" t="str">
        <f t="shared" si="26"/>
        <v>40 (1)</v>
      </c>
      <c r="E450">
        <v>24.602</v>
      </c>
      <c r="F450">
        <v>24.6</v>
      </c>
      <c r="G450">
        <f>IFERROR(VLOOKUP(F450,'rt.comb'!$A:$B,2,FALSE),F450)</f>
        <v>24.6</v>
      </c>
      <c r="H450" t="str">
        <f>IFERROR(VLOOKUP(G450,compounds!$A:$D,4,FALSE),"")</f>
        <v>tridecanal</v>
      </c>
      <c r="I450">
        <v>40412966</v>
      </c>
      <c r="J450" s="4">
        <f t="shared" ref="J450:J513" si="28">SUMIFS($I:$I,$A:$A,A450,G:G,19.5)</f>
        <v>53631199</v>
      </c>
      <c r="K450" s="4">
        <f>VLOOKUP($C450,rosie!$B$7:$D$38,2,FALSE)</f>
        <v>3.29</v>
      </c>
      <c r="L450" s="4">
        <f>VLOOKUP(C450,rosie!$B$7:$F$66,5,FALSE)</f>
        <v>0.84</v>
      </c>
      <c r="M450" s="4">
        <f>VLOOKUP($C450,rosie!$B$7:$D$38,3,FALSE)</f>
        <v>1</v>
      </c>
      <c r="N450" s="4" t="str">
        <f>VLOOKUP($C450,rosie!$B$7:$E$38,4,FALSE)</f>
        <v>l</v>
      </c>
      <c r="O450" s="4">
        <f t="shared" si="27"/>
        <v>3.4355682478197012</v>
      </c>
      <c r="P450" s="4">
        <f>VLOOKUP(A450,RESULTS!$A:$M,13,FALSE)</f>
        <v>1</v>
      </c>
      <c r="Q450" s="4">
        <v>2</v>
      </c>
      <c r="R450" s="4" t="str">
        <f>IF(VLOOKUP(C450,rosie!B:J,8,FALSE)=0,"x_x_x_x",VLOOKUP(C450,rosie!B:J,8,FALSE))</f>
        <v>3_5_31_2023</v>
      </c>
    </row>
    <row r="451" spans="1:18" x14ac:dyDescent="0.2">
      <c r="A451" t="s">
        <v>154</v>
      </c>
      <c r="C451">
        <f t="shared" ref="C451:C514" si="29">VALUE(IF(B451="",LEFT(A451,FIND("-",A451)-1),B451))</f>
        <v>40</v>
      </c>
      <c r="D451" t="str">
        <f t="shared" ref="D451:D514" si="30">C451&amp;" ("&amp;M451&amp;")"</f>
        <v>40 (1)</v>
      </c>
      <c r="E451">
        <v>24.763999999999999</v>
      </c>
      <c r="F451">
        <v>24.76</v>
      </c>
      <c r="G451">
        <f>IFERROR(VLOOKUP(F451,'rt.comb'!$A:$B,2,FALSE),F451)</f>
        <v>24.76</v>
      </c>
      <c r="H451" t="str">
        <f>IFERROR(VLOOKUP(G451,compounds!$A:$D,4,FALSE),"")</f>
        <v/>
      </c>
      <c r="I451">
        <v>15933716</v>
      </c>
      <c r="J451" s="4">
        <f t="shared" si="28"/>
        <v>53631199</v>
      </c>
      <c r="K451" s="4">
        <f>VLOOKUP($C451,rosie!$B$7:$D$38,2,FALSE)</f>
        <v>3.29</v>
      </c>
      <c r="L451" s="4">
        <f>VLOOKUP(C451,rosie!$B$7:$F$66,5,FALSE)</f>
        <v>0.84</v>
      </c>
      <c r="M451" s="4">
        <f>VLOOKUP($C451,rosie!$B$7:$D$38,3,FALSE)</f>
        <v>1</v>
      </c>
      <c r="N451" s="4" t="str">
        <f>VLOOKUP($C451,rosie!$B$7:$E$38,4,FALSE)</f>
        <v>l</v>
      </c>
      <c r="O451" s="4">
        <f t="shared" ref="O451:O514" si="31">IFERROR((30/J451*I451)/K451/Q451,0)</f>
        <v>1.3545496452642634</v>
      </c>
      <c r="P451" s="4">
        <f>VLOOKUP(A451,RESULTS!$A:$M,13,FALSE)</f>
        <v>1</v>
      </c>
      <c r="Q451" s="4">
        <v>2</v>
      </c>
      <c r="R451" s="4" t="str">
        <f>IF(VLOOKUP(C451,rosie!B:J,8,FALSE)=0,"x_x_x_x",VLOOKUP(C451,rosie!B:J,8,FALSE))</f>
        <v>3_5_31_2023</v>
      </c>
    </row>
    <row r="452" spans="1:18" x14ac:dyDescent="0.2">
      <c r="A452" t="s">
        <v>154</v>
      </c>
      <c r="C452">
        <f t="shared" si="29"/>
        <v>40</v>
      </c>
      <c r="D452" t="str">
        <f t="shared" si="30"/>
        <v>40 (1)</v>
      </c>
      <c r="E452">
        <v>24.978999999999999</v>
      </c>
      <c r="F452">
        <v>24.98</v>
      </c>
      <c r="G452">
        <f>IFERROR(VLOOKUP(F452,'rt.comb'!$A:$B,2,FALSE),F452)</f>
        <v>24.98</v>
      </c>
      <c r="H452" t="str">
        <f>IFERROR(VLOOKUP(G452,compounds!$A:$D,4,FALSE),"")</f>
        <v/>
      </c>
      <c r="I452">
        <v>15825379</v>
      </c>
      <c r="J452" s="4">
        <f t="shared" si="28"/>
        <v>53631199</v>
      </c>
      <c r="K452" s="4">
        <f>VLOOKUP($C452,rosie!$B$7:$D$38,2,FALSE)</f>
        <v>3.29</v>
      </c>
      <c r="L452" s="4">
        <f>VLOOKUP(C452,rosie!$B$7:$F$66,5,FALSE)</f>
        <v>0.84</v>
      </c>
      <c r="M452" s="4">
        <f>VLOOKUP($C452,rosie!$B$7:$D$38,3,FALSE)</f>
        <v>1</v>
      </c>
      <c r="N452" s="4" t="str">
        <f>VLOOKUP($C452,rosie!$B$7:$E$38,4,FALSE)</f>
        <v>l</v>
      </c>
      <c r="O452" s="4">
        <f t="shared" si="31"/>
        <v>1.345339750665979</v>
      </c>
      <c r="P452" s="4">
        <f>VLOOKUP(A452,RESULTS!$A:$M,13,FALSE)</f>
        <v>1</v>
      </c>
      <c r="Q452" s="4">
        <v>2</v>
      </c>
      <c r="R452" s="4" t="str">
        <f>IF(VLOOKUP(C452,rosie!B:J,8,FALSE)=0,"x_x_x_x",VLOOKUP(C452,rosie!B:J,8,FALSE))</f>
        <v>3_5_31_2023</v>
      </c>
    </row>
    <row r="453" spans="1:18" x14ac:dyDescent="0.2">
      <c r="A453" t="s">
        <v>154</v>
      </c>
      <c r="C453">
        <f t="shared" si="29"/>
        <v>40</v>
      </c>
      <c r="D453" t="str">
        <f t="shared" si="30"/>
        <v>40 (1)</v>
      </c>
      <c r="E453">
        <v>26.692</v>
      </c>
      <c r="F453">
        <v>26.69</v>
      </c>
      <c r="G453">
        <f>IFERROR(VLOOKUP(F453,'rt.comb'!$A:$B,2,FALSE),F453)</f>
        <v>26.69</v>
      </c>
      <c r="H453" t="str">
        <f>IFERROR(VLOOKUP(G453,compounds!$A:$D,4,FALSE),"")</f>
        <v/>
      </c>
      <c r="I453">
        <v>18422132</v>
      </c>
      <c r="J453" s="4">
        <f t="shared" si="28"/>
        <v>53631199</v>
      </c>
      <c r="K453" s="4">
        <f>VLOOKUP($C453,rosie!$B$7:$D$38,2,FALSE)</f>
        <v>3.29</v>
      </c>
      <c r="L453" s="4">
        <f>VLOOKUP(C453,rosie!$B$7:$F$66,5,FALSE)</f>
        <v>0.84</v>
      </c>
      <c r="M453" s="4">
        <f>VLOOKUP($C453,rosie!$B$7:$D$38,3,FALSE)</f>
        <v>1</v>
      </c>
      <c r="N453" s="4" t="str">
        <f>VLOOKUP($C453,rosie!$B$7:$E$38,4,FALSE)</f>
        <v>l</v>
      </c>
      <c r="O453" s="4">
        <f t="shared" si="31"/>
        <v>1.5660937075576995</v>
      </c>
      <c r="P453" s="4">
        <f>VLOOKUP(A453,RESULTS!$A:$M,13,FALSE)</f>
        <v>1</v>
      </c>
      <c r="Q453" s="4">
        <v>2</v>
      </c>
      <c r="R453" s="4" t="str">
        <f>IF(VLOOKUP(C453,rosie!B:J,8,FALSE)=0,"x_x_x_x",VLOOKUP(C453,rosie!B:J,8,FALSE))</f>
        <v>3_5_31_2023</v>
      </c>
    </row>
    <row r="454" spans="1:18" x14ac:dyDescent="0.2">
      <c r="A454" t="s">
        <v>154</v>
      </c>
      <c r="C454">
        <f t="shared" si="29"/>
        <v>40</v>
      </c>
      <c r="D454" t="str">
        <f t="shared" si="30"/>
        <v>40 (1)</v>
      </c>
      <c r="E454">
        <v>26.991</v>
      </c>
      <c r="F454">
        <v>26.99</v>
      </c>
      <c r="G454">
        <f>IFERROR(VLOOKUP(F454,'rt.comb'!$A:$B,2,FALSE),F454)</f>
        <v>26.99</v>
      </c>
      <c r="H454" t="str">
        <f>IFERROR(VLOOKUP(G454,compounds!$A:$D,4,FALSE),"")</f>
        <v>tetradecanal</v>
      </c>
      <c r="I454">
        <v>30291683</v>
      </c>
      <c r="J454" s="4">
        <f t="shared" si="28"/>
        <v>53631199</v>
      </c>
      <c r="K454" s="4">
        <f>VLOOKUP($C454,rosie!$B$7:$D$38,2,FALSE)</f>
        <v>3.29</v>
      </c>
      <c r="L454" s="4">
        <f>VLOOKUP(C454,rosie!$B$7:$F$66,5,FALSE)</f>
        <v>0.84</v>
      </c>
      <c r="M454" s="4">
        <f>VLOOKUP($C454,rosie!$B$7:$D$38,3,FALSE)</f>
        <v>1</v>
      </c>
      <c r="N454" s="4" t="str">
        <f>VLOOKUP($C454,rosie!$B$7:$E$38,4,FALSE)</f>
        <v>l</v>
      </c>
      <c r="O454" s="4">
        <f t="shared" si="31"/>
        <v>2.5751424502675655</v>
      </c>
      <c r="P454" s="4">
        <f>VLOOKUP(A454,RESULTS!$A:$M,13,FALSE)</f>
        <v>1</v>
      </c>
      <c r="Q454" s="4">
        <v>2</v>
      </c>
      <c r="R454" s="4" t="str">
        <f>IF(VLOOKUP(C454,rosie!B:J,8,FALSE)=0,"x_x_x_x",VLOOKUP(C454,rosie!B:J,8,FALSE))</f>
        <v>3_5_31_2023</v>
      </c>
    </row>
    <row r="455" spans="1:18" x14ac:dyDescent="0.2">
      <c r="A455" t="s">
        <v>154</v>
      </c>
      <c r="C455">
        <f t="shared" si="29"/>
        <v>40</v>
      </c>
      <c r="D455" t="str">
        <f t="shared" si="30"/>
        <v>40 (1)</v>
      </c>
      <c r="E455">
        <v>27.193000000000001</v>
      </c>
      <c r="F455">
        <v>27.19</v>
      </c>
      <c r="G455">
        <f>IFERROR(VLOOKUP(F455,'rt.comb'!$A:$B,2,FALSE),F455)</f>
        <v>27.19</v>
      </c>
      <c r="H455" t="str">
        <f>IFERROR(VLOOKUP(G455,compounds!$A:$D,4,FALSE),"")</f>
        <v/>
      </c>
      <c r="I455">
        <v>7281088</v>
      </c>
      <c r="J455" s="4">
        <f t="shared" si="28"/>
        <v>53631199</v>
      </c>
      <c r="K455" s="4">
        <f>VLOOKUP($C455,rosie!$B$7:$D$38,2,FALSE)</f>
        <v>3.29</v>
      </c>
      <c r="L455" s="4">
        <f>VLOOKUP(C455,rosie!$B$7:$F$66,5,FALSE)</f>
        <v>0.84</v>
      </c>
      <c r="M455" s="4">
        <f>VLOOKUP($C455,rosie!$B$7:$D$38,3,FALSE)</f>
        <v>1</v>
      </c>
      <c r="N455" s="4" t="str">
        <f>VLOOKUP($C455,rosie!$B$7:$E$38,4,FALSE)</f>
        <v>l</v>
      </c>
      <c r="O455" s="4">
        <f t="shared" si="31"/>
        <v>0.61897646271201801</v>
      </c>
      <c r="P455" s="4">
        <f>VLOOKUP(A455,RESULTS!$A:$M,13,FALSE)</f>
        <v>1</v>
      </c>
      <c r="Q455" s="4">
        <v>2</v>
      </c>
      <c r="R455" s="4" t="str">
        <f>IF(VLOOKUP(C455,rosie!B:J,8,FALSE)=0,"x_x_x_x",VLOOKUP(C455,rosie!B:J,8,FALSE))</f>
        <v>3_5_31_2023</v>
      </c>
    </row>
    <row r="456" spans="1:18" x14ac:dyDescent="0.2">
      <c r="A456" t="s">
        <v>154</v>
      </c>
      <c r="C456">
        <f t="shared" si="29"/>
        <v>40</v>
      </c>
      <c r="D456" t="str">
        <f t="shared" si="30"/>
        <v>40 (1)</v>
      </c>
      <c r="E456">
        <v>28.207999999999998</v>
      </c>
      <c r="F456">
        <v>28.21</v>
      </c>
      <c r="G456">
        <f>IFERROR(VLOOKUP(F456,'rt.comb'!$A:$B,2,FALSE),F456)</f>
        <v>28.21</v>
      </c>
      <c r="H456" t="str">
        <f>IFERROR(VLOOKUP(G456,compounds!$A:$D,4,FALSE),"")</f>
        <v/>
      </c>
      <c r="I456">
        <v>12507523</v>
      </c>
      <c r="J456" s="4">
        <f t="shared" si="28"/>
        <v>53631199</v>
      </c>
      <c r="K456" s="4">
        <f>VLOOKUP($C456,rosie!$B$7:$D$38,2,FALSE)</f>
        <v>3.29</v>
      </c>
      <c r="L456" s="4">
        <f>VLOOKUP(C456,rosie!$B$7:$F$66,5,FALSE)</f>
        <v>0.84</v>
      </c>
      <c r="M456" s="4">
        <f>VLOOKUP($C456,rosie!$B$7:$D$38,3,FALSE)</f>
        <v>1</v>
      </c>
      <c r="N456" s="4" t="str">
        <f>VLOOKUP($C456,rosie!$B$7:$E$38,4,FALSE)</f>
        <v>l</v>
      </c>
      <c r="O456" s="4">
        <f t="shared" si="31"/>
        <v>1.0632837213104975</v>
      </c>
      <c r="P456" s="4">
        <f>VLOOKUP(A456,RESULTS!$A:$M,13,FALSE)</f>
        <v>1</v>
      </c>
      <c r="Q456" s="4">
        <v>2</v>
      </c>
      <c r="R456" s="4" t="str">
        <f>IF(VLOOKUP(C456,rosie!B:J,8,FALSE)=0,"x_x_x_x",VLOOKUP(C456,rosie!B:J,8,FALSE))</f>
        <v>3_5_31_2023</v>
      </c>
    </row>
    <row r="457" spans="1:18" x14ac:dyDescent="0.2">
      <c r="A457" t="s">
        <v>154</v>
      </c>
      <c r="C457">
        <f t="shared" si="29"/>
        <v>40</v>
      </c>
      <c r="D457" t="str">
        <f t="shared" si="30"/>
        <v>40 (1)</v>
      </c>
      <c r="E457">
        <v>28.818000000000001</v>
      </c>
      <c r="F457">
        <v>28.82</v>
      </c>
      <c r="G457">
        <f>IFERROR(VLOOKUP(F457,'rt.comb'!$A:$B,2,FALSE),F457)</f>
        <v>28.82</v>
      </c>
      <c r="H457" t="str">
        <f>IFERROR(VLOOKUP(G457,compounds!$A:$D,4,FALSE),"")</f>
        <v/>
      </c>
      <c r="I457">
        <v>31720126</v>
      </c>
      <c r="J457" s="4">
        <f t="shared" si="28"/>
        <v>53631199</v>
      </c>
      <c r="K457" s="4">
        <f>VLOOKUP($C457,rosie!$B$7:$D$38,2,FALSE)</f>
        <v>3.29</v>
      </c>
      <c r="L457" s="4">
        <f>VLOOKUP(C457,rosie!$B$7:$F$66,5,FALSE)</f>
        <v>0.84</v>
      </c>
      <c r="M457" s="4">
        <f>VLOOKUP($C457,rosie!$B$7:$D$38,3,FALSE)</f>
        <v>1</v>
      </c>
      <c r="N457" s="4" t="str">
        <f>VLOOKUP($C457,rosie!$B$7:$E$38,4,FALSE)</f>
        <v>l</v>
      </c>
      <c r="O457" s="4">
        <f t="shared" si="31"/>
        <v>2.6965765814476512</v>
      </c>
      <c r="P457" s="4">
        <f>VLOOKUP(A457,RESULTS!$A:$M,13,FALSE)</f>
        <v>1</v>
      </c>
      <c r="Q457" s="4">
        <v>2</v>
      </c>
      <c r="R457" s="4" t="str">
        <f>IF(VLOOKUP(C457,rosie!B:J,8,FALSE)=0,"x_x_x_x",VLOOKUP(C457,rosie!B:J,8,FALSE))</f>
        <v>3_5_31_2023</v>
      </c>
    </row>
    <row r="458" spans="1:18" x14ac:dyDescent="0.2">
      <c r="A458" t="s">
        <v>154</v>
      </c>
      <c r="C458">
        <f t="shared" si="29"/>
        <v>40</v>
      </c>
      <c r="D458" t="str">
        <f t="shared" si="30"/>
        <v>40 (1)</v>
      </c>
      <c r="E458">
        <v>28.93</v>
      </c>
      <c r="F458">
        <v>28.93</v>
      </c>
      <c r="G458">
        <f>IFERROR(VLOOKUP(F458,'rt.comb'!$A:$B,2,FALSE),F458)</f>
        <v>28.93</v>
      </c>
      <c r="H458" t="str">
        <f>IFERROR(VLOOKUP(G458,compounds!$A:$D,4,FALSE),"")</f>
        <v>heptadecanal</v>
      </c>
      <c r="I458">
        <v>29824386</v>
      </c>
      <c r="J458" s="4">
        <f t="shared" si="28"/>
        <v>53631199</v>
      </c>
      <c r="K458" s="4">
        <f>VLOOKUP($C458,rosie!$B$7:$D$38,2,FALSE)</f>
        <v>3.29</v>
      </c>
      <c r="L458" s="4">
        <f>VLOOKUP(C458,rosie!$B$7:$F$66,5,FALSE)</f>
        <v>0.84</v>
      </c>
      <c r="M458" s="4">
        <f>VLOOKUP($C458,rosie!$B$7:$D$38,3,FALSE)</f>
        <v>1</v>
      </c>
      <c r="N458" s="4" t="str">
        <f>VLOOKUP($C458,rosie!$B$7:$E$38,4,FALSE)</f>
        <v>l</v>
      </c>
      <c r="O458" s="4">
        <f t="shared" si="31"/>
        <v>2.5354168152943393</v>
      </c>
      <c r="P458" s="4">
        <f>VLOOKUP(A458,RESULTS!$A:$M,13,FALSE)</f>
        <v>1</v>
      </c>
      <c r="Q458" s="4">
        <v>2</v>
      </c>
      <c r="R458" s="4" t="str">
        <f>IF(VLOOKUP(C458,rosie!B:J,8,FALSE)=0,"x_x_x_x",VLOOKUP(C458,rosie!B:J,8,FALSE))</f>
        <v>3_5_31_2023</v>
      </c>
    </row>
    <row r="459" spans="1:18" x14ac:dyDescent="0.2">
      <c r="A459" t="s">
        <v>154</v>
      </c>
      <c r="C459">
        <f t="shared" si="29"/>
        <v>40</v>
      </c>
      <c r="D459" t="str">
        <f t="shared" si="30"/>
        <v>40 (1)</v>
      </c>
      <c r="E459">
        <v>29.257999999999999</v>
      </c>
      <c r="F459">
        <v>29.26</v>
      </c>
      <c r="G459">
        <f>IFERROR(VLOOKUP(F459,'rt.comb'!$A:$B,2,FALSE),F459)</f>
        <v>29.26</v>
      </c>
      <c r="H459" t="str">
        <f>IFERROR(VLOOKUP(G459,compounds!$A:$D,4,FALSE),"")</f>
        <v>pentadecanal</v>
      </c>
      <c r="I459">
        <v>66182301</v>
      </c>
      <c r="J459" s="4">
        <f t="shared" si="28"/>
        <v>53631199</v>
      </c>
      <c r="K459" s="4">
        <f>VLOOKUP($C459,rosie!$B$7:$D$38,2,FALSE)</f>
        <v>3.29</v>
      </c>
      <c r="L459" s="4">
        <f>VLOOKUP(C459,rosie!$B$7:$F$66,5,FALSE)</f>
        <v>0.84</v>
      </c>
      <c r="M459" s="4">
        <f>VLOOKUP($C459,rosie!$B$7:$D$38,3,FALSE)</f>
        <v>1</v>
      </c>
      <c r="N459" s="4" t="str">
        <f>VLOOKUP($C459,rosie!$B$7:$E$38,4,FALSE)</f>
        <v>l</v>
      </c>
      <c r="O459" s="4">
        <f t="shared" si="31"/>
        <v>5.6262589556838281</v>
      </c>
      <c r="P459" s="4">
        <f>VLOOKUP(A459,RESULTS!$A:$M,13,FALSE)</f>
        <v>1</v>
      </c>
      <c r="Q459" s="4">
        <v>2</v>
      </c>
      <c r="R459" s="4" t="str">
        <f>IF(VLOOKUP(C459,rosie!B:J,8,FALSE)=0,"x_x_x_x",VLOOKUP(C459,rosie!B:J,8,FALSE))</f>
        <v>3_5_31_2023</v>
      </c>
    </row>
    <row r="460" spans="1:18" x14ac:dyDescent="0.2">
      <c r="A460" t="s">
        <v>154</v>
      </c>
      <c r="C460">
        <f t="shared" si="29"/>
        <v>40</v>
      </c>
      <c r="D460" t="str">
        <f t="shared" si="30"/>
        <v>40 (1)</v>
      </c>
      <c r="E460">
        <v>29.652999999999999</v>
      </c>
      <c r="F460">
        <v>29.65</v>
      </c>
      <c r="G460">
        <f>IFERROR(VLOOKUP(F460,'rt.comb'!$A:$B,2,FALSE),F460)</f>
        <v>29.65</v>
      </c>
      <c r="H460" t="str">
        <f>IFERROR(VLOOKUP(G460,compounds!$A:$D,4,FALSE),"")</f>
        <v/>
      </c>
      <c r="I460">
        <v>13465287</v>
      </c>
      <c r="J460" s="4">
        <f t="shared" si="28"/>
        <v>53631199</v>
      </c>
      <c r="K460" s="4">
        <f>VLOOKUP($C460,rosie!$B$7:$D$38,2,FALSE)</f>
        <v>3.29</v>
      </c>
      <c r="L460" s="4">
        <f>VLOOKUP(C460,rosie!$B$7:$F$66,5,FALSE)</f>
        <v>0.84</v>
      </c>
      <c r="M460" s="4">
        <f>VLOOKUP($C460,rosie!$B$7:$D$38,3,FALSE)</f>
        <v>1</v>
      </c>
      <c r="N460" s="4" t="str">
        <f>VLOOKUP($C460,rosie!$B$7:$E$38,4,FALSE)</f>
        <v>l</v>
      </c>
      <c r="O460" s="4">
        <f t="shared" si="31"/>
        <v>1.1447047085081405</v>
      </c>
      <c r="P460" s="4">
        <f>VLOOKUP(A460,RESULTS!$A:$M,13,FALSE)</f>
        <v>1</v>
      </c>
      <c r="Q460" s="4">
        <v>2</v>
      </c>
      <c r="R460" s="4" t="str">
        <f>IF(VLOOKUP(C460,rosie!B:J,8,FALSE)=0,"x_x_x_x",VLOOKUP(C460,rosie!B:J,8,FALSE))</f>
        <v>3_5_31_2023</v>
      </c>
    </row>
    <row r="461" spans="1:18" x14ac:dyDescent="0.2">
      <c r="A461" t="s">
        <v>154</v>
      </c>
      <c r="C461">
        <f t="shared" si="29"/>
        <v>40</v>
      </c>
      <c r="D461" t="str">
        <f t="shared" si="30"/>
        <v>40 (1)</v>
      </c>
      <c r="E461">
        <v>31.062999999999999</v>
      </c>
      <c r="F461">
        <v>31.06</v>
      </c>
      <c r="G461">
        <f>IFERROR(VLOOKUP(F461,'rt.comb'!$A:$B,2,FALSE),F461)</f>
        <v>31.06</v>
      </c>
      <c r="H461" t="str">
        <f>IFERROR(VLOOKUP(G461,compounds!$A:$D,4,FALSE),"")</f>
        <v/>
      </c>
      <c r="I461">
        <v>6880919</v>
      </c>
      <c r="J461" s="4">
        <f t="shared" si="28"/>
        <v>53631199</v>
      </c>
      <c r="K461" s="4">
        <f>VLOOKUP($C461,rosie!$B$7:$D$38,2,FALSE)</f>
        <v>3.29</v>
      </c>
      <c r="L461" s="4">
        <f>VLOOKUP(C461,rosie!$B$7:$F$66,5,FALSE)</f>
        <v>0.84</v>
      </c>
      <c r="M461" s="4">
        <f>VLOOKUP($C461,rosie!$B$7:$D$38,3,FALSE)</f>
        <v>1</v>
      </c>
      <c r="N461" s="4" t="str">
        <f>VLOOKUP($C461,rosie!$B$7:$E$38,4,FALSE)</f>
        <v>l</v>
      </c>
      <c r="O461" s="4">
        <f t="shared" si="31"/>
        <v>0.58495748201751119</v>
      </c>
      <c r="P461" s="4">
        <f>VLOOKUP(A461,RESULTS!$A:$M,13,FALSE)</f>
        <v>1</v>
      </c>
      <c r="Q461" s="4">
        <v>2</v>
      </c>
      <c r="R461" s="4" t="str">
        <f>IF(VLOOKUP(C461,rosie!B:J,8,FALSE)=0,"x_x_x_x",VLOOKUP(C461,rosie!B:J,8,FALSE))</f>
        <v>3_5_31_2023</v>
      </c>
    </row>
    <row r="462" spans="1:18" x14ac:dyDescent="0.2">
      <c r="A462" t="s">
        <v>154</v>
      </c>
      <c r="C462">
        <f t="shared" si="29"/>
        <v>40</v>
      </c>
      <c r="D462" t="str">
        <f t="shared" si="30"/>
        <v>40 (1)</v>
      </c>
      <c r="E462">
        <v>31.241</v>
      </c>
      <c r="F462">
        <v>31.24</v>
      </c>
      <c r="G462">
        <f>IFERROR(VLOOKUP(F462,'rt.comb'!$A:$B,2,FALSE),F462)</f>
        <v>31.24</v>
      </c>
      <c r="H462" t="str">
        <f>IFERROR(VLOOKUP(G462,compounds!$A:$D,4,FALSE),"")</f>
        <v/>
      </c>
      <c r="I462">
        <v>86608924</v>
      </c>
      <c r="J462" s="4">
        <f t="shared" si="28"/>
        <v>53631199</v>
      </c>
      <c r="K462" s="4">
        <f>VLOOKUP($C462,rosie!$B$7:$D$38,2,FALSE)</f>
        <v>3.29</v>
      </c>
      <c r="L462" s="4">
        <f>VLOOKUP(C462,rosie!$B$7:$F$66,5,FALSE)</f>
        <v>0.84</v>
      </c>
      <c r="M462" s="4">
        <f>VLOOKUP($C462,rosie!$B$7:$D$38,3,FALSE)</f>
        <v>1</v>
      </c>
      <c r="N462" s="4" t="str">
        <f>VLOOKUP($C462,rosie!$B$7:$E$38,4,FALSE)</f>
        <v>l</v>
      </c>
      <c r="O462" s="4">
        <f t="shared" si="31"/>
        <v>7.3627575187683494</v>
      </c>
      <c r="P462" s="4">
        <f>VLOOKUP(A462,RESULTS!$A:$M,13,FALSE)</f>
        <v>1</v>
      </c>
      <c r="Q462" s="4">
        <v>2</v>
      </c>
      <c r="R462" s="4" t="str">
        <f>IF(VLOOKUP(C462,rosie!B:J,8,FALSE)=0,"x_x_x_x",VLOOKUP(C462,rosie!B:J,8,FALSE))</f>
        <v>3_5_31_2023</v>
      </c>
    </row>
    <row r="463" spans="1:18" x14ac:dyDescent="0.2">
      <c r="A463" t="s">
        <v>154</v>
      </c>
      <c r="C463">
        <f t="shared" si="29"/>
        <v>40</v>
      </c>
      <c r="D463" t="str">
        <f t="shared" si="30"/>
        <v>40 (1)</v>
      </c>
      <c r="E463">
        <v>31.414999999999999</v>
      </c>
      <c r="F463">
        <v>31.42</v>
      </c>
      <c r="G463">
        <f>IFERROR(VLOOKUP(F463,'rt.comb'!$A:$B,2,FALSE),F463)</f>
        <v>31.42</v>
      </c>
      <c r="H463" t="str">
        <f>IFERROR(VLOOKUP(G463,compounds!$A:$D,4,FALSE),"")</f>
        <v/>
      </c>
      <c r="I463">
        <v>13269146</v>
      </c>
      <c r="J463" s="4">
        <f t="shared" si="28"/>
        <v>53631199</v>
      </c>
      <c r="K463" s="4">
        <f>VLOOKUP($C463,rosie!$B$7:$D$38,2,FALSE)</f>
        <v>3.29</v>
      </c>
      <c r="L463" s="4">
        <f>VLOOKUP(C463,rosie!$B$7:$F$66,5,FALSE)</f>
        <v>0.84</v>
      </c>
      <c r="M463" s="4">
        <f>VLOOKUP($C463,rosie!$B$7:$D$38,3,FALSE)</f>
        <v>1</v>
      </c>
      <c r="N463" s="4" t="str">
        <f>VLOOKUP($C463,rosie!$B$7:$E$38,4,FALSE)</f>
        <v>l</v>
      </c>
      <c r="O463" s="4">
        <f t="shared" si="31"/>
        <v>1.1280304611466476</v>
      </c>
      <c r="P463" s="4">
        <f>VLOOKUP(A463,RESULTS!$A:$M,13,FALSE)</f>
        <v>1</v>
      </c>
      <c r="Q463" s="4">
        <v>2</v>
      </c>
      <c r="R463" s="4" t="str">
        <f>IF(VLOOKUP(C463,rosie!B:J,8,FALSE)=0,"x_x_x_x",VLOOKUP(C463,rosie!B:J,8,FALSE))</f>
        <v>3_5_31_2023</v>
      </c>
    </row>
    <row r="464" spans="1:18" x14ac:dyDescent="0.2">
      <c r="A464" t="s">
        <v>154</v>
      </c>
      <c r="C464">
        <f t="shared" si="29"/>
        <v>40</v>
      </c>
      <c r="D464" t="str">
        <f t="shared" si="30"/>
        <v>40 (1)</v>
      </c>
      <c r="E464">
        <v>31.616</v>
      </c>
      <c r="F464">
        <v>31.62</v>
      </c>
      <c r="G464">
        <f>IFERROR(VLOOKUP(F464,'rt.comb'!$A:$B,2,FALSE),F464)</f>
        <v>31.62</v>
      </c>
      <c r="H464" t="str">
        <f>IFERROR(VLOOKUP(G464,compounds!$A:$D,4,FALSE),"")</f>
        <v/>
      </c>
      <c r="I464">
        <v>15023081</v>
      </c>
      <c r="J464" s="4">
        <f t="shared" si="28"/>
        <v>53631199</v>
      </c>
      <c r="K464" s="4">
        <f>VLOOKUP($C464,rosie!$B$7:$D$38,2,FALSE)</f>
        <v>3.29</v>
      </c>
      <c r="L464" s="4">
        <f>VLOOKUP(C464,rosie!$B$7:$F$66,5,FALSE)</f>
        <v>0.84</v>
      </c>
      <c r="M464" s="4">
        <f>VLOOKUP($C464,rosie!$B$7:$D$38,3,FALSE)</f>
        <v>1</v>
      </c>
      <c r="N464" s="4" t="str">
        <f>VLOOKUP($C464,rosie!$B$7:$E$38,4,FALSE)</f>
        <v>l</v>
      </c>
      <c r="O464" s="4">
        <f t="shared" si="31"/>
        <v>1.277135166669614</v>
      </c>
      <c r="P464" s="4">
        <f>VLOOKUP(A464,RESULTS!$A:$M,13,FALSE)</f>
        <v>1</v>
      </c>
      <c r="Q464" s="4">
        <v>2</v>
      </c>
      <c r="R464" s="4" t="str">
        <f>IF(VLOOKUP(C464,rosie!B:J,8,FALSE)=0,"x_x_x_x",VLOOKUP(C464,rosie!B:J,8,FALSE))</f>
        <v>3_5_31_2023</v>
      </c>
    </row>
    <row r="465" spans="1:18" x14ac:dyDescent="0.2">
      <c r="A465" t="s">
        <v>154</v>
      </c>
      <c r="C465">
        <f t="shared" si="29"/>
        <v>40</v>
      </c>
      <c r="D465" t="str">
        <f t="shared" si="30"/>
        <v>40 (1)</v>
      </c>
      <c r="E465">
        <v>32.005000000000003</v>
      </c>
      <c r="F465">
        <v>32.01</v>
      </c>
      <c r="G465">
        <f>IFERROR(VLOOKUP(F465,'rt.comb'!$A:$B,2,FALSE),F465)</f>
        <v>32.01</v>
      </c>
      <c r="H465" t="str">
        <f>IFERROR(VLOOKUP(G465,compounds!$A:$D,4,FALSE),"")</f>
        <v/>
      </c>
      <c r="I465">
        <v>10419868</v>
      </c>
      <c r="J465" s="4">
        <f t="shared" si="28"/>
        <v>53631199</v>
      </c>
      <c r="K465" s="4">
        <f>VLOOKUP($C465,rosie!$B$7:$D$38,2,FALSE)</f>
        <v>3.29</v>
      </c>
      <c r="L465" s="4">
        <f>VLOOKUP(C465,rosie!$B$7:$F$66,5,FALSE)</f>
        <v>0.84</v>
      </c>
      <c r="M465" s="4">
        <f>VLOOKUP($C465,rosie!$B$7:$D$38,3,FALSE)</f>
        <v>1</v>
      </c>
      <c r="N465" s="4" t="str">
        <f>VLOOKUP($C465,rosie!$B$7:$E$38,4,FALSE)</f>
        <v>l</v>
      </c>
      <c r="O465" s="4">
        <f t="shared" si="31"/>
        <v>0.88580896653991126</v>
      </c>
      <c r="P465" s="4">
        <f>VLOOKUP(A465,RESULTS!$A:$M,13,FALSE)</f>
        <v>1</v>
      </c>
      <c r="Q465" s="4">
        <v>2</v>
      </c>
      <c r="R465" s="4" t="str">
        <f>IF(VLOOKUP(C465,rosie!B:J,8,FALSE)=0,"x_x_x_x",VLOOKUP(C465,rosie!B:J,8,FALSE))</f>
        <v>3_5_31_2023</v>
      </c>
    </row>
    <row r="466" spans="1:18" x14ac:dyDescent="0.2">
      <c r="A466" t="s">
        <v>154</v>
      </c>
      <c r="C466">
        <f t="shared" si="29"/>
        <v>40</v>
      </c>
      <c r="D466" t="str">
        <f t="shared" si="30"/>
        <v>40 (1)</v>
      </c>
      <c r="E466">
        <v>32.387</v>
      </c>
      <c r="F466">
        <v>32.39</v>
      </c>
      <c r="G466">
        <f>IFERROR(VLOOKUP(F466,'rt.comb'!$A:$B,2,FALSE),F466)</f>
        <v>32.39</v>
      </c>
      <c r="H466" t="str">
        <f>IFERROR(VLOOKUP(G466,compounds!$A:$D,4,FALSE),"")</f>
        <v/>
      </c>
      <c r="I466">
        <v>16971216</v>
      </c>
      <c r="J466" s="4">
        <f t="shared" si="28"/>
        <v>53631199</v>
      </c>
      <c r="K466" s="4">
        <f>VLOOKUP($C466,rosie!$B$7:$D$38,2,FALSE)</f>
        <v>3.29</v>
      </c>
      <c r="L466" s="4">
        <f>VLOOKUP(C466,rosie!$B$7:$F$66,5,FALSE)</f>
        <v>0.84</v>
      </c>
      <c r="M466" s="4">
        <f>VLOOKUP($C466,rosie!$B$7:$D$38,3,FALSE)</f>
        <v>1</v>
      </c>
      <c r="N466" s="4" t="str">
        <f>VLOOKUP($C466,rosie!$B$7:$E$38,4,FALSE)</f>
        <v>l</v>
      </c>
      <c r="O466" s="4">
        <f t="shared" si="31"/>
        <v>1.4427491121658746</v>
      </c>
      <c r="P466" s="4">
        <f>VLOOKUP(A466,RESULTS!$A:$M,13,FALSE)</f>
        <v>1</v>
      </c>
      <c r="Q466" s="4">
        <v>2</v>
      </c>
      <c r="R466" s="4" t="str">
        <f>IF(VLOOKUP(C466,rosie!B:J,8,FALSE)=0,"x_x_x_x",VLOOKUP(C466,rosie!B:J,8,FALSE))</f>
        <v>3_5_31_2023</v>
      </c>
    </row>
    <row r="467" spans="1:18" x14ac:dyDescent="0.2">
      <c r="A467" t="s">
        <v>154</v>
      </c>
      <c r="C467">
        <f t="shared" si="29"/>
        <v>40</v>
      </c>
      <c r="D467" t="str">
        <f t="shared" si="30"/>
        <v>40 (1)</v>
      </c>
      <c r="E467">
        <v>32.875</v>
      </c>
      <c r="F467">
        <v>32.880000000000003</v>
      </c>
      <c r="G467">
        <f>IFERROR(VLOOKUP(F467,'rt.comb'!$A:$B,2,FALSE),F467)</f>
        <v>32.880000000000003</v>
      </c>
      <c r="H467" t="str">
        <f>IFERROR(VLOOKUP(G467,compounds!$A:$D,4,FALSE),"")</f>
        <v>homosalate</v>
      </c>
      <c r="I467">
        <v>218762329</v>
      </c>
      <c r="J467" s="4">
        <f t="shared" si="28"/>
        <v>53631199</v>
      </c>
      <c r="K467" s="4">
        <f>VLOOKUP($C467,rosie!$B$7:$D$38,2,FALSE)</f>
        <v>3.29</v>
      </c>
      <c r="L467" s="4">
        <f>VLOOKUP(C467,rosie!$B$7:$F$66,5,FALSE)</f>
        <v>0.84</v>
      </c>
      <c r="M467" s="4">
        <f>VLOOKUP($C467,rosie!$B$7:$D$38,3,FALSE)</f>
        <v>1</v>
      </c>
      <c r="N467" s="4" t="str">
        <f>VLOOKUP($C467,rosie!$B$7:$E$38,4,FALSE)</f>
        <v>l</v>
      </c>
      <c r="O467" s="4">
        <f t="shared" si="31"/>
        <v>18.597321249113143</v>
      </c>
      <c r="P467" s="4">
        <f>VLOOKUP(A467,RESULTS!$A:$M,13,FALSE)</f>
        <v>1</v>
      </c>
      <c r="Q467" s="4">
        <v>2</v>
      </c>
      <c r="R467" s="4" t="str">
        <f>IF(VLOOKUP(C467,rosie!B:J,8,FALSE)=0,"x_x_x_x",VLOOKUP(C467,rosie!B:J,8,FALSE))</f>
        <v>3_5_31_2023</v>
      </c>
    </row>
    <row r="468" spans="1:18" x14ac:dyDescent="0.2">
      <c r="A468" t="s">
        <v>154</v>
      </c>
      <c r="C468">
        <f t="shared" si="29"/>
        <v>40</v>
      </c>
      <c r="D468" t="str">
        <f t="shared" si="30"/>
        <v>40 (1)</v>
      </c>
      <c r="E468">
        <v>33.091999999999999</v>
      </c>
      <c r="F468">
        <v>33.090000000000003</v>
      </c>
      <c r="G468">
        <f>IFERROR(VLOOKUP(F468,'rt.comb'!$A:$B,2,FALSE),F468)</f>
        <v>33.090000000000003</v>
      </c>
      <c r="H468" t="str">
        <f>IFERROR(VLOOKUP(G468,compounds!$A:$D,4,FALSE),"")</f>
        <v/>
      </c>
      <c r="I468">
        <v>9534774</v>
      </c>
      <c r="J468" s="4">
        <f t="shared" si="28"/>
        <v>53631199</v>
      </c>
      <c r="K468" s="4">
        <f>VLOOKUP($C468,rosie!$B$7:$D$38,2,FALSE)</f>
        <v>3.29</v>
      </c>
      <c r="L468" s="4">
        <f>VLOOKUP(C468,rosie!$B$7:$F$66,5,FALSE)</f>
        <v>0.84</v>
      </c>
      <c r="M468" s="4">
        <f>VLOOKUP($C468,rosie!$B$7:$D$38,3,FALSE)</f>
        <v>1</v>
      </c>
      <c r="N468" s="4" t="str">
        <f>VLOOKUP($C468,rosie!$B$7:$E$38,4,FALSE)</f>
        <v>l</v>
      </c>
      <c r="O468" s="4">
        <f t="shared" si="31"/>
        <v>0.81056576754442733</v>
      </c>
      <c r="P468" s="4">
        <f>VLOOKUP(A468,RESULTS!$A:$M,13,FALSE)</f>
        <v>1</v>
      </c>
      <c r="Q468" s="4">
        <v>2</v>
      </c>
      <c r="R468" s="4" t="str">
        <f>IF(VLOOKUP(C468,rosie!B:J,8,FALSE)=0,"x_x_x_x",VLOOKUP(C468,rosie!B:J,8,FALSE))</f>
        <v>3_5_31_2023</v>
      </c>
    </row>
    <row r="469" spans="1:18" x14ac:dyDescent="0.2">
      <c r="A469" t="s">
        <v>154</v>
      </c>
      <c r="C469">
        <f t="shared" si="29"/>
        <v>40</v>
      </c>
      <c r="D469" t="str">
        <f t="shared" si="30"/>
        <v>40 (1)</v>
      </c>
      <c r="E469">
        <v>33.792999999999999</v>
      </c>
      <c r="F469">
        <v>33.79</v>
      </c>
      <c r="G469">
        <f>IFERROR(VLOOKUP(F469,'rt.comb'!$A:$B,2,FALSE),F469)</f>
        <v>33.79</v>
      </c>
      <c r="H469" t="str">
        <f>IFERROR(VLOOKUP(G469,compounds!$A:$D,4,FALSE),"")</f>
        <v/>
      </c>
      <c r="I469">
        <v>11522469</v>
      </c>
      <c r="J469" s="4">
        <f t="shared" si="28"/>
        <v>53631199</v>
      </c>
      <c r="K469" s="4">
        <f>VLOOKUP($C469,rosie!$B$7:$D$38,2,FALSE)</f>
        <v>3.29</v>
      </c>
      <c r="L469" s="4">
        <f>VLOOKUP(C469,rosie!$B$7:$F$66,5,FALSE)</f>
        <v>0.84</v>
      </c>
      <c r="M469" s="4">
        <f>VLOOKUP($C469,rosie!$B$7:$D$38,3,FALSE)</f>
        <v>1</v>
      </c>
      <c r="N469" s="4" t="str">
        <f>VLOOKUP($C469,rosie!$B$7:$E$38,4,FALSE)</f>
        <v>l</v>
      </c>
      <c r="O469" s="4">
        <f t="shared" si="31"/>
        <v>0.9795427693400881</v>
      </c>
      <c r="P469" s="4">
        <f>VLOOKUP(A469,RESULTS!$A:$M,13,FALSE)</f>
        <v>1</v>
      </c>
      <c r="Q469" s="4">
        <v>2</v>
      </c>
      <c r="R469" s="4" t="str">
        <f>IF(VLOOKUP(C469,rosie!B:J,8,FALSE)=0,"x_x_x_x",VLOOKUP(C469,rosie!B:J,8,FALSE))</f>
        <v>3_5_31_2023</v>
      </c>
    </row>
    <row r="470" spans="1:18" x14ac:dyDescent="0.2">
      <c r="A470" t="s">
        <v>154</v>
      </c>
      <c r="C470">
        <f t="shared" si="29"/>
        <v>40</v>
      </c>
      <c r="D470" t="str">
        <f t="shared" si="30"/>
        <v>40 (1)</v>
      </c>
      <c r="E470">
        <v>34.948</v>
      </c>
      <c r="F470">
        <v>34.950000000000003</v>
      </c>
      <c r="G470">
        <f>IFERROR(VLOOKUP(F470,'rt.comb'!$A:$B,2,FALSE),F470)</f>
        <v>34.950000000000003</v>
      </c>
      <c r="H470" t="str">
        <f>IFERROR(VLOOKUP(G470,compounds!$A:$D,4,FALSE),"")</f>
        <v/>
      </c>
      <c r="I470">
        <v>11095818</v>
      </c>
      <c r="J470" s="4">
        <f t="shared" si="28"/>
        <v>53631199</v>
      </c>
      <c r="K470" s="4">
        <f>VLOOKUP($C470,rosie!$B$7:$D$38,2,FALSE)</f>
        <v>3.29</v>
      </c>
      <c r="L470" s="4">
        <f>VLOOKUP(C470,rosie!$B$7:$F$66,5,FALSE)</f>
        <v>0.84</v>
      </c>
      <c r="M470" s="4">
        <f>VLOOKUP($C470,rosie!$B$7:$D$38,3,FALSE)</f>
        <v>1</v>
      </c>
      <c r="N470" s="4" t="str">
        <f>VLOOKUP($C470,rosie!$B$7:$E$38,4,FALSE)</f>
        <v>l</v>
      </c>
      <c r="O470" s="4">
        <f t="shared" si="31"/>
        <v>0.94327251319258032</v>
      </c>
      <c r="P470" s="4">
        <f>VLOOKUP(A470,RESULTS!$A:$M,13,FALSE)</f>
        <v>1</v>
      </c>
      <c r="Q470" s="4">
        <v>2</v>
      </c>
      <c r="R470" s="4" t="str">
        <f>IF(VLOOKUP(C470,rosie!B:J,8,FALSE)=0,"x_x_x_x",VLOOKUP(C470,rosie!B:J,8,FALSE))</f>
        <v>3_5_31_2023</v>
      </c>
    </row>
    <row r="471" spans="1:18" x14ac:dyDescent="0.2">
      <c r="A471" t="s">
        <v>154</v>
      </c>
      <c r="C471">
        <f t="shared" si="29"/>
        <v>40</v>
      </c>
      <c r="D471" t="str">
        <f t="shared" si="30"/>
        <v>40 (1)</v>
      </c>
      <c r="E471">
        <v>35.131</v>
      </c>
      <c r="F471">
        <v>35.130000000000003</v>
      </c>
      <c r="G471">
        <f>IFERROR(VLOOKUP(F471,'rt.comb'!$A:$B,2,FALSE),F471)</f>
        <v>35.130000000000003</v>
      </c>
      <c r="H471" t="str">
        <f>IFERROR(VLOOKUP(G471,compounds!$A:$D,4,FALSE),"")</f>
        <v/>
      </c>
      <c r="I471">
        <v>46741021</v>
      </c>
      <c r="J471" s="4">
        <f t="shared" si="28"/>
        <v>53631199</v>
      </c>
      <c r="K471" s="4">
        <f>VLOOKUP($C471,rosie!$B$7:$D$38,2,FALSE)</f>
        <v>3.29</v>
      </c>
      <c r="L471" s="4">
        <f>VLOOKUP(C471,rosie!$B$7:$F$66,5,FALSE)</f>
        <v>0.84</v>
      </c>
      <c r="M471" s="4">
        <f>VLOOKUP($C471,rosie!$B$7:$D$38,3,FALSE)</f>
        <v>1</v>
      </c>
      <c r="N471" s="4" t="str">
        <f>VLOOKUP($C471,rosie!$B$7:$E$38,4,FALSE)</f>
        <v>l</v>
      </c>
      <c r="O471" s="4">
        <f t="shared" si="31"/>
        <v>3.9735259129031473</v>
      </c>
      <c r="P471" s="4">
        <f>VLOOKUP(A471,RESULTS!$A:$M,13,FALSE)</f>
        <v>1</v>
      </c>
      <c r="Q471" s="4">
        <v>2</v>
      </c>
      <c r="R471" s="4" t="str">
        <f>IF(VLOOKUP(C471,rosie!B:J,8,FALSE)=0,"x_x_x_x",VLOOKUP(C471,rosie!B:J,8,FALSE))</f>
        <v>3_5_31_2023</v>
      </c>
    </row>
    <row r="472" spans="1:18" x14ac:dyDescent="0.2">
      <c r="A472" t="s">
        <v>154</v>
      </c>
      <c r="C472">
        <f t="shared" si="29"/>
        <v>40</v>
      </c>
      <c r="D472" t="str">
        <f t="shared" si="30"/>
        <v>40 (1)</v>
      </c>
      <c r="E472">
        <v>36.366</v>
      </c>
      <c r="F472">
        <v>36.369999999999997</v>
      </c>
      <c r="G472">
        <f>IFERROR(VLOOKUP(F472,'rt.comb'!$A:$B,2,FALSE),F472)</f>
        <v>36.369999999999997</v>
      </c>
      <c r="H472" t="str">
        <f>IFERROR(VLOOKUP(G472,compounds!$A:$D,4,FALSE),"")</f>
        <v/>
      </c>
      <c r="I472">
        <v>11500225</v>
      </c>
      <c r="J472" s="4">
        <f t="shared" si="28"/>
        <v>53631199</v>
      </c>
      <c r="K472" s="4">
        <f>VLOOKUP($C472,rosie!$B$7:$D$38,2,FALSE)</f>
        <v>3.29</v>
      </c>
      <c r="L472" s="4">
        <f>VLOOKUP(C472,rosie!$B$7:$F$66,5,FALSE)</f>
        <v>0.84</v>
      </c>
      <c r="M472" s="4">
        <f>VLOOKUP($C472,rosie!$B$7:$D$38,3,FALSE)</f>
        <v>1</v>
      </c>
      <c r="N472" s="4" t="str">
        <f>VLOOKUP($C472,rosie!$B$7:$E$38,4,FALSE)</f>
        <v>l</v>
      </c>
      <c r="O472" s="4">
        <f t="shared" si="31"/>
        <v>0.9776517727697176</v>
      </c>
      <c r="P472" s="4">
        <f>VLOOKUP(A472,RESULTS!$A:$M,13,FALSE)</f>
        <v>1</v>
      </c>
      <c r="Q472" s="4">
        <v>2</v>
      </c>
      <c r="R472" s="4" t="str">
        <f>IF(VLOOKUP(C472,rosie!B:J,8,FALSE)=0,"x_x_x_x",VLOOKUP(C472,rosie!B:J,8,FALSE))</f>
        <v>3_5_31_2023</v>
      </c>
    </row>
    <row r="473" spans="1:18" x14ac:dyDescent="0.2">
      <c r="A473" t="s">
        <v>159</v>
      </c>
      <c r="C473">
        <f t="shared" si="29"/>
        <v>420</v>
      </c>
      <c r="D473" t="str">
        <f t="shared" si="30"/>
        <v>420 (1)</v>
      </c>
      <c r="E473">
        <v>4.1210000000000004</v>
      </c>
      <c r="F473">
        <v>4.12</v>
      </c>
      <c r="G473">
        <f>IFERROR(VLOOKUP(F473,'rt.comb'!$A:$B,2,FALSE),F473)</f>
        <v>4.12</v>
      </c>
      <c r="H473" t="str">
        <f>IFERROR(VLOOKUP(G473,compounds!$A:$D,4,FALSE),"")</f>
        <v/>
      </c>
      <c r="I473">
        <v>12360662</v>
      </c>
      <c r="J473" s="4">
        <f t="shared" si="28"/>
        <v>32104763</v>
      </c>
      <c r="K473" s="4">
        <f>VLOOKUP($C473,rosie!$B$7:$D$38,2,FALSE)</f>
        <v>7.77</v>
      </c>
      <c r="L473" s="4">
        <f>VLOOKUP(C473,rosie!$B$7:$F$66,5,FALSE)</f>
        <v>1.78</v>
      </c>
      <c r="M473" s="4">
        <f>VLOOKUP($C473,rosie!$B$7:$D$38,3,FALSE)</f>
        <v>1</v>
      </c>
      <c r="N473" s="4" t="str">
        <f>VLOOKUP($C473,rosie!$B$7:$E$38,4,FALSE)</f>
        <v>l</v>
      </c>
      <c r="O473" s="4">
        <f t="shared" si="31"/>
        <v>0.74326298104994126</v>
      </c>
      <c r="P473" s="4">
        <f>VLOOKUP(A473,RESULTS!$A:$M,13,FALSE)</f>
        <v>1</v>
      </c>
      <c r="Q473" s="4">
        <v>2</v>
      </c>
      <c r="R473" s="4" t="str">
        <f>IF(VLOOKUP(C473,rosie!B:J,8,FALSE)=0,"x_x_x_x",VLOOKUP(C473,rosie!B:J,8,FALSE))</f>
        <v>6_5_31_2023</v>
      </c>
    </row>
    <row r="474" spans="1:18" x14ac:dyDescent="0.2">
      <c r="A474" t="s">
        <v>159</v>
      </c>
      <c r="C474">
        <f t="shared" si="29"/>
        <v>420</v>
      </c>
      <c r="D474" t="str">
        <f t="shared" si="30"/>
        <v>420 (1)</v>
      </c>
      <c r="E474">
        <v>4.29</v>
      </c>
      <c r="F474">
        <v>4.29</v>
      </c>
      <c r="G474">
        <f>IFERROR(VLOOKUP(F474,'rt.comb'!$A:$B,2,FALSE),F474)</f>
        <v>4.29</v>
      </c>
      <c r="H474" t="str">
        <f>IFERROR(VLOOKUP(G474,compounds!$A:$D,4,FALSE),"")</f>
        <v/>
      </c>
      <c r="I474">
        <v>19548352</v>
      </c>
      <c r="J474" s="4">
        <f t="shared" si="28"/>
        <v>32104763</v>
      </c>
      <c r="K474" s="4">
        <f>VLOOKUP($C474,rosie!$B$7:$D$38,2,FALSE)</f>
        <v>7.77</v>
      </c>
      <c r="L474" s="4">
        <f>VLOOKUP(C474,rosie!$B$7:$F$66,5,FALSE)</f>
        <v>1.78</v>
      </c>
      <c r="M474" s="4">
        <f>VLOOKUP($C474,rosie!$B$7:$D$38,3,FALSE)</f>
        <v>1</v>
      </c>
      <c r="N474" s="4" t="str">
        <f>VLOOKUP($C474,rosie!$B$7:$E$38,4,FALSE)</f>
        <v>l</v>
      </c>
      <c r="O474" s="4">
        <f t="shared" si="31"/>
        <v>1.1754683027602875</v>
      </c>
      <c r="P474" s="4">
        <f>VLOOKUP(A474,RESULTS!$A:$M,13,FALSE)</f>
        <v>1</v>
      </c>
      <c r="Q474" s="4">
        <v>2</v>
      </c>
      <c r="R474" s="4" t="str">
        <f>IF(VLOOKUP(C474,rosie!B:J,8,FALSE)=0,"x_x_x_x",VLOOKUP(C474,rosie!B:J,8,FALSE))</f>
        <v>6_5_31_2023</v>
      </c>
    </row>
    <row r="475" spans="1:18" x14ac:dyDescent="0.2">
      <c r="A475" t="s">
        <v>159</v>
      </c>
      <c r="C475">
        <f t="shared" si="29"/>
        <v>420</v>
      </c>
      <c r="D475" t="str">
        <f t="shared" si="30"/>
        <v>420 (1)</v>
      </c>
      <c r="E475">
        <v>4.3680000000000003</v>
      </c>
      <c r="F475">
        <v>4.37</v>
      </c>
      <c r="G475">
        <f>IFERROR(VLOOKUP(F475,'rt.comb'!$A:$B,2,FALSE),F475)</f>
        <v>4.37</v>
      </c>
      <c r="H475" t="str">
        <f>IFERROR(VLOOKUP(G475,compounds!$A:$D,4,FALSE),"")</f>
        <v/>
      </c>
      <c r="I475">
        <v>47245727</v>
      </c>
      <c r="J475" s="4">
        <f t="shared" si="28"/>
        <v>32104763</v>
      </c>
      <c r="K475" s="4">
        <f>VLOOKUP($C475,rosie!$B$7:$D$38,2,FALSE)</f>
        <v>7.77</v>
      </c>
      <c r="L475" s="4">
        <f>VLOOKUP(C475,rosie!$B$7:$F$66,5,FALSE)</f>
        <v>1.78</v>
      </c>
      <c r="M475" s="4">
        <f>VLOOKUP($C475,rosie!$B$7:$D$38,3,FALSE)</f>
        <v>1</v>
      </c>
      <c r="N475" s="4" t="str">
        <f>VLOOKUP($C475,rosie!$B$7:$E$38,4,FALSE)</f>
        <v>l</v>
      </c>
      <c r="O475" s="4">
        <f t="shared" si="31"/>
        <v>2.8409481540625978</v>
      </c>
      <c r="P475" s="4">
        <f>VLOOKUP(A475,RESULTS!$A:$M,13,FALSE)</f>
        <v>1</v>
      </c>
      <c r="Q475" s="4">
        <v>2</v>
      </c>
      <c r="R475" s="4" t="str">
        <f>IF(VLOOKUP(C475,rosie!B:J,8,FALSE)=0,"x_x_x_x",VLOOKUP(C475,rosie!B:J,8,FALSE))</f>
        <v>6_5_31_2023</v>
      </c>
    </row>
    <row r="476" spans="1:18" x14ac:dyDescent="0.2">
      <c r="A476" t="s">
        <v>159</v>
      </c>
      <c r="C476">
        <f t="shared" si="29"/>
        <v>420</v>
      </c>
      <c r="D476" t="str">
        <f t="shared" si="30"/>
        <v>420 (1)</v>
      </c>
      <c r="E476">
        <v>4.8769999999999998</v>
      </c>
      <c r="F476">
        <v>4.88</v>
      </c>
      <c r="G476">
        <f>IFERROR(VLOOKUP(F476,'rt.comb'!$A:$B,2,FALSE),F476)</f>
        <v>4.88</v>
      </c>
      <c r="H476" t="str">
        <f>IFERROR(VLOOKUP(G476,compounds!$A:$D,4,FALSE),"")</f>
        <v/>
      </c>
      <c r="I476">
        <v>8113929</v>
      </c>
      <c r="J476" s="4">
        <f t="shared" si="28"/>
        <v>32104763</v>
      </c>
      <c r="K476" s="4">
        <f>VLOOKUP($C476,rosie!$B$7:$D$38,2,FALSE)</f>
        <v>7.77</v>
      </c>
      <c r="L476" s="4">
        <f>VLOOKUP(C476,rosie!$B$7:$F$66,5,FALSE)</f>
        <v>1.78</v>
      </c>
      <c r="M476" s="4">
        <f>VLOOKUP($C476,rosie!$B$7:$D$38,3,FALSE)</f>
        <v>1</v>
      </c>
      <c r="N476" s="4" t="str">
        <f>VLOOKUP($C476,rosie!$B$7:$E$38,4,FALSE)</f>
        <v>l</v>
      </c>
      <c r="O476" s="4">
        <f t="shared" si="31"/>
        <v>0.48790129983066999</v>
      </c>
      <c r="P476" s="4">
        <f>VLOOKUP(A476,RESULTS!$A:$M,13,FALSE)</f>
        <v>1</v>
      </c>
      <c r="Q476" s="4">
        <v>2</v>
      </c>
      <c r="R476" s="4" t="str">
        <f>IF(VLOOKUP(C476,rosie!B:J,8,FALSE)=0,"x_x_x_x",VLOOKUP(C476,rosie!B:J,8,FALSE))</f>
        <v>6_5_31_2023</v>
      </c>
    </row>
    <row r="477" spans="1:18" x14ac:dyDescent="0.2">
      <c r="A477" t="s">
        <v>159</v>
      </c>
      <c r="C477">
        <f t="shared" si="29"/>
        <v>420</v>
      </c>
      <c r="D477" t="str">
        <f t="shared" si="30"/>
        <v>420 (1)</v>
      </c>
      <c r="E477">
        <v>5.4249999999999998</v>
      </c>
      <c r="F477">
        <v>5.43</v>
      </c>
      <c r="G477">
        <f>IFERROR(VLOOKUP(F477,'rt.comb'!$A:$B,2,FALSE),F477)</f>
        <v>5.43</v>
      </c>
      <c r="H477" t="str">
        <f>IFERROR(VLOOKUP(G477,compounds!$A:$D,4,FALSE),"")</f>
        <v>hydroxymethylpentanone</v>
      </c>
      <c r="I477">
        <v>128603685</v>
      </c>
      <c r="J477" s="4">
        <f t="shared" si="28"/>
        <v>32104763</v>
      </c>
      <c r="K477" s="4">
        <f>VLOOKUP($C477,rosie!$B$7:$D$38,2,FALSE)</f>
        <v>7.77</v>
      </c>
      <c r="L477" s="4">
        <f>VLOOKUP(C477,rosie!$B$7:$F$66,5,FALSE)</f>
        <v>1.78</v>
      </c>
      <c r="M477" s="4">
        <f>VLOOKUP($C477,rosie!$B$7:$D$38,3,FALSE)</f>
        <v>1</v>
      </c>
      <c r="N477" s="4" t="str">
        <f>VLOOKUP($C477,rosie!$B$7:$E$38,4,FALSE)</f>
        <v>l</v>
      </c>
      <c r="O477" s="4">
        <f t="shared" si="31"/>
        <v>7.733109948893321</v>
      </c>
      <c r="P477" s="4">
        <f>VLOOKUP(A477,RESULTS!$A:$M,13,FALSE)</f>
        <v>1</v>
      </c>
      <c r="Q477" s="4">
        <v>2</v>
      </c>
      <c r="R477" s="4" t="str">
        <f>IF(VLOOKUP(C477,rosie!B:J,8,FALSE)=0,"x_x_x_x",VLOOKUP(C477,rosie!B:J,8,FALSE))</f>
        <v>6_5_31_2023</v>
      </c>
    </row>
    <row r="478" spans="1:18" x14ac:dyDescent="0.2">
      <c r="A478" t="s">
        <v>159</v>
      </c>
      <c r="C478">
        <f t="shared" si="29"/>
        <v>420</v>
      </c>
      <c r="D478" t="str">
        <f t="shared" si="30"/>
        <v>420 (1)</v>
      </c>
      <c r="E478">
        <v>5.66</v>
      </c>
      <c r="F478">
        <v>5.66</v>
      </c>
      <c r="G478">
        <f>IFERROR(VLOOKUP(F478,'rt.comb'!$A:$B,2,FALSE),F478)</f>
        <v>5.66</v>
      </c>
      <c r="H478" t="str">
        <f>IFERROR(VLOOKUP(G478,compounds!$A:$D,4,FALSE),"")</f>
        <v/>
      </c>
      <c r="I478">
        <v>9625040</v>
      </c>
      <c r="J478" s="4">
        <f t="shared" si="28"/>
        <v>32104763</v>
      </c>
      <c r="K478" s="4">
        <f>VLOOKUP($C478,rosie!$B$7:$D$38,2,FALSE)</f>
        <v>7.77</v>
      </c>
      <c r="L478" s="4">
        <f>VLOOKUP(C478,rosie!$B$7:$F$66,5,FALSE)</f>
        <v>1.78</v>
      </c>
      <c r="M478" s="4">
        <f>VLOOKUP($C478,rosie!$B$7:$D$38,3,FALSE)</f>
        <v>1</v>
      </c>
      <c r="N478" s="4" t="str">
        <f>VLOOKUP($C478,rosie!$B$7:$E$38,4,FALSE)</f>
        <v>l</v>
      </c>
      <c r="O478" s="4">
        <f t="shared" si="31"/>
        <v>0.57876640612977903</v>
      </c>
      <c r="P478" s="4">
        <f>VLOOKUP(A478,RESULTS!$A:$M,13,FALSE)</f>
        <v>1</v>
      </c>
      <c r="Q478" s="4">
        <v>2</v>
      </c>
      <c r="R478" s="4" t="str">
        <f>IF(VLOOKUP(C478,rosie!B:J,8,FALSE)=0,"x_x_x_x",VLOOKUP(C478,rosie!B:J,8,FALSE))</f>
        <v>6_5_31_2023</v>
      </c>
    </row>
    <row r="479" spans="1:18" x14ac:dyDescent="0.2">
      <c r="A479" t="s">
        <v>159</v>
      </c>
      <c r="C479">
        <f t="shared" si="29"/>
        <v>420</v>
      </c>
      <c r="D479" t="str">
        <f t="shared" si="30"/>
        <v>420 (1)</v>
      </c>
      <c r="E479">
        <v>5.7729999999999997</v>
      </c>
      <c r="F479">
        <v>5.77</v>
      </c>
      <c r="G479">
        <f>IFERROR(VLOOKUP(F479,'rt.comb'!$A:$B,2,FALSE),F479)</f>
        <v>5.76</v>
      </c>
      <c r="H479" t="str">
        <f>IFERROR(VLOOKUP(G479,compounds!$A:$D,4,FALSE),"")</f>
        <v>zhexenol</v>
      </c>
      <c r="I479">
        <v>710619618</v>
      </c>
      <c r="J479" s="4">
        <f t="shared" si="28"/>
        <v>32104763</v>
      </c>
      <c r="K479" s="4">
        <f>VLOOKUP($C479,rosie!$B$7:$D$38,2,FALSE)</f>
        <v>7.77</v>
      </c>
      <c r="L479" s="4">
        <f>VLOOKUP(C479,rosie!$B$7:$F$66,5,FALSE)</f>
        <v>1.78</v>
      </c>
      <c r="M479" s="4">
        <f>VLOOKUP($C479,rosie!$B$7:$D$38,3,FALSE)</f>
        <v>1</v>
      </c>
      <c r="N479" s="4" t="str">
        <f>VLOOKUP($C479,rosie!$B$7:$E$38,4,FALSE)</f>
        <v>l</v>
      </c>
      <c r="O479" s="4">
        <f t="shared" si="31"/>
        <v>42.730499035347016</v>
      </c>
      <c r="P479" s="4">
        <f>VLOOKUP(A479,RESULTS!$A:$M,13,FALSE)</f>
        <v>1</v>
      </c>
      <c r="Q479" s="4">
        <v>2</v>
      </c>
      <c r="R479" s="4" t="str">
        <f>IF(VLOOKUP(C479,rosie!B:J,8,FALSE)=0,"x_x_x_x",VLOOKUP(C479,rosie!B:J,8,FALSE))</f>
        <v>6_5_31_2023</v>
      </c>
    </row>
    <row r="480" spans="1:18" x14ac:dyDescent="0.2">
      <c r="A480" t="s">
        <v>159</v>
      </c>
      <c r="C480">
        <f t="shared" si="29"/>
        <v>420</v>
      </c>
      <c r="D480" t="str">
        <f t="shared" si="30"/>
        <v>420 (1)</v>
      </c>
      <c r="E480">
        <v>6.117</v>
      </c>
      <c r="F480">
        <v>6.12</v>
      </c>
      <c r="G480">
        <f>IFERROR(VLOOKUP(F480,'rt.comb'!$A:$B,2,FALSE),F480)</f>
        <v>6.11</v>
      </c>
      <c r="H480" t="str">
        <f>IFERROR(VLOOKUP(G480,compounds!$A:$D,4,FALSE),"")</f>
        <v/>
      </c>
      <c r="I480">
        <v>30521302</v>
      </c>
      <c r="J480" s="4">
        <f t="shared" si="28"/>
        <v>32104763</v>
      </c>
      <c r="K480" s="4">
        <f>VLOOKUP($C480,rosie!$B$7:$D$38,2,FALSE)</f>
        <v>7.77</v>
      </c>
      <c r="L480" s="4">
        <f>VLOOKUP(C480,rosie!$B$7:$F$66,5,FALSE)</f>
        <v>1.78</v>
      </c>
      <c r="M480" s="4">
        <f>VLOOKUP($C480,rosie!$B$7:$D$38,3,FALSE)</f>
        <v>1</v>
      </c>
      <c r="N480" s="4" t="str">
        <f>VLOOKUP($C480,rosie!$B$7:$E$38,4,FALSE)</f>
        <v>l</v>
      </c>
      <c r="O480" s="4">
        <f t="shared" si="31"/>
        <v>1.8352863228559713</v>
      </c>
      <c r="P480" s="4">
        <f>VLOOKUP(A480,RESULTS!$A:$M,13,FALSE)</f>
        <v>1</v>
      </c>
      <c r="Q480" s="4">
        <v>2</v>
      </c>
      <c r="R480" s="4" t="str">
        <f>IF(VLOOKUP(C480,rosie!B:J,8,FALSE)=0,"x_x_x_x",VLOOKUP(C480,rosie!B:J,8,FALSE))</f>
        <v>6_5_31_2023</v>
      </c>
    </row>
    <row r="481" spans="1:18" x14ac:dyDescent="0.2">
      <c r="A481" t="s">
        <v>159</v>
      </c>
      <c r="C481">
        <f t="shared" si="29"/>
        <v>420</v>
      </c>
      <c r="D481" t="str">
        <f t="shared" si="30"/>
        <v>420 (1)</v>
      </c>
      <c r="E481">
        <v>6.7270000000000003</v>
      </c>
      <c r="F481">
        <v>6.73</v>
      </c>
      <c r="G481">
        <f>IFERROR(VLOOKUP(F481,'rt.comb'!$A:$B,2,FALSE),F481)</f>
        <v>6.73</v>
      </c>
      <c r="H481" t="str">
        <f>IFERROR(VLOOKUP(G481,compounds!$A:$D,4,FALSE),"")</f>
        <v/>
      </c>
      <c r="I481">
        <v>10533772</v>
      </c>
      <c r="J481" s="4">
        <f t="shared" si="28"/>
        <v>32104763</v>
      </c>
      <c r="K481" s="4">
        <f>VLOOKUP($C481,rosie!$B$7:$D$38,2,FALSE)</f>
        <v>7.77</v>
      </c>
      <c r="L481" s="4">
        <f>VLOOKUP(C481,rosie!$B$7:$F$66,5,FALSE)</f>
        <v>1.78</v>
      </c>
      <c r="M481" s="4">
        <f>VLOOKUP($C481,rosie!$B$7:$D$38,3,FALSE)</f>
        <v>1</v>
      </c>
      <c r="N481" s="4" t="str">
        <f>VLOOKUP($C481,rosie!$B$7:$E$38,4,FALSE)</f>
        <v>l</v>
      </c>
      <c r="O481" s="4">
        <f t="shared" si="31"/>
        <v>0.63340966514741703</v>
      </c>
      <c r="P481" s="4">
        <f>VLOOKUP(A481,RESULTS!$A:$M,13,FALSE)</f>
        <v>1</v>
      </c>
      <c r="Q481" s="4">
        <v>2</v>
      </c>
      <c r="R481" s="4" t="str">
        <f>IF(VLOOKUP(C481,rosie!B:J,8,FALSE)=0,"x_x_x_x",VLOOKUP(C481,rosie!B:J,8,FALSE))</f>
        <v>6_5_31_2023</v>
      </c>
    </row>
    <row r="482" spans="1:18" x14ac:dyDescent="0.2">
      <c r="A482" t="s">
        <v>159</v>
      </c>
      <c r="C482">
        <f t="shared" si="29"/>
        <v>420</v>
      </c>
      <c r="D482" t="str">
        <f t="shared" si="30"/>
        <v>420 (1)</v>
      </c>
      <c r="E482">
        <v>6.9710000000000001</v>
      </c>
      <c r="F482">
        <v>6.97</v>
      </c>
      <c r="G482">
        <f>IFERROR(VLOOKUP(F482,'rt.comb'!$A:$B,2,FALSE),F482)</f>
        <v>6.97</v>
      </c>
      <c r="H482" t="str">
        <f>IFERROR(VLOOKUP(G482,compounds!$A:$D,4,FALSE),"")</f>
        <v>nonane</v>
      </c>
      <c r="I482">
        <v>15832186</v>
      </c>
      <c r="J482" s="4">
        <f t="shared" si="28"/>
        <v>32104763</v>
      </c>
      <c r="K482" s="4">
        <f>VLOOKUP($C482,rosie!$B$7:$D$38,2,FALSE)</f>
        <v>7.77</v>
      </c>
      <c r="L482" s="4">
        <f>VLOOKUP(C482,rosie!$B$7:$F$66,5,FALSE)</f>
        <v>1.78</v>
      </c>
      <c r="M482" s="4">
        <f>VLOOKUP($C482,rosie!$B$7:$D$38,3,FALSE)</f>
        <v>1</v>
      </c>
      <c r="N482" s="4" t="str">
        <f>VLOOKUP($C482,rosie!$B$7:$E$38,4,FALSE)</f>
        <v>l</v>
      </c>
      <c r="O482" s="4">
        <f t="shared" si="31"/>
        <v>0.95201031812836112</v>
      </c>
      <c r="P482" s="4">
        <f>VLOOKUP(A482,RESULTS!$A:$M,13,FALSE)</f>
        <v>1</v>
      </c>
      <c r="Q482" s="4">
        <v>2</v>
      </c>
      <c r="R482" s="4" t="str">
        <f>IF(VLOOKUP(C482,rosie!B:J,8,FALSE)=0,"x_x_x_x",VLOOKUP(C482,rosie!B:J,8,FALSE))</f>
        <v>6_5_31_2023</v>
      </c>
    </row>
    <row r="483" spans="1:18" x14ac:dyDescent="0.2">
      <c r="A483" t="s">
        <v>159</v>
      </c>
      <c r="C483">
        <f t="shared" si="29"/>
        <v>420</v>
      </c>
      <c r="D483" t="str">
        <f t="shared" si="30"/>
        <v>420 (1)</v>
      </c>
      <c r="E483">
        <v>7.5140000000000002</v>
      </c>
      <c r="F483">
        <v>7.51</v>
      </c>
      <c r="G483">
        <f>IFERROR(VLOOKUP(F483,'rt.comb'!$A:$B,2,FALSE),F483)</f>
        <v>7.51</v>
      </c>
      <c r="H483" t="str">
        <f>IFERROR(VLOOKUP(G483,compounds!$A:$D,4,FALSE),"")</f>
        <v>cyclopentane</v>
      </c>
      <c r="I483">
        <v>9450245</v>
      </c>
      <c r="J483" s="4">
        <f t="shared" si="28"/>
        <v>32104763</v>
      </c>
      <c r="K483" s="4">
        <f>VLOOKUP($C483,rosie!$B$7:$D$38,2,FALSE)</f>
        <v>7.77</v>
      </c>
      <c r="L483" s="4">
        <f>VLOOKUP(C483,rosie!$B$7:$F$66,5,FALSE)</f>
        <v>1.78</v>
      </c>
      <c r="M483" s="4">
        <f>VLOOKUP($C483,rosie!$B$7:$D$38,3,FALSE)</f>
        <v>1</v>
      </c>
      <c r="N483" s="4" t="str">
        <f>VLOOKUP($C483,rosie!$B$7:$E$38,4,FALSE)</f>
        <v>l</v>
      </c>
      <c r="O483" s="4">
        <f t="shared" si="31"/>
        <v>0.56825575121723271</v>
      </c>
      <c r="P483" s="4">
        <f>VLOOKUP(A483,RESULTS!$A:$M,13,FALSE)</f>
        <v>1</v>
      </c>
      <c r="Q483" s="4">
        <v>2</v>
      </c>
      <c r="R483" s="4" t="str">
        <f>IF(VLOOKUP(C483,rosie!B:J,8,FALSE)=0,"x_x_x_x",VLOOKUP(C483,rosie!B:J,8,FALSE))</f>
        <v>6_5_31_2023</v>
      </c>
    </row>
    <row r="484" spans="1:18" x14ac:dyDescent="0.2">
      <c r="A484" t="s">
        <v>159</v>
      </c>
      <c r="C484">
        <f t="shared" si="29"/>
        <v>420</v>
      </c>
      <c r="D484" t="str">
        <f t="shared" si="30"/>
        <v>420 (1)</v>
      </c>
      <c r="E484">
        <v>8.1820000000000004</v>
      </c>
      <c r="F484">
        <v>8.18</v>
      </c>
      <c r="G484">
        <f>IFERROR(VLOOKUP(F484,'rt.comb'!$A:$B,2,FALSE),F484)</f>
        <v>8.18</v>
      </c>
      <c r="H484" t="str">
        <f>IFERROR(VLOOKUP(G484,compounds!$A:$D,4,FALSE),"")</f>
        <v/>
      </c>
      <c r="I484">
        <v>11399508</v>
      </c>
      <c r="J484" s="4">
        <f t="shared" si="28"/>
        <v>32104763</v>
      </c>
      <c r="K484" s="4">
        <f>VLOOKUP($C484,rosie!$B$7:$D$38,2,FALSE)</f>
        <v>7.77</v>
      </c>
      <c r="L484" s="4">
        <f>VLOOKUP(C484,rosie!$B$7:$F$66,5,FALSE)</f>
        <v>1.78</v>
      </c>
      <c r="M484" s="4">
        <f>VLOOKUP($C484,rosie!$B$7:$D$38,3,FALSE)</f>
        <v>1</v>
      </c>
      <c r="N484" s="4" t="str">
        <f>VLOOKUP($C484,rosie!$B$7:$E$38,4,FALSE)</f>
        <v>l</v>
      </c>
      <c r="O484" s="4">
        <f t="shared" si="31"/>
        <v>0.68546751772539805</v>
      </c>
      <c r="P484" s="4">
        <f>VLOOKUP(A484,RESULTS!$A:$M,13,FALSE)</f>
        <v>1</v>
      </c>
      <c r="Q484" s="4">
        <v>2</v>
      </c>
      <c r="R484" s="4" t="str">
        <f>IF(VLOOKUP(C484,rosie!B:J,8,FALSE)=0,"x_x_x_x",VLOOKUP(C484,rosie!B:J,8,FALSE))</f>
        <v>6_5_31_2023</v>
      </c>
    </row>
    <row r="485" spans="1:18" x14ac:dyDescent="0.2">
      <c r="A485" t="s">
        <v>159</v>
      </c>
      <c r="C485">
        <f t="shared" si="29"/>
        <v>420</v>
      </c>
      <c r="D485" t="str">
        <f t="shared" si="30"/>
        <v>420 (1)</v>
      </c>
      <c r="E485">
        <v>8.4730000000000008</v>
      </c>
      <c r="F485">
        <v>8.4700000000000006</v>
      </c>
      <c r="G485">
        <f>IFERROR(VLOOKUP(F485,'rt.comb'!$A:$B,2,FALSE),F485)</f>
        <v>8.4700000000000006</v>
      </c>
      <c r="H485" t="str">
        <f>IFERROR(VLOOKUP(G485,compounds!$A:$D,4,FALSE),"")</f>
        <v/>
      </c>
      <c r="I485">
        <v>9290197</v>
      </c>
      <c r="J485" s="4">
        <f t="shared" si="28"/>
        <v>32104763</v>
      </c>
      <c r="K485" s="4">
        <f>VLOOKUP($C485,rosie!$B$7:$D$38,2,FALSE)</f>
        <v>7.77</v>
      </c>
      <c r="L485" s="4">
        <f>VLOOKUP(C485,rosie!$B$7:$F$66,5,FALSE)</f>
        <v>1.78</v>
      </c>
      <c r="M485" s="4">
        <f>VLOOKUP($C485,rosie!$B$7:$D$38,3,FALSE)</f>
        <v>1</v>
      </c>
      <c r="N485" s="4" t="str">
        <f>VLOOKUP($C485,rosie!$B$7:$E$38,4,FALSE)</f>
        <v>l</v>
      </c>
      <c r="O485" s="4">
        <f t="shared" si="31"/>
        <v>0.55863185295101681</v>
      </c>
      <c r="P485" s="4">
        <f>VLOOKUP(A485,RESULTS!$A:$M,13,FALSE)</f>
        <v>1</v>
      </c>
      <c r="Q485" s="4">
        <v>2</v>
      </c>
      <c r="R485" s="4" t="str">
        <f>IF(VLOOKUP(C485,rosie!B:J,8,FALSE)=0,"x_x_x_x",VLOOKUP(C485,rosie!B:J,8,FALSE))</f>
        <v>6_5_31_2023</v>
      </c>
    </row>
    <row r="486" spans="1:18" x14ac:dyDescent="0.2">
      <c r="A486" t="s">
        <v>159</v>
      </c>
      <c r="C486">
        <f t="shared" si="29"/>
        <v>420</v>
      </c>
      <c r="D486" t="str">
        <f t="shared" si="30"/>
        <v>420 (1)</v>
      </c>
      <c r="E486">
        <v>8.9429999999999996</v>
      </c>
      <c r="F486">
        <v>8.94</v>
      </c>
      <c r="G486">
        <f>IFERROR(VLOOKUP(F486,'rt.comb'!$A:$B,2,FALSE),F486)</f>
        <v>8.92</v>
      </c>
      <c r="H486" t="str">
        <f>IFERROR(VLOOKUP(G486,compounds!$A:$D,4,FALSE),"")</f>
        <v/>
      </c>
      <c r="I486">
        <v>61969650</v>
      </c>
      <c r="J486" s="4">
        <f t="shared" si="28"/>
        <v>32104763</v>
      </c>
      <c r="K486" s="4">
        <f>VLOOKUP($C486,rosie!$B$7:$D$38,2,FALSE)</f>
        <v>7.77</v>
      </c>
      <c r="L486" s="4">
        <f>VLOOKUP(C486,rosie!$B$7:$F$66,5,FALSE)</f>
        <v>1.78</v>
      </c>
      <c r="M486" s="4">
        <f>VLOOKUP($C486,rosie!$B$7:$D$38,3,FALSE)</f>
        <v>1</v>
      </c>
      <c r="N486" s="4" t="str">
        <f>VLOOKUP($C486,rosie!$B$7:$E$38,4,FALSE)</f>
        <v>l</v>
      </c>
      <c r="O486" s="4">
        <f t="shared" si="31"/>
        <v>3.7263171498113525</v>
      </c>
      <c r="P486" s="4">
        <f>VLOOKUP(A486,RESULTS!$A:$M,13,FALSE)</f>
        <v>1</v>
      </c>
      <c r="Q486" s="4">
        <v>2</v>
      </c>
      <c r="R486" s="4" t="str">
        <f>IF(VLOOKUP(C486,rosie!B:J,8,FALSE)=0,"x_x_x_x",VLOOKUP(C486,rosie!B:J,8,FALSE))</f>
        <v>6_5_31_2023</v>
      </c>
    </row>
    <row r="487" spans="1:18" x14ac:dyDescent="0.2">
      <c r="A487" t="s">
        <v>159</v>
      </c>
      <c r="C487">
        <f t="shared" si="29"/>
        <v>420</v>
      </c>
      <c r="D487" t="str">
        <f t="shared" si="30"/>
        <v>420 (1)</v>
      </c>
      <c r="E487">
        <v>9.907</v>
      </c>
      <c r="F487">
        <v>9.91</v>
      </c>
      <c r="G487">
        <f>IFERROR(VLOOKUP(F487,'rt.comb'!$A:$B,2,FALSE),F487)</f>
        <v>9.91</v>
      </c>
      <c r="H487" t="str">
        <f>IFERROR(VLOOKUP(G487,compounds!$A:$D,4,FALSE),"")</f>
        <v/>
      </c>
      <c r="I487">
        <v>35352151</v>
      </c>
      <c r="J487" s="4">
        <f t="shared" si="28"/>
        <v>32104763</v>
      </c>
      <c r="K487" s="4">
        <f>VLOOKUP($C487,rosie!$B$7:$D$38,2,FALSE)</f>
        <v>7.77</v>
      </c>
      <c r="L487" s="4">
        <f>VLOOKUP(C487,rosie!$B$7:$F$66,5,FALSE)</f>
        <v>1.78</v>
      </c>
      <c r="M487" s="4">
        <f>VLOOKUP($C487,rosie!$B$7:$D$38,3,FALSE)</f>
        <v>1</v>
      </c>
      <c r="N487" s="4" t="str">
        <f>VLOOKUP($C487,rosie!$B$7:$E$38,4,FALSE)</f>
        <v>l</v>
      </c>
      <c r="O487" s="4">
        <f t="shared" si="31"/>
        <v>2.1257716729725042</v>
      </c>
      <c r="P487" s="4">
        <f>VLOOKUP(A487,RESULTS!$A:$M,13,FALSE)</f>
        <v>1</v>
      </c>
      <c r="Q487" s="4">
        <v>2</v>
      </c>
      <c r="R487" s="4" t="str">
        <f>IF(VLOOKUP(C487,rosie!B:J,8,FALSE)=0,"x_x_x_x",VLOOKUP(C487,rosie!B:J,8,FALSE))</f>
        <v>6_5_31_2023</v>
      </c>
    </row>
    <row r="488" spans="1:18" x14ac:dyDescent="0.2">
      <c r="A488" t="s">
        <v>159</v>
      </c>
      <c r="C488">
        <f t="shared" si="29"/>
        <v>420</v>
      </c>
      <c r="D488" t="str">
        <f t="shared" si="30"/>
        <v>420 (1)</v>
      </c>
      <c r="E488">
        <v>10.311999999999999</v>
      </c>
      <c r="F488">
        <v>10.31</v>
      </c>
      <c r="G488">
        <f>IFERROR(VLOOKUP(F488,'rt.comb'!$A:$B,2,FALSE),F488)</f>
        <v>10.31</v>
      </c>
      <c r="H488" t="str">
        <f>IFERROR(VLOOKUP(G488,compounds!$A:$D,4,FALSE),"")</f>
        <v>octanal</v>
      </c>
      <c r="I488">
        <v>28721812</v>
      </c>
      <c r="J488" s="4">
        <f t="shared" si="28"/>
        <v>32104763</v>
      </c>
      <c r="K488" s="4">
        <f>VLOOKUP($C488,rosie!$B$7:$D$38,2,FALSE)</f>
        <v>7.77</v>
      </c>
      <c r="L488" s="4">
        <f>VLOOKUP(C488,rosie!$B$7:$F$66,5,FALSE)</f>
        <v>1.78</v>
      </c>
      <c r="M488" s="4">
        <f>VLOOKUP($C488,rosie!$B$7:$D$38,3,FALSE)</f>
        <v>1</v>
      </c>
      <c r="N488" s="4" t="str">
        <f>VLOOKUP($C488,rosie!$B$7:$E$38,4,FALSE)</f>
        <v>l</v>
      </c>
      <c r="O488" s="4">
        <f t="shared" si="31"/>
        <v>1.7270806052520467</v>
      </c>
      <c r="P488" s="4">
        <f>VLOOKUP(A488,RESULTS!$A:$M,13,FALSE)</f>
        <v>1</v>
      </c>
      <c r="Q488" s="4">
        <v>2</v>
      </c>
      <c r="R488" s="4" t="str">
        <f>IF(VLOOKUP(C488,rosie!B:J,8,FALSE)=0,"x_x_x_x",VLOOKUP(C488,rosie!B:J,8,FALSE))</f>
        <v>6_5_31_2023</v>
      </c>
    </row>
    <row r="489" spans="1:18" x14ac:dyDescent="0.2">
      <c r="A489" t="s">
        <v>159</v>
      </c>
      <c r="C489">
        <f t="shared" si="29"/>
        <v>420</v>
      </c>
      <c r="D489" t="str">
        <f t="shared" si="30"/>
        <v>420 (1)</v>
      </c>
      <c r="E489">
        <v>10.475</v>
      </c>
      <c r="F489">
        <v>10.48</v>
      </c>
      <c r="G489">
        <f>IFERROR(VLOOKUP(F489,'rt.comb'!$A:$B,2,FALSE),F489)</f>
        <v>10.48</v>
      </c>
      <c r="H489" t="str">
        <f>IFERROR(VLOOKUP(G489,compounds!$A:$D,4,FALSE),"")</f>
        <v>z3hex</v>
      </c>
      <c r="I489">
        <v>1090281086</v>
      </c>
      <c r="J489" s="4">
        <f t="shared" si="28"/>
        <v>32104763</v>
      </c>
      <c r="K489" s="4">
        <f>VLOOKUP($C489,rosie!$B$7:$D$38,2,FALSE)</f>
        <v>7.77</v>
      </c>
      <c r="L489" s="4">
        <f>VLOOKUP(C489,rosie!$B$7:$F$66,5,FALSE)</f>
        <v>1.78</v>
      </c>
      <c r="M489" s="4">
        <f>VLOOKUP($C489,rosie!$B$7:$D$38,3,FALSE)</f>
        <v>1</v>
      </c>
      <c r="N489" s="4" t="str">
        <f>VLOOKUP($C489,rosie!$B$7:$E$38,4,FALSE)</f>
        <v>l</v>
      </c>
      <c r="O489" s="4">
        <f t="shared" si="31"/>
        <v>65.560046068950626</v>
      </c>
      <c r="P489" s="4">
        <f>VLOOKUP(A489,RESULTS!$A:$M,13,FALSE)</f>
        <v>1</v>
      </c>
      <c r="Q489" s="4">
        <v>2</v>
      </c>
      <c r="R489" s="4" t="str">
        <f>IF(VLOOKUP(C489,rosie!B:J,8,FALSE)=0,"x_x_x_x",VLOOKUP(C489,rosie!B:J,8,FALSE))</f>
        <v>6_5_31_2023</v>
      </c>
    </row>
    <row r="490" spans="1:18" x14ac:dyDescent="0.2">
      <c r="A490" t="s">
        <v>159</v>
      </c>
      <c r="C490">
        <f t="shared" si="29"/>
        <v>420</v>
      </c>
      <c r="D490" t="str">
        <f t="shared" si="30"/>
        <v>420 (1)</v>
      </c>
      <c r="E490">
        <v>11.074999999999999</v>
      </c>
      <c r="F490">
        <v>11.08</v>
      </c>
      <c r="G490">
        <f>IFERROR(VLOOKUP(F490,'rt.comb'!$A:$B,2,FALSE),F490)</f>
        <v>11.07</v>
      </c>
      <c r="H490" t="str">
        <f>IFERROR(VLOOKUP(G490,compounds!$A:$D,4,FALSE),"")</f>
        <v>dlimonene</v>
      </c>
      <c r="I490">
        <v>15503562</v>
      </c>
      <c r="J490" s="4">
        <f t="shared" si="28"/>
        <v>32104763</v>
      </c>
      <c r="K490" s="4">
        <f>VLOOKUP($C490,rosie!$B$7:$D$38,2,FALSE)</f>
        <v>7.77</v>
      </c>
      <c r="L490" s="4">
        <f>VLOOKUP(C490,rosie!$B$7:$F$66,5,FALSE)</f>
        <v>1.78</v>
      </c>
      <c r="M490" s="4">
        <f>VLOOKUP($C490,rosie!$B$7:$D$38,3,FALSE)</f>
        <v>1</v>
      </c>
      <c r="N490" s="4" t="str">
        <f>VLOOKUP($C490,rosie!$B$7:$E$38,4,FALSE)</f>
        <v>l</v>
      </c>
      <c r="O490" s="4">
        <f t="shared" si="31"/>
        <v>0.93224972165832132</v>
      </c>
      <c r="P490" s="4">
        <f>VLOOKUP(A490,RESULTS!$A:$M,13,FALSE)</f>
        <v>1</v>
      </c>
      <c r="Q490" s="4">
        <v>2</v>
      </c>
      <c r="R490" s="4" t="str">
        <f>IF(VLOOKUP(C490,rosie!B:J,8,FALSE)=0,"x_x_x_x",VLOOKUP(C490,rosie!B:J,8,FALSE))</f>
        <v>6_5_31_2023</v>
      </c>
    </row>
    <row r="491" spans="1:18" x14ac:dyDescent="0.2">
      <c r="A491" t="s">
        <v>159</v>
      </c>
      <c r="C491">
        <f t="shared" si="29"/>
        <v>420</v>
      </c>
      <c r="D491" t="str">
        <f t="shared" si="30"/>
        <v>420 (1)</v>
      </c>
      <c r="E491">
        <v>11.749000000000001</v>
      </c>
      <c r="F491">
        <v>11.75</v>
      </c>
      <c r="G491">
        <f>IFERROR(VLOOKUP(F491,'rt.comb'!$A:$B,2,FALSE),F491)</f>
        <v>11.76</v>
      </c>
      <c r="H491" t="str">
        <f>IFERROR(VLOOKUP(G491,compounds!$A:$D,4,FALSE),"")</f>
        <v>bocimene</v>
      </c>
      <c r="I491">
        <v>22487724</v>
      </c>
      <c r="J491" s="4">
        <f t="shared" si="28"/>
        <v>32104763</v>
      </c>
      <c r="K491" s="4">
        <f>VLOOKUP($C491,rosie!$B$7:$D$38,2,FALSE)</f>
        <v>7.77</v>
      </c>
      <c r="L491" s="4">
        <f>VLOOKUP(C491,rosie!$B$7:$F$66,5,FALSE)</f>
        <v>1.78</v>
      </c>
      <c r="M491" s="4">
        <f>VLOOKUP($C491,rosie!$B$7:$D$38,3,FALSE)</f>
        <v>1</v>
      </c>
      <c r="N491" s="4" t="str">
        <f>VLOOKUP($C491,rosie!$B$7:$E$38,4,FALSE)</f>
        <v>l</v>
      </c>
      <c r="O491" s="4">
        <f t="shared" si="31"/>
        <v>1.3522166351016076</v>
      </c>
      <c r="P491" s="4">
        <f>VLOOKUP(A491,RESULTS!$A:$M,13,FALSE)</f>
        <v>1</v>
      </c>
      <c r="Q491" s="4">
        <v>2</v>
      </c>
      <c r="R491" s="4" t="str">
        <f>IF(VLOOKUP(C491,rosie!B:J,8,FALSE)=0,"x_x_x_x",VLOOKUP(C491,rosie!B:J,8,FALSE))</f>
        <v>6_5_31_2023</v>
      </c>
    </row>
    <row r="492" spans="1:18" x14ac:dyDescent="0.2">
      <c r="A492" t="s">
        <v>159</v>
      </c>
      <c r="C492">
        <f t="shared" si="29"/>
        <v>420</v>
      </c>
      <c r="D492" t="str">
        <f t="shared" si="30"/>
        <v>420 (1)</v>
      </c>
      <c r="E492">
        <v>12.289</v>
      </c>
      <c r="F492">
        <v>12.29</v>
      </c>
      <c r="G492">
        <f>IFERROR(VLOOKUP(F492,'rt.comb'!$A:$B,2,FALSE),F492)</f>
        <v>12.29</v>
      </c>
      <c r="H492" t="str">
        <f>IFERROR(VLOOKUP(G492,compounds!$A:$D,4,FALSE),"")</f>
        <v>acetophenone</v>
      </c>
      <c r="I492">
        <v>34337608</v>
      </c>
      <c r="J492" s="4">
        <f t="shared" si="28"/>
        <v>32104763</v>
      </c>
      <c r="K492" s="4">
        <f>VLOOKUP($C492,rosie!$B$7:$D$38,2,FALSE)</f>
        <v>7.77</v>
      </c>
      <c r="L492" s="4">
        <f>VLOOKUP(C492,rosie!$B$7:$F$66,5,FALSE)</f>
        <v>1.78</v>
      </c>
      <c r="M492" s="4">
        <f>VLOOKUP($C492,rosie!$B$7:$D$38,3,FALSE)</f>
        <v>1</v>
      </c>
      <c r="N492" s="4" t="str">
        <f>VLOOKUP($C492,rosie!$B$7:$E$38,4,FALSE)</f>
        <v>l</v>
      </c>
      <c r="O492" s="4">
        <f t="shared" si="31"/>
        <v>2.0647658583500066</v>
      </c>
      <c r="P492" s="4">
        <f>VLOOKUP(A492,RESULTS!$A:$M,13,FALSE)</f>
        <v>1</v>
      </c>
      <c r="Q492" s="4">
        <v>2</v>
      </c>
      <c r="R492" s="4" t="str">
        <f>IF(VLOOKUP(C492,rosie!B:J,8,FALSE)=0,"x_x_x_x",VLOOKUP(C492,rosie!B:J,8,FALSE))</f>
        <v>6_5_31_2023</v>
      </c>
    </row>
    <row r="493" spans="1:18" x14ac:dyDescent="0.2">
      <c r="A493" t="s">
        <v>159</v>
      </c>
      <c r="C493">
        <f t="shared" si="29"/>
        <v>420</v>
      </c>
      <c r="D493" t="str">
        <f t="shared" si="30"/>
        <v>420 (1)</v>
      </c>
      <c r="E493">
        <v>13.378</v>
      </c>
      <c r="F493">
        <v>13.38</v>
      </c>
      <c r="G493">
        <f>IFERROR(VLOOKUP(F493,'rt.comb'!$A:$B,2,FALSE),F493)</f>
        <v>13.38</v>
      </c>
      <c r="H493" t="str">
        <f>IFERROR(VLOOKUP(G493,compounds!$A:$D,4,FALSE),"")</f>
        <v/>
      </c>
      <c r="I493">
        <v>30324323</v>
      </c>
      <c r="J493" s="4">
        <f t="shared" si="28"/>
        <v>32104763</v>
      </c>
      <c r="K493" s="4">
        <f>VLOOKUP($C493,rosie!$B$7:$D$38,2,FALSE)</f>
        <v>7.77</v>
      </c>
      <c r="L493" s="4">
        <f>VLOOKUP(C493,rosie!$B$7:$F$66,5,FALSE)</f>
        <v>1.78</v>
      </c>
      <c r="M493" s="4">
        <f>VLOOKUP($C493,rosie!$B$7:$D$38,3,FALSE)</f>
        <v>1</v>
      </c>
      <c r="N493" s="4" t="str">
        <f>VLOOKUP($C493,rosie!$B$7:$E$38,4,FALSE)</f>
        <v>l</v>
      </c>
      <c r="O493" s="4">
        <f t="shared" si="31"/>
        <v>1.8234417146348065</v>
      </c>
      <c r="P493" s="4">
        <f>VLOOKUP(A493,RESULTS!$A:$M,13,FALSE)</f>
        <v>1</v>
      </c>
      <c r="Q493" s="4">
        <v>2</v>
      </c>
      <c r="R493" s="4" t="str">
        <f>IF(VLOOKUP(C493,rosie!B:J,8,FALSE)=0,"x_x_x_x",VLOOKUP(C493,rosie!B:J,8,FALSE))</f>
        <v>6_5_31_2023</v>
      </c>
    </row>
    <row r="494" spans="1:18" x14ac:dyDescent="0.2">
      <c r="A494" t="s">
        <v>159</v>
      </c>
      <c r="C494">
        <f t="shared" si="29"/>
        <v>420</v>
      </c>
      <c r="D494" t="str">
        <f t="shared" si="30"/>
        <v>420 (1)</v>
      </c>
      <c r="E494">
        <v>13.510999999999999</v>
      </c>
      <c r="F494">
        <v>13.51</v>
      </c>
      <c r="G494">
        <f>IFERROR(VLOOKUP(F494,'rt.comb'!$A:$B,2,FALSE),F494)</f>
        <v>13.51</v>
      </c>
      <c r="H494" t="str">
        <f>IFERROR(VLOOKUP(G494,compounds!$A:$D,4,FALSE),"")</f>
        <v>nonanal</v>
      </c>
      <c r="I494">
        <v>124181814</v>
      </c>
      <c r="J494" s="4">
        <f t="shared" si="28"/>
        <v>32104763</v>
      </c>
      <c r="K494" s="4">
        <f>VLOOKUP($C494,rosie!$B$7:$D$38,2,FALSE)</f>
        <v>7.77</v>
      </c>
      <c r="L494" s="4">
        <f>VLOOKUP(C494,rosie!$B$7:$F$66,5,FALSE)</f>
        <v>1.78</v>
      </c>
      <c r="M494" s="4">
        <f>VLOOKUP($C494,rosie!$B$7:$D$38,3,FALSE)</f>
        <v>1</v>
      </c>
      <c r="N494" s="4" t="str">
        <f>VLOOKUP($C494,rosie!$B$7:$E$38,4,FALSE)</f>
        <v>l</v>
      </c>
      <c r="O494" s="4">
        <f t="shared" si="31"/>
        <v>7.4672169877171086</v>
      </c>
      <c r="P494" s="4">
        <f>VLOOKUP(A494,RESULTS!$A:$M,13,FALSE)</f>
        <v>1</v>
      </c>
      <c r="Q494" s="4">
        <v>2</v>
      </c>
      <c r="R494" s="4" t="str">
        <f>IF(VLOOKUP(C494,rosie!B:J,8,FALSE)=0,"x_x_x_x",VLOOKUP(C494,rosie!B:J,8,FALSE))</f>
        <v>6_5_31_2023</v>
      </c>
    </row>
    <row r="495" spans="1:18" x14ac:dyDescent="0.2">
      <c r="A495" t="s">
        <v>159</v>
      </c>
      <c r="C495">
        <f t="shared" si="29"/>
        <v>420</v>
      </c>
      <c r="D495" t="str">
        <f t="shared" si="30"/>
        <v>420 (1)</v>
      </c>
      <c r="E495">
        <v>13.885999999999999</v>
      </c>
      <c r="F495">
        <v>13.89</v>
      </c>
      <c r="G495">
        <f>IFERROR(VLOOKUP(F495,'rt.comb'!$A:$B,2,FALSE),F495)</f>
        <v>13.89</v>
      </c>
      <c r="H495" t="str">
        <f>IFERROR(VLOOKUP(G495,compounds!$A:$D,4,FALSE),"")</f>
        <v>edimethylnonatriene</v>
      </c>
      <c r="I495">
        <v>35681120</v>
      </c>
      <c r="J495" s="4">
        <f t="shared" si="28"/>
        <v>32104763</v>
      </c>
      <c r="K495" s="4">
        <f>VLOOKUP($C495,rosie!$B$7:$D$38,2,FALSE)</f>
        <v>7.77</v>
      </c>
      <c r="L495" s="4">
        <f>VLOOKUP(C495,rosie!$B$7:$F$66,5,FALSE)</f>
        <v>1.78</v>
      </c>
      <c r="M495" s="4">
        <f>VLOOKUP($C495,rosie!$B$7:$D$38,3,FALSE)</f>
        <v>1</v>
      </c>
      <c r="N495" s="4" t="str">
        <f>VLOOKUP($C495,rosie!$B$7:$E$38,4,FALSE)</f>
        <v>l</v>
      </c>
      <c r="O495" s="4">
        <f t="shared" si="31"/>
        <v>2.1455530147495883</v>
      </c>
      <c r="P495" s="4">
        <f>VLOOKUP(A495,RESULTS!$A:$M,13,FALSE)</f>
        <v>1</v>
      </c>
      <c r="Q495" s="4">
        <v>2</v>
      </c>
      <c r="R495" s="4" t="str">
        <f>IF(VLOOKUP(C495,rosie!B:J,8,FALSE)=0,"x_x_x_x",VLOOKUP(C495,rosie!B:J,8,FALSE))</f>
        <v>6_5_31_2023</v>
      </c>
    </row>
    <row r="496" spans="1:18" x14ac:dyDescent="0.2">
      <c r="A496" t="s">
        <v>159</v>
      </c>
      <c r="C496">
        <f t="shared" si="29"/>
        <v>420</v>
      </c>
      <c r="D496" t="str">
        <f t="shared" si="30"/>
        <v>420 (1)</v>
      </c>
      <c r="E496">
        <v>14.73</v>
      </c>
      <c r="F496">
        <v>14.73</v>
      </c>
      <c r="G496">
        <f>IFERROR(VLOOKUP(F496,'rt.comb'!$A:$B,2,FALSE),F496)</f>
        <v>14.73</v>
      </c>
      <c r="H496" t="str">
        <f>IFERROR(VLOOKUP(G496,compounds!$A:$D,4,FALSE),"")</f>
        <v/>
      </c>
      <c r="I496">
        <v>23753660</v>
      </c>
      <c r="J496" s="4">
        <f t="shared" si="28"/>
        <v>32104763</v>
      </c>
      <c r="K496" s="4">
        <f>VLOOKUP($C496,rosie!$B$7:$D$38,2,FALSE)</f>
        <v>7.77</v>
      </c>
      <c r="L496" s="4">
        <f>VLOOKUP(C496,rosie!$B$7:$F$66,5,FALSE)</f>
        <v>1.78</v>
      </c>
      <c r="M496" s="4">
        <f>VLOOKUP($C496,rosie!$B$7:$D$38,3,FALSE)</f>
        <v>1</v>
      </c>
      <c r="N496" s="4" t="str">
        <f>VLOOKUP($C496,rosie!$B$7:$E$38,4,FALSE)</f>
        <v>l</v>
      </c>
      <c r="O496" s="4">
        <f t="shared" si="31"/>
        <v>1.4283390438511099</v>
      </c>
      <c r="P496" s="4">
        <f>VLOOKUP(A496,RESULTS!$A:$M,13,FALSE)</f>
        <v>1</v>
      </c>
      <c r="Q496" s="4">
        <v>2</v>
      </c>
      <c r="R496" s="4" t="str">
        <f>IF(VLOOKUP(C496,rosie!B:J,8,FALSE)=0,"x_x_x_x",VLOOKUP(C496,rosie!B:J,8,FALSE))</f>
        <v>6_5_31_2023</v>
      </c>
    </row>
    <row r="497" spans="1:18" x14ac:dyDescent="0.2">
      <c r="A497" t="s">
        <v>159</v>
      </c>
      <c r="C497">
        <f t="shared" si="29"/>
        <v>420</v>
      </c>
      <c r="D497" t="str">
        <f t="shared" si="30"/>
        <v>420 (1)</v>
      </c>
      <c r="E497">
        <v>15.16</v>
      </c>
      <c r="F497">
        <v>15.16</v>
      </c>
      <c r="G497">
        <f>IFERROR(VLOOKUP(F497,'rt.comb'!$A:$B,2,FALSE),F497)</f>
        <v>15.16</v>
      </c>
      <c r="H497" t="str">
        <f>IFERROR(VLOOKUP(G497,compounds!$A:$D,4,FALSE),"")</f>
        <v/>
      </c>
      <c r="I497">
        <v>11616769</v>
      </c>
      <c r="J497" s="4">
        <f t="shared" si="28"/>
        <v>32104763</v>
      </c>
      <c r="K497" s="4">
        <f>VLOOKUP($C497,rosie!$B$7:$D$38,2,FALSE)</f>
        <v>7.77</v>
      </c>
      <c r="L497" s="4">
        <f>VLOOKUP(C497,rosie!$B$7:$F$66,5,FALSE)</f>
        <v>1.78</v>
      </c>
      <c r="M497" s="4">
        <f>VLOOKUP($C497,rosie!$B$7:$D$38,3,FALSE)</f>
        <v>1</v>
      </c>
      <c r="N497" s="4" t="str">
        <f>VLOOKUP($C497,rosie!$B$7:$E$38,4,FALSE)</f>
        <v>l</v>
      </c>
      <c r="O497" s="4">
        <f t="shared" si="31"/>
        <v>0.69853170947547505</v>
      </c>
      <c r="P497" s="4">
        <f>VLOOKUP(A497,RESULTS!$A:$M,13,FALSE)</f>
        <v>1</v>
      </c>
      <c r="Q497" s="4">
        <v>2</v>
      </c>
      <c r="R497" s="4" t="str">
        <f>IF(VLOOKUP(C497,rosie!B:J,8,FALSE)=0,"x_x_x_x",VLOOKUP(C497,rosie!B:J,8,FALSE))</f>
        <v>6_5_31_2023</v>
      </c>
    </row>
    <row r="498" spans="1:18" x14ac:dyDescent="0.2">
      <c r="A498" t="s">
        <v>159</v>
      </c>
      <c r="C498">
        <f t="shared" si="29"/>
        <v>420</v>
      </c>
      <c r="D498" t="str">
        <f t="shared" si="30"/>
        <v>420 (1)</v>
      </c>
      <c r="E498">
        <v>15.266</v>
      </c>
      <c r="F498">
        <v>15.27</v>
      </c>
      <c r="G498">
        <f>IFERROR(VLOOKUP(F498,'rt.comb'!$A:$B,2,FALSE),F498)</f>
        <v>15.27</v>
      </c>
      <c r="H498" t="str">
        <f>IFERROR(VLOOKUP(G498,compounds!$A:$D,4,FALSE),"")</f>
        <v/>
      </c>
      <c r="I498">
        <v>13972220</v>
      </c>
      <c r="J498" s="4">
        <f t="shared" si="28"/>
        <v>32104763</v>
      </c>
      <c r="K498" s="4">
        <f>VLOOKUP($C498,rosie!$B$7:$D$38,2,FALSE)</f>
        <v>7.77</v>
      </c>
      <c r="L498" s="4">
        <f>VLOOKUP(C498,rosie!$B$7:$F$66,5,FALSE)</f>
        <v>1.78</v>
      </c>
      <c r="M498" s="4">
        <f>VLOOKUP($C498,rosie!$B$7:$D$38,3,FALSE)</f>
        <v>1</v>
      </c>
      <c r="N498" s="4" t="str">
        <f>VLOOKUP($C498,rosie!$B$7:$E$38,4,FALSE)</f>
        <v>l</v>
      </c>
      <c r="O498" s="4">
        <f t="shared" si="31"/>
        <v>0.84016809852786278</v>
      </c>
      <c r="P498" s="4">
        <f>VLOOKUP(A498,RESULTS!$A:$M,13,FALSE)</f>
        <v>1</v>
      </c>
      <c r="Q498" s="4">
        <v>2</v>
      </c>
      <c r="R498" s="4" t="str">
        <f>IF(VLOOKUP(C498,rosie!B:J,8,FALSE)=0,"x_x_x_x",VLOOKUP(C498,rosie!B:J,8,FALSE))</f>
        <v>6_5_31_2023</v>
      </c>
    </row>
    <row r="499" spans="1:18" x14ac:dyDescent="0.2">
      <c r="A499" t="s">
        <v>159</v>
      </c>
      <c r="C499">
        <f t="shared" si="29"/>
        <v>420</v>
      </c>
      <c r="D499" t="str">
        <f t="shared" si="30"/>
        <v>420 (1)</v>
      </c>
      <c r="E499">
        <v>16</v>
      </c>
      <c r="F499">
        <v>16</v>
      </c>
      <c r="G499">
        <f>IFERROR(VLOOKUP(F499,'rt.comb'!$A:$B,2,FALSE),F499)</f>
        <v>16</v>
      </c>
      <c r="H499" t="str">
        <f>IFERROR(VLOOKUP(G499,compounds!$A:$D,4,FALSE),"")</f>
        <v>Butanoicacidhexenylester</v>
      </c>
      <c r="I499">
        <v>97623921</v>
      </c>
      <c r="J499" s="4">
        <f t="shared" si="28"/>
        <v>32104763</v>
      </c>
      <c r="K499" s="4">
        <f>VLOOKUP($C499,rosie!$B$7:$D$38,2,FALSE)</f>
        <v>7.77</v>
      </c>
      <c r="L499" s="4">
        <f>VLOOKUP(C499,rosie!$B$7:$F$66,5,FALSE)</f>
        <v>1.78</v>
      </c>
      <c r="M499" s="4">
        <f>VLOOKUP($C499,rosie!$B$7:$D$38,3,FALSE)</f>
        <v>1</v>
      </c>
      <c r="N499" s="4" t="str">
        <f>VLOOKUP($C499,rosie!$B$7:$E$38,4,FALSE)</f>
        <v>l</v>
      </c>
      <c r="O499" s="4">
        <f t="shared" si="31"/>
        <v>5.8702556986222874</v>
      </c>
      <c r="P499" s="4">
        <f>VLOOKUP(A499,RESULTS!$A:$M,13,FALSE)</f>
        <v>1</v>
      </c>
      <c r="Q499" s="4">
        <v>2</v>
      </c>
      <c r="R499" s="4" t="str">
        <f>IF(VLOOKUP(C499,rosie!B:J,8,FALSE)=0,"x_x_x_x",VLOOKUP(C499,rosie!B:J,8,FALSE))</f>
        <v>6_5_31_2023</v>
      </c>
    </row>
    <row r="500" spans="1:18" x14ac:dyDescent="0.2">
      <c r="A500" t="s">
        <v>159</v>
      </c>
      <c r="C500">
        <f t="shared" si="29"/>
        <v>420</v>
      </c>
      <c r="D500" t="str">
        <f t="shared" si="30"/>
        <v>420 (1)</v>
      </c>
      <c r="E500">
        <v>16.367000000000001</v>
      </c>
      <c r="F500">
        <v>16.37</v>
      </c>
      <c r="G500">
        <f>IFERROR(VLOOKUP(F500,'rt.comb'!$A:$B,2,FALSE),F500)</f>
        <v>16.36</v>
      </c>
      <c r="H500" t="str">
        <f>IFERROR(VLOOKUP(G500,compounds!$A:$D,4,FALSE),"")</f>
        <v>dodecane</v>
      </c>
      <c r="I500">
        <v>43311045</v>
      </c>
      <c r="J500" s="4">
        <f t="shared" si="28"/>
        <v>32104763</v>
      </c>
      <c r="K500" s="4">
        <f>VLOOKUP($C500,rosie!$B$7:$D$38,2,FALSE)</f>
        <v>7.77</v>
      </c>
      <c r="L500" s="4">
        <f>VLOOKUP(C500,rosie!$B$7:$F$66,5,FALSE)</f>
        <v>1.78</v>
      </c>
      <c r="M500" s="4">
        <f>VLOOKUP($C500,rosie!$B$7:$D$38,3,FALSE)</f>
        <v>1</v>
      </c>
      <c r="N500" s="4" t="str">
        <f>VLOOKUP($C500,rosie!$B$7:$E$38,4,FALSE)</f>
        <v>l</v>
      </c>
      <c r="O500" s="4">
        <f t="shared" si="31"/>
        <v>2.6043505128680122</v>
      </c>
      <c r="P500" s="4">
        <f>VLOOKUP(A500,RESULTS!$A:$M,13,FALSE)</f>
        <v>1</v>
      </c>
      <c r="Q500" s="4">
        <v>2</v>
      </c>
      <c r="R500" s="4" t="str">
        <f>IF(VLOOKUP(C500,rosie!B:J,8,FALSE)=0,"x_x_x_x",VLOOKUP(C500,rosie!B:J,8,FALSE))</f>
        <v>6_5_31_2023</v>
      </c>
    </row>
    <row r="501" spans="1:18" x14ac:dyDescent="0.2">
      <c r="A501" t="s">
        <v>159</v>
      </c>
      <c r="C501">
        <f t="shared" si="29"/>
        <v>420</v>
      </c>
      <c r="D501" t="str">
        <f t="shared" si="30"/>
        <v>420 (1)</v>
      </c>
      <c r="E501">
        <v>16.547000000000001</v>
      </c>
      <c r="F501">
        <v>16.55</v>
      </c>
      <c r="G501">
        <f>IFERROR(VLOOKUP(F501,'rt.comb'!$A:$B,2,FALSE),F501)</f>
        <v>16.55</v>
      </c>
      <c r="H501" t="str">
        <f>IFERROR(VLOOKUP(G501,compounds!$A:$D,4,FALSE),"")</f>
        <v>decanal</v>
      </c>
      <c r="I501">
        <v>125354038</v>
      </c>
      <c r="J501" s="4">
        <f t="shared" si="28"/>
        <v>32104763</v>
      </c>
      <c r="K501" s="4">
        <f>VLOOKUP($C501,rosie!$B$7:$D$38,2,FALSE)</f>
        <v>7.77</v>
      </c>
      <c r="L501" s="4">
        <f>VLOOKUP(C501,rosie!$B$7:$F$66,5,FALSE)</f>
        <v>1.78</v>
      </c>
      <c r="M501" s="4">
        <f>VLOOKUP($C501,rosie!$B$7:$D$38,3,FALSE)</f>
        <v>1</v>
      </c>
      <c r="N501" s="4" t="str">
        <f>VLOOKUP($C501,rosie!$B$7:$E$38,4,FALSE)</f>
        <v>l</v>
      </c>
      <c r="O501" s="4">
        <f t="shared" si="31"/>
        <v>7.5377043697600996</v>
      </c>
      <c r="P501" s="4">
        <f>VLOOKUP(A501,RESULTS!$A:$M,13,FALSE)</f>
        <v>1</v>
      </c>
      <c r="Q501" s="4">
        <v>2</v>
      </c>
      <c r="R501" s="4" t="str">
        <f>IF(VLOOKUP(C501,rosie!B:J,8,FALSE)=0,"x_x_x_x",VLOOKUP(C501,rosie!B:J,8,FALSE))</f>
        <v>6_5_31_2023</v>
      </c>
    </row>
    <row r="502" spans="1:18" x14ac:dyDescent="0.2">
      <c r="A502" t="s">
        <v>159</v>
      </c>
      <c r="C502">
        <f t="shared" si="29"/>
        <v>420</v>
      </c>
      <c r="D502" t="str">
        <f t="shared" si="30"/>
        <v>420 (1)</v>
      </c>
      <c r="E502">
        <v>17.324999999999999</v>
      </c>
      <c r="F502">
        <v>17.329999999999998</v>
      </c>
      <c r="G502">
        <f>IFERROR(VLOOKUP(F502,'rt.comb'!$A:$B,2,FALSE),F502)</f>
        <v>17.329999999999998</v>
      </c>
      <c r="H502" t="str">
        <f>IFERROR(VLOOKUP(G502,compounds!$A:$D,4,FALSE),"")</f>
        <v/>
      </c>
      <c r="I502">
        <v>27656110</v>
      </c>
      <c r="J502" s="4">
        <f t="shared" si="28"/>
        <v>32104763</v>
      </c>
      <c r="K502" s="4">
        <f>VLOOKUP($C502,rosie!$B$7:$D$38,2,FALSE)</f>
        <v>7.77</v>
      </c>
      <c r="L502" s="4">
        <f>VLOOKUP(C502,rosie!$B$7:$F$66,5,FALSE)</f>
        <v>1.78</v>
      </c>
      <c r="M502" s="4">
        <f>VLOOKUP($C502,rosie!$B$7:$D$38,3,FALSE)</f>
        <v>1</v>
      </c>
      <c r="N502" s="4" t="str">
        <f>VLOOKUP($C502,rosie!$B$7:$E$38,4,FALSE)</f>
        <v>l</v>
      </c>
      <c r="O502" s="4">
        <f t="shared" si="31"/>
        <v>1.6629985321858238</v>
      </c>
      <c r="P502" s="4">
        <f>VLOOKUP(A502,RESULTS!$A:$M,13,FALSE)</f>
        <v>1</v>
      </c>
      <c r="Q502" s="4">
        <v>2</v>
      </c>
      <c r="R502" s="4" t="str">
        <f>IF(VLOOKUP(C502,rosie!B:J,8,FALSE)=0,"x_x_x_x",VLOOKUP(C502,rosie!B:J,8,FALSE))</f>
        <v>6_5_31_2023</v>
      </c>
    </row>
    <row r="503" spans="1:18" x14ac:dyDescent="0.2">
      <c r="A503" t="s">
        <v>159</v>
      </c>
      <c r="C503">
        <f t="shared" si="29"/>
        <v>420</v>
      </c>
      <c r="D503" t="str">
        <f t="shared" si="30"/>
        <v>420 (1)</v>
      </c>
      <c r="E503">
        <v>17.431999999999999</v>
      </c>
      <c r="F503">
        <v>17.43</v>
      </c>
      <c r="G503">
        <f>IFERROR(VLOOKUP(F503,'rt.comb'!$A:$B,2,FALSE),F503)</f>
        <v>17.43</v>
      </c>
      <c r="H503" t="str">
        <f>IFERROR(VLOOKUP(G503,compounds!$A:$D,4,FALSE),"")</f>
        <v>cisthreehexiso</v>
      </c>
      <c r="I503">
        <v>209327921</v>
      </c>
      <c r="J503" s="4">
        <f t="shared" si="28"/>
        <v>32104763</v>
      </c>
      <c r="K503" s="4">
        <f>VLOOKUP($C503,rosie!$B$7:$D$38,2,FALSE)</f>
        <v>7.77</v>
      </c>
      <c r="L503" s="4">
        <f>VLOOKUP(C503,rosie!$B$7:$F$66,5,FALSE)</f>
        <v>1.78</v>
      </c>
      <c r="M503" s="4">
        <f>VLOOKUP($C503,rosie!$B$7:$D$38,3,FALSE)</f>
        <v>1</v>
      </c>
      <c r="N503" s="4" t="str">
        <f>VLOOKUP($C503,rosie!$B$7:$E$38,4,FALSE)</f>
        <v>l</v>
      </c>
      <c r="O503" s="4">
        <f t="shared" si="31"/>
        <v>12.58716520033042</v>
      </c>
      <c r="P503" s="4">
        <f>VLOOKUP(A503,RESULTS!$A:$M,13,FALSE)</f>
        <v>1</v>
      </c>
      <c r="Q503" s="4">
        <v>2</v>
      </c>
      <c r="R503" s="4" t="str">
        <f>IF(VLOOKUP(C503,rosie!B:J,8,FALSE)=0,"x_x_x_x",VLOOKUP(C503,rosie!B:J,8,FALSE))</f>
        <v>6_5_31_2023</v>
      </c>
    </row>
    <row r="504" spans="1:18" x14ac:dyDescent="0.2">
      <c r="A504" t="s">
        <v>159</v>
      </c>
      <c r="C504">
        <f t="shared" si="29"/>
        <v>420</v>
      </c>
      <c r="D504" t="str">
        <f t="shared" si="30"/>
        <v>420 (1)</v>
      </c>
      <c r="E504">
        <v>18.178000000000001</v>
      </c>
      <c r="F504">
        <v>18.18</v>
      </c>
      <c r="G504">
        <f>IFERROR(VLOOKUP(F504,'rt.comb'!$A:$B,2,FALSE),F504)</f>
        <v>18.18</v>
      </c>
      <c r="H504" t="str">
        <f>IFERROR(VLOOKUP(G504,compounds!$A:$D,4,FALSE),"")</f>
        <v>methylacetophenone</v>
      </c>
      <c r="I504">
        <v>47432888</v>
      </c>
      <c r="J504" s="4">
        <f t="shared" si="28"/>
        <v>32104763</v>
      </c>
      <c r="K504" s="4">
        <f>VLOOKUP($C504,rosie!$B$7:$D$38,2,FALSE)</f>
        <v>7.77</v>
      </c>
      <c r="L504" s="4">
        <f>VLOOKUP(C504,rosie!$B$7:$F$66,5,FALSE)</f>
        <v>1.78</v>
      </c>
      <c r="M504" s="4">
        <f>VLOOKUP($C504,rosie!$B$7:$D$38,3,FALSE)</f>
        <v>1</v>
      </c>
      <c r="N504" s="4" t="str">
        <f>VLOOKUP($C504,rosie!$B$7:$E$38,4,FALSE)</f>
        <v>l</v>
      </c>
      <c r="O504" s="4">
        <f t="shared" si="31"/>
        <v>2.8522023929372056</v>
      </c>
      <c r="P504" s="4">
        <f>VLOOKUP(A504,RESULTS!$A:$M,13,FALSE)</f>
        <v>1</v>
      </c>
      <c r="Q504" s="4">
        <v>2</v>
      </c>
      <c r="R504" s="4" t="str">
        <f>IF(VLOOKUP(C504,rosie!B:J,8,FALSE)=0,"x_x_x_x",VLOOKUP(C504,rosie!B:J,8,FALSE))</f>
        <v>6_5_31_2023</v>
      </c>
    </row>
    <row r="505" spans="1:18" x14ac:dyDescent="0.2">
      <c r="A505" t="s">
        <v>159</v>
      </c>
      <c r="C505">
        <f t="shared" si="29"/>
        <v>420</v>
      </c>
      <c r="D505" t="str">
        <f t="shared" si="30"/>
        <v>420 (1)</v>
      </c>
      <c r="E505">
        <v>18.693000000000001</v>
      </c>
      <c r="F505">
        <v>18.690000000000001</v>
      </c>
      <c r="G505">
        <f>IFERROR(VLOOKUP(F505,'rt.comb'!$A:$B,2,FALSE),F505)</f>
        <v>18.690000000000001</v>
      </c>
      <c r="H505" t="str">
        <f>IFERROR(VLOOKUP(G505,compounds!$A:$D,4,FALSE),"")</f>
        <v/>
      </c>
      <c r="I505">
        <v>24210569</v>
      </c>
      <c r="J505" s="4">
        <f t="shared" si="28"/>
        <v>32104763</v>
      </c>
      <c r="K505" s="4">
        <f>VLOOKUP($C505,rosie!$B$7:$D$38,2,FALSE)</f>
        <v>7.77</v>
      </c>
      <c r="L505" s="4">
        <f>VLOOKUP(C505,rosie!$B$7:$F$66,5,FALSE)</f>
        <v>1.78</v>
      </c>
      <c r="M505" s="4">
        <f>VLOOKUP($C505,rosie!$B$7:$D$38,3,FALSE)</f>
        <v>1</v>
      </c>
      <c r="N505" s="4" t="str">
        <f>VLOOKUP($C505,rosie!$B$7:$E$38,4,FALSE)</f>
        <v>l</v>
      </c>
      <c r="O505" s="4">
        <f t="shared" si="31"/>
        <v>1.4558135873188098</v>
      </c>
      <c r="P505" s="4">
        <f>VLOOKUP(A505,RESULTS!$A:$M,13,FALSE)</f>
        <v>1</v>
      </c>
      <c r="Q505" s="4">
        <v>2</v>
      </c>
      <c r="R505" s="4" t="str">
        <f>IF(VLOOKUP(C505,rosie!B:J,8,FALSE)=0,"x_x_x_x",VLOOKUP(C505,rosie!B:J,8,FALSE))</f>
        <v>6_5_31_2023</v>
      </c>
    </row>
    <row r="506" spans="1:18" x14ac:dyDescent="0.2">
      <c r="A506" t="s">
        <v>159</v>
      </c>
      <c r="C506">
        <f t="shared" si="29"/>
        <v>420</v>
      </c>
      <c r="D506" t="str">
        <f t="shared" si="30"/>
        <v>420 (1)</v>
      </c>
      <c r="E506">
        <v>18.989999999999998</v>
      </c>
      <c r="F506">
        <v>18.989999999999998</v>
      </c>
      <c r="G506">
        <f>IFERROR(VLOOKUP(F506,'rt.comb'!$A:$B,2,FALSE),F506)</f>
        <v>18.989999999999998</v>
      </c>
      <c r="H506" t="str">
        <f>IFERROR(VLOOKUP(G506,compounds!$A:$D,4,FALSE),"")</f>
        <v>methylnaphthalene</v>
      </c>
      <c r="I506">
        <v>25574808</v>
      </c>
      <c r="J506" s="4">
        <f t="shared" si="28"/>
        <v>32104763</v>
      </c>
      <c r="K506" s="4">
        <f>VLOOKUP($C506,rosie!$B$7:$D$38,2,FALSE)</f>
        <v>7.77</v>
      </c>
      <c r="L506" s="4">
        <f>VLOOKUP(C506,rosie!$B$7:$F$66,5,FALSE)</f>
        <v>1.78</v>
      </c>
      <c r="M506" s="4">
        <f>VLOOKUP($C506,rosie!$B$7:$D$38,3,FALSE)</f>
        <v>1</v>
      </c>
      <c r="N506" s="4" t="str">
        <f>VLOOKUP($C506,rosie!$B$7:$E$38,4,FALSE)</f>
        <v>l</v>
      </c>
      <c r="O506" s="4">
        <f t="shared" si="31"/>
        <v>1.5378470856868254</v>
      </c>
      <c r="P506" s="4">
        <f>VLOOKUP(A506,RESULTS!$A:$M,13,FALSE)</f>
        <v>1</v>
      </c>
      <c r="Q506" s="4">
        <v>2</v>
      </c>
      <c r="R506" s="4" t="str">
        <f>IF(VLOOKUP(C506,rosie!B:J,8,FALSE)=0,"x_x_x_x",VLOOKUP(C506,rosie!B:J,8,FALSE))</f>
        <v>6_5_31_2023</v>
      </c>
    </row>
    <row r="507" spans="1:18" x14ac:dyDescent="0.2">
      <c r="A507" t="s">
        <v>159</v>
      </c>
      <c r="C507">
        <f t="shared" si="29"/>
        <v>420</v>
      </c>
      <c r="D507" t="str">
        <f t="shared" si="30"/>
        <v>420 (1)</v>
      </c>
      <c r="E507">
        <v>19.399000000000001</v>
      </c>
      <c r="F507">
        <v>19.399999999999999</v>
      </c>
      <c r="G507">
        <f>IFERROR(VLOOKUP(F507,'rt.comb'!$A:$B,2,FALSE),F507)</f>
        <v>19.399999999999999</v>
      </c>
      <c r="H507" t="str">
        <f>IFERROR(VLOOKUP(G507,compounds!$A:$D,4,FALSE),"")</f>
        <v>undecanal_c</v>
      </c>
      <c r="I507">
        <v>11700991</v>
      </c>
      <c r="J507" s="4">
        <f t="shared" si="28"/>
        <v>32104763</v>
      </c>
      <c r="K507" s="4">
        <f>VLOOKUP($C507,rosie!$B$7:$D$38,2,FALSE)</f>
        <v>7.77</v>
      </c>
      <c r="L507" s="4">
        <f>VLOOKUP(C507,rosie!$B$7:$F$66,5,FALSE)</f>
        <v>1.78</v>
      </c>
      <c r="M507" s="4">
        <f>VLOOKUP($C507,rosie!$B$7:$D$38,3,FALSE)</f>
        <v>1</v>
      </c>
      <c r="N507" s="4" t="str">
        <f>VLOOKUP($C507,rosie!$B$7:$E$38,4,FALSE)</f>
        <v>l</v>
      </c>
      <c r="O507" s="4">
        <f t="shared" si="31"/>
        <v>0.70359608990995248</v>
      </c>
      <c r="P507" s="4">
        <f>VLOOKUP(A507,RESULTS!$A:$M,13,FALSE)</f>
        <v>1</v>
      </c>
      <c r="Q507" s="4">
        <v>2</v>
      </c>
      <c r="R507" s="4" t="str">
        <f>IF(VLOOKUP(C507,rosie!B:J,8,FALSE)=0,"x_x_x_x",VLOOKUP(C507,rosie!B:J,8,FALSE))</f>
        <v>6_5_31_2023</v>
      </c>
    </row>
    <row r="508" spans="1:18" x14ac:dyDescent="0.2">
      <c r="A508" t="s">
        <v>159</v>
      </c>
      <c r="C508">
        <f t="shared" si="29"/>
        <v>420</v>
      </c>
      <c r="D508" t="str">
        <f t="shared" si="30"/>
        <v>420 (1)</v>
      </c>
      <c r="E508">
        <v>19.452000000000002</v>
      </c>
      <c r="F508">
        <v>19.45</v>
      </c>
      <c r="G508">
        <f>IFERROR(VLOOKUP(F508,'rt.comb'!$A:$B,2,FALSE),F508)</f>
        <v>19.45</v>
      </c>
      <c r="H508" t="str">
        <f>IFERROR(VLOOKUP(G508,compounds!$A:$D,4,FALSE),"")</f>
        <v/>
      </c>
      <c r="I508">
        <v>21800142</v>
      </c>
      <c r="J508" s="4">
        <f t="shared" si="28"/>
        <v>32104763</v>
      </c>
      <c r="K508" s="4">
        <f>VLOOKUP($C508,rosie!$B$7:$D$38,2,FALSE)</f>
        <v>7.77</v>
      </c>
      <c r="L508" s="4">
        <f>VLOOKUP(C508,rosie!$B$7:$F$66,5,FALSE)</f>
        <v>1.78</v>
      </c>
      <c r="M508" s="4">
        <f>VLOOKUP($C508,rosie!$B$7:$D$38,3,FALSE)</f>
        <v>1</v>
      </c>
      <c r="N508" s="4" t="str">
        <f>VLOOKUP($C508,rosie!$B$7:$E$38,4,FALSE)</f>
        <v>l</v>
      </c>
      <c r="O508" s="4">
        <f t="shared" si="31"/>
        <v>1.3108714185560635</v>
      </c>
      <c r="P508" s="4">
        <f>VLOOKUP(A508,RESULTS!$A:$M,13,FALSE)</f>
        <v>1</v>
      </c>
      <c r="Q508" s="4">
        <v>2</v>
      </c>
      <c r="R508" s="4" t="str">
        <f>IF(VLOOKUP(C508,rosie!B:J,8,FALSE)=0,"x_x_x_x",VLOOKUP(C508,rosie!B:J,8,FALSE))</f>
        <v>6_5_31_2023</v>
      </c>
    </row>
    <row r="509" spans="1:18" x14ac:dyDescent="0.2">
      <c r="A509" t="s">
        <v>159</v>
      </c>
      <c r="C509">
        <f t="shared" si="29"/>
        <v>420</v>
      </c>
      <c r="D509" t="str">
        <f t="shared" si="30"/>
        <v>420 (1)</v>
      </c>
      <c r="E509">
        <v>19.501000000000001</v>
      </c>
      <c r="F509">
        <v>19.5</v>
      </c>
      <c r="G509">
        <f>IFERROR(VLOOKUP(F509,'rt.comb'!$A:$B,2,FALSE),F509)</f>
        <v>19.5</v>
      </c>
      <c r="H509" t="str">
        <f>IFERROR(VLOOKUP(G509,compounds!$A:$D,4,FALSE),"")</f>
        <v>standard</v>
      </c>
      <c r="I509">
        <v>32104763</v>
      </c>
      <c r="J509" s="4">
        <f t="shared" si="28"/>
        <v>32104763</v>
      </c>
      <c r="K509" s="4">
        <f>VLOOKUP($C509,rosie!$B$7:$D$38,2,FALSE)</f>
        <v>7.77</v>
      </c>
      <c r="L509" s="4">
        <f>VLOOKUP(C509,rosie!$B$7:$F$66,5,FALSE)</f>
        <v>1.78</v>
      </c>
      <c r="M509" s="4">
        <f>VLOOKUP($C509,rosie!$B$7:$D$38,3,FALSE)</f>
        <v>1</v>
      </c>
      <c r="N509" s="4" t="str">
        <f>VLOOKUP($C509,rosie!$B$7:$E$38,4,FALSE)</f>
        <v>l</v>
      </c>
      <c r="O509" s="4">
        <f t="shared" si="31"/>
        <v>1.9305019305019306</v>
      </c>
      <c r="P509" s="4">
        <f>VLOOKUP(A509,RESULTS!$A:$M,13,FALSE)</f>
        <v>1</v>
      </c>
      <c r="Q509" s="4">
        <v>2</v>
      </c>
      <c r="R509" s="4" t="str">
        <f>IF(VLOOKUP(C509,rosie!B:J,8,FALSE)=0,"x_x_x_x",VLOOKUP(C509,rosie!B:J,8,FALSE))</f>
        <v>6_5_31_2023</v>
      </c>
    </row>
    <row r="510" spans="1:18" x14ac:dyDescent="0.2">
      <c r="A510" t="s">
        <v>159</v>
      </c>
      <c r="C510">
        <f t="shared" si="29"/>
        <v>420</v>
      </c>
      <c r="D510" t="str">
        <f t="shared" si="30"/>
        <v>420 (1)</v>
      </c>
      <c r="E510">
        <v>19.876999999999999</v>
      </c>
      <c r="F510">
        <v>19.88</v>
      </c>
      <c r="G510">
        <f>IFERROR(VLOOKUP(F510,'rt.comb'!$A:$B,2,FALSE),F510)</f>
        <v>19.88</v>
      </c>
      <c r="H510" t="str">
        <f>IFERROR(VLOOKUP(G510,compounds!$A:$D,4,FALSE),"")</f>
        <v/>
      </c>
      <c r="I510">
        <v>9511146</v>
      </c>
      <c r="J510" s="4">
        <f t="shared" si="28"/>
        <v>32104763</v>
      </c>
      <c r="K510" s="4">
        <f>VLOOKUP($C510,rosie!$B$7:$D$38,2,FALSE)</f>
        <v>7.77</v>
      </c>
      <c r="L510" s="4">
        <f>VLOOKUP(C510,rosie!$B$7:$F$66,5,FALSE)</f>
        <v>1.78</v>
      </c>
      <c r="M510" s="4">
        <f>VLOOKUP($C510,rosie!$B$7:$D$38,3,FALSE)</f>
        <v>1</v>
      </c>
      <c r="N510" s="4" t="str">
        <f>VLOOKUP($C510,rosie!$B$7:$E$38,4,FALSE)</f>
        <v>l</v>
      </c>
      <c r="O510" s="4">
        <f t="shared" si="31"/>
        <v>0.57191780902683242</v>
      </c>
      <c r="P510" s="4">
        <f>VLOOKUP(A510,RESULTS!$A:$M,13,FALSE)</f>
        <v>1</v>
      </c>
      <c r="Q510" s="4">
        <v>2</v>
      </c>
      <c r="R510" s="4" t="str">
        <f>IF(VLOOKUP(C510,rosie!B:J,8,FALSE)=0,"x_x_x_x",VLOOKUP(C510,rosie!B:J,8,FALSE))</f>
        <v>6_5_31_2023</v>
      </c>
    </row>
    <row r="511" spans="1:18" x14ac:dyDescent="0.2">
      <c r="A511" t="s">
        <v>159</v>
      </c>
      <c r="C511">
        <f t="shared" si="29"/>
        <v>420</v>
      </c>
      <c r="D511" t="str">
        <f t="shared" si="30"/>
        <v>420 (1)</v>
      </c>
      <c r="E511">
        <v>21.835999999999999</v>
      </c>
      <c r="F511">
        <v>21.84</v>
      </c>
      <c r="G511">
        <f>IFERROR(VLOOKUP(F511,'rt.comb'!$A:$B,2,FALSE),F511)</f>
        <v>21.84</v>
      </c>
      <c r="H511" t="str">
        <f>IFERROR(VLOOKUP(G511,compounds!$A:$D,4,FALSE),"")</f>
        <v>tetradecane</v>
      </c>
      <c r="I511">
        <v>38718760</v>
      </c>
      <c r="J511" s="4">
        <f t="shared" si="28"/>
        <v>32104763</v>
      </c>
      <c r="K511" s="4">
        <f>VLOOKUP($C511,rosie!$B$7:$D$38,2,FALSE)</f>
        <v>7.77</v>
      </c>
      <c r="L511" s="4">
        <f>VLOOKUP(C511,rosie!$B$7:$F$66,5,FALSE)</f>
        <v>1.78</v>
      </c>
      <c r="M511" s="4">
        <f>VLOOKUP($C511,rosie!$B$7:$D$38,3,FALSE)</f>
        <v>1</v>
      </c>
      <c r="N511" s="4" t="str">
        <f>VLOOKUP($C511,rosie!$B$7:$E$38,4,FALSE)</f>
        <v>l</v>
      </c>
      <c r="O511" s="4">
        <f t="shared" si="31"/>
        <v>2.3282103321130552</v>
      </c>
      <c r="P511" s="4">
        <f>VLOOKUP(A511,RESULTS!$A:$M,13,FALSE)</f>
        <v>1</v>
      </c>
      <c r="Q511" s="4">
        <v>2</v>
      </c>
      <c r="R511" s="4" t="str">
        <f>IF(VLOOKUP(C511,rosie!B:J,8,FALSE)=0,"x_x_x_x",VLOOKUP(C511,rosie!B:J,8,FALSE))</f>
        <v>6_5_31_2023</v>
      </c>
    </row>
    <row r="512" spans="1:18" x14ac:dyDescent="0.2">
      <c r="A512" t="s">
        <v>159</v>
      </c>
      <c r="C512">
        <f t="shared" si="29"/>
        <v>420</v>
      </c>
      <c r="D512" t="str">
        <f t="shared" si="30"/>
        <v>420 (1)</v>
      </c>
      <c r="E512">
        <v>22.077000000000002</v>
      </c>
      <c r="F512">
        <v>22.08</v>
      </c>
      <c r="G512">
        <f>IFERROR(VLOOKUP(F512,'rt.comb'!$A:$B,2,FALSE),F512)</f>
        <v>22.07</v>
      </c>
      <c r="H512" t="str">
        <f>IFERROR(VLOOKUP(G512,compounds!$A:$D,4,FALSE),"")</f>
        <v>dodecanal</v>
      </c>
      <c r="I512">
        <v>14238860</v>
      </c>
      <c r="J512" s="4">
        <f t="shared" si="28"/>
        <v>32104763</v>
      </c>
      <c r="K512" s="4">
        <f>VLOOKUP($C512,rosie!$B$7:$D$38,2,FALSE)</f>
        <v>7.77</v>
      </c>
      <c r="L512" s="4">
        <f>VLOOKUP(C512,rosie!$B$7:$F$66,5,FALSE)</f>
        <v>1.78</v>
      </c>
      <c r="M512" s="4">
        <f>VLOOKUP($C512,rosie!$B$7:$D$38,3,FALSE)</f>
        <v>1</v>
      </c>
      <c r="N512" s="4" t="str">
        <f>VLOOKUP($C512,rosie!$B$7:$E$38,4,FALSE)</f>
        <v>l</v>
      </c>
      <c r="O512" s="4">
        <f t="shared" si="31"/>
        <v>0.85620151496358099</v>
      </c>
      <c r="P512" s="4">
        <f>VLOOKUP(A512,RESULTS!$A:$M,13,FALSE)</f>
        <v>1</v>
      </c>
      <c r="Q512" s="4">
        <v>2</v>
      </c>
      <c r="R512" s="4" t="str">
        <f>IF(VLOOKUP(C512,rosie!B:J,8,FALSE)=0,"x_x_x_x",VLOOKUP(C512,rosie!B:J,8,FALSE))</f>
        <v>6_5_31_2023</v>
      </c>
    </row>
    <row r="513" spans="1:18" x14ac:dyDescent="0.2">
      <c r="A513" t="s">
        <v>159</v>
      </c>
      <c r="C513">
        <f t="shared" si="29"/>
        <v>420</v>
      </c>
      <c r="D513" t="str">
        <f t="shared" si="30"/>
        <v>420 (1)</v>
      </c>
      <c r="E513">
        <v>22.170999999999999</v>
      </c>
      <c r="F513">
        <v>22.17</v>
      </c>
      <c r="G513">
        <f>IFERROR(VLOOKUP(F513,'rt.comb'!$A:$B,2,FALSE),F513)</f>
        <v>22.17</v>
      </c>
      <c r="H513" t="str">
        <f>IFERROR(VLOOKUP(G513,compounds!$A:$D,4,FALSE),"")</f>
        <v/>
      </c>
      <c r="I513">
        <v>9659254</v>
      </c>
      <c r="J513" s="4">
        <f t="shared" si="28"/>
        <v>32104763</v>
      </c>
      <c r="K513" s="4">
        <f>VLOOKUP($C513,rosie!$B$7:$D$38,2,FALSE)</f>
        <v>7.77</v>
      </c>
      <c r="L513" s="4">
        <f>VLOOKUP(C513,rosie!$B$7:$F$66,5,FALSE)</f>
        <v>1.78</v>
      </c>
      <c r="M513" s="4">
        <f>VLOOKUP($C513,rosie!$B$7:$D$38,3,FALSE)</f>
        <v>1</v>
      </c>
      <c r="N513" s="4" t="str">
        <f>VLOOKUP($C513,rosie!$B$7:$E$38,4,FALSE)</f>
        <v>l</v>
      </c>
      <c r="O513" s="4">
        <f t="shared" si="31"/>
        <v>0.58082373927533726</v>
      </c>
      <c r="P513" s="4">
        <f>VLOOKUP(A513,RESULTS!$A:$M,13,FALSE)</f>
        <v>1</v>
      </c>
      <c r="Q513" s="4">
        <v>2</v>
      </c>
      <c r="R513" s="4" t="str">
        <f>IF(VLOOKUP(C513,rosie!B:J,8,FALSE)=0,"x_x_x_x",VLOOKUP(C513,rosie!B:J,8,FALSE))</f>
        <v>6_5_31_2023</v>
      </c>
    </row>
    <row r="514" spans="1:18" x14ac:dyDescent="0.2">
      <c r="A514" t="s">
        <v>159</v>
      </c>
      <c r="C514">
        <f t="shared" si="29"/>
        <v>420</v>
      </c>
      <c r="D514" t="str">
        <f t="shared" si="30"/>
        <v>420 (1)</v>
      </c>
      <c r="E514">
        <v>22.285</v>
      </c>
      <c r="F514">
        <v>22.29</v>
      </c>
      <c r="G514">
        <f>IFERROR(VLOOKUP(F514,'rt.comb'!$A:$B,2,FALSE),F514)</f>
        <v>22.29</v>
      </c>
      <c r="H514" t="str">
        <f>IFERROR(VLOOKUP(G514,compounds!$A:$D,4,FALSE),"")</f>
        <v>tetramethyldiol</v>
      </c>
      <c r="I514">
        <v>14310800</v>
      </c>
      <c r="J514" s="4">
        <f t="shared" ref="J514:J577" si="32">SUMIFS($I:$I,$A:$A,A514,G:G,19.5)</f>
        <v>32104763</v>
      </c>
      <c r="K514" s="4">
        <f>VLOOKUP($C514,rosie!$B$7:$D$38,2,FALSE)</f>
        <v>7.77</v>
      </c>
      <c r="L514" s="4">
        <f>VLOOKUP(C514,rosie!$B$7:$F$66,5,FALSE)</f>
        <v>1.78</v>
      </c>
      <c r="M514" s="4">
        <f>VLOOKUP($C514,rosie!$B$7:$D$38,3,FALSE)</f>
        <v>1</v>
      </c>
      <c r="N514" s="4" t="str">
        <f>VLOOKUP($C514,rosie!$B$7:$E$38,4,FALSE)</f>
        <v>l</v>
      </c>
      <c r="O514" s="4">
        <f t="shared" si="31"/>
        <v>0.86052736246727723</v>
      </c>
      <c r="P514" s="4">
        <f>VLOOKUP(A514,RESULTS!$A:$M,13,FALSE)</f>
        <v>1</v>
      </c>
      <c r="Q514" s="4">
        <v>2</v>
      </c>
      <c r="R514" s="4" t="str">
        <f>IF(VLOOKUP(C514,rosie!B:J,8,FALSE)=0,"x_x_x_x",VLOOKUP(C514,rosie!B:J,8,FALSE))</f>
        <v>6_5_31_2023</v>
      </c>
    </row>
    <row r="515" spans="1:18" x14ac:dyDescent="0.2">
      <c r="A515" t="s">
        <v>159</v>
      </c>
      <c r="C515">
        <f t="shared" ref="C515:C578" si="33">VALUE(IF(B515="",LEFT(A515,FIND("-",A515)-1),B515))</f>
        <v>420</v>
      </c>
      <c r="D515" t="str">
        <f t="shared" ref="D515:D578" si="34">C515&amp;" ("&amp;M515&amp;")"</f>
        <v>420 (1)</v>
      </c>
      <c r="E515">
        <v>22.422000000000001</v>
      </c>
      <c r="F515">
        <v>22.42</v>
      </c>
      <c r="G515">
        <f>IFERROR(VLOOKUP(F515,'rt.comb'!$A:$B,2,FALSE),F515)</f>
        <v>22.42</v>
      </c>
      <c r="H515" t="str">
        <f>IFERROR(VLOOKUP(G515,compounds!$A:$D,4,FALSE),"")</f>
        <v/>
      </c>
      <c r="I515">
        <v>205540102</v>
      </c>
      <c r="J515" s="4">
        <f t="shared" si="32"/>
        <v>32104763</v>
      </c>
      <c r="K515" s="4">
        <f>VLOOKUP($C515,rosie!$B$7:$D$38,2,FALSE)</f>
        <v>7.77</v>
      </c>
      <c r="L515" s="4">
        <f>VLOOKUP(C515,rosie!$B$7:$F$66,5,FALSE)</f>
        <v>1.78</v>
      </c>
      <c r="M515" s="4">
        <f>VLOOKUP($C515,rosie!$B$7:$D$38,3,FALSE)</f>
        <v>1</v>
      </c>
      <c r="N515" s="4" t="str">
        <f>VLOOKUP($C515,rosie!$B$7:$E$38,4,FALSE)</f>
        <v>l</v>
      </c>
      <c r="O515" s="4">
        <f t="shared" ref="O515:O578" si="35">IFERROR((30/J515*I515)/K515/Q515,0)</f>
        <v>12.359398625885003</v>
      </c>
      <c r="P515" s="4">
        <f>VLOOKUP(A515,RESULTS!$A:$M,13,FALSE)</f>
        <v>1</v>
      </c>
      <c r="Q515" s="4">
        <v>2</v>
      </c>
      <c r="R515" s="4" t="str">
        <f>IF(VLOOKUP(C515,rosie!B:J,8,FALSE)=0,"x_x_x_x",VLOOKUP(C515,rosie!B:J,8,FALSE))</f>
        <v>6_5_31_2023</v>
      </c>
    </row>
    <row r="516" spans="1:18" x14ac:dyDescent="0.2">
      <c r="A516" t="s">
        <v>159</v>
      </c>
      <c r="C516">
        <f t="shared" si="33"/>
        <v>420</v>
      </c>
      <c r="D516" t="str">
        <f t="shared" si="34"/>
        <v>420 (1)</v>
      </c>
      <c r="E516">
        <v>22.695</v>
      </c>
      <c r="F516">
        <v>22.7</v>
      </c>
      <c r="G516">
        <f>IFERROR(VLOOKUP(F516,'rt.comb'!$A:$B,2,FALSE),F516)</f>
        <v>22.7</v>
      </c>
      <c r="H516" t="str">
        <f>IFERROR(VLOOKUP(G516,compounds!$A:$D,4,FALSE),"")</f>
        <v/>
      </c>
      <c r="I516">
        <v>8538655</v>
      </c>
      <c r="J516" s="4">
        <f t="shared" si="32"/>
        <v>32104763</v>
      </c>
      <c r="K516" s="4">
        <f>VLOOKUP($C516,rosie!$B$7:$D$38,2,FALSE)</f>
        <v>7.77</v>
      </c>
      <c r="L516" s="4">
        <f>VLOOKUP(C516,rosie!$B$7:$F$66,5,FALSE)</f>
        <v>1.78</v>
      </c>
      <c r="M516" s="4">
        <f>VLOOKUP($C516,rosie!$B$7:$D$38,3,FALSE)</f>
        <v>1</v>
      </c>
      <c r="N516" s="4" t="str">
        <f>VLOOKUP($C516,rosie!$B$7:$E$38,4,FALSE)</f>
        <v>l</v>
      </c>
      <c r="O516" s="4">
        <f t="shared" si="35"/>
        <v>0.51344063687341235</v>
      </c>
      <c r="P516" s="4">
        <f>VLOOKUP(A516,RESULTS!$A:$M,13,FALSE)</f>
        <v>1</v>
      </c>
      <c r="Q516" s="4">
        <v>2</v>
      </c>
      <c r="R516" s="4" t="str">
        <f>IF(VLOOKUP(C516,rosie!B:J,8,FALSE)=0,"x_x_x_x",VLOOKUP(C516,rosie!B:J,8,FALSE))</f>
        <v>6_5_31_2023</v>
      </c>
    </row>
    <row r="517" spans="1:18" x14ac:dyDescent="0.2">
      <c r="A517" t="s">
        <v>159</v>
      </c>
      <c r="C517">
        <f t="shared" si="33"/>
        <v>420</v>
      </c>
      <c r="D517" t="str">
        <f t="shared" si="34"/>
        <v>420 (1)</v>
      </c>
      <c r="E517">
        <v>24.331</v>
      </c>
      <c r="F517">
        <v>24.33</v>
      </c>
      <c r="G517">
        <f>IFERROR(VLOOKUP(F517,'rt.comb'!$A:$B,2,FALSE),F517)</f>
        <v>24.33</v>
      </c>
      <c r="H517" t="str">
        <f>IFERROR(VLOOKUP(G517,compounds!$A:$D,4,FALSE),"")</f>
        <v>pentadecane</v>
      </c>
      <c r="I517">
        <v>23782023</v>
      </c>
      <c r="J517" s="4">
        <f t="shared" si="32"/>
        <v>32104763</v>
      </c>
      <c r="K517" s="4">
        <f>VLOOKUP($C517,rosie!$B$7:$D$38,2,FALSE)</f>
        <v>7.77</v>
      </c>
      <c r="L517" s="4">
        <f>VLOOKUP(C517,rosie!$B$7:$F$66,5,FALSE)</f>
        <v>1.78</v>
      </c>
      <c r="M517" s="4">
        <f>VLOOKUP($C517,rosie!$B$7:$D$38,3,FALSE)</f>
        <v>1</v>
      </c>
      <c r="N517" s="4" t="str">
        <f>VLOOKUP($C517,rosie!$B$7:$E$38,4,FALSE)</f>
        <v>l</v>
      </c>
      <c r="O517" s="4">
        <f t="shared" si="35"/>
        <v>1.4300445486154598</v>
      </c>
      <c r="P517" s="4">
        <f>VLOOKUP(A517,RESULTS!$A:$M,13,FALSE)</f>
        <v>1</v>
      </c>
      <c r="Q517" s="4">
        <v>2</v>
      </c>
      <c r="R517" s="4" t="str">
        <f>IF(VLOOKUP(C517,rosie!B:J,8,FALSE)=0,"x_x_x_x",VLOOKUP(C517,rosie!B:J,8,FALSE))</f>
        <v>6_5_31_2023</v>
      </c>
    </row>
    <row r="518" spans="1:18" x14ac:dyDescent="0.2">
      <c r="A518" t="s">
        <v>159</v>
      </c>
      <c r="C518">
        <f t="shared" si="33"/>
        <v>420</v>
      </c>
      <c r="D518" t="str">
        <f t="shared" si="34"/>
        <v>420 (1)</v>
      </c>
      <c r="E518">
        <v>26.068000000000001</v>
      </c>
      <c r="F518">
        <v>26.07</v>
      </c>
      <c r="G518">
        <f>IFERROR(VLOOKUP(F518,'rt.comb'!$A:$B,2,FALSE),F518)</f>
        <v>26.07</v>
      </c>
      <c r="H518" t="str">
        <f>IFERROR(VLOOKUP(G518,compounds!$A:$D,4,FALSE),"")</f>
        <v/>
      </c>
      <c r="I518">
        <v>37147387</v>
      </c>
      <c r="J518" s="4">
        <f t="shared" si="32"/>
        <v>32104763</v>
      </c>
      <c r="K518" s="4">
        <f>VLOOKUP($C518,rosie!$B$7:$D$38,2,FALSE)</f>
        <v>7.77</v>
      </c>
      <c r="L518" s="4">
        <f>VLOOKUP(C518,rosie!$B$7:$F$66,5,FALSE)</f>
        <v>1.78</v>
      </c>
      <c r="M518" s="4">
        <f>VLOOKUP($C518,rosie!$B$7:$D$38,3,FALSE)</f>
        <v>1</v>
      </c>
      <c r="N518" s="4" t="str">
        <f>VLOOKUP($C518,rosie!$B$7:$E$38,4,FALSE)</f>
        <v>l</v>
      </c>
      <c r="O518" s="4">
        <f t="shared" si="35"/>
        <v>2.2337215919208724</v>
      </c>
      <c r="P518" s="4">
        <f>VLOOKUP(A518,RESULTS!$A:$M,13,FALSE)</f>
        <v>1</v>
      </c>
      <c r="Q518" s="4">
        <v>2</v>
      </c>
      <c r="R518" s="4" t="str">
        <f>IF(VLOOKUP(C518,rosie!B:J,8,FALSE)=0,"x_x_x_x",VLOOKUP(C518,rosie!B:J,8,FALSE))</f>
        <v>6_5_31_2023</v>
      </c>
    </row>
    <row r="519" spans="1:18" x14ac:dyDescent="0.2">
      <c r="A519" t="s">
        <v>159</v>
      </c>
      <c r="C519">
        <f t="shared" si="33"/>
        <v>420</v>
      </c>
      <c r="D519" t="str">
        <f t="shared" si="34"/>
        <v>420 (1)</v>
      </c>
      <c r="E519">
        <v>28.209</v>
      </c>
      <c r="F519">
        <v>28.21</v>
      </c>
      <c r="G519">
        <f>IFERROR(VLOOKUP(F519,'rt.comb'!$A:$B,2,FALSE),F519)</f>
        <v>28.21</v>
      </c>
      <c r="H519" t="str">
        <f>IFERROR(VLOOKUP(G519,compounds!$A:$D,4,FALSE),"")</f>
        <v/>
      </c>
      <c r="I519">
        <v>49361914</v>
      </c>
      <c r="J519" s="4">
        <f t="shared" si="32"/>
        <v>32104763</v>
      </c>
      <c r="K519" s="4">
        <f>VLOOKUP($C519,rosie!$B$7:$D$38,2,FALSE)</f>
        <v>7.77</v>
      </c>
      <c r="L519" s="4">
        <f>VLOOKUP(C519,rosie!$B$7:$F$66,5,FALSE)</f>
        <v>1.78</v>
      </c>
      <c r="M519" s="4">
        <f>VLOOKUP($C519,rosie!$B$7:$D$38,3,FALSE)</f>
        <v>1</v>
      </c>
      <c r="N519" s="4" t="str">
        <f>VLOOKUP($C519,rosie!$B$7:$E$38,4,FALSE)</f>
        <v>l</v>
      </c>
      <c r="O519" s="4">
        <f t="shared" si="35"/>
        <v>2.9681972818260727</v>
      </c>
      <c r="P519" s="4">
        <f>VLOOKUP(A519,RESULTS!$A:$M,13,FALSE)</f>
        <v>1</v>
      </c>
      <c r="Q519" s="4">
        <v>2</v>
      </c>
      <c r="R519" s="4" t="str">
        <f>IF(VLOOKUP(C519,rosie!B:J,8,FALSE)=0,"x_x_x_x",VLOOKUP(C519,rosie!B:J,8,FALSE))</f>
        <v>6_5_31_2023</v>
      </c>
    </row>
    <row r="520" spans="1:18" x14ac:dyDescent="0.2">
      <c r="A520" t="s">
        <v>159</v>
      </c>
      <c r="C520">
        <f t="shared" si="33"/>
        <v>420</v>
      </c>
      <c r="D520" t="str">
        <f t="shared" si="34"/>
        <v>420 (1)</v>
      </c>
      <c r="E520">
        <v>28.44</v>
      </c>
      <c r="F520">
        <v>28.44</v>
      </c>
      <c r="G520">
        <f>IFERROR(VLOOKUP(F520,'rt.comb'!$A:$B,2,FALSE),F520)</f>
        <v>28.44</v>
      </c>
      <c r="H520" t="str">
        <f>IFERROR(VLOOKUP(G520,compounds!$A:$D,4,FALSE),"")</f>
        <v/>
      </c>
      <c r="I520">
        <v>12991975</v>
      </c>
      <c r="J520" s="4">
        <f t="shared" si="32"/>
        <v>32104763</v>
      </c>
      <c r="K520" s="4">
        <f>VLOOKUP($C520,rosie!$B$7:$D$38,2,FALSE)</f>
        <v>7.77</v>
      </c>
      <c r="L520" s="4">
        <f>VLOOKUP(C520,rosie!$B$7:$F$66,5,FALSE)</f>
        <v>1.78</v>
      </c>
      <c r="M520" s="4">
        <f>VLOOKUP($C520,rosie!$B$7:$D$38,3,FALSE)</f>
        <v>1</v>
      </c>
      <c r="N520" s="4" t="str">
        <f>VLOOKUP($C520,rosie!$B$7:$E$38,4,FALSE)</f>
        <v>l</v>
      </c>
      <c r="O520" s="4">
        <f t="shared" si="35"/>
        <v>0.78122466808220381</v>
      </c>
      <c r="P520" s="4">
        <f>VLOOKUP(A520,RESULTS!$A:$M,13,FALSE)</f>
        <v>1</v>
      </c>
      <c r="Q520" s="4">
        <v>2</v>
      </c>
      <c r="R520" s="4" t="str">
        <f>IF(VLOOKUP(C520,rosie!B:J,8,FALSE)=0,"x_x_x_x",VLOOKUP(C520,rosie!B:J,8,FALSE))</f>
        <v>6_5_31_2023</v>
      </c>
    </row>
    <row r="521" spans="1:18" x14ac:dyDescent="0.2">
      <c r="A521" t="s">
        <v>159</v>
      </c>
      <c r="C521">
        <f t="shared" si="33"/>
        <v>420</v>
      </c>
      <c r="D521" t="str">
        <f t="shared" si="34"/>
        <v>420 (1)</v>
      </c>
      <c r="E521">
        <v>31.244</v>
      </c>
      <c r="F521">
        <v>31.24</v>
      </c>
      <c r="G521">
        <f>IFERROR(VLOOKUP(F521,'rt.comb'!$A:$B,2,FALSE),F521)</f>
        <v>31.24</v>
      </c>
      <c r="H521" t="str">
        <f>IFERROR(VLOOKUP(G521,compounds!$A:$D,4,FALSE),"")</f>
        <v/>
      </c>
      <c r="I521">
        <v>22902423</v>
      </c>
      <c r="J521" s="4">
        <f t="shared" si="32"/>
        <v>32104763</v>
      </c>
      <c r="K521" s="4">
        <f>VLOOKUP($C521,rosie!$B$7:$D$38,2,FALSE)</f>
        <v>7.77</v>
      </c>
      <c r="L521" s="4">
        <f>VLOOKUP(C521,rosie!$B$7:$F$66,5,FALSE)</f>
        <v>1.78</v>
      </c>
      <c r="M521" s="4">
        <f>VLOOKUP($C521,rosie!$B$7:$D$38,3,FALSE)</f>
        <v>1</v>
      </c>
      <c r="N521" s="4" t="str">
        <f>VLOOKUP($C521,rosie!$B$7:$E$38,4,FALSE)</f>
        <v>l</v>
      </c>
      <c r="O521" s="4">
        <f t="shared" si="35"/>
        <v>1.3771530353509172</v>
      </c>
      <c r="P521" s="4">
        <f>VLOOKUP(A521,RESULTS!$A:$M,13,FALSE)</f>
        <v>1</v>
      </c>
      <c r="Q521" s="4">
        <v>2</v>
      </c>
      <c r="R521" s="4" t="str">
        <f>IF(VLOOKUP(C521,rosie!B:J,8,FALSE)=0,"x_x_x_x",VLOOKUP(C521,rosie!B:J,8,FALSE))</f>
        <v>6_5_31_2023</v>
      </c>
    </row>
    <row r="522" spans="1:18" x14ac:dyDescent="0.2">
      <c r="A522" t="s">
        <v>159</v>
      </c>
      <c r="C522">
        <f t="shared" si="33"/>
        <v>420</v>
      </c>
      <c r="D522" t="str">
        <f t="shared" si="34"/>
        <v>420 (1)</v>
      </c>
      <c r="E522">
        <v>31.617999999999999</v>
      </c>
      <c r="F522">
        <v>31.62</v>
      </c>
      <c r="G522">
        <f>IFERROR(VLOOKUP(F522,'rt.comb'!$A:$B,2,FALSE),F522)</f>
        <v>31.62</v>
      </c>
      <c r="H522" t="str">
        <f>IFERROR(VLOOKUP(G522,compounds!$A:$D,4,FALSE),"")</f>
        <v/>
      </c>
      <c r="I522">
        <v>10275204</v>
      </c>
      <c r="J522" s="4">
        <f t="shared" si="32"/>
        <v>32104763</v>
      </c>
      <c r="K522" s="4">
        <f>VLOOKUP($C522,rosie!$B$7:$D$38,2,FALSE)</f>
        <v>7.77</v>
      </c>
      <c r="L522" s="4">
        <f>VLOOKUP(C522,rosie!$B$7:$F$66,5,FALSE)</f>
        <v>1.78</v>
      </c>
      <c r="M522" s="4">
        <f>VLOOKUP($C522,rosie!$B$7:$D$38,3,FALSE)</f>
        <v>1</v>
      </c>
      <c r="N522" s="4" t="str">
        <f>VLOOKUP($C522,rosie!$B$7:$E$38,4,FALSE)</f>
        <v>l</v>
      </c>
      <c r="O522" s="4">
        <f t="shared" si="35"/>
        <v>0.61786162876521344</v>
      </c>
      <c r="P522" s="4">
        <f>VLOOKUP(A522,RESULTS!$A:$M,13,FALSE)</f>
        <v>1</v>
      </c>
      <c r="Q522" s="4">
        <v>2</v>
      </c>
      <c r="R522" s="4" t="str">
        <f>IF(VLOOKUP(C522,rosie!B:J,8,FALSE)=0,"x_x_x_x",VLOOKUP(C522,rosie!B:J,8,FALSE))</f>
        <v>6_5_31_2023</v>
      </c>
    </row>
    <row r="523" spans="1:18" x14ac:dyDescent="0.2">
      <c r="A523" t="s">
        <v>159</v>
      </c>
      <c r="C523">
        <f t="shared" si="33"/>
        <v>420</v>
      </c>
      <c r="D523" t="str">
        <f t="shared" si="34"/>
        <v>420 (1)</v>
      </c>
      <c r="E523">
        <v>32.875</v>
      </c>
      <c r="F523">
        <v>32.880000000000003</v>
      </c>
      <c r="G523">
        <f>IFERROR(VLOOKUP(F523,'rt.comb'!$A:$B,2,FALSE),F523)</f>
        <v>32.880000000000003</v>
      </c>
      <c r="H523" t="str">
        <f>IFERROR(VLOOKUP(G523,compounds!$A:$D,4,FALSE),"")</f>
        <v>homosalate</v>
      </c>
      <c r="I523">
        <v>46259133</v>
      </c>
      <c r="J523" s="4">
        <f t="shared" si="32"/>
        <v>32104763</v>
      </c>
      <c r="K523" s="4">
        <f>VLOOKUP($C523,rosie!$B$7:$D$38,2,FALSE)</f>
        <v>7.77</v>
      </c>
      <c r="L523" s="4">
        <f>VLOOKUP(C523,rosie!$B$7:$F$66,5,FALSE)</f>
        <v>1.78</v>
      </c>
      <c r="M523" s="4">
        <f>VLOOKUP($C523,rosie!$B$7:$D$38,3,FALSE)</f>
        <v>1</v>
      </c>
      <c r="N523" s="4" t="str">
        <f>VLOOKUP($C523,rosie!$B$7:$E$38,4,FALSE)</f>
        <v>l</v>
      </c>
      <c r="O523" s="4">
        <f t="shared" si="35"/>
        <v>2.7816229498359966</v>
      </c>
      <c r="P523" s="4">
        <f>VLOOKUP(A523,RESULTS!$A:$M,13,FALSE)</f>
        <v>1</v>
      </c>
      <c r="Q523" s="4">
        <v>2</v>
      </c>
      <c r="R523" s="4" t="str">
        <f>IF(VLOOKUP(C523,rosie!B:J,8,FALSE)=0,"x_x_x_x",VLOOKUP(C523,rosie!B:J,8,FALSE))</f>
        <v>6_5_31_2023</v>
      </c>
    </row>
    <row r="524" spans="1:18" x14ac:dyDescent="0.2">
      <c r="A524" t="s">
        <v>159</v>
      </c>
      <c r="C524">
        <f t="shared" si="33"/>
        <v>420</v>
      </c>
      <c r="D524" t="str">
        <f t="shared" si="34"/>
        <v>420 (1)</v>
      </c>
      <c r="E524">
        <v>35.131</v>
      </c>
      <c r="F524">
        <v>35.130000000000003</v>
      </c>
      <c r="G524">
        <f>IFERROR(VLOOKUP(F524,'rt.comb'!$A:$B,2,FALSE),F524)</f>
        <v>35.130000000000003</v>
      </c>
      <c r="H524" t="str">
        <f>IFERROR(VLOOKUP(G524,compounds!$A:$D,4,FALSE),"")</f>
        <v/>
      </c>
      <c r="I524">
        <v>14993106</v>
      </c>
      <c r="J524" s="4">
        <f t="shared" si="32"/>
        <v>32104763</v>
      </c>
      <c r="K524" s="4">
        <f>VLOOKUP($C524,rosie!$B$7:$D$38,2,FALSE)</f>
        <v>7.77</v>
      </c>
      <c r="L524" s="4">
        <f>VLOOKUP(C524,rosie!$B$7:$F$66,5,FALSE)</f>
        <v>1.78</v>
      </c>
      <c r="M524" s="4">
        <f>VLOOKUP($C524,rosie!$B$7:$D$38,3,FALSE)</f>
        <v>1</v>
      </c>
      <c r="N524" s="4" t="str">
        <f>VLOOKUP($C524,rosie!$B$7:$E$38,4,FALSE)</f>
        <v>l</v>
      </c>
      <c r="O524" s="4">
        <f t="shared" si="35"/>
        <v>0.90155532614335376</v>
      </c>
      <c r="P524" s="4">
        <f>VLOOKUP(A524,RESULTS!$A:$M,13,FALSE)</f>
        <v>1</v>
      </c>
      <c r="Q524" s="4">
        <v>2</v>
      </c>
      <c r="R524" s="4" t="str">
        <f>IF(VLOOKUP(C524,rosie!B:J,8,FALSE)=0,"x_x_x_x",VLOOKUP(C524,rosie!B:J,8,FALSE))</f>
        <v>6_5_31_2023</v>
      </c>
    </row>
    <row r="525" spans="1:18" x14ac:dyDescent="0.2">
      <c r="A525" t="s">
        <v>161</v>
      </c>
      <c r="B525">
        <v>427</v>
      </c>
      <c r="C525">
        <f t="shared" si="33"/>
        <v>427</v>
      </c>
      <c r="D525" t="str">
        <f t="shared" si="34"/>
        <v>427 (0)</v>
      </c>
      <c r="E525">
        <v>4.2690000000000001</v>
      </c>
      <c r="F525">
        <v>4.2699999999999996</v>
      </c>
      <c r="G525">
        <f>IFERROR(VLOOKUP(F525,'rt.comb'!$A:$B,2,FALSE),F525)</f>
        <v>4.2699999999999996</v>
      </c>
      <c r="H525" t="str">
        <f>IFERROR(VLOOKUP(G525,compounds!$A:$D,4,FALSE),"")</f>
        <v/>
      </c>
      <c r="I525">
        <v>10535592</v>
      </c>
      <c r="J525" s="4">
        <f t="shared" si="32"/>
        <v>36929229</v>
      </c>
      <c r="K525" s="4">
        <f>VLOOKUP($C525,rosie!$B$7:$D$38,2,FALSE)</f>
        <v>5.4</v>
      </c>
      <c r="L525" s="4">
        <f>VLOOKUP(C525,rosie!$B$7:$F$66,5,FALSE)</f>
        <v>1.2</v>
      </c>
      <c r="M525" s="4">
        <f>VLOOKUP($C525,rosie!$B$7:$D$38,3,FALSE)</f>
        <v>0</v>
      </c>
      <c r="N525" s="4" t="str">
        <f>VLOOKUP($C525,rosie!$B$7:$E$38,4,FALSE)</f>
        <v>l</v>
      </c>
      <c r="O525" s="4">
        <f t="shared" si="35"/>
        <v>0.79247615305841701</v>
      </c>
      <c r="P525" s="4">
        <f>VLOOKUP(A525,RESULTS!$A:$M,13,FALSE)</f>
        <v>1</v>
      </c>
      <c r="Q525" s="4">
        <v>2</v>
      </c>
      <c r="R525" s="4" t="str">
        <f>IF(VLOOKUP(C525,rosie!B:J,8,FALSE)=0,"x_x_x_x",VLOOKUP(C525,rosie!B:J,8,FALSE))</f>
        <v>5_5_31_2023</v>
      </c>
    </row>
    <row r="526" spans="1:18" x14ac:dyDescent="0.2">
      <c r="A526" t="s">
        <v>161</v>
      </c>
      <c r="B526">
        <v>427</v>
      </c>
      <c r="C526">
        <f t="shared" si="33"/>
        <v>427</v>
      </c>
      <c r="D526" t="str">
        <f t="shared" si="34"/>
        <v>427 (0)</v>
      </c>
      <c r="E526">
        <v>4.3949999999999996</v>
      </c>
      <c r="F526">
        <v>4.4000000000000004</v>
      </c>
      <c r="G526">
        <f>IFERROR(VLOOKUP(F526,'rt.comb'!$A:$B,2,FALSE),F526)</f>
        <v>4.4000000000000004</v>
      </c>
      <c r="H526" t="str">
        <f>IFERROR(VLOOKUP(G526,compounds!$A:$D,4,FALSE),"")</f>
        <v/>
      </c>
      <c r="I526">
        <v>14163872</v>
      </c>
      <c r="J526" s="4">
        <f t="shared" si="32"/>
        <v>36929229</v>
      </c>
      <c r="K526" s="4">
        <f>VLOOKUP($C526,rosie!$B$7:$D$38,2,FALSE)</f>
        <v>5.4</v>
      </c>
      <c r="L526" s="4">
        <f>VLOOKUP(C526,rosie!$B$7:$F$66,5,FALSE)</f>
        <v>1.2</v>
      </c>
      <c r="M526" s="4">
        <f>VLOOKUP($C526,rosie!$B$7:$D$38,3,FALSE)</f>
        <v>0</v>
      </c>
      <c r="N526" s="4" t="str">
        <f>VLOOKUP($C526,rosie!$B$7:$E$38,4,FALSE)</f>
        <v>l</v>
      </c>
      <c r="O526" s="4">
        <f t="shared" si="35"/>
        <v>1.0653915598641088</v>
      </c>
      <c r="P526" s="4">
        <f>VLOOKUP(A526,RESULTS!$A:$M,13,FALSE)</f>
        <v>1</v>
      </c>
      <c r="Q526" s="4">
        <v>2</v>
      </c>
      <c r="R526" s="4" t="str">
        <f>IF(VLOOKUP(C526,rosie!B:J,8,FALSE)=0,"x_x_x_x",VLOOKUP(C526,rosie!B:J,8,FALSE))</f>
        <v>5_5_31_2023</v>
      </c>
    </row>
    <row r="527" spans="1:18" x14ac:dyDescent="0.2">
      <c r="A527" t="s">
        <v>161</v>
      </c>
      <c r="B527">
        <v>427</v>
      </c>
      <c r="C527">
        <f t="shared" si="33"/>
        <v>427</v>
      </c>
      <c r="D527" t="str">
        <f t="shared" si="34"/>
        <v>427 (0)</v>
      </c>
      <c r="E527">
        <v>4.8680000000000003</v>
      </c>
      <c r="F527">
        <v>4.87</v>
      </c>
      <c r="G527">
        <f>IFERROR(VLOOKUP(F527,'rt.comb'!$A:$B,2,FALSE),F527)</f>
        <v>4.87</v>
      </c>
      <c r="H527" t="str">
        <f>IFERROR(VLOOKUP(G527,compounds!$A:$D,4,FALSE),"")</f>
        <v/>
      </c>
      <c r="I527">
        <v>6484702</v>
      </c>
      <c r="J527" s="4">
        <f t="shared" si="32"/>
        <v>36929229</v>
      </c>
      <c r="K527" s="4">
        <f>VLOOKUP($C527,rosie!$B$7:$D$38,2,FALSE)</f>
        <v>5.4</v>
      </c>
      <c r="L527" s="4">
        <f>VLOOKUP(C527,rosie!$B$7:$F$66,5,FALSE)</f>
        <v>1.2</v>
      </c>
      <c r="M527" s="4">
        <f>VLOOKUP($C527,rosie!$B$7:$D$38,3,FALSE)</f>
        <v>0</v>
      </c>
      <c r="N527" s="4" t="str">
        <f>VLOOKUP($C527,rosie!$B$7:$E$38,4,FALSE)</f>
        <v>l</v>
      </c>
      <c r="O527" s="4">
        <f t="shared" si="35"/>
        <v>0.48777246638729205</v>
      </c>
      <c r="P527" s="4">
        <f>VLOOKUP(A527,RESULTS!$A:$M,13,FALSE)</f>
        <v>1</v>
      </c>
      <c r="Q527" s="4">
        <v>2</v>
      </c>
      <c r="R527" s="4" t="str">
        <f>IF(VLOOKUP(C527,rosie!B:J,8,FALSE)=0,"x_x_x_x",VLOOKUP(C527,rosie!B:J,8,FALSE))</f>
        <v>5_5_31_2023</v>
      </c>
    </row>
    <row r="528" spans="1:18" x14ac:dyDescent="0.2">
      <c r="A528" t="s">
        <v>161</v>
      </c>
      <c r="B528">
        <v>427</v>
      </c>
      <c r="C528">
        <f t="shared" si="33"/>
        <v>427</v>
      </c>
      <c r="D528" t="str">
        <f t="shared" si="34"/>
        <v>427 (0)</v>
      </c>
      <c r="E528">
        <v>5.4260000000000002</v>
      </c>
      <c r="F528">
        <v>5.43</v>
      </c>
      <c r="G528">
        <f>IFERROR(VLOOKUP(F528,'rt.comb'!$A:$B,2,FALSE),F528)</f>
        <v>5.43</v>
      </c>
      <c r="H528" t="str">
        <f>IFERROR(VLOOKUP(G528,compounds!$A:$D,4,FALSE),"")</f>
        <v>hydroxymethylpentanone</v>
      </c>
      <c r="I528">
        <v>73656139</v>
      </c>
      <c r="J528" s="4">
        <f t="shared" si="32"/>
        <v>36929229</v>
      </c>
      <c r="K528" s="4">
        <f>VLOOKUP($C528,rosie!$B$7:$D$38,2,FALSE)</f>
        <v>5.4</v>
      </c>
      <c r="L528" s="4">
        <f>VLOOKUP(C528,rosie!$B$7:$F$66,5,FALSE)</f>
        <v>1.2</v>
      </c>
      <c r="M528" s="4">
        <f>VLOOKUP($C528,rosie!$B$7:$D$38,3,FALSE)</f>
        <v>0</v>
      </c>
      <c r="N528" s="4" t="str">
        <f>VLOOKUP($C528,rosie!$B$7:$E$38,4,FALSE)</f>
        <v>l</v>
      </c>
      <c r="O528" s="4">
        <f t="shared" si="35"/>
        <v>5.5403373330949073</v>
      </c>
      <c r="P528" s="4">
        <f>VLOOKUP(A528,RESULTS!$A:$M,13,FALSE)</f>
        <v>1</v>
      </c>
      <c r="Q528" s="4">
        <v>2</v>
      </c>
      <c r="R528" s="4" t="str">
        <f>IF(VLOOKUP(C528,rosie!B:J,8,FALSE)=0,"x_x_x_x",VLOOKUP(C528,rosie!B:J,8,FALSE))</f>
        <v>5_5_31_2023</v>
      </c>
    </row>
    <row r="529" spans="1:18" x14ac:dyDescent="0.2">
      <c r="A529" t="s">
        <v>161</v>
      </c>
      <c r="B529">
        <v>427</v>
      </c>
      <c r="C529">
        <f t="shared" si="33"/>
        <v>427</v>
      </c>
      <c r="D529" t="str">
        <f t="shared" si="34"/>
        <v>427 (0)</v>
      </c>
      <c r="E529">
        <v>5.6559999999999997</v>
      </c>
      <c r="F529">
        <v>5.66</v>
      </c>
      <c r="G529">
        <f>IFERROR(VLOOKUP(F529,'rt.comb'!$A:$B,2,FALSE),F529)</f>
        <v>5.66</v>
      </c>
      <c r="H529" t="str">
        <f>IFERROR(VLOOKUP(G529,compounds!$A:$D,4,FALSE),"")</f>
        <v/>
      </c>
      <c r="I529">
        <v>5708564</v>
      </c>
      <c r="J529" s="4">
        <f t="shared" si="32"/>
        <v>36929229</v>
      </c>
      <c r="K529" s="4">
        <f>VLOOKUP($C529,rosie!$B$7:$D$38,2,FALSE)</f>
        <v>5.4</v>
      </c>
      <c r="L529" s="4">
        <f>VLOOKUP(C529,rosie!$B$7:$F$66,5,FALSE)</f>
        <v>1.2</v>
      </c>
      <c r="M529" s="4">
        <f>VLOOKUP($C529,rosie!$B$7:$D$38,3,FALSE)</f>
        <v>0</v>
      </c>
      <c r="N529" s="4" t="str">
        <f>VLOOKUP($C529,rosie!$B$7:$E$38,4,FALSE)</f>
        <v>l</v>
      </c>
      <c r="O529" s="4">
        <f t="shared" si="35"/>
        <v>0.42939218206321672</v>
      </c>
      <c r="P529" s="4">
        <f>VLOOKUP(A529,RESULTS!$A:$M,13,FALSE)</f>
        <v>1</v>
      </c>
      <c r="Q529" s="4">
        <v>2</v>
      </c>
      <c r="R529" s="4" t="str">
        <f>IF(VLOOKUP(C529,rosie!B:J,8,FALSE)=0,"x_x_x_x",VLOOKUP(C529,rosie!B:J,8,FALSE))</f>
        <v>5_5_31_2023</v>
      </c>
    </row>
    <row r="530" spans="1:18" x14ac:dyDescent="0.2">
      <c r="A530" t="s">
        <v>161</v>
      </c>
      <c r="B530">
        <v>427</v>
      </c>
      <c r="C530">
        <f t="shared" si="33"/>
        <v>427</v>
      </c>
      <c r="D530" t="str">
        <f t="shared" si="34"/>
        <v>427 (0)</v>
      </c>
      <c r="E530">
        <v>5.7590000000000003</v>
      </c>
      <c r="F530">
        <v>5.76</v>
      </c>
      <c r="G530">
        <f>IFERROR(VLOOKUP(F530,'rt.comb'!$A:$B,2,FALSE),F530)</f>
        <v>5.76</v>
      </c>
      <c r="H530" t="str">
        <f>IFERROR(VLOOKUP(G530,compounds!$A:$D,4,FALSE),"")</f>
        <v>zhexenol</v>
      </c>
      <c r="I530">
        <v>452894945</v>
      </c>
      <c r="J530" s="4">
        <f t="shared" si="32"/>
        <v>36929229</v>
      </c>
      <c r="K530" s="4">
        <f>VLOOKUP($C530,rosie!$B$7:$D$38,2,FALSE)</f>
        <v>5.4</v>
      </c>
      <c r="L530" s="4">
        <f>VLOOKUP(C530,rosie!$B$7:$F$66,5,FALSE)</f>
        <v>1.2</v>
      </c>
      <c r="M530" s="4">
        <f>VLOOKUP($C530,rosie!$B$7:$D$38,3,FALSE)</f>
        <v>0</v>
      </c>
      <c r="N530" s="4" t="str">
        <f>VLOOKUP($C530,rosie!$B$7:$E$38,4,FALSE)</f>
        <v>l</v>
      </c>
      <c r="O530" s="4">
        <f t="shared" si="35"/>
        <v>34.066281586568969</v>
      </c>
      <c r="P530" s="4">
        <f>VLOOKUP(A530,RESULTS!$A:$M,13,FALSE)</f>
        <v>1</v>
      </c>
      <c r="Q530" s="4">
        <v>2</v>
      </c>
      <c r="R530" s="4" t="str">
        <f>IF(VLOOKUP(C530,rosie!B:J,8,FALSE)=0,"x_x_x_x",VLOOKUP(C530,rosie!B:J,8,FALSE))</f>
        <v>5_5_31_2023</v>
      </c>
    </row>
    <row r="531" spans="1:18" x14ac:dyDescent="0.2">
      <c r="A531" t="s">
        <v>161</v>
      </c>
      <c r="B531">
        <v>427</v>
      </c>
      <c r="C531">
        <f t="shared" si="33"/>
        <v>427</v>
      </c>
      <c r="D531" t="str">
        <f t="shared" si="34"/>
        <v>427 (0)</v>
      </c>
      <c r="E531">
        <v>6.0519999999999996</v>
      </c>
      <c r="F531">
        <v>6.05</v>
      </c>
      <c r="G531">
        <f>IFERROR(VLOOKUP(F531,'rt.comb'!$A:$B,2,FALSE),F531)</f>
        <v>6.05</v>
      </c>
      <c r="H531" t="str">
        <f>IFERROR(VLOOKUP(G531,compounds!$A:$D,4,FALSE),"")</f>
        <v/>
      </c>
      <c r="I531">
        <v>11332326</v>
      </c>
      <c r="J531" s="4">
        <f t="shared" si="32"/>
        <v>36929229</v>
      </c>
      <c r="K531" s="4">
        <f>VLOOKUP($C531,rosie!$B$7:$D$38,2,FALSE)</f>
        <v>5.4</v>
      </c>
      <c r="L531" s="4">
        <f>VLOOKUP(C531,rosie!$B$7:$F$66,5,FALSE)</f>
        <v>1.2</v>
      </c>
      <c r="M531" s="4">
        <f>VLOOKUP($C531,rosie!$B$7:$D$38,3,FALSE)</f>
        <v>0</v>
      </c>
      <c r="N531" s="4" t="str">
        <f>VLOOKUP($C531,rosie!$B$7:$E$38,4,FALSE)</f>
        <v>l</v>
      </c>
      <c r="O531" s="4">
        <f t="shared" si="35"/>
        <v>0.85240564684774034</v>
      </c>
      <c r="P531" s="4">
        <f>VLOOKUP(A531,RESULTS!$A:$M,13,FALSE)</f>
        <v>1</v>
      </c>
      <c r="Q531" s="4">
        <v>2</v>
      </c>
      <c r="R531" s="4" t="str">
        <f>IF(VLOOKUP(C531,rosie!B:J,8,FALSE)=0,"x_x_x_x",VLOOKUP(C531,rosie!B:J,8,FALSE))</f>
        <v>5_5_31_2023</v>
      </c>
    </row>
    <row r="532" spans="1:18" x14ac:dyDescent="0.2">
      <c r="A532" t="s">
        <v>161</v>
      </c>
      <c r="B532">
        <v>427</v>
      </c>
      <c r="C532">
        <f t="shared" si="33"/>
        <v>427</v>
      </c>
      <c r="D532" t="str">
        <f t="shared" si="34"/>
        <v>427 (0)</v>
      </c>
      <c r="E532">
        <v>6.1120000000000001</v>
      </c>
      <c r="F532">
        <v>6.11</v>
      </c>
      <c r="G532">
        <f>IFERROR(VLOOKUP(F532,'rt.comb'!$A:$B,2,FALSE),F532)</f>
        <v>6.11</v>
      </c>
      <c r="H532" t="str">
        <f>IFERROR(VLOOKUP(G532,compounds!$A:$D,4,FALSE),"")</f>
        <v/>
      </c>
      <c r="I532">
        <v>50507398</v>
      </c>
      <c r="J532" s="4">
        <f t="shared" si="32"/>
        <v>36929229</v>
      </c>
      <c r="K532" s="4">
        <f>VLOOKUP($C532,rosie!$B$7:$D$38,2,FALSE)</f>
        <v>5.4</v>
      </c>
      <c r="L532" s="4">
        <f>VLOOKUP(C532,rosie!$B$7:$F$66,5,FALSE)</f>
        <v>1.2</v>
      </c>
      <c r="M532" s="4">
        <f>VLOOKUP($C532,rosie!$B$7:$D$38,3,FALSE)</f>
        <v>0</v>
      </c>
      <c r="N532" s="4" t="str">
        <f>VLOOKUP($C532,rosie!$B$7:$E$38,4,FALSE)</f>
        <v>l</v>
      </c>
      <c r="O532" s="4">
        <f t="shared" si="35"/>
        <v>3.7991133737933653</v>
      </c>
      <c r="P532" s="4">
        <f>VLOOKUP(A532,RESULTS!$A:$M,13,FALSE)</f>
        <v>1</v>
      </c>
      <c r="Q532" s="4">
        <v>2</v>
      </c>
      <c r="R532" s="4" t="str">
        <f>IF(VLOOKUP(C532,rosie!B:J,8,FALSE)=0,"x_x_x_x",VLOOKUP(C532,rosie!B:J,8,FALSE))</f>
        <v>5_5_31_2023</v>
      </c>
    </row>
    <row r="533" spans="1:18" x14ac:dyDescent="0.2">
      <c r="A533" t="s">
        <v>161</v>
      </c>
      <c r="B533">
        <v>427</v>
      </c>
      <c r="C533">
        <f t="shared" si="33"/>
        <v>427</v>
      </c>
      <c r="D533" t="str">
        <f t="shared" si="34"/>
        <v>427 (0)</v>
      </c>
      <c r="E533">
        <v>6.7220000000000004</v>
      </c>
      <c r="F533">
        <v>6.72</v>
      </c>
      <c r="G533">
        <f>IFERROR(VLOOKUP(F533,'rt.comb'!$A:$B,2,FALSE),F533)</f>
        <v>6.72</v>
      </c>
      <c r="H533" t="str">
        <f>IFERROR(VLOOKUP(G533,compounds!$A:$D,4,FALSE),"")</f>
        <v/>
      </c>
      <c r="I533">
        <v>6143846</v>
      </c>
      <c r="J533" s="4">
        <f t="shared" si="32"/>
        <v>36929229</v>
      </c>
      <c r="K533" s="4">
        <f>VLOOKUP($C533,rosie!$B$7:$D$38,2,FALSE)</f>
        <v>5.4</v>
      </c>
      <c r="L533" s="4">
        <f>VLOOKUP(C533,rosie!$B$7:$F$66,5,FALSE)</f>
        <v>1.2</v>
      </c>
      <c r="M533" s="4">
        <f>VLOOKUP($C533,rosie!$B$7:$D$38,3,FALSE)</f>
        <v>0</v>
      </c>
      <c r="N533" s="4" t="str">
        <f>VLOOKUP($C533,rosie!$B$7:$E$38,4,FALSE)</f>
        <v>l</v>
      </c>
      <c r="O533" s="4">
        <f t="shared" si="35"/>
        <v>0.46213363644523658</v>
      </c>
      <c r="P533" s="4">
        <f>VLOOKUP(A533,RESULTS!$A:$M,13,FALSE)</f>
        <v>1</v>
      </c>
      <c r="Q533" s="4">
        <v>2</v>
      </c>
      <c r="R533" s="4" t="str">
        <f>IF(VLOOKUP(C533,rosie!B:J,8,FALSE)=0,"x_x_x_x",VLOOKUP(C533,rosie!B:J,8,FALSE))</f>
        <v>5_5_31_2023</v>
      </c>
    </row>
    <row r="534" spans="1:18" x14ac:dyDescent="0.2">
      <c r="A534" t="s">
        <v>161</v>
      </c>
      <c r="B534">
        <v>427</v>
      </c>
      <c r="C534">
        <f t="shared" si="33"/>
        <v>427</v>
      </c>
      <c r="D534" t="str">
        <f t="shared" si="34"/>
        <v>427 (0)</v>
      </c>
      <c r="E534">
        <v>6.9669999999999996</v>
      </c>
      <c r="F534">
        <v>6.97</v>
      </c>
      <c r="G534">
        <f>IFERROR(VLOOKUP(F534,'rt.comb'!$A:$B,2,FALSE),F534)</f>
        <v>6.97</v>
      </c>
      <c r="H534" t="str">
        <f>IFERROR(VLOOKUP(G534,compounds!$A:$D,4,FALSE),"")</f>
        <v>nonane</v>
      </c>
      <c r="I534">
        <v>7098203</v>
      </c>
      <c r="J534" s="4">
        <f t="shared" si="32"/>
        <v>36929229</v>
      </c>
      <c r="K534" s="4">
        <f>VLOOKUP($C534,rosie!$B$7:$D$38,2,FALSE)</f>
        <v>5.4</v>
      </c>
      <c r="L534" s="4">
        <f>VLOOKUP(C534,rosie!$B$7:$F$66,5,FALSE)</f>
        <v>1.2</v>
      </c>
      <c r="M534" s="4">
        <f>VLOOKUP($C534,rosie!$B$7:$D$38,3,FALSE)</f>
        <v>0</v>
      </c>
      <c r="N534" s="4" t="str">
        <f>VLOOKUP($C534,rosie!$B$7:$E$38,4,FALSE)</f>
        <v>l</v>
      </c>
      <c r="O534" s="4">
        <f t="shared" si="35"/>
        <v>0.53391936656883776</v>
      </c>
      <c r="P534" s="4">
        <f>VLOOKUP(A534,RESULTS!$A:$M,13,FALSE)</f>
        <v>1</v>
      </c>
      <c r="Q534" s="4">
        <v>2</v>
      </c>
      <c r="R534" s="4" t="str">
        <f>IF(VLOOKUP(C534,rosie!B:J,8,FALSE)=0,"x_x_x_x",VLOOKUP(C534,rosie!B:J,8,FALSE))</f>
        <v>5_5_31_2023</v>
      </c>
    </row>
    <row r="535" spans="1:18" x14ac:dyDescent="0.2">
      <c r="A535" t="s">
        <v>161</v>
      </c>
      <c r="B535">
        <v>427</v>
      </c>
      <c r="C535">
        <f t="shared" si="33"/>
        <v>427</v>
      </c>
      <c r="D535" t="str">
        <f t="shared" si="34"/>
        <v>427 (0)</v>
      </c>
      <c r="E535">
        <v>7.0979999999999999</v>
      </c>
      <c r="F535">
        <v>7.1</v>
      </c>
      <c r="G535">
        <f>IFERROR(VLOOKUP(F535,'rt.comb'!$A:$B,2,FALSE),F535)</f>
        <v>7.1</v>
      </c>
      <c r="H535" t="str">
        <f>IFERROR(VLOOKUP(G535,compounds!$A:$D,4,FALSE),"")</f>
        <v>heptanal</v>
      </c>
      <c r="I535">
        <v>9024295</v>
      </c>
      <c r="J535" s="4">
        <f t="shared" si="32"/>
        <v>36929229</v>
      </c>
      <c r="K535" s="4">
        <f>VLOOKUP($C535,rosie!$B$7:$D$38,2,FALSE)</f>
        <v>5.4</v>
      </c>
      <c r="L535" s="4">
        <f>VLOOKUP(C535,rosie!$B$7:$F$66,5,FALSE)</f>
        <v>1.2</v>
      </c>
      <c r="M535" s="4">
        <f>VLOOKUP($C535,rosie!$B$7:$D$38,3,FALSE)</f>
        <v>0</v>
      </c>
      <c r="N535" s="4" t="str">
        <f>VLOOKUP($C535,rosie!$B$7:$E$38,4,FALSE)</f>
        <v>l</v>
      </c>
      <c r="O535" s="4">
        <f t="shared" si="35"/>
        <v>0.67879798170471173</v>
      </c>
      <c r="P535" s="4">
        <f>VLOOKUP(A535,RESULTS!$A:$M,13,FALSE)</f>
        <v>1</v>
      </c>
      <c r="Q535" s="4">
        <v>2</v>
      </c>
      <c r="R535" s="4" t="str">
        <f>IF(VLOOKUP(C535,rosie!B:J,8,FALSE)=0,"x_x_x_x",VLOOKUP(C535,rosie!B:J,8,FALSE))</f>
        <v>5_5_31_2023</v>
      </c>
    </row>
    <row r="536" spans="1:18" x14ac:dyDescent="0.2">
      <c r="A536" t="s">
        <v>161</v>
      </c>
      <c r="B536">
        <v>427</v>
      </c>
      <c r="C536">
        <f t="shared" si="33"/>
        <v>427</v>
      </c>
      <c r="D536" t="str">
        <f t="shared" si="34"/>
        <v>427 (0)</v>
      </c>
      <c r="E536">
        <v>7.5110000000000001</v>
      </c>
      <c r="F536">
        <v>7.51</v>
      </c>
      <c r="G536">
        <f>IFERROR(VLOOKUP(F536,'rt.comb'!$A:$B,2,FALSE),F536)</f>
        <v>7.51</v>
      </c>
      <c r="H536" t="str">
        <f>IFERROR(VLOOKUP(G536,compounds!$A:$D,4,FALSE),"")</f>
        <v>cyclopentane</v>
      </c>
      <c r="I536">
        <v>6510747</v>
      </c>
      <c r="J536" s="4">
        <f t="shared" si="32"/>
        <v>36929229</v>
      </c>
      <c r="K536" s="4">
        <f>VLOOKUP($C536,rosie!$B$7:$D$38,2,FALSE)</f>
        <v>5.4</v>
      </c>
      <c r="L536" s="4">
        <f>VLOOKUP(C536,rosie!$B$7:$F$66,5,FALSE)</f>
        <v>1.2</v>
      </c>
      <c r="M536" s="4">
        <f>VLOOKUP($C536,rosie!$B$7:$D$38,3,FALSE)</f>
        <v>0</v>
      </c>
      <c r="N536" s="4" t="str">
        <f>VLOOKUP($C536,rosie!$B$7:$E$38,4,FALSE)</f>
        <v>l</v>
      </c>
      <c r="O536" s="4">
        <f t="shared" si="35"/>
        <v>0.48973154390343032</v>
      </c>
      <c r="P536" s="4">
        <f>VLOOKUP(A536,RESULTS!$A:$M,13,FALSE)</f>
        <v>1</v>
      </c>
      <c r="Q536" s="4">
        <v>2</v>
      </c>
      <c r="R536" s="4" t="str">
        <f>IF(VLOOKUP(C536,rosie!B:J,8,FALSE)=0,"x_x_x_x",VLOOKUP(C536,rosie!B:J,8,FALSE))</f>
        <v>5_5_31_2023</v>
      </c>
    </row>
    <row r="537" spans="1:18" x14ac:dyDescent="0.2">
      <c r="A537" t="s">
        <v>161</v>
      </c>
      <c r="B537">
        <v>427</v>
      </c>
      <c r="C537">
        <f t="shared" si="33"/>
        <v>427</v>
      </c>
      <c r="D537" t="str">
        <f t="shared" si="34"/>
        <v>427 (0)</v>
      </c>
      <c r="E537">
        <v>8.0079999999999991</v>
      </c>
      <c r="F537">
        <v>8.01</v>
      </c>
      <c r="G537">
        <f>IFERROR(VLOOKUP(F537,'rt.comb'!$A:$B,2,FALSE),F537)</f>
        <v>8.01</v>
      </c>
      <c r="H537" t="str">
        <f>IFERROR(VLOOKUP(G537,compounds!$A:$D,4,FALSE),"")</f>
        <v>apinene</v>
      </c>
      <c r="I537">
        <v>11071463</v>
      </c>
      <c r="J537" s="4">
        <f t="shared" si="32"/>
        <v>36929229</v>
      </c>
      <c r="K537" s="4">
        <f>VLOOKUP($C537,rosie!$B$7:$D$38,2,FALSE)</f>
        <v>5.4</v>
      </c>
      <c r="L537" s="4">
        <f>VLOOKUP(C537,rosie!$B$7:$F$66,5,FALSE)</f>
        <v>1.2</v>
      </c>
      <c r="M537" s="4">
        <f>VLOOKUP($C537,rosie!$B$7:$D$38,3,FALSE)</f>
        <v>0</v>
      </c>
      <c r="N537" s="4" t="str">
        <f>VLOOKUP($C537,rosie!$B$7:$E$38,4,FALSE)</f>
        <v>l</v>
      </c>
      <c r="O537" s="4">
        <f t="shared" si="35"/>
        <v>0.83278380626058812</v>
      </c>
      <c r="P537" s="4">
        <f>VLOOKUP(A537,RESULTS!$A:$M,13,FALSE)</f>
        <v>1</v>
      </c>
      <c r="Q537" s="4">
        <v>2</v>
      </c>
      <c r="R537" s="4" t="str">
        <f>IF(VLOOKUP(C537,rosie!B:J,8,FALSE)=0,"x_x_x_x",VLOOKUP(C537,rosie!B:J,8,FALSE))</f>
        <v>5_5_31_2023</v>
      </c>
    </row>
    <row r="538" spans="1:18" x14ac:dyDescent="0.2">
      <c r="A538" t="s">
        <v>161</v>
      </c>
      <c r="B538">
        <v>427</v>
      </c>
      <c r="C538">
        <f t="shared" si="33"/>
        <v>427</v>
      </c>
      <c r="D538" t="str">
        <f t="shared" si="34"/>
        <v>427 (0)</v>
      </c>
      <c r="E538">
        <v>8.19</v>
      </c>
      <c r="F538">
        <v>8.19</v>
      </c>
      <c r="G538">
        <f>IFERROR(VLOOKUP(F538,'rt.comb'!$A:$B,2,FALSE),F538)</f>
        <v>8.19</v>
      </c>
      <c r="H538" t="str">
        <f>IFERROR(VLOOKUP(G538,compounds!$A:$D,4,FALSE),"")</f>
        <v/>
      </c>
      <c r="I538">
        <v>11786318</v>
      </c>
      <c r="J538" s="4">
        <f t="shared" si="32"/>
        <v>36929229</v>
      </c>
      <c r="K538" s="4">
        <f>VLOOKUP($C538,rosie!$B$7:$D$38,2,FALSE)</f>
        <v>5.4</v>
      </c>
      <c r="L538" s="4">
        <f>VLOOKUP(C538,rosie!$B$7:$F$66,5,FALSE)</f>
        <v>1.2</v>
      </c>
      <c r="M538" s="4">
        <f>VLOOKUP($C538,rosie!$B$7:$D$38,3,FALSE)</f>
        <v>0</v>
      </c>
      <c r="N538" s="4" t="str">
        <f>VLOOKUP($C538,rosie!$B$7:$E$38,4,FALSE)</f>
        <v>l</v>
      </c>
      <c r="O538" s="4">
        <f t="shared" si="35"/>
        <v>0.88655444775795944</v>
      </c>
      <c r="P538" s="4">
        <f>VLOOKUP(A538,RESULTS!$A:$M,13,FALSE)</f>
        <v>1</v>
      </c>
      <c r="Q538" s="4">
        <v>2</v>
      </c>
      <c r="R538" s="4" t="str">
        <f>IF(VLOOKUP(C538,rosie!B:J,8,FALSE)=0,"x_x_x_x",VLOOKUP(C538,rosie!B:J,8,FALSE))</f>
        <v>5_5_31_2023</v>
      </c>
    </row>
    <row r="539" spans="1:18" x14ac:dyDescent="0.2">
      <c r="A539" t="s">
        <v>161</v>
      </c>
      <c r="B539">
        <v>427</v>
      </c>
      <c r="C539">
        <f t="shared" si="33"/>
        <v>427</v>
      </c>
      <c r="D539" t="str">
        <f t="shared" si="34"/>
        <v>427 (0)</v>
      </c>
      <c r="E539">
        <v>8.3879999999999999</v>
      </c>
      <c r="F539">
        <v>8.39</v>
      </c>
      <c r="G539">
        <f>IFERROR(VLOOKUP(F539,'rt.comb'!$A:$B,2,FALSE),F539)</f>
        <v>8.39</v>
      </c>
      <c r="H539" t="str">
        <f>IFERROR(VLOOKUP(G539,compounds!$A:$D,4,FALSE),"")</f>
        <v/>
      </c>
      <c r="I539">
        <v>4688700</v>
      </c>
      <c r="J539" s="4">
        <f t="shared" si="32"/>
        <v>36929229</v>
      </c>
      <c r="K539" s="4">
        <f>VLOOKUP($C539,rosie!$B$7:$D$38,2,FALSE)</f>
        <v>5.4</v>
      </c>
      <c r="L539" s="4">
        <f>VLOOKUP(C539,rosie!$B$7:$F$66,5,FALSE)</f>
        <v>1.2</v>
      </c>
      <c r="M539" s="4">
        <f>VLOOKUP($C539,rosie!$B$7:$D$38,3,FALSE)</f>
        <v>0</v>
      </c>
      <c r="N539" s="4" t="str">
        <f>VLOOKUP($C539,rosie!$B$7:$E$38,4,FALSE)</f>
        <v>l</v>
      </c>
      <c r="O539" s="4">
        <f t="shared" si="35"/>
        <v>0.35267908427404937</v>
      </c>
      <c r="P539" s="4">
        <f>VLOOKUP(A539,RESULTS!$A:$M,13,FALSE)</f>
        <v>1</v>
      </c>
      <c r="Q539" s="4">
        <v>2</v>
      </c>
      <c r="R539" s="4" t="str">
        <f>IF(VLOOKUP(C539,rosie!B:J,8,FALSE)=0,"x_x_x_x",VLOOKUP(C539,rosie!B:J,8,FALSE))</f>
        <v>5_5_31_2023</v>
      </c>
    </row>
    <row r="540" spans="1:18" x14ac:dyDescent="0.2">
      <c r="A540" t="s">
        <v>161</v>
      </c>
      <c r="B540">
        <v>427</v>
      </c>
      <c r="C540">
        <f t="shared" si="33"/>
        <v>427</v>
      </c>
      <c r="D540" t="str">
        <f t="shared" si="34"/>
        <v>427 (0)</v>
      </c>
      <c r="E540">
        <v>8.4710000000000001</v>
      </c>
      <c r="F540">
        <v>8.4700000000000006</v>
      </c>
      <c r="G540">
        <f>IFERROR(VLOOKUP(F540,'rt.comb'!$A:$B,2,FALSE),F540)</f>
        <v>8.4700000000000006</v>
      </c>
      <c r="H540" t="str">
        <f>IFERROR(VLOOKUP(G540,compounds!$A:$D,4,FALSE),"")</f>
        <v/>
      </c>
      <c r="I540">
        <v>13316342</v>
      </c>
      <c r="J540" s="4">
        <f t="shared" si="32"/>
        <v>36929229</v>
      </c>
      <c r="K540" s="4">
        <f>VLOOKUP($C540,rosie!$B$7:$D$38,2,FALSE)</f>
        <v>5.4</v>
      </c>
      <c r="L540" s="4">
        <f>VLOOKUP(C540,rosie!$B$7:$F$66,5,FALSE)</f>
        <v>1.2</v>
      </c>
      <c r="M540" s="4">
        <f>VLOOKUP($C540,rosie!$B$7:$D$38,3,FALSE)</f>
        <v>0</v>
      </c>
      <c r="N540" s="4" t="str">
        <f>VLOOKUP($C540,rosie!$B$7:$E$38,4,FALSE)</f>
        <v>l</v>
      </c>
      <c r="O540" s="4">
        <f t="shared" si="35"/>
        <v>1.00164124436199</v>
      </c>
      <c r="P540" s="4">
        <f>VLOOKUP(A540,RESULTS!$A:$M,13,FALSE)</f>
        <v>1</v>
      </c>
      <c r="Q540" s="4">
        <v>2</v>
      </c>
      <c r="R540" s="4" t="str">
        <f>IF(VLOOKUP(C540,rosie!B:J,8,FALSE)=0,"x_x_x_x",VLOOKUP(C540,rosie!B:J,8,FALSE))</f>
        <v>5_5_31_2023</v>
      </c>
    </row>
    <row r="541" spans="1:18" x14ac:dyDescent="0.2">
      <c r="A541" t="s">
        <v>161</v>
      </c>
      <c r="B541">
        <v>427</v>
      </c>
      <c r="C541">
        <f t="shared" si="33"/>
        <v>427</v>
      </c>
      <c r="D541" t="str">
        <f t="shared" si="34"/>
        <v>427 (0)</v>
      </c>
      <c r="E541">
        <v>8.9600000000000009</v>
      </c>
      <c r="F541">
        <v>8.9600000000000009</v>
      </c>
      <c r="G541">
        <f>IFERROR(VLOOKUP(F541,'rt.comb'!$A:$B,2,FALSE),F541)</f>
        <v>8.9600000000000009</v>
      </c>
      <c r="H541" t="str">
        <f>IFERROR(VLOOKUP(G541,compounds!$A:$D,4,FALSE),"")</f>
        <v/>
      </c>
      <c r="I541">
        <v>31981696</v>
      </c>
      <c r="J541" s="4">
        <f t="shared" si="32"/>
        <v>36929229</v>
      </c>
      <c r="K541" s="4">
        <f>VLOOKUP($C541,rosie!$B$7:$D$38,2,FALSE)</f>
        <v>5.4</v>
      </c>
      <c r="L541" s="4">
        <f>VLOOKUP(C541,rosie!$B$7:$F$66,5,FALSE)</f>
        <v>1.2</v>
      </c>
      <c r="M541" s="4">
        <f>VLOOKUP($C541,rosie!$B$7:$D$38,3,FALSE)</f>
        <v>0</v>
      </c>
      <c r="N541" s="4" t="str">
        <f>VLOOKUP($C541,rosie!$B$7:$E$38,4,FALSE)</f>
        <v>l</v>
      </c>
      <c r="O541" s="4">
        <f t="shared" si="35"/>
        <v>2.4056295473822225</v>
      </c>
      <c r="P541" s="4">
        <f>VLOOKUP(A541,RESULTS!$A:$M,13,FALSE)</f>
        <v>1</v>
      </c>
      <c r="Q541" s="4">
        <v>2</v>
      </c>
      <c r="R541" s="4" t="str">
        <f>IF(VLOOKUP(C541,rosie!B:J,8,FALSE)=0,"x_x_x_x",VLOOKUP(C541,rosie!B:J,8,FALSE))</f>
        <v>5_5_31_2023</v>
      </c>
    </row>
    <row r="542" spans="1:18" x14ac:dyDescent="0.2">
      <c r="A542" t="s">
        <v>161</v>
      </c>
      <c r="B542">
        <v>427</v>
      </c>
      <c r="C542">
        <f t="shared" si="33"/>
        <v>427</v>
      </c>
      <c r="D542" t="str">
        <f t="shared" si="34"/>
        <v>427 (0)</v>
      </c>
      <c r="E542">
        <v>9.8249999999999993</v>
      </c>
      <c r="F542">
        <v>9.83</v>
      </c>
      <c r="G542">
        <f>IFERROR(VLOOKUP(F542,'rt.comb'!$A:$B,2,FALSE),F542)</f>
        <v>9.82</v>
      </c>
      <c r="H542" t="str">
        <f>IFERROR(VLOOKUP(G542,compounds!$A:$D,4,FALSE),"")</f>
        <v>sixmethyl</v>
      </c>
      <c r="I542">
        <v>31346059</v>
      </c>
      <c r="J542" s="4">
        <f t="shared" si="32"/>
        <v>36929229</v>
      </c>
      <c r="K542" s="4">
        <f>VLOOKUP($C542,rosie!$B$7:$D$38,2,FALSE)</f>
        <v>5.4</v>
      </c>
      <c r="L542" s="4">
        <f>VLOOKUP(C542,rosie!$B$7:$F$66,5,FALSE)</f>
        <v>1.2</v>
      </c>
      <c r="M542" s="4">
        <f>VLOOKUP($C542,rosie!$B$7:$D$38,3,FALSE)</f>
        <v>0</v>
      </c>
      <c r="N542" s="4" t="str">
        <f>VLOOKUP($C542,rosie!$B$7:$E$38,4,FALSE)</f>
        <v>l</v>
      </c>
      <c r="O542" s="4">
        <f t="shared" si="35"/>
        <v>2.3578176005545934</v>
      </c>
      <c r="P542" s="4">
        <f>VLOOKUP(A542,RESULTS!$A:$M,13,FALSE)</f>
        <v>1</v>
      </c>
      <c r="Q542" s="4">
        <v>2</v>
      </c>
      <c r="R542" s="4" t="str">
        <f>IF(VLOOKUP(C542,rosie!B:J,8,FALSE)=0,"x_x_x_x",VLOOKUP(C542,rosie!B:J,8,FALSE))</f>
        <v>5_5_31_2023</v>
      </c>
    </row>
    <row r="543" spans="1:18" x14ac:dyDescent="0.2">
      <c r="A543" t="s">
        <v>161</v>
      </c>
      <c r="B543">
        <v>427</v>
      </c>
      <c r="C543">
        <f t="shared" si="33"/>
        <v>427</v>
      </c>
      <c r="D543" t="str">
        <f t="shared" si="34"/>
        <v>427 (0)</v>
      </c>
      <c r="E543">
        <v>9.91</v>
      </c>
      <c r="F543">
        <v>9.91</v>
      </c>
      <c r="G543">
        <f>IFERROR(VLOOKUP(F543,'rt.comb'!$A:$B,2,FALSE),F543)</f>
        <v>9.91</v>
      </c>
      <c r="H543" t="str">
        <f>IFERROR(VLOOKUP(G543,compounds!$A:$D,4,FALSE),"")</f>
        <v/>
      </c>
      <c r="I543">
        <v>35402051</v>
      </c>
      <c r="J543" s="4">
        <f t="shared" si="32"/>
        <v>36929229</v>
      </c>
      <c r="K543" s="4">
        <f>VLOOKUP($C543,rosie!$B$7:$D$38,2,FALSE)</f>
        <v>5.4</v>
      </c>
      <c r="L543" s="4">
        <f>VLOOKUP(C543,rosie!$B$7:$F$66,5,FALSE)</f>
        <v>1.2</v>
      </c>
      <c r="M543" s="4">
        <f>VLOOKUP($C543,rosie!$B$7:$D$38,3,FALSE)</f>
        <v>0</v>
      </c>
      <c r="N543" s="4" t="str">
        <f>VLOOKUP($C543,rosie!$B$7:$E$38,4,FALSE)</f>
        <v>l</v>
      </c>
      <c r="O543" s="4">
        <f t="shared" si="35"/>
        <v>2.6629050543014468</v>
      </c>
      <c r="P543" s="4">
        <f>VLOOKUP(A543,RESULTS!$A:$M,13,FALSE)</f>
        <v>1</v>
      </c>
      <c r="Q543" s="4">
        <v>2</v>
      </c>
      <c r="R543" s="4" t="str">
        <f>IF(VLOOKUP(C543,rosie!B:J,8,FALSE)=0,"x_x_x_x",VLOOKUP(C543,rosie!B:J,8,FALSE))</f>
        <v>5_5_31_2023</v>
      </c>
    </row>
    <row r="544" spans="1:18" x14ac:dyDescent="0.2">
      <c r="A544" t="s">
        <v>161</v>
      </c>
      <c r="B544">
        <v>427</v>
      </c>
      <c r="C544">
        <f t="shared" si="33"/>
        <v>427</v>
      </c>
      <c r="D544" t="str">
        <f t="shared" si="34"/>
        <v>427 (0)</v>
      </c>
      <c r="E544">
        <v>10.316000000000001</v>
      </c>
      <c r="F544">
        <v>10.32</v>
      </c>
      <c r="G544">
        <f>IFERROR(VLOOKUP(F544,'rt.comb'!$A:$B,2,FALSE),F544)</f>
        <v>10.31</v>
      </c>
      <c r="H544" t="str">
        <f>IFERROR(VLOOKUP(G544,compounds!$A:$D,4,FALSE),"")</f>
        <v>octanal</v>
      </c>
      <c r="I544">
        <v>31261683</v>
      </c>
      <c r="J544" s="4">
        <f t="shared" si="32"/>
        <v>36929229</v>
      </c>
      <c r="K544" s="4">
        <f>VLOOKUP($C544,rosie!$B$7:$D$38,2,FALSE)</f>
        <v>5.4</v>
      </c>
      <c r="L544" s="4">
        <f>VLOOKUP(C544,rosie!$B$7:$F$66,5,FALSE)</f>
        <v>1.2</v>
      </c>
      <c r="M544" s="4">
        <f>VLOOKUP($C544,rosie!$B$7:$D$38,3,FALSE)</f>
        <v>0</v>
      </c>
      <c r="N544" s="4" t="str">
        <f>VLOOKUP($C544,rosie!$B$7:$E$38,4,FALSE)</f>
        <v>l</v>
      </c>
      <c r="O544" s="4">
        <f t="shared" si="35"/>
        <v>2.3514709265480018</v>
      </c>
      <c r="P544" s="4">
        <f>VLOOKUP(A544,RESULTS!$A:$M,13,FALSE)</f>
        <v>1</v>
      </c>
      <c r="Q544" s="4">
        <v>2</v>
      </c>
      <c r="R544" s="4" t="str">
        <f>IF(VLOOKUP(C544,rosie!B:J,8,FALSE)=0,"x_x_x_x",VLOOKUP(C544,rosie!B:J,8,FALSE))</f>
        <v>5_5_31_2023</v>
      </c>
    </row>
    <row r="545" spans="1:18" x14ac:dyDescent="0.2">
      <c r="A545" t="s">
        <v>161</v>
      </c>
      <c r="B545">
        <v>427</v>
      </c>
      <c r="C545">
        <f t="shared" si="33"/>
        <v>427</v>
      </c>
      <c r="D545" t="str">
        <f t="shared" si="34"/>
        <v>427 (0)</v>
      </c>
      <c r="E545">
        <v>10.468999999999999</v>
      </c>
      <c r="F545">
        <v>10.47</v>
      </c>
      <c r="G545">
        <f>IFERROR(VLOOKUP(F545,'rt.comb'!$A:$B,2,FALSE),F545)</f>
        <v>10.48</v>
      </c>
      <c r="H545" t="str">
        <f>IFERROR(VLOOKUP(G545,compounds!$A:$D,4,FALSE),"")</f>
        <v>z3hex</v>
      </c>
      <c r="I545">
        <v>106539801</v>
      </c>
      <c r="J545" s="4">
        <f t="shared" si="32"/>
        <v>36929229</v>
      </c>
      <c r="K545" s="4">
        <f>VLOOKUP($C545,rosie!$B$7:$D$38,2,FALSE)</f>
        <v>5.4</v>
      </c>
      <c r="L545" s="4">
        <f>VLOOKUP(C545,rosie!$B$7:$F$66,5,FALSE)</f>
        <v>1.2</v>
      </c>
      <c r="M545" s="4">
        <f>VLOOKUP($C545,rosie!$B$7:$D$38,3,FALSE)</f>
        <v>0</v>
      </c>
      <c r="N545" s="4" t="str">
        <f>VLOOKUP($C545,rosie!$B$7:$E$38,4,FALSE)</f>
        <v>l</v>
      </c>
      <c r="O545" s="4">
        <f t="shared" si="35"/>
        <v>8.0138118146649262</v>
      </c>
      <c r="P545" s="4">
        <f>VLOOKUP(A545,RESULTS!$A:$M,13,FALSE)</f>
        <v>1</v>
      </c>
      <c r="Q545" s="4">
        <v>2</v>
      </c>
      <c r="R545" s="4" t="str">
        <f>IF(VLOOKUP(C545,rosie!B:J,8,FALSE)=0,"x_x_x_x",VLOOKUP(C545,rosie!B:J,8,FALSE))</f>
        <v>5_5_31_2023</v>
      </c>
    </row>
    <row r="546" spans="1:18" x14ac:dyDescent="0.2">
      <c r="A546" t="s">
        <v>161</v>
      </c>
      <c r="B546">
        <v>427</v>
      </c>
      <c r="C546">
        <f t="shared" si="33"/>
        <v>427</v>
      </c>
      <c r="D546" t="str">
        <f t="shared" si="34"/>
        <v>427 (0)</v>
      </c>
      <c r="E546">
        <v>11.076000000000001</v>
      </c>
      <c r="F546">
        <v>11.08</v>
      </c>
      <c r="G546">
        <f>IFERROR(VLOOKUP(F546,'rt.comb'!$A:$B,2,FALSE),F546)</f>
        <v>11.07</v>
      </c>
      <c r="H546" t="str">
        <f>IFERROR(VLOOKUP(G546,compounds!$A:$D,4,FALSE),"")</f>
        <v>dlimonene</v>
      </c>
      <c r="I546">
        <v>104420921</v>
      </c>
      <c r="J546" s="4">
        <f t="shared" si="32"/>
        <v>36929229</v>
      </c>
      <c r="K546" s="4">
        <f>VLOOKUP($C546,rosie!$B$7:$D$38,2,FALSE)</f>
        <v>5.4</v>
      </c>
      <c r="L546" s="4">
        <f>VLOOKUP(C546,rosie!$B$7:$F$66,5,FALSE)</f>
        <v>1.2</v>
      </c>
      <c r="M546" s="4">
        <f>VLOOKUP($C546,rosie!$B$7:$D$38,3,FALSE)</f>
        <v>0</v>
      </c>
      <c r="N546" s="4" t="str">
        <f>VLOOKUP($C546,rosie!$B$7:$E$38,4,FALSE)</f>
        <v>l</v>
      </c>
      <c r="O546" s="4">
        <f t="shared" si="35"/>
        <v>7.8544318888674569</v>
      </c>
      <c r="P546" s="4">
        <f>VLOOKUP(A546,RESULTS!$A:$M,13,FALSE)</f>
        <v>1</v>
      </c>
      <c r="Q546" s="4">
        <v>2</v>
      </c>
      <c r="R546" s="4" t="str">
        <f>IF(VLOOKUP(C546,rosie!B:J,8,FALSE)=0,"x_x_x_x",VLOOKUP(C546,rosie!B:J,8,FALSE))</f>
        <v>5_5_31_2023</v>
      </c>
    </row>
    <row r="547" spans="1:18" x14ac:dyDescent="0.2">
      <c r="A547" t="s">
        <v>161</v>
      </c>
      <c r="B547">
        <v>427</v>
      </c>
      <c r="C547">
        <f t="shared" si="33"/>
        <v>427</v>
      </c>
      <c r="D547" t="str">
        <f t="shared" si="34"/>
        <v>427 (0)</v>
      </c>
      <c r="E547">
        <v>12.035</v>
      </c>
      <c r="F547">
        <v>12.04</v>
      </c>
      <c r="G547">
        <f>IFERROR(VLOOKUP(F547,'rt.comb'!$A:$B,2,FALSE),F547)</f>
        <v>12.04</v>
      </c>
      <c r="H547" t="str">
        <f>IFERROR(VLOOKUP(G547,compounds!$A:$D,4,FALSE),"")</f>
        <v/>
      </c>
      <c r="I547">
        <v>4703699</v>
      </c>
      <c r="J547" s="4">
        <f t="shared" si="32"/>
        <v>36929229</v>
      </c>
      <c r="K547" s="4">
        <f>VLOOKUP($C547,rosie!$B$7:$D$38,2,FALSE)</f>
        <v>5.4</v>
      </c>
      <c r="L547" s="4">
        <f>VLOOKUP(C547,rosie!$B$7:$F$66,5,FALSE)</f>
        <v>1.2</v>
      </c>
      <c r="M547" s="4">
        <f>VLOOKUP($C547,rosie!$B$7:$D$38,3,FALSE)</f>
        <v>0</v>
      </c>
      <c r="N547" s="4" t="str">
        <f>VLOOKUP($C547,rosie!$B$7:$E$38,4,FALSE)</f>
        <v>l</v>
      </c>
      <c r="O547" s="4">
        <f t="shared" si="35"/>
        <v>0.35380729328401511</v>
      </c>
      <c r="P547" s="4">
        <f>VLOOKUP(A547,RESULTS!$A:$M,13,FALSE)</f>
        <v>1</v>
      </c>
      <c r="Q547" s="4">
        <v>2</v>
      </c>
      <c r="R547" s="4" t="str">
        <f>IF(VLOOKUP(C547,rosie!B:J,8,FALSE)=0,"x_x_x_x",VLOOKUP(C547,rosie!B:J,8,FALSE))</f>
        <v>5_5_31_2023</v>
      </c>
    </row>
    <row r="548" spans="1:18" x14ac:dyDescent="0.2">
      <c r="A548" t="s">
        <v>161</v>
      </c>
      <c r="B548">
        <v>427</v>
      </c>
      <c r="C548">
        <f t="shared" si="33"/>
        <v>427</v>
      </c>
      <c r="D548" t="str">
        <f t="shared" si="34"/>
        <v>427 (0)</v>
      </c>
      <c r="E548">
        <v>12.295</v>
      </c>
      <c r="F548">
        <v>12.3</v>
      </c>
      <c r="G548">
        <f>IFERROR(VLOOKUP(F548,'rt.comb'!$A:$B,2,FALSE),F548)</f>
        <v>12.29</v>
      </c>
      <c r="H548" t="str">
        <f>IFERROR(VLOOKUP(G548,compounds!$A:$D,4,FALSE),"")</f>
        <v>acetophenone</v>
      </c>
      <c r="I548">
        <v>15906190</v>
      </c>
      <c r="J548" s="4">
        <f t="shared" si="32"/>
        <v>36929229</v>
      </c>
      <c r="K548" s="4">
        <f>VLOOKUP($C548,rosie!$B$7:$D$38,2,FALSE)</f>
        <v>5.4</v>
      </c>
      <c r="L548" s="4">
        <f>VLOOKUP(C548,rosie!$B$7:$F$66,5,FALSE)</f>
        <v>1.2</v>
      </c>
      <c r="M548" s="4">
        <f>VLOOKUP($C548,rosie!$B$7:$D$38,3,FALSE)</f>
        <v>0</v>
      </c>
      <c r="N548" s="4" t="str">
        <f>VLOOKUP($C548,rosie!$B$7:$E$38,4,FALSE)</f>
        <v>l</v>
      </c>
      <c r="O548" s="4">
        <f t="shared" si="35"/>
        <v>1.1964468879410159</v>
      </c>
      <c r="P548" s="4">
        <f>VLOOKUP(A548,RESULTS!$A:$M,13,FALSE)</f>
        <v>1</v>
      </c>
      <c r="Q548" s="4">
        <v>2</v>
      </c>
      <c r="R548" s="4" t="str">
        <f>IF(VLOOKUP(C548,rosie!B:J,8,FALSE)=0,"x_x_x_x",VLOOKUP(C548,rosie!B:J,8,FALSE))</f>
        <v>5_5_31_2023</v>
      </c>
    </row>
    <row r="549" spans="1:18" x14ac:dyDescent="0.2">
      <c r="A549" t="s">
        <v>161</v>
      </c>
      <c r="B549">
        <v>427</v>
      </c>
      <c r="C549">
        <f t="shared" si="33"/>
        <v>427</v>
      </c>
      <c r="D549" t="str">
        <f t="shared" si="34"/>
        <v>427 (0)</v>
      </c>
      <c r="E549">
        <v>13.366</v>
      </c>
      <c r="F549">
        <v>13.37</v>
      </c>
      <c r="G549">
        <f>IFERROR(VLOOKUP(F549,'rt.comb'!$A:$B,2,FALSE),F549)</f>
        <v>13.37</v>
      </c>
      <c r="H549" t="str">
        <f>IFERROR(VLOOKUP(G549,compounds!$A:$D,4,FALSE),"")</f>
        <v/>
      </c>
      <c r="I549">
        <v>6960382</v>
      </c>
      <c r="J549" s="4">
        <f t="shared" si="32"/>
        <v>36929229</v>
      </c>
      <c r="K549" s="4">
        <f>VLOOKUP($C549,rosie!$B$7:$D$38,2,FALSE)</f>
        <v>5.4</v>
      </c>
      <c r="L549" s="4">
        <f>VLOOKUP(C549,rosie!$B$7:$F$66,5,FALSE)</f>
        <v>1.2</v>
      </c>
      <c r="M549" s="4">
        <f>VLOOKUP($C549,rosie!$B$7:$D$38,3,FALSE)</f>
        <v>0</v>
      </c>
      <c r="N549" s="4" t="str">
        <f>VLOOKUP($C549,rosie!$B$7:$E$38,4,FALSE)</f>
        <v>l</v>
      </c>
      <c r="O549" s="4">
        <f t="shared" si="35"/>
        <v>0.52355261585462409</v>
      </c>
      <c r="P549" s="4">
        <f>VLOOKUP(A549,RESULTS!$A:$M,13,FALSE)</f>
        <v>1</v>
      </c>
      <c r="Q549" s="4">
        <v>2</v>
      </c>
      <c r="R549" s="4" t="str">
        <f>IF(VLOOKUP(C549,rosie!B:J,8,FALSE)=0,"x_x_x_x",VLOOKUP(C549,rosie!B:J,8,FALSE))</f>
        <v>5_5_31_2023</v>
      </c>
    </row>
    <row r="550" spans="1:18" x14ac:dyDescent="0.2">
      <c r="A550" t="s">
        <v>161</v>
      </c>
      <c r="B550">
        <v>427</v>
      </c>
      <c r="C550">
        <f t="shared" si="33"/>
        <v>427</v>
      </c>
      <c r="D550" t="str">
        <f t="shared" si="34"/>
        <v>427 (0)</v>
      </c>
      <c r="E550">
        <v>13.513</v>
      </c>
      <c r="F550">
        <v>13.51</v>
      </c>
      <c r="G550">
        <f>IFERROR(VLOOKUP(F550,'rt.comb'!$A:$B,2,FALSE),F550)</f>
        <v>13.51</v>
      </c>
      <c r="H550" t="str">
        <f>IFERROR(VLOOKUP(G550,compounds!$A:$D,4,FALSE),"")</f>
        <v>nonanal</v>
      </c>
      <c r="I550">
        <v>99387822</v>
      </c>
      <c r="J550" s="4">
        <f t="shared" si="32"/>
        <v>36929229</v>
      </c>
      <c r="K550" s="4">
        <f>VLOOKUP($C550,rosie!$B$7:$D$38,2,FALSE)</f>
        <v>5.4</v>
      </c>
      <c r="L550" s="4">
        <f>VLOOKUP(C550,rosie!$B$7:$F$66,5,FALSE)</f>
        <v>1.2</v>
      </c>
      <c r="M550" s="4">
        <f>VLOOKUP($C550,rosie!$B$7:$D$38,3,FALSE)</f>
        <v>0</v>
      </c>
      <c r="N550" s="4" t="str">
        <f>VLOOKUP($C550,rosie!$B$7:$E$38,4,FALSE)</f>
        <v>l</v>
      </c>
      <c r="O550" s="4">
        <f t="shared" si="35"/>
        <v>7.4758474739164837</v>
      </c>
      <c r="P550" s="4">
        <f>VLOOKUP(A550,RESULTS!$A:$M,13,FALSE)</f>
        <v>1</v>
      </c>
      <c r="Q550" s="4">
        <v>2</v>
      </c>
      <c r="R550" s="4" t="str">
        <f>IF(VLOOKUP(C550,rosie!B:J,8,FALSE)=0,"x_x_x_x",VLOOKUP(C550,rosie!B:J,8,FALSE))</f>
        <v>5_5_31_2023</v>
      </c>
    </row>
    <row r="551" spans="1:18" x14ac:dyDescent="0.2">
      <c r="A551" t="s">
        <v>161</v>
      </c>
      <c r="B551">
        <v>427</v>
      </c>
      <c r="C551">
        <f t="shared" si="33"/>
        <v>427</v>
      </c>
      <c r="D551" t="str">
        <f t="shared" si="34"/>
        <v>427 (0)</v>
      </c>
      <c r="E551">
        <v>13.888999999999999</v>
      </c>
      <c r="F551">
        <v>13.89</v>
      </c>
      <c r="G551">
        <f>IFERROR(VLOOKUP(F551,'rt.comb'!$A:$B,2,FALSE),F551)</f>
        <v>13.89</v>
      </c>
      <c r="H551" t="str">
        <f>IFERROR(VLOOKUP(G551,compounds!$A:$D,4,FALSE),"")</f>
        <v>edimethylnonatriene</v>
      </c>
      <c r="I551">
        <v>39479407</v>
      </c>
      <c r="J551" s="4">
        <f t="shared" si="32"/>
        <v>36929229</v>
      </c>
      <c r="K551" s="4">
        <f>VLOOKUP($C551,rosie!$B$7:$D$38,2,FALSE)</f>
        <v>5.4</v>
      </c>
      <c r="L551" s="4">
        <f>VLOOKUP(C551,rosie!$B$7:$F$66,5,FALSE)</f>
        <v>1.2</v>
      </c>
      <c r="M551" s="4">
        <f>VLOOKUP($C551,rosie!$B$7:$D$38,3,FALSE)</f>
        <v>0</v>
      </c>
      <c r="N551" s="4" t="str">
        <f>VLOOKUP($C551,rosie!$B$7:$E$38,4,FALSE)</f>
        <v>l</v>
      </c>
      <c r="O551" s="4">
        <f t="shared" si="35"/>
        <v>2.9695994856660679</v>
      </c>
      <c r="P551" s="4">
        <f>VLOOKUP(A551,RESULTS!$A:$M,13,FALSE)</f>
        <v>1</v>
      </c>
      <c r="Q551" s="4">
        <v>2</v>
      </c>
      <c r="R551" s="4" t="str">
        <f>IF(VLOOKUP(C551,rosie!B:J,8,FALSE)=0,"x_x_x_x",VLOOKUP(C551,rosie!B:J,8,FALSE))</f>
        <v>5_5_31_2023</v>
      </c>
    </row>
    <row r="552" spans="1:18" x14ac:dyDescent="0.2">
      <c r="A552" t="s">
        <v>161</v>
      </c>
      <c r="B552">
        <v>427</v>
      </c>
      <c r="C552">
        <f t="shared" si="33"/>
        <v>427</v>
      </c>
      <c r="D552" t="str">
        <f t="shared" si="34"/>
        <v>427 (0)</v>
      </c>
      <c r="E552">
        <v>15.172000000000001</v>
      </c>
      <c r="F552">
        <v>15.17</v>
      </c>
      <c r="G552">
        <f>IFERROR(VLOOKUP(F552,'rt.comb'!$A:$B,2,FALSE),F552)</f>
        <v>15.16</v>
      </c>
      <c r="H552" t="str">
        <f>IFERROR(VLOOKUP(G552,compounds!$A:$D,4,FALSE),"")</f>
        <v/>
      </c>
      <c r="I552">
        <v>6913867</v>
      </c>
      <c r="J552" s="4">
        <f t="shared" si="32"/>
        <v>36929229</v>
      </c>
      <c r="K552" s="4">
        <f>VLOOKUP($C552,rosie!$B$7:$D$38,2,FALSE)</f>
        <v>5.4</v>
      </c>
      <c r="L552" s="4">
        <f>VLOOKUP(C552,rosie!$B$7:$F$66,5,FALSE)</f>
        <v>1.2</v>
      </c>
      <c r="M552" s="4">
        <f>VLOOKUP($C552,rosie!$B$7:$D$38,3,FALSE)</f>
        <v>0</v>
      </c>
      <c r="N552" s="4" t="str">
        <f>VLOOKUP($C552,rosie!$B$7:$E$38,4,FALSE)</f>
        <v>l</v>
      </c>
      <c r="O552" s="4">
        <f t="shared" si="35"/>
        <v>0.52005380646076071</v>
      </c>
      <c r="P552" s="4">
        <f>VLOOKUP(A552,RESULTS!$A:$M,13,FALSE)</f>
        <v>1</v>
      </c>
      <c r="Q552" s="4">
        <v>2</v>
      </c>
      <c r="R552" s="4" t="str">
        <f>IF(VLOOKUP(C552,rosie!B:J,8,FALSE)=0,"x_x_x_x",VLOOKUP(C552,rosie!B:J,8,FALSE))</f>
        <v>5_5_31_2023</v>
      </c>
    </row>
    <row r="553" spans="1:18" x14ac:dyDescent="0.2">
      <c r="A553" t="s">
        <v>161</v>
      </c>
      <c r="B553">
        <v>427</v>
      </c>
      <c r="C553">
        <f t="shared" si="33"/>
        <v>427</v>
      </c>
      <c r="D553" t="str">
        <f t="shared" si="34"/>
        <v>427 (0)</v>
      </c>
      <c r="E553">
        <v>15.268000000000001</v>
      </c>
      <c r="F553">
        <v>15.27</v>
      </c>
      <c r="G553">
        <f>IFERROR(VLOOKUP(F553,'rt.comb'!$A:$B,2,FALSE),F553)</f>
        <v>15.27</v>
      </c>
      <c r="H553" t="str">
        <f>IFERROR(VLOOKUP(G553,compounds!$A:$D,4,FALSE),"")</f>
        <v/>
      </c>
      <c r="I553">
        <v>12016229</v>
      </c>
      <c r="J553" s="4">
        <f t="shared" si="32"/>
        <v>36929229</v>
      </c>
      <c r="K553" s="4">
        <f>VLOOKUP($C553,rosie!$B$7:$D$38,2,FALSE)</f>
        <v>5.4</v>
      </c>
      <c r="L553" s="4">
        <f>VLOOKUP(C553,rosie!$B$7:$F$66,5,FALSE)</f>
        <v>1.2</v>
      </c>
      <c r="M553" s="4">
        <f>VLOOKUP($C553,rosie!$B$7:$D$38,3,FALSE)</f>
        <v>0</v>
      </c>
      <c r="N553" s="4" t="str">
        <f>VLOOKUP($C553,rosie!$B$7:$E$38,4,FALSE)</f>
        <v>l</v>
      </c>
      <c r="O553" s="4">
        <f t="shared" si="35"/>
        <v>0.9038481114482213</v>
      </c>
      <c r="P553" s="4">
        <f>VLOOKUP(A553,RESULTS!$A:$M,13,FALSE)</f>
        <v>1</v>
      </c>
      <c r="Q553" s="4">
        <v>2</v>
      </c>
      <c r="R553" s="4" t="str">
        <f>IF(VLOOKUP(C553,rosie!B:J,8,FALSE)=0,"x_x_x_x",VLOOKUP(C553,rosie!B:J,8,FALSE))</f>
        <v>5_5_31_2023</v>
      </c>
    </row>
    <row r="554" spans="1:18" x14ac:dyDescent="0.2">
      <c r="A554" t="s">
        <v>161</v>
      </c>
      <c r="B554">
        <v>427</v>
      </c>
      <c r="C554">
        <f t="shared" si="33"/>
        <v>427</v>
      </c>
      <c r="D554" t="str">
        <f t="shared" si="34"/>
        <v>427 (0)</v>
      </c>
      <c r="E554">
        <v>15.494</v>
      </c>
      <c r="F554">
        <v>15.49</v>
      </c>
      <c r="G554">
        <f>IFERROR(VLOOKUP(F554,'rt.comb'!$A:$B,2,FALSE),F554)</f>
        <v>15.49</v>
      </c>
      <c r="H554" t="str">
        <f>IFERROR(VLOOKUP(G554,compounds!$A:$D,4,FALSE),"")</f>
        <v>dodecanal_a</v>
      </c>
      <c r="I554">
        <v>6465198</v>
      </c>
      <c r="J554" s="4">
        <f t="shared" si="32"/>
        <v>36929229</v>
      </c>
      <c r="K554" s="4">
        <f>VLOOKUP($C554,rosie!$B$7:$D$38,2,FALSE)</f>
        <v>5.4</v>
      </c>
      <c r="L554" s="4">
        <f>VLOOKUP(C554,rosie!$B$7:$F$66,5,FALSE)</f>
        <v>1.2</v>
      </c>
      <c r="M554" s="4">
        <f>VLOOKUP($C554,rosie!$B$7:$D$38,3,FALSE)</f>
        <v>0</v>
      </c>
      <c r="N554" s="4" t="str">
        <f>VLOOKUP($C554,rosie!$B$7:$E$38,4,FALSE)</f>
        <v>l</v>
      </c>
      <c r="O554" s="4">
        <f t="shared" si="35"/>
        <v>0.48630539601390899</v>
      </c>
      <c r="P554" s="4">
        <f>VLOOKUP(A554,RESULTS!$A:$M,13,FALSE)</f>
        <v>1</v>
      </c>
      <c r="Q554" s="4">
        <v>2</v>
      </c>
      <c r="R554" s="4" t="str">
        <f>IF(VLOOKUP(C554,rosie!B:J,8,FALSE)=0,"x_x_x_x",VLOOKUP(C554,rosie!B:J,8,FALSE))</f>
        <v>5_5_31_2023</v>
      </c>
    </row>
    <row r="555" spans="1:18" x14ac:dyDescent="0.2">
      <c r="A555" t="s">
        <v>161</v>
      </c>
      <c r="B555">
        <v>427</v>
      </c>
      <c r="C555">
        <f t="shared" si="33"/>
        <v>427</v>
      </c>
      <c r="D555" t="str">
        <f t="shared" si="34"/>
        <v>427 (0)</v>
      </c>
      <c r="E555">
        <v>15.714</v>
      </c>
      <c r="F555">
        <v>15.71</v>
      </c>
      <c r="G555">
        <f>IFERROR(VLOOKUP(F555,'rt.comb'!$A:$B,2,FALSE),F555)</f>
        <v>15.71</v>
      </c>
      <c r="H555" t="str">
        <f>IFERROR(VLOOKUP(G555,compounds!$A:$D,4,FALSE),"")</f>
        <v/>
      </c>
      <c r="I555">
        <v>6496355</v>
      </c>
      <c r="J555" s="4">
        <f t="shared" si="32"/>
        <v>36929229</v>
      </c>
      <c r="K555" s="4">
        <f>VLOOKUP($C555,rosie!$B$7:$D$38,2,FALSE)</f>
        <v>5.4</v>
      </c>
      <c r="L555" s="4">
        <f>VLOOKUP(C555,rosie!$B$7:$F$66,5,FALSE)</f>
        <v>1.2</v>
      </c>
      <c r="M555" s="4">
        <f>VLOOKUP($C555,rosie!$B$7:$D$38,3,FALSE)</f>
        <v>0</v>
      </c>
      <c r="N555" s="4" t="str">
        <f>VLOOKUP($C555,rosie!$B$7:$E$38,4,FALSE)</f>
        <v>l</v>
      </c>
      <c r="O555" s="4">
        <f t="shared" si="35"/>
        <v>0.48864899279526136</v>
      </c>
      <c r="P555" s="4">
        <f>VLOOKUP(A555,RESULTS!$A:$M,13,FALSE)</f>
        <v>1</v>
      </c>
      <c r="Q555" s="4">
        <v>2</v>
      </c>
      <c r="R555" s="4" t="str">
        <f>IF(VLOOKUP(C555,rosie!B:J,8,FALSE)=0,"x_x_x_x",VLOOKUP(C555,rosie!B:J,8,FALSE))</f>
        <v>5_5_31_2023</v>
      </c>
    </row>
    <row r="556" spans="1:18" x14ac:dyDescent="0.2">
      <c r="A556" t="s">
        <v>161</v>
      </c>
      <c r="B556">
        <v>427</v>
      </c>
      <c r="C556">
        <f t="shared" si="33"/>
        <v>427</v>
      </c>
      <c r="D556" t="str">
        <f t="shared" si="34"/>
        <v>427 (0)</v>
      </c>
      <c r="E556">
        <v>16.212</v>
      </c>
      <c r="F556">
        <v>16.21</v>
      </c>
      <c r="G556">
        <f>IFERROR(VLOOKUP(F556,'rt.comb'!$A:$B,2,FALSE),F556)</f>
        <v>16.21</v>
      </c>
      <c r="H556" t="str">
        <f>IFERROR(VLOOKUP(G556,compounds!$A:$D,4,FALSE),"")</f>
        <v>methylsalicylate</v>
      </c>
      <c r="I556">
        <v>32883954</v>
      </c>
      <c r="J556" s="4">
        <f t="shared" si="32"/>
        <v>36929229</v>
      </c>
      <c r="K556" s="4">
        <f>VLOOKUP($C556,rosie!$B$7:$D$38,2,FALSE)</f>
        <v>5.4</v>
      </c>
      <c r="L556" s="4">
        <f>VLOOKUP(C556,rosie!$B$7:$F$66,5,FALSE)</f>
        <v>1.2</v>
      </c>
      <c r="M556" s="4">
        <f>VLOOKUP($C556,rosie!$B$7:$D$38,3,FALSE)</f>
        <v>0</v>
      </c>
      <c r="N556" s="4" t="str">
        <f>VLOOKUP($C556,rosie!$B$7:$E$38,4,FALSE)</f>
        <v>l</v>
      </c>
      <c r="O556" s="4">
        <f t="shared" si="35"/>
        <v>2.4734964455030095</v>
      </c>
      <c r="P556" s="4">
        <f>VLOOKUP(A556,RESULTS!$A:$M,13,FALSE)</f>
        <v>1</v>
      </c>
      <c r="Q556" s="4">
        <v>2</v>
      </c>
      <c r="R556" s="4" t="str">
        <f>IF(VLOOKUP(C556,rosie!B:J,8,FALSE)=0,"x_x_x_x",VLOOKUP(C556,rosie!B:J,8,FALSE))</f>
        <v>5_5_31_2023</v>
      </c>
    </row>
    <row r="557" spans="1:18" x14ac:dyDescent="0.2">
      <c r="A557" t="s">
        <v>161</v>
      </c>
      <c r="B557">
        <v>427</v>
      </c>
      <c r="C557">
        <f t="shared" si="33"/>
        <v>427</v>
      </c>
      <c r="D557" t="str">
        <f t="shared" si="34"/>
        <v>427 (0)</v>
      </c>
      <c r="E557">
        <v>16.369</v>
      </c>
      <c r="F557">
        <v>16.37</v>
      </c>
      <c r="G557">
        <f>IFERROR(VLOOKUP(F557,'rt.comb'!$A:$B,2,FALSE),F557)</f>
        <v>16.36</v>
      </c>
      <c r="H557" t="str">
        <f>IFERROR(VLOOKUP(G557,compounds!$A:$D,4,FALSE),"")</f>
        <v>dodecane</v>
      </c>
      <c r="I557">
        <v>16027432</v>
      </c>
      <c r="J557" s="4">
        <f t="shared" si="32"/>
        <v>36929229</v>
      </c>
      <c r="K557" s="4">
        <f>VLOOKUP($C557,rosie!$B$7:$D$38,2,FALSE)</f>
        <v>5.4</v>
      </c>
      <c r="L557" s="4">
        <f>VLOOKUP(C557,rosie!$B$7:$F$66,5,FALSE)</f>
        <v>1.2</v>
      </c>
      <c r="M557" s="4">
        <f>VLOOKUP($C557,rosie!$B$7:$D$38,3,FALSE)</f>
        <v>0</v>
      </c>
      <c r="N557" s="4" t="str">
        <f>VLOOKUP($C557,rosie!$B$7:$E$38,4,FALSE)</f>
        <v>l</v>
      </c>
      <c r="O557" s="4">
        <f t="shared" si="35"/>
        <v>1.2055665837064846</v>
      </c>
      <c r="P557" s="4">
        <f>VLOOKUP(A557,RESULTS!$A:$M,13,FALSE)</f>
        <v>1</v>
      </c>
      <c r="Q557" s="4">
        <v>2</v>
      </c>
      <c r="R557" s="4" t="str">
        <f>IF(VLOOKUP(C557,rosie!B:J,8,FALSE)=0,"x_x_x_x",VLOOKUP(C557,rosie!B:J,8,FALSE))</f>
        <v>5_5_31_2023</v>
      </c>
    </row>
    <row r="558" spans="1:18" x14ac:dyDescent="0.2">
      <c r="A558" t="s">
        <v>161</v>
      </c>
      <c r="B558">
        <v>427</v>
      </c>
      <c r="C558">
        <f t="shared" si="33"/>
        <v>427</v>
      </c>
      <c r="D558" t="str">
        <f t="shared" si="34"/>
        <v>427 (0)</v>
      </c>
      <c r="E558">
        <v>16.547999999999998</v>
      </c>
      <c r="F558">
        <v>16.55</v>
      </c>
      <c r="G558">
        <f>IFERROR(VLOOKUP(F558,'rt.comb'!$A:$B,2,FALSE),F558)</f>
        <v>16.55</v>
      </c>
      <c r="H558" t="str">
        <f>IFERROR(VLOOKUP(G558,compounds!$A:$D,4,FALSE),"")</f>
        <v>decanal</v>
      </c>
      <c r="I558">
        <v>154727573</v>
      </c>
      <c r="J558" s="4">
        <f t="shared" si="32"/>
        <v>36929229</v>
      </c>
      <c r="K558" s="4">
        <f>VLOOKUP($C558,rosie!$B$7:$D$38,2,FALSE)</f>
        <v>5.4</v>
      </c>
      <c r="L558" s="4">
        <f>VLOOKUP(C558,rosie!$B$7:$F$66,5,FALSE)</f>
        <v>1.2</v>
      </c>
      <c r="M558" s="4">
        <f>VLOOKUP($C558,rosie!$B$7:$D$38,3,FALSE)</f>
        <v>0</v>
      </c>
      <c r="N558" s="4" t="str">
        <f>VLOOKUP($C558,rosie!$B$7:$E$38,4,FALSE)</f>
        <v>l</v>
      </c>
      <c r="O558" s="4">
        <f t="shared" si="35"/>
        <v>11.638445359606314</v>
      </c>
      <c r="P558" s="4">
        <f>VLOOKUP(A558,RESULTS!$A:$M,13,FALSE)</f>
        <v>1</v>
      </c>
      <c r="Q558" s="4">
        <v>2</v>
      </c>
      <c r="R558" s="4" t="str">
        <f>IF(VLOOKUP(C558,rosie!B:J,8,FALSE)=0,"x_x_x_x",VLOOKUP(C558,rosie!B:J,8,FALSE))</f>
        <v>5_5_31_2023</v>
      </c>
    </row>
    <row r="559" spans="1:18" x14ac:dyDescent="0.2">
      <c r="A559" t="s">
        <v>161</v>
      </c>
      <c r="B559">
        <v>427</v>
      </c>
      <c r="C559">
        <f t="shared" si="33"/>
        <v>427</v>
      </c>
      <c r="D559" t="str">
        <f t="shared" si="34"/>
        <v>427 (0)</v>
      </c>
      <c r="E559">
        <v>17.434000000000001</v>
      </c>
      <c r="F559">
        <v>17.43</v>
      </c>
      <c r="G559">
        <f>IFERROR(VLOOKUP(F559,'rt.comb'!$A:$B,2,FALSE),F559)</f>
        <v>17.43</v>
      </c>
      <c r="H559" t="str">
        <f>IFERROR(VLOOKUP(G559,compounds!$A:$D,4,FALSE),"")</f>
        <v>cisthreehexiso</v>
      </c>
      <c r="I559">
        <v>12041340</v>
      </c>
      <c r="J559" s="4">
        <f t="shared" si="32"/>
        <v>36929229</v>
      </c>
      <c r="K559" s="4">
        <f>VLOOKUP($C559,rosie!$B$7:$D$38,2,FALSE)</f>
        <v>5.4</v>
      </c>
      <c r="L559" s="4">
        <f>VLOOKUP(C559,rosie!$B$7:$F$66,5,FALSE)</f>
        <v>1.2</v>
      </c>
      <c r="M559" s="4">
        <f>VLOOKUP($C559,rosie!$B$7:$D$38,3,FALSE)</f>
        <v>0</v>
      </c>
      <c r="N559" s="4" t="str">
        <f>VLOOKUP($C559,rosie!$B$7:$E$38,4,FALSE)</f>
        <v>l</v>
      </c>
      <c r="O559" s="4">
        <f t="shared" si="35"/>
        <v>0.9057369344663726</v>
      </c>
      <c r="P559" s="4">
        <f>VLOOKUP(A559,RESULTS!$A:$M,13,FALSE)</f>
        <v>1</v>
      </c>
      <c r="Q559" s="4">
        <v>2</v>
      </c>
      <c r="R559" s="4" t="str">
        <f>IF(VLOOKUP(C559,rosie!B:J,8,FALSE)=0,"x_x_x_x",VLOOKUP(C559,rosie!B:J,8,FALSE))</f>
        <v>5_5_31_2023</v>
      </c>
    </row>
    <row r="560" spans="1:18" x14ac:dyDescent="0.2">
      <c r="A560" t="s">
        <v>161</v>
      </c>
      <c r="B560">
        <v>427</v>
      </c>
      <c r="C560">
        <f t="shared" si="33"/>
        <v>427</v>
      </c>
      <c r="D560" t="str">
        <f t="shared" si="34"/>
        <v>427 (0)</v>
      </c>
      <c r="E560">
        <v>17.922999999999998</v>
      </c>
      <c r="F560">
        <v>17.920000000000002</v>
      </c>
      <c r="G560">
        <f>IFERROR(VLOOKUP(F560,'rt.comb'!$A:$B,2,FALSE),F560)</f>
        <v>17.920000000000002</v>
      </c>
      <c r="H560" t="str">
        <f>IFERROR(VLOOKUP(G560,compounds!$A:$D,4,FALSE),"")</f>
        <v/>
      </c>
      <c r="I560">
        <v>8309146</v>
      </c>
      <c r="J560" s="4">
        <f t="shared" si="32"/>
        <v>36929229</v>
      </c>
      <c r="K560" s="4">
        <f>VLOOKUP($C560,rosie!$B$7:$D$38,2,FALSE)</f>
        <v>5.4</v>
      </c>
      <c r="L560" s="4">
        <f>VLOOKUP(C560,rosie!$B$7:$F$66,5,FALSE)</f>
        <v>1.2</v>
      </c>
      <c r="M560" s="4">
        <f>VLOOKUP($C560,rosie!$B$7:$D$38,3,FALSE)</f>
        <v>0</v>
      </c>
      <c r="N560" s="4" t="str">
        <f>VLOOKUP($C560,rosie!$B$7:$E$38,4,FALSE)</f>
        <v>l</v>
      </c>
      <c r="O560" s="4">
        <f t="shared" si="35"/>
        <v>0.62500522583645357</v>
      </c>
      <c r="P560" s="4">
        <f>VLOOKUP(A560,RESULTS!$A:$M,13,FALSE)</f>
        <v>1</v>
      </c>
      <c r="Q560" s="4">
        <v>2</v>
      </c>
      <c r="R560" s="4" t="str">
        <f>IF(VLOOKUP(C560,rosie!B:J,8,FALSE)=0,"x_x_x_x",VLOOKUP(C560,rosie!B:J,8,FALSE))</f>
        <v>5_5_31_2023</v>
      </c>
    </row>
    <row r="561" spans="1:18" x14ac:dyDescent="0.2">
      <c r="A561" t="s">
        <v>161</v>
      </c>
      <c r="B561">
        <v>427</v>
      </c>
      <c r="C561">
        <f t="shared" si="33"/>
        <v>427</v>
      </c>
      <c r="D561" t="str">
        <f t="shared" si="34"/>
        <v>427 (0)</v>
      </c>
      <c r="E561">
        <v>18.177</v>
      </c>
      <c r="F561">
        <v>18.18</v>
      </c>
      <c r="G561">
        <f>IFERROR(VLOOKUP(F561,'rt.comb'!$A:$B,2,FALSE),F561)</f>
        <v>18.18</v>
      </c>
      <c r="H561" t="str">
        <f>IFERROR(VLOOKUP(G561,compounds!$A:$D,4,FALSE),"")</f>
        <v>methylacetophenone</v>
      </c>
      <c r="I561">
        <v>42865832</v>
      </c>
      <c r="J561" s="4">
        <f t="shared" si="32"/>
        <v>36929229</v>
      </c>
      <c r="K561" s="4">
        <f>VLOOKUP($C561,rosie!$B$7:$D$38,2,FALSE)</f>
        <v>5.4</v>
      </c>
      <c r="L561" s="4">
        <f>VLOOKUP(C561,rosie!$B$7:$F$66,5,FALSE)</f>
        <v>1.2</v>
      </c>
      <c r="M561" s="4">
        <f>VLOOKUP($C561,rosie!$B$7:$D$38,3,FALSE)</f>
        <v>0</v>
      </c>
      <c r="N561" s="4" t="str">
        <f>VLOOKUP($C561,rosie!$B$7:$E$38,4,FALSE)</f>
        <v>l</v>
      </c>
      <c r="O561" s="4">
        <f t="shared" si="35"/>
        <v>3.2243228136594881</v>
      </c>
      <c r="P561" s="4">
        <f>VLOOKUP(A561,RESULTS!$A:$M,13,FALSE)</f>
        <v>1</v>
      </c>
      <c r="Q561" s="4">
        <v>2</v>
      </c>
      <c r="R561" s="4" t="str">
        <f>IF(VLOOKUP(C561,rosie!B:J,8,FALSE)=0,"x_x_x_x",VLOOKUP(C561,rosie!B:J,8,FALSE))</f>
        <v>5_5_31_2023</v>
      </c>
    </row>
    <row r="562" spans="1:18" x14ac:dyDescent="0.2">
      <c r="A562" t="s">
        <v>161</v>
      </c>
      <c r="B562">
        <v>427</v>
      </c>
      <c r="C562">
        <f t="shared" si="33"/>
        <v>427</v>
      </c>
      <c r="D562" t="str">
        <f t="shared" si="34"/>
        <v>427 (0)</v>
      </c>
      <c r="E562">
        <v>18.591999999999999</v>
      </c>
      <c r="F562">
        <v>18.59</v>
      </c>
      <c r="G562">
        <f>IFERROR(VLOOKUP(F562,'rt.comb'!$A:$B,2,FALSE),F562)</f>
        <v>18.59</v>
      </c>
      <c r="H562" t="str">
        <f>IFERROR(VLOOKUP(G562,compounds!$A:$D,4,FALSE),"")</f>
        <v/>
      </c>
      <c r="I562">
        <v>8131472</v>
      </c>
      <c r="J562" s="4">
        <f t="shared" si="32"/>
        <v>36929229</v>
      </c>
      <c r="K562" s="4">
        <f>VLOOKUP($C562,rosie!$B$7:$D$38,2,FALSE)</f>
        <v>5.4</v>
      </c>
      <c r="L562" s="4">
        <f>VLOOKUP(C562,rosie!$B$7:$F$66,5,FALSE)</f>
        <v>1.2</v>
      </c>
      <c r="M562" s="4">
        <f>VLOOKUP($C562,rosie!$B$7:$D$38,3,FALSE)</f>
        <v>0</v>
      </c>
      <c r="N562" s="4" t="str">
        <f>VLOOKUP($C562,rosie!$B$7:$E$38,4,FALSE)</f>
        <v>l</v>
      </c>
      <c r="O562" s="4">
        <f t="shared" si="35"/>
        <v>0.61164077436391162</v>
      </c>
      <c r="P562" s="4">
        <f>VLOOKUP(A562,RESULTS!$A:$M,13,FALSE)</f>
        <v>1</v>
      </c>
      <c r="Q562" s="4">
        <v>2</v>
      </c>
      <c r="R562" s="4" t="str">
        <f>IF(VLOOKUP(C562,rosie!B:J,8,FALSE)=0,"x_x_x_x",VLOOKUP(C562,rosie!B:J,8,FALSE))</f>
        <v>5_5_31_2023</v>
      </c>
    </row>
    <row r="563" spans="1:18" x14ac:dyDescent="0.2">
      <c r="A563" t="s">
        <v>161</v>
      </c>
      <c r="B563">
        <v>427</v>
      </c>
      <c r="C563">
        <f t="shared" si="33"/>
        <v>427</v>
      </c>
      <c r="D563" t="str">
        <f t="shared" si="34"/>
        <v>427 (0)</v>
      </c>
      <c r="E563">
        <v>18.693999999999999</v>
      </c>
      <c r="F563">
        <v>18.690000000000001</v>
      </c>
      <c r="G563">
        <f>IFERROR(VLOOKUP(F563,'rt.comb'!$A:$B,2,FALSE),F563)</f>
        <v>18.690000000000001</v>
      </c>
      <c r="H563" t="str">
        <f>IFERROR(VLOOKUP(G563,compounds!$A:$D,4,FALSE),"")</f>
        <v/>
      </c>
      <c r="I563">
        <v>22537662</v>
      </c>
      <c r="J563" s="4">
        <f t="shared" si="32"/>
        <v>36929229</v>
      </c>
      <c r="K563" s="4">
        <f>VLOOKUP($C563,rosie!$B$7:$D$38,2,FALSE)</f>
        <v>5.4</v>
      </c>
      <c r="L563" s="4">
        <f>VLOOKUP(C563,rosie!$B$7:$F$66,5,FALSE)</f>
        <v>1.2</v>
      </c>
      <c r="M563" s="4">
        <f>VLOOKUP($C563,rosie!$B$7:$D$38,3,FALSE)</f>
        <v>0</v>
      </c>
      <c r="N563" s="4" t="str">
        <f>VLOOKUP($C563,rosie!$B$7:$E$38,4,FALSE)</f>
        <v>l</v>
      </c>
      <c r="O563" s="4">
        <f t="shared" si="35"/>
        <v>1.6952592394134918</v>
      </c>
      <c r="P563" s="4">
        <f>VLOOKUP(A563,RESULTS!$A:$M,13,FALSE)</f>
        <v>1</v>
      </c>
      <c r="Q563" s="4">
        <v>2</v>
      </c>
      <c r="R563" s="4" t="str">
        <f>IF(VLOOKUP(C563,rosie!B:J,8,FALSE)=0,"x_x_x_x",VLOOKUP(C563,rosie!B:J,8,FALSE))</f>
        <v>5_5_31_2023</v>
      </c>
    </row>
    <row r="564" spans="1:18" x14ac:dyDescent="0.2">
      <c r="A564" t="s">
        <v>161</v>
      </c>
      <c r="B564">
        <v>427</v>
      </c>
      <c r="C564">
        <f t="shared" si="33"/>
        <v>427</v>
      </c>
      <c r="D564" t="str">
        <f t="shared" si="34"/>
        <v>427 (0)</v>
      </c>
      <c r="E564">
        <v>18.991</v>
      </c>
      <c r="F564">
        <v>18.989999999999998</v>
      </c>
      <c r="G564">
        <f>IFERROR(VLOOKUP(F564,'rt.comb'!$A:$B,2,FALSE),F564)</f>
        <v>18.989999999999998</v>
      </c>
      <c r="H564" t="str">
        <f>IFERROR(VLOOKUP(G564,compounds!$A:$D,4,FALSE),"")</f>
        <v>methylnaphthalene</v>
      </c>
      <c r="I564">
        <v>38396277</v>
      </c>
      <c r="J564" s="4">
        <f t="shared" si="32"/>
        <v>36929229</v>
      </c>
      <c r="K564" s="4">
        <f>VLOOKUP($C564,rosie!$B$7:$D$38,2,FALSE)</f>
        <v>5.4</v>
      </c>
      <c r="L564" s="4">
        <f>VLOOKUP(C564,rosie!$B$7:$F$66,5,FALSE)</f>
        <v>1.2</v>
      </c>
      <c r="M564" s="4">
        <f>VLOOKUP($C564,rosie!$B$7:$D$38,3,FALSE)</f>
        <v>0</v>
      </c>
      <c r="N564" s="4" t="str">
        <f>VLOOKUP($C564,rosie!$B$7:$E$38,4,FALSE)</f>
        <v>l</v>
      </c>
      <c r="O564" s="4">
        <f t="shared" si="35"/>
        <v>2.8881275858751341</v>
      </c>
      <c r="P564" s="4">
        <f>VLOOKUP(A564,RESULTS!$A:$M,13,FALSE)</f>
        <v>1</v>
      </c>
      <c r="Q564" s="4">
        <v>2</v>
      </c>
      <c r="R564" s="4" t="str">
        <f>IF(VLOOKUP(C564,rosie!B:J,8,FALSE)=0,"x_x_x_x",VLOOKUP(C564,rosie!B:J,8,FALSE))</f>
        <v>5_5_31_2023</v>
      </c>
    </row>
    <row r="565" spans="1:18" x14ac:dyDescent="0.2">
      <c r="A565" t="s">
        <v>161</v>
      </c>
      <c r="B565">
        <v>427</v>
      </c>
      <c r="C565">
        <f t="shared" si="33"/>
        <v>427</v>
      </c>
      <c r="D565" t="str">
        <f t="shared" si="34"/>
        <v>427 (0)</v>
      </c>
      <c r="E565">
        <v>19.399999999999999</v>
      </c>
      <c r="F565">
        <v>19.399999999999999</v>
      </c>
      <c r="G565">
        <f>IFERROR(VLOOKUP(F565,'rt.comb'!$A:$B,2,FALSE),F565)</f>
        <v>19.399999999999999</v>
      </c>
      <c r="H565" t="str">
        <f>IFERROR(VLOOKUP(G565,compounds!$A:$D,4,FALSE),"")</f>
        <v>undecanal_c</v>
      </c>
      <c r="I565">
        <v>12390463</v>
      </c>
      <c r="J565" s="4">
        <f t="shared" si="32"/>
        <v>36929229</v>
      </c>
      <c r="K565" s="4">
        <f>VLOOKUP($C565,rosie!$B$7:$D$38,2,FALSE)</f>
        <v>5.4</v>
      </c>
      <c r="L565" s="4">
        <f>VLOOKUP(C565,rosie!$B$7:$F$66,5,FALSE)</f>
        <v>1.2</v>
      </c>
      <c r="M565" s="4">
        <f>VLOOKUP($C565,rosie!$B$7:$D$38,3,FALSE)</f>
        <v>0</v>
      </c>
      <c r="N565" s="4" t="str">
        <f>VLOOKUP($C565,rosie!$B$7:$E$38,4,FALSE)</f>
        <v>l</v>
      </c>
      <c r="O565" s="4">
        <f t="shared" si="35"/>
        <v>0.9319975994564571</v>
      </c>
      <c r="P565" s="4">
        <f>VLOOKUP(A565,RESULTS!$A:$M,13,FALSE)</f>
        <v>1</v>
      </c>
      <c r="Q565" s="4">
        <v>2</v>
      </c>
      <c r="R565" s="4" t="str">
        <f>IF(VLOOKUP(C565,rosie!B:J,8,FALSE)=0,"x_x_x_x",VLOOKUP(C565,rosie!B:J,8,FALSE))</f>
        <v>5_5_31_2023</v>
      </c>
    </row>
    <row r="566" spans="1:18" x14ac:dyDescent="0.2">
      <c r="A566" t="s">
        <v>161</v>
      </c>
      <c r="B566">
        <v>427</v>
      </c>
      <c r="C566">
        <f t="shared" si="33"/>
        <v>427</v>
      </c>
      <c r="D566" t="str">
        <f t="shared" si="34"/>
        <v>427 (0)</v>
      </c>
      <c r="E566">
        <v>19.452000000000002</v>
      </c>
      <c r="F566">
        <v>19.45</v>
      </c>
      <c r="G566">
        <f>IFERROR(VLOOKUP(F566,'rt.comb'!$A:$B,2,FALSE),F566)</f>
        <v>19.45</v>
      </c>
      <c r="H566" t="str">
        <f>IFERROR(VLOOKUP(G566,compounds!$A:$D,4,FALSE),"")</f>
        <v/>
      </c>
      <c r="I566">
        <v>44995448</v>
      </c>
      <c r="J566" s="4">
        <f t="shared" si="32"/>
        <v>36929229</v>
      </c>
      <c r="K566" s="4">
        <f>VLOOKUP($C566,rosie!$B$7:$D$38,2,FALSE)</f>
        <v>5.4</v>
      </c>
      <c r="L566" s="4">
        <f>VLOOKUP(C566,rosie!$B$7:$F$66,5,FALSE)</f>
        <v>1.2</v>
      </c>
      <c r="M566" s="4">
        <f>VLOOKUP($C566,rosie!$B$7:$D$38,3,FALSE)</f>
        <v>0</v>
      </c>
      <c r="N566" s="4" t="str">
        <f>VLOOKUP($C566,rosie!$B$7:$E$38,4,FALSE)</f>
        <v>l</v>
      </c>
      <c r="O566" s="4">
        <f t="shared" si="35"/>
        <v>3.3845102900890662</v>
      </c>
      <c r="P566" s="4">
        <f>VLOOKUP(A566,RESULTS!$A:$M,13,FALSE)</f>
        <v>1</v>
      </c>
      <c r="Q566" s="4">
        <v>2</v>
      </c>
      <c r="R566" s="4" t="str">
        <f>IF(VLOOKUP(C566,rosie!B:J,8,FALSE)=0,"x_x_x_x",VLOOKUP(C566,rosie!B:J,8,FALSE))</f>
        <v>5_5_31_2023</v>
      </c>
    </row>
    <row r="567" spans="1:18" x14ac:dyDescent="0.2">
      <c r="A567" t="s">
        <v>161</v>
      </c>
      <c r="B567">
        <v>427</v>
      </c>
      <c r="C567">
        <f t="shared" si="33"/>
        <v>427</v>
      </c>
      <c r="D567" t="str">
        <f t="shared" si="34"/>
        <v>427 (0)</v>
      </c>
      <c r="E567">
        <v>19.501999999999999</v>
      </c>
      <c r="F567">
        <v>19.5</v>
      </c>
      <c r="G567">
        <f>IFERROR(VLOOKUP(F567,'rt.comb'!$A:$B,2,FALSE),F567)</f>
        <v>19.5</v>
      </c>
      <c r="H567" t="str">
        <f>IFERROR(VLOOKUP(G567,compounds!$A:$D,4,FALSE),"")</f>
        <v>standard</v>
      </c>
      <c r="I567">
        <v>36929229</v>
      </c>
      <c r="J567" s="4">
        <f t="shared" si="32"/>
        <v>36929229</v>
      </c>
      <c r="K567" s="4">
        <f>VLOOKUP($C567,rosie!$B$7:$D$38,2,FALSE)</f>
        <v>5.4</v>
      </c>
      <c r="L567" s="4">
        <f>VLOOKUP(C567,rosie!$B$7:$F$66,5,FALSE)</f>
        <v>1.2</v>
      </c>
      <c r="M567" s="4">
        <f>VLOOKUP($C567,rosie!$B$7:$D$38,3,FALSE)</f>
        <v>0</v>
      </c>
      <c r="N567" s="4" t="str">
        <f>VLOOKUP($C567,rosie!$B$7:$E$38,4,FALSE)</f>
        <v>l</v>
      </c>
      <c r="O567" s="4">
        <f t="shared" si="35"/>
        <v>2.7777777777777781</v>
      </c>
      <c r="P567" s="4">
        <f>VLOOKUP(A567,RESULTS!$A:$M,13,FALSE)</f>
        <v>1</v>
      </c>
      <c r="Q567" s="4">
        <v>2</v>
      </c>
      <c r="R567" s="4" t="str">
        <f>IF(VLOOKUP(C567,rosie!B:J,8,FALSE)=0,"x_x_x_x",VLOOKUP(C567,rosie!B:J,8,FALSE))</f>
        <v>5_5_31_2023</v>
      </c>
    </row>
    <row r="568" spans="1:18" x14ac:dyDescent="0.2">
      <c r="A568" t="s">
        <v>161</v>
      </c>
      <c r="B568">
        <v>427</v>
      </c>
      <c r="C568">
        <f t="shared" si="33"/>
        <v>427</v>
      </c>
      <c r="D568" t="str">
        <f t="shared" si="34"/>
        <v>427 (0)</v>
      </c>
      <c r="E568">
        <v>20.14</v>
      </c>
      <c r="F568">
        <v>20.14</v>
      </c>
      <c r="G568">
        <f>IFERROR(VLOOKUP(F568,'rt.comb'!$A:$B,2,FALSE),F568)</f>
        <v>20.14</v>
      </c>
      <c r="H568" t="str">
        <f>IFERROR(VLOOKUP(G568,compounds!$A:$D,4,FALSE),"")</f>
        <v/>
      </c>
      <c r="I568">
        <v>3241911</v>
      </c>
      <c r="J568" s="4">
        <f t="shared" si="32"/>
        <v>36929229</v>
      </c>
      <c r="K568" s="4">
        <f>VLOOKUP($C568,rosie!$B$7:$D$38,2,FALSE)</f>
        <v>5.4</v>
      </c>
      <c r="L568" s="4">
        <f>VLOOKUP(C568,rosie!$B$7:$F$66,5,FALSE)</f>
        <v>1.2</v>
      </c>
      <c r="M568" s="4">
        <f>VLOOKUP($C568,rosie!$B$7:$D$38,3,FALSE)</f>
        <v>0</v>
      </c>
      <c r="N568" s="4" t="str">
        <f>VLOOKUP($C568,rosie!$B$7:$E$38,4,FALSE)</f>
        <v>l</v>
      </c>
      <c r="O568" s="4">
        <f t="shared" si="35"/>
        <v>0.24385313685626453</v>
      </c>
      <c r="P568" s="4">
        <f>VLOOKUP(A568,RESULTS!$A:$M,13,FALSE)</f>
        <v>1</v>
      </c>
      <c r="Q568" s="4">
        <v>2</v>
      </c>
      <c r="R568" s="4" t="str">
        <f>IF(VLOOKUP(C568,rosie!B:J,8,FALSE)=0,"x_x_x_x",VLOOKUP(C568,rosie!B:J,8,FALSE))</f>
        <v>5_5_31_2023</v>
      </c>
    </row>
    <row r="569" spans="1:18" x14ac:dyDescent="0.2">
      <c r="A569" t="s">
        <v>161</v>
      </c>
      <c r="B569">
        <v>427</v>
      </c>
      <c r="C569">
        <f t="shared" si="33"/>
        <v>427</v>
      </c>
      <c r="D569" t="str">
        <f t="shared" si="34"/>
        <v>427 (0)</v>
      </c>
      <c r="E569">
        <v>20.902000000000001</v>
      </c>
      <c r="F569">
        <v>20.9</v>
      </c>
      <c r="G569">
        <f>IFERROR(VLOOKUP(F569,'rt.comb'!$A:$B,2,FALSE),F569)</f>
        <v>20.9</v>
      </c>
      <c r="H569" t="str">
        <f>IFERROR(VLOOKUP(G569,compounds!$A:$D,4,FALSE),"")</f>
        <v>2undecanal</v>
      </c>
      <c r="I569">
        <v>10241600</v>
      </c>
      <c r="J569" s="4">
        <f t="shared" si="32"/>
        <v>36929229</v>
      </c>
      <c r="K569" s="4">
        <f>VLOOKUP($C569,rosie!$B$7:$D$38,2,FALSE)</f>
        <v>5.4</v>
      </c>
      <c r="L569" s="4">
        <f>VLOOKUP(C569,rosie!$B$7:$F$66,5,FALSE)</f>
        <v>1.2</v>
      </c>
      <c r="M569" s="4">
        <f>VLOOKUP($C569,rosie!$B$7:$D$38,3,FALSE)</f>
        <v>0</v>
      </c>
      <c r="N569" s="4" t="str">
        <f>VLOOKUP($C569,rosie!$B$7:$E$38,4,FALSE)</f>
        <v>l</v>
      </c>
      <c r="O569" s="4">
        <f t="shared" si="35"/>
        <v>0.77036238392328449</v>
      </c>
      <c r="P569" s="4">
        <f>VLOOKUP(A569,RESULTS!$A:$M,13,FALSE)</f>
        <v>1</v>
      </c>
      <c r="Q569" s="4">
        <v>2</v>
      </c>
      <c r="R569" s="4" t="str">
        <f>IF(VLOOKUP(C569,rosie!B:J,8,FALSE)=0,"x_x_x_x",VLOOKUP(C569,rosie!B:J,8,FALSE))</f>
        <v>5_5_31_2023</v>
      </c>
    </row>
    <row r="570" spans="1:18" x14ac:dyDescent="0.2">
      <c r="A570" t="s">
        <v>161</v>
      </c>
      <c r="B570">
        <v>427</v>
      </c>
      <c r="C570">
        <f t="shared" si="33"/>
        <v>427</v>
      </c>
      <c r="D570" t="str">
        <f t="shared" si="34"/>
        <v>427 (0)</v>
      </c>
      <c r="E570">
        <v>21.638000000000002</v>
      </c>
      <c r="F570">
        <v>21.64</v>
      </c>
      <c r="G570">
        <f>IFERROR(VLOOKUP(F570,'rt.comb'!$A:$B,2,FALSE),F570)</f>
        <v>21.64</v>
      </c>
      <c r="H570" t="str">
        <f>IFERROR(VLOOKUP(G570,compounds!$A:$D,4,FALSE),"")</f>
        <v/>
      </c>
      <c r="I570">
        <v>5418289</v>
      </c>
      <c r="J570" s="4">
        <f t="shared" si="32"/>
        <v>36929229</v>
      </c>
      <c r="K570" s="4">
        <f>VLOOKUP($C570,rosie!$B$7:$D$38,2,FALSE)</f>
        <v>5.4</v>
      </c>
      <c r="L570" s="4">
        <f>VLOOKUP(C570,rosie!$B$7:$F$66,5,FALSE)</f>
        <v>1.2</v>
      </c>
      <c r="M570" s="4">
        <f>VLOOKUP($C570,rosie!$B$7:$D$38,3,FALSE)</f>
        <v>0</v>
      </c>
      <c r="N570" s="4" t="str">
        <f>VLOOKUP($C570,rosie!$B$7:$E$38,4,FALSE)</f>
        <v>l</v>
      </c>
      <c r="O570" s="4">
        <f t="shared" si="35"/>
        <v>0.407558001760009</v>
      </c>
      <c r="P570" s="4">
        <f>VLOOKUP(A570,RESULTS!$A:$M,13,FALSE)</f>
        <v>1</v>
      </c>
      <c r="Q570" s="4">
        <v>2</v>
      </c>
      <c r="R570" s="4" t="str">
        <f>IF(VLOOKUP(C570,rosie!B:J,8,FALSE)=0,"x_x_x_x",VLOOKUP(C570,rosie!B:J,8,FALSE))</f>
        <v>5_5_31_2023</v>
      </c>
    </row>
    <row r="571" spans="1:18" x14ac:dyDescent="0.2">
      <c r="A571" t="s">
        <v>161</v>
      </c>
      <c r="B571">
        <v>427</v>
      </c>
      <c r="C571">
        <f t="shared" si="33"/>
        <v>427</v>
      </c>
      <c r="D571" t="str">
        <f t="shared" si="34"/>
        <v>427 (0)</v>
      </c>
      <c r="E571">
        <v>21.835999999999999</v>
      </c>
      <c r="F571">
        <v>21.84</v>
      </c>
      <c r="G571">
        <f>IFERROR(VLOOKUP(F571,'rt.comb'!$A:$B,2,FALSE),F571)</f>
        <v>21.84</v>
      </c>
      <c r="H571" t="str">
        <f>IFERROR(VLOOKUP(G571,compounds!$A:$D,4,FALSE),"")</f>
        <v>tetradecane</v>
      </c>
      <c r="I571">
        <v>19904944</v>
      </c>
      <c r="J571" s="4">
        <f t="shared" si="32"/>
        <v>36929229</v>
      </c>
      <c r="K571" s="4">
        <f>VLOOKUP($C571,rosie!$B$7:$D$38,2,FALSE)</f>
        <v>5.4</v>
      </c>
      <c r="L571" s="4">
        <f>VLOOKUP(C571,rosie!$B$7:$F$66,5,FALSE)</f>
        <v>1.2</v>
      </c>
      <c r="M571" s="4">
        <f>VLOOKUP($C571,rosie!$B$7:$D$38,3,FALSE)</f>
        <v>0</v>
      </c>
      <c r="N571" s="4" t="str">
        <f>VLOOKUP($C571,rosie!$B$7:$E$38,4,FALSE)</f>
        <v>l</v>
      </c>
      <c r="O571" s="4">
        <f t="shared" si="35"/>
        <v>1.4972289595082287</v>
      </c>
      <c r="P571" s="4">
        <f>VLOOKUP(A571,RESULTS!$A:$M,13,FALSE)</f>
        <v>1</v>
      </c>
      <c r="Q571" s="4">
        <v>2</v>
      </c>
      <c r="R571" s="4" t="str">
        <f>IF(VLOOKUP(C571,rosie!B:J,8,FALSE)=0,"x_x_x_x",VLOOKUP(C571,rosie!B:J,8,FALSE))</f>
        <v>5_5_31_2023</v>
      </c>
    </row>
    <row r="572" spans="1:18" x14ac:dyDescent="0.2">
      <c r="A572" t="s">
        <v>161</v>
      </c>
      <c r="B572">
        <v>427</v>
      </c>
      <c r="C572">
        <f t="shared" si="33"/>
        <v>427</v>
      </c>
      <c r="D572" t="str">
        <f t="shared" si="34"/>
        <v>427 (0)</v>
      </c>
      <c r="E572">
        <v>22.077000000000002</v>
      </c>
      <c r="F572">
        <v>22.08</v>
      </c>
      <c r="G572">
        <f>IFERROR(VLOOKUP(F572,'rt.comb'!$A:$B,2,FALSE),F572)</f>
        <v>22.07</v>
      </c>
      <c r="H572" t="str">
        <f>IFERROR(VLOOKUP(G572,compounds!$A:$D,4,FALSE),"")</f>
        <v>dodecanal</v>
      </c>
      <c r="I572">
        <v>16343156</v>
      </c>
      <c r="J572" s="4">
        <f t="shared" si="32"/>
        <v>36929229</v>
      </c>
      <c r="K572" s="4">
        <f>VLOOKUP($C572,rosie!$B$7:$D$38,2,FALSE)</f>
        <v>5.4</v>
      </c>
      <c r="L572" s="4">
        <f>VLOOKUP(C572,rosie!$B$7:$F$66,5,FALSE)</f>
        <v>1.2</v>
      </c>
      <c r="M572" s="4">
        <f>VLOOKUP($C572,rosie!$B$7:$D$38,3,FALSE)</f>
        <v>0</v>
      </c>
      <c r="N572" s="4" t="str">
        <f>VLOOKUP($C572,rosie!$B$7:$E$38,4,FALSE)</f>
        <v>l</v>
      </c>
      <c r="O572" s="4">
        <f t="shared" si="35"/>
        <v>1.2293150110324687</v>
      </c>
      <c r="P572" s="4">
        <f>VLOOKUP(A572,RESULTS!$A:$M,13,FALSE)</f>
        <v>1</v>
      </c>
      <c r="Q572" s="4">
        <v>2</v>
      </c>
      <c r="R572" s="4" t="str">
        <f>IF(VLOOKUP(C572,rosie!B:J,8,FALSE)=0,"x_x_x_x",VLOOKUP(C572,rosie!B:J,8,FALSE))</f>
        <v>5_5_31_2023</v>
      </c>
    </row>
    <row r="573" spans="1:18" x14ac:dyDescent="0.2">
      <c r="A573" t="s">
        <v>161</v>
      </c>
      <c r="B573">
        <v>427</v>
      </c>
      <c r="C573">
        <f t="shared" si="33"/>
        <v>427</v>
      </c>
      <c r="D573" t="str">
        <f t="shared" si="34"/>
        <v>427 (0)</v>
      </c>
      <c r="E573">
        <v>22.29</v>
      </c>
      <c r="F573">
        <v>22.29</v>
      </c>
      <c r="G573">
        <f>IFERROR(VLOOKUP(F573,'rt.comb'!$A:$B,2,FALSE),F573)</f>
        <v>22.29</v>
      </c>
      <c r="H573" t="str">
        <f>IFERROR(VLOOKUP(G573,compounds!$A:$D,4,FALSE),"")</f>
        <v>tetramethyldiol</v>
      </c>
      <c r="I573">
        <v>14799235</v>
      </c>
      <c r="J573" s="4">
        <f t="shared" si="32"/>
        <v>36929229</v>
      </c>
      <c r="K573" s="4">
        <f>VLOOKUP($C573,rosie!$B$7:$D$38,2,FALSE)</f>
        <v>5.4</v>
      </c>
      <c r="L573" s="4">
        <f>VLOOKUP(C573,rosie!$B$7:$F$66,5,FALSE)</f>
        <v>1.2</v>
      </c>
      <c r="M573" s="4">
        <f>VLOOKUP($C573,rosie!$B$7:$D$38,3,FALSE)</f>
        <v>0</v>
      </c>
      <c r="N573" s="4" t="str">
        <f>VLOOKUP($C573,rosie!$B$7:$E$38,4,FALSE)</f>
        <v>l</v>
      </c>
      <c r="O573" s="4">
        <f t="shared" si="35"/>
        <v>1.113182896699823</v>
      </c>
      <c r="P573" s="4">
        <f>VLOOKUP(A573,RESULTS!$A:$M,13,FALSE)</f>
        <v>1</v>
      </c>
      <c r="Q573" s="4">
        <v>2</v>
      </c>
      <c r="R573" s="4" t="str">
        <f>IF(VLOOKUP(C573,rosie!B:J,8,FALSE)=0,"x_x_x_x",VLOOKUP(C573,rosie!B:J,8,FALSE))</f>
        <v>5_5_31_2023</v>
      </c>
    </row>
    <row r="574" spans="1:18" x14ac:dyDescent="0.2">
      <c r="A574" t="s">
        <v>161</v>
      </c>
      <c r="B574">
        <v>427</v>
      </c>
      <c r="C574">
        <f t="shared" si="33"/>
        <v>427</v>
      </c>
      <c r="D574" t="str">
        <f t="shared" si="34"/>
        <v>427 (0)</v>
      </c>
      <c r="E574">
        <v>22.420999999999999</v>
      </c>
      <c r="F574">
        <v>22.42</v>
      </c>
      <c r="G574">
        <f>IFERROR(VLOOKUP(F574,'rt.comb'!$A:$B,2,FALSE),F574)</f>
        <v>22.42</v>
      </c>
      <c r="H574" t="str">
        <f>IFERROR(VLOOKUP(G574,compounds!$A:$D,4,FALSE),"")</f>
        <v/>
      </c>
      <c r="I574">
        <v>85674095</v>
      </c>
      <c r="J574" s="4">
        <f t="shared" si="32"/>
        <v>36929229</v>
      </c>
      <c r="K574" s="4">
        <f>VLOOKUP($C574,rosie!$B$7:$D$38,2,FALSE)</f>
        <v>5.4</v>
      </c>
      <c r="L574" s="4">
        <f>VLOOKUP(C574,rosie!$B$7:$F$66,5,FALSE)</f>
        <v>1.2</v>
      </c>
      <c r="M574" s="4">
        <f>VLOOKUP($C574,rosie!$B$7:$D$38,3,FALSE)</f>
        <v>0</v>
      </c>
      <c r="N574" s="4" t="str">
        <f>VLOOKUP($C574,rosie!$B$7:$E$38,4,FALSE)</f>
        <v>l</v>
      </c>
      <c r="O574" s="4">
        <f t="shared" si="35"/>
        <v>6.4443153476673505</v>
      </c>
      <c r="P574" s="4">
        <f>VLOOKUP(A574,RESULTS!$A:$M,13,FALSE)</f>
        <v>1</v>
      </c>
      <c r="Q574" s="4">
        <v>2</v>
      </c>
      <c r="R574" s="4" t="str">
        <f>IF(VLOOKUP(C574,rosie!B:J,8,FALSE)=0,"x_x_x_x",VLOOKUP(C574,rosie!B:J,8,FALSE))</f>
        <v>5_5_31_2023</v>
      </c>
    </row>
    <row r="575" spans="1:18" x14ac:dyDescent="0.2">
      <c r="A575" t="s">
        <v>161</v>
      </c>
      <c r="B575">
        <v>427</v>
      </c>
      <c r="C575">
        <f t="shared" si="33"/>
        <v>427</v>
      </c>
      <c r="D575" t="str">
        <f t="shared" si="34"/>
        <v>427 (0)</v>
      </c>
      <c r="E575">
        <v>22.693000000000001</v>
      </c>
      <c r="F575">
        <v>22.69</v>
      </c>
      <c r="G575">
        <f>IFERROR(VLOOKUP(F575,'rt.comb'!$A:$B,2,FALSE),F575)</f>
        <v>22.69</v>
      </c>
      <c r="H575" t="str">
        <f>IFERROR(VLOOKUP(G575,compounds!$A:$D,4,FALSE),"")</f>
        <v/>
      </c>
      <c r="I575">
        <v>7296135</v>
      </c>
      <c r="J575" s="4">
        <f t="shared" si="32"/>
        <v>36929229</v>
      </c>
      <c r="K575" s="4">
        <f>VLOOKUP($C575,rosie!$B$7:$D$38,2,FALSE)</f>
        <v>5.4</v>
      </c>
      <c r="L575" s="4">
        <f>VLOOKUP(C575,rosie!$B$7:$F$66,5,FALSE)</f>
        <v>1.2</v>
      </c>
      <c r="M575" s="4">
        <f>VLOOKUP($C575,rosie!$B$7:$D$38,3,FALSE)</f>
        <v>0</v>
      </c>
      <c r="N575" s="4" t="str">
        <f>VLOOKUP($C575,rosie!$B$7:$E$38,4,FALSE)</f>
        <v>l</v>
      </c>
      <c r="O575" s="4">
        <f t="shared" si="35"/>
        <v>0.54880760350200286</v>
      </c>
      <c r="P575" s="4">
        <f>VLOOKUP(A575,RESULTS!$A:$M,13,FALSE)</f>
        <v>1</v>
      </c>
      <c r="Q575" s="4">
        <v>2</v>
      </c>
      <c r="R575" s="4" t="str">
        <f>IF(VLOOKUP(C575,rosie!B:J,8,FALSE)=0,"x_x_x_x",VLOOKUP(C575,rosie!B:J,8,FALSE))</f>
        <v>5_5_31_2023</v>
      </c>
    </row>
    <row r="576" spans="1:18" x14ac:dyDescent="0.2">
      <c r="A576" t="s">
        <v>161</v>
      </c>
      <c r="B576">
        <v>427</v>
      </c>
      <c r="C576">
        <f t="shared" si="33"/>
        <v>427</v>
      </c>
      <c r="D576" t="str">
        <f t="shared" si="34"/>
        <v>427 (0)</v>
      </c>
      <c r="E576">
        <v>23.195</v>
      </c>
      <c r="F576">
        <v>23.2</v>
      </c>
      <c r="G576">
        <f>IFERROR(VLOOKUP(F576,'rt.comb'!$A:$B,2,FALSE),F576)</f>
        <v>23.2</v>
      </c>
      <c r="H576" t="str">
        <f>IFERROR(VLOOKUP(G576,compounds!$A:$D,4,FALSE),"")</f>
        <v/>
      </c>
      <c r="I576">
        <v>24109826</v>
      </c>
      <c r="J576" s="4">
        <f t="shared" si="32"/>
        <v>36929229</v>
      </c>
      <c r="K576" s="4">
        <f>VLOOKUP($C576,rosie!$B$7:$D$38,2,FALSE)</f>
        <v>5.4</v>
      </c>
      <c r="L576" s="4">
        <f>VLOOKUP(C576,rosie!$B$7:$F$66,5,FALSE)</f>
        <v>1.2</v>
      </c>
      <c r="M576" s="4">
        <f>VLOOKUP($C576,rosie!$B$7:$D$38,3,FALSE)</f>
        <v>0</v>
      </c>
      <c r="N576" s="4" t="str">
        <f>VLOOKUP($C576,rosie!$B$7:$E$38,4,FALSE)</f>
        <v>l</v>
      </c>
      <c r="O576" s="4">
        <f t="shared" si="35"/>
        <v>1.8135157625112859</v>
      </c>
      <c r="P576" s="4">
        <f>VLOOKUP(A576,RESULTS!$A:$M,13,FALSE)</f>
        <v>1</v>
      </c>
      <c r="Q576" s="4">
        <v>2</v>
      </c>
      <c r="R576" s="4" t="str">
        <f>IF(VLOOKUP(C576,rosie!B:J,8,FALSE)=0,"x_x_x_x",VLOOKUP(C576,rosie!B:J,8,FALSE))</f>
        <v>5_5_31_2023</v>
      </c>
    </row>
    <row r="577" spans="1:18" x14ac:dyDescent="0.2">
      <c r="A577" t="s">
        <v>161</v>
      </c>
      <c r="B577">
        <v>427</v>
      </c>
      <c r="C577">
        <f t="shared" si="33"/>
        <v>427</v>
      </c>
      <c r="D577" t="str">
        <f t="shared" si="34"/>
        <v>427 (0)</v>
      </c>
      <c r="E577">
        <v>24.332000000000001</v>
      </c>
      <c r="F577">
        <v>24.33</v>
      </c>
      <c r="G577">
        <f>IFERROR(VLOOKUP(F577,'rt.comb'!$A:$B,2,FALSE),F577)</f>
        <v>24.33</v>
      </c>
      <c r="H577" t="str">
        <f>IFERROR(VLOOKUP(G577,compounds!$A:$D,4,FALSE),"")</f>
        <v>pentadecane</v>
      </c>
      <c r="I577">
        <v>20376325</v>
      </c>
      <c r="J577" s="4">
        <f t="shared" si="32"/>
        <v>36929229</v>
      </c>
      <c r="K577" s="4">
        <f>VLOOKUP($C577,rosie!$B$7:$D$38,2,FALSE)</f>
        <v>5.4</v>
      </c>
      <c r="L577" s="4">
        <f>VLOOKUP(C577,rosie!$B$7:$F$66,5,FALSE)</f>
        <v>1.2</v>
      </c>
      <c r="M577" s="4">
        <f>VLOOKUP($C577,rosie!$B$7:$D$38,3,FALSE)</f>
        <v>0</v>
      </c>
      <c r="N577" s="4" t="str">
        <f>VLOOKUP($C577,rosie!$B$7:$E$38,4,FALSE)</f>
        <v>l</v>
      </c>
      <c r="O577" s="4">
        <f t="shared" si="35"/>
        <v>1.532685742715554</v>
      </c>
      <c r="P577" s="4">
        <f>VLOOKUP(A577,RESULTS!$A:$M,13,FALSE)</f>
        <v>1</v>
      </c>
      <c r="Q577" s="4">
        <v>2</v>
      </c>
      <c r="R577" s="4" t="str">
        <f>IF(VLOOKUP(C577,rosie!B:J,8,FALSE)=0,"x_x_x_x",VLOOKUP(C577,rosie!B:J,8,FALSE))</f>
        <v>5_5_31_2023</v>
      </c>
    </row>
    <row r="578" spans="1:18" x14ac:dyDescent="0.2">
      <c r="A578" t="s">
        <v>161</v>
      </c>
      <c r="B578">
        <v>427</v>
      </c>
      <c r="C578">
        <f t="shared" si="33"/>
        <v>427</v>
      </c>
      <c r="D578" t="str">
        <f t="shared" si="34"/>
        <v>427 (0)</v>
      </c>
      <c r="E578">
        <v>24.603999999999999</v>
      </c>
      <c r="F578">
        <v>24.6</v>
      </c>
      <c r="G578">
        <f>IFERROR(VLOOKUP(F578,'rt.comb'!$A:$B,2,FALSE),F578)</f>
        <v>24.6</v>
      </c>
      <c r="H578" t="str">
        <f>IFERROR(VLOOKUP(G578,compounds!$A:$D,4,FALSE),"")</f>
        <v>tridecanal</v>
      </c>
      <c r="I578">
        <v>6206748</v>
      </c>
      <c r="J578" s="4">
        <f t="shared" ref="J578:J641" si="36">SUMIFS($I:$I,$A:$A,A578,G:G,19.5)</f>
        <v>36929229</v>
      </c>
      <c r="K578" s="4">
        <f>VLOOKUP($C578,rosie!$B$7:$D$38,2,FALSE)</f>
        <v>5.4</v>
      </c>
      <c r="L578" s="4">
        <f>VLOOKUP(C578,rosie!$B$7:$F$66,5,FALSE)</f>
        <v>1.2</v>
      </c>
      <c r="M578" s="4">
        <f>VLOOKUP($C578,rosie!$B$7:$D$38,3,FALSE)</f>
        <v>0</v>
      </c>
      <c r="N578" s="4" t="str">
        <f>VLOOKUP($C578,rosie!$B$7:$E$38,4,FALSE)</f>
        <v>l</v>
      </c>
      <c r="O578" s="4">
        <f t="shared" si="35"/>
        <v>0.46686505874971468</v>
      </c>
      <c r="P578" s="4">
        <f>VLOOKUP(A578,RESULTS!$A:$M,13,FALSE)</f>
        <v>1</v>
      </c>
      <c r="Q578" s="4">
        <v>2</v>
      </c>
      <c r="R578" s="4" t="str">
        <f>IF(VLOOKUP(C578,rosie!B:J,8,FALSE)=0,"x_x_x_x",VLOOKUP(C578,rosie!B:J,8,FALSE))</f>
        <v>5_5_31_2023</v>
      </c>
    </row>
    <row r="579" spans="1:18" x14ac:dyDescent="0.2">
      <c r="A579" t="s">
        <v>161</v>
      </c>
      <c r="B579">
        <v>427</v>
      </c>
      <c r="C579">
        <f t="shared" ref="C579:C642" si="37">VALUE(IF(B579="",LEFT(A579,FIND("-",A579)-1),B579))</f>
        <v>427</v>
      </c>
      <c r="D579" t="str">
        <f t="shared" ref="D579:D642" si="38">C579&amp;" ("&amp;M579&amp;")"</f>
        <v>427 (0)</v>
      </c>
      <c r="E579">
        <v>26.369</v>
      </c>
      <c r="F579">
        <v>26.37</v>
      </c>
      <c r="G579">
        <f>IFERROR(VLOOKUP(F579,'rt.comb'!$A:$B,2,FALSE),F579)</f>
        <v>26.37</v>
      </c>
      <c r="H579" t="str">
        <f>IFERROR(VLOOKUP(G579,compounds!$A:$D,4,FALSE),"")</f>
        <v/>
      </c>
      <c r="I579">
        <v>6275362</v>
      </c>
      <c r="J579" s="4">
        <f t="shared" si="36"/>
        <v>36929229</v>
      </c>
      <c r="K579" s="4">
        <f>VLOOKUP($C579,rosie!$B$7:$D$38,2,FALSE)</f>
        <v>5.4</v>
      </c>
      <c r="L579" s="4">
        <f>VLOOKUP(C579,rosie!$B$7:$F$66,5,FALSE)</f>
        <v>1.2</v>
      </c>
      <c r="M579" s="4">
        <f>VLOOKUP($C579,rosie!$B$7:$D$38,3,FALSE)</f>
        <v>0</v>
      </c>
      <c r="N579" s="4" t="str">
        <f>VLOOKUP($C579,rosie!$B$7:$E$38,4,FALSE)</f>
        <v>l</v>
      </c>
      <c r="O579" s="4">
        <f t="shared" ref="O579:O642" si="39">IFERROR((30/J579*I579)/K579/Q579,0)</f>
        <v>0.47202613168856328</v>
      </c>
      <c r="P579" s="4">
        <f>VLOOKUP(A579,RESULTS!$A:$M,13,FALSE)</f>
        <v>1</v>
      </c>
      <c r="Q579" s="4">
        <v>2</v>
      </c>
      <c r="R579" s="4" t="str">
        <f>IF(VLOOKUP(C579,rosie!B:J,8,FALSE)=0,"x_x_x_x",VLOOKUP(C579,rosie!B:J,8,FALSE))</f>
        <v>5_5_31_2023</v>
      </c>
    </row>
    <row r="580" spans="1:18" x14ac:dyDescent="0.2">
      <c r="A580" t="s">
        <v>161</v>
      </c>
      <c r="B580">
        <v>427</v>
      </c>
      <c r="C580">
        <f t="shared" si="37"/>
        <v>427</v>
      </c>
      <c r="D580" t="str">
        <f t="shared" si="38"/>
        <v>427 (0)</v>
      </c>
      <c r="E580">
        <v>26.414999999999999</v>
      </c>
      <c r="F580">
        <v>26.42</v>
      </c>
      <c r="G580">
        <f>IFERROR(VLOOKUP(F580,'rt.comb'!$A:$B,2,FALSE),F580)</f>
        <v>26.42</v>
      </c>
      <c r="H580" t="str">
        <f>IFERROR(VLOOKUP(G580,compounds!$A:$D,4,FALSE),"")</f>
        <v/>
      </c>
      <c r="I580">
        <v>5391995</v>
      </c>
      <c r="J580" s="4">
        <f t="shared" si="36"/>
        <v>36929229</v>
      </c>
      <c r="K580" s="4">
        <f>VLOOKUP($C580,rosie!$B$7:$D$38,2,FALSE)</f>
        <v>5.4</v>
      </c>
      <c r="L580" s="4">
        <f>VLOOKUP(C580,rosie!$B$7:$F$66,5,FALSE)</f>
        <v>1.2</v>
      </c>
      <c r="M580" s="4">
        <f>VLOOKUP($C580,rosie!$B$7:$D$38,3,FALSE)</f>
        <v>0</v>
      </c>
      <c r="N580" s="4" t="str">
        <f>VLOOKUP($C580,rosie!$B$7:$E$38,4,FALSE)</f>
        <v>l</v>
      </c>
      <c r="O580" s="4">
        <f t="shared" si="39"/>
        <v>0.40558019472567081</v>
      </c>
      <c r="P580" s="4">
        <f>VLOOKUP(A580,RESULTS!$A:$M,13,FALSE)</f>
        <v>1</v>
      </c>
      <c r="Q580" s="4">
        <v>2</v>
      </c>
      <c r="R580" s="4" t="str">
        <f>IF(VLOOKUP(C580,rosie!B:J,8,FALSE)=0,"x_x_x_x",VLOOKUP(C580,rosie!B:J,8,FALSE))</f>
        <v>5_5_31_2023</v>
      </c>
    </row>
    <row r="581" spans="1:18" x14ac:dyDescent="0.2">
      <c r="A581" t="s">
        <v>161</v>
      </c>
      <c r="B581">
        <v>427</v>
      </c>
      <c r="C581">
        <f t="shared" si="37"/>
        <v>427</v>
      </c>
      <c r="D581" t="str">
        <f t="shared" si="38"/>
        <v>427 (0)</v>
      </c>
      <c r="E581">
        <v>26.693999999999999</v>
      </c>
      <c r="F581">
        <v>26.69</v>
      </c>
      <c r="G581">
        <f>IFERROR(VLOOKUP(F581,'rt.comb'!$A:$B,2,FALSE),F581)</f>
        <v>26.69</v>
      </c>
      <c r="H581" t="str">
        <f>IFERROR(VLOOKUP(G581,compounds!$A:$D,4,FALSE),"")</f>
        <v/>
      </c>
      <c r="I581">
        <v>7024983</v>
      </c>
      <c r="J581" s="4">
        <f t="shared" si="36"/>
        <v>36929229</v>
      </c>
      <c r="K581" s="4">
        <f>VLOOKUP($C581,rosie!$B$7:$D$38,2,FALSE)</f>
        <v>5.4</v>
      </c>
      <c r="L581" s="4">
        <f>VLOOKUP(C581,rosie!$B$7:$F$66,5,FALSE)</f>
        <v>1.2</v>
      </c>
      <c r="M581" s="4">
        <f>VLOOKUP($C581,rosie!$B$7:$D$38,3,FALSE)</f>
        <v>0</v>
      </c>
      <c r="N581" s="4" t="str">
        <f>VLOOKUP($C581,rosie!$B$7:$E$38,4,FALSE)</f>
        <v>l</v>
      </c>
      <c r="O581" s="4">
        <f t="shared" si="39"/>
        <v>0.52841183515276391</v>
      </c>
      <c r="P581" s="4">
        <f>VLOOKUP(A581,RESULTS!$A:$M,13,FALSE)</f>
        <v>1</v>
      </c>
      <c r="Q581" s="4">
        <v>2</v>
      </c>
      <c r="R581" s="4" t="str">
        <f>IF(VLOOKUP(C581,rosie!B:J,8,FALSE)=0,"x_x_x_x",VLOOKUP(C581,rosie!B:J,8,FALSE))</f>
        <v>5_5_31_2023</v>
      </c>
    </row>
    <row r="582" spans="1:18" x14ac:dyDescent="0.2">
      <c r="A582" t="s">
        <v>161</v>
      </c>
      <c r="B582">
        <v>427</v>
      </c>
      <c r="C582">
        <f t="shared" si="37"/>
        <v>427</v>
      </c>
      <c r="D582" t="str">
        <f t="shared" si="38"/>
        <v>427 (0)</v>
      </c>
      <c r="E582">
        <v>28.207999999999998</v>
      </c>
      <c r="F582">
        <v>28.21</v>
      </c>
      <c r="G582">
        <f>IFERROR(VLOOKUP(F582,'rt.comb'!$A:$B,2,FALSE),F582)</f>
        <v>28.21</v>
      </c>
      <c r="H582" t="str">
        <f>IFERROR(VLOOKUP(G582,compounds!$A:$D,4,FALSE),"")</f>
        <v/>
      </c>
      <c r="I582">
        <v>7747048</v>
      </c>
      <c r="J582" s="4">
        <f t="shared" si="36"/>
        <v>36929229</v>
      </c>
      <c r="K582" s="4">
        <f>VLOOKUP($C582,rosie!$B$7:$D$38,2,FALSE)</f>
        <v>5.4</v>
      </c>
      <c r="L582" s="4">
        <f>VLOOKUP(C582,rosie!$B$7:$F$66,5,FALSE)</f>
        <v>1.2</v>
      </c>
      <c r="M582" s="4">
        <f>VLOOKUP($C582,rosie!$B$7:$D$38,3,FALSE)</f>
        <v>0</v>
      </c>
      <c r="N582" s="4" t="str">
        <f>VLOOKUP($C582,rosie!$B$7:$E$38,4,FALSE)</f>
        <v>l</v>
      </c>
      <c r="O582" s="4">
        <f t="shared" si="39"/>
        <v>0.58272480526950021</v>
      </c>
      <c r="P582" s="4">
        <f>VLOOKUP(A582,RESULTS!$A:$M,13,FALSE)</f>
        <v>1</v>
      </c>
      <c r="Q582" s="4">
        <v>2</v>
      </c>
      <c r="R582" s="4" t="str">
        <f>IF(VLOOKUP(C582,rosie!B:J,8,FALSE)=0,"x_x_x_x",VLOOKUP(C582,rosie!B:J,8,FALSE))</f>
        <v>5_5_31_2023</v>
      </c>
    </row>
    <row r="583" spans="1:18" x14ac:dyDescent="0.2">
      <c r="A583" t="s">
        <v>161</v>
      </c>
      <c r="B583">
        <v>427</v>
      </c>
      <c r="C583">
        <f t="shared" si="37"/>
        <v>427</v>
      </c>
      <c r="D583" t="str">
        <f t="shared" si="38"/>
        <v>427 (0)</v>
      </c>
      <c r="E583">
        <v>28.818999999999999</v>
      </c>
      <c r="F583">
        <v>28.82</v>
      </c>
      <c r="G583">
        <f>IFERROR(VLOOKUP(F583,'rt.comb'!$A:$B,2,FALSE),F583)</f>
        <v>28.82</v>
      </c>
      <c r="H583" t="str">
        <f>IFERROR(VLOOKUP(G583,compounds!$A:$D,4,FALSE),"")</f>
        <v/>
      </c>
      <c r="I583">
        <v>11834798</v>
      </c>
      <c r="J583" s="4">
        <f t="shared" si="36"/>
        <v>36929229</v>
      </c>
      <c r="K583" s="4">
        <f>VLOOKUP($C583,rosie!$B$7:$D$38,2,FALSE)</f>
        <v>5.4</v>
      </c>
      <c r="L583" s="4">
        <f>VLOOKUP(C583,rosie!$B$7:$F$66,5,FALSE)</f>
        <v>1.2</v>
      </c>
      <c r="M583" s="4">
        <f>VLOOKUP($C583,rosie!$B$7:$D$38,3,FALSE)</f>
        <v>0</v>
      </c>
      <c r="N583" s="4" t="str">
        <f>VLOOKUP($C583,rosie!$B$7:$E$38,4,FALSE)</f>
        <v>l</v>
      </c>
      <c r="O583" s="4">
        <f t="shared" si="39"/>
        <v>0.89020106238581076</v>
      </c>
      <c r="P583" s="4">
        <f>VLOOKUP(A583,RESULTS!$A:$M,13,FALSE)</f>
        <v>1</v>
      </c>
      <c r="Q583" s="4">
        <v>2</v>
      </c>
      <c r="R583" s="4" t="str">
        <f>IF(VLOOKUP(C583,rosie!B:J,8,FALSE)=0,"x_x_x_x",VLOOKUP(C583,rosie!B:J,8,FALSE))</f>
        <v>5_5_31_2023</v>
      </c>
    </row>
    <row r="584" spans="1:18" x14ac:dyDescent="0.2">
      <c r="A584" t="s">
        <v>161</v>
      </c>
      <c r="B584">
        <v>427</v>
      </c>
      <c r="C584">
        <f t="shared" si="37"/>
        <v>427</v>
      </c>
      <c r="D584" t="str">
        <f t="shared" si="38"/>
        <v>427 (0)</v>
      </c>
      <c r="E584">
        <v>28.931999999999999</v>
      </c>
      <c r="F584">
        <v>28.93</v>
      </c>
      <c r="G584">
        <f>IFERROR(VLOOKUP(F584,'rt.comb'!$A:$B,2,FALSE),F584)</f>
        <v>28.93</v>
      </c>
      <c r="H584" t="str">
        <f>IFERROR(VLOOKUP(G584,compounds!$A:$D,4,FALSE),"")</f>
        <v>heptadecanal</v>
      </c>
      <c r="I584">
        <v>8251745</v>
      </c>
      <c r="J584" s="4">
        <f t="shared" si="36"/>
        <v>36929229</v>
      </c>
      <c r="K584" s="4">
        <f>VLOOKUP($C584,rosie!$B$7:$D$38,2,FALSE)</f>
        <v>5.4</v>
      </c>
      <c r="L584" s="4">
        <f>VLOOKUP(C584,rosie!$B$7:$F$66,5,FALSE)</f>
        <v>1.2</v>
      </c>
      <c r="M584" s="4">
        <f>VLOOKUP($C584,rosie!$B$7:$D$38,3,FALSE)</f>
        <v>0</v>
      </c>
      <c r="N584" s="4" t="str">
        <f>VLOOKUP($C584,rosie!$B$7:$E$38,4,FALSE)</f>
        <v>l</v>
      </c>
      <c r="O584" s="4">
        <f t="shared" si="39"/>
        <v>0.62068758296819271</v>
      </c>
      <c r="P584" s="4">
        <f>VLOOKUP(A584,RESULTS!$A:$M,13,FALSE)</f>
        <v>1</v>
      </c>
      <c r="Q584" s="4">
        <v>2</v>
      </c>
      <c r="R584" s="4" t="str">
        <f>IF(VLOOKUP(C584,rosie!B:J,8,FALSE)=0,"x_x_x_x",VLOOKUP(C584,rosie!B:J,8,FALSE))</f>
        <v>5_5_31_2023</v>
      </c>
    </row>
    <row r="585" spans="1:18" x14ac:dyDescent="0.2">
      <c r="A585" t="s">
        <v>161</v>
      </c>
      <c r="B585">
        <v>427</v>
      </c>
      <c r="C585">
        <f t="shared" si="37"/>
        <v>427</v>
      </c>
      <c r="D585" t="str">
        <f t="shared" si="38"/>
        <v>427 (0)</v>
      </c>
      <c r="E585">
        <v>31.062999999999999</v>
      </c>
      <c r="F585">
        <v>31.06</v>
      </c>
      <c r="G585">
        <f>IFERROR(VLOOKUP(F585,'rt.comb'!$A:$B,2,FALSE),F585)</f>
        <v>31.06</v>
      </c>
      <c r="H585" t="str">
        <f>IFERROR(VLOOKUP(G585,compounds!$A:$D,4,FALSE),"")</f>
        <v/>
      </c>
      <c r="I585">
        <v>6509963</v>
      </c>
      <c r="J585" s="4">
        <f t="shared" si="36"/>
        <v>36929229</v>
      </c>
      <c r="K585" s="4">
        <f>VLOOKUP($C585,rosie!$B$7:$D$38,2,FALSE)</f>
        <v>5.4</v>
      </c>
      <c r="L585" s="4">
        <f>VLOOKUP(C585,rosie!$B$7:$F$66,5,FALSE)</f>
        <v>1.2</v>
      </c>
      <c r="M585" s="4">
        <f>VLOOKUP($C585,rosie!$B$7:$D$38,3,FALSE)</f>
        <v>0</v>
      </c>
      <c r="N585" s="4" t="str">
        <f>VLOOKUP($C585,rosie!$B$7:$E$38,4,FALSE)</f>
        <v>l</v>
      </c>
      <c r="O585" s="4">
        <f t="shared" si="39"/>
        <v>0.48967257224773236</v>
      </c>
      <c r="P585" s="4">
        <f>VLOOKUP(A585,RESULTS!$A:$M,13,FALSE)</f>
        <v>1</v>
      </c>
      <c r="Q585" s="4">
        <v>2</v>
      </c>
      <c r="R585" s="4" t="str">
        <f>IF(VLOOKUP(C585,rosie!B:J,8,FALSE)=0,"x_x_x_x",VLOOKUP(C585,rosie!B:J,8,FALSE))</f>
        <v>5_5_31_2023</v>
      </c>
    </row>
    <row r="586" spans="1:18" x14ac:dyDescent="0.2">
      <c r="A586" t="s">
        <v>161</v>
      </c>
      <c r="B586">
        <v>427</v>
      </c>
      <c r="C586">
        <f t="shared" si="37"/>
        <v>427</v>
      </c>
      <c r="D586" t="str">
        <f t="shared" si="38"/>
        <v>427 (0)</v>
      </c>
      <c r="E586">
        <v>31.242999999999999</v>
      </c>
      <c r="F586">
        <v>31.24</v>
      </c>
      <c r="G586">
        <f>IFERROR(VLOOKUP(F586,'rt.comb'!$A:$B,2,FALSE),F586)</f>
        <v>31.24</v>
      </c>
      <c r="H586" t="str">
        <f>IFERROR(VLOOKUP(G586,compounds!$A:$D,4,FALSE),"")</f>
        <v/>
      </c>
      <c r="I586">
        <v>101345133</v>
      </c>
      <c r="J586" s="4">
        <f t="shared" si="36"/>
        <v>36929229</v>
      </c>
      <c r="K586" s="4">
        <f>VLOOKUP($C586,rosie!$B$7:$D$38,2,FALSE)</f>
        <v>5.4</v>
      </c>
      <c r="L586" s="4">
        <f>VLOOKUP(C586,rosie!$B$7:$F$66,5,FALSE)</f>
        <v>1.2</v>
      </c>
      <c r="M586" s="4">
        <f>VLOOKUP($C586,rosie!$B$7:$D$38,3,FALSE)</f>
        <v>0</v>
      </c>
      <c r="N586" s="4" t="str">
        <f>VLOOKUP($C586,rosie!$B$7:$E$38,4,FALSE)</f>
        <v>l</v>
      </c>
      <c r="O586" s="4">
        <f t="shared" si="39"/>
        <v>7.6230743494085216</v>
      </c>
      <c r="P586" s="4">
        <f>VLOOKUP(A586,RESULTS!$A:$M,13,FALSE)</f>
        <v>1</v>
      </c>
      <c r="Q586" s="4">
        <v>2</v>
      </c>
      <c r="R586" s="4" t="str">
        <f>IF(VLOOKUP(C586,rosie!B:J,8,FALSE)=0,"x_x_x_x",VLOOKUP(C586,rosie!B:J,8,FALSE))</f>
        <v>5_5_31_2023</v>
      </c>
    </row>
    <row r="587" spans="1:18" x14ac:dyDescent="0.2">
      <c r="A587" t="s">
        <v>161</v>
      </c>
      <c r="B587">
        <v>427</v>
      </c>
      <c r="C587">
        <f t="shared" si="37"/>
        <v>427</v>
      </c>
      <c r="D587" t="str">
        <f t="shared" si="38"/>
        <v>427 (0)</v>
      </c>
      <c r="E587">
        <v>31.620999999999999</v>
      </c>
      <c r="F587">
        <v>31.62</v>
      </c>
      <c r="G587">
        <f>IFERROR(VLOOKUP(F587,'rt.comb'!$A:$B,2,FALSE),F587)</f>
        <v>31.62</v>
      </c>
      <c r="H587" t="str">
        <f>IFERROR(VLOOKUP(G587,compounds!$A:$D,4,FALSE),"")</f>
        <v/>
      </c>
      <c r="I587">
        <v>12392351</v>
      </c>
      <c r="J587" s="4">
        <f t="shared" si="36"/>
        <v>36929229</v>
      </c>
      <c r="K587" s="4">
        <f>VLOOKUP($C587,rosie!$B$7:$D$38,2,FALSE)</f>
        <v>5.4</v>
      </c>
      <c r="L587" s="4">
        <f>VLOOKUP(C587,rosie!$B$7:$F$66,5,FALSE)</f>
        <v>1.2</v>
      </c>
      <c r="M587" s="4">
        <f>VLOOKUP($C587,rosie!$B$7:$D$38,3,FALSE)</f>
        <v>0</v>
      </c>
      <c r="N587" s="4" t="str">
        <f>VLOOKUP($C587,rosie!$B$7:$E$38,4,FALSE)</f>
        <v>l</v>
      </c>
      <c r="O587" s="4">
        <f t="shared" si="39"/>
        <v>0.93213961283140301</v>
      </c>
      <c r="P587" s="4">
        <f>VLOOKUP(A587,RESULTS!$A:$M,13,FALSE)</f>
        <v>1</v>
      </c>
      <c r="Q587" s="4">
        <v>2</v>
      </c>
      <c r="R587" s="4" t="str">
        <f>IF(VLOOKUP(C587,rosie!B:J,8,FALSE)=0,"x_x_x_x",VLOOKUP(C587,rosie!B:J,8,FALSE))</f>
        <v>5_5_31_2023</v>
      </c>
    </row>
    <row r="588" spans="1:18" x14ac:dyDescent="0.2">
      <c r="A588" t="s">
        <v>161</v>
      </c>
      <c r="B588">
        <v>427</v>
      </c>
      <c r="C588">
        <f t="shared" si="37"/>
        <v>427</v>
      </c>
      <c r="D588" t="str">
        <f t="shared" si="38"/>
        <v>427 (0)</v>
      </c>
      <c r="E588">
        <v>32.008000000000003</v>
      </c>
      <c r="F588">
        <v>32.01</v>
      </c>
      <c r="G588">
        <f>IFERROR(VLOOKUP(F588,'rt.comb'!$A:$B,2,FALSE),F588)</f>
        <v>32.01</v>
      </c>
      <c r="H588" t="str">
        <f>IFERROR(VLOOKUP(G588,compounds!$A:$D,4,FALSE),"")</f>
        <v/>
      </c>
      <c r="I588">
        <v>7147086</v>
      </c>
      <c r="J588" s="4">
        <f t="shared" si="36"/>
        <v>36929229</v>
      </c>
      <c r="K588" s="4">
        <f>VLOOKUP($C588,rosie!$B$7:$D$38,2,FALSE)</f>
        <v>5.4</v>
      </c>
      <c r="L588" s="4">
        <f>VLOOKUP(C588,rosie!$B$7:$F$66,5,FALSE)</f>
        <v>1.2</v>
      </c>
      <c r="M588" s="4">
        <f>VLOOKUP($C588,rosie!$B$7:$D$38,3,FALSE)</f>
        <v>0</v>
      </c>
      <c r="N588" s="4" t="str">
        <f>VLOOKUP($C588,rosie!$B$7:$E$38,4,FALSE)</f>
        <v>l</v>
      </c>
      <c r="O588" s="4">
        <f t="shared" si="39"/>
        <v>0.53759629443297252</v>
      </c>
      <c r="P588" s="4">
        <f>VLOOKUP(A588,RESULTS!$A:$M,13,FALSE)</f>
        <v>1</v>
      </c>
      <c r="Q588" s="4">
        <v>2</v>
      </c>
      <c r="R588" s="4" t="str">
        <f>IF(VLOOKUP(C588,rosie!B:J,8,FALSE)=0,"x_x_x_x",VLOOKUP(C588,rosie!B:J,8,FALSE))</f>
        <v>5_5_31_2023</v>
      </c>
    </row>
    <row r="589" spans="1:18" x14ac:dyDescent="0.2">
      <c r="A589" t="s">
        <v>161</v>
      </c>
      <c r="B589">
        <v>427</v>
      </c>
      <c r="C589">
        <f t="shared" si="37"/>
        <v>427</v>
      </c>
      <c r="D589" t="str">
        <f t="shared" si="38"/>
        <v>427 (0)</v>
      </c>
      <c r="E589">
        <v>32.389000000000003</v>
      </c>
      <c r="F589">
        <v>32.39</v>
      </c>
      <c r="G589">
        <f>IFERROR(VLOOKUP(F589,'rt.comb'!$A:$B,2,FALSE),F589)</f>
        <v>32.39</v>
      </c>
      <c r="H589" t="str">
        <f>IFERROR(VLOOKUP(G589,compounds!$A:$D,4,FALSE),"")</f>
        <v/>
      </c>
      <c r="I589">
        <v>21398689</v>
      </c>
      <c r="J589" s="4">
        <f t="shared" si="36"/>
        <v>36929229</v>
      </c>
      <c r="K589" s="4">
        <f>VLOOKUP($C589,rosie!$B$7:$D$38,2,FALSE)</f>
        <v>5.4</v>
      </c>
      <c r="L589" s="4">
        <f>VLOOKUP(C589,rosie!$B$7:$F$66,5,FALSE)</f>
        <v>1.2</v>
      </c>
      <c r="M589" s="4">
        <f>VLOOKUP($C589,rosie!$B$7:$D$38,3,FALSE)</f>
        <v>0</v>
      </c>
      <c r="N589" s="4" t="str">
        <f>VLOOKUP($C589,rosie!$B$7:$E$38,4,FALSE)</f>
        <v>l</v>
      </c>
      <c r="O589" s="4">
        <f t="shared" si="39"/>
        <v>1.609586887876207</v>
      </c>
      <c r="P589" s="4">
        <f>VLOOKUP(A589,RESULTS!$A:$M,13,FALSE)</f>
        <v>1</v>
      </c>
      <c r="Q589" s="4">
        <v>2</v>
      </c>
      <c r="R589" s="4" t="str">
        <f>IF(VLOOKUP(C589,rosie!B:J,8,FALSE)=0,"x_x_x_x",VLOOKUP(C589,rosie!B:J,8,FALSE))</f>
        <v>5_5_31_2023</v>
      </c>
    </row>
    <row r="590" spans="1:18" x14ac:dyDescent="0.2">
      <c r="A590" t="s">
        <v>161</v>
      </c>
      <c r="B590">
        <v>427</v>
      </c>
      <c r="C590">
        <f t="shared" si="37"/>
        <v>427</v>
      </c>
      <c r="D590" t="str">
        <f t="shared" si="38"/>
        <v>427 (0)</v>
      </c>
      <c r="E590">
        <v>32.878999999999998</v>
      </c>
      <c r="F590">
        <v>32.880000000000003</v>
      </c>
      <c r="G590">
        <f>IFERROR(VLOOKUP(F590,'rt.comb'!$A:$B,2,FALSE),F590)</f>
        <v>32.880000000000003</v>
      </c>
      <c r="H590" t="str">
        <f>IFERROR(VLOOKUP(G590,compounds!$A:$D,4,FALSE),"")</f>
        <v>homosalate</v>
      </c>
      <c r="I590">
        <v>271071013</v>
      </c>
      <c r="J590" s="4">
        <f t="shared" si="36"/>
        <v>36929229</v>
      </c>
      <c r="K590" s="4">
        <f>VLOOKUP($C590,rosie!$B$7:$D$38,2,FALSE)</f>
        <v>5.4</v>
      </c>
      <c r="L590" s="4">
        <f>VLOOKUP(C590,rosie!$B$7:$F$66,5,FALSE)</f>
        <v>1.2</v>
      </c>
      <c r="M590" s="4">
        <f>VLOOKUP($C590,rosie!$B$7:$D$38,3,FALSE)</f>
        <v>0</v>
      </c>
      <c r="N590" s="4" t="str">
        <f>VLOOKUP($C590,rosie!$B$7:$E$38,4,FALSE)</f>
        <v>l</v>
      </c>
      <c r="O590" s="4">
        <f t="shared" si="39"/>
        <v>20.38967659224922</v>
      </c>
      <c r="P590" s="4">
        <f>VLOOKUP(A590,RESULTS!$A:$M,13,FALSE)</f>
        <v>1</v>
      </c>
      <c r="Q590" s="4">
        <v>2</v>
      </c>
      <c r="R590" s="4" t="str">
        <f>IF(VLOOKUP(C590,rosie!B:J,8,FALSE)=0,"x_x_x_x",VLOOKUP(C590,rosie!B:J,8,FALSE))</f>
        <v>5_5_31_2023</v>
      </c>
    </row>
    <row r="591" spans="1:18" x14ac:dyDescent="0.2">
      <c r="A591" t="s">
        <v>161</v>
      </c>
      <c r="B591">
        <v>427</v>
      </c>
      <c r="C591">
        <f t="shared" si="37"/>
        <v>427</v>
      </c>
      <c r="D591" t="str">
        <f t="shared" si="38"/>
        <v>427 (0)</v>
      </c>
      <c r="E591">
        <v>35.131999999999998</v>
      </c>
      <c r="F591">
        <v>35.130000000000003</v>
      </c>
      <c r="G591">
        <f>IFERROR(VLOOKUP(F591,'rt.comb'!$A:$B,2,FALSE),F591)</f>
        <v>35.130000000000003</v>
      </c>
      <c r="H591" t="str">
        <f>IFERROR(VLOOKUP(G591,compounds!$A:$D,4,FALSE),"")</f>
        <v/>
      </c>
      <c r="I591">
        <v>24539743</v>
      </c>
      <c r="J591" s="4">
        <f t="shared" si="36"/>
        <v>36929229</v>
      </c>
      <c r="K591" s="4">
        <f>VLOOKUP($C591,rosie!$B$7:$D$38,2,FALSE)</f>
        <v>5.4</v>
      </c>
      <c r="L591" s="4">
        <f>VLOOKUP(C591,rosie!$B$7:$F$66,5,FALSE)</f>
        <v>1.2</v>
      </c>
      <c r="M591" s="4">
        <f>VLOOKUP($C591,rosie!$B$7:$D$38,3,FALSE)</f>
        <v>0</v>
      </c>
      <c r="N591" s="4" t="str">
        <f>VLOOKUP($C591,rosie!$B$7:$E$38,4,FALSE)</f>
        <v>l</v>
      </c>
      <c r="O591" s="4">
        <f t="shared" si="39"/>
        <v>1.8458536672340975</v>
      </c>
      <c r="P591" s="4">
        <f>VLOOKUP(A591,RESULTS!$A:$M,13,FALSE)</f>
        <v>1</v>
      </c>
      <c r="Q591" s="4">
        <v>2</v>
      </c>
      <c r="R591" s="4" t="str">
        <f>IF(VLOOKUP(C591,rosie!B:J,8,FALSE)=0,"x_x_x_x",VLOOKUP(C591,rosie!B:J,8,FALSE))</f>
        <v>5_5_31_2023</v>
      </c>
    </row>
    <row r="592" spans="1:18" x14ac:dyDescent="0.2">
      <c r="A592" t="s">
        <v>161</v>
      </c>
      <c r="B592">
        <v>427</v>
      </c>
      <c r="C592">
        <f t="shared" si="37"/>
        <v>427</v>
      </c>
      <c r="D592" t="str">
        <f t="shared" si="38"/>
        <v>427 (0)</v>
      </c>
      <c r="E592">
        <v>37.402000000000001</v>
      </c>
      <c r="F592">
        <v>37.4</v>
      </c>
      <c r="G592">
        <f>IFERROR(VLOOKUP(F592,'rt.comb'!$A:$B,2,FALSE),F592)</f>
        <v>37.4</v>
      </c>
      <c r="H592" t="str">
        <f>IFERROR(VLOOKUP(G592,compounds!$A:$D,4,FALSE),"")</f>
        <v/>
      </c>
      <c r="I592">
        <v>5232575</v>
      </c>
      <c r="J592" s="4">
        <f t="shared" si="36"/>
        <v>36929229</v>
      </c>
      <c r="K592" s="4">
        <f>VLOOKUP($C592,rosie!$B$7:$D$38,2,FALSE)</f>
        <v>5.4</v>
      </c>
      <c r="L592" s="4">
        <f>VLOOKUP(C592,rosie!$B$7:$F$66,5,FALSE)</f>
        <v>1.2</v>
      </c>
      <c r="M592" s="4">
        <f>VLOOKUP($C592,rosie!$B$7:$D$38,3,FALSE)</f>
        <v>0</v>
      </c>
      <c r="N592" s="4" t="str">
        <f>VLOOKUP($C592,rosie!$B$7:$E$38,4,FALSE)</f>
        <v>l</v>
      </c>
      <c r="O592" s="4">
        <f t="shared" si="39"/>
        <v>0.39358878994076901</v>
      </c>
      <c r="P592" s="4">
        <f>VLOOKUP(A592,RESULTS!$A:$M,13,FALSE)</f>
        <v>1</v>
      </c>
      <c r="Q592" s="4">
        <v>2</v>
      </c>
      <c r="R592" s="4" t="str">
        <f>IF(VLOOKUP(C592,rosie!B:J,8,FALSE)=0,"x_x_x_x",VLOOKUP(C592,rosie!B:J,8,FALSE))</f>
        <v>5_5_31_2023</v>
      </c>
    </row>
    <row r="593" spans="1:18" x14ac:dyDescent="0.2">
      <c r="A593" t="s">
        <v>164</v>
      </c>
      <c r="C593">
        <f t="shared" si="37"/>
        <v>510</v>
      </c>
      <c r="D593" t="str">
        <f t="shared" si="38"/>
        <v>510 (1)</v>
      </c>
      <c r="E593">
        <v>4.2519999999999998</v>
      </c>
      <c r="F593">
        <v>4.25</v>
      </c>
      <c r="G593">
        <f>IFERROR(VLOOKUP(F593,'rt.comb'!$A:$B,2,FALSE),F593)</f>
        <v>4.25</v>
      </c>
      <c r="H593" t="str">
        <f>IFERROR(VLOOKUP(G593,compounds!$A:$D,4,FALSE),"")</f>
        <v/>
      </c>
      <c r="I593">
        <v>13239085</v>
      </c>
      <c r="J593" s="4">
        <f t="shared" si="36"/>
        <v>38356036</v>
      </c>
      <c r="K593" s="4">
        <f>VLOOKUP($C593,rosie!$B$7:$D$38,2,FALSE)</f>
        <v>4.93</v>
      </c>
      <c r="L593" s="4">
        <f>VLOOKUP(C593,rosie!$B$7:$F$66,5,FALSE)</f>
        <v>1.07</v>
      </c>
      <c r="M593" s="4">
        <f>VLOOKUP($C593,rosie!$B$7:$D$38,3,FALSE)</f>
        <v>1</v>
      </c>
      <c r="N593" s="4" t="str">
        <f>VLOOKUP($C593,rosie!$B$7:$E$38,4,FALSE)</f>
        <v>l</v>
      </c>
      <c r="O593" s="4">
        <f t="shared" si="39"/>
        <v>1.0501917268919545</v>
      </c>
      <c r="P593" s="4">
        <f>VLOOKUP(A593,RESULTS!$A:$M,13,FALSE)</f>
        <v>1</v>
      </c>
      <c r="Q593" s="4">
        <v>2</v>
      </c>
      <c r="R593" s="4" t="str">
        <f>IF(VLOOKUP(C593,rosie!B:J,8,FALSE)=0,"x_x_x_x",VLOOKUP(C593,rosie!B:J,8,FALSE))</f>
        <v>7_5_31_2023</v>
      </c>
    </row>
    <row r="594" spans="1:18" x14ac:dyDescent="0.2">
      <c r="A594" t="s">
        <v>164</v>
      </c>
      <c r="C594">
        <f t="shared" si="37"/>
        <v>510</v>
      </c>
      <c r="D594" t="str">
        <f t="shared" si="38"/>
        <v>510 (1)</v>
      </c>
      <c r="E594">
        <v>4.3920000000000003</v>
      </c>
      <c r="F594">
        <v>4.3899999999999997</v>
      </c>
      <c r="G594">
        <f>IFERROR(VLOOKUP(F594,'rt.comb'!$A:$B,2,FALSE),F594)</f>
        <v>4.3899999999999997</v>
      </c>
      <c r="H594" t="str">
        <f>IFERROR(VLOOKUP(G594,compounds!$A:$D,4,FALSE),"")</f>
        <v/>
      </c>
      <c r="I594">
        <v>7944070</v>
      </c>
      <c r="J594" s="4">
        <f t="shared" si="36"/>
        <v>38356036</v>
      </c>
      <c r="K594" s="4">
        <f>VLOOKUP($C594,rosie!$B$7:$D$38,2,FALSE)</f>
        <v>4.93</v>
      </c>
      <c r="L594" s="4">
        <f>VLOOKUP(C594,rosie!$B$7:$F$66,5,FALSE)</f>
        <v>1.07</v>
      </c>
      <c r="M594" s="4">
        <f>VLOOKUP($C594,rosie!$B$7:$D$38,3,FALSE)</f>
        <v>1</v>
      </c>
      <c r="N594" s="4" t="str">
        <f>VLOOKUP($C594,rosie!$B$7:$E$38,4,FALSE)</f>
        <v>l</v>
      </c>
      <c r="O594" s="4">
        <f t="shared" si="39"/>
        <v>0.63016413837138829</v>
      </c>
      <c r="P594" s="4">
        <f>VLOOKUP(A594,RESULTS!$A:$M,13,FALSE)</f>
        <v>1</v>
      </c>
      <c r="Q594" s="4">
        <v>2</v>
      </c>
      <c r="R594" s="4" t="str">
        <f>IF(VLOOKUP(C594,rosie!B:J,8,FALSE)=0,"x_x_x_x",VLOOKUP(C594,rosie!B:J,8,FALSE))</f>
        <v>7_5_31_2023</v>
      </c>
    </row>
    <row r="595" spans="1:18" x14ac:dyDescent="0.2">
      <c r="A595" t="s">
        <v>164</v>
      </c>
      <c r="C595">
        <f t="shared" si="37"/>
        <v>510</v>
      </c>
      <c r="D595" t="str">
        <f t="shared" si="38"/>
        <v>510 (1)</v>
      </c>
      <c r="E595">
        <v>4.6189999999999998</v>
      </c>
      <c r="F595">
        <v>4.62</v>
      </c>
      <c r="G595">
        <f>IFERROR(VLOOKUP(F595,'rt.comb'!$A:$B,2,FALSE),F595)</f>
        <v>4.62</v>
      </c>
      <c r="H595" t="str">
        <f>IFERROR(VLOOKUP(G595,compounds!$A:$D,4,FALSE),"")</f>
        <v/>
      </c>
      <c r="I595">
        <v>10630519</v>
      </c>
      <c r="J595" s="4">
        <f t="shared" si="36"/>
        <v>38356036</v>
      </c>
      <c r="K595" s="4">
        <f>VLOOKUP($C595,rosie!$B$7:$D$38,2,FALSE)</f>
        <v>4.93</v>
      </c>
      <c r="L595" s="4">
        <f>VLOOKUP(C595,rosie!$B$7:$F$66,5,FALSE)</f>
        <v>1.07</v>
      </c>
      <c r="M595" s="4">
        <f>VLOOKUP($C595,rosie!$B$7:$D$38,3,FALSE)</f>
        <v>1</v>
      </c>
      <c r="N595" s="4" t="str">
        <f>VLOOKUP($C595,rosie!$B$7:$E$38,4,FALSE)</f>
        <v>l</v>
      </c>
      <c r="O595" s="4">
        <f t="shared" si="39"/>
        <v>0.84326697097025471</v>
      </c>
      <c r="P595" s="4">
        <f>VLOOKUP(A595,RESULTS!$A:$M,13,FALSE)</f>
        <v>1</v>
      </c>
      <c r="Q595" s="4">
        <v>2</v>
      </c>
      <c r="R595" s="4" t="str">
        <f>IF(VLOOKUP(C595,rosie!B:J,8,FALSE)=0,"x_x_x_x",VLOOKUP(C595,rosie!B:J,8,FALSE))</f>
        <v>7_5_31_2023</v>
      </c>
    </row>
    <row r="596" spans="1:18" x14ac:dyDescent="0.2">
      <c r="A596" t="s">
        <v>164</v>
      </c>
      <c r="C596">
        <f t="shared" si="37"/>
        <v>510</v>
      </c>
      <c r="D596" t="str">
        <f t="shared" si="38"/>
        <v>510 (1)</v>
      </c>
      <c r="E596">
        <v>4.7789999999999999</v>
      </c>
      <c r="F596">
        <v>4.78</v>
      </c>
      <c r="G596">
        <f>IFERROR(VLOOKUP(F596,'rt.comb'!$A:$B,2,FALSE),F596)</f>
        <v>4.78</v>
      </c>
      <c r="H596" t="str">
        <f>IFERROR(VLOOKUP(G596,compounds!$A:$D,4,FALSE),"")</f>
        <v/>
      </c>
      <c r="I596">
        <v>8286377</v>
      </c>
      <c r="J596" s="4">
        <f t="shared" si="36"/>
        <v>38356036</v>
      </c>
      <c r="K596" s="4">
        <f>VLOOKUP($C596,rosie!$B$7:$D$38,2,FALSE)</f>
        <v>4.93</v>
      </c>
      <c r="L596" s="4">
        <f>VLOOKUP(C596,rosie!$B$7:$F$66,5,FALSE)</f>
        <v>1.07</v>
      </c>
      <c r="M596" s="4">
        <f>VLOOKUP($C596,rosie!$B$7:$D$38,3,FALSE)</f>
        <v>1</v>
      </c>
      <c r="N596" s="4" t="str">
        <f>VLOOKUP($C596,rosie!$B$7:$E$38,4,FALSE)</f>
        <v>l</v>
      </c>
      <c r="O596" s="4">
        <f t="shared" si="39"/>
        <v>0.65731767499851956</v>
      </c>
      <c r="P596" s="4">
        <f>VLOOKUP(A596,RESULTS!$A:$M,13,FALSE)</f>
        <v>1</v>
      </c>
      <c r="Q596" s="4">
        <v>2</v>
      </c>
      <c r="R596" s="4" t="str">
        <f>IF(VLOOKUP(C596,rosie!B:J,8,FALSE)=0,"x_x_x_x",VLOOKUP(C596,rosie!B:J,8,FALSE))</f>
        <v>7_5_31_2023</v>
      </c>
    </row>
    <row r="597" spans="1:18" x14ac:dyDescent="0.2">
      <c r="A597" t="s">
        <v>164</v>
      </c>
      <c r="C597">
        <f t="shared" si="37"/>
        <v>510</v>
      </c>
      <c r="D597" t="str">
        <f t="shared" si="38"/>
        <v>510 (1)</v>
      </c>
      <c r="E597">
        <v>4.8620000000000001</v>
      </c>
      <c r="F597">
        <v>4.8600000000000003</v>
      </c>
      <c r="G597">
        <f>IFERROR(VLOOKUP(F597,'rt.comb'!$A:$B,2,FALSE),F597)</f>
        <v>4.8600000000000003</v>
      </c>
      <c r="H597" t="str">
        <f>IFERROR(VLOOKUP(G597,compounds!$A:$D,4,FALSE),"")</f>
        <v/>
      </c>
      <c r="I597">
        <v>29355715</v>
      </c>
      <c r="J597" s="4">
        <f t="shared" si="36"/>
        <v>38356036</v>
      </c>
      <c r="K597" s="4">
        <f>VLOOKUP($C597,rosie!$B$7:$D$38,2,FALSE)</f>
        <v>4.93</v>
      </c>
      <c r="L597" s="4">
        <f>VLOOKUP(C597,rosie!$B$7:$F$66,5,FALSE)</f>
        <v>1.07</v>
      </c>
      <c r="M597" s="4">
        <f>VLOOKUP($C597,rosie!$B$7:$D$38,3,FALSE)</f>
        <v>1</v>
      </c>
      <c r="N597" s="4" t="str">
        <f>VLOOKUP($C597,rosie!$B$7:$E$38,4,FALSE)</f>
        <v>l</v>
      </c>
      <c r="O597" s="4">
        <f t="shared" si="39"/>
        <v>2.3286449954810364</v>
      </c>
      <c r="P597" s="4">
        <f>VLOOKUP(A597,RESULTS!$A:$M,13,FALSE)</f>
        <v>1</v>
      </c>
      <c r="Q597" s="4">
        <v>2</v>
      </c>
      <c r="R597" s="4" t="str">
        <f>IF(VLOOKUP(C597,rosie!B:J,8,FALSE)=0,"x_x_x_x",VLOOKUP(C597,rosie!B:J,8,FALSE))</f>
        <v>7_5_31_2023</v>
      </c>
    </row>
    <row r="598" spans="1:18" x14ac:dyDescent="0.2">
      <c r="A598" t="s">
        <v>164</v>
      </c>
      <c r="C598">
        <f t="shared" si="37"/>
        <v>510</v>
      </c>
      <c r="D598" t="str">
        <f t="shared" si="38"/>
        <v>510 (1)</v>
      </c>
      <c r="E598">
        <v>5.4279999999999999</v>
      </c>
      <c r="F598">
        <v>5.43</v>
      </c>
      <c r="G598">
        <f>IFERROR(VLOOKUP(F598,'rt.comb'!$A:$B,2,FALSE),F598)</f>
        <v>5.43</v>
      </c>
      <c r="H598" t="str">
        <f>IFERROR(VLOOKUP(G598,compounds!$A:$D,4,FALSE),"")</f>
        <v>hydroxymethylpentanone</v>
      </c>
      <c r="I598">
        <v>49660305</v>
      </c>
      <c r="J598" s="4">
        <f t="shared" si="36"/>
        <v>38356036</v>
      </c>
      <c r="K598" s="4">
        <f>VLOOKUP($C598,rosie!$B$7:$D$38,2,FALSE)</f>
        <v>4.93</v>
      </c>
      <c r="L598" s="4">
        <f>VLOOKUP(C598,rosie!$B$7:$F$66,5,FALSE)</f>
        <v>1.07</v>
      </c>
      <c r="M598" s="4">
        <f>VLOOKUP($C598,rosie!$B$7:$D$38,3,FALSE)</f>
        <v>1</v>
      </c>
      <c r="N598" s="4" t="str">
        <f>VLOOKUP($C598,rosie!$B$7:$E$38,4,FALSE)</f>
        <v>l</v>
      </c>
      <c r="O598" s="4">
        <f t="shared" si="39"/>
        <v>3.9393086052345136</v>
      </c>
      <c r="P598" s="4">
        <f>VLOOKUP(A598,RESULTS!$A:$M,13,FALSE)</f>
        <v>1</v>
      </c>
      <c r="Q598" s="4">
        <v>2</v>
      </c>
      <c r="R598" s="4" t="str">
        <f>IF(VLOOKUP(C598,rosie!B:J,8,FALSE)=0,"x_x_x_x",VLOOKUP(C598,rosie!B:J,8,FALSE))</f>
        <v>7_5_31_2023</v>
      </c>
    </row>
    <row r="599" spans="1:18" x14ac:dyDescent="0.2">
      <c r="A599" t="s">
        <v>164</v>
      </c>
      <c r="C599">
        <f t="shared" si="37"/>
        <v>510</v>
      </c>
      <c r="D599" t="str">
        <f t="shared" si="38"/>
        <v>510 (1)</v>
      </c>
      <c r="E599">
        <v>5.7549999999999999</v>
      </c>
      <c r="F599">
        <v>5.76</v>
      </c>
      <c r="G599">
        <f>IFERROR(VLOOKUP(F599,'rt.comb'!$A:$B,2,FALSE),F599)</f>
        <v>5.76</v>
      </c>
      <c r="H599" t="str">
        <f>IFERROR(VLOOKUP(G599,compounds!$A:$D,4,FALSE),"")</f>
        <v>zhexenol</v>
      </c>
      <c r="I599">
        <v>12652666</v>
      </c>
      <c r="J599" s="4">
        <f t="shared" si="36"/>
        <v>38356036</v>
      </c>
      <c r="K599" s="4">
        <f>VLOOKUP($C599,rosie!$B$7:$D$38,2,FALSE)</f>
        <v>4.93</v>
      </c>
      <c r="L599" s="4">
        <f>VLOOKUP(C599,rosie!$B$7:$F$66,5,FALSE)</f>
        <v>1.07</v>
      </c>
      <c r="M599" s="4">
        <f>VLOOKUP($C599,rosie!$B$7:$D$38,3,FALSE)</f>
        <v>1</v>
      </c>
      <c r="N599" s="4" t="str">
        <f>VLOOKUP($C599,rosie!$B$7:$E$38,4,FALSE)</f>
        <v>l</v>
      </c>
      <c r="O599" s="4">
        <f t="shared" si="39"/>
        <v>1.0036739817235949</v>
      </c>
      <c r="P599" s="4">
        <f>VLOOKUP(A599,RESULTS!$A:$M,13,FALSE)</f>
        <v>1</v>
      </c>
      <c r="Q599" s="4">
        <v>2</v>
      </c>
      <c r="R599" s="4" t="str">
        <f>IF(VLOOKUP(C599,rosie!B:J,8,FALSE)=0,"x_x_x_x",VLOOKUP(C599,rosie!B:J,8,FALSE))</f>
        <v>7_5_31_2023</v>
      </c>
    </row>
    <row r="600" spans="1:18" x14ac:dyDescent="0.2">
      <c r="A600" t="s">
        <v>164</v>
      </c>
      <c r="C600">
        <f t="shared" si="37"/>
        <v>510</v>
      </c>
      <c r="D600" t="str">
        <f t="shared" si="38"/>
        <v>510 (1)</v>
      </c>
      <c r="E600">
        <v>5.891</v>
      </c>
      <c r="F600">
        <v>5.89</v>
      </c>
      <c r="G600">
        <f>IFERROR(VLOOKUP(F600,'rt.comb'!$A:$B,2,FALSE),F600)</f>
        <v>5.89</v>
      </c>
      <c r="H600" t="str">
        <f>IFERROR(VLOOKUP(G600,compounds!$A:$D,4,FALSE),"")</f>
        <v/>
      </c>
      <c r="I600">
        <v>8935422</v>
      </c>
      <c r="J600" s="4">
        <f t="shared" si="36"/>
        <v>38356036</v>
      </c>
      <c r="K600" s="4">
        <f>VLOOKUP($C600,rosie!$B$7:$D$38,2,FALSE)</f>
        <v>4.93</v>
      </c>
      <c r="L600" s="4">
        <f>VLOOKUP(C600,rosie!$B$7:$F$66,5,FALSE)</f>
        <v>1.07</v>
      </c>
      <c r="M600" s="4">
        <f>VLOOKUP($C600,rosie!$B$7:$D$38,3,FALSE)</f>
        <v>1</v>
      </c>
      <c r="N600" s="4" t="str">
        <f>VLOOKUP($C600,rosie!$B$7:$E$38,4,FALSE)</f>
        <v>l</v>
      </c>
      <c r="O600" s="4">
        <f t="shared" si="39"/>
        <v>0.70880323381021904</v>
      </c>
      <c r="P600" s="4">
        <f>VLOOKUP(A600,RESULTS!$A:$M,13,FALSE)</f>
        <v>1</v>
      </c>
      <c r="Q600" s="4">
        <v>2</v>
      </c>
      <c r="R600" s="4" t="str">
        <f>IF(VLOOKUP(C600,rosie!B:J,8,FALSE)=0,"x_x_x_x",VLOOKUP(C600,rosie!B:J,8,FALSE))</f>
        <v>7_5_31_2023</v>
      </c>
    </row>
    <row r="601" spans="1:18" x14ac:dyDescent="0.2">
      <c r="A601" t="s">
        <v>164</v>
      </c>
      <c r="C601">
        <f t="shared" si="37"/>
        <v>510</v>
      </c>
      <c r="D601" t="str">
        <f t="shared" si="38"/>
        <v>510 (1)</v>
      </c>
      <c r="E601">
        <v>6.1109999999999998</v>
      </c>
      <c r="F601">
        <v>6.11</v>
      </c>
      <c r="G601">
        <f>IFERROR(VLOOKUP(F601,'rt.comb'!$A:$B,2,FALSE),F601)</f>
        <v>6.11</v>
      </c>
      <c r="H601" t="str">
        <f>IFERROR(VLOOKUP(G601,compounds!$A:$D,4,FALSE),"")</f>
        <v/>
      </c>
      <c r="I601">
        <v>5808424</v>
      </c>
      <c r="J601" s="4">
        <f t="shared" si="36"/>
        <v>38356036</v>
      </c>
      <c r="K601" s="4">
        <f>VLOOKUP($C601,rosie!$B$7:$D$38,2,FALSE)</f>
        <v>4.93</v>
      </c>
      <c r="L601" s="4">
        <f>VLOOKUP(C601,rosie!$B$7:$F$66,5,FALSE)</f>
        <v>1.07</v>
      </c>
      <c r="M601" s="4">
        <f>VLOOKUP($C601,rosie!$B$7:$D$38,3,FALSE)</f>
        <v>1</v>
      </c>
      <c r="N601" s="4" t="str">
        <f>VLOOKUP($C601,rosie!$B$7:$E$38,4,FALSE)</f>
        <v>l</v>
      </c>
      <c r="O601" s="4">
        <f t="shared" si="39"/>
        <v>0.46075380821867029</v>
      </c>
      <c r="P601" s="4">
        <f>VLOOKUP(A601,RESULTS!$A:$M,13,FALSE)</f>
        <v>1</v>
      </c>
      <c r="Q601" s="4">
        <v>2</v>
      </c>
      <c r="R601" s="4" t="str">
        <f>IF(VLOOKUP(C601,rosie!B:J,8,FALSE)=0,"x_x_x_x",VLOOKUP(C601,rosie!B:J,8,FALSE))</f>
        <v>7_5_31_2023</v>
      </c>
    </row>
    <row r="602" spans="1:18" x14ac:dyDescent="0.2">
      <c r="A602" t="s">
        <v>164</v>
      </c>
      <c r="C602">
        <f t="shared" si="37"/>
        <v>510</v>
      </c>
      <c r="D602" t="str">
        <f t="shared" si="38"/>
        <v>510 (1)</v>
      </c>
      <c r="E602">
        <v>6.4489999999999998</v>
      </c>
      <c r="F602">
        <v>6.45</v>
      </c>
      <c r="G602">
        <f>IFERROR(VLOOKUP(F602,'rt.comb'!$A:$B,2,FALSE),F602)</f>
        <v>6.45</v>
      </c>
      <c r="H602" t="str">
        <f>IFERROR(VLOOKUP(G602,compounds!$A:$D,4,FALSE),"")</f>
        <v/>
      </c>
      <c r="I602">
        <v>4908920</v>
      </c>
      <c r="J602" s="4">
        <f t="shared" si="36"/>
        <v>38356036</v>
      </c>
      <c r="K602" s="4">
        <f>VLOOKUP($C602,rosie!$B$7:$D$38,2,FALSE)</f>
        <v>4.93</v>
      </c>
      <c r="L602" s="4">
        <f>VLOOKUP(C602,rosie!$B$7:$F$66,5,FALSE)</f>
        <v>1.07</v>
      </c>
      <c r="M602" s="4">
        <f>VLOOKUP($C602,rosie!$B$7:$D$38,3,FALSE)</f>
        <v>1</v>
      </c>
      <c r="N602" s="4" t="str">
        <f>VLOOKUP($C602,rosie!$B$7:$E$38,4,FALSE)</f>
        <v>l</v>
      </c>
      <c r="O602" s="4">
        <f t="shared" si="39"/>
        <v>0.38940056446306176</v>
      </c>
      <c r="P602" s="4">
        <f>VLOOKUP(A602,RESULTS!$A:$M,13,FALSE)</f>
        <v>1</v>
      </c>
      <c r="Q602" s="4">
        <v>2</v>
      </c>
      <c r="R602" s="4" t="str">
        <f>IF(VLOOKUP(C602,rosie!B:J,8,FALSE)=0,"x_x_x_x",VLOOKUP(C602,rosie!B:J,8,FALSE))</f>
        <v>7_5_31_2023</v>
      </c>
    </row>
    <row r="603" spans="1:18" x14ac:dyDescent="0.2">
      <c r="A603" t="s">
        <v>164</v>
      </c>
      <c r="C603">
        <f t="shared" si="37"/>
        <v>510</v>
      </c>
      <c r="D603" t="str">
        <f t="shared" si="38"/>
        <v>510 (1)</v>
      </c>
      <c r="E603">
        <v>6.7169999999999996</v>
      </c>
      <c r="F603">
        <v>6.72</v>
      </c>
      <c r="G603">
        <f>IFERROR(VLOOKUP(F603,'rt.comb'!$A:$B,2,FALSE),F603)</f>
        <v>6.72</v>
      </c>
      <c r="H603" t="str">
        <f>IFERROR(VLOOKUP(G603,compounds!$A:$D,4,FALSE),"")</f>
        <v/>
      </c>
      <c r="I603">
        <v>9723114</v>
      </c>
      <c r="J603" s="4">
        <f t="shared" si="36"/>
        <v>38356036</v>
      </c>
      <c r="K603" s="4">
        <f>VLOOKUP($C603,rosie!$B$7:$D$38,2,FALSE)</f>
        <v>4.93</v>
      </c>
      <c r="L603" s="4">
        <f>VLOOKUP(C603,rosie!$B$7:$F$66,5,FALSE)</f>
        <v>1.07</v>
      </c>
      <c r="M603" s="4">
        <f>VLOOKUP($C603,rosie!$B$7:$D$38,3,FALSE)</f>
        <v>1</v>
      </c>
      <c r="N603" s="4" t="str">
        <f>VLOOKUP($C603,rosie!$B$7:$E$38,4,FALSE)</f>
        <v>l</v>
      </c>
      <c r="O603" s="4">
        <f t="shared" si="39"/>
        <v>0.77128697960828418</v>
      </c>
      <c r="P603" s="4">
        <f>VLOOKUP(A603,RESULTS!$A:$M,13,FALSE)</f>
        <v>1</v>
      </c>
      <c r="Q603" s="4">
        <v>2</v>
      </c>
      <c r="R603" s="4" t="str">
        <f>IF(VLOOKUP(C603,rosie!B:J,8,FALSE)=0,"x_x_x_x",VLOOKUP(C603,rosie!B:J,8,FALSE))</f>
        <v>7_5_31_2023</v>
      </c>
    </row>
    <row r="604" spans="1:18" x14ac:dyDescent="0.2">
      <c r="A604" t="s">
        <v>164</v>
      </c>
      <c r="C604">
        <f t="shared" si="37"/>
        <v>510</v>
      </c>
      <c r="D604" t="str">
        <f t="shared" si="38"/>
        <v>510 (1)</v>
      </c>
      <c r="E604">
        <v>6.7919999999999998</v>
      </c>
      <c r="F604">
        <v>6.79</v>
      </c>
      <c r="G604">
        <f>IFERROR(VLOOKUP(F604,'rt.comb'!$A:$B,2,FALSE),F604)</f>
        <v>6.79</v>
      </c>
      <c r="H604" t="str">
        <f>IFERROR(VLOOKUP(G604,compounds!$A:$D,4,FALSE),"")</f>
        <v/>
      </c>
      <c r="I604">
        <v>3566369</v>
      </c>
      <c r="J604" s="4">
        <f t="shared" si="36"/>
        <v>38356036</v>
      </c>
      <c r="K604" s="4">
        <f>VLOOKUP($C604,rosie!$B$7:$D$38,2,FALSE)</f>
        <v>4.93</v>
      </c>
      <c r="L604" s="4">
        <f>VLOOKUP(C604,rosie!$B$7:$F$66,5,FALSE)</f>
        <v>1.07</v>
      </c>
      <c r="M604" s="4">
        <f>VLOOKUP($C604,rosie!$B$7:$D$38,3,FALSE)</f>
        <v>1</v>
      </c>
      <c r="N604" s="4" t="str">
        <f>VLOOKUP($C604,rosie!$B$7:$E$38,4,FALSE)</f>
        <v>l</v>
      </c>
      <c r="O604" s="4">
        <f t="shared" si="39"/>
        <v>0.28290257361773363</v>
      </c>
      <c r="P604" s="4">
        <f>VLOOKUP(A604,RESULTS!$A:$M,13,FALSE)</f>
        <v>1</v>
      </c>
      <c r="Q604" s="4">
        <v>2</v>
      </c>
      <c r="R604" s="4" t="str">
        <f>IF(VLOOKUP(C604,rosie!B:J,8,FALSE)=0,"x_x_x_x",VLOOKUP(C604,rosie!B:J,8,FALSE))</f>
        <v>7_5_31_2023</v>
      </c>
    </row>
    <row r="605" spans="1:18" x14ac:dyDescent="0.2">
      <c r="A605" t="s">
        <v>164</v>
      </c>
      <c r="C605">
        <f t="shared" si="37"/>
        <v>510</v>
      </c>
      <c r="D605" t="str">
        <f t="shared" si="38"/>
        <v>510 (1)</v>
      </c>
      <c r="E605">
        <v>6.9610000000000003</v>
      </c>
      <c r="F605">
        <v>6.96</v>
      </c>
      <c r="G605">
        <f>IFERROR(VLOOKUP(F605,'rt.comb'!$A:$B,2,FALSE),F605)</f>
        <v>6.97</v>
      </c>
      <c r="H605" t="str">
        <f>IFERROR(VLOOKUP(G605,compounds!$A:$D,4,FALSE),"")</f>
        <v>nonane</v>
      </c>
      <c r="I605">
        <v>14347159</v>
      </c>
      <c r="J605" s="4">
        <f t="shared" si="36"/>
        <v>38356036</v>
      </c>
      <c r="K605" s="4">
        <f>VLOOKUP($C605,rosie!$B$7:$D$38,2,FALSE)</f>
        <v>4.93</v>
      </c>
      <c r="L605" s="4">
        <f>VLOOKUP(C605,rosie!$B$7:$F$66,5,FALSE)</f>
        <v>1.07</v>
      </c>
      <c r="M605" s="4">
        <f>VLOOKUP($C605,rosie!$B$7:$D$38,3,FALSE)</f>
        <v>1</v>
      </c>
      <c r="N605" s="4" t="str">
        <f>VLOOKUP($C605,rosie!$B$7:$E$38,4,FALSE)</f>
        <v>l</v>
      </c>
      <c r="O605" s="4">
        <f t="shared" si="39"/>
        <v>1.1380898065238987</v>
      </c>
      <c r="P605" s="4">
        <f>VLOOKUP(A605,RESULTS!$A:$M,13,FALSE)</f>
        <v>1</v>
      </c>
      <c r="Q605" s="4">
        <v>2</v>
      </c>
      <c r="R605" s="4" t="str">
        <f>IF(VLOOKUP(C605,rosie!B:J,8,FALSE)=0,"x_x_x_x",VLOOKUP(C605,rosie!B:J,8,FALSE))</f>
        <v>7_5_31_2023</v>
      </c>
    </row>
    <row r="606" spans="1:18" x14ac:dyDescent="0.2">
      <c r="A606" t="s">
        <v>164</v>
      </c>
      <c r="C606">
        <f t="shared" si="37"/>
        <v>510</v>
      </c>
      <c r="D606" t="str">
        <f t="shared" si="38"/>
        <v>510 (1)</v>
      </c>
      <c r="E606">
        <v>7.101</v>
      </c>
      <c r="F606">
        <v>7.1</v>
      </c>
      <c r="G606">
        <f>IFERROR(VLOOKUP(F606,'rt.comb'!$A:$B,2,FALSE),F606)</f>
        <v>7.1</v>
      </c>
      <c r="H606" t="str">
        <f>IFERROR(VLOOKUP(G606,compounds!$A:$D,4,FALSE),"")</f>
        <v>heptanal</v>
      </c>
      <c r="I606">
        <v>7209611</v>
      </c>
      <c r="J606" s="4">
        <f t="shared" si="36"/>
        <v>38356036</v>
      </c>
      <c r="K606" s="4">
        <f>VLOOKUP($C606,rosie!$B$7:$D$38,2,FALSE)</f>
        <v>4.93</v>
      </c>
      <c r="L606" s="4">
        <f>VLOOKUP(C606,rosie!$B$7:$F$66,5,FALSE)</f>
        <v>1.07</v>
      </c>
      <c r="M606" s="4">
        <f>VLOOKUP($C606,rosie!$B$7:$D$38,3,FALSE)</f>
        <v>1</v>
      </c>
      <c r="N606" s="4" t="str">
        <f>VLOOKUP($C606,rosie!$B$7:$E$38,4,FALSE)</f>
        <v>l</v>
      </c>
      <c r="O606" s="4">
        <f t="shared" si="39"/>
        <v>0.57190310556275092</v>
      </c>
      <c r="P606" s="4">
        <f>VLOOKUP(A606,RESULTS!$A:$M,13,FALSE)</f>
        <v>1</v>
      </c>
      <c r="Q606" s="4">
        <v>2</v>
      </c>
      <c r="R606" s="4" t="str">
        <f>IF(VLOOKUP(C606,rosie!B:J,8,FALSE)=0,"x_x_x_x",VLOOKUP(C606,rosie!B:J,8,FALSE))</f>
        <v>7_5_31_2023</v>
      </c>
    </row>
    <row r="607" spans="1:18" x14ac:dyDescent="0.2">
      <c r="A607" t="s">
        <v>164</v>
      </c>
      <c r="C607">
        <f t="shared" si="37"/>
        <v>510</v>
      </c>
      <c r="D607" t="str">
        <f t="shared" si="38"/>
        <v>510 (1)</v>
      </c>
      <c r="E607">
        <v>7.5060000000000002</v>
      </c>
      <c r="F607">
        <v>7.51</v>
      </c>
      <c r="G607">
        <f>IFERROR(VLOOKUP(F607,'rt.comb'!$A:$B,2,FALSE),F607)</f>
        <v>7.51</v>
      </c>
      <c r="H607" t="str">
        <f>IFERROR(VLOOKUP(G607,compounds!$A:$D,4,FALSE),"")</f>
        <v>cyclopentane</v>
      </c>
      <c r="I607">
        <v>18706261</v>
      </c>
      <c r="J607" s="4">
        <f t="shared" si="36"/>
        <v>38356036</v>
      </c>
      <c r="K607" s="4">
        <f>VLOOKUP($C607,rosie!$B$7:$D$38,2,FALSE)</f>
        <v>4.93</v>
      </c>
      <c r="L607" s="4">
        <f>VLOOKUP(C607,rosie!$B$7:$F$66,5,FALSE)</f>
        <v>1.07</v>
      </c>
      <c r="M607" s="4">
        <f>VLOOKUP($C607,rosie!$B$7:$D$38,3,FALSE)</f>
        <v>1</v>
      </c>
      <c r="N607" s="4" t="str">
        <f>VLOOKUP($C607,rosie!$B$7:$E$38,4,FALSE)</f>
        <v>l</v>
      </c>
      <c r="O607" s="4">
        <f t="shared" si="39"/>
        <v>1.4838760037632224</v>
      </c>
      <c r="P607" s="4">
        <f>VLOOKUP(A607,RESULTS!$A:$M,13,FALSE)</f>
        <v>1</v>
      </c>
      <c r="Q607" s="4">
        <v>2</v>
      </c>
      <c r="R607" s="4" t="str">
        <f>IF(VLOOKUP(C607,rosie!B:J,8,FALSE)=0,"x_x_x_x",VLOOKUP(C607,rosie!B:J,8,FALSE))</f>
        <v>7_5_31_2023</v>
      </c>
    </row>
    <row r="608" spans="1:18" x14ac:dyDescent="0.2">
      <c r="A608" t="s">
        <v>164</v>
      </c>
      <c r="C608">
        <f t="shared" si="37"/>
        <v>510</v>
      </c>
      <c r="D608" t="str">
        <f t="shared" si="38"/>
        <v>510 (1)</v>
      </c>
      <c r="E608">
        <v>8.2050000000000001</v>
      </c>
      <c r="F608">
        <v>8.2100000000000009</v>
      </c>
      <c r="G608">
        <f>IFERROR(VLOOKUP(F608,'rt.comb'!$A:$B,2,FALSE),F608)</f>
        <v>8.2100000000000009</v>
      </c>
      <c r="H608" t="str">
        <f>IFERROR(VLOOKUP(G608,compounds!$A:$D,4,FALSE),"")</f>
        <v/>
      </c>
      <c r="I608">
        <v>5333147</v>
      </c>
      <c r="J608" s="4">
        <f t="shared" si="36"/>
        <v>38356036</v>
      </c>
      <c r="K608" s="4">
        <f>VLOOKUP($C608,rosie!$B$7:$D$38,2,FALSE)</f>
        <v>4.93</v>
      </c>
      <c r="L608" s="4">
        <f>VLOOKUP(C608,rosie!$B$7:$F$66,5,FALSE)</f>
        <v>1.07</v>
      </c>
      <c r="M608" s="4">
        <f>VLOOKUP($C608,rosie!$B$7:$D$38,3,FALSE)</f>
        <v>1</v>
      </c>
      <c r="N608" s="4" t="str">
        <f>VLOOKUP($C608,rosie!$B$7:$E$38,4,FALSE)</f>
        <v>l</v>
      </c>
      <c r="O608" s="4">
        <f t="shared" si="39"/>
        <v>0.42305241319159503</v>
      </c>
      <c r="P608" s="4">
        <f>VLOOKUP(A608,RESULTS!$A:$M,13,FALSE)</f>
        <v>1</v>
      </c>
      <c r="Q608" s="4">
        <v>2</v>
      </c>
      <c r="R608" s="4" t="str">
        <f>IF(VLOOKUP(C608,rosie!B:J,8,FALSE)=0,"x_x_x_x",VLOOKUP(C608,rosie!B:J,8,FALSE))</f>
        <v>7_5_31_2023</v>
      </c>
    </row>
    <row r="609" spans="1:18" x14ac:dyDescent="0.2">
      <c r="A609" t="s">
        <v>164</v>
      </c>
      <c r="C609">
        <f t="shared" si="37"/>
        <v>510</v>
      </c>
      <c r="D609" t="str">
        <f t="shared" si="38"/>
        <v>510 (1)</v>
      </c>
      <c r="E609">
        <v>8.3829999999999991</v>
      </c>
      <c r="F609">
        <v>8.3800000000000008</v>
      </c>
      <c r="G609">
        <f>IFERROR(VLOOKUP(F609,'rt.comb'!$A:$B,2,FALSE),F609)</f>
        <v>8.3800000000000008</v>
      </c>
      <c r="H609" t="str">
        <f>IFERROR(VLOOKUP(G609,compounds!$A:$D,4,FALSE),"")</f>
        <v/>
      </c>
      <c r="I609">
        <v>5456693</v>
      </c>
      <c r="J609" s="4">
        <f t="shared" si="36"/>
        <v>38356036</v>
      </c>
      <c r="K609" s="4">
        <f>VLOOKUP($C609,rosie!$B$7:$D$38,2,FALSE)</f>
        <v>4.93</v>
      </c>
      <c r="L609" s="4">
        <f>VLOOKUP(C609,rosie!$B$7:$F$66,5,FALSE)</f>
        <v>1.07</v>
      </c>
      <c r="M609" s="4">
        <f>VLOOKUP($C609,rosie!$B$7:$D$38,3,FALSE)</f>
        <v>1</v>
      </c>
      <c r="N609" s="4" t="str">
        <f>VLOOKUP($C609,rosie!$B$7:$E$38,4,FALSE)</f>
        <v>l</v>
      </c>
      <c r="O609" s="4">
        <f t="shared" si="39"/>
        <v>0.43285271185956137</v>
      </c>
      <c r="P609" s="4">
        <f>VLOOKUP(A609,RESULTS!$A:$M,13,FALSE)</f>
        <v>1</v>
      </c>
      <c r="Q609" s="4">
        <v>2</v>
      </c>
      <c r="R609" s="4" t="str">
        <f>IF(VLOOKUP(C609,rosie!B:J,8,FALSE)=0,"x_x_x_x",VLOOKUP(C609,rosie!B:J,8,FALSE))</f>
        <v>7_5_31_2023</v>
      </c>
    </row>
    <row r="610" spans="1:18" x14ac:dyDescent="0.2">
      <c r="A610" t="s">
        <v>164</v>
      </c>
      <c r="C610">
        <f t="shared" si="37"/>
        <v>510</v>
      </c>
      <c r="D610" t="str">
        <f t="shared" si="38"/>
        <v>510 (1)</v>
      </c>
      <c r="E610">
        <v>8.4670000000000005</v>
      </c>
      <c r="F610">
        <v>8.4700000000000006</v>
      </c>
      <c r="G610">
        <f>IFERROR(VLOOKUP(F610,'rt.comb'!$A:$B,2,FALSE),F610)</f>
        <v>8.4700000000000006</v>
      </c>
      <c r="H610" t="str">
        <f>IFERROR(VLOOKUP(G610,compounds!$A:$D,4,FALSE),"")</f>
        <v/>
      </c>
      <c r="I610">
        <v>11302313</v>
      </c>
      <c r="J610" s="4">
        <f t="shared" si="36"/>
        <v>38356036</v>
      </c>
      <c r="K610" s="4">
        <f>VLOOKUP($C610,rosie!$B$7:$D$38,2,FALSE)</f>
        <v>4.93</v>
      </c>
      <c r="L610" s="4">
        <f>VLOOKUP(C610,rosie!$B$7:$F$66,5,FALSE)</f>
        <v>1.07</v>
      </c>
      <c r="M610" s="4">
        <f>VLOOKUP($C610,rosie!$B$7:$D$38,3,FALSE)</f>
        <v>1</v>
      </c>
      <c r="N610" s="4" t="str">
        <f>VLOOKUP($C610,rosie!$B$7:$E$38,4,FALSE)</f>
        <v>l</v>
      </c>
      <c r="O610" s="4">
        <f t="shared" si="39"/>
        <v>0.89655709645669546</v>
      </c>
      <c r="P610" s="4">
        <f>VLOOKUP(A610,RESULTS!$A:$M,13,FALSE)</f>
        <v>1</v>
      </c>
      <c r="Q610" s="4">
        <v>2</v>
      </c>
      <c r="R610" s="4" t="str">
        <f>IF(VLOOKUP(C610,rosie!B:J,8,FALSE)=0,"x_x_x_x",VLOOKUP(C610,rosie!B:J,8,FALSE))</f>
        <v>7_5_31_2023</v>
      </c>
    </row>
    <row r="611" spans="1:18" x14ac:dyDescent="0.2">
      <c r="A611" t="s">
        <v>164</v>
      </c>
      <c r="C611">
        <f t="shared" si="37"/>
        <v>510</v>
      </c>
      <c r="D611" t="str">
        <f t="shared" si="38"/>
        <v>510 (1)</v>
      </c>
      <c r="E611">
        <v>8.9149999999999991</v>
      </c>
      <c r="F611">
        <v>8.92</v>
      </c>
      <c r="G611">
        <f>IFERROR(VLOOKUP(F611,'rt.comb'!$A:$B,2,FALSE),F611)</f>
        <v>8.92</v>
      </c>
      <c r="H611" t="str">
        <f>IFERROR(VLOOKUP(G611,compounds!$A:$D,4,FALSE),"")</f>
        <v/>
      </c>
      <c r="I611">
        <v>22045693</v>
      </c>
      <c r="J611" s="4">
        <f t="shared" si="36"/>
        <v>38356036</v>
      </c>
      <c r="K611" s="4">
        <f>VLOOKUP($C611,rosie!$B$7:$D$38,2,FALSE)</f>
        <v>4.93</v>
      </c>
      <c r="L611" s="4">
        <f>VLOOKUP(C611,rosie!$B$7:$F$66,5,FALSE)</f>
        <v>1.07</v>
      </c>
      <c r="M611" s="4">
        <f>VLOOKUP($C611,rosie!$B$7:$D$38,3,FALSE)</f>
        <v>1</v>
      </c>
      <c r="N611" s="4" t="str">
        <f>VLOOKUP($C611,rosie!$B$7:$E$38,4,FALSE)</f>
        <v>l</v>
      </c>
      <c r="O611" s="4">
        <f t="shared" si="39"/>
        <v>1.7487767774132332</v>
      </c>
      <c r="P611" s="4">
        <f>VLOOKUP(A611,RESULTS!$A:$M,13,FALSE)</f>
        <v>1</v>
      </c>
      <c r="Q611" s="4">
        <v>2</v>
      </c>
      <c r="R611" s="4" t="str">
        <f>IF(VLOOKUP(C611,rosie!B:J,8,FALSE)=0,"x_x_x_x",VLOOKUP(C611,rosie!B:J,8,FALSE))</f>
        <v>7_5_31_2023</v>
      </c>
    </row>
    <row r="612" spans="1:18" x14ac:dyDescent="0.2">
      <c r="A612" t="s">
        <v>164</v>
      </c>
      <c r="C612">
        <f t="shared" si="37"/>
        <v>510</v>
      </c>
      <c r="D612" t="str">
        <f t="shared" si="38"/>
        <v>510 (1)</v>
      </c>
      <c r="E612">
        <v>9.83</v>
      </c>
      <c r="F612">
        <v>9.83</v>
      </c>
      <c r="G612">
        <f>IFERROR(VLOOKUP(F612,'rt.comb'!$A:$B,2,FALSE),F612)</f>
        <v>9.82</v>
      </c>
      <c r="H612" t="str">
        <f>IFERROR(VLOOKUP(G612,compounds!$A:$D,4,FALSE),"")</f>
        <v>sixmethyl</v>
      </c>
      <c r="I612">
        <v>4740869</v>
      </c>
      <c r="J612" s="4">
        <f t="shared" si="36"/>
        <v>38356036</v>
      </c>
      <c r="K612" s="4">
        <f>VLOOKUP($C612,rosie!$B$7:$D$38,2,FALSE)</f>
        <v>4.93</v>
      </c>
      <c r="L612" s="4">
        <f>VLOOKUP(C612,rosie!$B$7:$F$66,5,FALSE)</f>
        <v>1.07</v>
      </c>
      <c r="M612" s="4">
        <f>VLOOKUP($C612,rosie!$B$7:$D$38,3,FALSE)</f>
        <v>1</v>
      </c>
      <c r="N612" s="4" t="str">
        <f>VLOOKUP($C612,rosie!$B$7:$E$38,4,FALSE)</f>
        <v>l</v>
      </c>
      <c r="O612" s="4">
        <f t="shared" si="39"/>
        <v>0.37606990226881498</v>
      </c>
      <c r="P612" s="4">
        <f>VLOOKUP(A612,RESULTS!$A:$M,13,FALSE)</f>
        <v>1</v>
      </c>
      <c r="Q612" s="4">
        <v>2</v>
      </c>
      <c r="R612" s="4" t="str">
        <f>IF(VLOOKUP(C612,rosie!B:J,8,FALSE)=0,"x_x_x_x",VLOOKUP(C612,rosie!B:J,8,FALSE))</f>
        <v>7_5_31_2023</v>
      </c>
    </row>
    <row r="613" spans="1:18" x14ac:dyDescent="0.2">
      <c r="A613" t="s">
        <v>164</v>
      </c>
      <c r="C613">
        <f t="shared" si="37"/>
        <v>510</v>
      </c>
      <c r="D613" t="str">
        <f t="shared" si="38"/>
        <v>510 (1)</v>
      </c>
      <c r="E613">
        <v>9.9269999999999996</v>
      </c>
      <c r="F613">
        <v>9.93</v>
      </c>
      <c r="G613">
        <f>IFERROR(VLOOKUP(F613,'rt.comb'!$A:$B,2,FALSE),F613)</f>
        <v>9.93</v>
      </c>
      <c r="H613" t="str">
        <f>IFERROR(VLOOKUP(G613,compounds!$A:$D,4,FALSE),"")</f>
        <v/>
      </c>
      <c r="I613">
        <v>13934350</v>
      </c>
      <c r="J613" s="4">
        <f t="shared" si="36"/>
        <v>38356036</v>
      </c>
      <c r="K613" s="4">
        <f>VLOOKUP($C613,rosie!$B$7:$D$38,2,FALSE)</f>
        <v>4.93</v>
      </c>
      <c r="L613" s="4">
        <f>VLOOKUP(C613,rosie!$B$7:$F$66,5,FALSE)</f>
        <v>1.07</v>
      </c>
      <c r="M613" s="4">
        <f>VLOOKUP($C613,rosie!$B$7:$D$38,3,FALSE)</f>
        <v>1</v>
      </c>
      <c r="N613" s="4" t="str">
        <f>VLOOKUP($C613,rosie!$B$7:$E$38,4,FALSE)</f>
        <v>l</v>
      </c>
      <c r="O613" s="4">
        <f t="shared" si="39"/>
        <v>1.1053436917745378</v>
      </c>
      <c r="P613" s="4">
        <f>VLOOKUP(A613,RESULTS!$A:$M,13,FALSE)</f>
        <v>1</v>
      </c>
      <c r="Q613" s="4">
        <v>2</v>
      </c>
      <c r="R613" s="4" t="str">
        <f>IF(VLOOKUP(C613,rosie!B:J,8,FALSE)=0,"x_x_x_x",VLOOKUP(C613,rosie!B:J,8,FALSE))</f>
        <v>7_5_31_2023</v>
      </c>
    </row>
    <row r="614" spans="1:18" x14ac:dyDescent="0.2">
      <c r="A614" t="s">
        <v>164</v>
      </c>
      <c r="C614">
        <f t="shared" si="37"/>
        <v>510</v>
      </c>
      <c r="D614" t="str">
        <f t="shared" si="38"/>
        <v>510 (1)</v>
      </c>
      <c r="E614">
        <v>10.159000000000001</v>
      </c>
      <c r="F614">
        <v>10.16</v>
      </c>
      <c r="G614">
        <f>IFERROR(VLOOKUP(F614,'rt.comb'!$A:$B,2,FALSE),F614)</f>
        <v>10.16</v>
      </c>
      <c r="H614" t="str">
        <f>IFERROR(VLOOKUP(G614,compounds!$A:$D,4,FALSE),"")</f>
        <v>decane</v>
      </c>
      <c r="I614">
        <v>8417538</v>
      </c>
      <c r="J614" s="4">
        <f t="shared" si="36"/>
        <v>38356036</v>
      </c>
      <c r="K614" s="4">
        <f>VLOOKUP($C614,rosie!$B$7:$D$38,2,FALSE)</f>
        <v>4.93</v>
      </c>
      <c r="L614" s="4">
        <f>VLOOKUP(C614,rosie!$B$7:$F$66,5,FALSE)</f>
        <v>1.07</v>
      </c>
      <c r="M614" s="4">
        <f>VLOOKUP($C614,rosie!$B$7:$D$38,3,FALSE)</f>
        <v>1</v>
      </c>
      <c r="N614" s="4" t="str">
        <f>VLOOKUP($C614,rosie!$B$7:$E$38,4,FALSE)</f>
        <v>l</v>
      </c>
      <c r="O614" s="4">
        <f t="shared" si="39"/>
        <v>0.66772203429456412</v>
      </c>
      <c r="P614" s="4">
        <f>VLOOKUP(A614,RESULTS!$A:$M,13,FALSE)</f>
        <v>1</v>
      </c>
      <c r="Q614" s="4">
        <v>2</v>
      </c>
      <c r="R614" s="4" t="str">
        <f>IF(VLOOKUP(C614,rosie!B:J,8,FALSE)=0,"x_x_x_x",VLOOKUP(C614,rosie!B:J,8,FALSE))</f>
        <v>7_5_31_2023</v>
      </c>
    </row>
    <row r="615" spans="1:18" x14ac:dyDescent="0.2">
      <c r="A615" t="s">
        <v>164</v>
      </c>
      <c r="C615">
        <f t="shared" si="37"/>
        <v>510</v>
      </c>
      <c r="D615" t="str">
        <f t="shared" si="38"/>
        <v>510 (1)</v>
      </c>
      <c r="E615">
        <v>10.314</v>
      </c>
      <c r="F615">
        <v>10.31</v>
      </c>
      <c r="G615">
        <f>IFERROR(VLOOKUP(F615,'rt.comb'!$A:$B,2,FALSE),F615)</f>
        <v>10.31</v>
      </c>
      <c r="H615" t="str">
        <f>IFERROR(VLOOKUP(G615,compounds!$A:$D,4,FALSE),"")</f>
        <v>octanal</v>
      </c>
      <c r="I615">
        <v>36393125</v>
      </c>
      <c r="J615" s="4">
        <f t="shared" si="36"/>
        <v>38356036</v>
      </c>
      <c r="K615" s="4">
        <f>VLOOKUP($C615,rosie!$B$7:$D$38,2,FALSE)</f>
        <v>4.93</v>
      </c>
      <c r="L615" s="4">
        <f>VLOOKUP(C615,rosie!$B$7:$F$66,5,FALSE)</f>
        <v>1.07</v>
      </c>
      <c r="M615" s="4">
        <f>VLOOKUP($C615,rosie!$B$7:$D$38,3,FALSE)</f>
        <v>1</v>
      </c>
      <c r="N615" s="4" t="str">
        <f>VLOOKUP($C615,rosie!$B$7:$E$38,4,FALSE)</f>
        <v>l</v>
      </c>
      <c r="O615" s="4">
        <f t="shared" si="39"/>
        <v>2.8868882396891302</v>
      </c>
      <c r="P615" s="4">
        <f>VLOOKUP(A615,RESULTS!$A:$M,13,FALSE)</f>
        <v>1</v>
      </c>
      <c r="Q615" s="4">
        <v>2</v>
      </c>
      <c r="R615" s="4" t="str">
        <f>IF(VLOOKUP(C615,rosie!B:J,8,FALSE)=0,"x_x_x_x",VLOOKUP(C615,rosie!B:J,8,FALSE))</f>
        <v>7_5_31_2023</v>
      </c>
    </row>
    <row r="616" spans="1:18" x14ac:dyDescent="0.2">
      <c r="A616" t="s">
        <v>164</v>
      </c>
      <c r="C616">
        <f t="shared" si="37"/>
        <v>510</v>
      </c>
      <c r="D616" t="str">
        <f t="shared" si="38"/>
        <v>510 (1)</v>
      </c>
      <c r="E616">
        <v>10.468</v>
      </c>
      <c r="F616">
        <v>10.47</v>
      </c>
      <c r="G616">
        <f>IFERROR(VLOOKUP(F616,'rt.comb'!$A:$B,2,FALSE),F616)</f>
        <v>10.48</v>
      </c>
      <c r="H616" t="str">
        <f>IFERROR(VLOOKUP(G616,compounds!$A:$D,4,FALSE),"")</f>
        <v>z3hex</v>
      </c>
      <c r="I616">
        <v>36126123</v>
      </c>
      <c r="J616" s="4">
        <f t="shared" si="36"/>
        <v>38356036</v>
      </c>
      <c r="K616" s="4">
        <f>VLOOKUP($C616,rosie!$B$7:$D$38,2,FALSE)</f>
        <v>4.93</v>
      </c>
      <c r="L616" s="4">
        <f>VLOOKUP(C616,rosie!$B$7:$F$66,5,FALSE)</f>
        <v>1.07</v>
      </c>
      <c r="M616" s="4">
        <f>VLOOKUP($C616,rosie!$B$7:$D$38,3,FALSE)</f>
        <v>1</v>
      </c>
      <c r="N616" s="4" t="str">
        <f>VLOOKUP($C616,rosie!$B$7:$E$38,4,FALSE)</f>
        <v>l</v>
      </c>
      <c r="O616" s="4">
        <f t="shared" si="39"/>
        <v>2.8657082796342168</v>
      </c>
      <c r="P616" s="4">
        <f>VLOOKUP(A616,RESULTS!$A:$M,13,FALSE)</f>
        <v>1</v>
      </c>
      <c r="Q616" s="4">
        <v>2</v>
      </c>
      <c r="R616" s="4" t="str">
        <f>IF(VLOOKUP(C616,rosie!B:J,8,FALSE)=0,"x_x_x_x",VLOOKUP(C616,rosie!B:J,8,FALSE))</f>
        <v>7_5_31_2023</v>
      </c>
    </row>
    <row r="617" spans="1:18" x14ac:dyDescent="0.2">
      <c r="A617" t="s">
        <v>164</v>
      </c>
      <c r="C617">
        <f t="shared" si="37"/>
        <v>510</v>
      </c>
      <c r="D617" t="str">
        <f t="shared" si="38"/>
        <v>510 (1)</v>
      </c>
      <c r="E617">
        <v>11.145</v>
      </c>
      <c r="F617">
        <v>11.15</v>
      </c>
      <c r="G617">
        <f>IFERROR(VLOOKUP(F617,'rt.comb'!$A:$B,2,FALSE),F617)</f>
        <v>11.15</v>
      </c>
      <c r="H617" t="str">
        <f>IFERROR(VLOOKUP(G617,compounds!$A:$D,4,FALSE),"")</f>
        <v>ethylhexanol</v>
      </c>
      <c r="I617">
        <v>5223940</v>
      </c>
      <c r="J617" s="4">
        <f t="shared" si="36"/>
        <v>38356036</v>
      </c>
      <c r="K617" s="4">
        <f>VLOOKUP($C617,rosie!$B$7:$D$38,2,FALSE)</f>
        <v>4.93</v>
      </c>
      <c r="L617" s="4">
        <f>VLOOKUP(C617,rosie!$B$7:$F$66,5,FALSE)</f>
        <v>1.07</v>
      </c>
      <c r="M617" s="4">
        <f>VLOOKUP($C617,rosie!$B$7:$D$38,3,FALSE)</f>
        <v>1</v>
      </c>
      <c r="N617" s="4" t="str">
        <f>VLOOKUP($C617,rosie!$B$7:$E$38,4,FALSE)</f>
        <v>l</v>
      </c>
      <c r="O617" s="4">
        <f t="shared" si="39"/>
        <v>0.41438955711667069</v>
      </c>
      <c r="P617" s="4">
        <f>VLOOKUP(A617,RESULTS!$A:$M,13,FALSE)</f>
        <v>1</v>
      </c>
      <c r="Q617" s="4">
        <v>2</v>
      </c>
      <c r="R617" s="4" t="str">
        <f>IF(VLOOKUP(C617,rosie!B:J,8,FALSE)=0,"x_x_x_x",VLOOKUP(C617,rosie!B:J,8,FALSE))</f>
        <v>7_5_31_2023</v>
      </c>
    </row>
    <row r="618" spans="1:18" x14ac:dyDescent="0.2">
      <c r="A618" t="s">
        <v>164</v>
      </c>
      <c r="C618">
        <f t="shared" si="37"/>
        <v>510</v>
      </c>
      <c r="D618" t="str">
        <f t="shared" si="38"/>
        <v>510 (1)</v>
      </c>
      <c r="E618">
        <v>12.028</v>
      </c>
      <c r="F618">
        <v>12.03</v>
      </c>
      <c r="G618">
        <f>IFERROR(VLOOKUP(F618,'rt.comb'!$A:$B,2,FALSE),F618)</f>
        <v>12.03</v>
      </c>
      <c r="H618" t="str">
        <f>IFERROR(VLOOKUP(G618,compounds!$A:$D,4,FALSE),"")</f>
        <v/>
      </c>
      <c r="I618">
        <v>5959829</v>
      </c>
      <c r="J618" s="4">
        <f t="shared" si="36"/>
        <v>38356036</v>
      </c>
      <c r="K618" s="4">
        <f>VLOOKUP($C618,rosie!$B$7:$D$38,2,FALSE)</f>
        <v>4.93</v>
      </c>
      <c r="L618" s="4">
        <f>VLOOKUP(C618,rosie!$B$7:$F$66,5,FALSE)</f>
        <v>1.07</v>
      </c>
      <c r="M618" s="4">
        <f>VLOOKUP($C618,rosie!$B$7:$D$38,3,FALSE)</f>
        <v>1</v>
      </c>
      <c r="N618" s="4" t="str">
        <f>VLOOKUP($C618,rosie!$B$7:$E$38,4,FALSE)</f>
        <v>l</v>
      </c>
      <c r="O618" s="4">
        <f t="shared" si="39"/>
        <v>0.47276402481672652</v>
      </c>
      <c r="P618" s="4">
        <f>VLOOKUP(A618,RESULTS!$A:$M,13,FALSE)</f>
        <v>1</v>
      </c>
      <c r="Q618" s="4">
        <v>2</v>
      </c>
      <c r="R618" s="4" t="str">
        <f>IF(VLOOKUP(C618,rosie!B:J,8,FALSE)=0,"x_x_x_x",VLOOKUP(C618,rosie!B:J,8,FALSE))</f>
        <v>7_5_31_2023</v>
      </c>
    </row>
    <row r="619" spans="1:18" x14ac:dyDescent="0.2">
      <c r="A619" t="s">
        <v>164</v>
      </c>
      <c r="C619">
        <f t="shared" si="37"/>
        <v>510</v>
      </c>
      <c r="D619" t="str">
        <f t="shared" si="38"/>
        <v>510 (1)</v>
      </c>
      <c r="E619">
        <v>12.297000000000001</v>
      </c>
      <c r="F619">
        <v>12.3</v>
      </c>
      <c r="G619">
        <f>IFERROR(VLOOKUP(F619,'rt.comb'!$A:$B,2,FALSE),F619)</f>
        <v>12.29</v>
      </c>
      <c r="H619" t="str">
        <f>IFERROR(VLOOKUP(G619,compounds!$A:$D,4,FALSE),"")</f>
        <v>acetophenone</v>
      </c>
      <c r="I619">
        <v>3634662</v>
      </c>
      <c r="J619" s="4">
        <f t="shared" si="36"/>
        <v>38356036</v>
      </c>
      <c r="K619" s="4">
        <f>VLOOKUP($C619,rosie!$B$7:$D$38,2,FALSE)</f>
        <v>4.93</v>
      </c>
      <c r="L619" s="4">
        <f>VLOOKUP(C619,rosie!$B$7:$F$66,5,FALSE)</f>
        <v>1.07</v>
      </c>
      <c r="M619" s="4">
        <f>VLOOKUP($C619,rosie!$B$7:$D$38,3,FALSE)</f>
        <v>1</v>
      </c>
      <c r="N619" s="4" t="str">
        <f>VLOOKUP($C619,rosie!$B$7:$E$38,4,FALSE)</f>
        <v>l</v>
      </c>
      <c r="O619" s="4">
        <f t="shared" si="39"/>
        <v>0.28831992259650618</v>
      </c>
      <c r="P619" s="4">
        <f>VLOOKUP(A619,RESULTS!$A:$M,13,FALSE)</f>
        <v>1</v>
      </c>
      <c r="Q619" s="4">
        <v>2</v>
      </c>
      <c r="R619" s="4" t="str">
        <f>IF(VLOOKUP(C619,rosie!B:J,8,FALSE)=0,"x_x_x_x",VLOOKUP(C619,rosie!B:J,8,FALSE))</f>
        <v>7_5_31_2023</v>
      </c>
    </row>
    <row r="620" spans="1:18" x14ac:dyDescent="0.2">
      <c r="A620" t="s">
        <v>164</v>
      </c>
      <c r="C620">
        <f t="shared" si="37"/>
        <v>510</v>
      </c>
      <c r="D620" t="str">
        <f t="shared" si="38"/>
        <v>510 (1)</v>
      </c>
      <c r="E620">
        <v>13.096</v>
      </c>
      <c r="F620">
        <v>13.1</v>
      </c>
      <c r="G620">
        <f>IFERROR(VLOOKUP(F620,'rt.comb'!$A:$B,2,FALSE),F620)</f>
        <v>13.1</v>
      </c>
      <c r="H620" t="str">
        <f>IFERROR(VLOOKUP(G620,compounds!$A:$D,4,FALSE),"")</f>
        <v/>
      </c>
      <c r="I620">
        <v>4075861</v>
      </c>
      <c r="J620" s="4">
        <f t="shared" si="36"/>
        <v>38356036</v>
      </c>
      <c r="K620" s="4">
        <f>VLOOKUP($C620,rosie!$B$7:$D$38,2,FALSE)</f>
        <v>4.93</v>
      </c>
      <c r="L620" s="4">
        <f>VLOOKUP(C620,rosie!$B$7:$F$66,5,FALSE)</f>
        <v>1.07</v>
      </c>
      <c r="M620" s="4">
        <f>VLOOKUP($C620,rosie!$B$7:$D$38,3,FALSE)</f>
        <v>1</v>
      </c>
      <c r="N620" s="4" t="str">
        <f>VLOOKUP($C620,rosie!$B$7:$E$38,4,FALSE)</f>
        <v>l</v>
      </c>
      <c r="O620" s="4">
        <f t="shared" si="39"/>
        <v>0.32331807690346953</v>
      </c>
      <c r="P620" s="4">
        <f>VLOOKUP(A620,RESULTS!$A:$M,13,FALSE)</f>
        <v>1</v>
      </c>
      <c r="Q620" s="4">
        <v>2</v>
      </c>
      <c r="R620" s="4" t="str">
        <f>IF(VLOOKUP(C620,rosie!B:J,8,FALSE)=0,"x_x_x_x",VLOOKUP(C620,rosie!B:J,8,FALSE))</f>
        <v>7_5_31_2023</v>
      </c>
    </row>
    <row r="621" spans="1:18" x14ac:dyDescent="0.2">
      <c r="A621" t="s">
        <v>164</v>
      </c>
      <c r="C621">
        <f t="shared" si="37"/>
        <v>510</v>
      </c>
      <c r="D621" t="str">
        <f t="shared" si="38"/>
        <v>510 (1)</v>
      </c>
      <c r="E621">
        <v>13.256</v>
      </c>
      <c r="F621">
        <v>13.26</v>
      </c>
      <c r="G621">
        <f>IFERROR(VLOOKUP(F621,'rt.comb'!$A:$B,2,FALSE),F621)</f>
        <v>13.26</v>
      </c>
      <c r="H621" t="str">
        <f>IFERROR(VLOOKUP(G621,compounds!$A:$D,4,FALSE),"")</f>
        <v/>
      </c>
      <c r="I621">
        <v>6415564</v>
      </c>
      <c r="J621" s="4">
        <f t="shared" si="36"/>
        <v>38356036</v>
      </c>
      <c r="K621" s="4">
        <f>VLOOKUP($C621,rosie!$B$7:$D$38,2,FALSE)</f>
        <v>4.93</v>
      </c>
      <c r="L621" s="4">
        <f>VLOOKUP(C621,rosie!$B$7:$F$66,5,FALSE)</f>
        <v>1.07</v>
      </c>
      <c r="M621" s="4">
        <f>VLOOKUP($C621,rosie!$B$7:$D$38,3,FALSE)</f>
        <v>1</v>
      </c>
      <c r="N621" s="4" t="str">
        <f>VLOOKUP($C621,rosie!$B$7:$E$38,4,FALSE)</f>
        <v>l</v>
      </c>
      <c r="O621" s="4">
        <f t="shared" si="39"/>
        <v>0.50891524876121397</v>
      </c>
      <c r="P621" s="4">
        <f>VLOOKUP(A621,RESULTS!$A:$M,13,FALSE)</f>
        <v>1</v>
      </c>
      <c r="Q621" s="4">
        <v>2</v>
      </c>
      <c r="R621" s="4" t="str">
        <f>IF(VLOOKUP(C621,rosie!B:J,8,FALSE)=0,"x_x_x_x",VLOOKUP(C621,rosie!B:J,8,FALSE))</f>
        <v>7_5_31_2023</v>
      </c>
    </row>
    <row r="622" spans="1:18" x14ac:dyDescent="0.2">
      <c r="A622" t="s">
        <v>164</v>
      </c>
      <c r="C622">
        <f t="shared" si="37"/>
        <v>510</v>
      </c>
      <c r="D622" t="str">
        <f t="shared" si="38"/>
        <v>510 (1)</v>
      </c>
      <c r="E622">
        <v>13.352</v>
      </c>
      <c r="F622">
        <v>13.35</v>
      </c>
      <c r="G622">
        <f>IFERROR(VLOOKUP(F622,'rt.comb'!$A:$B,2,FALSE),F622)</f>
        <v>13.35</v>
      </c>
      <c r="H622" t="str">
        <f>IFERROR(VLOOKUP(G622,compounds!$A:$D,4,FALSE),"")</f>
        <v/>
      </c>
      <c r="I622">
        <v>115178051</v>
      </c>
      <c r="J622" s="4">
        <f t="shared" si="36"/>
        <v>38356036</v>
      </c>
      <c r="K622" s="4">
        <f>VLOOKUP($C622,rosie!$B$7:$D$38,2,FALSE)</f>
        <v>4.93</v>
      </c>
      <c r="L622" s="4">
        <f>VLOOKUP(C622,rosie!$B$7:$F$66,5,FALSE)</f>
        <v>1.07</v>
      </c>
      <c r="M622" s="4">
        <f>VLOOKUP($C622,rosie!$B$7:$D$38,3,FALSE)</f>
        <v>1</v>
      </c>
      <c r="N622" s="4" t="str">
        <f>VLOOKUP($C622,rosie!$B$7:$E$38,4,FALSE)</f>
        <v>l</v>
      </c>
      <c r="O622" s="4">
        <f t="shared" si="39"/>
        <v>9.1365102860008545</v>
      </c>
      <c r="P622" s="4">
        <f>VLOOKUP(A622,RESULTS!$A:$M,13,FALSE)</f>
        <v>1</v>
      </c>
      <c r="Q622" s="4">
        <v>2</v>
      </c>
      <c r="R622" s="4" t="str">
        <f>IF(VLOOKUP(C622,rosie!B:J,8,FALSE)=0,"x_x_x_x",VLOOKUP(C622,rosie!B:J,8,FALSE))</f>
        <v>7_5_31_2023</v>
      </c>
    </row>
    <row r="623" spans="1:18" x14ac:dyDescent="0.2">
      <c r="A623" t="s">
        <v>164</v>
      </c>
      <c r="C623">
        <f t="shared" si="37"/>
        <v>510</v>
      </c>
      <c r="D623" t="str">
        <f t="shared" si="38"/>
        <v>510 (1)</v>
      </c>
      <c r="E623">
        <v>13.512</v>
      </c>
      <c r="F623">
        <v>13.51</v>
      </c>
      <c r="G623">
        <f>IFERROR(VLOOKUP(F623,'rt.comb'!$A:$B,2,FALSE),F623)</f>
        <v>13.51</v>
      </c>
      <c r="H623" t="str">
        <f>IFERROR(VLOOKUP(G623,compounds!$A:$D,4,FALSE),"")</f>
        <v>nonanal</v>
      </c>
      <c r="I623">
        <v>76352279</v>
      </c>
      <c r="J623" s="4">
        <f t="shared" si="36"/>
        <v>38356036</v>
      </c>
      <c r="K623" s="4">
        <f>VLOOKUP($C623,rosie!$B$7:$D$38,2,FALSE)</f>
        <v>4.93</v>
      </c>
      <c r="L623" s="4">
        <f>VLOOKUP(C623,rosie!$B$7:$F$66,5,FALSE)</f>
        <v>1.07</v>
      </c>
      <c r="M623" s="4">
        <f>VLOOKUP($C623,rosie!$B$7:$D$38,3,FALSE)</f>
        <v>1</v>
      </c>
      <c r="N623" s="4" t="str">
        <f>VLOOKUP($C623,rosie!$B$7:$E$38,4,FALSE)</f>
        <v>l</v>
      </c>
      <c r="O623" s="4">
        <f t="shared" si="39"/>
        <v>6.05665208246237</v>
      </c>
      <c r="P623" s="4">
        <f>VLOOKUP(A623,RESULTS!$A:$M,13,FALSE)</f>
        <v>1</v>
      </c>
      <c r="Q623" s="4">
        <v>2</v>
      </c>
      <c r="R623" s="4" t="str">
        <f>IF(VLOOKUP(C623,rosie!B:J,8,FALSE)=0,"x_x_x_x",VLOOKUP(C623,rosie!B:J,8,FALSE))</f>
        <v>7_5_31_2023</v>
      </c>
    </row>
    <row r="624" spans="1:18" x14ac:dyDescent="0.2">
      <c r="A624" t="s">
        <v>164</v>
      </c>
      <c r="C624">
        <f t="shared" si="37"/>
        <v>510</v>
      </c>
      <c r="D624" t="str">
        <f t="shared" si="38"/>
        <v>510 (1)</v>
      </c>
      <c r="E624">
        <v>13.885999999999999</v>
      </c>
      <c r="F624">
        <v>13.89</v>
      </c>
      <c r="G624">
        <f>IFERROR(VLOOKUP(F624,'rt.comb'!$A:$B,2,FALSE),F624)</f>
        <v>13.89</v>
      </c>
      <c r="H624" t="str">
        <f>IFERROR(VLOOKUP(G624,compounds!$A:$D,4,FALSE),"")</f>
        <v>edimethylnonatriene</v>
      </c>
      <c r="I624">
        <v>122899747</v>
      </c>
      <c r="J624" s="4">
        <f t="shared" si="36"/>
        <v>38356036</v>
      </c>
      <c r="K624" s="4">
        <f>VLOOKUP($C624,rosie!$B$7:$D$38,2,FALSE)</f>
        <v>4.93</v>
      </c>
      <c r="L624" s="4">
        <f>VLOOKUP(C624,rosie!$B$7:$F$66,5,FALSE)</f>
        <v>1.07</v>
      </c>
      <c r="M624" s="4">
        <f>VLOOKUP($C624,rosie!$B$7:$D$38,3,FALSE)</f>
        <v>1</v>
      </c>
      <c r="N624" s="4" t="str">
        <f>VLOOKUP($C624,rosie!$B$7:$E$38,4,FALSE)</f>
        <v>l</v>
      </c>
      <c r="O624" s="4">
        <f t="shared" si="39"/>
        <v>9.749034584830774</v>
      </c>
      <c r="P624" s="4">
        <f>VLOOKUP(A624,RESULTS!$A:$M,13,FALSE)</f>
        <v>1</v>
      </c>
      <c r="Q624" s="4">
        <v>2</v>
      </c>
      <c r="R624" s="4" t="str">
        <f>IF(VLOOKUP(C624,rosie!B:J,8,FALSE)=0,"x_x_x_x",VLOOKUP(C624,rosie!B:J,8,FALSE))</f>
        <v>7_5_31_2023</v>
      </c>
    </row>
    <row r="625" spans="1:18" x14ac:dyDescent="0.2">
      <c r="A625" t="s">
        <v>164</v>
      </c>
      <c r="C625">
        <f t="shared" si="37"/>
        <v>510</v>
      </c>
      <c r="D625" t="str">
        <f t="shared" si="38"/>
        <v>510 (1)</v>
      </c>
      <c r="E625">
        <v>15.161</v>
      </c>
      <c r="F625">
        <v>15.16</v>
      </c>
      <c r="G625">
        <f>IFERROR(VLOOKUP(F625,'rt.comb'!$A:$B,2,FALSE),F625)</f>
        <v>15.16</v>
      </c>
      <c r="H625" t="str">
        <f>IFERROR(VLOOKUP(G625,compounds!$A:$D,4,FALSE),"")</f>
        <v/>
      </c>
      <c r="I625">
        <v>3793515</v>
      </c>
      <c r="J625" s="4">
        <f t="shared" si="36"/>
        <v>38356036</v>
      </c>
      <c r="K625" s="4">
        <f>VLOOKUP($C625,rosie!$B$7:$D$38,2,FALSE)</f>
        <v>4.93</v>
      </c>
      <c r="L625" s="4">
        <f>VLOOKUP(C625,rosie!$B$7:$F$66,5,FALSE)</f>
        <v>1.07</v>
      </c>
      <c r="M625" s="4">
        <f>VLOOKUP($C625,rosie!$B$7:$D$38,3,FALSE)</f>
        <v>1</v>
      </c>
      <c r="N625" s="4" t="str">
        <f>VLOOKUP($C625,rosie!$B$7:$E$38,4,FALSE)</f>
        <v>l</v>
      </c>
      <c r="O625" s="4">
        <f t="shared" si="39"/>
        <v>0.30092095253112533</v>
      </c>
      <c r="P625" s="4">
        <f>VLOOKUP(A625,RESULTS!$A:$M,13,FALSE)</f>
        <v>1</v>
      </c>
      <c r="Q625" s="4">
        <v>2</v>
      </c>
      <c r="R625" s="4" t="str">
        <f>IF(VLOOKUP(C625,rosie!B:J,8,FALSE)=0,"x_x_x_x",VLOOKUP(C625,rosie!B:J,8,FALSE))</f>
        <v>7_5_31_2023</v>
      </c>
    </row>
    <row r="626" spans="1:18" x14ac:dyDescent="0.2">
      <c r="A626" t="s">
        <v>164</v>
      </c>
      <c r="C626">
        <f t="shared" si="37"/>
        <v>510</v>
      </c>
      <c r="D626" t="str">
        <f t="shared" si="38"/>
        <v>510 (1)</v>
      </c>
      <c r="E626">
        <v>15.271000000000001</v>
      </c>
      <c r="F626">
        <v>15.27</v>
      </c>
      <c r="G626">
        <f>IFERROR(VLOOKUP(F626,'rt.comb'!$A:$B,2,FALSE),F626)</f>
        <v>15.27</v>
      </c>
      <c r="H626" t="str">
        <f>IFERROR(VLOOKUP(G626,compounds!$A:$D,4,FALSE),"")</f>
        <v/>
      </c>
      <c r="I626">
        <v>6880090</v>
      </c>
      <c r="J626" s="4">
        <f t="shared" si="36"/>
        <v>38356036</v>
      </c>
      <c r="K626" s="4">
        <f>VLOOKUP($C626,rosie!$B$7:$D$38,2,FALSE)</f>
        <v>4.93</v>
      </c>
      <c r="L626" s="4">
        <f>VLOOKUP(C626,rosie!$B$7:$F$66,5,FALSE)</f>
        <v>1.07</v>
      </c>
      <c r="M626" s="4">
        <f>VLOOKUP($C626,rosie!$B$7:$D$38,3,FALSE)</f>
        <v>1</v>
      </c>
      <c r="N626" s="4" t="str">
        <f>VLOOKUP($C626,rosie!$B$7:$E$38,4,FALSE)</f>
        <v>l</v>
      </c>
      <c r="O626" s="4">
        <f t="shared" si="39"/>
        <v>0.54576381965007925</v>
      </c>
      <c r="P626" s="4">
        <f>VLOOKUP(A626,RESULTS!$A:$M,13,FALSE)</f>
        <v>1</v>
      </c>
      <c r="Q626" s="4">
        <v>2</v>
      </c>
      <c r="R626" s="4" t="str">
        <f>IF(VLOOKUP(C626,rosie!B:J,8,FALSE)=0,"x_x_x_x",VLOOKUP(C626,rosie!B:J,8,FALSE))</f>
        <v>7_5_31_2023</v>
      </c>
    </row>
    <row r="627" spans="1:18" x14ac:dyDescent="0.2">
      <c r="A627" t="s">
        <v>164</v>
      </c>
      <c r="C627">
        <f t="shared" si="37"/>
        <v>510</v>
      </c>
      <c r="D627" t="str">
        <f t="shared" si="38"/>
        <v>510 (1)</v>
      </c>
      <c r="E627">
        <v>15.494999999999999</v>
      </c>
      <c r="F627">
        <v>15.5</v>
      </c>
      <c r="G627">
        <f>IFERROR(VLOOKUP(F627,'rt.comb'!$A:$B,2,FALSE),F627)</f>
        <v>15.49</v>
      </c>
      <c r="H627" t="str">
        <f>IFERROR(VLOOKUP(G627,compounds!$A:$D,4,FALSE),"")</f>
        <v>dodecanal_a</v>
      </c>
      <c r="I627">
        <v>6269007</v>
      </c>
      <c r="J627" s="4">
        <f t="shared" si="36"/>
        <v>38356036</v>
      </c>
      <c r="K627" s="4">
        <f>VLOOKUP($C627,rosie!$B$7:$D$38,2,FALSE)</f>
        <v>4.93</v>
      </c>
      <c r="L627" s="4">
        <f>VLOOKUP(C627,rosie!$B$7:$F$66,5,FALSE)</f>
        <v>1.07</v>
      </c>
      <c r="M627" s="4">
        <f>VLOOKUP($C627,rosie!$B$7:$D$38,3,FALSE)</f>
        <v>1</v>
      </c>
      <c r="N627" s="4" t="str">
        <f>VLOOKUP($C627,rosie!$B$7:$E$38,4,FALSE)</f>
        <v>l</v>
      </c>
      <c r="O627" s="4">
        <f t="shared" si="39"/>
        <v>0.49728960024259627</v>
      </c>
      <c r="P627" s="4">
        <f>VLOOKUP(A627,RESULTS!$A:$M,13,FALSE)</f>
        <v>1</v>
      </c>
      <c r="Q627" s="4">
        <v>2</v>
      </c>
      <c r="R627" s="4" t="str">
        <f>IF(VLOOKUP(C627,rosie!B:J,8,FALSE)=0,"x_x_x_x",VLOOKUP(C627,rosie!B:J,8,FALSE))</f>
        <v>7_5_31_2023</v>
      </c>
    </row>
    <row r="628" spans="1:18" x14ac:dyDescent="0.2">
      <c r="A628" t="s">
        <v>164</v>
      </c>
      <c r="C628">
        <f t="shared" si="37"/>
        <v>510</v>
      </c>
      <c r="D628" t="str">
        <f t="shared" si="38"/>
        <v>510 (1)</v>
      </c>
      <c r="E628">
        <v>15.712999999999999</v>
      </c>
      <c r="F628">
        <v>15.71</v>
      </c>
      <c r="G628">
        <f>IFERROR(VLOOKUP(F628,'rt.comb'!$A:$B,2,FALSE),F628)</f>
        <v>15.71</v>
      </c>
      <c r="H628" t="str">
        <f>IFERROR(VLOOKUP(G628,compounds!$A:$D,4,FALSE),"")</f>
        <v/>
      </c>
      <c r="I628">
        <v>3897444</v>
      </c>
      <c r="J628" s="4">
        <f t="shared" si="36"/>
        <v>38356036</v>
      </c>
      <c r="K628" s="4">
        <f>VLOOKUP($C628,rosie!$B$7:$D$38,2,FALSE)</f>
        <v>4.93</v>
      </c>
      <c r="L628" s="4">
        <f>VLOOKUP(C628,rosie!$B$7:$F$66,5,FALSE)</f>
        <v>1.07</v>
      </c>
      <c r="M628" s="4">
        <f>VLOOKUP($C628,rosie!$B$7:$D$38,3,FALSE)</f>
        <v>1</v>
      </c>
      <c r="N628" s="4" t="str">
        <f>VLOOKUP($C628,rosie!$B$7:$E$38,4,FALSE)</f>
        <v>l</v>
      </c>
      <c r="O628" s="4">
        <f t="shared" si="39"/>
        <v>0.30916513073408675</v>
      </c>
      <c r="P628" s="4">
        <f>VLOOKUP(A628,RESULTS!$A:$M,13,FALSE)</f>
        <v>1</v>
      </c>
      <c r="Q628" s="4">
        <v>2</v>
      </c>
      <c r="R628" s="4" t="str">
        <f>IF(VLOOKUP(C628,rosie!B:J,8,FALSE)=0,"x_x_x_x",VLOOKUP(C628,rosie!B:J,8,FALSE))</f>
        <v>7_5_31_2023</v>
      </c>
    </row>
    <row r="629" spans="1:18" x14ac:dyDescent="0.2">
      <c r="A629" t="s">
        <v>164</v>
      </c>
      <c r="C629">
        <f t="shared" si="37"/>
        <v>510</v>
      </c>
      <c r="D629" t="str">
        <f t="shared" si="38"/>
        <v>510 (1)</v>
      </c>
      <c r="E629">
        <v>16.125</v>
      </c>
      <c r="F629">
        <v>16.13</v>
      </c>
      <c r="G629">
        <f>IFERROR(VLOOKUP(F629,'rt.comb'!$A:$B,2,FALSE),F629)</f>
        <v>16.13</v>
      </c>
      <c r="H629" t="str">
        <f>IFERROR(VLOOKUP(G629,compounds!$A:$D,4,FALSE),"")</f>
        <v/>
      </c>
      <c r="I629">
        <v>3062533</v>
      </c>
      <c r="J629" s="4">
        <f t="shared" si="36"/>
        <v>38356036</v>
      </c>
      <c r="K629" s="4">
        <f>VLOOKUP($C629,rosie!$B$7:$D$38,2,FALSE)</f>
        <v>4.93</v>
      </c>
      <c r="L629" s="4">
        <f>VLOOKUP(C629,rosie!$B$7:$F$66,5,FALSE)</f>
        <v>1.07</v>
      </c>
      <c r="M629" s="4">
        <f>VLOOKUP($C629,rosie!$B$7:$D$38,3,FALSE)</f>
        <v>1</v>
      </c>
      <c r="N629" s="4" t="str">
        <f>VLOOKUP($C629,rosie!$B$7:$E$38,4,FALSE)</f>
        <v>l</v>
      </c>
      <c r="O629" s="4">
        <f t="shared" si="39"/>
        <v>0.24293573309134267</v>
      </c>
      <c r="P629" s="4">
        <f>VLOOKUP(A629,RESULTS!$A:$M,13,FALSE)</f>
        <v>1</v>
      </c>
      <c r="Q629" s="4">
        <v>2</v>
      </c>
      <c r="R629" s="4" t="str">
        <f>IF(VLOOKUP(C629,rosie!B:J,8,FALSE)=0,"x_x_x_x",VLOOKUP(C629,rosie!B:J,8,FALSE))</f>
        <v>7_5_31_2023</v>
      </c>
    </row>
    <row r="630" spans="1:18" x14ac:dyDescent="0.2">
      <c r="A630" t="s">
        <v>164</v>
      </c>
      <c r="C630">
        <f t="shared" si="37"/>
        <v>510</v>
      </c>
      <c r="D630" t="str">
        <f t="shared" si="38"/>
        <v>510 (1)</v>
      </c>
      <c r="E630">
        <v>16.212</v>
      </c>
      <c r="F630">
        <v>16.21</v>
      </c>
      <c r="G630">
        <f>IFERROR(VLOOKUP(F630,'rt.comb'!$A:$B,2,FALSE),F630)</f>
        <v>16.21</v>
      </c>
      <c r="H630" t="str">
        <f>IFERROR(VLOOKUP(G630,compounds!$A:$D,4,FALSE),"")</f>
        <v>methylsalicylate</v>
      </c>
      <c r="I630">
        <v>21600047</v>
      </c>
      <c r="J630" s="4">
        <f t="shared" si="36"/>
        <v>38356036</v>
      </c>
      <c r="K630" s="4">
        <f>VLOOKUP($C630,rosie!$B$7:$D$38,2,FALSE)</f>
        <v>4.93</v>
      </c>
      <c r="L630" s="4">
        <f>VLOOKUP(C630,rosie!$B$7:$F$66,5,FALSE)</f>
        <v>1.07</v>
      </c>
      <c r="M630" s="4">
        <f>VLOOKUP($C630,rosie!$B$7:$D$38,3,FALSE)</f>
        <v>1</v>
      </c>
      <c r="N630" s="4" t="str">
        <f>VLOOKUP($C630,rosie!$B$7:$E$38,4,FALSE)</f>
        <v>l</v>
      </c>
      <c r="O630" s="4">
        <f t="shared" si="39"/>
        <v>1.7134258643914881</v>
      </c>
      <c r="P630" s="4">
        <f>VLOOKUP(A630,RESULTS!$A:$M,13,FALSE)</f>
        <v>1</v>
      </c>
      <c r="Q630" s="4">
        <v>2</v>
      </c>
      <c r="R630" s="4" t="str">
        <f>IF(VLOOKUP(C630,rosie!B:J,8,FALSE)=0,"x_x_x_x",VLOOKUP(C630,rosie!B:J,8,FALSE))</f>
        <v>7_5_31_2023</v>
      </c>
    </row>
    <row r="631" spans="1:18" x14ac:dyDescent="0.2">
      <c r="A631" t="s">
        <v>164</v>
      </c>
      <c r="C631">
        <f t="shared" si="37"/>
        <v>510</v>
      </c>
      <c r="D631" t="str">
        <f t="shared" si="38"/>
        <v>510 (1)</v>
      </c>
      <c r="E631">
        <v>16.367000000000001</v>
      </c>
      <c r="F631">
        <v>16.37</v>
      </c>
      <c r="G631">
        <f>IFERROR(VLOOKUP(F631,'rt.comb'!$A:$B,2,FALSE),F631)</f>
        <v>16.36</v>
      </c>
      <c r="H631" t="str">
        <f>IFERROR(VLOOKUP(G631,compounds!$A:$D,4,FALSE),"")</f>
        <v>dodecane</v>
      </c>
      <c r="I631">
        <v>41251282</v>
      </c>
      <c r="J631" s="4">
        <f t="shared" si="36"/>
        <v>38356036</v>
      </c>
      <c r="K631" s="4">
        <f>VLOOKUP($C631,rosie!$B$7:$D$38,2,FALSE)</f>
        <v>4.93</v>
      </c>
      <c r="L631" s="4">
        <f>VLOOKUP(C631,rosie!$B$7:$F$66,5,FALSE)</f>
        <v>1.07</v>
      </c>
      <c r="M631" s="4">
        <f>VLOOKUP($C631,rosie!$B$7:$D$38,3,FALSE)</f>
        <v>1</v>
      </c>
      <c r="N631" s="4" t="str">
        <f>VLOOKUP($C631,rosie!$B$7:$E$38,4,FALSE)</f>
        <v>l</v>
      </c>
      <c r="O631" s="4">
        <f t="shared" si="39"/>
        <v>3.2722620241570324</v>
      </c>
      <c r="P631" s="4">
        <f>VLOOKUP(A631,RESULTS!$A:$M,13,FALSE)</f>
        <v>1</v>
      </c>
      <c r="Q631" s="4">
        <v>2</v>
      </c>
      <c r="R631" s="4" t="str">
        <f>IF(VLOOKUP(C631,rosie!B:J,8,FALSE)=0,"x_x_x_x",VLOOKUP(C631,rosie!B:J,8,FALSE))</f>
        <v>7_5_31_2023</v>
      </c>
    </row>
    <row r="632" spans="1:18" x14ac:dyDescent="0.2">
      <c r="A632" t="s">
        <v>164</v>
      </c>
      <c r="C632">
        <f t="shared" si="37"/>
        <v>510</v>
      </c>
      <c r="D632" t="str">
        <f t="shared" si="38"/>
        <v>510 (1)</v>
      </c>
      <c r="E632">
        <v>16.547000000000001</v>
      </c>
      <c r="F632">
        <v>16.55</v>
      </c>
      <c r="G632">
        <f>IFERROR(VLOOKUP(F632,'rt.comb'!$A:$B,2,FALSE),F632)</f>
        <v>16.55</v>
      </c>
      <c r="H632" t="str">
        <f>IFERROR(VLOOKUP(G632,compounds!$A:$D,4,FALSE),"")</f>
        <v>decanal</v>
      </c>
      <c r="I632">
        <v>66584646</v>
      </c>
      <c r="J632" s="4">
        <f t="shared" si="36"/>
        <v>38356036</v>
      </c>
      <c r="K632" s="4">
        <f>VLOOKUP($C632,rosie!$B$7:$D$38,2,FALSE)</f>
        <v>4.93</v>
      </c>
      <c r="L632" s="4">
        <f>VLOOKUP(C632,rosie!$B$7:$F$66,5,FALSE)</f>
        <v>1.07</v>
      </c>
      <c r="M632" s="4">
        <f>VLOOKUP($C632,rosie!$B$7:$D$38,3,FALSE)</f>
        <v>1</v>
      </c>
      <c r="N632" s="4" t="str">
        <f>VLOOKUP($C632,rosie!$B$7:$E$38,4,FALSE)</f>
        <v>l</v>
      </c>
      <c r="O632" s="4">
        <f t="shared" si="39"/>
        <v>5.2818336287764209</v>
      </c>
      <c r="P632" s="4">
        <f>VLOOKUP(A632,RESULTS!$A:$M,13,FALSE)</f>
        <v>1</v>
      </c>
      <c r="Q632" s="4">
        <v>2</v>
      </c>
      <c r="R632" s="4" t="str">
        <f>IF(VLOOKUP(C632,rosie!B:J,8,FALSE)=0,"x_x_x_x",VLOOKUP(C632,rosie!B:J,8,FALSE))</f>
        <v>7_5_31_2023</v>
      </c>
    </row>
    <row r="633" spans="1:18" x14ac:dyDescent="0.2">
      <c r="A633" t="s">
        <v>164</v>
      </c>
      <c r="C633">
        <f t="shared" si="37"/>
        <v>510</v>
      </c>
      <c r="D633" t="str">
        <f t="shared" si="38"/>
        <v>510 (1)</v>
      </c>
      <c r="E633">
        <v>17.431999999999999</v>
      </c>
      <c r="F633">
        <v>17.43</v>
      </c>
      <c r="G633">
        <f>IFERROR(VLOOKUP(F633,'rt.comb'!$A:$B,2,FALSE),F633)</f>
        <v>17.43</v>
      </c>
      <c r="H633" t="str">
        <f>IFERROR(VLOOKUP(G633,compounds!$A:$D,4,FALSE),"")</f>
        <v>cisthreehexiso</v>
      </c>
      <c r="I633">
        <v>6065481</v>
      </c>
      <c r="J633" s="4">
        <f t="shared" si="36"/>
        <v>38356036</v>
      </c>
      <c r="K633" s="4">
        <f>VLOOKUP($C633,rosie!$B$7:$D$38,2,FALSE)</f>
        <v>4.93</v>
      </c>
      <c r="L633" s="4">
        <f>VLOOKUP(C633,rosie!$B$7:$F$66,5,FALSE)</f>
        <v>1.07</v>
      </c>
      <c r="M633" s="4">
        <f>VLOOKUP($C633,rosie!$B$7:$D$38,3,FALSE)</f>
        <v>1</v>
      </c>
      <c r="N633" s="4" t="str">
        <f>VLOOKUP($C633,rosie!$B$7:$E$38,4,FALSE)</f>
        <v>l</v>
      </c>
      <c r="O633" s="4">
        <f t="shared" si="39"/>
        <v>0.48114488016508239</v>
      </c>
      <c r="P633" s="4">
        <f>VLOOKUP(A633,RESULTS!$A:$M,13,FALSE)</f>
        <v>1</v>
      </c>
      <c r="Q633" s="4">
        <v>2</v>
      </c>
      <c r="R633" s="4" t="str">
        <f>IF(VLOOKUP(C633,rosie!B:J,8,FALSE)=0,"x_x_x_x",VLOOKUP(C633,rosie!B:J,8,FALSE))</f>
        <v>7_5_31_2023</v>
      </c>
    </row>
    <row r="634" spans="1:18" x14ac:dyDescent="0.2">
      <c r="A634" t="s">
        <v>164</v>
      </c>
      <c r="C634">
        <f t="shared" si="37"/>
        <v>510</v>
      </c>
      <c r="D634" t="str">
        <f t="shared" si="38"/>
        <v>510 (1)</v>
      </c>
      <c r="E634">
        <v>17.920000000000002</v>
      </c>
      <c r="F634">
        <v>17.920000000000002</v>
      </c>
      <c r="G634">
        <f>IFERROR(VLOOKUP(F634,'rt.comb'!$A:$B,2,FALSE),F634)</f>
        <v>17.920000000000002</v>
      </c>
      <c r="H634" t="str">
        <f>IFERROR(VLOOKUP(G634,compounds!$A:$D,4,FALSE),"")</f>
        <v/>
      </c>
      <c r="I634">
        <v>14911692</v>
      </c>
      <c r="J634" s="4">
        <f t="shared" si="36"/>
        <v>38356036</v>
      </c>
      <c r="K634" s="4">
        <f>VLOOKUP($C634,rosie!$B$7:$D$38,2,FALSE)</f>
        <v>4.93</v>
      </c>
      <c r="L634" s="4">
        <f>VLOOKUP(C634,rosie!$B$7:$F$66,5,FALSE)</f>
        <v>1.07</v>
      </c>
      <c r="M634" s="4">
        <f>VLOOKUP($C634,rosie!$B$7:$D$38,3,FALSE)</f>
        <v>1</v>
      </c>
      <c r="N634" s="4" t="str">
        <f>VLOOKUP($C634,rosie!$B$7:$E$38,4,FALSE)</f>
        <v>l</v>
      </c>
      <c r="O634" s="4">
        <f t="shared" si="39"/>
        <v>1.1828714425778628</v>
      </c>
      <c r="P634" s="4">
        <f>VLOOKUP(A634,RESULTS!$A:$M,13,FALSE)</f>
        <v>1</v>
      </c>
      <c r="Q634" s="4">
        <v>2</v>
      </c>
      <c r="R634" s="4" t="str">
        <f>IF(VLOOKUP(C634,rosie!B:J,8,FALSE)=0,"x_x_x_x",VLOOKUP(C634,rosie!B:J,8,FALSE))</f>
        <v>7_5_31_2023</v>
      </c>
    </row>
    <row r="635" spans="1:18" x14ac:dyDescent="0.2">
      <c r="A635" t="s">
        <v>164</v>
      </c>
      <c r="C635">
        <f t="shared" si="37"/>
        <v>510</v>
      </c>
      <c r="D635" t="str">
        <f t="shared" si="38"/>
        <v>510 (1)</v>
      </c>
      <c r="E635">
        <v>18.177</v>
      </c>
      <c r="F635">
        <v>18.18</v>
      </c>
      <c r="G635">
        <f>IFERROR(VLOOKUP(F635,'rt.comb'!$A:$B,2,FALSE),F635)</f>
        <v>18.18</v>
      </c>
      <c r="H635" t="str">
        <f>IFERROR(VLOOKUP(G635,compounds!$A:$D,4,FALSE),"")</f>
        <v>methylacetophenone</v>
      </c>
      <c r="I635">
        <v>27463216</v>
      </c>
      <c r="J635" s="4">
        <f t="shared" si="36"/>
        <v>38356036</v>
      </c>
      <c r="K635" s="4">
        <f>VLOOKUP($C635,rosie!$B$7:$D$38,2,FALSE)</f>
        <v>4.93</v>
      </c>
      <c r="L635" s="4">
        <f>VLOOKUP(C635,rosie!$B$7:$F$66,5,FALSE)</f>
        <v>1.07</v>
      </c>
      <c r="M635" s="4">
        <f>VLOOKUP($C635,rosie!$B$7:$D$38,3,FALSE)</f>
        <v>1</v>
      </c>
      <c r="N635" s="4" t="str">
        <f>VLOOKUP($C635,rosie!$B$7:$E$38,4,FALSE)</f>
        <v>l</v>
      </c>
      <c r="O635" s="4">
        <f t="shared" si="39"/>
        <v>2.1785223251491144</v>
      </c>
      <c r="P635" s="4">
        <f>VLOOKUP(A635,RESULTS!$A:$M,13,FALSE)</f>
        <v>1</v>
      </c>
      <c r="Q635" s="4">
        <v>2</v>
      </c>
      <c r="R635" s="4" t="str">
        <f>IF(VLOOKUP(C635,rosie!B:J,8,FALSE)=0,"x_x_x_x",VLOOKUP(C635,rosie!B:J,8,FALSE))</f>
        <v>7_5_31_2023</v>
      </c>
    </row>
    <row r="636" spans="1:18" x14ac:dyDescent="0.2">
      <c r="A636" t="s">
        <v>164</v>
      </c>
      <c r="C636">
        <f t="shared" si="37"/>
        <v>510</v>
      </c>
      <c r="D636" t="str">
        <f t="shared" si="38"/>
        <v>510 (1)</v>
      </c>
      <c r="E636">
        <v>18.593</v>
      </c>
      <c r="F636">
        <v>18.59</v>
      </c>
      <c r="G636">
        <f>IFERROR(VLOOKUP(F636,'rt.comb'!$A:$B,2,FALSE),F636)</f>
        <v>18.59</v>
      </c>
      <c r="H636" t="str">
        <f>IFERROR(VLOOKUP(G636,compounds!$A:$D,4,FALSE),"")</f>
        <v/>
      </c>
      <c r="I636">
        <v>3813707</v>
      </c>
      <c r="J636" s="4">
        <f t="shared" si="36"/>
        <v>38356036</v>
      </c>
      <c r="K636" s="4">
        <f>VLOOKUP($C636,rosie!$B$7:$D$38,2,FALSE)</f>
        <v>4.93</v>
      </c>
      <c r="L636" s="4">
        <f>VLOOKUP(C636,rosie!$B$7:$F$66,5,FALSE)</f>
        <v>1.07</v>
      </c>
      <c r="M636" s="4">
        <f>VLOOKUP($C636,rosie!$B$7:$D$38,3,FALSE)</f>
        <v>1</v>
      </c>
      <c r="N636" s="4" t="str">
        <f>VLOOKUP($C636,rosie!$B$7:$E$38,4,FALSE)</f>
        <v>l</v>
      </c>
      <c r="O636" s="4">
        <f t="shared" si="39"/>
        <v>0.30252268492799433</v>
      </c>
      <c r="P636" s="4">
        <f>VLOOKUP(A636,RESULTS!$A:$M,13,FALSE)</f>
        <v>1</v>
      </c>
      <c r="Q636" s="4">
        <v>2</v>
      </c>
      <c r="R636" s="4" t="str">
        <f>IF(VLOOKUP(C636,rosie!B:J,8,FALSE)=0,"x_x_x_x",VLOOKUP(C636,rosie!B:J,8,FALSE))</f>
        <v>7_5_31_2023</v>
      </c>
    </row>
    <row r="637" spans="1:18" x14ac:dyDescent="0.2">
      <c r="A637" t="s">
        <v>164</v>
      </c>
      <c r="C637">
        <f t="shared" si="37"/>
        <v>510</v>
      </c>
      <c r="D637" t="str">
        <f t="shared" si="38"/>
        <v>510 (1)</v>
      </c>
      <c r="E637">
        <v>18.695</v>
      </c>
      <c r="F637">
        <v>18.7</v>
      </c>
      <c r="G637">
        <f>IFERROR(VLOOKUP(F637,'rt.comb'!$A:$B,2,FALSE),F637)</f>
        <v>18.690000000000001</v>
      </c>
      <c r="H637" t="str">
        <f>IFERROR(VLOOKUP(G637,compounds!$A:$D,4,FALSE),"")</f>
        <v/>
      </c>
      <c r="I637">
        <v>14544757</v>
      </c>
      <c r="J637" s="4">
        <f t="shared" si="36"/>
        <v>38356036</v>
      </c>
      <c r="K637" s="4">
        <f>VLOOKUP($C637,rosie!$B$7:$D$38,2,FALSE)</f>
        <v>4.93</v>
      </c>
      <c r="L637" s="4">
        <f>VLOOKUP(C637,rosie!$B$7:$F$66,5,FALSE)</f>
        <v>1.07</v>
      </c>
      <c r="M637" s="4">
        <f>VLOOKUP($C637,rosie!$B$7:$D$38,3,FALSE)</f>
        <v>1</v>
      </c>
      <c r="N637" s="4" t="str">
        <f>VLOOKUP($C637,rosie!$B$7:$E$38,4,FALSE)</f>
        <v>l</v>
      </c>
      <c r="O637" s="4">
        <f t="shared" si="39"/>
        <v>1.1537642874151686</v>
      </c>
      <c r="P637" s="4">
        <f>VLOOKUP(A637,RESULTS!$A:$M,13,FALSE)</f>
        <v>1</v>
      </c>
      <c r="Q637" s="4">
        <v>2</v>
      </c>
      <c r="R637" s="4" t="str">
        <f>IF(VLOOKUP(C637,rosie!B:J,8,FALSE)=0,"x_x_x_x",VLOOKUP(C637,rosie!B:J,8,FALSE))</f>
        <v>7_5_31_2023</v>
      </c>
    </row>
    <row r="638" spans="1:18" x14ac:dyDescent="0.2">
      <c r="A638" t="s">
        <v>164</v>
      </c>
      <c r="C638">
        <f t="shared" si="37"/>
        <v>510</v>
      </c>
      <c r="D638" t="str">
        <f t="shared" si="38"/>
        <v>510 (1)</v>
      </c>
      <c r="E638">
        <v>18.978999999999999</v>
      </c>
      <c r="F638">
        <v>18.98</v>
      </c>
      <c r="G638">
        <f>IFERROR(VLOOKUP(F638,'rt.comb'!$A:$B,2,FALSE),F638)</f>
        <v>18.989999999999998</v>
      </c>
      <c r="H638" t="str">
        <f>IFERROR(VLOOKUP(G638,compounds!$A:$D,4,FALSE),"")</f>
        <v>methylnaphthalene</v>
      </c>
      <c r="I638">
        <v>15267580</v>
      </c>
      <c r="J638" s="4">
        <f t="shared" si="36"/>
        <v>38356036</v>
      </c>
      <c r="K638" s="4">
        <f>VLOOKUP($C638,rosie!$B$7:$D$38,2,FALSE)</f>
        <v>4.93</v>
      </c>
      <c r="L638" s="4">
        <f>VLOOKUP(C638,rosie!$B$7:$F$66,5,FALSE)</f>
        <v>1.07</v>
      </c>
      <c r="M638" s="4">
        <f>VLOOKUP($C638,rosie!$B$7:$D$38,3,FALSE)</f>
        <v>1</v>
      </c>
      <c r="N638" s="4" t="str">
        <f>VLOOKUP($C638,rosie!$B$7:$E$38,4,FALSE)</f>
        <v>l</v>
      </c>
      <c r="O638" s="4">
        <f t="shared" si="39"/>
        <v>1.2111022933730744</v>
      </c>
      <c r="P638" s="4">
        <f>VLOOKUP(A638,RESULTS!$A:$M,13,FALSE)</f>
        <v>1</v>
      </c>
      <c r="Q638" s="4">
        <v>2</v>
      </c>
      <c r="R638" s="4" t="str">
        <f>IF(VLOOKUP(C638,rosie!B:J,8,FALSE)=0,"x_x_x_x",VLOOKUP(C638,rosie!B:J,8,FALSE))</f>
        <v>7_5_31_2023</v>
      </c>
    </row>
    <row r="639" spans="1:18" x14ac:dyDescent="0.2">
      <c r="A639" t="s">
        <v>164</v>
      </c>
      <c r="C639">
        <f t="shared" si="37"/>
        <v>510</v>
      </c>
      <c r="D639" t="str">
        <f t="shared" si="38"/>
        <v>510 (1)</v>
      </c>
      <c r="E639">
        <v>19.187000000000001</v>
      </c>
      <c r="F639">
        <v>19.190000000000001</v>
      </c>
      <c r="G639">
        <f>IFERROR(VLOOKUP(F639,'rt.comb'!$A:$B,2,FALSE),F639)</f>
        <v>19.190000000000001</v>
      </c>
      <c r="H639" t="str">
        <f>IFERROR(VLOOKUP(G639,compounds!$A:$D,4,FALSE),"")</f>
        <v/>
      </c>
      <c r="I639">
        <v>13506396</v>
      </c>
      <c r="J639" s="4">
        <f t="shared" si="36"/>
        <v>38356036</v>
      </c>
      <c r="K639" s="4">
        <f>VLOOKUP($C639,rosie!$B$7:$D$38,2,FALSE)</f>
        <v>4.93</v>
      </c>
      <c r="L639" s="4">
        <f>VLOOKUP(C639,rosie!$B$7:$F$66,5,FALSE)</f>
        <v>1.07</v>
      </c>
      <c r="M639" s="4">
        <f>VLOOKUP($C639,rosie!$B$7:$D$38,3,FALSE)</f>
        <v>1</v>
      </c>
      <c r="N639" s="4" t="str">
        <f>VLOOKUP($C639,rosie!$B$7:$E$38,4,FALSE)</f>
        <v>l</v>
      </c>
      <c r="O639" s="4">
        <f t="shared" si="39"/>
        <v>1.0713961984024265</v>
      </c>
      <c r="P639" s="4">
        <f>VLOOKUP(A639,RESULTS!$A:$M,13,FALSE)</f>
        <v>1</v>
      </c>
      <c r="Q639" s="4">
        <v>2</v>
      </c>
      <c r="R639" s="4" t="str">
        <f>IF(VLOOKUP(C639,rosie!B:J,8,FALSE)=0,"x_x_x_x",VLOOKUP(C639,rosie!B:J,8,FALSE))</f>
        <v>7_5_31_2023</v>
      </c>
    </row>
    <row r="640" spans="1:18" x14ac:dyDescent="0.2">
      <c r="A640" t="s">
        <v>164</v>
      </c>
      <c r="C640">
        <f t="shared" si="37"/>
        <v>510</v>
      </c>
      <c r="D640" t="str">
        <f t="shared" si="38"/>
        <v>510 (1)</v>
      </c>
      <c r="E640">
        <v>19.398</v>
      </c>
      <c r="F640">
        <v>19.399999999999999</v>
      </c>
      <c r="G640">
        <f>IFERROR(VLOOKUP(F640,'rt.comb'!$A:$B,2,FALSE),F640)</f>
        <v>19.399999999999999</v>
      </c>
      <c r="H640" t="str">
        <f>IFERROR(VLOOKUP(G640,compounds!$A:$D,4,FALSE),"")</f>
        <v>undecanal_c</v>
      </c>
      <c r="I640">
        <v>12448255</v>
      </c>
      <c r="J640" s="4">
        <f t="shared" si="36"/>
        <v>38356036</v>
      </c>
      <c r="K640" s="4">
        <f>VLOOKUP($C640,rosie!$B$7:$D$38,2,FALSE)</f>
        <v>4.93</v>
      </c>
      <c r="L640" s="4">
        <f>VLOOKUP(C640,rosie!$B$7:$F$66,5,FALSE)</f>
        <v>1.07</v>
      </c>
      <c r="M640" s="4">
        <f>VLOOKUP($C640,rosie!$B$7:$D$38,3,FALSE)</f>
        <v>1</v>
      </c>
      <c r="N640" s="4" t="str">
        <f>VLOOKUP($C640,rosie!$B$7:$E$38,4,FALSE)</f>
        <v>l</v>
      </c>
      <c r="O640" s="4">
        <f t="shared" si="39"/>
        <v>0.9874590589335599</v>
      </c>
      <c r="P640" s="4">
        <f>VLOOKUP(A640,RESULTS!$A:$M,13,FALSE)</f>
        <v>1</v>
      </c>
      <c r="Q640" s="4">
        <v>2</v>
      </c>
      <c r="R640" s="4" t="str">
        <f>IF(VLOOKUP(C640,rosie!B:J,8,FALSE)=0,"x_x_x_x",VLOOKUP(C640,rosie!B:J,8,FALSE))</f>
        <v>7_5_31_2023</v>
      </c>
    </row>
    <row r="641" spans="1:18" x14ac:dyDescent="0.2">
      <c r="A641" t="s">
        <v>164</v>
      </c>
      <c r="C641">
        <f t="shared" si="37"/>
        <v>510</v>
      </c>
      <c r="D641" t="str">
        <f t="shared" si="38"/>
        <v>510 (1)</v>
      </c>
      <c r="E641">
        <v>19.45</v>
      </c>
      <c r="F641">
        <v>19.45</v>
      </c>
      <c r="G641">
        <f>IFERROR(VLOOKUP(F641,'rt.comb'!$A:$B,2,FALSE),F641)</f>
        <v>19.45</v>
      </c>
      <c r="H641" t="str">
        <f>IFERROR(VLOOKUP(G641,compounds!$A:$D,4,FALSE),"")</f>
        <v/>
      </c>
      <c r="I641">
        <v>18678158</v>
      </c>
      <c r="J641" s="4">
        <f t="shared" si="36"/>
        <v>38356036</v>
      </c>
      <c r="K641" s="4">
        <f>VLOOKUP($C641,rosie!$B$7:$D$38,2,FALSE)</f>
        <v>4.93</v>
      </c>
      <c r="L641" s="4">
        <f>VLOOKUP(C641,rosie!$B$7:$F$66,5,FALSE)</f>
        <v>1.07</v>
      </c>
      <c r="M641" s="4">
        <f>VLOOKUP($C641,rosie!$B$7:$D$38,3,FALSE)</f>
        <v>1</v>
      </c>
      <c r="N641" s="4" t="str">
        <f>VLOOKUP($C641,rosie!$B$7:$E$38,4,FALSE)</f>
        <v>l</v>
      </c>
      <c r="O641" s="4">
        <f t="shared" si="39"/>
        <v>1.4816467305090026</v>
      </c>
      <c r="P641" s="4">
        <f>VLOOKUP(A641,RESULTS!$A:$M,13,FALSE)</f>
        <v>1</v>
      </c>
      <c r="Q641" s="4">
        <v>2</v>
      </c>
      <c r="R641" s="4" t="str">
        <f>IF(VLOOKUP(C641,rosie!B:J,8,FALSE)=0,"x_x_x_x",VLOOKUP(C641,rosie!B:J,8,FALSE))</f>
        <v>7_5_31_2023</v>
      </c>
    </row>
    <row r="642" spans="1:18" x14ac:dyDescent="0.2">
      <c r="A642" t="s">
        <v>164</v>
      </c>
      <c r="C642">
        <f t="shared" si="37"/>
        <v>510</v>
      </c>
      <c r="D642" t="str">
        <f t="shared" si="38"/>
        <v>510 (1)</v>
      </c>
      <c r="E642">
        <v>19.503</v>
      </c>
      <c r="F642">
        <v>19.5</v>
      </c>
      <c r="G642">
        <f>IFERROR(VLOOKUP(F642,'rt.comb'!$A:$B,2,FALSE),F642)</f>
        <v>19.5</v>
      </c>
      <c r="H642" t="str">
        <f>IFERROR(VLOOKUP(G642,compounds!$A:$D,4,FALSE),"")</f>
        <v>standard</v>
      </c>
      <c r="I642">
        <v>38356036</v>
      </c>
      <c r="J642" s="4">
        <f t="shared" ref="J642:J705" si="40">SUMIFS($I:$I,$A:$A,A642,G:G,19.5)</f>
        <v>38356036</v>
      </c>
      <c r="K642" s="4">
        <f>VLOOKUP($C642,rosie!$B$7:$D$38,2,FALSE)</f>
        <v>4.93</v>
      </c>
      <c r="L642" s="4">
        <f>VLOOKUP(C642,rosie!$B$7:$F$66,5,FALSE)</f>
        <v>1.07</v>
      </c>
      <c r="M642" s="4">
        <f>VLOOKUP($C642,rosie!$B$7:$D$38,3,FALSE)</f>
        <v>1</v>
      </c>
      <c r="N642" s="4" t="str">
        <f>VLOOKUP($C642,rosie!$B$7:$E$38,4,FALSE)</f>
        <v>l</v>
      </c>
      <c r="O642" s="4">
        <f t="shared" si="39"/>
        <v>3.0425963488843815</v>
      </c>
      <c r="P642" s="4">
        <f>VLOOKUP(A642,RESULTS!$A:$M,13,FALSE)</f>
        <v>1</v>
      </c>
      <c r="Q642" s="4">
        <v>2</v>
      </c>
      <c r="R642" s="4" t="str">
        <f>IF(VLOOKUP(C642,rosie!B:J,8,FALSE)=0,"x_x_x_x",VLOOKUP(C642,rosie!B:J,8,FALSE))</f>
        <v>7_5_31_2023</v>
      </c>
    </row>
    <row r="643" spans="1:18" x14ac:dyDescent="0.2">
      <c r="A643" t="s">
        <v>164</v>
      </c>
      <c r="C643">
        <f t="shared" ref="C643:C706" si="41">VALUE(IF(B643="",LEFT(A643,FIND("-",A643)-1),B643))</f>
        <v>510</v>
      </c>
      <c r="D643" t="str">
        <f t="shared" ref="D643:D706" si="42">C643&amp;" ("&amp;M643&amp;")"</f>
        <v>510 (1)</v>
      </c>
      <c r="E643">
        <v>20.143000000000001</v>
      </c>
      <c r="F643">
        <v>20.14</v>
      </c>
      <c r="G643">
        <f>IFERROR(VLOOKUP(F643,'rt.comb'!$A:$B,2,FALSE),F643)</f>
        <v>20.14</v>
      </c>
      <c r="H643" t="str">
        <f>IFERROR(VLOOKUP(G643,compounds!$A:$D,4,FALSE),"")</f>
        <v/>
      </c>
      <c r="I643">
        <v>1148252</v>
      </c>
      <c r="J643" s="4">
        <f t="shared" si="40"/>
        <v>38356036</v>
      </c>
      <c r="K643" s="4">
        <f>VLOOKUP($C643,rosie!$B$7:$D$38,2,FALSE)</f>
        <v>4.93</v>
      </c>
      <c r="L643" s="4">
        <f>VLOOKUP(C643,rosie!$B$7:$F$66,5,FALSE)</f>
        <v>1.07</v>
      </c>
      <c r="M643" s="4">
        <f>VLOOKUP($C643,rosie!$B$7:$D$38,3,FALSE)</f>
        <v>1</v>
      </c>
      <c r="N643" s="4" t="str">
        <f>VLOOKUP($C643,rosie!$B$7:$E$38,4,FALSE)</f>
        <v>l</v>
      </c>
      <c r="O643" s="4">
        <f t="shared" ref="O643:O706" si="43">IFERROR((30/J643*I643)/K643/Q643,0)</f>
        <v>9.1085203455309835E-2</v>
      </c>
      <c r="P643" s="4">
        <f>VLOOKUP(A643,RESULTS!$A:$M,13,FALSE)</f>
        <v>1</v>
      </c>
      <c r="Q643" s="4">
        <v>2</v>
      </c>
      <c r="R643" s="4" t="str">
        <f>IF(VLOOKUP(C643,rosie!B:J,8,FALSE)=0,"x_x_x_x",VLOOKUP(C643,rosie!B:J,8,FALSE))</f>
        <v>7_5_31_2023</v>
      </c>
    </row>
    <row r="644" spans="1:18" x14ac:dyDescent="0.2">
      <c r="A644" t="s">
        <v>164</v>
      </c>
      <c r="C644">
        <f t="shared" si="41"/>
        <v>510</v>
      </c>
      <c r="D644" t="str">
        <f t="shared" si="42"/>
        <v>510 (1)</v>
      </c>
      <c r="E644">
        <v>20.628</v>
      </c>
      <c r="F644">
        <v>20.63</v>
      </c>
      <c r="G644">
        <f>IFERROR(VLOOKUP(F644,'rt.comb'!$A:$B,2,FALSE),F644)</f>
        <v>20.63</v>
      </c>
      <c r="H644" t="str">
        <f>IFERROR(VLOOKUP(G644,compounds!$A:$D,4,FALSE),"")</f>
        <v/>
      </c>
      <c r="I644">
        <v>2618591</v>
      </c>
      <c r="J644" s="4">
        <f t="shared" si="40"/>
        <v>38356036</v>
      </c>
      <c r="K644" s="4">
        <f>VLOOKUP($C644,rosie!$B$7:$D$38,2,FALSE)</f>
        <v>4.93</v>
      </c>
      <c r="L644" s="4">
        <f>VLOOKUP(C644,rosie!$B$7:$F$66,5,FALSE)</f>
        <v>1.07</v>
      </c>
      <c r="M644" s="4">
        <f>VLOOKUP($C644,rosie!$B$7:$D$38,3,FALSE)</f>
        <v>1</v>
      </c>
      <c r="N644" s="4" t="str">
        <f>VLOOKUP($C644,rosie!$B$7:$E$38,4,FALSE)</f>
        <v>l</v>
      </c>
      <c r="O644" s="4">
        <f t="shared" si="43"/>
        <v>0.20771999003811292</v>
      </c>
      <c r="P644" s="4">
        <f>VLOOKUP(A644,RESULTS!$A:$M,13,FALSE)</f>
        <v>1</v>
      </c>
      <c r="Q644" s="4">
        <v>2</v>
      </c>
      <c r="R644" s="4" t="str">
        <f>IF(VLOOKUP(C644,rosie!B:J,8,FALSE)=0,"x_x_x_x",VLOOKUP(C644,rosie!B:J,8,FALSE))</f>
        <v>7_5_31_2023</v>
      </c>
    </row>
    <row r="645" spans="1:18" x14ac:dyDescent="0.2">
      <c r="A645" t="s">
        <v>164</v>
      </c>
      <c r="C645">
        <f t="shared" si="41"/>
        <v>510</v>
      </c>
      <c r="D645" t="str">
        <f t="shared" si="42"/>
        <v>510 (1)</v>
      </c>
      <c r="E645">
        <v>20.902000000000001</v>
      </c>
      <c r="F645">
        <v>20.9</v>
      </c>
      <c r="G645">
        <f>IFERROR(VLOOKUP(F645,'rt.comb'!$A:$B,2,FALSE),F645)</f>
        <v>20.9</v>
      </c>
      <c r="H645" t="str">
        <f>IFERROR(VLOOKUP(G645,compounds!$A:$D,4,FALSE),"")</f>
        <v>2undecanal</v>
      </c>
      <c r="I645">
        <v>5245367</v>
      </c>
      <c r="J645" s="4">
        <f t="shared" si="40"/>
        <v>38356036</v>
      </c>
      <c r="K645" s="4">
        <f>VLOOKUP($C645,rosie!$B$7:$D$38,2,FALSE)</f>
        <v>4.93</v>
      </c>
      <c r="L645" s="4">
        <f>VLOOKUP(C645,rosie!$B$7:$F$66,5,FALSE)</f>
        <v>1.07</v>
      </c>
      <c r="M645" s="4">
        <f>VLOOKUP($C645,rosie!$B$7:$D$38,3,FALSE)</f>
        <v>1</v>
      </c>
      <c r="N645" s="4" t="str">
        <f>VLOOKUP($C645,rosie!$B$7:$E$38,4,FALSE)</f>
        <v>l</v>
      </c>
      <c r="O645" s="4">
        <f t="shared" si="43"/>
        <v>0.41608925601067387</v>
      </c>
      <c r="P645" s="4">
        <f>VLOOKUP(A645,RESULTS!$A:$M,13,FALSE)</f>
        <v>1</v>
      </c>
      <c r="Q645" s="4">
        <v>2</v>
      </c>
      <c r="R645" s="4" t="str">
        <f>IF(VLOOKUP(C645,rosie!B:J,8,FALSE)=0,"x_x_x_x",VLOOKUP(C645,rosie!B:J,8,FALSE))</f>
        <v>7_5_31_2023</v>
      </c>
    </row>
    <row r="646" spans="1:18" x14ac:dyDescent="0.2">
      <c r="A646" t="s">
        <v>164</v>
      </c>
      <c r="C646">
        <f t="shared" si="41"/>
        <v>510</v>
      </c>
      <c r="D646" t="str">
        <f t="shared" si="42"/>
        <v>510 (1)</v>
      </c>
      <c r="E646">
        <v>21.327000000000002</v>
      </c>
      <c r="F646">
        <v>21.33</v>
      </c>
      <c r="G646">
        <f>IFERROR(VLOOKUP(F646,'rt.comb'!$A:$B,2,FALSE),F646)</f>
        <v>21.33</v>
      </c>
      <c r="H646" t="str">
        <f>IFERROR(VLOOKUP(G646,compounds!$A:$D,4,FALSE),"")</f>
        <v/>
      </c>
      <c r="I646">
        <v>6975483</v>
      </c>
      <c r="J646" s="4">
        <f t="shared" si="40"/>
        <v>38356036</v>
      </c>
      <c r="K646" s="4">
        <f>VLOOKUP($C646,rosie!$B$7:$D$38,2,FALSE)</f>
        <v>4.93</v>
      </c>
      <c r="L646" s="4">
        <f>VLOOKUP(C646,rosie!$B$7:$F$66,5,FALSE)</f>
        <v>1.07</v>
      </c>
      <c r="M646" s="4">
        <f>VLOOKUP($C646,rosie!$B$7:$D$38,3,FALSE)</f>
        <v>1</v>
      </c>
      <c r="N646" s="4" t="str">
        <f>VLOOKUP($C646,rosie!$B$7:$E$38,4,FALSE)</f>
        <v>l</v>
      </c>
      <c r="O646" s="4">
        <f t="shared" si="43"/>
        <v>0.55333087880888088</v>
      </c>
      <c r="P646" s="4">
        <f>VLOOKUP(A646,RESULTS!$A:$M,13,FALSE)</f>
        <v>1</v>
      </c>
      <c r="Q646" s="4">
        <v>2</v>
      </c>
      <c r="R646" s="4" t="str">
        <f>IF(VLOOKUP(C646,rosie!B:J,8,FALSE)=0,"x_x_x_x",VLOOKUP(C646,rosie!B:J,8,FALSE))</f>
        <v>7_5_31_2023</v>
      </c>
    </row>
    <row r="647" spans="1:18" x14ac:dyDescent="0.2">
      <c r="A647" t="s">
        <v>164</v>
      </c>
      <c r="C647">
        <f t="shared" si="41"/>
        <v>510</v>
      </c>
      <c r="D647" t="str">
        <f t="shared" si="42"/>
        <v>510 (1)</v>
      </c>
      <c r="E647">
        <v>21.632999999999999</v>
      </c>
      <c r="F647">
        <v>21.63</v>
      </c>
      <c r="G647">
        <f>IFERROR(VLOOKUP(F647,'rt.comb'!$A:$B,2,FALSE),F647)</f>
        <v>21.63</v>
      </c>
      <c r="H647" t="str">
        <f>IFERROR(VLOOKUP(G647,compounds!$A:$D,4,FALSE),"")</f>
        <v/>
      </c>
      <c r="I647">
        <v>6017717</v>
      </c>
      <c r="J647" s="4">
        <f t="shared" si="40"/>
        <v>38356036</v>
      </c>
      <c r="K647" s="4">
        <f>VLOOKUP($C647,rosie!$B$7:$D$38,2,FALSE)</f>
        <v>4.93</v>
      </c>
      <c r="L647" s="4">
        <f>VLOOKUP(C647,rosie!$B$7:$F$66,5,FALSE)</f>
        <v>1.07</v>
      </c>
      <c r="M647" s="4">
        <f>VLOOKUP($C647,rosie!$B$7:$D$38,3,FALSE)</f>
        <v>1</v>
      </c>
      <c r="N647" s="4" t="str">
        <f>VLOOKUP($C647,rosie!$B$7:$E$38,4,FALSE)</f>
        <v>l</v>
      </c>
      <c r="O647" s="4">
        <f t="shared" si="43"/>
        <v>0.4773559961415062</v>
      </c>
      <c r="P647" s="4">
        <f>VLOOKUP(A647,RESULTS!$A:$M,13,FALSE)</f>
        <v>1</v>
      </c>
      <c r="Q647" s="4">
        <v>2</v>
      </c>
      <c r="R647" s="4" t="str">
        <f>IF(VLOOKUP(C647,rosie!B:J,8,FALSE)=0,"x_x_x_x",VLOOKUP(C647,rosie!B:J,8,FALSE))</f>
        <v>7_5_31_2023</v>
      </c>
    </row>
    <row r="648" spans="1:18" x14ac:dyDescent="0.2">
      <c r="A648" t="s">
        <v>164</v>
      </c>
      <c r="C648">
        <f t="shared" si="41"/>
        <v>510</v>
      </c>
      <c r="D648" t="str">
        <f t="shared" si="42"/>
        <v>510 (1)</v>
      </c>
      <c r="E648">
        <v>21.837</v>
      </c>
      <c r="F648">
        <v>21.84</v>
      </c>
      <c r="G648">
        <f>IFERROR(VLOOKUP(F648,'rt.comb'!$A:$B,2,FALSE),F648)</f>
        <v>21.84</v>
      </c>
      <c r="H648" t="str">
        <f>IFERROR(VLOOKUP(G648,compounds!$A:$D,4,FALSE),"")</f>
        <v>tetradecane</v>
      </c>
      <c r="I648">
        <v>56236267</v>
      </c>
      <c r="J648" s="4">
        <f t="shared" si="40"/>
        <v>38356036</v>
      </c>
      <c r="K648" s="4">
        <f>VLOOKUP($C648,rosie!$B$7:$D$38,2,FALSE)</f>
        <v>4.93</v>
      </c>
      <c r="L648" s="4">
        <f>VLOOKUP(C648,rosie!$B$7:$F$66,5,FALSE)</f>
        <v>1.07</v>
      </c>
      <c r="M648" s="4">
        <f>VLOOKUP($C648,rosie!$B$7:$D$38,3,FALSE)</f>
        <v>1</v>
      </c>
      <c r="N648" s="4" t="str">
        <f>VLOOKUP($C648,rosie!$B$7:$E$38,4,FALSE)</f>
        <v>l</v>
      </c>
      <c r="O648" s="4">
        <f t="shared" si="43"/>
        <v>4.4609474412081385</v>
      </c>
      <c r="P648" s="4">
        <f>VLOOKUP(A648,RESULTS!$A:$M,13,FALSE)</f>
        <v>1</v>
      </c>
      <c r="Q648" s="4">
        <v>2</v>
      </c>
      <c r="R648" s="4" t="str">
        <f>IF(VLOOKUP(C648,rosie!B:J,8,FALSE)=0,"x_x_x_x",VLOOKUP(C648,rosie!B:J,8,FALSE))</f>
        <v>7_5_31_2023</v>
      </c>
    </row>
    <row r="649" spans="1:18" x14ac:dyDescent="0.2">
      <c r="A649" t="s">
        <v>164</v>
      </c>
      <c r="C649">
        <f t="shared" si="41"/>
        <v>510</v>
      </c>
      <c r="D649" t="str">
        <f t="shared" si="42"/>
        <v>510 (1)</v>
      </c>
      <c r="E649">
        <v>21.981000000000002</v>
      </c>
      <c r="F649">
        <v>21.98</v>
      </c>
      <c r="G649">
        <f>IFERROR(VLOOKUP(F649,'rt.comb'!$A:$B,2,FALSE),F649)</f>
        <v>21.98</v>
      </c>
      <c r="H649" t="str">
        <f>IFERROR(VLOOKUP(G649,compounds!$A:$D,4,FALSE),"")</f>
        <v/>
      </c>
      <c r="I649">
        <v>5023964</v>
      </c>
      <c r="J649" s="4">
        <f t="shared" si="40"/>
        <v>38356036</v>
      </c>
      <c r="K649" s="4">
        <f>VLOOKUP($C649,rosie!$B$7:$D$38,2,FALSE)</f>
        <v>4.93</v>
      </c>
      <c r="L649" s="4">
        <f>VLOOKUP(C649,rosie!$B$7:$F$66,5,FALSE)</f>
        <v>1.07</v>
      </c>
      <c r="M649" s="4">
        <f>VLOOKUP($C649,rosie!$B$7:$D$38,3,FALSE)</f>
        <v>1</v>
      </c>
      <c r="N649" s="4" t="str">
        <f>VLOOKUP($C649,rosie!$B$7:$E$38,4,FALSE)</f>
        <v>l</v>
      </c>
      <c r="O649" s="4">
        <f t="shared" si="43"/>
        <v>0.39852644114023078</v>
      </c>
      <c r="P649" s="4">
        <f>VLOOKUP(A649,RESULTS!$A:$M,13,FALSE)</f>
        <v>1</v>
      </c>
      <c r="Q649" s="4">
        <v>2</v>
      </c>
      <c r="R649" s="4" t="str">
        <f>IF(VLOOKUP(C649,rosie!B:J,8,FALSE)=0,"x_x_x_x",VLOOKUP(C649,rosie!B:J,8,FALSE))</f>
        <v>7_5_31_2023</v>
      </c>
    </row>
    <row r="650" spans="1:18" x14ac:dyDescent="0.2">
      <c r="A650" t="s">
        <v>164</v>
      </c>
      <c r="C650">
        <f t="shared" si="41"/>
        <v>510</v>
      </c>
      <c r="D650" t="str">
        <f t="shared" si="42"/>
        <v>510 (1)</v>
      </c>
      <c r="E650">
        <v>22.076000000000001</v>
      </c>
      <c r="F650">
        <v>22.08</v>
      </c>
      <c r="G650">
        <f>IFERROR(VLOOKUP(F650,'rt.comb'!$A:$B,2,FALSE),F650)</f>
        <v>22.07</v>
      </c>
      <c r="H650" t="str">
        <f>IFERROR(VLOOKUP(G650,compounds!$A:$D,4,FALSE),"")</f>
        <v>dodecanal</v>
      </c>
      <c r="I650">
        <v>13326347</v>
      </c>
      <c r="J650" s="4">
        <f t="shared" si="40"/>
        <v>38356036</v>
      </c>
      <c r="K650" s="4">
        <f>VLOOKUP($C650,rosie!$B$7:$D$38,2,FALSE)</f>
        <v>4.93</v>
      </c>
      <c r="L650" s="4">
        <f>VLOOKUP(C650,rosie!$B$7:$F$66,5,FALSE)</f>
        <v>1.07</v>
      </c>
      <c r="M650" s="4">
        <f>VLOOKUP($C650,rosie!$B$7:$D$38,3,FALSE)</f>
        <v>1</v>
      </c>
      <c r="N650" s="4" t="str">
        <f>VLOOKUP($C650,rosie!$B$7:$E$38,4,FALSE)</f>
        <v>l</v>
      </c>
      <c r="O650" s="4">
        <f t="shared" si="43"/>
        <v>1.0571137936716488</v>
      </c>
      <c r="P650" s="4">
        <f>VLOOKUP(A650,RESULTS!$A:$M,13,FALSE)</f>
        <v>1</v>
      </c>
      <c r="Q650" s="4">
        <v>2</v>
      </c>
      <c r="R650" s="4" t="str">
        <f>IF(VLOOKUP(C650,rosie!B:J,8,FALSE)=0,"x_x_x_x",VLOOKUP(C650,rosie!B:J,8,FALSE))</f>
        <v>7_5_31_2023</v>
      </c>
    </row>
    <row r="651" spans="1:18" x14ac:dyDescent="0.2">
      <c r="A651" t="s">
        <v>164</v>
      </c>
      <c r="C651">
        <f t="shared" si="41"/>
        <v>510</v>
      </c>
      <c r="D651" t="str">
        <f t="shared" si="42"/>
        <v>510 (1)</v>
      </c>
      <c r="E651">
        <v>22.286000000000001</v>
      </c>
      <c r="F651">
        <v>22.29</v>
      </c>
      <c r="G651">
        <f>IFERROR(VLOOKUP(F651,'rt.comb'!$A:$B,2,FALSE),F651)</f>
        <v>22.29</v>
      </c>
      <c r="H651" t="str">
        <f>IFERROR(VLOOKUP(G651,compounds!$A:$D,4,FALSE),"")</f>
        <v>tetramethyldiol</v>
      </c>
      <c r="I651">
        <v>7359781</v>
      </c>
      <c r="J651" s="4">
        <f t="shared" si="40"/>
        <v>38356036</v>
      </c>
      <c r="K651" s="4">
        <f>VLOOKUP($C651,rosie!$B$7:$D$38,2,FALSE)</f>
        <v>4.93</v>
      </c>
      <c r="L651" s="4">
        <f>VLOOKUP(C651,rosie!$B$7:$F$66,5,FALSE)</f>
        <v>1.07</v>
      </c>
      <c r="M651" s="4">
        <f>VLOOKUP($C651,rosie!$B$7:$D$38,3,FALSE)</f>
        <v>1</v>
      </c>
      <c r="N651" s="4" t="str">
        <f>VLOOKUP($C651,rosie!$B$7:$E$38,4,FALSE)</f>
        <v>l</v>
      </c>
      <c r="O651" s="4">
        <f t="shared" si="43"/>
        <v>0.58381535566367293</v>
      </c>
      <c r="P651" s="4">
        <f>VLOOKUP(A651,RESULTS!$A:$M,13,FALSE)</f>
        <v>1</v>
      </c>
      <c r="Q651" s="4">
        <v>2</v>
      </c>
      <c r="R651" s="4" t="str">
        <f>IF(VLOOKUP(C651,rosie!B:J,8,FALSE)=0,"x_x_x_x",VLOOKUP(C651,rosie!B:J,8,FALSE))</f>
        <v>7_5_31_2023</v>
      </c>
    </row>
    <row r="652" spans="1:18" x14ac:dyDescent="0.2">
      <c r="A652" t="s">
        <v>164</v>
      </c>
      <c r="C652">
        <f t="shared" si="41"/>
        <v>510</v>
      </c>
      <c r="D652" t="str">
        <f t="shared" si="42"/>
        <v>510 (1)</v>
      </c>
      <c r="E652">
        <v>22.696999999999999</v>
      </c>
      <c r="F652">
        <v>22.7</v>
      </c>
      <c r="G652">
        <f>IFERROR(VLOOKUP(F652,'rt.comb'!$A:$B,2,FALSE),F652)</f>
        <v>22.7</v>
      </c>
      <c r="H652" t="str">
        <f>IFERROR(VLOOKUP(G652,compounds!$A:$D,4,FALSE),"")</f>
        <v/>
      </c>
      <c r="I652">
        <v>2177786</v>
      </c>
      <c r="J652" s="4">
        <f t="shared" si="40"/>
        <v>38356036</v>
      </c>
      <c r="K652" s="4">
        <f>VLOOKUP($C652,rosie!$B$7:$D$38,2,FALSE)</f>
        <v>4.93</v>
      </c>
      <c r="L652" s="4">
        <f>VLOOKUP(C652,rosie!$B$7:$F$66,5,FALSE)</f>
        <v>1.07</v>
      </c>
      <c r="M652" s="4">
        <f>VLOOKUP($C652,rosie!$B$7:$D$38,3,FALSE)</f>
        <v>1</v>
      </c>
      <c r="N652" s="4" t="str">
        <f>VLOOKUP($C652,rosie!$B$7:$E$38,4,FALSE)</f>
        <v>l</v>
      </c>
      <c r="O652" s="4">
        <f t="shared" si="43"/>
        <v>0.17275308982011386</v>
      </c>
      <c r="P652" s="4">
        <f>VLOOKUP(A652,RESULTS!$A:$M,13,FALSE)</f>
        <v>1</v>
      </c>
      <c r="Q652" s="4">
        <v>2</v>
      </c>
      <c r="R652" s="4" t="str">
        <f>IF(VLOOKUP(C652,rosie!B:J,8,FALSE)=0,"x_x_x_x",VLOOKUP(C652,rosie!B:J,8,FALSE))</f>
        <v>7_5_31_2023</v>
      </c>
    </row>
    <row r="653" spans="1:18" x14ac:dyDescent="0.2">
      <c r="A653" t="s">
        <v>164</v>
      </c>
      <c r="C653">
        <f t="shared" si="41"/>
        <v>510</v>
      </c>
      <c r="D653" t="str">
        <f t="shared" si="42"/>
        <v>510 (1)</v>
      </c>
      <c r="E653">
        <v>23.844999999999999</v>
      </c>
      <c r="F653">
        <v>23.85</v>
      </c>
      <c r="G653">
        <f>IFERROR(VLOOKUP(F653,'rt.comb'!$A:$B,2,FALSE),F653)</f>
        <v>23.85</v>
      </c>
      <c r="H653" t="str">
        <f>IFERROR(VLOOKUP(G653,compounds!$A:$D,4,FALSE),"")</f>
        <v/>
      </c>
      <c r="I653">
        <v>3816696</v>
      </c>
      <c r="J653" s="4">
        <f t="shared" si="40"/>
        <v>38356036</v>
      </c>
      <c r="K653" s="4">
        <f>VLOOKUP($C653,rosie!$B$7:$D$38,2,FALSE)</f>
        <v>4.93</v>
      </c>
      <c r="L653" s="4">
        <f>VLOOKUP(C653,rosie!$B$7:$F$66,5,FALSE)</f>
        <v>1.07</v>
      </c>
      <c r="M653" s="4">
        <f>VLOOKUP($C653,rosie!$B$7:$D$38,3,FALSE)</f>
        <v>1</v>
      </c>
      <c r="N653" s="4" t="str">
        <f>VLOOKUP($C653,rosie!$B$7:$E$38,4,FALSE)</f>
        <v>l</v>
      </c>
      <c r="O653" s="4">
        <f t="shared" si="43"/>
        <v>0.30275978764858869</v>
      </c>
      <c r="P653" s="4">
        <f>VLOOKUP(A653,RESULTS!$A:$M,13,FALSE)</f>
        <v>1</v>
      </c>
      <c r="Q653" s="4">
        <v>2</v>
      </c>
      <c r="R653" s="4" t="str">
        <f>IF(VLOOKUP(C653,rosie!B:J,8,FALSE)=0,"x_x_x_x",VLOOKUP(C653,rosie!B:J,8,FALSE))</f>
        <v>7_5_31_2023</v>
      </c>
    </row>
    <row r="654" spans="1:18" x14ac:dyDescent="0.2">
      <c r="A654" t="s">
        <v>164</v>
      </c>
      <c r="C654">
        <f t="shared" si="41"/>
        <v>510</v>
      </c>
      <c r="D654" t="str">
        <f t="shared" si="42"/>
        <v>510 (1)</v>
      </c>
      <c r="E654">
        <v>24.145</v>
      </c>
      <c r="F654">
        <v>24.15</v>
      </c>
      <c r="G654">
        <f>IFERROR(VLOOKUP(F654,'rt.comb'!$A:$B,2,FALSE),F654)</f>
        <v>24.15</v>
      </c>
      <c r="H654" t="str">
        <f>IFERROR(VLOOKUP(G654,compounds!$A:$D,4,FALSE),"")</f>
        <v/>
      </c>
      <c r="I654">
        <v>5373696</v>
      </c>
      <c r="J654" s="4">
        <f t="shared" si="40"/>
        <v>38356036</v>
      </c>
      <c r="K654" s="4">
        <f>VLOOKUP($C654,rosie!$B$7:$D$38,2,FALSE)</f>
        <v>4.93</v>
      </c>
      <c r="L654" s="4">
        <f>VLOOKUP(C654,rosie!$B$7:$F$66,5,FALSE)</f>
        <v>1.07</v>
      </c>
      <c r="M654" s="4">
        <f>VLOOKUP($C654,rosie!$B$7:$D$38,3,FALSE)</f>
        <v>1</v>
      </c>
      <c r="N654" s="4" t="str">
        <f>VLOOKUP($C654,rosie!$B$7:$E$38,4,FALSE)</f>
        <v>l</v>
      </c>
      <c r="O654" s="4">
        <f t="shared" si="43"/>
        <v>0.42626896662665048</v>
      </c>
      <c r="P654" s="4">
        <f>VLOOKUP(A654,RESULTS!$A:$M,13,FALSE)</f>
        <v>1</v>
      </c>
      <c r="Q654" s="4">
        <v>2</v>
      </c>
      <c r="R654" s="4" t="str">
        <f>IF(VLOOKUP(C654,rosie!B:J,8,FALSE)=0,"x_x_x_x",VLOOKUP(C654,rosie!B:J,8,FALSE))</f>
        <v>7_5_31_2023</v>
      </c>
    </row>
    <row r="655" spans="1:18" x14ac:dyDescent="0.2">
      <c r="A655" t="s">
        <v>164</v>
      </c>
      <c r="C655">
        <f t="shared" si="41"/>
        <v>510</v>
      </c>
      <c r="D655" t="str">
        <f t="shared" si="42"/>
        <v>510 (1)</v>
      </c>
      <c r="E655">
        <v>24.331</v>
      </c>
      <c r="F655">
        <v>24.33</v>
      </c>
      <c r="G655">
        <f>IFERROR(VLOOKUP(F655,'rt.comb'!$A:$B,2,FALSE),F655)</f>
        <v>24.33</v>
      </c>
      <c r="H655" t="str">
        <f>IFERROR(VLOOKUP(G655,compounds!$A:$D,4,FALSE),"")</f>
        <v>pentadecane</v>
      </c>
      <c r="I655">
        <v>65843410</v>
      </c>
      <c r="J655" s="4">
        <f t="shared" si="40"/>
        <v>38356036</v>
      </c>
      <c r="K655" s="4">
        <f>VLOOKUP($C655,rosie!$B$7:$D$38,2,FALSE)</f>
        <v>4.93</v>
      </c>
      <c r="L655" s="4">
        <f>VLOOKUP(C655,rosie!$B$7:$F$66,5,FALSE)</f>
        <v>1.07</v>
      </c>
      <c r="M655" s="4">
        <f>VLOOKUP($C655,rosie!$B$7:$D$38,3,FALSE)</f>
        <v>1</v>
      </c>
      <c r="N655" s="4" t="str">
        <f>VLOOKUP($C655,rosie!$B$7:$E$38,4,FALSE)</f>
        <v>l</v>
      </c>
      <c r="O655" s="4">
        <f t="shared" si="43"/>
        <v>5.2230350097725786</v>
      </c>
      <c r="P655" s="4">
        <f>VLOOKUP(A655,RESULTS!$A:$M,13,FALSE)</f>
        <v>1</v>
      </c>
      <c r="Q655" s="4">
        <v>2</v>
      </c>
      <c r="R655" s="4" t="str">
        <f>IF(VLOOKUP(C655,rosie!B:J,8,FALSE)=0,"x_x_x_x",VLOOKUP(C655,rosie!B:J,8,FALSE))</f>
        <v>7_5_31_2023</v>
      </c>
    </row>
    <row r="656" spans="1:18" x14ac:dyDescent="0.2">
      <c r="A656" t="s">
        <v>164</v>
      </c>
      <c r="C656">
        <f t="shared" si="41"/>
        <v>510</v>
      </c>
      <c r="D656" t="str">
        <f t="shared" si="42"/>
        <v>510 (1)</v>
      </c>
      <c r="E656">
        <v>24.603000000000002</v>
      </c>
      <c r="F656">
        <v>24.6</v>
      </c>
      <c r="G656">
        <f>IFERROR(VLOOKUP(F656,'rt.comb'!$A:$B,2,FALSE),F656)</f>
        <v>24.6</v>
      </c>
      <c r="H656" t="str">
        <f>IFERROR(VLOOKUP(G656,compounds!$A:$D,4,FALSE),"")</f>
        <v>tridecanal</v>
      </c>
      <c r="I656">
        <v>27129723</v>
      </c>
      <c r="J656" s="4">
        <f t="shared" si="40"/>
        <v>38356036</v>
      </c>
      <c r="K656" s="4">
        <f>VLOOKUP($C656,rosie!$B$7:$D$38,2,FALSE)</f>
        <v>4.93</v>
      </c>
      <c r="L656" s="4">
        <f>VLOOKUP(C656,rosie!$B$7:$F$66,5,FALSE)</f>
        <v>1.07</v>
      </c>
      <c r="M656" s="4">
        <f>VLOOKUP($C656,rosie!$B$7:$D$38,3,FALSE)</f>
        <v>1</v>
      </c>
      <c r="N656" s="4" t="str">
        <f>VLOOKUP($C656,rosie!$B$7:$E$38,4,FALSE)</f>
        <v>l</v>
      </c>
      <c r="O656" s="4">
        <f t="shared" si="43"/>
        <v>2.1520679599436354</v>
      </c>
      <c r="P656" s="4">
        <f>VLOOKUP(A656,RESULTS!$A:$M,13,FALSE)</f>
        <v>1</v>
      </c>
      <c r="Q656" s="4">
        <v>2</v>
      </c>
      <c r="R656" s="4" t="str">
        <f>IF(VLOOKUP(C656,rosie!B:J,8,FALSE)=0,"x_x_x_x",VLOOKUP(C656,rosie!B:J,8,FALSE))</f>
        <v>7_5_31_2023</v>
      </c>
    </row>
    <row r="657" spans="1:18" x14ac:dyDescent="0.2">
      <c r="A657" t="s">
        <v>164</v>
      </c>
      <c r="C657">
        <f t="shared" si="41"/>
        <v>510</v>
      </c>
      <c r="D657" t="str">
        <f t="shared" si="42"/>
        <v>510 (1)</v>
      </c>
      <c r="E657">
        <v>25.091999999999999</v>
      </c>
      <c r="F657">
        <v>25.09</v>
      </c>
      <c r="G657">
        <f>IFERROR(VLOOKUP(F657,'rt.comb'!$A:$B,2,FALSE),F657)</f>
        <v>25.09</v>
      </c>
      <c r="H657" t="str">
        <f>IFERROR(VLOOKUP(G657,compounds!$A:$D,4,FALSE),"")</f>
        <v/>
      </c>
      <c r="I657">
        <v>3785263</v>
      </c>
      <c r="J657" s="4">
        <f t="shared" si="40"/>
        <v>38356036</v>
      </c>
      <c r="K657" s="4">
        <f>VLOOKUP($C657,rosie!$B$7:$D$38,2,FALSE)</f>
        <v>4.93</v>
      </c>
      <c r="L657" s="4">
        <f>VLOOKUP(C657,rosie!$B$7:$F$66,5,FALSE)</f>
        <v>1.07</v>
      </c>
      <c r="M657" s="4">
        <f>VLOOKUP($C657,rosie!$B$7:$D$38,3,FALSE)</f>
        <v>1</v>
      </c>
      <c r="N657" s="4" t="str">
        <f>VLOOKUP($C657,rosie!$B$7:$E$38,4,FALSE)</f>
        <v>l</v>
      </c>
      <c r="O657" s="4">
        <f t="shared" si="43"/>
        <v>0.30026636181505151</v>
      </c>
      <c r="P657" s="4">
        <f>VLOOKUP(A657,RESULTS!$A:$M,13,FALSE)</f>
        <v>1</v>
      </c>
      <c r="Q657" s="4">
        <v>2</v>
      </c>
      <c r="R657" s="4" t="str">
        <f>IF(VLOOKUP(C657,rosie!B:J,8,FALSE)=0,"x_x_x_x",VLOOKUP(C657,rosie!B:J,8,FALSE))</f>
        <v>7_5_31_2023</v>
      </c>
    </row>
    <row r="658" spans="1:18" x14ac:dyDescent="0.2">
      <c r="A658" t="s">
        <v>164</v>
      </c>
      <c r="C658">
        <f t="shared" si="41"/>
        <v>510</v>
      </c>
      <c r="D658" t="str">
        <f t="shared" si="42"/>
        <v>510 (1)</v>
      </c>
      <c r="E658">
        <v>26.07</v>
      </c>
      <c r="F658">
        <v>26.07</v>
      </c>
      <c r="G658">
        <f>IFERROR(VLOOKUP(F658,'rt.comb'!$A:$B,2,FALSE),F658)</f>
        <v>26.07</v>
      </c>
      <c r="H658" t="str">
        <f>IFERROR(VLOOKUP(G658,compounds!$A:$D,4,FALSE),"")</f>
        <v/>
      </c>
      <c r="I658">
        <v>2357337</v>
      </c>
      <c r="J658" s="4">
        <f t="shared" si="40"/>
        <v>38356036</v>
      </c>
      <c r="K658" s="4">
        <f>VLOOKUP($C658,rosie!$B$7:$D$38,2,FALSE)</f>
        <v>4.93</v>
      </c>
      <c r="L658" s="4">
        <f>VLOOKUP(C658,rosie!$B$7:$F$66,5,FALSE)</f>
        <v>1.07</v>
      </c>
      <c r="M658" s="4">
        <f>VLOOKUP($C658,rosie!$B$7:$D$38,3,FALSE)</f>
        <v>1</v>
      </c>
      <c r="N658" s="4" t="str">
        <f>VLOOKUP($C658,rosie!$B$7:$E$38,4,FALSE)</f>
        <v>l</v>
      </c>
      <c r="O658" s="4">
        <f t="shared" si="43"/>
        <v>0.18699599065164244</v>
      </c>
      <c r="P658" s="4">
        <f>VLOOKUP(A658,RESULTS!$A:$M,13,FALSE)</f>
        <v>1</v>
      </c>
      <c r="Q658" s="4">
        <v>2</v>
      </c>
      <c r="R658" s="4" t="str">
        <f>IF(VLOOKUP(C658,rosie!B:J,8,FALSE)=0,"x_x_x_x",VLOOKUP(C658,rosie!B:J,8,FALSE))</f>
        <v>7_5_31_2023</v>
      </c>
    </row>
    <row r="659" spans="1:18" x14ac:dyDescent="0.2">
      <c r="A659" t="s">
        <v>164</v>
      </c>
      <c r="C659">
        <f t="shared" si="41"/>
        <v>510</v>
      </c>
      <c r="D659" t="str">
        <f t="shared" si="42"/>
        <v>510 (1)</v>
      </c>
      <c r="E659">
        <v>26.692</v>
      </c>
      <c r="F659">
        <v>26.69</v>
      </c>
      <c r="G659">
        <f>IFERROR(VLOOKUP(F659,'rt.comb'!$A:$B,2,FALSE),F659)</f>
        <v>26.69</v>
      </c>
      <c r="H659" t="str">
        <f>IFERROR(VLOOKUP(G659,compounds!$A:$D,4,FALSE),"")</f>
        <v/>
      </c>
      <c r="I659">
        <v>14372096</v>
      </c>
      <c r="J659" s="4">
        <f t="shared" si="40"/>
        <v>38356036</v>
      </c>
      <c r="K659" s="4">
        <f>VLOOKUP($C659,rosie!$B$7:$D$38,2,FALSE)</f>
        <v>4.93</v>
      </c>
      <c r="L659" s="4">
        <f>VLOOKUP(C659,rosie!$B$7:$F$66,5,FALSE)</f>
        <v>1.07</v>
      </c>
      <c r="M659" s="4">
        <f>VLOOKUP($C659,rosie!$B$7:$D$38,3,FALSE)</f>
        <v>1</v>
      </c>
      <c r="N659" s="4" t="str">
        <f>VLOOKUP($C659,rosie!$B$7:$E$38,4,FALSE)</f>
        <v>l</v>
      </c>
      <c r="O659" s="4">
        <f t="shared" si="43"/>
        <v>1.1400679365150199</v>
      </c>
      <c r="P659" s="4">
        <f>VLOOKUP(A659,RESULTS!$A:$M,13,FALSE)</f>
        <v>1</v>
      </c>
      <c r="Q659" s="4">
        <v>2</v>
      </c>
      <c r="R659" s="4" t="str">
        <f>IF(VLOOKUP(C659,rosie!B:J,8,FALSE)=0,"x_x_x_x",VLOOKUP(C659,rosie!B:J,8,FALSE))</f>
        <v>7_5_31_2023</v>
      </c>
    </row>
    <row r="660" spans="1:18" x14ac:dyDescent="0.2">
      <c r="A660" t="s">
        <v>164</v>
      </c>
      <c r="C660">
        <f t="shared" si="41"/>
        <v>510</v>
      </c>
      <c r="D660" t="str">
        <f t="shared" si="42"/>
        <v>510 (1)</v>
      </c>
      <c r="E660">
        <v>26.992999999999999</v>
      </c>
      <c r="F660">
        <v>26.99</v>
      </c>
      <c r="G660">
        <f>IFERROR(VLOOKUP(F660,'rt.comb'!$A:$B,2,FALSE),F660)</f>
        <v>26.99</v>
      </c>
      <c r="H660" t="str">
        <f>IFERROR(VLOOKUP(G660,compounds!$A:$D,4,FALSE),"")</f>
        <v>tetradecanal</v>
      </c>
      <c r="I660">
        <v>24126918</v>
      </c>
      <c r="J660" s="4">
        <f t="shared" si="40"/>
        <v>38356036</v>
      </c>
      <c r="K660" s="4">
        <f>VLOOKUP($C660,rosie!$B$7:$D$38,2,FALSE)</f>
        <v>4.93</v>
      </c>
      <c r="L660" s="4">
        <f>VLOOKUP(C660,rosie!$B$7:$F$66,5,FALSE)</f>
        <v>1.07</v>
      </c>
      <c r="M660" s="4">
        <f>VLOOKUP($C660,rosie!$B$7:$D$38,3,FALSE)</f>
        <v>1</v>
      </c>
      <c r="N660" s="4" t="str">
        <f>VLOOKUP($C660,rosie!$B$7:$E$38,4,FALSE)</f>
        <v>l</v>
      </c>
      <c r="O660" s="4">
        <f t="shared" si="43"/>
        <v>1.9138701563590372</v>
      </c>
      <c r="P660" s="4">
        <f>VLOOKUP(A660,RESULTS!$A:$M,13,FALSE)</f>
        <v>1</v>
      </c>
      <c r="Q660" s="4">
        <v>2</v>
      </c>
      <c r="R660" s="4" t="str">
        <f>IF(VLOOKUP(C660,rosie!B:J,8,FALSE)=0,"x_x_x_x",VLOOKUP(C660,rosie!B:J,8,FALSE))</f>
        <v>7_5_31_2023</v>
      </c>
    </row>
    <row r="661" spans="1:18" x14ac:dyDescent="0.2">
      <c r="A661" t="s">
        <v>164</v>
      </c>
      <c r="C661">
        <f t="shared" si="41"/>
        <v>510</v>
      </c>
      <c r="D661" t="str">
        <f t="shared" si="42"/>
        <v>510 (1)</v>
      </c>
      <c r="E661">
        <v>28.209</v>
      </c>
      <c r="F661">
        <v>28.21</v>
      </c>
      <c r="G661">
        <f>IFERROR(VLOOKUP(F661,'rt.comb'!$A:$B,2,FALSE),F661)</f>
        <v>28.21</v>
      </c>
      <c r="H661" t="str">
        <f>IFERROR(VLOOKUP(G661,compounds!$A:$D,4,FALSE),"")</f>
        <v/>
      </c>
      <c r="I661">
        <v>38227645</v>
      </c>
      <c r="J661" s="4">
        <f t="shared" si="40"/>
        <v>38356036</v>
      </c>
      <c r="K661" s="4">
        <f>VLOOKUP($C661,rosie!$B$7:$D$38,2,FALSE)</f>
        <v>4.93</v>
      </c>
      <c r="L661" s="4">
        <f>VLOOKUP(C661,rosie!$B$7:$F$66,5,FALSE)</f>
        <v>1.07</v>
      </c>
      <c r="M661" s="4">
        <f>VLOOKUP($C661,rosie!$B$7:$D$38,3,FALSE)</f>
        <v>1</v>
      </c>
      <c r="N661" s="4" t="str">
        <f>VLOOKUP($C661,rosie!$B$7:$E$38,4,FALSE)</f>
        <v>l</v>
      </c>
      <c r="O661" s="4">
        <f t="shared" si="43"/>
        <v>3.0324117201122736</v>
      </c>
      <c r="P661" s="4">
        <f>VLOOKUP(A661,RESULTS!$A:$M,13,FALSE)</f>
        <v>1</v>
      </c>
      <c r="Q661" s="4">
        <v>2</v>
      </c>
      <c r="R661" s="4" t="str">
        <f>IF(VLOOKUP(C661,rosie!B:J,8,FALSE)=0,"x_x_x_x",VLOOKUP(C661,rosie!B:J,8,FALSE))</f>
        <v>7_5_31_2023</v>
      </c>
    </row>
    <row r="662" spans="1:18" x14ac:dyDescent="0.2">
      <c r="A662" t="s">
        <v>164</v>
      </c>
      <c r="C662">
        <f t="shared" si="41"/>
        <v>510</v>
      </c>
      <c r="D662" t="str">
        <f t="shared" si="42"/>
        <v>510 (1)</v>
      </c>
      <c r="E662">
        <v>28.36</v>
      </c>
      <c r="F662">
        <v>28.36</v>
      </c>
      <c r="G662">
        <f>IFERROR(VLOOKUP(F662,'rt.comb'!$A:$B,2,FALSE),F662)</f>
        <v>28.36</v>
      </c>
      <c r="H662" t="str">
        <f>IFERROR(VLOOKUP(G662,compounds!$A:$D,4,FALSE),"")</f>
        <v/>
      </c>
      <c r="I662">
        <v>3121801</v>
      </c>
      <c r="J662" s="4">
        <f t="shared" si="40"/>
        <v>38356036</v>
      </c>
      <c r="K662" s="4">
        <f>VLOOKUP($C662,rosie!$B$7:$D$38,2,FALSE)</f>
        <v>4.93</v>
      </c>
      <c r="L662" s="4">
        <f>VLOOKUP(C662,rosie!$B$7:$F$66,5,FALSE)</f>
        <v>1.07</v>
      </c>
      <c r="M662" s="4">
        <f>VLOOKUP($C662,rosie!$B$7:$D$38,3,FALSE)</f>
        <v>1</v>
      </c>
      <c r="N662" s="4" t="str">
        <f>VLOOKUP($C662,rosie!$B$7:$E$38,4,FALSE)</f>
        <v>l</v>
      </c>
      <c r="O662" s="4">
        <f t="shared" si="43"/>
        <v>0.24763717305259625</v>
      </c>
      <c r="P662" s="4">
        <f>VLOOKUP(A662,RESULTS!$A:$M,13,FALSE)</f>
        <v>1</v>
      </c>
      <c r="Q662" s="4">
        <v>2</v>
      </c>
      <c r="R662" s="4" t="str">
        <f>IF(VLOOKUP(C662,rosie!B:J,8,FALSE)=0,"x_x_x_x",VLOOKUP(C662,rosie!B:J,8,FALSE))</f>
        <v>7_5_31_2023</v>
      </c>
    </row>
    <row r="663" spans="1:18" x14ac:dyDescent="0.2">
      <c r="A663" t="s">
        <v>164</v>
      </c>
      <c r="C663">
        <f t="shared" si="41"/>
        <v>510</v>
      </c>
      <c r="D663" t="str">
        <f t="shared" si="42"/>
        <v>510 (1)</v>
      </c>
      <c r="E663">
        <v>28.44</v>
      </c>
      <c r="F663">
        <v>28.44</v>
      </c>
      <c r="G663">
        <f>IFERROR(VLOOKUP(F663,'rt.comb'!$A:$B,2,FALSE),F663)</f>
        <v>28.44</v>
      </c>
      <c r="H663" t="str">
        <f>IFERROR(VLOOKUP(G663,compounds!$A:$D,4,FALSE),"")</f>
        <v/>
      </c>
      <c r="I663">
        <v>10956330</v>
      </c>
      <c r="J663" s="4">
        <f t="shared" si="40"/>
        <v>38356036</v>
      </c>
      <c r="K663" s="4">
        <f>VLOOKUP($C663,rosie!$B$7:$D$38,2,FALSE)</f>
        <v>4.93</v>
      </c>
      <c r="L663" s="4">
        <f>VLOOKUP(C663,rosie!$B$7:$F$66,5,FALSE)</f>
        <v>1.07</v>
      </c>
      <c r="M663" s="4">
        <f>VLOOKUP($C663,rosie!$B$7:$D$38,3,FALSE)</f>
        <v>1</v>
      </c>
      <c r="N663" s="4" t="str">
        <f>VLOOKUP($C663,rosie!$B$7:$E$38,4,FALSE)</f>
        <v>l</v>
      </c>
      <c r="O663" s="4">
        <f t="shared" si="43"/>
        <v>0.86911196076602948</v>
      </c>
      <c r="P663" s="4">
        <f>VLOOKUP(A663,RESULTS!$A:$M,13,FALSE)</f>
        <v>1</v>
      </c>
      <c r="Q663" s="4">
        <v>2</v>
      </c>
      <c r="R663" s="4" t="str">
        <f>IF(VLOOKUP(C663,rosie!B:J,8,FALSE)=0,"x_x_x_x",VLOOKUP(C663,rosie!B:J,8,FALSE))</f>
        <v>7_5_31_2023</v>
      </c>
    </row>
    <row r="664" spans="1:18" x14ac:dyDescent="0.2">
      <c r="A664" t="s">
        <v>164</v>
      </c>
      <c r="C664">
        <f t="shared" si="41"/>
        <v>510</v>
      </c>
      <c r="D664" t="str">
        <f t="shared" si="42"/>
        <v>510 (1)</v>
      </c>
      <c r="E664">
        <v>28.792000000000002</v>
      </c>
      <c r="F664">
        <v>28.79</v>
      </c>
      <c r="G664">
        <f>IFERROR(VLOOKUP(F664,'rt.comb'!$A:$B,2,FALSE),F664)</f>
        <v>28.79</v>
      </c>
      <c r="H664" t="str">
        <f>IFERROR(VLOOKUP(G664,compounds!$A:$D,4,FALSE),"")</f>
        <v/>
      </c>
      <c r="I664">
        <v>3060819</v>
      </c>
      <c r="J664" s="4">
        <f t="shared" si="40"/>
        <v>38356036</v>
      </c>
      <c r="K664" s="4">
        <f>VLOOKUP($C664,rosie!$B$7:$D$38,2,FALSE)</f>
        <v>4.93</v>
      </c>
      <c r="L664" s="4">
        <f>VLOOKUP(C664,rosie!$B$7:$F$66,5,FALSE)</f>
        <v>1.07</v>
      </c>
      <c r="M664" s="4">
        <f>VLOOKUP($C664,rosie!$B$7:$D$38,3,FALSE)</f>
        <v>1</v>
      </c>
      <c r="N664" s="4" t="str">
        <f>VLOOKUP($C664,rosie!$B$7:$E$38,4,FALSE)</f>
        <v>l</v>
      </c>
      <c r="O664" s="4">
        <f t="shared" si="43"/>
        <v>0.24279976987183827</v>
      </c>
      <c r="P664" s="4">
        <f>VLOOKUP(A664,RESULTS!$A:$M,13,FALSE)</f>
        <v>1</v>
      </c>
      <c r="Q664" s="4">
        <v>2</v>
      </c>
      <c r="R664" s="4" t="str">
        <f>IF(VLOOKUP(C664,rosie!B:J,8,FALSE)=0,"x_x_x_x",VLOOKUP(C664,rosie!B:J,8,FALSE))</f>
        <v>7_5_31_2023</v>
      </c>
    </row>
    <row r="665" spans="1:18" x14ac:dyDescent="0.2">
      <c r="A665" t="s">
        <v>164</v>
      </c>
      <c r="C665">
        <f t="shared" si="41"/>
        <v>510</v>
      </c>
      <c r="D665" t="str">
        <f t="shared" si="42"/>
        <v>510 (1)</v>
      </c>
      <c r="E665">
        <v>28.933</v>
      </c>
      <c r="F665">
        <v>28.93</v>
      </c>
      <c r="G665">
        <f>IFERROR(VLOOKUP(F665,'rt.comb'!$A:$B,2,FALSE),F665)</f>
        <v>28.93</v>
      </c>
      <c r="H665" t="str">
        <f>IFERROR(VLOOKUP(G665,compounds!$A:$D,4,FALSE),"")</f>
        <v>heptadecanal</v>
      </c>
      <c r="I665">
        <v>29144609</v>
      </c>
      <c r="J665" s="4">
        <f t="shared" si="40"/>
        <v>38356036</v>
      </c>
      <c r="K665" s="4">
        <f>VLOOKUP($C665,rosie!$B$7:$D$38,2,FALSE)</f>
        <v>4.93</v>
      </c>
      <c r="L665" s="4">
        <f>VLOOKUP(C665,rosie!$B$7:$F$66,5,FALSE)</f>
        <v>1.07</v>
      </c>
      <c r="M665" s="4">
        <f>VLOOKUP($C665,rosie!$B$7:$D$38,3,FALSE)</f>
        <v>1</v>
      </c>
      <c r="N665" s="4" t="str">
        <f>VLOOKUP($C665,rosie!$B$7:$E$38,4,FALSE)</f>
        <v>l</v>
      </c>
      <c r="O665" s="4">
        <f t="shared" si="43"/>
        <v>2.3118989911539058</v>
      </c>
      <c r="P665" s="4">
        <f>VLOOKUP(A665,RESULTS!$A:$M,13,FALSE)</f>
        <v>1</v>
      </c>
      <c r="Q665" s="4">
        <v>2</v>
      </c>
      <c r="R665" s="4" t="str">
        <f>IF(VLOOKUP(C665,rosie!B:J,8,FALSE)=0,"x_x_x_x",VLOOKUP(C665,rosie!B:J,8,FALSE))</f>
        <v>7_5_31_2023</v>
      </c>
    </row>
    <row r="666" spans="1:18" x14ac:dyDescent="0.2">
      <c r="A666" t="s">
        <v>164</v>
      </c>
      <c r="C666">
        <f t="shared" si="41"/>
        <v>510</v>
      </c>
      <c r="D666" t="str">
        <f t="shared" si="42"/>
        <v>510 (1)</v>
      </c>
      <c r="E666">
        <v>29.260999999999999</v>
      </c>
      <c r="F666">
        <v>29.26</v>
      </c>
      <c r="G666">
        <f>IFERROR(VLOOKUP(F666,'rt.comb'!$A:$B,2,FALSE),F666)</f>
        <v>29.26</v>
      </c>
      <c r="H666" t="str">
        <f>IFERROR(VLOOKUP(G666,compounds!$A:$D,4,FALSE),"")</f>
        <v>pentadecanal</v>
      </c>
      <c r="I666">
        <v>43957408</v>
      </c>
      <c r="J666" s="4">
        <f t="shared" si="40"/>
        <v>38356036</v>
      </c>
      <c r="K666" s="4">
        <f>VLOOKUP($C666,rosie!$B$7:$D$38,2,FALSE)</f>
        <v>4.93</v>
      </c>
      <c r="L666" s="4">
        <f>VLOOKUP(C666,rosie!$B$7:$F$66,5,FALSE)</f>
        <v>1.07</v>
      </c>
      <c r="M666" s="4">
        <f>VLOOKUP($C666,rosie!$B$7:$D$38,3,FALSE)</f>
        <v>1</v>
      </c>
      <c r="N666" s="4" t="str">
        <f>VLOOKUP($C666,rosie!$B$7:$E$38,4,FALSE)</f>
        <v>l</v>
      </c>
      <c r="O666" s="4">
        <f t="shared" si="43"/>
        <v>3.4869257367268376</v>
      </c>
      <c r="P666" s="4">
        <f>VLOOKUP(A666,RESULTS!$A:$M,13,FALSE)</f>
        <v>1</v>
      </c>
      <c r="Q666" s="4">
        <v>2</v>
      </c>
      <c r="R666" s="4" t="str">
        <f>IF(VLOOKUP(C666,rosie!B:J,8,FALSE)=0,"x_x_x_x",VLOOKUP(C666,rosie!B:J,8,FALSE))</f>
        <v>7_5_31_2023</v>
      </c>
    </row>
    <row r="667" spans="1:18" x14ac:dyDescent="0.2">
      <c r="A667" t="s">
        <v>164</v>
      </c>
      <c r="C667">
        <f t="shared" si="41"/>
        <v>510</v>
      </c>
      <c r="D667" t="str">
        <f t="shared" si="42"/>
        <v>510 (1)</v>
      </c>
      <c r="E667">
        <v>29.655000000000001</v>
      </c>
      <c r="F667">
        <v>29.66</v>
      </c>
      <c r="G667">
        <f>IFERROR(VLOOKUP(F667,'rt.comb'!$A:$B,2,FALSE),F667)</f>
        <v>29.66</v>
      </c>
      <c r="H667" t="str">
        <f>IFERROR(VLOOKUP(G667,compounds!$A:$D,4,FALSE),"")</f>
        <v/>
      </c>
      <c r="I667">
        <v>4934341</v>
      </c>
      <c r="J667" s="4">
        <f t="shared" si="40"/>
        <v>38356036</v>
      </c>
      <c r="K667" s="4">
        <f>VLOOKUP($C667,rosie!$B$7:$D$38,2,FALSE)</f>
        <v>4.93</v>
      </c>
      <c r="L667" s="4">
        <f>VLOOKUP(C667,rosie!$B$7:$F$66,5,FALSE)</f>
        <v>1.07</v>
      </c>
      <c r="M667" s="4">
        <f>VLOOKUP($C667,rosie!$B$7:$D$38,3,FALSE)</f>
        <v>1</v>
      </c>
      <c r="N667" s="4" t="str">
        <f>VLOOKUP($C667,rosie!$B$7:$E$38,4,FALSE)</f>
        <v>l</v>
      </c>
      <c r="O667" s="4">
        <f t="shared" si="43"/>
        <v>0.39141708780204781</v>
      </c>
      <c r="P667" s="4">
        <f>VLOOKUP(A667,RESULTS!$A:$M,13,FALSE)</f>
        <v>1</v>
      </c>
      <c r="Q667" s="4">
        <v>2</v>
      </c>
      <c r="R667" s="4" t="str">
        <f>IF(VLOOKUP(C667,rosie!B:J,8,FALSE)=0,"x_x_x_x",VLOOKUP(C667,rosie!B:J,8,FALSE))</f>
        <v>7_5_31_2023</v>
      </c>
    </row>
    <row r="668" spans="1:18" x14ac:dyDescent="0.2">
      <c r="A668" t="s">
        <v>164</v>
      </c>
      <c r="C668">
        <f t="shared" si="41"/>
        <v>510</v>
      </c>
      <c r="D668" t="str">
        <f t="shared" si="42"/>
        <v>510 (1)</v>
      </c>
      <c r="E668">
        <v>31.244</v>
      </c>
      <c r="F668">
        <v>31.24</v>
      </c>
      <c r="G668">
        <f>IFERROR(VLOOKUP(F668,'rt.comb'!$A:$B,2,FALSE),F668)</f>
        <v>31.24</v>
      </c>
      <c r="H668" t="str">
        <f>IFERROR(VLOOKUP(G668,compounds!$A:$D,4,FALSE),"")</f>
        <v/>
      </c>
      <c r="I668">
        <v>18797505</v>
      </c>
      <c r="J668" s="4">
        <f t="shared" si="40"/>
        <v>38356036</v>
      </c>
      <c r="K668" s="4">
        <f>VLOOKUP($C668,rosie!$B$7:$D$38,2,FALSE)</f>
        <v>4.93</v>
      </c>
      <c r="L668" s="4">
        <f>VLOOKUP(C668,rosie!$B$7:$F$66,5,FALSE)</f>
        <v>1.07</v>
      </c>
      <c r="M668" s="4">
        <f>VLOOKUP($C668,rosie!$B$7:$D$38,3,FALSE)</f>
        <v>1</v>
      </c>
      <c r="N668" s="4" t="str">
        <f>VLOOKUP($C668,rosie!$B$7:$E$38,4,FALSE)</f>
        <v>l</v>
      </c>
      <c r="O668" s="4">
        <f t="shared" si="43"/>
        <v>1.4911139430867129</v>
      </c>
      <c r="P668" s="4">
        <f>VLOOKUP(A668,RESULTS!$A:$M,13,FALSE)</f>
        <v>1</v>
      </c>
      <c r="Q668" s="4">
        <v>2</v>
      </c>
      <c r="R668" s="4" t="str">
        <f>IF(VLOOKUP(C668,rosie!B:J,8,FALSE)=0,"x_x_x_x",VLOOKUP(C668,rosie!B:J,8,FALSE))</f>
        <v>7_5_31_2023</v>
      </c>
    </row>
    <row r="669" spans="1:18" x14ac:dyDescent="0.2">
      <c r="A669" t="s">
        <v>164</v>
      </c>
      <c r="C669">
        <f t="shared" si="41"/>
        <v>510</v>
      </c>
      <c r="D669" t="str">
        <f t="shared" si="42"/>
        <v>510 (1)</v>
      </c>
      <c r="E669">
        <v>31.416</v>
      </c>
      <c r="F669">
        <v>31.42</v>
      </c>
      <c r="G669">
        <f>IFERROR(VLOOKUP(F669,'rt.comb'!$A:$B,2,FALSE),F669)</f>
        <v>31.42</v>
      </c>
      <c r="H669" t="str">
        <f>IFERROR(VLOOKUP(G669,compounds!$A:$D,4,FALSE),"")</f>
        <v/>
      </c>
      <c r="I669">
        <v>4746422</v>
      </c>
      <c r="J669" s="4">
        <f t="shared" si="40"/>
        <v>38356036</v>
      </c>
      <c r="K669" s="4">
        <f>VLOOKUP($C669,rosie!$B$7:$D$38,2,FALSE)</f>
        <v>4.93</v>
      </c>
      <c r="L669" s="4">
        <f>VLOOKUP(C669,rosie!$B$7:$F$66,5,FALSE)</f>
        <v>1.07</v>
      </c>
      <c r="M669" s="4">
        <f>VLOOKUP($C669,rosie!$B$7:$D$38,3,FALSE)</f>
        <v>1</v>
      </c>
      <c r="N669" s="4" t="str">
        <f>VLOOKUP($C669,rosie!$B$7:$E$38,4,FALSE)</f>
        <v>l</v>
      </c>
      <c r="O669" s="4">
        <f t="shared" si="43"/>
        <v>0.37651039454297369</v>
      </c>
      <c r="P669" s="4">
        <f>VLOOKUP(A669,RESULTS!$A:$M,13,FALSE)</f>
        <v>1</v>
      </c>
      <c r="Q669" s="4">
        <v>2</v>
      </c>
      <c r="R669" s="4" t="str">
        <f>IF(VLOOKUP(C669,rosie!B:J,8,FALSE)=0,"x_x_x_x",VLOOKUP(C669,rosie!B:J,8,FALSE))</f>
        <v>7_5_31_2023</v>
      </c>
    </row>
    <row r="670" spans="1:18" x14ac:dyDescent="0.2">
      <c r="A670" t="s">
        <v>164</v>
      </c>
      <c r="C670">
        <f t="shared" si="41"/>
        <v>510</v>
      </c>
      <c r="D670" t="str">
        <f t="shared" si="42"/>
        <v>510 (1)</v>
      </c>
      <c r="E670">
        <v>32.386000000000003</v>
      </c>
      <c r="F670">
        <v>32.39</v>
      </c>
      <c r="G670">
        <f>IFERROR(VLOOKUP(F670,'rt.comb'!$A:$B,2,FALSE),F670)</f>
        <v>32.39</v>
      </c>
      <c r="H670" t="str">
        <f>IFERROR(VLOOKUP(G670,compounds!$A:$D,4,FALSE),"")</f>
        <v/>
      </c>
      <c r="I670">
        <v>4053315</v>
      </c>
      <c r="J670" s="4">
        <f t="shared" si="40"/>
        <v>38356036</v>
      </c>
      <c r="K670" s="4">
        <f>VLOOKUP($C670,rosie!$B$7:$D$38,2,FALSE)</f>
        <v>4.93</v>
      </c>
      <c r="L670" s="4">
        <f>VLOOKUP(C670,rosie!$B$7:$F$66,5,FALSE)</f>
        <v>1.07</v>
      </c>
      <c r="M670" s="4">
        <f>VLOOKUP($C670,rosie!$B$7:$D$38,3,FALSE)</f>
        <v>1</v>
      </c>
      <c r="N670" s="4" t="str">
        <f>VLOOKUP($C670,rosie!$B$7:$E$38,4,FALSE)</f>
        <v>l</v>
      </c>
      <c r="O670" s="4">
        <f t="shared" si="43"/>
        <v>0.32152961322380386</v>
      </c>
      <c r="P670" s="4">
        <f>VLOOKUP(A670,RESULTS!$A:$M,13,FALSE)</f>
        <v>1</v>
      </c>
      <c r="Q670" s="4">
        <v>2</v>
      </c>
      <c r="R670" s="4" t="str">
        <f>IF(VLOOKUP(C670,rosie!B:J,8,FALSE)=0,"x_x_x_x",VLOOKUP(C670,rosie!B:J,8,FALSE))</f>
        <v>7_5_31_2023</v>
      </c>
    </row>
    <row r="671" spans="1:18" x14ac:dyDescent="0.2">
      <c r="A671" t="s">
        <v>164</v>
      </c>
      <c r="C671">
        <f t="shared" si="41"/>
        <v>510</v>
      </c>
      <c r="D671" t="str">
        <f t="shared" si="42"/>
        <v>510 (1)</v>
      </c>
      <c r="E671">
        <v>32.875999999999998</v>
      </c>
      <c r="F671">
        <v>32.880000000000003</v>
      </c>
      <c r="G671">
        <f>IFERROR(VLOOKUP(F671,'rt.comb'!$A:$B,2,FALSE),F671)</f>
        <v>32.880000000000003</v>
      </c>
      <c r="H671" t="str">
        <f>IFERROR(VLOOKUP(G671,compounds!$A:$D,4,FALSE),"")</f>
        <v>homosalate</v>
      </c>
      <c r="I671">
        <v>66504860</v>
      </c>
      <c r="J671" s="4">
        <f t="shared" si="40"/>
        <v>38356036</v>
      </c>
      <c r="K671" s="4">
        <f>VLOOKUP($C671,rosie!$B$7:$D$38,2,FALSE)</f>
        <v>4.93</v>
      </c>
      <c r="L671" s="4">
        <f>VLOOKUP(C671,rosie!$B$7:$F$66,5,FALSE)</f>
        <v>1.07</v>
      </c>
      <c r="M671" s="4">
        <f>VLOOKUP($C671,rosie!$B$7:$D$38,3,FALSE)</f>
        <v>1</v>
      </c>
      <c r="N671" s="4" t="str">
        <f>VLOOKUP($C671,rosie!$B$7:$E$38,4,FALSE)</f>
        <v>l</v>
      </c>
      <c r="O671" s="4">
        <f t="shared" si="43"/>
        <v>5.2755045964360585</v>
      </c>
      <c r="P671" s="4">
        <f>VLOOKUP(A671,RESULTS!$A:$M,13,FALSE)</f>
        <v>1</v>
      </c>
      <c r="Q671" s="4">
        <v>2</v>
      </c>
      <c r="R671" s="4" t="str">
        <f>IF(VLOOKUP(C671,rosie!B:J,8,FALSE)=0,"x_x_x_x",VLOOKUP(C671,rosie!B:J,8,FALSE))</f>
        <v>7_5_31_2023</v>
      </c>
    </row>
    <row r="672" spans="1:18" x14ac:dyDescent="0.2">
      <c r="A672" t="s">
        <v>164</v>
      </c>
      <c r="C672">
        <f t="shared" si="41"/>
        <v>510</v>
      </c>
      <c r="D672" t="str">
        <f t="shared" si="42"/>
        <v>510 (1)</v>
      </c>
      <c r="E672">
        <v>35.131999999999998</v>
      </c>
      <c r="F672">
        <v>35.130000000000003</v>
      </c>
      <c r="G672">
        <f>IFERROR(VLOOKUP(F672,'rt.comb'!$A:$B,2,FALSE),F672)</f>
        <v>35.130000000000003</v>
      </c>
      <c r="H672" t="str">
        <f>IFERROR(VLOOKUP(G672,compounds!$A:$D,4,FALSE),"")</f>
        <v/>
      </c>
      <c r="I672">
        <v>13343065</v>
      </c>
      <c r="J672" s="4">
        <f t="shared" si="40"/>
        <v>38356036</v>
      </c>
      <c r="K672" s="4">
        <f>VLOOKUP($C672,rosie!$B$7:$D$38,2,FALSE)</f>
        <v>4.93</v>
      </c>
      <c r="L672" s="4">
        <f>VLOOKUP(C672,rosie!$B$7:$F$66,5,FALSE)</f>
        <v>1.07</v>
      </c>
      <c r="M672" s="4">
        <f>VLOOKUP($C672,rosie!$B$7:$D$38,3,FALSE)</f>
        <v>1</v>
      </c>
      <c r="N672" s="4" t="str">
        <f>VLOOKUP($C672,rosie!$B$7:$E$38,4,FALSE)</f>
        <v>l</v>
      </c>
      <c r="O672" s="4">
        <f t="shared" si="43"/>
        <v>1.0584399506749598</v>
      </c>
      <c r="P672" s="4">
        <f>VLOOKUP(A672,RESULTS!$A:$M,13,FALSE)</f>
        <v>1</v>
      </c>
      <c r="Q672" s="4">
        <v>2</v>
      </c>
      <c r="R672" s="4" t="str">
        <f>IF(VLOOKUP(C672,rosie!B:J,8,FALSE)=0,"x_x_x_x",VLOOKUP(C672,rosie!B:J,8,FALSE))</f>
        <v>7_5_31_2023</v>
      </c>
    </row>
    <row r="673" spans="1:18" x14ac:dyDescent="0.2">
      <c r="A673" t="s">
        <v>164</v>
      </c>
      <c r="C673">
        <f t="shared" si="41"/>
        <v>510</v>
      </c>
      <c r="D673" t="str">
        <f t="shared" si="42"/>
        <v>510 (1)</v>
      </c>
      <c r="E673">
        <v>38.500999999999998</v>
      </c>
      <c r="F673">
        <v>38.5</v>
      </c>
      <c r="G673">
        <f>IFERROR(VLOOKUP(F673,'rt.comb'!$A:$B,2,FALSE),F673)</f>
        <v>38.5</v>
      </c>
      <c r="H673" t="str">
        <f>IFERROR(VLOOKUP(G673,compounds!$A:$D,4,FALSE),"")</f>
        <v/>
      </c>
      <c r="I673">
        <v>2216029</v>
      </c>
      <c r="J673" s="4">
        <f t="shared" si="40"/>
        <v>38356036</v>
      </c>
      <c r="K673" s="4">
        <f>VLOOKUP($C673,rosie!$B$7:$D$38,2,FALSE)</f>
        <v>4.93</v>
      </c>
      <c r="L673" s="4">
        <f>VLOOKUP(C673,rosie!$B$7:$F$66,5,FALSE)</f>
        <v>1.07</v>
      </c>
      <c r="M673" s="4">
        <f>VLOOKUP($C673,rosie!$B$7:$D$38,3,FALSE)</f>
        <v>1</v>
      </c>
      <c r="N673" s="4" t="str">
        <f>VLOOKUP($C673,rosie!$B$7:$E$38,4,FALSE)</f>
        <v>l</v>
      </c>
      <c r="O673" s="4">
        <f t="shared" si="43"/>
        <v>0.17578671957711967</v>
      </c>
      <c r="P673" s="4">
        <f>VLOOKUP(A673,RESULTS!$A:$M,13,FALSE)</f>
        <v>1</v>
      </c>
      <c r="Q673" s="4">
        <v>2</v>
      </c>
      <c r="R673" s="4" t="str">
        <f>IF(VLOOKUP(C673,rosie!B:J,8,FALSE)=0,"x_x_x_x",VLOOKUP(C673,rosie!B:J,8,FALSE))</f>
        <v>7_5_31_2023</v>
      </c>
    </row>
    <row r="674" spans="1:18" x14ac:dyDescent="0.2">
      <c r="A674" t="s">
        <v>165</v>
      </c>
      <c r="B674">
        <v>588</v>
      </c>
      <c r="C674">
        <f t="shared" si="41"/>
        <v>588</v>
      </c>
      <c r="D674" t="str">
        <f t="shared" si="42"/>
        <v>588 (0)</v>
      </c>
      <c r="E674">
        <v>4.2690000000000001</v>
      </c>
      <c r="F674">
        <v>4.2699999999999996</v>
      </c>
      <c r="G674">
        <f>IFERROR(VLOOKUP(F674,'rt.comb'!$A:$B,2,FALSE),F674)</f>
        <v>4.2699999999999996</v>
      </c>
      <c r="H674" t="str">
        <f>IFERROR(VLOOKUP(G674,compounds!$A:$D,4,FALSE),"")</f>
        <v/>
      </c>
      <c r="I674">
        <v>13202776</v>
      </c>
      <c r="J674" s="4">
        <f t="shared" si="40"/>
        <v>34576696</v>
      </c>
      <c r="K674" s="4">
        <f>VLOOKUP($C674,rosie!$B$7:$D$38,2,FALSE)</f>
        <v>5.8</v>
      </c>
      <c r="L674" s="4">
        <f>VLOOKUP(C674,rosie!$B$7:$F$66,5,FALSE)</f>
        <v>1.34</v>
      </c>
      <c r="M674" s="4">
        <f>VLOOKUP($C674,rosie!$B$7:$D$38,3,FALSE)</f>
        <v>0</v>
      </c>
      <c r="N674" s="4" t="str">
        <f>VLOOKUP($C674,rosie!$B$7:$E$38,4,FALSE)</f>
        <v>l</v>
      </c>
      <c r="O674" s="4">
        <f t="shared" si="43"/>
        <v>0.98751801921235005</v>
      </c>
      <c r="P674" s="4">
        <f>VLOOKUP(A674,RESULTS!$A:$M,13,FALSE)</f>
        <v>1</v>
      </c>
      <c r="Q674" s="4">
        <v>2</v>
      </c>
      <c r="R674" s="4" t="str">
        <f>IF(VLOOKUP(C674,rosie!B:J,8,FALSE)=0,"x_x_x_x",VLOOKUP(C674,rosie!B:J,8,FALSE))</f>
        <v>9_5_31_2023</v>
      </c>
    </row>
    <row r="675" spans="1:18" x14ac:dyDescent="0.2">
      <c r="A675" t="s">
        <v>165</v>
      </c>
      <c r="B675">
        <v>588</v>
      </c>
      <c r="C675">
        <f t="shared" si="41"/>
        <v>588</v>
      </c>
      <c r="D675" t="str">
        <f t="shared" si="42"/>
        <v>588 (0)</v>
      </c>
      <c r="E675">
        <v>4.3959999999999999</v>
      </c>
      <c r="F675">
        <v>4.4000000000000004</v>
      </c>
      <c r="G675">
        <f>IFERROR(VLOOKUP(F675,'rt.comb'!$A:$B,2,FALSE),F675)</f>
        <v>4.4000000000000004</v>
      </c>
      <c r="H675" t="str">
        <f>IFERROR(VLOOKUP(G675,compounds!$A:$D,4,FALSE),"")</f>
        <v/>
      </c>
      <c r="I675">
        <v>9122971</v>
      </c>
      <c r="J675" s="4">
        <f t="shared" si="40"/>
        <v>34576696</v>
      </c>
      <c r="K675" s="4">
        <f>VLOOKUP($C675,rosie!$B$7:$D$38,2,FALSE)</f>
        <v>5.8</v>
      </c>
      <c r="L675" s="4">
        <f>VLOOKUP(C675,rosie!$B$7:$F$66,5,FALSE)</f>
        <v>1.34</v>
      </c>
      <c r="M675" s="4">
        <f>VLOOKUP($C675,rosie!$B$7:$D$38,3,FALSE)</f>
        <v>0</v>
      </c>
      <c r="N675" s="4" t="str">
        <f>VLOOKUP($C675,rosie!$B$7:$E$38,4,FALSE)</f>
        <v>l</v>
      </c>
      <c r="O675" s="4">
        <f t="shared" si="43"/>
        <v>0.68236394007227819</v>
      </c>
      <c r="P675" s="4">
        <f>VLOOKUP(A675,RESULTS!$A:$M,13,FALSE)</f>
        <v>1</v>
      </c>
      <c r="Q675" s="4">
        <v>2</v>
      </c>
      <c r="R675" s="4" t="str">
        <f>IF(VLOOKUP(C675,rosie!B:J,8,FALSE)=0,"x_x_x_x",VLOOKUP(C675,rosie!B:J,8,FALSE))</f>
        <v>9_5_31_2023</v>
      </c>
    </row>
    <row r="676" spans="1:18" x14ac:dyDescent="0.2">
      <c r="A676" t="s">
        <v>165</v>
      </c>
      <c r="B676">
        <v>588</v>
      </c>
      <c r="C676">
        <f t="shared" si="41"/>
        <v>588</v>
      </c>
      <c r="D676" t="str">
        <f t="shared" si="42"/>
        <v>588 (0)</v>
      </c>
      <c r="E676">
        <v>4.6319999999999997</v>
      </c>
      <c r="F676">
        <v>4.63</v>
      </c>
      <c r="G676">
        <f>IFERROR(VLOOKUP(F676,'rt.comb'!$A:$B,2,FALSE),F676)</f>
        <v>4.63</v>
      </c>
      <c r="H676" t="str">
        <f>IFERROR(VLOOKUP(G676,compounds!$A:$D,4,FALSE),"")</f>
        <v/>
      </c>
      <c r="I676">
        <v>10848117</v>
      </c>
      <c r="J676" s="4">
        <f t="shared" si="40"/>
        <v>34576696</v>
      </c>
      <c r="K676" s="4">
        <f>VLOOKUP($C676,rosie!$B$7:$D$38,2,FALSE)</f>
        <v>5.8</v>
      </c>
      <c r="L676" s="4">
        <f>VLOOKUP(C676,rosie!$B$7:$F$66,5,FALSE)</f>
        <v>1.34</v>
      </c>
      <c r="M676" s="4">
        <f>VLOOKUP($C676,rosie!$B$7:$D$38,3,FALSE)</f>
        <v>0</v>
      </c>
      <c r="N676" s="4" t="str">
        <f>VLOOKUP($C676,rosie!$B$7:$E$38,4,FALSE)</f>
        <v>l</v>
      </c>
      <c r="O676" s="4">
        <f t="shared" si="43"/>
        <v>0.81139837652504454</v>
      </c>
      <c r="P676" s="4">
        <f>VLOOKUP(A676,RESULTS!$A:$M,13,FALSE)</f>
        <v>1</v>
      </c>
      <c r="Q676" s="4">
        <v>2</v>
      </c>
      <c r="R676" s="4" t="str">
        <f>IF(VLOOKUP(C676,rosie!B:J,8,FALSE)=0,"x_x_x_x",VLOOKUP(C676,rosie!B:J,8,FALSE))</f>
        <v>9_5_31_2023</v>
      </c>
    </row>
    <row r="677" spans="1:18" x14ac:dyDescent="0.2">
      <c r="A677" t="s">
        <v>165</v>
      </c>
      <c r="B677">
        <v>588</v>
      </c>
      <c r="C677">
        <f t="shared" si="41"/>
        <v>588</v>
      </c>
      <c r="D677" t="str">
        <f t="shared" si="42"/>
        <v>588 (0)</v>
      </c>
      <c r="E677">
        <v>4.7519999999999998</v>
      </c>
      <c r="F677">
        <v>4.75</v>
      </c>
      <c r="G677">
        <f>IFERROR(VLOOKUP(F677,'rt.comb'!$A:$B,2,FALSE),F677)</f>
        <v>4.75</v>
      </c>
      <c r="H677" t="str">
        <f>IFERROR(VLOOKUP(G677,compounds!$A:$D,4,FALSE),"")</f>
        <v/>
      </c>
      <c r="I677">
        <v>5343775</v>
      </c>
      <c r="J677" s="4">
        <f t="shared" si="40"/>
        <v>34576696</v>
      </c>
      <c r="K677" s="4">
        <f>VLOOKUP($C677,rosie!$B$7:$D$38,2,FALSE)</f>
        <v>5.8</v>
      </c>
      <c r="L677" s="4">
        <f>VLOOKUP(C677,rosie!$B$7:$F$66,5,FALSE)</f>
        <v>1.34</v>
      </c>
      <c r="M677" s="4">
        <f>VLOOKUP($C677,rosie!$B$7:$D$38,3,FALSE)</f>
        <v>0</v>
      </c>
      <c r="N677" s="4" t="str">
        <f>VLOOKUP($C677,rosie!$B$7:$E$38,4,FALSE)</f>
        <v>l</v>
      </c>
      <c r="O677" s="4">
        <f t="shared" si="43"/>
        <v>0.39969428422601999</v>
      </c>
      <c r="P677" s="4">
        <f>VLOOKUP(A677,RESULTS!$A:$M,13,FALSE)</f>
        <v>1</v>
      </c>
      <c r="Q677" s="4">
        <v>2</v>
      </c>
      <c r="R677" s="4" t="str">
        <f>IF(VLOOKUP(C677,rosie!B:J,8,FALSE)=0,"x_x_x_x",VLOOKUP(C677,rosie!B:J,8,FALSE))</f>
        <v>9_5_31_2023</v>
      </c>
    </row>
    <row r="678" spans="1:18" x14ac:dyDescent="0.2">
      <c r="A678" t="s">
        <v>165</v>
      </c>
      <c r="B678">
        <v>588</v>
      </c>
      <c r="C678">
        <f t="shared" si="41"/>
        <v>588</v>
      </c>
      <c r="D678" t="str">
        <f t="shared" si="42"/>
        <v>588 (0)</v>
      </c>
      <c r="E678">
        <v>4.7930000000000001</v>
      </c>
      <c r="F678">
        <v>4.79</v>
      </c>
      <c r="G678">
        <f>IFERROR(VLOOKUP(F678,'rt.comb'!$A:$B,2,FALSE),F678)</f>
        <v>4.79</v>
      </c>
      <c r="H678" t="str">
        <f>IFERROR(VLOOKUP(G678,compounds!$A:$D,4,FALSE),"")</f>
        <v/>
      </c>
      <c r="I678">
        <v>2447459</v>
      </c>
      <c r="J678" s="4">
        <f t="shared" si="40"/>
        <v>34576696</v>
      </c>
      <c r="K678" s="4">
        <f>VLOOKUP($C678,rosie!$B$7:$D$38,2,FALSE)</f>
        <v>5.8</v>
      </c>
      <c r="L678" s="4">
        <f>VLOOKUP(C678,rosie!$B$7:$F$66,5,FALSE)</f>
        <v>1.34</v>
      </c>
      <c r="M678" s="4">
        <f>VLOOKUP($C678,rosie!$B$7:$D$38,3,FALSE)</f>
        <v>0</v>
      </c>
      <c r="N678" s="4" t="str">
        <f>VLOOKUP($C678,rosie!$B$7:$E$38,4,FALSE)</f>
        <v>l</v>
      </c>
      <c r="O678" s="4">
        <f t="shared" si="43"/>
        <v>0.18306073387774202</v>
      </c>
      <c r="P678" s="4">
        <f>VLOOKUP(A678,RESULTS!$A:$M,13,FALSE)</f>
        <v>1</v>
      </c>
      <c r="Q678" s="4">
        <v>2</v>
      </c>
      <c r="R678" s="4" t="str">
        <f>IF(VLOOKUP(C678,rosie!B:J,8,FALSE)=0,"x_x_x_x",VLOOKUP(C678,rosie!B:J,8,FALSE))</f>
        <v>9_5_31_2023</v>
      </c>
    </row>
    <row r="679" spans="1:18" x14ac:dyDescent="0.2">
      <c r="A679" t="s">
        <v>165</v>
      </c>
      <c r="B679">
        <v>588</v>
      </c>
      <c r="C679">
        <f t="shared" si="41"/>
        <v>588</v>
      </c>
      <c r="D679" t="str">
        <f t="shared" si="42"/>
        <v>588 (0)</v>
      </c>
      <c r="E679">
        <v>4.8689999999999998</v>
      </c>
      <c r="F679">
        <v>4.87</v>
      </c>
      <c r="G679">
        <f>IFERROR(VLOOKUP(F679,'rt.comb'!$A:$B,2,FALSE),F679)</f>
        <v>4.87</v>
      </c>
      <c r="H679" t="str">
        <f>IFERROR(VLOOKUP(G679,compounds!$A:$D,4,FALSE),"")</f>
        <v/>
      </c>
      <c r="I679">
        <v>33400811</v>
      </c>
      <c r="J679" s="4">
        <f t="shared" si="40"/>
        <v>34576696</v>
      </c>
      <c r="K679" s="4">
        <f>VLOOKUP($C679,rosie!$B$7:$D$38,2,FALSE)</f>
        <v>5.8</v>
      </c>
      <c r="L679" s="4">
        <f>VLOOKUP(C679,rosie!$B$7:$F$66,5,FALSE)</f>
        <v>1.34</v>
      </c>
      <c r="M679" s="4">
        <f>VLOOKUP($C679,rosie!$B$7:$D$38,3,FALSE)</f>
        <v>0</v>
      </c>
      <c r="N679" s="4" t="str">
        <f>VLOOKUP($C679,rosie!$B$7:$E$38,4,FALSE)</f>
        <v>l</v>
      </c>
      <c r="O679" s="4">
        <f t="shared" si="43"/>
        <v>2.4982551183785948</v>
      </c>
      <c r="P679" s="4">
        <f>VLOOKUP(A679,RESULTS!$A:$M,13,FALSE)</f>
        <v>1</v>
      </c>
      <c r="Q679" s="4">
        <v>2</v>
      </c>
      <c r="R679" s="4" t="str">
        <f>IF(VLOOKUP(C679,rosie!B:J,8,FALSE)=0,"x_x_x_x",VLOOKUP(C679,rosie!B:J,8,FALSE))</f>
        <v>9_5_31_2023</v>
      </c>
    </row>
    <row r="680" spans="1:18" x14ac:dyDescent="0.2">
      <c r="A680" t="s">
        <v>165</v>
      </c>
      <c r="B680">
        <v>588</v>
      </c>
      <c r="C680">
        <f t="shared" si="41"/>
        <v>588</v>
      </c>
      <c r="D680" t="str">
        <f t="shared" si="42"/>
        <v>588 (0)</v>
      </c>
      <c r="E680">
        <v>5.4269999999999996</v>
      </c>
      <c r="F680">
        <v>5.43</v>
      </c>
      <c r="G680">
        <f>IFERROR(VLOOKUP(F680,'rt.comb'!$A:$B,2,FALSE),F680)</f>
        <v>5.43</v>
      </c>
      <c r="H680" t="str">
        <f>IFERROR(VLOOKUP(G680,compounds!$A:$D,4,FALSE),"")</f>
        <v>hydroxymethylpentanone</v>
      </c>
      <c r="I680">
        <v>47476207</v>
      </c>
      <c r="J680" s="4">
        <f t="shared" si="40"/>
        <v>34576696</v>
      </c>
      <c r="K680" s="4">
        <f>VLOOKUP($C680,rosie!$B$7:$D$38,2,FALSE)</f>
        <v>5.8</v>
      </c>
      <c r="L680" s="4">
        <f>VLOOKUP(C680,rosie!$B$7:$F$66,5,FALSE)</f>
        <v>1.34</v>
      </c>
      <c r="M680" s="4">
        <f>VLOOKUP($C680,rosie!$B$7:$D$38,3,FALSE)</f>
        <v>0</v>
      </c>
      <c r="N680" s="4" t="str">
        <f>VLOOKUP($C680,rosie!$B$7:$E$38,4,FALSE)</f>
        <v>l</v>
      </c>
      <c r="O680" s="4">
        <f t="shared" si="43"/>
        <v>3.5510418336534304</v>
      </c>
      <c r="P680" s="4">
        <f>VLOOKUP(A680,RESULTS!$A:$M,13,FALSE)</f>
        <v>1</v>
      </c>
      <c r="Q680" s="4">
        <v>2</v>
      </c>
      <c r="R680" s="4" t="str">
        <f>IF(VLOOKUP(C680,rosie!B:J,8,FALSE)=0,"x_x_x_x",VLOOKUP(C680,rosie!B:J,8,FALSE))</f>
        <v>9_5_31_2023</v>
      </c>
    </row>
    <row r="681" spans="1:18" x14ac:dyDescent="0.2">
      <c r="A681" t="s">
        <v>165</v>
      </c>
      <c r="B681">
        <v>588</v>
      </c>
      <c r="C681">
        <f t="shared" si="41"/>
        <v>588</v>
      </c>
      <c r="D681" t="str">
        <f t="shared" si="42"/>
        <v>588 (0)</v>
      </c>
      <c r="E681">
        <v>5.7539999999999996</v>
      </c>
      <c r="F681">
        <v>5.75</v>
      </c>
      <c r="G681">
        <f>IFERROR(VLOOKUP(F681,'rt.comb'!$A:$B,2,FALSE),F681)</f>
        <v>5.76</v>
      </c>
      <c r="H681" t="str">
        <f>IFERROR(VLOOKUP(G681,compounds!$A:$D,4,FALSE),"")</f>
        <v>zhexenol</v>
      </c>
      <c r="I681">
        <v>44306913</v>
      </c>
      <c r="J681" s="4">
        <f t="shared" si="40"/>
        <v>34576696</v>
      </c>
      <c r="K681" s="4">
        <f>VLOOKUP($C681,rosie!$B$7:$D$38,2,FALSE)</f>
        <v>5.8</v>
      </c>
      <c r="L681" s="4">
        <f>VLOOKUP(C681,rosie!$B$7:$F$66,5,FALSE)</f>
        <v>1.34</v>
      </c>
      <c r="M681" s="4">
        <f>VLOOKUP($C681,rosie!$B$7:$D$38,3,FALSE)</f>
        <v>0</v>
      </c>
      <c r="N681" s="4" t="str">
        <f>VLOOKUP($C681,rosie!$B$7:$E$38,4,FALSE)</f>
        <v>l</v>
      </c>
      <c r="O681" s="4">
        <f t="shared" si="43"/>
        <v>3.3139905549540432</v>
      </c>
      <c r="P681" s="4">
        <f>VLOOKUP(A681,RESULTS!$A:$M,13,FALSE)</f>
        <v>1</v>
      </c>
      <c r="Q681" s="4">
        <v>2</v>
      </c>
      <c r="R681" s="4" t="str">
        <f>IF(VLOOKUP(C681,rosie!B:J,8,FALSE)=0,"x_x_x_x",VLOOKUP(C681,rosie!B:J,8,FALSE))</f>
        <v>9_5_31_2023</v>
      </c>
    </row>
    <row r="682" spans="1:18" x14ac:dyDescent="0.2">
      <c r="A682" t="s">
        <v>165</v>
      </c>
      <c r="B682">
        <v>588</v>
      </c>
      <c r="C682">
        <f t="shared" si="41"/>
        <v>588</v>
      </c>
      <c r="D682" t="str">
        <f t="shared" si="42"/>
        <v>588 (0)</v>
      </c>
      <c r="E682">
        <v>5.8890000000000002</v>
      </c>
      <c r="F682">
        <v>5.89</v>
      </c>
      <c r="G682">
        <f>IFERROR(VLOOKUP(F682,'rt.comb'!$A:$B,2,FALSE),F682)</f>
        <v>5.89</v>
      </c>
      <c r="H682" t="str">
        <f>IFERROR(VLOOKUP(G682,compounds!$A:$D,4,FALSE),"")</f>
        <v/>
      </c>
      <c r="I682">
        <v>15427477</v>
      </c>
      <c r="J682" s="4">
        <f t="shared" si="40"/>
        <v>34576696</v>
      </c>
      <c r="K682" s="4">
        <f>VLOOKUP($C682,rosie!$B$7:$D$38,2,FALSE)</f>
        <v>5.8</v>
      </c>
      <c r="L682" s="4">
        <f>VLOOKUP(C682,rosie!$B$7:$F$66,5,FALSE)</f>
        <v>1.34</v>
      </c>
      <c r="M682" s="4">
        <f>VLOOKUP($C682,rosie!$B$7:$D$38,3,FALSE)</f>
        <v>0</v>
      </c>
      <c r="N682" s="4" t="str">
        <f>VLOOKUP($C682,rosie!$B$7:$E$38,4,FALSE)</f>
        <v>l</v>
      </c>
      <c r="O682" s="4">
        <f t="shared" si="43"/>
        <v>1.153917291975876</v>
      </c>
      <c r="P682" s="4">
        <f>VLOOKUP(A682,RESULTS!$A:$M,13,FALSE)</f>
        <v>1</v>
      </c>
      <c r="Q682" s="4">
        <v>2</v>
      </c>
      <c r="R682" s="4" t="str">
        <f>IF(VLOOKUP(C682,rosie!B:J,8,FALSE)=0,"x_x_x_x",VLOOKUP(C682,rosie!B:J,8,FALSE))</f>
        <v>9_5_31_2023</v>
      </c>
    </row>
    <row r="683" spans="1:18" x14ac:dyDescent="0.2">
      <c r="A683" t="s">
        <v>165</v>
      </c>
      <c r="B683">
        <v>588</v>
      </c>
      <c r="C683">
        <f t="shared" si="41"/>
        <v>588</v>
      </c>
      <c r="D683" t="str">
        <f t="shared" si="42"/>
        <v>588 (0)</v>
      </c>
      <c r="E683">
        <v>6.1150000000000002</v>
      </c>
      <c r="F683">
        <v>6.12</v>
      </c>
      <c r="G683">
        <f>IFERROR(VLOOKUP(F683,'rt.comb'!$A:$B,2,FALSE),F683)</f>
        <v>6.11</v>
      </c>
      <c r="H683" t="str">
        <f>IFERROR(VLOOKUP(G683,compounds!$A:$D,4,FALSE),"")</f>
        <v/>
      </c>
      <c r="I683">
        <v>5348240</v>
      </c>
      <c r="J683" s="4">
        <f t="shared" si="40"/>
        <v>34576696</v>
      </c>
      <c r="K683" s="4">
        <f>VLOOKUP($C683,rosie!$B$7:$D$38,2,FALSE)</f>
        <v>5.8</v>
      </c>
      <c r="L683" s="4">
        <f>VLOOKUP(C683,rosie!$B$7:$F$66,5,FALSE)</f>
        <v>1.34</v>
      </c>
      <c r="M683" s="4">
        <f>VLOOKUP($C683,rosie!$B$7:$D$38,3,FALSE)</f>
        <v>0</v>
      </c>
      <c r="N683" s="4" t="str">
        <f>VLOOKUP($C683,rosie!$B$7:$E$38,4,FALSE)</f>
        <v>l</v>
      </c>
      <c r="O683" s="4">
        <f t="shared" si="43"/>
        <v>0.4000282494433185</v>
      </c>
      <c r="P683" s="4">
        <f>VLOOKUP(A683,RESULTS!$A:$M,13,FALSE)</f>
        <v>1</v>
      </c>
      <c r="Q683" s="4">
        <v>2</v>
      </c>
      <c r="R683" s="4" t="str">
        <f>IF(VLOOKUP(C683,rosie!B:J,8,FALSE)=0,"x_x_x_x",VLOOKUP(C683,rosie!B:J,8,FALSE))</f>
        <v>9_5_31_2023</v>
      </c>
    </row>
    <row r="684" spans="1:18" x14ac:dyDescent="0.2">
      <c r="A684" t="s">
        <v>165</v>
      </c>
      <c r="B684">
        <v>588</v>
      </c>
      <c r="C684">
        <f t="shared" si="41"/>
        <v>588</v>
      </c>
      <c r="D684" t="str">
        <f t="shared" si="42"/>
        <v>588 (0)</v>
      </c>
      <c r="E684">
        <v>6.4560000000000004</v>
      </c>
      <c r="F684">
        <v>6.46</v>
      </c>
      <c r="G684">
        <f>IFERROR(VLOOKUP(F684,'rt.comb'!$A:$B,2,FALSE),F684)</f>
        <v>6.46</v>
      </c>
      <c r="H684" t="str">
        <f>IFERROR(VLOOKUP(G684,compounds!$A:$D,4,FALSE),"")</f>
        <v/>
      </c>
      <c r="I684">
        <v>5940974</v>
      </c>
      <c r="J684" s="4">
        <f t="shared" si="40"/>
        <v>34576696</v>
      </c>
      <c r="K684" s="4">
        <f>VLOOKUP($C684,rosie!$B$7:$D$38,2,FALSE)</f>
        <v>5.8</v>
      </c>
      <c r="L684" s="4">
        <f>VLOOKUP(C684,rosie!$B$7:$F$66,5,FALSE)</f>
        <v>1.34</v>
      </c>
      <c r="M684" s="4">
        <f>VLOOKUP($C684,rosie!$B$7:$D$38,3,FALSE)</f>
        <v>0</v>
      </c>
      <c r="N684" s="4" t="str">
        <f>VLOOKUP($C684,rosie!$B$7:$E$38,4,FALSE)</f>
        <v>l</v>
      </c>
      <c r="O684" s="4">
        <f t="shared" si="43"/>
        <v>0.4443625247199583</v>
      </c>
      <c r="P684" s="4">
        <f>VLOOKUP(A684,RESULTS!$A:$M,13,FALSE)</f>
        <v>1</v>
      </c>
      <c r="Q684" s="4">
        <v>2</v>
      </c>
      <c r="R684" s="4" t="str">
        <f>IF(VLOOKUP(C684,rosie!B:J,8,FALSE)=0,"x_x_x_x",VLOOKUP(C684,rosie!B:J,8,FALSE))</f>
        <v>9_5_31_2023</v>
      </c>
    </row>
    <row r="685" spans="1:18" x14ac:dyDescent="0.2">
      <c r="A685" t="s">
        <v>165</v>
      </c>
      <c r="B685">
        <v>588</v>
      </c>
      <c r="C685">
        <f t="shared" si="41"/>
        <v>588</v>
      </c>
      <c r="D685" t="str">
        <f t="shared" si="42"/>
        <v>588 (0)</v>
      </c>
      <c r="E685">
        <v>6.7210000000000001</v>
      </c>
      <c r="F685">
        <v>6.72</v>
      </c>
      <c r="G685">
        <f>IFERROR(VLOOKUP(F685,'rt.comb'!$A:$B,2,FALSE),F685)</f>
        <v>6.72</v>
      </c>
      <c r="H685" t="str">
        <f>IFERROR(VLOOKUP(G685,compounds!$A:$D,4,FALSE),"")</f>
        <v/>
      </c>
      <c r="I685">
        <v>9134876</v>
      </c>
      <c r="J685" s="4">
        <f t="shared" si="40"/>
        <v>34576696</v>
      </c>
      <c r="K685" s="4">
        <f>VLOOKUP($C685,rosie!$B$7:$D$38,2,FALSE)</f>
        <v>5.8</v>
      </c>
      <c r="L685" s="4">
        <f>VLOOKUP(C685,rosie!$B$7:$F$66,5,FALSE)</f>
        <v>1.34</v>
      </c>
      <c r="M685" s="4">
        <f>VLOOKUP($C685,rosie!$B$7:$D$38,3,FALSE)</f>
        <v>0</v>
      </c>
      <c r="N685" s="4" t="str">
        <f>VLOOKUP($C685,rosie!$B$7:$E$38,4,FALSE)</f>
        <v>l</v>
      </c>
      <c r="O685" s="4">
        <f t="shared" si="43"/>
        <v>0.68325438932467197</v>
      </c>
      <c r="P685" s="4">
        <f>VLOOKUP(A685,RESULTS!$A:$M,13,FALSE)</f>
        <v>1</v>
      </c>
      <c r="Q685" s="4">
        <v>2</v>
      </c>
      <c r="R685" s="4" t="str">
        <f>IF(VLOOKUP(C685,rosie!B:J,8,FALSE)=0,"x_x_x_x",VLOOKUP(C685,rosie!B:J,8,FALSE))</f>
        <v>9_5_31_2023</v>
      </c>
    </row>
    <row r="686" spans="1:18" x14ac:dyDescent="0.2">
      <c r="A686" t="s">
        <v>165</v>
      </c>
      <c r="B686">
        <v>588</v>
      </c>
      <c r="C686">
        <f t="shared" si="41"/>
        <v>588</v>
      </c>
      <c r="D686" t="str">
        <f t="shared" si="42"/>
        <v>588 (0)</v>
      </c>
      <c r="E686">
        <v>6.7949999999999999</v>
      </c>
      <c r="F686">
        <v>6.8</v>
      </c>
      <c r="G686">
        <f>IFERROR(VLOOKUP(F686,'rt.comb'!$A:$B,2,FALSE),F686)</f>
        <v>6.8</v>
      </c>
      <c r="H686" t="str">
        <f>IFERROR(VLOOKUP(G686,compounds!$A:$D,4,FALSE),"")</f>
        <v/>
      </c>
      <c r="I686">
        <v>3721713</v>
      </c>
      <c r="J686" s="4">
        <f t="shared" si="40"/>
        <v>34576696</v>
      </c>
      <c r="K686" s="4">
        <f>VLOOKUP($C686,rosie!$B$7:$D$38,2,FALSE)</f>
        <v>5.8</v>
      </c>
      <c r="L686" s="4">
        <f>VLOOKUP(C686,rosie!$B$7:$F$66,5,FALSE)</f>
        <v>1.34</v>
      </c>
      <c r="M686" s="4">
        <f>VLOOKUP($C686,rosie!$B$7:$D$38,3,FALSE)</f>
        <v>0</v>
      </c>
      <c r="N686" s="4" t="str">
        <f>VLOOKUP($C686,rosie!$B$7:$E$38,4,FALSE)</f>
        <v>l</v>
      </c>
      <c r="O686" s="4">
        <f t="shared" si="43"/>
        <v>0.27837014350897515</v>
      </c>
      <c r="P686" s="4">
        <f>VLOOKUP(A686,RESULTS!$A:$M,13,FALSE)</f>
        <v>1</v>
      </c>
      <c r="Q686" s="4">
        <v>2</v>
      </c>
      <c r="R686" s="4" t="str">
        <f>IF(VLOOKUP(C686,rosie!B:J,8,FALSE)=0,"x_x_x_x",VLOOKUP(C686,rosie!B:J,8,FALSE))</f>
        <v>9_5_31_2023</v>
      </c>
    </row>
    <row r="687" spans="1:18" x14ac:dyDescent="0.2">
      <c r="A687" t="s">
        <v>165</v>
      </c>
      <c r="B687">
        <v>588</v>
      </c>
      <c r="C687">
        <f t="shared" si="41"/>
        <v>588</v>
      </c>
      <c r="D687" t="str">
        <f t="shared" si="42"/>
        <v>588 (0)</v>
      </c>
      <c r="E687">
        <v>6.9660000000000002</v>
      </c>
      <c r="F687">
        <v>6.97</v>
      </c>
      <c r="G687">
        <f>IFERROR(VLOOKUP(F687,'rt.comb'!$A:$B,2,FALSE),F687)</f>
        <v>6.97</v>
      </c>
      <c r="H687" t="str">
        <f>IFERROR(VLOOKUP(G687,compounds!$A:$D,4,FALSE),"")</f>
        <v>nonane</v>
      </c>
      <c r="I687">
        <v>12819750</v>
      </c>
      <c r="J687" s="4">
        <f t="shared" si="40"/>
        <v>34576696</v>
      </c>
      <c r="K687" s="4">
        <f>VLOOKUP($C687,rosie!$B$7:$D$38,2,FALSE)</f>
        <v>5.8</v>
      </c>
      <c r="L687" s="4">
        <f>VLOOKUP(C687,rosie!$B$7:$F$66,5,FALSE)</f>
        <v>1.34</v>
      </c>
      <c r="M687" s="4">
        <f>VLOOKUP($C687,rosie!$B$7:$D$38,3,FALSE)</f>
        <v>0</v>
      </c>
      <c r="N687" s="4" t="str">
        <f>VLOOKUP($C687,rosie!$B$7:$E$38,4,FALSE)</f>
        <v>l</v>
      </c>
      <c r="O687" s="4">
        <f t="shared" si="43"/>
        <v>0.95886911410127107</v>
      </c>
      <c r="P687" s="4">
        <f>VLOOKUP(A687,RESULTS!$A:$M,13,FALSE)</f>
        <v>1</v>
      </c>
      <c r="Q687" s="4">
        <v>2</v>
      </c>
      <c r="R687" s="4" t="str">
        <f>IF(VLOOKUP(C687,rosie!B:J,8,FALSE)=0,"x_x_x_x",VLOOKUP(C687,rosie!B:J,8,FALSE))</f>
        <v>9_5_31_2023</v>
      </c>
    </row>
    <row r="688" spans="1:18" x14ac:dyDescent="0.2">
      <c r="A688" t="s">
        <v>165</v>
      </c>
      <c r="B688">
        <v>588</v>
      </c>
      <c r="C688">
        <f t="shared" si="41"/>
        <v>588</v>
      </c>
      <c r="D688" t="str">
        <f t="shared" si="42"/>
        <v>588 (0)</v>
      </c>
      <c r="E688">
        <v>7.0990000000000002</v>
      </c>
      <c r="F688">
        <v>7.1</v>
      </c>
      <c r="G688">
        <f>IFERROR(VLOOKUP(F688,'rt.comb'!$A:$B,2,FALSE),F688)</f>
        <v>7.1</v>
      </c>
      <c r="H688" t="str">
        <f>IFERROR(VLOOKUP(G688,compounds!$A:$D,4,FALSE),"")</f>
        <v>heptanal</v>
      </c>
      <c r="I688">
        <v>8982540</v>
      </c>
      <c r="J688" s="4">
        <f t="shared" si="40"/>
        <v>34576696</v>
      </c>
      <c r="K688" s="4">
        <f>VLOOKUP($C688,rosie!$B$7:$D$38,2,FALSE)</f>
        <v>5.8</v>
      </c>
      <c r="L688" s="4">
        <f>VLOOKUP(C688,rosie!$B$7:$F$66,5,FALSE)</f>
        <v>1.34</v>
      </c>
      <c r="M688" s="4">
        <f>VLOOKUP($C688,rosie!$B$7:$D$38,3,FALSE)</f>
        <v>0</v>
      </c>
      <c r="N688" s="4" t="str">
        <f>VLOOKUP($C688,rosie!$B$7:$E$38,4,FALSE)</f>
        <v>l</v>
      </c>
      <c r="O688" s="4">
        <f t="shared" si="43"/>
        <v>0.67186022911361243</v>
      </c>
      <c r="P688" s="4">
        <f>VLOOKUP(A688,RESULTS!$A:$M,13,FALSE)</f>
        <v>1</v>
      </c>
      <c r="Q688" s="4">
        <v>2</v>
      </c>
      <c r="R688" s="4" t="str">
        <f>IF(VLOOKUP(C688,rosie!B:J,8,FALSE)=0,"x_x_x_x",VLOOKUP(C688,rosie!B:J,8,FALSE))</f>
        <v>9_5_31_2023</v>
      </c>
    </row>
    <row r="689" spans="1:18" x14ac:dyDescent="0.2">
      <c r="A689" t="s">
        <v>165</v>
      </c>
      <c r="B689">
        <v>588</v>
      </c>
      <c r="C689">
        <f t="shared" si="41"/>
        <v>588</v>
      </c>
      <c r="D689" t="str">
        <f t="shared" si="42"/>
        <v>588 (0)</v>
      </c>
      <c r="E689">
        <v>7.51</v>
      </c>
      <c r="F689">
        <v>7.51</v>
      </c>
      <c r="G689">
        <f>IFERROR(VLOOKUP(F689,'rt.comb'!$A:$B,2,FALSE),F689)</f>
        <v>7.51</v>
      </c>
      <c r="H689" t="str">
        <f>IFERROR(VLOOKUP(G689,compounds!$A:$D,4,FALSE),"")</f>
        <v>cyclopentane</v>
      </c>
      <c r="I689">
        <v>14085812</v>
      </c>
      <c r="J689" s="4">
        <f t="shared" si="40"/>
        <v>34576696</v>
      </c>
      <c r="K689" s="4">
        <f>VLOOKUP($C689,rosie!$B$7:$D$38,2,FALSE)</f>
        <v>5.8</v>
      </c>
      <c r="L689" s="4">
        <f>VLOOKUP(C689,rosie!$B$7:$F$66,5,FALSE)</f>
        <v>1.34</v>
      </c>
      <c r="M689" s="4">
        <f>VLOOKUP($C689,rosie!$B$7:$D$38,3,FALSE)</f>
        <v>0</v>
      </c>
      <c r="N689" s="4" t="str">
        <f>VLOOKUP($C689,rosie!$B$7:$E$38,4,FALSE)</f>
        <v>l</v>
      </c>
      <c r="O689" s="4">
        <f t="shared" si="43"/>
        <v>1.0535657929239692</v>
      </c>
      <c r="P689" s="4">
        <f>VLOOKUP(A689,RESULTS!$A:$M,13,FALSE)</f>
        <v>1</v>
      </c>
      <c r="Q689" s="4">
        <v>2</v>
      </c>
      <c r="R689" s="4" t="str">
        <f>IF(VLOOKUP(C689,rosie!B:J,8,FALSE)=0,"x_x_x_x",VLOOKUP(C689,rosie!B:J,8,FALSE))</f>
        <v>9_5_31_2023</v>
      </c>
    </row>
    <row r="690" spans="1:18" x14ac:dyDescent="0.2">
      <c r="A690" t="s">
        <v>165</v>
      </c>
      <c r="B690">
        <v>588</v>
      </c>
      <c r="C690">
        <f t="shared" si="41"/>
        <v>588</v>
      </c>
      <c r="D690" t="str">
        <f t="shared" si="42"/>
        <v>588 (0)</v>
      </c>
      <c r="E690">
        <v>7.5780000000000003</v>
      </c>
      <c r="F690">
        <v>7.58</v>
      </c>
      <c r="G690">
        <f>IFERROR(VLOOKUP(F690,'rt.comb'!$A:$B,2,FALSE),F690)</f>
        <v>7.58</v>
      </c>
      <c r="H690" t="str">
        <f>IFERROR(VLOOKUP(G690,compounds!$A:$D,4,FALSE),"")</f>
        <v/>
      </c>
      <c r="I690">
        <v>3876257</v>
      </c>
      <c r="J690" s="4">
        <f t="shared" si="40"/>
        <v>34576696</v>
      </c>
      <c r="K690" s="4">
        <f>VLOOKUP($C690,rosie!$B$7:$D$38,2,FALSE)</f>
        <v>5.8</v>
      </c>
      <c r="L690" s="4">
        <f>VLOOKUP(C690,rosie!$B$7:$F$66,5,FALSE)</f>
        <v>1.34</v>
      </c>
      <c r="M690" s="4">
        <f>VLOOKUP($C690,rosie!$B$7:$D$38,3,FALSE)</f>
        <v>0</v>
      </c>
      <c r="N690" s="4" t="str">
        <f>VLOOKUP($C690,rosie!$B$7:$E$38,4,FALSE)</f>
        <v>l</v>
      </c>
      <c r="O690" s="4">
        <f t="shared" si="43"/>
        <v>0.28992945382077273</v>
      </c>
      <c r="P690" s="4">
        <f>VLOOKUP(A690,RESULTS!$A:$M,13,FALSE)</f>
        <v>1</v>
      </c>
      <c r="Q690" s="4">
        <v>2</v>
      </c>
      <c r="R690" s="4" t="str">
        <f>IF(VLOOKUP(C690,rosie!B:J,8,FALSE)=0,"x_x_x_x",VLOOKUP(C690,rosie!B:J,8,FALSE))</f>
        <v>9_5_31_2023</v>
      </c>
    </row>
    <row r="691" spans="1:18" x14ac:dyDescent="0.2">
      <c r="A691" t="s">
        <v>165</v>
      </c>
      <c r="B691">
        <v>588</v>
      </c>
      <c r="C691">
        <f t="shared" si="41"/>
        <v>588</v>
      </c>
      <c r="D691" t="str">
        <f t="shared" si="42"/>
        <v>588 (0)</v>
      </c>
      <c r="E691">
        <v>8.1809999999999992</v>
      </c>
      <c r="F691">
        <v>8.18</v>
      </c>
      <c r="G691">
        <f>IFERROR(VLOOKUP(F691,'rt.comb'!$A:$B,2,FALSE),F691)</f>
        <v>8.18</v>
      </c>
      <c r="H691" t="str">
        <f>IFERROR(VLOOKUP(G691,compounds!$A:$D,4,FALSE),"")</f>
        <v/>
      </c>
      <c r="I691">
        <v>15423551</v>
      </c>
      <c r="J691" s="4">
        <f t="shared" si="40"/>
        <v>34576696</v>
      </c>
      <c r="K691" s="4">
        <f>VLOOKUP($C691,rosie!$B$7:$D$38,2,FALSE)</f>
        <v>5.8</v>
      </c>
      <c r="L691" s="4">
        <f>VLOOKUP(C691,rosie!$B$7:$F$66,5,FALSE)</f>
        <v>1.34</v>
      </c>
      <c r="M691" s="4">
        <f>VLOOKUP($C691,rosie!$B$7:$D$38,3,FALSE)</f>
        <v>0</v>
      </c>
      <c r="N691" s="4" t="str">
        <f>VLOOKUP($C691,rosie!$B$7:$E$38,4,FALSE)</f>
        <v>l</v>
      </c>
      <c r="O691" s="4">
        <f t="shared" si="43"/>
        <v>1.1536236419326253</v>
      </c>
      <c r="P691" s="4">
        <f>VLOOKUP(A691,RESULTS!$A:$M,13,FALSE)</f>
        <v>1</v>
      </c>
      <c r="Q691" s="4">
        <v>2</v>
      </c>
      <c r="R691" s="4" t="str">
        <f>IF(VLOOKUP(C691,rosie!B:J,8,FALSE)=0,"x_x_x_x",VLOOKUP(C691,rosie!B:J,8,FALSE))</f>
        <v>9_5_31_2023</v>
      </c>
    </row>
    <row r="692" spans="1:18" x14ac:dyDescent="0.2">
      <c r="A692" t="s">
        <v>165</v>
      </c>
      <c r="B692">
        <v>588</v>
      </c>
      <c r="C692">
        <f t="shared" si="41"/>
        <v>588</v>
      </c>
      <c r="D692" t="str">
        <f t="shared" si="42"/>
        <v>588 (0)</v>
      </c>
      <c r="E692">
        <v>8.3870000000000005</v>
      </c>
      <c r="F692">
        <v>8.39</v>
      </c>
      <c r="G692">
        <f>IFERROR(VLOOKUP(F692,'rt.comb'!$A:$B,2,FALSE),F692)</f>
        <v>8.39</v>
      </c>
      <c r="H692" t="str">
        <f>IFERROR(VLOOKUP(G692,compounds!$A:$D,4,FALSE),"")</f>
        <v/>
      </c>
      <c r="I692">
        <v>5221076</v>
      </c>
      <c r="J692" s="4">
        <f t="shared" si="40"/>
        <v>34576696</v>
      </c>
      <c r="K692" s="4">
        <f>VLOOKUP($C692,rosie!$B$7:$D$38,2,FALSE)</f>
        <v>5.8</v>
      </c>
      <c r="L692" s="4">
        <f>VLOOKUP(C692,rosie!$B$7:$F$66,5,FALSE)</f>
        <v>1.34</v>
      </c>
      <c r="M692" s="4">
        <f>VLOOKUP($C692,rosie!$B$7:$D$38,3,FALSE)</f>
        <v>0</v>
      </c>
      <c r="N692" s="4" t="str">
        <f>VLOOKUP($C692,rosie!$B$7:$E$38,4,FALSE)</f>
        <v>l</v>
      </c>
      <c r="O692" s="4">
        <f t="shared" si="43"/>
        <v>0.39051686021766485</v>
      </c>
      <c r="P692" s="4">
        <f>VLOOKUP(A692,RESULTS!$A:$M,13,FALSE)</f>
        <v>1</v>
      </c>
      <c r="Q692" s="4">
        <v>2</v>
      </c>
      <c r="R692" s="4" t="str">
        <f>IF(VLOOKUP(C692,rosie!B:J,8,FALSE)=0,"x_x_x_x",VLOOKUP(C692,rosie!B:J,8,FALSE))</f>
        <v>9_5_31_2023</v>
      </c>
    </row>
    <row r="693" spans="1:18" x14ac:dyDescent="0.2">
      <c r="A693" t="s">
        <v>165</v>
      </c>
      <c r="B693">
        <v>588</v>
      </c>
      <c r="C693">
        <f t="shared" si="41"/>
        <v>588</v>
      </c>
      <c r="D693" t="str">
        <f t="shared" si="42"/>
        <v>588 (0)</v>
      </c>
      <c r="E693">
        <v>8.4689999999999994</v>
      </c>
      <c r="F693">
        <v>8.4700000000000006</v>
      </c>
      <c r="G693">
        <f>IFERROR(VLOOKUP(F693,'rt.comb'!$A:$B,2,FALSE),F693)</f>
        <v>8.4700000000000006</v>
      </c>
      <c r="H693" t="str">
        <f>IFERROR(VLOOKUP(G693,compounds!$A:$D,4,FALSE),"")</f>
        <v/>
      </c>
      <c r="I693">
        <v>9550102</v>
      </c>
      <c r="J693" s="4">
        <f t="shared" si="40"/>
        <v>34576696</v>
      </c>
      <c r="K693" s="4">
        <f>VLOOKUP($C693,rosie!$B$7:$D$38,2,FALSE)</f>
        <v>5.8</v>
      </c>
      <c r="L693" s="4">
        <f>VLOOKUP(C693,rosie!$B$7:$F$66,5,FALSE)</f>
        <v>1.34</v>
      </c>
      <c r="M693" s="4">
        <f>VLOOKUP($C693,rosie!$B$7:$D$38,3,FALSE)</f>
        <v>0</v>
      </c>
      <c r="N693" s="4" t="str">
        <f>VLOOKUP($C693,rosie!$B$7:$E$38,4,FALSE)</f>
        <v>l</v>
      </c>
      <c r="O693" s="4">
        <f t="shared" si="43"/>
        <v>0.71431173340484622</v>
      </c>
      <c r="P693" s="4">
        <f>VLOOKUP(A693,RESULTS!$A:$M,13,FALSE)</f>
        <v>1</v>
      </c>
      <c r="Q693" s="4">
        <v>2</v>
      </c>
      <c r="R693" s="4" t="str">
        <f>IF(VLOOKUP(C693,rosie!B:J,8,FALSE)=0,"x_x_x_x",VLOOKUP(C693,rosie!B:J,8,FALSE))</f>
        <v>9_5_31_2023</v>
      </c>
    </row>
    <row r="694" spans="1:18" x14ac:dyDescent="0.2">
      <c r="A694" t="s">
        <v>165</v>
      </c>
      <c r="B694">
        <v>588</v>
      </c>
      <c r="C694">
        <f t="shared" si="41"/>
        <v>588</v>
      </c>
      <c r="D694" t="str">
        <f t="shared" si="42"/>
        <v>588 (0)</v>
      </c>
      <c r="E694">
        <v>8.9160000000000004</v>
      </c>
      <c r="F694">
        <v>8.92</v>
      </c>
      <c r="G694">
        <f>IFERROR(VLOOKUP(F694,'rt.comb'!$A:$B,2,FALSE),F694)</f>
        <v>8.92</v>
      </c>
      <c r="H694" t="str">
        <f>IFERROR(VLOOKUP(G694,compounds!$A:$D,4,FALSE),"")</f>
        <v/>
      </c>
      <c r="I694">
        <v>22948333</v>
      </c>
      <c r="J694" s="4">
        <f t="shared" si="40"/>
        <v>34576696</v>
      </c>
      <c r="K694" s="4">
        <f>VLOOKUP($C694,rosie!$B$7:$D$38,2,FALSE)</f>
        <v>5.8</v>
      </c>
      <c r="L694" s="4">
        <f>VLOOKUP(C694,rosie!$B$7:$F$66,5,FALSE)</f>
        <v>1.34</v>
      </c>
      <c r="M694" s="4">
        <f>VLOOKUP($C694,rosie!$B$7:$D$38,3,FALSE)</f>
        <v>0</v>
      </c>
      <c r="N694" s="4" t="str">
        <f>VLOOKUP($C694,rosie!$B$7:$E$38,4,FALSE)</f>
        <v>l</v>
      </c>
      <c r="O694" s="4">
        <f t="shared" si="43"/>
        <v>1.7164490519558466</v>
      </c>
      <c r="P694" s="4">
        <f>VLOOKUP(A694,RESULTS!$A:$M,13,FALSE)</f>
        <v>1</v>
      </c>
      <c r="Q694" s="4">
        <v>2</v>
      </c>
      <c r="R694" s="4" t="str">
        <f>IF(VLOOKUP(C694,rosie!B:J,8,FALSE)=0,"x_x_x_x",VLOOKUP(C694,rosie!B:J,8,FALSE))</f>
        <v>9_5_31_2023</v>
      </c>
    </row>
    <row r="695" spans="1:18" x14ac:dyDescent="0.2">
      <c r="A695" t="s">
        <v>165</v>
      </c>
      <c r="B695">
        <v>588</v>
      </c>
      <c r="C695">
        <f t="shared" si="41"/>
        <v>588</v>
      </c>
      <c r="D695" t="str">
        <f t="shared" si="42"/>
        <v>588 (0)</v>
      </c>
      <c r="E695">
        <v>9.3040000000000003</v>
      </c>
      <c r="F695">
        <v>9.3000000000000007</v>
      </c>
      <c r="G695">
        <f>IFERROR(VLOOKUP(F695,'rt.comb'!$A:$B,2,FALSE),F695)</f>
        <v>9.3000000000000007</v>
      </c>
      <c r="H695" t="str">
        <f>IFERROR(VLOOKUP(G695,compounds!$A:$D,4,FALSE),"")</f>
        <v/>
      </c>
      <c r="I695">
        <v>7154441</v>
      </c>
      <c r="J695" s="4">
        <f t="shared" si="40"/>
        <v>34576696</v>
      </c>
      <c r="K695" s="4">
        <f>VLOOKUP($C695,rosie!$B$7:$D$38,2,FALSE)</f>
        <v>5.8</v>
      </c>
      <c r="L695" s="4">
        <f>VLOOKUP(C695,rosie!$B$7:$F$66,5,FALSE)</f>
        <v>1.34</v>
      </c>
      <c r="M695" s="4">
        <f>VLOOKUP($C695,rosie!$B$7:$D$38,3,FALSE)</f>
        <v>0</v>
      </c>
      <c r="N695" s="4" t="str">
        <f>VLOOKUP($C695,rosie!$B$7:$E$38,4,FALSE)</f>
        <v>l</v>
      </c>
      <c r="O695" s="4">
        <f t="shared" si="43"/>
        <v>0.53512529523273178</v>
      </c>
      <c r="P695" s="4">
        <f>VLOOKUP(A695,RESULTS!$A:$M,13,FALSE)</f>
        <v>1</v>
      </c>
      <c r="Q695" s="4">
        <v>2</v>
      </c>
      <c r="R695" s="4" t="str">
        <f>IF(VLOOKUP(C695,rosie!B:J,8,FALSE)=0,"x_x_x_x",VLOOKUP(C695,rosie!B:J,8,FALSE))</f>
        <v>9_5_31_2023</v>
      </c>
    </row>
    <row r="696" spans="1:18" x14ac:dyDescent="0.2">
      <c r="A696" t="s">
        <v>165</v>
      </c>
      <c r="B696">
        <v>588</v>
      </c>
      <c r="C696">
        <f t="shared" si="41"/>
        <v>588</v>
      </c>
      <c r="D696" t="str">
        <f t="shared" si="42"/>
        <v>588 (0)</v>
      </c>
      <c r="E696">
        <v>9.8249999999999993</v>
      </c>
      <c r="F696">
        <v>9.83</v>
      </c>
      <c r="G696">
        <f>IFERROR(VLOOKUP(F696,'rt.comb'!$A:$B,2,FALSE),F696)</f>
        <v>9.82</v>
      </c>
      <c r="H696" t="str">
        <f>IFERROR(VLOOKUP(G696,compounds!$A:$D,4,FALSE),"")</f>
        <v>sixmethyl</v>
      </c>
      <c r="I696">
        <v>7226708</v>
      </c>
      <c r="J696" s="4">
        <f t="shared" si="40"/>
        <v>34576696</v>
      </c>
      <c r="K696" s="4">
        <f>VLOOKUP($C696,rosie!$B$7:$D$38,2,FALSE)</f>
        <v>5.8</v>
      </c>
      <c r="L696" s="4">
        <f>VLOOKUP(C696,rosie!$B$7:$F$66,5,FALSE)</f>
        <v>1.34</v>
      </c>
      <c r="M696" s="4">
        <f>VLOOKUP($C696,rosie!$B$7:$D$38,3,FALSE)</f>
        <v>0</v>
      </c>
      <c r="N696" s="4" t="str">
        <f>VLOOKUP($C696,rosie!$B$7:$E$38,4,FALSE)</f>
        <v>l</v>
      </c>
      <c r="O696" s="4">
        <f t="shared" si="43"/>
        <v>0.54053059520104285</v>
      </c>
      <c r="P696" s="4">
        <f>VLOOKUP(A696,RESULTS!$A:$M,13,FALSE)</f>
        <v>1</v>
      </c>
      <c r="Q696" s="4">
        <v>2</v>
      </c>
      <c r="R696" s="4" t="str">
        <f>IF(VLOOKUP(C696,rosie!B:J,8,FALSE)=0,"x_x_x_x",VLOOKUP(C696,rosie!B:J,8,FALSE))</f>
        <v>9_5_31_2023</v>
      </c>
    </row>
    <row r="697" spans="1:18" x14ac:dyDescent="0.2">
      <c r="A697" t="s">
        <v>165</v>
      </c>
      <c r="B697">
        <v>588</v>
      </c>
      <c r="C697">
        <f t="shared" si="41"/>
        <v>588</v>
      </c>
      <c r="D697" t="str">
        <f t="shared" si="42"/>
        <v>588 (0)</v>
      </c>
      <c r="E697">
        <v>9.91</v>
      </c>
      <c r="F697">
        <v>9.91</v>
      </c>
      <c r="G697">
        <f>IFERROR(VLOOKUP(F697,'rt.comb'!$A:$B,2,FALSE),F697)</f>
        <v>9.91</v>
      </c>
      <c r="H697" t="str">
        <f>IFERROR(VLOOKUP(G697,compounds!$A:$D,4,FALSE),"")</f>
        <v/>
      </c>
      <c r="I697">
        <v>26959348</v>
      </c>
      <c r="J697" s="4">
        <f t="shared" si="40"/>
        <v>34576696</v>
      </c>
      <c r="K697" s="4">
        <f>VLOOKUP($C697,rosie!$B$7:$D$38,2,FALSE)</f>
        <v>5.8</v>
      </c>
      <c r="L697" s="4">
        <f>VLOOKUP(C697,rosie!$B$7:$F$66,5,FALSE)</f>
        <v>1.34</v>
      </c>
      <c r="M697" s="4">
        <f>VLOOKUP($C697,rosie!$B$7:$D$38,3,FALSE)</f>
        <v>0</v>
      </c>
      <c r="N697" s="4" t="str">
        <f>VLOOKUP($C697,rosie!$B$7:$E$38,4,FALSE)</f>
        <v>l</v>
      </c>
      <c r="O697" s="4">
        <f t="shared" si="43"/>
        <v>2.0164578976585248</v>
      </c>
      <c r="P697" s="4">
        <f>VLOOKUP(A697,RESULTS!$A:$M,13,FALSE)</f>
        <v>1</v>
      </c>
      <c r="Q697" s="4">
        <v>2</v>
      </c>
      <c r="R697" s="4" t="str">
        <f>IF(VLOOKUP(C697,rosie!B:J,8,FALSE)=0,"x_x_x_x",VLOOKUP(C697,rosie!B:J,8,FALSE))</f>
        <v>9_5_31_2023</v>
      </c>
    </row>
    <row r="698" spans="1:18" x14ac:dyDescent="0.2">
      <c r="A698" t="s">
        <v>165</v>
      </c>
      <c r="B698">
        <v>588</v>
      </c>
      <c r="C698">
        <f t="shared" si="41"/>
        <v>588</v>
      </c>
      <c r="D698" t="str">
        <f t="shared" si="42"/>
        <v>588 (0)</v>
      </c>
      <c r="E698">
        <v>10.159000000000001</v>
      </c>
      <c r="F698">
        <v>10.16</v>
      </c>
      <c r="G698">
        <f>IFERROR(VLOOKUP(F698,'rt.comb'!$A:$B,2,FALSE),F698)</f>
        <v>10.16</v>
      </c>
      <c r="H698" t="str">
        <f>IFERROR(VLOOKUP(G698,compounds!$A:$D,4,FALSE),"")</f>
        <v>decane</v>
      </c>
      <c r="I698">
        <v>3094531</v>
      </c>
      <c r="J698" s="4">
        <f t="shared" si="40"/>
        <v>34576696</v>
      </c>
      <c r="K698" s="4">
        <f>VLOOKUP($C698,rosie!$B$7:$D$38,2,FALSE)</f>
        <v>5.8</v>
      </c>
      <c r="L698" s="4">
        <f>VLOOKUP(C698,rosie!$B$7:$F$66,5,FALSE)</f>
        <v>1.34</v>
      </c>
      <c r="M698" s="4">
        <f>VLOOKUP($C698,rosie!$B$7:$D$38,3,FALSE)</f>
        <v>0</v>
      </c>
      <c r="N698" s="4" t="str">
        <f>VLOOKUP($C698,rosie!$B$7:$E$38,4,FALSE)</f>
        <v>l</v>
      </c>
      <c r="O698" s="4">
        <f t="shared" si="43"/>
        <v>0.23145928731285095</v>
      </c>
      <c r="P698" s="4">
        <f>VLOOKUP(A698,RESULTS!$A:$M,13,FALSE)</f>
        <v>1</v>
      </c>
      <c r="Q698" s="4">
        <v>2</v>
      </c>
      <c r="R698" s="4" t="str">
        <f>IF(VLOOKUP(C698,rosie!B:J,8,FALSE)=0,"x_x_x_x",VLOOKUP(C698,rosie!B:J,8,FALSE))</f>
        <v>9_5_31_2023</v>
      </c>
    </row>
    <row r="699" spans="1:18" x14ac:dyDescent="0.2">
      <c r="A699" t="s">
        <v>165</v>
      </c>
      <c r="B699">
        <v>588</v>
      </c>
      <c r="C699">
        <f t="shared" si="41"/>
        <v>588</v>
      </c>
      <c r="D699" t="str">
        <f t="shared" si="42"/>
        <v>588 (0)</v>
      </c>
      <c r="E699">
        <v>10.313000000000001</v>
      </c>
      <c r="F699">
        <v>10.31</v>
      </c>
      <c r="G699">
        <f>IFERROR(VLOOKUP(F699,'rt.comb'!$A:$B,2,FALSE),F699)</f>
        <v>10.31</v>
      </c>
      <c r="H699" t="str">
        <f>IFERROR(VLOOKUP(G699,compounds!$A:$D,4,FALSE),"")</f>
        <v>octanal</v>
      </c>
      <c r="I699">
        <v>34255062</v>
      </c>
      <c r="J699" s="4">
        <f t="shared" si="40"/>
        <v>34576696</v>
      </c>
      <c r="K699" s="4">
        <f>VLOOKUP($C699,rosie!$B$7:$D$38,2,FALSE)</f>
        <v>5.8</v>
      </c>
      <c r="L699" s="4">
        <f>VLOOKUP(C699,rosie!$B$7:$F$66,5,FALSE)</f>
        <v>1.34</v>
      </c>
      <c r="M699" s="4">
        <f>VLOOKUP($C699,rosie!$B$7:$D$38,3,FALSE)</f>
        <v>0</v>
      </c>
      <c r="N699" s="4" t="str">
        <f>VLOOKUP($C699,rosie!$B$7:$E$38,4,FALSE)</f>
        <v>l</v>
      </c>
      <c r="O699" s="4">
        <f t="shared" si="43"/>
        <v>2.5621498822850772</v>
      </c>
      <c r="P699" s="4">
        <f>VLOOKUP(A699,RESULTS!$A:$M,13,FALSE)</f>
        <v>1</v>
      </c>
      <c r="Q699" s="4">
        <v>2</v>
      </c>
      <c r="R699" s="4" t="str">
        <f>IF(VLOOKUP(C699,rosie!B:J,8,FALSE)=0,"x_x_x_x",VLOOKUP(C699,rosie!B:J,8,FALSE))</f>
        <v>9_5_31_2023</v>
      </c>
    </row>
    <row r="700" spans="1:18" x14ac:dyDescent="0.2">
      <c r="A700" t="s">
        <v>165</v>
      </c>
      <c r="B700">
        <v>588</v>
      </c>
      <c r="C700">
        <f t="shared" si="41"/>
        <v>588</v>
      </c>
      <c r="D700" t="str">
        <f t="shared" si="42"/>
        <v>588 (0)</v>
      </c>
      <c r="E700">
        <v>10.464</v>
      </c>
      <c r="F700">
        <v>10.46</v>
      </c>
      <c r="G700">
        <f>IFERROR(VLOOKUP(F700,'rt.comb'!$A:$B,2,FALSE),F700)</f>
        <v>10.48</v>
      </c>
      <c r="H700" t="str">
        <f>IFERROR(VLOOKUP(G700,compounds!$A:$D,4,FALSE),"")</f>
        <v>z3hex</v>
      </c>
      <c r="I700">
        <v>184294246</v>
      </c>
      <c r="J700" s="4">
        <f t="shared" si="40"/>
        <v>34576696</v>
      </c>
      <c r="K700" s="4">
        <f>VLOOKUP($C700,rosie!$B$7:$D$38,2,FALSE)</f>
        <v>5.8</v>
      </c>
      <c r="L700" s="4">
        <f>VLOOKUP(C700,rosie!$B$7:$F$66,5,FALSE)</f>
        <v>1.34</v>
      </c>
      <c r="M700" s="4">
        <f>VLOOKUP($C700,rosie!$B$7:$D$38,3,FALSE)</f>
        <v>0</v>
      </c>
      <c r="N700" s="4" t="str">
        <f>VLOOKUP($C700,rosie!$B$7:$E$38,4,FALSE)</f>
        <v>l</v>
      </c>
      <c r="O700" s="4">
        <f t="shared" si="43"/>
        <v>13.784516889641507</v>
      </c>
      <c r="P700" s="4">
        <f>VLOOKUP(A700,RESULTS!$A:$M,13,FALSE)</f>
        <v>1</v>
      </c>
      <c r="Q700" s="4">
        <v>2</v>
      </c>
      <c r="R700" s="4" t="str">
        <f>IF(VLOOKUP(C700,rosie!B:J,8,FALSE)=0,"x_x_x_x",VLOOKUP(C700,rosie!B:J,8,FALSE))</f>
        <v>9_5_31_2023</v>
      </c>
    </row>
    <row r="701" spans="1:18" x14ac:dyDescent="0.2">
      <c r="A701" t="s">
        <v>165</v>
      </c>
      <c r="B701">
        <v>588</v>
      </c>
      <c r="C701">
        <f t="shared" si="41"/>
        <v>588</v>
      </c>
      <c r="D701" t="str">
        <f t="shared" si="42"/>
        <v>588 (0)</v>
      </c>
      <c r="E701">
        <v>11.073</v>
      </c>
      <c r="F701">
        <v>11.07</v>
      </c>
      <c r="G701">
        <f>IFERROR(VLOOKUP(F701,'rt.comb'!$A:$B,2,FALSE),F701)</f>
        <v>11.07</v>
      </c>
      <c r="H701" t="str">
        <f>IFERROR(VLOOKUP(G701,compounds!$A:$D,4,FALSE),"")</f>
        <v>dlimonene</v>
      </c>
      <c r="I701">
        <v>14072971</v>
      </c>
      <c r="J701" s="4">
        <f t="shared" si="40"/>
        <v>34576696</v>
      </c>
      <c r="K701" s="4">
        <f>VLOOKUP($C701,rosie!$B$7:$D$38,2,FALSE)</f>
        <v>5.8</v>
      </c>
      <c r="L701" s="4">
        <f>VLOOKUP(C701,rosie!$B$7:$F$66,5,FALSE)</f>
        <v>1.34</v>
      </c>
      <c r="M701" s="4">
        <f>VLOOKUP($C701,rosie!$B$7:$D$38,3,FALSE)</f>
        <v>0</v>
      </c>
      <c r="N701" s="4" t="str">
        <f>VLOOKUP($C701,rosie!$B$7:$E$38,4,FALSE)</f>
        <v>l</v>
      </c>
      <c r="O701" s="4">
        <f t="shared" si="43"/>
        <v>1.0526053343897408</v>
      </c>
      <c r="P701" s="4">
        <f>VLOOKUP(A701,RESULTS!$A:$M,13,FALSE)</f>
        <v>1</v>
      </c>
      <c r="Q701" s="4">
        <v>2</v>
      </c>
      <c r="R701" s="4" t="str">
        <f>IF(VLOOKUP(C701,rosie!B:J,8,FALSE)=0,"x_x_x_x",VLOOKUP(C701,rosie!B:J,8,FALSE))</f>
        <v>9_5_31_2023</v>
      </c>
    </row>
    <row r="702" spans="1:18" x14ac:dyDescent="0.2">
      <c r="A702" t="s">
        <v>165</v>
      </c>
      <c r="B702">
        <v>588</v>
      </c>
      <c r="C702">
        <f t="shared" si="41"/>
        <v>588</v>
      </c>
      <c r="D702" t="str">
        <f t="shared" si="42"/>
        <v>588 (0)</v>
      </c>
      <c r="E702">
        <v>11.311999999999999</v>
      </c>
      <c r="F702">
        <v>11.31</v>
      </c>
      <c r="G702">
        <f>IFERROR(VLOOKUP(F702,'rt.comb'!$A:$B,2,FALSE),F702)</f>
        <v>11.31</v>
      </c>
      <c r="H702" t="str">
        <f>IFERROR(VLOOKUP(G702,compounds!$A:$D,4,FALSE),"")</f>
        <v/>
      </c>
      <c r="I702">
        <v>3442099</v>
      </c>
      <c r="J702" s="4">
        <f t="shared" si="40"/>
        <v>34576696</v>
      </c>
      <c r="K702" s="4">
        <f>VLOOKUP($C702,rosie!$B$7:$D$38,2,FALSE)</f>
        <v>5.8</v>
      </c>
      <c r="L702" s="4">
        <f>VLOOKUP(C702,rosie!$B$7:$F$66,5,FALSE)</f>
        <v>1.34</v>
      </c>
      <c r="M702" s="4">
        <f>VLOOKUP($C702,rosie!$B$7:$D$38,3,FALSE)</f>
        <v>0</v>
      </c>
      <c r="N702" s="4" t="str">
        <f>VLOOKUP($C702,rosie!$B$7:$E$38,4,FALSE)</f>
        <v>l</v>
      </c>
      <c r="O702" s="4">
        <f t="shared" si="43"/>
        <v>0.25745606730075637</v>
      </c>
      <c r="P702" s="4">
        <f>VLOOKUP(A702,RESULTS!$A:$M,13,FALSE)</f>
        <v>1</v>
      </c>
      <c r="Q702" s="4">
        <v>2</v>
      </c>
      <c r="R702" s="4" t="str">
        <f>IF(VLOOKUP(C702,rosie!B:J,8,FALSE)=0,"x_x_x_x",VLOOKUP(C702,rosie!B:J,8,FALSE))</f>
        <v>9_5_31_2023</v>
      </c>
    </row>
    <row r="703" spans="1:18" x14ac:dyDescent="0.2">
      <c r="A703" t="s">
        <v>165</v>
      </c>
      <c r="B703">
        <v>588</v>
      </c>
      <c r="C703">
        <f t="shared" si="41"/>
        <v>588</v>
      </c>
      <c r="D703" t="str">
        <f t="shared" si="42"/>
        <v>588 (0)</v>
      </c>
      <c r="E703">
        <v>11.747</v>
      </c>
      <c r="F703">
        <v>11.75</v>
      </c>
      <c r="G703">
        <f>IFERROR(VLOOKUP(F703,'rt.comb'!$A:$B,2,FALSE),F703)</f>
        <v>11.76</v>
      </c>
      <c r="H703" t="str">
        <f>IFERROR(VLOOKUP(G703,compounds!$A:$D,4,FALSE),"")</f>
        <v>bocimene</v>
      </c>
      <c r="I703">
        <v>13963793</v>
      </c>
      <c r="J703" s="4">
        <f t="shared" si="40"/>
        <v>34576696</v>
      </c>
      <c r="K703" s="4">
        <f>VLOOKUP($C703,rosie!$B$7:$D$38,2,FALSE)</f>
        <v>5.8</v>
      </c>
      <c r="L703" s="4">
        <f>VLOOKUP(C703,rosie!$B$7:$F$66,5,FALSE)</f>
        <v>1.34</v>
      </c>
      <c r="M703" s="4">
        <f>VLOOKUP($C703,rosie!$B$7:$D$38,3,FALSE)</f>
        <v>0</v>
      </c>
      <c r="N703" s="4" t="str">
        <f>VLOOKUP($C703,rosie!$B$7:$E$38,4,FALSE)</f>
        <v>l</v>
      </c>
      <c r="O703" s="4">
        <f t="shared" si="43"/>
        <v>1.0444392303596817</v>
      </c>
      <c r="P703" s="4">
        <f>VLOOKUP(A703,RESULTS!$A:$M,13,FALSE)</f>
        <v>1</v>
      </c>
      <c r="Q703" s="4">
        <v>2</v>
      </c>
      <c r="R703" s="4" t="str">
        <f>IF(VLOOKUP(C703,rosie!B:J,8,FALSE)=0,"x_x_x_x",VLOOKUP(C703,rosie!B:J,8,FALSE))</f>
        <v>9_5_31_2023</v>
      </c>
    </row>
    <row r="704" spans="1:18" x14ac:dyDescent="0.2">
      <c r="A704" t="s">
        <v>165</v>
      </c>
      <c r="B704">
        <v>588</v>
      </c>
      <c r="C704">
        <f t="shared" si="41"/>
        <v>588</v>
      </c>
      <c r="D704" t="str">
        <f t="shared" si="42"/>
        <v>588 (0)</v>
      </c>
      <c r="E704">
        <v>12.028</v>
      </c>
      <c r="F704">
        <v>12.03</v>
      </c>
      <c r="G704">
        <f>IFERROR(VLOOKUP(F704,'rt.comb'!$A:$B,2,FALSE),F704)</f>
        <v>12.03</v>
      </c>
      <c r="H704" t="str">
        <f>IFERROR(VLOOKUP(G704,compounds!$A:$D,4,FALSE),"")</f>
        <v/>
      </c>
      <c r="I704">
        <v>7999111</v>
      </c>
      <c r="J704" s="4">
        <f t="shared" si="40"/>
        <v>34576696</v>
      </c>
      <c r="K704" s="4">
        <f>VLOOKUP($C704,rosie!$B$7:$D$38,2,FALSE)</f>
        <v>5.8</v>
      </c>
      <c r="L704" s="4">
        <f>VLOOKUP(C704,rosie!$B$7:$F$66,5,FALSE)</f>
        <v>1.34</v>
      </c>
      <c r="M704" s="4">
        <f>VLOOKUP($C704,rosie!$B$7:$D$38,3,FALSE)</f>
        <v>0</v>
      </c>
      <c r="N704" s="4" t="str">
        <f>VLOOKUP($C704,rosie!$B$7:$E$38,4,FALSE)</f>
        <v>l</v>
      </c>
      <c r="O704" s="4">
        <f t="shared" si="43"/>
        <v>0.59830343635154615</v>
      </c>
      <c r="P704" s="4">
        <f>VLOOKUP(A704,RESULTS!$A:$M,13,FALSE)</f>
        <v>1</v>
      </c>
      <c r="Q704" s="4">
        <v>2</v>
      </c>
      <c r="R704" s="4" t="str">
        <f>IF(VLOOKUP(C704,rosie!B:J,8,FALSE)=0,"x_x_x_x",VLOOKUP(C704,rosie!B:J,8,FALSE))</f>
        <v>9_5_31_2023</v>
      </c>
    </row>
    <row r="705" spans="1:18" x14ac:dyDescent="0.2">
      <c r="A705" t="s">
        <v>165</v>
      </c>
      <c r="B705">
        <v>588</v>
      </c>
      <c r="C705">
        <f t="shared" si="41"/>
        <v>588</v>
      </c>
      <c r="D705" t="str">
        <f t="shared" si="42"/>
        <v>588 (0)</v>
      </c>
      <c r="E705">
        <v>12.294</v>
      </c>
      <c r="F705">
        <v>12.29</v>
      </c>
      <c r="G705">
        <f>IFERROR(VLOOKUP(F705,'rt.comb'!$A:$B,2,FALSE),F705)</f>
        <v>12.29</v>
      </c>
      <c r="H705" t="str">
        <f>IFERROR(VLOOKUP(G705,compounds!$A:$D,4,FALSE),"")</f>
        <v>acetophenone</v>
      </c>
      <c r="I705">
        <v>5741854</v>
      </c>
      <c r="J705" s="4">
        <f t="shared" si="40"/>
        <v>34576696</v>
      </c>
      <c r="K705" s="4">
        <f>VLOOKUP($C705,rosie!$B$7:$D$38,2,FALSE)</f>
        <v>5.8</v>
      </c>
      <c r="L705" s="4">
        <f>VLOOKUP(C705,rosie!$B$7:$F$66,5,FALSE)</f>
        <v>1.34</v>
      </c>
      <c r="M705" s="4">
        <f>VLOOKUP($C705,rosie!$B$7:$D$38,3,FALSE)</f>
        <v>0</v>
      </c>
      <c r="N705" s="4" t="str">
        <f>VLOOKUP($C705,rosie!$B$7:$E$38,4,FALSE)</f>
        <v>l</v>
      </c>
      <c r="O705" s="4">
        <f t="shared" si="43"/>
        <v>0.42946909715703036</v>
      </c>
      <c r="P705" s="4">
        <f>VLOOKUP(A705,RESULTS!$A:$M,13,FALSE)</f>
        <v>1</v>
      </c>
      <c r="Q705" s="4">
        <v>2</v>
      </c>
      <c r="R705" s="4" t="str">
        <f>IF(VLOOKUP(C705,rosie!B:J,8,FALSE)=0,"x_x_x_x",VLOOKUP(C705,rosie!B:J,8,FALSE))</f>
        <v>9_5_31_2023</v>
      </c>
    </row>
    <row r="706" spans="1:18" x14ac:dyDescent="0.2">
      <c r="A706" t="s">
        <v>165</v>
      </c>
      <c r="B706">
        <v>588</v>
      </c>
      <c r="C706">
        <f t="shared" si="41"/>
        <v>588</v>
      </c>
      <c r="D706" t="str">
        <f t="shared" si="42"/>
        <v>588 (0)</v>
      </c>
      <c r="E706">
        <v>13.199</v>
      </c>
      <c r="F706">
        <v>13.2</v>
      </c>
      <c r="G706">
        <f>IFERROR(VLOOKUP(F706,'rt.comb'!$A:$B,2,FALSE),F706)</f>
        <v>13.2</v>
      </c>
      <c r="H706" t="str">
        <f>IFERROR(VLOOKUP(G706,compounds!$A:$D,4,FALSE),"")</f>
        <v/>
      </c>
      <c r="I706">
        <v>23155789</v>
      </c>
      <c r="J706" s="4">
        <f t="shared" ref="J706:J769" si="44">SUMIFS($I:$I,$A:$A,A706,G:G,19.5)</f>
        <v>34576696</v>
      </c>
      <c r="K706" s="4">
        <f>VLOOKUP($C706,rosie!$B$7:$D$38,2,FALSE)</f>
        <v>5.8</v>
      </c>
      <c r="L706" s="4">
        <f>VLOOKUP(C706,rosie!$B$7:$F$66,5,FALSE)</f>
        <v>1.34</v>
      </c>
      <c r="M706" s="4">
        <f>VLOOKUP($C706,rosie!$B$7:$D$38,3,FALSE)</f>
        <v>0</v>
      </c>
      <c r="N706" s="4" t="str">
        <f>VLOOKUP($C706,rosie!$B$7:$E$38,4,FALSE)</f>
        <v>l</v>
      </c>
      <c r="O706" s="4">
        <f t="shared" si="43"/>
        <v>1.7319659809860535</v>
      </c>
      <c r="P706" s="4">
        <f>VLOOKUP(A706,RESULTS!$A:$M,13,FALSE)</f>
        <v>1</v>
      </c>
      <c r="Q706" s="4">
        <v>2</v>
      </c>
      <c r="R706" s="4" t="str">
        <f>IF(VLOOKUP(C706,rosie!B:J,8,FALSE)=0,"x_x_x_x",VLOOKUP(C706,rosie!B:J,8,FALSE))</f>
        <v>9_5_31_2023</v>
      </c>
    </row>
    <row r="707" spans="1:18" x14ac:dyDescent="0.2">
      <c r="A707" t="s">
        <v>165</v>
      </c>
      <c r="B707">
        <v>588</v>
      </c>
      <c r="C707">
        <f t="shared" ref="C707:C770" si="45">VALUE(IF(B707="",LEFT(A707,FIND("-",A707)-1),B707))</f>
        <v>588</v>
      </c>
      <c r="D707" t="str">
        <f t="shared" ref="D707:D770" si="46">C707&amp;" ("&amp;M707&amp;")"</f>
        <v>588 (0)</v>
      </c>
      <c r="E707">
        <v>13.363</v>
      </c>
      <c r="F707">
        <v>13.36</v>
      </c>
      <c r="G707">
        <f>IFERROR(VLOOKUP(F707,'rt.comb'!$A:$B,2,FALSE),F707)</f>
        <v>13.36</v>
      </c>
      <c r="H707" t="str">
        <f>IFERROR(VLOOKUP(G707,compounds!$A:$D,4,FALSE),"")</f>
        <v/>
      </c>
      <c r="I707">
        <v>16086770</v>
      </c>
      <c r="J707" s="4">
        <f t="shared" si="44"/>
        <v>34576696</v>
      </c>
      <c r="K707" s="4">
        <f>VLOOKUP($C707,rosie!$B$7:$D$38,2,FALSE)</f>
        <v>5.8</v>
      </c>
      <c r="L707" s="4">
        <f>VLOOKUP(C707,rosie!$B$7:$F$66,5,FALSE)</f>
        <v>1.34</v>
      </c>
      <c r="M707" s="4">
        <f>VLOOKUP($C707,rosie!$B$7:$D$38,3,FALSE)</f>
        <v>0</v>
      </c>
      <c r="N707" s="4" t="str">
        <f>VLOOKUP($C707,rosie!$B$7:$E$38,4,FALSE)</f>
        <v>l</v>
      </c>
      <c r="O707" s="4">
        <f t="shared" ref="O707:O770" si="47">IFERROR((30/J707*I707)/K707/Q707,0)</f>
        <v>1.203229930275622</v>
      </c>
      <c r="P707" s="4">
        <f>VLOOKUP(A707,RESULTS!$A:$M,13,FALSE)</f>
        <v>1</v>
      </c>
      <c r="Q707" s="4">
        <v>2</v>
      </c>
      <c r="R707" s="4" t="str">
        <f>IF(VLOOKUP(C707,rosie!B:J,8,FALSE)=0,"x_x_x_x",VLOOKUP(C707,rosie!B:J,8,FALSE))</f>
        <v>9_5_31_2023</v>
      </c>
    </row>
    <row r="708" spans="1:18" x14ac:dyDescent="0.2">
      <c r="A708" t="s">
        <v>165</v>
      </c>
      <c r="B708">
        <v>588</v>
      </c>
      <c r="C708">
        <f t="shared" si="45"/>
        <v>588</v>
      </c>
      <c r="D708" t="str">
        <f t="shared" si="46"/>
        <v>588 (0)</v>
      </c>
      <c r="E708">
        <v>13.510999999999999</v>
      </c>
      <c r="F708">
        <v>13.51</v>
      </c>
      <c r="G708">
        <f>IFERROR(VLOOKUP(F708,'rt.comb'!$A:$B,2,FALSE),F708)</f>
        <v>13.51</v>
      </c>
      <c r="H708" t="str">
        <f>IFERROR(VLOOKUP(G708,compounds!$A:$D,4,FALSE),"")</f>
        <v>nonanal</v>
      </c>
      <c r="I708">
        <v>77255474</v>
      </c>
      <c r="J708" s="4">
        <f t="shared" si="44"/>
        <v>34576696</v>
      </c>
      <c r="K708" s="4">
        <f>VLOOKUP($C708,rosie!$B$7:$D$38,2,FALSE)</f>
        <v>5.8</v>
      </c>
      <c r="L708" s="4">
        <f>VLOOKUP(C708,rosie!$B$7:$F$66,5,FALSE)</f>
        <v>1.34</v>
      </c>
      <c r="M708" s="4">
        <f>VLOOKUP($C708,rosie!$B$7:$D$38,3,FALSE)</f>
        <v>0</v>
      </c>
      <c r="N708" s="4" t="str">
        <f>VLOOKUP($C708,rosie!$B$7:$E$38,4,FALSE)</f>
        <v>l</v>
      </c>
      <c r="O708" s="4">
        <f t="shared" si="47"/>
        <v>5.7784190732154519</v>
      </c>
      <c r="P708" s="4">
        <f>VLOOKUP(A708,RESULTS!$A:$M,13,FALSE)</f>
        <v>1</v>
      </c>
      <c r="Q708" s="4">
        <v>2</v>
      </c>
      <c r="R708" s="4" t="str">
        <f>IF(VLOOKUP(C708,rosie!B:J,8,FALSE)=0,"x_x_x_x",VLOOKUP(C708,rosie!B:J,8,FALSE))</f>
        <v>9_5_31_2023</v>
      </c>
    </row>
    <row r="709" spans="1:18" x14ac:dyDescent="0.2">
      <c r="A709" t="s">
        <v>165</v>
      </c>
      <c r="B709">
        <v>588</v>
      </c>
      <c r="C709">
        <f t="shared" si="45"/>
        <v>588</v>
      </c>
      <c r="D709" t="str">
        <f t="shared" si="46"/>
        <v>588 (0)</v>
      </c>
      <c r="E709">
        <v>13.885999999999999</v>
      </c>
      <c r="F709">
        <v>13.89</v>
      </c>
      <c r="G709">
        <f>IFERROR(VLOOKUP(F709,'rt.comb'!$A:$B,2,FALSE),F709)</f>
        <v>13.89</v>
      </c>
      <c r="H709" t="str">
        <f>IFERROR(VLOOKUP(G709,compounds!$A:$D,4,FALSE),"")</f>
        <v>edimethylnonatriene</v>
      </c>
      <c r="I709">
        <v>111956977</v>
      </c>
      <c r="J709" s="4">
        <f t="shared" si="44"/>
        <v>34576696</v>
      </c>
      <c r="K709" s="4">
        <f>VLOOKUP($C709,rosie!$B$7:$D$38,2,FALSE)</f>
        <v>5.8</v>
      </c>
      <c r="L709" s="4">
        <f>VLOOKUP(C709,rosie!$B$7:$F$66,5,FALSE)</f>
        <v>1.34</v>
      </c>
      <c r="M709" s="4">
        <f>VLOOKUP($C709,rosie!$B$7:$D$38,3,FALSE)</f>
        <v>0</v>
      </c>
      <c r="N709" s="4" t="str">
        <f>VLOOKUP($C709,rosie!$B$7:$E$38,4,FALSE)</f>
        <v>l</v>
      </c>
      <c r="O709" s="4">
        <f t="shared" si="47"/>
        <v>8.3739610642521409</v>
      </c>
      <c r="P709" s="4">
        <f>VLOOKUP(A709,RESULTS!$A:$M,13,FALSE)</f>
        <v>1</v>
      </c>
      <c r="Q709" s="4">
        <v>2</v>
      </c>
      <c r="R709" s="4" t="str">
        <f>IF(VLOOKUP(C709,rosie!B:J,8,FALSE)=0,"x_x_x_x",VLOOKUP(C709,rosie!B:J,8,FALSE))</f>
        <v>9_5_31_2023</v>
      </c>
    </row>
    <row r="710" spans="1:18" x14ac:dyDescent="0.2">
      <c r="A710" t="s">
        <v>165</v>
      </c>
      <c r="B710">
        <v>588</v>
      </c>
      <c r="C710">
        <f t="shared" si="45"/>
        <v>588</v>
      </c>
      <c r="D710" t="str">
        <f t="shared" si="46"/>
        <v>588 (0)</v>
      </c>
      <c r="E710">
        <v>15.161</v>
      </c>
      <c r="F710">
        <v>15.16</v>
      </c>
      <c r="G710">
        <f>IFERROR(VLOOKUP(F710,'rt.comb'!$A:$B,2,FALSE),F710)</f>
        <v>15.16</v>
      </c>
      <c r="H710" t="str">
        <f>IFERROR(VLOOKUP(G710,compounds!$A:$D,4,FALSE),"")</f>
        <v/>
      </c>
      <c r="I710">
        <v>5671692</v>
      </c>
      <c r="J710" s="4">
        <f t="shared" si="44"/>
        <v>34576696</v>
      </c>
      <c r="K710" s="4">
        <f>VLOOKUP($C710,rosie!$B$7:$D$38,2,FALSE)</f>
        <v>5.8</v>
      </c>
      <c r="L710" s="4">
        <f>VLOOKUP(C710,rosie!$B$7:$F$66,5,FALSE)</f>
        <v>1.34</v>
      </c>
      <c r="M710" s="4">
        <f>VLOOKUP($C710,rosie!$B$7:$D$38,3,FALSE)</f>
        <v>0</v>
      </c>
      <c r="N710" s="4" t="str">
        <f>VLOOKUP($C710,rosie!$B$7:$E$38,4,FALSE)</f>
        <v>l</v>
      </c>
      <c r="O710" s="4">
        <f t="shared" si="47"/>
        <v>0.42422124327660582</v>
      </c>
      <c r="P710" s="4">
        <f>VLOOKUP(A710,RESULTS!$A:$M,13,FALSE)</f>
        <v>1</v>
      </c>
      <c r="Q710" s="4">
        <v>2</v>
      </c>
      <c r="R710" s="4" t="str">
        <f>IF(VLOOKUP(C710,rosie!B:J,8,FALSE)=0,"x_x_x_x",VLOOKUP(C710,rosie!B:J,8,FALSE))</f>
        <v>9_5_31_2023</v>
      </c>
    </row>
    <row r="711" spans="1:18" x14ac:dyDescent="0.2">
      <c r="A711" t="s">
        <v>165</v>
      </c>
      <c r="B711">
        <v>588</v>
      </c>
      <c r="C711">
        <f t="shared" si="45"/>
        <v>588</v>
      </c>
      <c r="D711" t="str">
        <f t="shared" si="46"/>
        <v>588 (0)</v>
      </c>
      <c r="E711">
        <v>15.266</v>
      </c>
      <c r="F711">
        <v>15.27</v>
      </c>
      <c r="G711">
        <f>IFERROR(VLOOKUP(F711,'rt.comb'!$A:$B,2,FALSE),F711)</f>
        <v>15.27</v>
      </c>
      <c r="H711" t="str">
        <f>IFERROR(VLOOKUP(G711,compounds!$A:$D,4,FALSE),"")</f>
        <v/>
      </c>
      <c r="I711">
        <v>12450974</v>
      </c>
      <c r="J711" s="4">
        <f t="shared" si="44"/>
        <v>34576696</v>
      </c>
      <c r="K711" s="4">
        <f>VLOOKUP($C711,rosie!$B$7:$D$38,2,FALSE)</f>
        <v>5.8</v>
      </c>
      <c r="L711" s="4">
        <f>VLOOKUP(C711,rosie!$B$7:$F$66,5,FALSE)</f>
        <v>1.34</v>
      </c>
      <c r="M711" s="4">
        <f>VLOOKUP($C711,rosie!$B$7:$D$38,3,FALSE)</f>
        <v>0</v>
      </c>
      <c r="N711" s="4" t="str">
        <f>VLOOKUP($C711,rosie!$B$7:$E$38,4,FALSE)</f>
        <v>l</v>
      </c>
      <c r="O711" s="4">
        <f t="shared" si="47"/>
        <v>0.93128605542837894</v>
      </c>
      <c r="P711" s="4">
        <f>VLOOKUP(A711,RESULTS!$A:$M,13,FALSE)</f>
        <v>1</v>
      </c>
      <c r="Q711" s="4">
        <v>2</v>
      </c>
      <c r="R711" s="4" t="str">
        <f>IF(VLOOKUP(C711,rosie!B:J,8,FALSE)=0,"x_x_x_x",VLOOKUP(C711,rosie!B:J,8,FALSE))</f>
        <v>9_5_31_2023</v>
      </c>
    </row>
    <row r="712" spans="1:18" x14ac:dyDescent="0.2">
      <c r="A712" t="s">
        <v>165</v>
      </c>
      <c r="B712">
        <v>588</v>
      </c>
      <c r="C712">
        <f t="shared" si="45"/>
        <v>588</v>
      </c>
      <c r="D712" t="str">
        <f t="shared" si="46"/>
        <v>588 (0)</v>
      </c>
      <c r="E712">
        <v>15.492000000000001</v>
      </c>
      <c r="F712">
        <v>15.49</v>
      </c>
      <c r="G712">
        <f>IFERROR(VLOOKUP(F712,'rt.comb'!$A:$B,2,FALSE),F712)</f>
        <v>15.49</v>
      </c>
      <c r="H712" t="str">
        <f>IFERROR(VLOOKUP(G712,compounds!$A:$D,4,FALSE),"")</f>
        <v>dodecanal_a</v>
      </c>
      <c r="I712">
        <v>5369553</v>
      </c>
      <c r="J712" s="4">
        <f t="shared" si="44"/>
        <v>34576696</v>
      </c>
      <c r="K712" s="4">
        <f>VLOOKUP($C712,rosie!$B$7:$D$38,2,FALSE)</f>
        <v>5.8</v>
      </c>
      <c r="L712" s="4">
        <f>VLOOKUP(C712,rosie!$B$7:$F$66,5,FALSE)</f>
        <v>1.34</v>
      </c>
      <c r="M712" s="4">
        <f>VLOOKUP($C712,rosie!$B$7:$D$38,3,FALSE)</f>
        <v>0</v>
      </c>
      <c r="N712" s="4" t="str">
        <f>VLOOKUP($C712,rosie!$B$7:$E$38,4,FALSE)</f>
        <v>l</v>
      </c>
      <c r="O712" s="4">
        <f t="shared" si="47"/>
        <v>0.40162238173363929</v>
      </c>
      <c r="P712" s="4">
        <f>VLOOKUP(A712,RESULTS!$A:$M,13,FALSE)</f>
        <v>1</v>
      </c>
      <c r="Q712" s="4">
        <v>2</v>
      </c>
      <c r="R712" s="4" t="str">
        <f>IF(VLOOKUP(C712,rosie!B:J,8,FALSE)=0,"x_x_x_x",VLOOKUP(C712,rosie!B:J,8,FALSE))</f>
        <v>9_5_31_2023</v>
      </c>
    </row>
    <row r="713" spans="1:18" x14ac:dyDescent="0.2">
      <c r="A713" t="s">
        <v>165</v>
      </c>
      <c r="B713">
        <v>588</v>
      </c>
      <c r="C713">
        <f t="shared" si="45"/>
        <v>588</v>
      </c>
      <c r="D713" t="str">
        <f t="shared" si="46"/>
        <v>588 (0)</v>
      </c>
      <c r="E713">
        <v>15.712</v>
      </c>
      <c r="F713">
        <v>15.71</v>
      </c>
      <c r="G713">
        <f>IFERROR(VLOOKUP(F713,'rt.comb'!$A:$B,2,FALSE),F713)</f>
        <v>15.71</v>
      </c>
      <c r="H713" t="str">
        <f>IFERROR(VLOOKUP(G713,compounds!$A:$D,4,FALSE),"")</f>
        <v/>
      </c>
      <c r="I713">
        <v>6316985</v>
      </c>
      <c r="J713" s="4">
        <f t="shared" si="44"/>
        <v>34576696</v>
      </c>
      <c r="K713" s="4">
        <f>VLOOKUP($C713,rosie!$B$7:$D$38,2,FALSE)</f>
        <v>5.8</v>
      </c>
      <c r="L713" s="4">
        <f>VLOOKUP(C713,rosie!$B$7:$F$66,5,FALSE)</f>
        <v>1.34</v>
      </c>
      <c r="M713" s="4">
        <f>VLOOKUP($C713,rosie!$B$7:$D$38,3,FALSE)</f>
        <v>0</v>
      </c>
      <c r="N713" s="4" t="str">
        <f>VLOOKUP($C713,rosie!$B$7:$E$38,4,FALSE)</f>
        <v>l</v>
      </c>
      <c r="O713" s="4">
        <f t="shared" si="47"/>
        <v>0.47248673419848425</v>
      </c>
      <c r="P713" s="4">
        <f>VLOOKUP(A713,RESULTS!$A:$M,13,FALSE)</f>
        <v>1</v>
      </c>
      <c r="Q713" s="4">
        <v>2</v>
      </c>
      <c r="R713" s="4" t="str">
        <f>IF(VLOOKUP(C713,rosie!B:J,8,FALSE)=0,"x_x_x_x",VLOOKUP(C713,rosie!B:J,8,FALSE))</f>
        <v>9_5_31_2023</v>
      </c>
    </row>
    <row r="714" spans="1:18" x14ac:dyDescent="0.2">
      <c r="A714" t="s">
        <v>165</v>
      </c>
      <c r="B714">
        <v>588</v>
      </c>
      <c r="C714">
        <f t="shared" si="45"/>
        <v>588</v>
      </c>
      <c r="D714" t="str">
        <f t="shared" si="46"/>
        <v>588 (0)</v>
      </c>
      <c r="E714">
        <v>16</v>
      </c>
      <c r="F714">
        <v>16</v>
      </c>
      <c r="G714">
        <f>IFERROR(VLOOKUP(F714,'rt.comb'!$A:$B,2,FALSE),F714)</f>
        <v>16</v>
      </c>
      <c r="H714" t="str">
        <f>IFERROR(VLOOKUP(G714,compounds!$A:$D,4,FALSE),"")</f>
        <v>Butanoicacidhexenylester</v>
      </c>
      <c r="I714">
        <v>6437333</v>
      </c>
      <c r="J714" s="4">
        <f t="shared" si="44"/>
        <v>34576696</v>
      </c>
      <c r="K714" s="4">
        <f>VLOOKUP($C714,rosie!$B$7:$D$38,2,FALSE)</f>
        <v>5.8</v>
      </c>
      <c r="L714" s="4">
        <f>VLOOKUP(C714,rosie!$B$7:$F$66,5,FALSE)</f>
        <v>1.34</v>
      </c>
      <c r="M714" s="4">
        <f>VLOOKUP($C714,rosie!$B$7:$D$38,3,FALSE)</f>
        <v>0</v>
      </c>
      <c r="N714" s="4" t="str">
        <f>VLOOKUP($C714,rosie!$B$7:$E$38,4,FALSE)</f>
        <v>l</v>
      </c>
      <c r="O714" s="4">
        <f t="shared" si="47"/>
        <v>0.481488312243599</v>
      </c>
      <c r="P714" s="4">
        <f>VLOOKUP(A714,RESULTS!$A:$M,13,FALSE)</f>
        <v>1</v>
      </c>
      <c r="Q714" s="4">
        <v>2</v>
      </c>
      <c r="R714" s="4" t="str">
        <f>IF(VLOOKUP(C714,rosie!B:J,8,FALSE)=0,"x_x_x_x",VLOOKUP(C714,rosie!B:J,8,FALSE))</f>
        <v>9_5_31_2023</v>
      </c>
    </row>
    <row r="715" spans="1:18" x14ac:dyDescent="0.2">
      <c r="A715" t="s">
        <v>165</v>
      </c>
      <c r="B715">
        <v>588</v>
      </c>
      <c r="C715">
        <f t="shared" si="45"/>
        <v>588</v>
      </c>
      <c r="D715" t="str">
        <f t="shared" si="46"/>
        <v>588 (0)</v>
      </c>
      <c r="E715">
        <v>16.106999999999999</v>
      </c>
      <c r="F715">
        <v>16.11</v>
      </c>
      <c r="G715">
        <f>IFERROR(VLOOKUP(F715,'rt.comb'!$A:$B,2,FALSE),F715)</f>
        <v>16.11</v>
      </c>
      <c r="H715" t="str">
        <f>IFERROR(VLOOKUP(G715,compounds!$A:$D,4,FALSE),"")</f>
        <v/>
      </c>
      <c r="I715">
        <v>6227139</v>
      </c>
      <c r="J715" s="4">
        <f t="shared" si="44"/>
        <v>34576696</v>
      </c>
      <c r="K715" s="4">
        <f>VLOOKUP($C715,rosie!$B$7:$D$38,2,FALSE)</f>
        <v>5.8</v>
      </c>
      <c r="L715" s="4">
        <f>VLOOKUP(C715,rosie!$B$7:$F$66,5,FALSE)</f>
        <v>1.34</v>
      </c>
      <c r="M715" s="4">
        <f>VLOOKUP($C715,rosie!$B$7:$D$38,3,FALSE)</f>
        <v>0</v>
      </c>
      <c r="N715" s="4" t="str">
        <f>VLOOKUP($C715,rosie!$B$7:$E$38,4,FALSE)</f>
        <v>l</v>
      </c>
      <c r="O715" s="4">
        <f t="shared" si="47"/>
        <v>0.46576659110477781</v>
      </c>
      <c r="P715" s="4">
        <f>VLOOKUP(A715,RESULTS!$A:$M,13,FALSE)</f>
        <v>1</v>
      </c>
      <c r="Q715" s="4">
        <v>2</v>
      </c>
      <c r="R715" s="4" t="str">
        <f>IF(VLOOKUP(C715,rosie!B:J,8,FALSE)=0,"x_x_x_x",VLOOKUP(C715,rosie!B:J,8,FALSE))</f>
        <v>9_5_31_2023</v>
      </c>
    </row>
    <row r="716" spans="1:18" x14ac:dyDescent="0.2">
      <c r="A716" t="s">
        <v>165</v>
      </c>
      <c r="B716">
        <v>588</v>
      </c>
      <c r="C716">
        <f t="shared" si="45"/>
        <v>588</v>
      </c>
      <c r="D716" t="str">
        <f t="shared" si="46"/>
        <v>588 (0)</v>
      </c>
      <c r="E716">
        <v>16.209</v>
      </c>
      <c r="F716">
        <v>16.21</v>
      </c>
      <c r="G716">
        <f>IFERROR(VLOOKUP(F716,'rt.comb'!$A:$B,2,FALSE),F716)</f>
        <v>16.21</v>
      </c>
      <c r="H716" t="str">
        <f>IFERROR(VLOOKUP(G716,compounds!$A:$D,4,FALSE),"")</f>
        <v>methylsalicylate</v>
      </c>
      <c r="I716">
        <v>78985214</v>
      </c>
      <c r="J716" s="4">
        <f t="shared" si="44"/>
        <v>34576696</v>
      </c>
      <c r="K716" s="4">
        <f>VLOOKUP($C716,rosie!$B$7:$D$38,2,FALSE)</f>
        <v>5.8</v>
      </c>
      <c r="L716" s="4">
        <f>VLOOKUP(C716,rosie!$B$7:$F$66,5,FALSE)</f>
        <v>1.34</v>
      </c>
      <c r="M716" s="4">
        <f>VLOOKUP($C716,rosie!$B$7:$D$38,3,FALSE)</f>
        <v>0</v>
      </c>
      <c r="N716" s="4" t="str">
        <f>VLOOKUP($C716,rosie!$B$7:$E$38,4,FALSE)</f>
        <v>l</v>
      </c>
      <c r="O716" s="4">
        <f t="shared" si="47"/>
        <v>5.9077971236006412</v>
      </c>
      <c r="P716" s="4">
        <f>VLOOKUP(A716,RESULTS!$A:$M,13,FALSE)</f>
        <v>1</v>
      </c>
      <c r="Q716" s="4">
        <v>2</v>
      </c>
      <c r="R716" s="4" t="str">
        <f>IF(VLOOKUP(C716,rosie!B:J,8,FALSE)=0,"x_x_x_x",VLOOKUP(C716,rosie!B:J,8,FALSE))</f>
        <v>9_5_31_2023</v>
      </c>
    </row>
    <row r="717" spans="1:18" x14ac:dyDescent="0.2">
      <c r="A717" t="s">
        <v>165</v>
      </c>
      <c r="B717">
        <v>588</v>
      </c>
      <c r="C717">
        <f t="shared" si="45"/>
        <v>588</v>
      </c>
      <c r="D717" t="str">
        <f t="shared" si="46"/>
        <v>588 (0)</v>
      </c>
      <c r="E717">
        <v>16.364000000000001</v>
      </c>
      <c r="F717">
        <v>16.36</v>
      </c>
      <c r="G717">
        <f>IFERROR(VLOOKUP(F717,'rt.comb'!$A:$B,2,FALSE),F717)</f>
        <v>16.36</v>
      </c>
      <c r="H717" t="str">
        <f>IFERROR(VLOOKUP(G717,compounds!$A:$D,4,FALSE),"")</f>
        <v>dodecane</v>
      </c>
      <c r="I717">
        <v>8733202</v>
      </c>
      <c r="J717" s="4">
        <f t="shared" si="44"/>
        <v>34576696</v>
      </c>
      <c r="K717" s="4">
        <f>VLOOKUP($C717,rosie!$B$7:$D$38,2,FALSE)</f>
        <v>5.8</v>
      </c>
      <c r="L717" s="4">
        <f>VLOOKUP(C717,rosie!$B$7:$F$66,5,FALSE)</f>
        <v>1.34</v>
      </c>
      <c r="M717" s="4">
        <f>VLOOKUP($C717,rosie!$B$7:$D$38,3,FALSE)</f>
        <v>0</v>
      </c>
      <c r="N717" s="4" t="str">
        <f>VLOOKUP($C717,rosie!$B$7:$E$38,4,FALSE)</f>
        <v>l</v>
      </c>
      <c r="O717" s="4">
        <f t="shared" si="47"/>
        <v>0.65321068390627346</v>
      </c>
      <c r="P717" s="4">
        <f>VLOOKUP(A717,RESULTS!$A:$M,13,FALSE)</f>
        <v>1</v>
      </c>
      <c r="Q717" s="4">
        <v>2</v>
      </c>
      <c r="R717" s="4" t="str">
        <f>IF(VLOOKUP(C717,rosie!B:J,8,FALSE)=0,"x_x_x_x",VLOOKUP(C717,rosie!B:J,8,FALSE))</f>
        <v>9_5_31_2023</v>
      </c>
    </row>
    <row r="718" spans="1:18" x14ac:dyDescent="0.2">
      <c r="A718" t="s">
        <v>165</v>
      </c>
      <c r="B718">
        <v>588</v>
      </c>
      <c r="C718">
        <f t="shared" si="45"/>
        <v>588</v>
      </c>
      <c r="D718" t="str">
        <f t="shared" si="46"/>
        <v>588 (0)</v>
      </c>
      <c r="E718">
        <v>16.545999999999999</v>
      </c>
      <c r="F718">
        <v>16.55</v>
      </c>
      <c r="G718">
        <f>IFERROR(VLOOKUP(F718,'rt.comb'!$A:$B,2,FALSE),F718)</f>
        <v>16.55</v>
      </c>
      <c r="H718" t="str">
        <f>IFERROR(VLOOKUP(G718,compounds!$A:$D,4,FALSE),"")</f>
        <v>decanal</v>
      </c>
      <c r="I718">
        <v>91623507</v>
      </c>
      <c r="J718" s="4">
        <f t="shared" si="44"/>
        <v>34576696</v>
      </c>
      <c r="K718" s="4">
        <f>VLOOKUP($C718,rosie!$B$7:$D$38,2,FALSE)</f>
        <v>5.8</v>
      </c>
      <c r="L718" s="4">
        <f>VLOOKUP(C718,rosie!$B$7:$F$66,5,FALSE)</f>
        <v>1.34</v>
      </c>
      <c r="M718" s="4">
        <f>VLOOKUP($C718,rosie!$B$7:$D$38,3,FALSE)</f>
        <v>0</v>
      </c>
      <c r="N718" s="4" t="str">
        <f>VLOOKUP($C718,rosie!$B$7:$E$38,4,FALSE)</f>
        <v>l</v>
      </c>
      <c r="O718" s="4">
        <f t="shared" si="47"/>
        <v>6.8530939361486469</v>
      </c>
      <c r="P718" s="4">
        <f>VLOOKUP(A718,RESULTS!$A:$M,13,FALSE)</f>
        <v>1</v>
      </c>
      <c r="Q718" s="4">
        <v>2</v>
      </c>
      <c r="R718" s="4" t="str">
        <f>IF(VLOOKUP(C718,rosie!B:J,8,FALSE)=0,"x_x_x_x",VLOOKUP(C718,rosie!B:J,8,FALSE))</f>
        <v>9_5_31_2023</v>
      </c>
    </row>
    <row r="719" spans="1:18" x14ac:dyDescent="0.2">
      <c r="A719" t="s">
        <v>165</v>
      </c>
      <c r="B719">
        <v>588</v>
      </c>
      <c r="C719">
        <f t="shared" si="45"/>
        <v>588</v>
      </c>
      <c r="D719" t="str">
        <f t="shared" si="46"/>
        <v>588 (0)</v>
      </c>
      <c r="E719">
        <v>17.324999999999999</v>
      </c>
      <c r="F719">
        <v>17.329999999999998</v>
      </c>
      <c r="G719">
        <f>IFERROR(VLOOKUP(F719,'rt.comb'!$A:$B,2,FALSE),F719)</f>
        <v>17.329999999999998</v>
      </c>
      <c r="H719" t="str">
        <f>IFERROR(VLOOKUP(G719,compounds!$A:$D,4,FALSE),"")</f>
        <v/>
      </c>
      <c r="I719">
        <v>6975166</v>
      </c>
      <c r="J719" s="4">
        <f t="shared" si="44"/>
        <v>34576696</v>
      </c>
      <c r="K719" s="4">
        <f>VLOOKUP($C719,rosie!$B$7:$D$38,2,FALSE)</f>
        <v>5.8</v>
      </c>
      <c r="L719" s="4">
        <f>VLOOKUP(C719,rosie!$B$7:$F$66,5,FALSE)</f>
        <v>1.34</v>
      </c>
      <c r="M719" s="4">
        <f>VLOOKUP($C719,rosie!$B$7:$D$38,3,FALSE)</f>
        <v>0</v>
      </c>
      <c r="N719" s="4" t="str">
        <f>VLOOKUP($C719,rosie!$B$7:$E$38,4,FALSE)</f>
        <v>l</v>
      </c>
      <c r="O719" s="4">
        <f t="shared" si="47"/>
        <v>0.5217161990779311</v>
      </c>
      <c r="P719" s="4">
        <f>VLOOKUP(A719,RESULTS!$A:$M,13,FALSE)</f>
        <v>1</v>
      </c>
      <c r="Q719" s="4">
        <v>2</v>
      </c>
      <c r="R719" s="4" t="str">
        <f>IF(VLOOKUP(C719,rosie!B:J,8,FALSE)=0,"x_x_x_x",VLOOKUP(C719,rosie!B:J,8,FALSE))</f>
        <v>9_5_31_2023</v>
      </c>
    </row>
    <row r="720" spans="1:18" x14ac:dyDescent="0.2">
      <c r="A720" t="s">
        <v>165</v>
      </c>
      <c r="B720">
        <v>588</v>
      </c>
      <c r="C720">
        <f t="shared" si="45"/>
        <v>588</v>
      </c>
      <c r="D720" t="str">
        <f t="shared" si="46"/>
        <v>588 (0)</v>
      </c>
      <c r="E720">
        <v>17.431000000000001</v>
      </c>
      <c r="F720">
        <v>17.43</v>
      </c>
      <c r="G720">
        <f>IFERROR(VLOOKUP(F720,'rt.comb'!$A:$B,2,FALSE),F720)</f>
        <v>17.43</v>
      </c>
      <c r="H720" t="str">
        <f>IFERROR(VLOOKUP(G720,compounds!$A:$D,4,FALSE),"")</f>
        <v>cisthreehexiso</v>
      </c>
      <c r="I720">
        <v>17920307</v>
      </c>
      <c r="J720" s="4">
        <f t="shared" si="44"/>
        <v>34576696</v>
      </c>
      <c r="K720" s="4">
        <f>VLOOKUP($C720,rosie!$B$7:$D$38,2,FALSE)</f>
        <v>5.8</v>
      </c>
      <c r="L720" s="4">
        <f>VLOOKUP(C720,rosie!$B$7:$F$66,5,FALSE)</f>
        <v>1.34</v>
      </c>
      <c r="M720" s="4">
        <f>VLOOKUP($C720,rosie!$B$7:$D$38,3,FALSE)</f>
        <v>0</v>
      </c>
      <c r="N720" s="4" t="str">
        <f>VLOOKUP($C720,rosie!$B$7:$E$38,4,FALSE)</f>
        <v>l</v>
      </c>
      <c r="O720" s="4">
        <f t="shared" si="47"/>
        <v>1.3403716061165629</v>
      </c>
      <c r="P720" s="4">
        <f>VLOOKUP(A720,RESULTS!$A:$M,13,FALSE)</f>
        <v>1</v>
      </c>
      <c r="Q720" s="4">
        <v>2</v>
      </c>
      <c r="R720" s="4" t="str">
        <f>IF(VLOOKUP(C720,rosie!B:J,8,FALSE)=0,"x_x_x_x",VLOOKUP(C720,rosie!B:J,8,FALSE))</f>
        <v>9_5_31_2023</v>
      </c>
    </row>
    <row r="721" spans="1:18" x14ac:dyDescent="0.2">
      <c r="A721" t="s">
        <v>165</v>
      </c>
      <c r="B721">
        <v>588</v>
      </c>
      <c r="C721">
        <f t="shared" si="45"/>
        <v>588</v>
      </c>
      <c r="D721" t="str">
        <f t="shared" si="46"/>
        <v>588 (0)</v>
      </c>
      <c r="E721">
        <v>17.922000000000001</v>
      </c>
      <c r="F721">
        <v>17.920000000000002</v>
      </c>
      <c r="G721">
        <f>IFERROR(VLOOKUP(F721,'rt.comb'!$A:$B,2,FALSE),F721)</f>
        <v>17.920000000000002</v>
      </c>
      <c r="H721" t="str">
        <f>IFERROR(VLOOKUP(G721,compounds!$A:$D,4,FALSE),"")</f>
        <v/>
      </c>
      <c r="I721">
        <v>9392507</v>
      </c>
      <c r="J721" s="4">
        <f t="shared" si="44"/>
        <v>34576696</v>
      </c>
      <c r="K721" s="4">
        <f>VLOOKUP($C721,rosie!$B$7:$D$38,2,FALSE)</f>
        <v>5.8</v>
      </c>
      <c r="L721" s="4">
        <f>VLOOKUP(C721,rosie!$B$7:$F$66,5,FALSE)</f>
        <v>1.34</v>
      </c>
      <c r="M721" s="4">
        <f>VLOOKUP($C721,rosie!$B$7:$D$38,3,FALSE)</f>
        <v>0</v>
      </c>
      <c r="N721" s="4" t="str">
        <f>VLOOKUP($C721,rosie!$B$7:$E$38,4,FALSE)</f>
        <v>l</v>
      </c>
      <c r="O721" s="4">
        <f t="shared" si="47"/>
        <v>0.70252421976091473</v>
      </c>
      <c r="P721" s="4">
        <f>VLOOKUP(A721,RESULTS!$A:$M,13,FALSE)</f>
        <v>1</v>
      </c>
      <c r="Q721" s="4">
        <v>2</v>
      </c>
      <c r="R721" s="4" t="str">
        <f>IF(VLOOKUP(C721,rosie!B:J,8,FALSE)=0,"x_x_x_x",VLOOKUP(C721,rosie!B:J,8,FALSE))</f>
        <v>9_5_31_2023</v>
      </c>
    </row>
    <row r="722" spans="1:18" x14ac:dyDescent="0.2">
      <c r="A722" t="s">
        <v>165</v>
      </c>
      <c r="B722">
        <v>588</v>
      </c>
      <c r="C722">
        <f t="shared" si="45"/>
        <v>588</v>
      </c>
      <c r="D722" t="str">
        <f t="shared" si="46"/>
        <v>588 (0)</v>
      </c>
      <c r="E722">
        <v>18.177</v>
      </c>
      <c r="F722">
        <v>18.18</v>
      </c>
      <c r="G722">
        <f>IFERROR(VLOOKUP(F722,'rt.comb'!$A:$B,2,FALSE),F722)</f>
        <v>18.18</v>
      </c>
      <c r="H722" t="str">
        <f>IFERROR(VLOOKUP(G722,compounds!$A:$D,4,FALSE),"")</f>
        <v>methylacetophenone</v>
      </c>
      <c r="I722">
        <v>44884292</v>
      </c>
      <c r="J722" s="4">
        <f t="shared" si="44"/>
        <v>34576696</v>
      </c>
      <c r="K722" s="4">
        <f>VLOOKUP($C722,rosie!$B$7:$D$38,2,FALSE)</f>
        <v>5.8</v>
      </c>
      <c r="L722" s="4">
        <f>VLOOKUP(C722,rosie!$B$7:$F$66,5,FALSE)</f>
        <v>1.34</v>
      </c>
      <c r="M722" s="4">
        <f>VLOOKUP($C722,rosie!$B$7:$D$38,3,FALSE)</f>
        <v>0</v>
      </c>
      <c r="N722" s="4" t="str">
        <f>VLOOKUP($C722,rosie!$B$7:$E$38,4,FALSE)</f>
        <v>l</v>
      </c>
      <c r="O722" s="4">
        <f t="shared" si="47"/>
        <v>3.3571763339458864</v>
      </c>
      <c r="P722" s="4">
        <f>VLOOKUP(A722,RESULTS!$A:$M,13,FALSE)</f>
        <v>1</v>
      </c>
      <c r="Q722" s="4">
        <v>2</v>
      </c>
      <c r="R722" s="4" t="str">
        <f>IF(VLOOKUP(C722,rosie!B:J,8,FALSE)=0,"x_x_x_x",VLOOKUP(C722,rosie!B:J,8,FALSE))</f>
        <v>9_5_31_2023</v>
      </c>
    </row>
    <row r="723" spans="1:18" x14ac:dyDescent="0.2">
      <c r="A723" t="s">
        <v>165</v>
      </c>
      <c r="B723">
        <v>588</v>
      </c>
      <c r="C723">
        <f t="shared" si="45"/>
        <v>588</v>
      </c>
      <c r="D723" t="str">
        <f t="shared" si="46"/>
        <v>588 (0)</v>
      </c>
      <c r="E723">
        <v>18.591999999999999</v>
      </c>
      <c r="F723">
        <v>18.59</v>
      </c>
      <c r="G723">
        <f>IFERROR(VLOOKUP(F723,'rt.comb'!$A:$B,2,FALSE),F723)</f>
        <v>18.59</v>
      </c>
      <c r="H723" t="str">
        <f>IFERROR(VLOOKUP(G723,compounds!$A:$D,4,FALSE),"")</f>
        <v/>
      </c>
      <c r="I723">
        <v>4502428</v>
      </c>
      <c r="J723" s="4">
        <f t="shared" si="44"/>
        <v>34576696</v>
      </c>
      <c r="K723" s="4">
        <f>VLOOKUP($C723,rosie!$B$7:$D$38,2,FALSE)</f>
        <v>5.8</v>
      </c>
      <c r="L723" s="4">
        <f>VLOOKUP(C723,rosie!$B$7:$F$66,5,FALSE)</f>
        <v>1.34</v>
      </c>
      <c r="M723" s="4">
        <f>VLOOKUP($C723,rosie!$B$7:$D$38,3,FALSE)</f>
        <v>0</v>
      </c>
      <c r="N723" s="4" t="str">
        <f>VLOOKUP($C723,rosie!$B$7:$E$38,4,FALSE)</f>
        <v>l</v>
      </c>
      <c r="O723" s="4">
        <f t="shared" si="47"/>
        <v>0.3367646910169666</v>
      </c>
      <c r="P723" s="4">
        <f>VLOOKUP(A723,RESULTS!$A:$M,13,FALSE)</f>
        <v>1</v>
      </c>
      <c r="Q723" s="4">
        <v>2</v>
      </c>
      <c r="R723" s="4" t="str">
        <f>IF(VLOOKUP(C723,rosie!B:J,8,FALSE)=0,"x_x_x_x",VLOOKUP(C723,rosie!B:J,8,FALSE))</f>
        <v>9_5_31_2023</v>
      </c>
    </row>
    <row r="724" spans="1:18" x14ac:dyDescent="0.2">
      <c r="A724" t="s">
        <v>165</v>
      </c>
      <c r="B724">
        <v>588</v>
      </c>
      <c r="C724">
        <f t="shared" si="45"/>
        <v>588</v>
      </c>
      <c r="D724" t="str">
        <f t="shared" si="46"/>
        <v>588 (0)</v>
      </c>
      <c r="E724">
        <v>18.693999999999999</v>
      </c>
      <c r="F724">
        <v>18.690000000000001</v>
      </c>
      <c r="G724">
        <f>IFERROR(VLOOKUP(F724,'rt.comb'!$A:$B,2,FALSE),F724)</f>
        <v>18.690000000000001</v>
      </c>
      <c r="H724" t="str">
        <f>IFERROR(VLOOKUP(G724,compounds!$A:$D,4,FALSE),"")</f>
        <v/>
      </c>
      <c r="I724">
        <v>25201358</v>
      </c>
      <c r="J724" s="4">
        <f t="shared" si="44"/>
        <v>34576696</v>
      </c>
      <c r="K724" s="4">
        <f>VLOOKUP($C724,rosie!$B$7:$D$38,2,FALSE)</f>
        <v>5.8</v>
      </c>
      <c r="L724" s="4">
        <f>VLOOKUP(C724,rosie!$B$7:$F$66,5,FALSE)</f>
        <v>1.34</v>
      </c>
      <c r="M724" s="4">
        <f>VLOOKUP($C724,rosie!$B$7:$D$38,3,FALSE)</f>
        <v>0</v>
      </c>
      <c r="N724" s="4" t="str">
        <f>VLOOKUP($C724,rosie!$B$7:$E$38,4,FALSE)</f>
        <v>l</v>
      </c>
      <c r="O724" s="4">
        <f t="shared" si="47"/>
        <v>1.8849668534572812</v>
      </c>
      <c r="P724" s="4">
        <f>VLOOKUP(A724,RESULTS!$A:$M,13,FALSE)</f>
        <v>1</v>
      </c>
      <c r="Q724" s="4">
        <v>2</v>
      </c>
      <c r="R724" s="4" t="str">
        <f>IF(VLOOKUP(C724,rosie!B:J,8,FALSE)=0,"x_x_x_x",VLOOKUP(C724,rosie!B:J,8,FALSE))</f>
        <v>9_5_31_2023</v>
      </c>
    </row>
    <row r="725" spans="1:18" x14ac:dyDescent="0.2">
      <c r="A725" t="s">
        <v>165</v>
      </c>
      <c r="B725">
        <v>588</v>
      </c>
      <c r="C725">
        <f t="shared" si="45"/>
        <v>588</v>
      </c>
      <c r="D725" t="str">
        <f t="shared" si="46"/>
        <v>588 (0)</v>
      </c>
      <c r="E725">
        <v>18.984999999999999</v>
      </c>
      <c r="F725">
        <v>18.989999999999998</v>
      </c>
      <c r="G725">
        <f>IFERROR(VLOOKUP(F725,'rt.comb'!$A:$B,2,FALSE),F725)</f>
        <v>18.989999999999998</v>
      </c>
      <c r="H725" t="str">
        <f>IFERROR(VLOOKUP(G725,compounds!$A:$D,4,FALSE),"")</f>
        <v>methylnaphthalene</v>
      </c>
      <c r="I725">
        <v>16852605</v>
      </c>
      <c r="J725" s="4">
        <f t="shared" si="44"/>
        <v>34576696</v>
      </c>
      <c r="K725" s="4">
        <f>VLOOKUP($C725,rosie!$B$7:$D$38,2,FALSE)</f>
        <v>5.8</v>
      </c>
      <c r="L725" s="4">
        <f>VLOOKUP(C725,rosie!$B$7:$F$66,5,FALSE)</f>
        <v>1.34</v>
      </c>
      <c r="M725" s="4">
        <f>VLOOKUP($C725,rosie!$B$7:$D$38,3,FALSE)</f>
        <v>0</v>
      </c>
      <c r="N725" s="4" t="str">
        <f>VLOOKUP($C725,rosie!$B$7:$E$38,4,FALSE)</f>
        <v>l</v>
      </c>
      <c r="O725" s="4">
        <f t="shared" si="47"/>
        <v>1.260511509713423</v>
      </c>
      <c r="P725" s="4">
        <f>VLOOKUP(A725,RESULTS!$A:$M,13,FALSE)</f>
        <v>1</v>
      </c>
      <c r="Q725" s="4">
        <v>2</v>
      </c>
      <c r="R725" s="4" t="str">
        <f>IF(VLOOKUP(C725,rosie!B:J,8,FALSE)=0,"x_x_x_x",VLOOKUP(C725,rosie!B:J,8,FALSE))</f>
        <v>9_5_31_2023</v>
      </c>
    </row>
    <row r="726" spans="1:18" x14ac:dyDescent="0.2">
      <c r="A726" t="s">
        <v>165</v>
      </c>
      <c r="B726">
        <v>588</v>
      </c>
      <c r="C726">
        <f t="shared" si="45"/>
        <v>588</v>
      </c>
      <c r="D726" t="str">
        <f t="shared" si="46"/>
        <v>588 (0)</v>
      </c>
      <c r="E726">
        <v>19.189</v>
      </c>
      <c r="F726">
        <v>19.190000000000001</v>
      </c>
      <c r="G726">
        <f>IFERROR(VLOOKUP(F726,'rt.comb'!$A:$B,2,FALSE),F726)</f>
        <v>19.190000000000001</v>
      </c>
      <c r="H726" t="str">
        <f>IFERROR(VLOOKUP(G726,compounds!$A:$D,4,FALSE),"")</f>
        <v/>
      </c>
      <c r="I726">
        <v>7002454</v>
      </c>
      <c r="J726" s="4">
        <f t="shared" si="44"/>
        <v>34576696</v>
      </c>
      <c r="K726" s="4">
        <f>VLOOKUP($C726,rosie!$B$7:$D$38,2,FALSE)</f>
        <v>5.8</v>
      </c>
      <c r="L726" s="4">
        <f>VLOOKUP(C726,rosie!$B$7:$F$66,5,FALSE)</f>
        <v>1.34</v>
      </c>
      <c r="M726" s="4">
        <f>VLOOKUP($C726,rosie!$B$7:$D$38,3,FALSE)</f>
        <v>0</v>
      </c>
      <c r="N726" s="4" t="str">
        <f>VLOOKUP($C726,rosie!$B$7:$E$38,4,FALSE)</f>
        <v>l</v>
      </c>
      <c r="O726" s="4">
        <f t="shared" si="47"/>
        <v>0.52375723890987747</v>
      </c>
      <c r="P726" s="4">
        <f>VLOOKUP(A726,RESULTS!$A:$M,13,FALSE)</f>
        <v>1</v>
      </c>
      <c r="Q726" s="4">
        <v>2</v>
      </c>
      <c r="R726" s="4" t="str">
        <f>IF(VLOOKUP(C726,rosie!B:J,8,FALSE)=0,"x_x_x_x",VLOOKUP(C726,rosie!B:J,8,FALSE))</f>
        <v>9_5_31_2023</v>
      </c>
    </row>
    <row r="727" spans="1:18" x14ac:dyDescent="0.2">
      <c r="A727" t="s">
        <v>165</v>
      </c>
      <c r="B727">
        <v>588</v>
      </c>
      <c r="C727">
        <f t="shared" si="45"/>
        <v>588</v>
      </c>
      <c r="D727" t="str">
        <f t="shared" si="46"/>
        <v>588 (0)</v>
      </c>
      <c r="E727">
        <v>19.399000000000001</v>
      </c>
      <c r="F727">
        <v>19.399999999999999</v>
      </c>
      <c r="G727">
        <f>IFERROR(VLOOKUP(F727,'rt.comb'!$A:$B,2,FALSE),F727)</f>
        <v>19.399999999999999</v>
      </c>
      <c r="H727" t="str">
        <f>IFERROR(VLOOKUP(G727,compounds!$A:$D,4,FALSE),"")</f>
        <v>undecanal_c</v>
      </c>
      <c r="I727">
        <v>9599756</v>
      </c>
      <c r="J727" s="4">
        <f t="shared" si="44"/>
        <v>34576696</v>
      </c>
      <c r="K727" s="4">
        <f>VLOOKUP($C727,rosie!$B$7:$D$38,2,FALSE)</f>
        <v>5.8</v>
      </c>
      <c r="L727" s="4">
        <f>VLOOKUP(C727,rosie!$B$7:$F$66,5,FALSE)</f>
        <v>1.34</v>
      </c>
      <c r="M727" s="4">
        <f>VLOOKUP($C727,rosie!$B$7:$D$38,3,FALSE)</f>
        <v>0</v>
      </c>
      <c r="N727" s="4" t="str">
        <f>VLOOKUP($C727,rosie!$B$7:$E$38,4,FALSE)</f>
        <v>l</v>
      </c>
      <c r="O727" s="4">
        <f t="shared" si="47"/>
        <v>0.71802566596917738</v>
      </c>
      <c r="P727" s="4">
        <f>VLOOKUP(A727,RESULTS!$A:$M,13,FALSE)</f>
        <v>1</v>
      </c>
      <c r="Q727" s="4">
        <v>2</v>
      </c>
      <c r="R727" s="4" t="str">
        <f>IF(VLOOKUP(C727,rosie!B:J,8,FALSE)=0,"x_x_x_x",VLOOKUP(C727,rosie!B:J,8,FALSE))</f>
        <v>9_5_31_2023</v>
      </c>
    </row>
    <row r="728" spans="1:18" x14ac:dyDescent="0.2">
      <c r="A728" t="s">
        <v>165</v>
      </c>
      <c r="B728">
        <v>588</v>
      </c>
      <c r="C728">
        <f t="shared" si="45"/>
        <v>588</v>
      </c>
      <c r="D728" t="str">
        <f t="shared" si="46"/>
        <v>588 (0)</v>
      </c>
      <c r="E728">
        <v>19.452999999999999</v>
      </c>
      <c r="F728">
        <v>19.45</v>
      </c>
      <c r="G728">
        <f>IFERROR(VLOOKUP(F728,'rt.comb'!$A:$B,2,FALSE),F728)</f>
        <v>19.45</v>
      </c>
      <c r="H728" t="str">
        <f>IFERROR(VLOOKUP(G728,compounds!$A:$D,4,FALSE),"")</f>
        <v/>
      </c>
      <c r="I728">
        <v>15421279</v>
      </c>
      <c r="J728" s="4">
        <f t="shared" si="44"/>
        <v>34576696</v>
      </c>
      <c r="K728" s="4">
        <f>VLOOKUP($C728,rosie!$B$7:$D$38,2,FALSE)</f>
        <v>5.8</v>
      </c>
      <c r="L728" s="4">
        <f>VLOOKUP(C728,rosie!$B$7:$F$66,5,FALSE)</f>
        <v>1.34</v>
      </c>
      <c r="M728" s="4">
        <f>VLOOKUP($C728,rosie!$B$7:$D$38,3,FALSE)</f>
        <v>0</v>
      </c>
      <c r="N728" s="4" t="str">
        <f>VLOOKUP($C728,rosie!$B$7:$E$38,4,FALSE)</f>
        <v>l</v>
      </c>
      <c r="O728" s="4">
        <f t="shared" si="47"/>
        <v>1.1534537048724458</v>
      </c>
      <c r="P728" s="4">
        <f>VLOOKUP(A728,RESULTS!$A:$M,13,FALSE)</f>
        <v>1</v>
      </c>
      <c r="Q728" s="4">
        <v>2</v>
      </c>
      <c r="R728" s="4" t="str">
        <f>IF(VLOOKUP(C728,rosie!B:J,8,FALSE)=0,"x_x_x_x",VLOOKUP(C728,rosie!B:J,8,FALSE))</f>
        <v>9_5_31_2023</v>
      </c>
    </row>
    <row r="729" spans="1:18" x14ac:dyDescent="0.2">
      <c r="A729" t="s">
        <v>165</v>
      </c>
      <c r="B729">
        <v>588</v>
      </c>
      <c r="C729">
        <f t="shared" si="45"/>
        <v>588</v>
      </c>
      <c r="D729" t="str">
        <f t="shared" si="46"/>
        <v>588 (0)</v>
      </c>
      <c r="E729">
        <v>19.501999999999999</v>
      </c>
      <c r="F729">
        <v>19.5</v>
      </c>
      <c r="G729">
        <f>IFERROR(VLOOKUP(F729,'rt.comb'!$A:$B,2,FALSE),F729)</f>
        <v>19.5</v>
      </c>
      <c r="H729" t="str">
        <f>IFERROR(VLOOKUP(G729,compounds!$A:$D,4,FALSE),"")</f>
        <v>standard</v>
      </c>
      <c r="I729">
        <v>34576696</v>
      </c>
      <c r="J729" s="4">
        <f t="shared" si="44"/>
        <v>34576696</v>
      </c>
      <c r="K729" s="4">
        <f>VLOOKUP($C729,rosie!$B$7:$D$38,2,FALSE)</f>
        <v>5.8</v>
      </c>
      <c r="L729" s="4">
        <f>VLOOKUP(C729,rosie!$B$7:$F$66,5,FALSE)</f>
        <v>1.34</v>
      </c>
      <c r="M729" s="4">
        <f>VLOOKUP($C729,rosie!$B$7:$D$38,3,FALSE)</f>
        <v>0</v>
      </c>
      <c r="N729" s="4" t="str">
        <f>VLOOKUP($C729,rosie!$B$7:$E$38,4,FALSE)</f>
        <v>l</v>
      </c>
      <c r="O729" s="4">
        <f t="shared" si="47"/>
        <v>2.5862068965517242</v>
      </c>
      <c r="P729" s="4">
        <f>VLOOKUP(A729,RESULTS!$A:$M,13,FALSE)</f>
        <v>1</v>
      </c>
      <c r="Q729" s="4">
        <v>2</v>
      </c>
      <c r="R729" s="4" t="str">
        <f>IF(VLOOKUP(C729,rosie!B:J,8,FALSE)=0,"x_x_x_x",VLOOKUP(C729,rosie!B:J,8,FALSE))</f>
        <v>9_5_31_2023</v>
      </c>
    </row>
    <row r="730" spans="1:18" x14ac:dyDescent="0.2">
      <c r="A730" t="s">
        <v>165</v>
      </c>
      <c r="B730">
        <v>588</v>
      </c>
      <c r="C730">
        <f t="shared" si="45"/>
        <v>588</v>
      </c>
      <c r="D730" t="str">
        <f t="shared" si="46"/>
        <v>588 (0)</v>
      </c>
      <c r="E730">
        <v>20.137</v>
      </c>
      <c r="F730">
        <v>20.14</v>
      </c>
      <c r="G730">
        <f>IFERROR(VLOOKUP(F730,'rt.comb'!$A:$B,2,FALSE),F730)</f>
        <v>20.14</v>
      </c>
      <c r="H730" t="str">
        <f>IFERROR(VLOOKUP(G730,compounds!$A:$D,4,FALSE),"")</f>
        <v/>
      </c>
      <c r="I730">
        <v>3358085</v>
      </c>
      <c r="J730" s="4">
        <f t="shared" si="44"/>
        <v>34576696</v>
      </c>
      <c r="K730" s="4">
        <f>VLOOKUP($C730,rosie!$B$7:$D$38,2,FALSE)</f>
        <v>5.8</v>
      </c>
      <c r="L730" s="4">
        <f>VLOOKUP(C730,rosie!$B$7:$F$66,5,FALSE)</f>
        <v>1.34</v>
      </c>
      <c r="M730" s="4">
        <f>VLOOKUP($C730,rosie!$B$7:$D$38,3,FALSE)</f>
        <v>0</v>
      </c>
      <c r="N730" s="4" t="str">
        <f>VLOOKUP($C730,rosie!$B$7:$E$38,4,FALSE)</f>
        <v>l</v>
      </c>
      <c r="O730" s="4">
        <f t="shared" si="47"/>
        <v>0.25117213588617304</v>
      </c>
      <c r="P730" s="4">
        <f>VLOOKUP(A730,RESULTS!$A:$M,13,FALSE)</f>
        <v>1</v>
      </c>
      <c r="Q730" s="4">
        <v>2</v>
      </c>
      <c r="R730" s="4" t="str">
        <f>IF(VLOOKUP(C730,rosie!B:J,8,FALSE)=0,"x_x_x_x",VLOOKUP(C730,rosie!B:J,8,FALSE))</f>
        <v>9_5_31_2023</v>
      </c>
    </row>
    <row r="731" spans="1:18" x14ac:dyDescent="0.2">
      <c r="A731" t="s">
        <v>165</v>
      </c>
      <c r="B731">
        <v>588</v>
      </c>
      <c r="C731">
        <f t="shared" si="45"/>
        <v>588</v>
      </c>
      <c r="D731" t="str">
        <f t="shared" si="46"/>
        <v>588 (0)</v>
      </c>
      <c r="E731">
        <v>21.634</v>
      </c>
      <c r="F731">
        <v>21.63</v>
      </c>
      <c r="G731">
        <f>IFERROR(VLOOKUP(F731,'rt.comb'!$A:$B,2,FALSE),F731)</f>
        <v>21.63</v>
      </c>
      <c r="H731" t="str">
        <f>IFERROR(VLOOKUP(G731,compounds!$A:$D,4,FALSE),"")</f>
        <v/>
      </c>
      <c r="I731">
        <v>3251389</v>
      </c>
      <c r="J731" s="4">
        <f t="shared" si="44"/>
        <v>34576696</v>
      </c>
      <c r="K731" s="4">
        <f>VLOOKUP($C731,rosie!$B$7:$D$38,2,FALSE)</f>
        <v>5.8</v>
      </c>
      <c r="L731" s="4">
        <f>VLOOKUP(C731,rosie!$B$7:$F$66,5,FALSE)</f>
        <v>1.34</v>
      </c>
      <c r="M731" s="4">
        <f>VLOOKUP($C731,rosie!$B$7:$D$38,3,FALSE)</f>
        <v>0</v>
      </c>
      <c r="N731" s="4" t="str">
        <f>VLOOKUP($C731,rosie!$B$7:$E$38,4,FALSE)</f>
        <v>l</v>
      </c>
      <c r="O731" s="4">
        <f t="shared" si="47"/>
        <v>0.24319167612696174</v>
      </c>
      <c r="P731" s="4">
        <f>VLOOKUP(A731,RESULTS!$A:$M,13,FALSE)</f>
        <v>1</v>
      </c>
      <c r="Q731" s="4">
        <v>2</v>
      </c>
      <c r="R731" s="4" t="str">
        <f>IF(VLOOKUP(C731,rosie!B:J,8,FALSE)=0,"x_x_x_x",VLOOKUP(C731,rosie!B:J,8,FALSE))</f>
        <v>9_5_31_2023</v>
      </c>
    </row>
    <row r="732" spans="1:18" x14ac:dyDescent="0.2">
      <c r="A732" t="s">
        <v>165</v>
      </c>
      <c r="B732">
        <v>588</v>
      </c>
      <c r="C732">
        <f t="shared" si="45"/>
        <v>588</v>
      </c>
      <c r="D732" t="str">
        <f t="shared" si="46"/>
        <v>588 (0)</v>
      </c>
      <c r="E732">
        <v>21.835999999999999</v>
      </c>
      <c r="F732">
        <v>21.84</v>
      </c>
      <c r="G732">
        <f>IFERROR(VLOOKUP(F732,'rt.comb'!$A:$B,2,FALSE),F732)</f>
        <v>21.84</v>
      </c>
      <c r="H732" t="str">
        <f>IFERROR(VLOOKUP(G732,compounds!$A:$D,4,FALSE),"")</f>
        <v>tetradecane</v>
      </c>
      <c r="I732">
        <v>11050276</v>
      </c>
      <c r="J732" s="4">
        <f t="shared" si="44"/>
        <v>34576696</v>
      </c>
      <c r="K732" s="4">
        <f>VLOOKUP($C732,rosie!$B$7:$D$38,2,FALSE)</f>
        <v>5.8</v>
      </c>
      <c r="L732" s="4">
        <f>VLOOKUP(C732,rosie!$B$7:$F$66,5,FALSE)</f>
        <v>1.34</v>
      </c>
      <c r="M732" s="4">
        <f>VLOOKUP($C732,rosie!$B$7:$D$38,3,FALSE)</f>
        <v>0</v>
      </c>
      <c r="N732" s="4" t="str">
        <f>VLOOKUP($C732,rosie!$B$7:$E$38,4,FALSE)</f>
        <v>l</v>
      </c>
      <c r="O732" s="4">
        <f t="shared" si="47"/>
        <v>0.82651910986521093</v>
      </c>
      <c r="P732" s="4">
        <f>VLOOKUP(A732,RESULTS!$A:$M,13,FALSE)</f>
        <v>1</v>
      </c>
      <c r="Q732" s="4">
        <v>2</v>
      </c>
      <c r="R732" s="4" t="str">
        <f>IF(VLOOKUP(C732,rosie!B:J,8,FALSE)=0,"x_x_x_x",VLOOKUP(C732,rosie!B:J,8,FALSE))</f>
        <v>9_5_31_2023</v>
      </c>
    </row>
    <row r="733" spans="1:18" x14ac:dyDescent="0.2">
      <c r="A733" t="s">
        <v>165</v>
      </c>
      <c r="B733">
        <v>588</v>
      </c>
      <c r="C733">
        <f t="shared" si="45"/>
        <v>588</v>
      </c>
      <c r="D733" t="str">
        <f t="shared" si="46"/>
        <v>588 (0)</v>
      </c>
      <c r="E733">
        <v>22.077000000000002</v>
      </c>
      <c r="F733">
        <v>22.08</v>
      </c>
      <c r="G733">
        <f>IFERROR(VLOOKUP(F733,'rt.comb'!$A:$B,2,FALSE),F733)</f>
        <v>22.07</v>
      </c>
      <c r="H733" t="str">
        <f>IFERROR(VLOOKUP(G733,compounds!$A:$D,4,FALSE),"")</f>
        <v>dodecanal</v>
      </c>
      <c r="I733">
        <v>9920215</v>
      </c>
      <c r="J733" s="4">
        <f t="shared" si="44"/>
        <v>34576696</v>
      </c>
      <c r="K733" s="4">
        <f>VLOOKUP($C733,rosie!$B$7:$D$38,2,FALSE)</f>
        <v>5.8</v>
      </c>
      <c r="L733" s="4">
        <f>VLOOKUP(C733,rosie!$B$7:$F$66,5,FALSE)</f>
        <v>1.34</v>
      </c>
      <c r="M733" s="4">
        <f>VLOOKUP($C733,rosie!$B$7:$D$38,3,FALSE)</f>
        <v>0</v>
      </c>
      <c r="N733" s="4" t="str">
        <f>VLOOKUP($C733,rosie!$B$7:$E$38,4,FALSE)</f>
        <v>l</v>
      </c>
      <c r="O733" s="4">
        <f t="shared" si="47"/>
        <v>0.74199479465232487</v>
      </c>
      <c r="P733" s="4">
        <f>VLOOKUP(A733,RESULTS!$A:$M,13,FALSE)</f>
        <v>1</v>
      </c>
      <c r="Q733" s="4">
        <v>2</v>
      </c>
      <c r="R733" s="4" t="str">
        <f>IF(VLOOKUP(C733,rosie!B:J,8,FALSE)=0,"x_x_x_x",VLOOKUP(C733,rosie!B:J,8,FALSE))</f>
        <v>9_5_31_2023</v>
      </c>
    </row>
    <row r="734" spans="1:18" x14ac:dyDescent="0.2">
      <c r="A734" t="s">
        <v>165</v>
      </c>
      <c r="B734">
        <v>588</v>
      </c>
      <c r="C734">
        <f t="shared" si="45"/>
        <v>588</v>
      </c>
      <c r="D734" t="str">
        <f t="shared" si="46"/>
        <v>588 (0)</v>
      </c>
      <c r="E734">
        <v>22.285</v>
      </c>
      <c r="F734">
        <v>22.29</v>
      </c>
      <c r="G734">
        <f>IFERROR(VLOOKUP(F734,'rt.comb'!$A:$B,2,FALSE),F734)</f>
        <v>22.29</v>
      </c>
      <c r="H734" t="str">
        <f>IFERROR(VLOOKUP(G734,compounds!$A:$D,4,FALSE),"")</f>
        <v>tetramethyldiol</v>
      </c>
      <c r="I734">
        <v>15212732</v>
      </c>
      <c r="J734" s="4">
        <f t="shared" si="44"/>
        <v>34576696</v>
      </c>
      <c r="K734" s="4">
        <f>VLOOKUP($C734,rosie!$B$7:$D$38,2,FALSE)</f>
        <v>5.8</v>
      </c>
      <c r="L734" s="4">
        <f>VLOOKUP(C734,rosie!$B$7:$F$66,5,FALSE)</f>
        <v>1.34</v>
      </c>
      <c r="M734" s="4">
        <f>VLOOKUP($C734,rosie!$B$7:$D$38,3,FALSE)</f>
        <v>0</v>
      </c>
      <c r="N734" s="4" t="str">
        <f>VLOOKUP($C734,rosie!$B$7:$E$38,4,FALSE)</f>
        <v>l</v>
      </c>
      <c r="O734" s="4">
        <f t="shared" si="47"/>
        <v>1.1378551731430067</v>
      </c>
      <c r="P734" s="4">
        <f>VLOOKUP(A734,RESULTS!$A:$M,13,FALSE)</f>
        <v>1</v>
      </c>
      <c r="Q734" s="4">
        <v>2</v>
      </c>
      <c r="R734" s="4" t="str">
        <f>IF(VLOOKUP(C734,rosie!B:J,8,FALSE)=0,"x_x_x_x",VLOOKUP(C734,rosie!B:J,8,FALSE))</f>
        <v>9_5_31_2023</v>
      </c>
    </row>
    <row r="735" spans="1:18" x14ac:dyDescent="0.2">
      <c r="A735" t="s">
        <v>165</v>
      </c>
      <c r="B735">
        <v>588</v>
      </c>
      <c r="C735">
        <f t="shared" si="45"/>
        <v>588</v>
      </c>
      <c r="D735" t="str">
        <f t="shared" si="46"/>
        <v>588 (0)</v>
      </c>
      <c r="E735">
        <v>22.417000000000002</v>
      </c>
      <c r="F735">
        <v>22.42</v>
      </c>
      <c r="G735">
        <f>IFERROR(VLOOKUP(F735,'rt.comb'!$A:$B,2,FALSE),F735)</f>
        <v>22.42</v>
      </c>
      <c r="H735" t="str">
        <f>IFERROR(VLOOKUP(G735,compounds!$A:$D,4,FALSE),"")</f>
        <v/>
      </c>
      <c r="I735">
        <v>10088697</v>
      </c>
      <c r="J735" s="4">
        <f t="shared" si="44"/>
        <v>34576696</v>
      </c>
      <c r="K735" s="4">
        <f>VLOOKUP($C735,rosie!$B$7:$D$38,2,FALSE)</f>
        <v>5.8</v>
      </c>
      <c r="L735" s="4">
        <f>VLOOKUP(C735,rosie!$B$7:$F$66,5,FALSE)</f>
        <v>1.34</v>
      </c>
      <c r="M735" s="4">
        <f>VLOOKUP($C735,rosie!$B$7:$D$38,3,FALSE)</f>
        <v>0</v>
      </c>
      <c r="N735" s="4" t="str">
        <f>VLOOKUP($C735,rosie!$B$7:$E$38,4,FALSE)</f>
        <v>l</v>
      </c>
      <c r="O735" s="4">
        <f t="shared" si="47"/>
        <v>0.75459661497503083</v>
      </c>
      <c r="P735" s="4">
        <f>VLOOKUP(A735,RESULTS!$A:$M,13,FALSE)</f>
        <v>1</v>
      </c>
      <c r="Q735" s="4">
        <v>2</v>
      </c>
      <c r="R735" s="4" t="str">
        <f>IF(VLOOKUP(C735,rosie!B:J,8,FALSE)=0,"x_x_x_x",VLOOKUP(C735,rosie!B:J,8,FALSE))</f>
        <v>9_5_31_2023</v>
      </c>
    </row>
    <row r="736" spans="1:18" x14ac:dyDescent="0.2">
      <c r="A736" t="s">
        <v>165</v>
      </c>
      <c r="B736">
        <v>588</v>
      </c>
      <c r="C736">
        <f t="shared" si="45"/>
        <v>588</v>
      </c>
      <c r="D736" t="str">
        <f t="shared" si="46"/>
        <v>588 (0)</v>
      </c>
      <c r="E736">
        <v>22.693000000000001</v>
      </c>
      <c r="F736">
        <v>22.69</v>
      </c>
      <c r="G736">
        <f>IFERROR(VLOOKUP(F736,'rt.comb'!$A:$B,2,FALSE),F736)</f>
        <v>22.69</v>
      </c>
      <c r="H736" t="str">
        <f>IFERROR(VLOOKUP(G736,compounds!$A:$D,4,FALSE),"")</f>
        <v/>
      </c>
      <c r="I736">
        <v>7924546</v>
      </c>
      <c r="J736" s="4">
        <f t="shared" si="44"/>
        <v>34576696</v>
      </c>
      <c r="K736" s="4">
        <f>VLOOKUP($C736,rosie!$B$7:$D$38,2,FALSE)</f>
        <v>5.8</v>
      </c>
      <c r="L736" s="4">
        <f>VLOOKUP(C736,rosie!$B$7:$F$66,5,FALSE)</f>
        <v>1.34</v>
      </c>
      <c r="M736" s="4">
        <f>VLOOKUP($C736,rosie!$B$7:$D$38,3,FALSE)</f>
        <v>0</v>
      </c>
      <c r="N736" s="4" t="str">
        <f>VLOOKUP($C736,rosie!$B$7:$E$38,4,FALSE)</f>
        <v>l</v>
      </c>
      <c r="O736" s="4">
        <f t="shared" si="47"/>
        <v>0.5927262546207821</v>
      </c>
      <c r="P736" s="4">
        <f>VLOOKUP(A736,RESULTS!$A:$M,13,FALSE)</f>
        <v>1</v>
      </c>
      <c r="Q736" s="4">
        <v>2</v>
      </c>
      <c r="R736" s="4" t="str">
        <f>IF(VLOOKUP(C736,rosie!B:J,8,FALSE)=0,"x_x_x_x",VLOOKUP(C736,rosie!B:J,8,FALSE))</f>
        <v>9_5_31_2023</v>
      </c>
    </row>
    <row r="737" spans="1:18" x14ac:dyDescent="0.2">
      <c r="A737" t="s">
        <v>165</v>
      </c>
      <c r="B737">
        <v>588</v>
      </c>
      <c r="C737">
        <f t="shared" si="45"/>
        <v>588</v>
      </c>
      <c r="D737" t="str">
        <f t="shared" si="46"/>
        <v>588 (0)</v>
      </c>
      <c r="E737">
        <v>23.11</v>
      </c>
      <c r="F737">
        <v>23.11</v>
      </c>
      <c r="G737">
        <f>IFERROR(VLOOKUP(F737,'rt.comb'!$A:$B,2,FALSE),F737)</f>
        <v>23.11</v>
      </c>
      <c r="H737" t="str">
        <f>IFERROR(VLOOKUP(G737,compounds!$A:$D,4,FALSE),"")</f>
        <v/>
      </c>
      <c r="I737">
        <v>3521961</v>
      </c>
      <c r="J737" s="4">
        <f t="shared" si="44"/>
        <v>34576696</v>
      </c>
      <c r="K737" s="4">
        <f>VLOOKUP($C737,rosie!$B$7:$D$38,2,FALSE)</f>
        <v>5.8</v>
      </c>
      <c r="L737" s="4">
        <f>VLOOKUP(C737,rosie!$B$7:$F$66,5,FALSE)</f>
        <v>1.34</v>
      </c>
      <c r="M737" s="4">
        <f>VLOOKUP($C737,rosie!$B$7:$D$38,3,FALSE)</f>
        <v>0</v>
      </c>
      <c r="N737" s="4" t="str">
        <f>VLOOKUP($C737,rosie!$B$7:$E$38,4,FALSE)</f>
        <v>l</v>
      </c>
      <c r="O737" s="4">
        <f t="shared" si="47"/>
        <v>0.2634294447215606</v>
      </c>
      <c r="P737" s="4">
        <f>VLOOKUP(A737,RESULTS!$A:$M,13,FALSE)</f>
        <v>1</v>
      </c>
      <c r="Q737" s="4">
        <v>2</v>
      </c>
      <c r="R737" s="4" t="str">
        <f>IF(VLOOKUP(C737,rosie!B:J,8,FALSE)=0,"x_x_x_x",VLOOKUP(C737,rosie!B:J,8,FALSE))</f>
        <v>9_5_31_2023</v>
      </c>
    </row>
    <row r="738" spans="1:18" x14ac:dyDescent="0.2">
      <c r="A738" t="s">
        <v>165</v>
      </c>
      <c r="B738">
        <v>588</v>
      </c>
      <c r="C738">
        <f t="shared" si="45"/>
        <v>588</v>
      </c>
      <c r="D738" t="str">
        <f t="shared" si="46"/>
        <v>588 (0)</v>
      </c>
      <c r="E738">
        <v>24.332000000000001</v>
      </c>
      <c r="F738">
        <v>24.33</v>
      </c>
      <c r="G738">
        <f>IFERROR(VLOOKUP(F738,'rt.comb'!$A:$B,2,FALSE),F738)</f>
        <v>24.33</v>
      </c>
      <c r="H738" t="str">
        <f>IFERROR(VLOOKUP(G738,compounds!$A:$D,4,FALSE),"")</f>
        <v>pentadecane</v>
      </c>
      <c r="I738">
        <v>50741235</v>
      </c>
      <c r="J738" s="4">
        <f t="shared" si="44"/>
        <v>34576696</v>
      </c>
      <c r="K738" s="4">
        <f>VLOOKUP($C738,rosie!$B$7:$D$38,2,FALSE)</f>
        <v>5.8</v>
      </c>
      <c r="L738" s="4">
        <f>VLOOKUP(C738,rosie!$B$7:$F$66,5,FALSE)</f>
        <v>1.34</v>
      </c>
      <c r="M738" s="4">
        <f>VLOOKUP($C738,rosie!$B$7:$D$38,3,FALSE)</f>
        <v>0</v>
      </c>
      <c r="N738" s="4" t="str">
        <f>VLOOKUP($C738,rosie!$B$7:$E$38,4,FALSE)</f>
        <v>l</v>
      </c>
      <c r="O738" s="4">
        <f t="shared" si="47"/>
        <v>3.7952536557151588</v>
      </c>
      <c r="P738" s="4">
        <f>VLOOKUP(A738,RESULTS!$A:$M,13,FALSE)</f>
        <v>1</v>
      </c>
      <c r="Q738" s="4">
        <v>2</v>
      </c>
      <c r="R738" s="4" t="str">
        <f>IF(VLOOKUP(C738,rosie!B:J,8,FALSE)=0,"x_x_x_x",VLOOKUP(C738,rosie!B:J,8,FALSE))</f>
        <v>9_5_31_2023</v>
      </c>
    </row>
    <row r="739" spans="1:18" x14ac:dyDescent="0.2">
      <c r="A739" t="s">
        <v>165</v>
      </c>
      <c r="B739">
        <v>588</v>
      </c>
      <c r="C739">
        <f t="shared" si="45"/>
        <v>588</v>
      </c>
      <c r="D739" t="str">
        <f t="shared" si="46"/>
        <v>588 (0)</v>
      </c>
      <c r="E739">
        <v>24.602</v>
      </c>
      <c r="F739">
        <v>24.6</v>
      </c>
      <c r="G739">
        <f>IFERROR(VLOOKUP(F739,'rt.comb'!$A:$B,2,FALSE),F739)</f>
        <v>24.6</v>
      </c>
      <c r="H739" t="str">
        <f>IFERROR(VLOOKUP(G739,compounds!$A:$D,4,FALSE),"")</f>
        <v>tridecanal</v>
      </c>
      <c r="I739">
        <v>10705778</v>
      </c>
      <c r="J739" s="4">
        <f t="shared" si="44"/>
        <v>34576696</v>
      </c>
      <c r="K739" s="4">
        <f>VLOOKUP($C739,rosie!$B$7:$D$38,2,FALSE)</f>
        <v>5.8</v>
      </c>
      <c r="L739" s="4">
        <f>VLOOKUP(C739,rosie!$B$7:$F$66,5,FALSE)</f>
        <v>1.34</v>
      </c>
      <c r="M739" s="4">
        <f>VLOOKUP($C739,rosie!$B$7:$D$38,3,FALSE)</f>
        <v>0</v>
      </c>
      <c r="N739" s="4" t="str">
        <f>VLOOKUP($C739,rosie!$B$7:$E$38,4,FALSE)</f>
        <v>l</v>
      </c>
      <c r="O739" s="4">
        <f t="shared" si="47"/>
        <v>0.8007519543380236</v>
      </c>
      <c r="P739" s="4">
        <f>VLOOKUP(A739,RESULTS!$A:$M,13,FALSE)</f>
        <v>1</v>
      </c>
      <c r="Q739" s="4">
        <v>2</v>
      </c>
      <c r="R739" s="4" t="str">
        <f>IF(VLOOKUP(C739,rosie!B:J,8,FALSE)=0,"x_x_x_x",VLOOKUP(C739,rosie!B:J,8,FALSE))</f>
        <v>9_5_31_2023</v>
      </c>
    </row>
    <row r="740" spans="1:18" x14ac:dyDescent="0.2">
      <c r="A740" t="s">
        <v>165</v>
      </c>
      <c r="B740">
        <v>588</v>
      </c>
      <c r="C740">
        <f t="shared" si="45"/>
        <v>588</v>
      </c>
      <c r="D740" t="str">
        <f t="shared" si="46"/>
        <v>588 (0)</v>
      </c>
      <c r="E740">
        <v>24.763999999999999</v>
      </c>
      <c r="F740">
        <v>24.76</v>
      </c>
      <c r="G740">
        <f>IFERROR(VLOOKUP(F740,'rt.comb'!$A:$B,2,FALSE),F740)</f>
        <v>24.76</v>
      </c>
      <c r="H740" t="str">
        <f>IFERROR(VLOOKUP(G740,compounds!$A:$D,4,FALSE),"")</f>
        <v/>
      </c>
      <c r="I740">
        <v>2973218</v>
      </c>
      <c r="J740" s="4">
        <f t="shared" si="44"/>
        <v>34576696</v>
      </c>
      <c r="K740" s="4">
        <f>VLOOKUP($C740,rosie!$B$7:$D$38,2,FALSE)</f>
        <v>5.8</v>
      </c>
      <c r="L740" s="4">
        <f>VLOOKUP(C740,rosie!$B$7:$F$66,5,FALSE)</f>
        <v>1.34</v>
      </c>
      <c r="M740" s="4">
        <f>VLOOKUP($C740,rosie!$B$7:$D$38,3,FALSE)</f>
        <v>0</v>
      </c>
      <c r="N740" s="4" t="str">
        <f>VLOOKUP($C740,rosie!$B$7:$E$38,4,FALSE)</f>
        <v>l</v>
      </c>
      <c r="O740" s="4">
        <f t="shared" si="47"/>
        <v>0.22238553089490459</v>
      </c>
      <c r="P740" s="4">
        <f>VLOOKUP(A740,RESULTS!$A:$M,13,FALSE)</f>
        <v>1</v>
      </c>
      <c r="Q740" s="4">
        <v>2</v>
      </c>
      <c r="R740" s="4" t="str">
        <f>IF(VLOOKUP(C740,rosie!B:J,8,FALSE)=0,"x_x_x_x",VLOOKUP(C740,rosie!B:J,8,FALSE))</f>
        <v>9_5_31_2023</v>
      </c>
    </row>
    <row r="741" spans="1:18" x14ac:dyDescent="0.2">
      <c r="A741" t="s">
        <v>165</v>
      </c>
      <c r="B741">
        <v>588</v>
      </c>
      <c r="C741">
        <f t="shared" si="45"/>
        <v>588</v>
      </c>
      <c r="D741" t="str">
        <f t="shared" si="46"/>
        <v>588 (0)</v>
      </c>
      <c r="E741">
        <v>24.978000000000002</v>
      </c>
      <c r="F741">
        <v>24.98</v>
      </c>
      <c r="G741">
        <f>IFERROR(VLOOKUP(F741,'rt.comb'!$A:$B,2,FALSE),F741)</f>
        <v>24.98</v>
      </c>
      <c r="H741" t="str">
        <f>IFERROR(VLOOKUP(G741,compounds!$A:$D,4,FALSE),"")</f>
        <v/>
      </c>
      <c r="I741">
        <v>4111226</v>
      </c>
      <c r="J741" s="4">
        <f t="shared" si="44"/>
        <v>34576696</v>
      </c>
      <c r="K741" s="4">
        <f>VLOOKUP($C741,rosie!$B$7:$D$38,2,FALSE)</f>
        <v>5.8</v>
      </c>
      <c r="L741" s="4">
        <f>VLOOKUP(C741,rosie!$B$7:$F$66,5,FALSE)</f>
        <v>1.34</v>
      </c>
      <c r="M741" s="4">
        <f>VLOOKUP($C741,rosie!$B$7:$D$38,3,FALSE)</f>
        <v>0</v>
      </c>
      <c r="N741" s="4" t="str">
        <f>VLOOKUP($C741,rosie!$B$7:$E$38,4,FALSE)</f>
        <v>l</v>
      </c>
      <c r="O741" s="4">
        <f t="shared" si="47"/>
        <v>0.30750425183721308</v>
      </c>
      <c r="P741" s="4">
        <f>VLOOKUP(A741,RESULTS!$A:$M,13,FALSE)</f>
        <v>1</v>
      </c>
      <c r="Q741" s="4">
        <v>2</v>
      </c>
      <c r="R741" s="4" t="str">
        <f>IF(VLOOKUP(C741,rosie!B:J,8,FALSE)=0,"x_x_x_x",VLOOKUP(C741,rosie!B:J,8,FALSE))</f>
        <v>9_5_31_2023</v>
      </c>
    </row>
    <row r="742" spans="1:18" x14ac:dyDescent="0.2">
      <c r="A742" t="s">
        <v>165</v>
      </c>
      <c r="B742">
        <v>588</v>
      </c>
      <c r="C742">
        <f t="shared" si="45"/>
        <v>588</v>
      </c>
      <c r="D742" t="str">
        <f t="shared" si="46"/>
        <v>588 (0)</v>
      </c>
      <c r="E742">
        <v>26.07</v>
      </c>
      <c r="F742">
        <v>26.07</v>
      </c>
      <c r="G742">
        <f>IFERROR(VLOOKUP(F742,'rt.comb'!$A:$B,2,FALSE),F742)</f>
        <v>26.07</v>
      </c>
      <c r="H742" t="str">
        <f>IFERROR(VLOOKUP(G742,compounds!$A:$D,4,FALSE),"")</f>
        <v/>
      </c>
      <c r="I742">
        <v>4881750</v>
      </c>
      <c r="J742" s="4">
        <f t="shared" si="44"/>
        <v>34576696</v>
      </c>
      <c r="K742" s="4">
        <f>VLOOKUP($C742,rosie!$B$7:$D$38,2,FALSE)</f>
        <v>5.8</v>
      </c>
      <c r="L742" s="4">
        <f>VLOOKUP(C742,rosie!$B$7:$F$66,5,FALSE)</f>
        <v>1.34</v>
      </c>
      <c r="M742" s="4">
        <f>VLOOKUP($C742,rosie!$B$7:$D$38,3,FALSE)</f>
        <v>0</v>
      </c>
      <c r="N742" s="4" t="str">
        <f>VLOOKUP($C742,rosie!$B$7:$E$38,4,FALSE)</f>
        <v>l</v>
      </c>
      <c r="O742" s="4">
        <f t="shared" si="47"/>
        <v>0.36513655085035829</v>
      </c>
      <c r="P742" s="4">
        <f>VLOOKUP(A742,RESULTS!$A:$M,13,FALSE)</f>
        <v>1</v>
      </c>
      <c r="Q742" s="4">
        <v>2</v>
      </c>
      <c r="R742" s="4" t="str">
        <f>IF(VLOOKUP(C742,rosie!B:J,8,FALSE)=0,"x_x_x_x",VLOOKUP(C742,rosie!B:J,8,FALSE))</f>
        <v>9_5_31_2023</v>
      </c>
    </row>
    <row r="743" spans="1:18" x14ac:dyDescent="0.2">
      <c r="A743" t="s">
        <v>165</v>
      </c>
      <c r="B743">
        <v>588</v>
      </c>
      <c r="C743">
        <f t="shared" si="45"/>
        <v>588</v>
      </c>
      <c r="D743" t="str">
        <f t="shared" si="46"/>
        <v>588 (0)</v>
      </c>
      <c r="E743">
        <v>26.692</v>
      </c>
      <c r="F743">
        <v>26.69</v>
      </c>
      <c r="G743">
        <f>IFERROR(VLOOKUP(F743,'rt.comb'!$A:$B,2,FALSE),F743)</f>
        <v>26.69</v>
      </c>
      <c r="H743" t="str">
        <f>IFERROR(VLOOKUP(G743,compounds!$A:$D,4,FALSE),"")</f>
        <v/>
      </c>
      <c r="I743">
        <v>6197255</v>
      </c>
      <c r="J743" s="4">
        <f t="shared" si="44"/>
        <v>34576696</v>
      </c>
      <c r="K743" s="4">
        <f>VLOOKUP($C743,rosie!$B$7:$D$38,2,FALSE)</f>
        <v>5.8</v>
      </c>
      <c r="L743" s="4">
        <f>VLOOKUP(C743,rosie!$B$7:$F$66,5,FALSE)</f>
        <v>1.34</v>
      </c>
      <c r="M743" s="4">
        <f>VLOOKUP($C743,rosie!$B$7:$D$38,3,FALSE)</f>
        <v>0</v>
      </c>
      <c r="N743" s="4" t="str">
        <f>VLOOKUP($C743,rosie!$B$7:$E$38,4,FALSE)</f>
        <v>l</v>
      </c>
      <c r="O743" s="4">
        <f t="shared" si="47"/>
        <v>0.46353138023047824</v>
      </c>
      <c r="P743" s="4">
        <f>VLOOKUP(A743,RESULTS!$A:$M,13,FALSE)</f>
        <v>1</v>
      </c>
      <c r="Q743" s="4">
        <v>2</v>
      </c>
      <c r="R743" s="4" t="str">
        <f>IF(VLOOKUP(C743,rosie!B:J,8,FALSE)=0,"x_x_x_x",VLOOKUP(C743,rosie!B:J,8,FALSE))</f>
        <v>9_5_31_2023</v>
      </c>
    </row>
    <row r="744" spans="1:18" x14ac:dyDescent="0.2">
      <c r="A744" t="s">
        <v>165</v>
      </c>
      <c r="B744">
        <v>588</v>
      </c>
      <c r="C744">
        <f t="shared" si="45"/>
        <v>588</v>
      </c>
      <c r="D744" t="str">
        <f t="shared" si="46"/>
        <v>588 (0)</v>
      </c>
      <c r="E744">
        <v>26.992999999999999</v>
      </c>
      <c r="F744">
        <v>26.99</v>
      </c>
      <c r="G744">
        <f>IFERROR(VLOOKUP(F744,'rt.comb'!$A:$B,2,FALSE),F744)</f>
        <v>26.99</v>
      </c>
      <c r="H744" t="str">
        <f>IFERROR(VLOOKUP(G744,compounds!$A:$D,4,FALSE),"")</f>
        <v>tetradecanal</v>
      </c>
      <c r="I744">
        <v>8214180</v>
      </c>
      <c r="J744" s="4">
        <f t="shared" si="44"/>
        <v>34576696</v>
      </c>
      <c r="K744" s="4">
        <f>VLOOKUP($C744,rosie!$B$7:$D$38,2,FALSE)</f>
        <v>5.8</v>
      </c>
      <c r="L744" s="4">
        <f>VLOOKUP(C744,rosie!$B$7:$F$66,5,FALSE)</f>
        <v>1.34</v>
      </c>
      <c r="M744" s="4">
        <f>VLOOKUP($C744,rosie!$B$7:$D$38,3,FALSE)</f>
        <v>0</v>
      </c>
      <c r="N744" s="4" t="str">
        <f>VLOOKUP($C744,rosie!$B$7:$E$38,4,FALSE)</f>
        <v>l</v>
      </c>
      <c r="O744" s="4">
        <f t="shared" si="47"/>
        <v>0.61438978916658893</v>
      </c>
      <c r="P744" s="4">
        <f>VLOOKUP(A744,RESULTS!$A:$M,13,FALSE)</f>
        <v>1</v>
      </c>
      <c r="Q744" s="4">
        <v>2</v>
      </c>
      <c r="R744" s="4" t="str">
        <f>IF(VLOOKUP(C744,rosie!B:J,8,FALSE)=0,"x_x_x_x",VLOOKUP(C744,rosie!B:J,8,FALSE))</f>
        <v>9_5_31_2023</v>
      </c>
    </row>
    <row r="745" spans="1:18" x14ac:dyDescent="0.2">
      <c r="A745" t="s">
        <v>165</v>
      </c>
      <c r="B745">
        <v>588</v>
      </c>
      <c r="C745">
        <f t="shared" si="45"/>
        <v>588</v>
      </c>
      <c r="D745" t="str">
        <f t="shared" si="46"/>
        <v>588 (0)</v>
      </c>
      <c r="E745">
        <v>28.818999999999999</v>
      </c>
      <c r="F745">
        <v>28.82</v>
      </c>
      <c r="G745">
        <f>IFERROR(VLOOKUP(F745,'rt.comb'!$A:$B,2,FALSE),F745)</f>
        <v>28.82</v>
      </c>
      <c r="H745" t="str">
        <f>IFERROR(VLOOKUP(G745,compounds!$A:$D,4,FALSE),"")</f>
        <v/>
      </c>
      <c r="I745">
        <v>12559429</v>
      </c>
      <c r="J745" s="4">
        <f t="shared" si="44"/>
        <v>34576696</v>
      </c>
      <c r="K745" s="4">
        <f>VLOOKUP($C745,rosie!$B$7:$D$38,2,FALSE)</f>
        <v>5.8</v>
      </c>
      <c r="L745" s="4">
        <f>VLOOKUP(C745,rosie!$B$7:$F$66,5,FALSE)</f>
        <v>1.34</v>
      </c>
      <c r="M745" s="4">
        <f>VLOOKUP($C745,rosie!$B$7:$D$38,3,FALSE)</f>
        <v>0</v>
      </c>
      <c r="N745" s="4" t="str">
        <f>VLOOKUP($C745,rosie!$B$7:$E$38,4,FALSE)</f>
        <v>l</v>
      </c>
      <c r="O745" s="4">
        <f t="shared" si="47"/>
        <v>0.93939808177599515</v>
      </c>
      <c r="P745" s="4">
        <f>VLOOKUP(A745,RESULTS!$A:$M,13,FALSE)</f>
        <v>1</v>
      </c>
      <c r="Q745" s="4">
        <v>2</v>
      </c>
      <c r="R745" s="4" t="str">
        <f>IF(VLOOKUP(C745,rosie!B:J,8,FALSE)=0,"x_x_x_x",VLOOKUP(C745,rosie!B:J,8,FALSE))</f>
        <v>9_5_31_2023</v>
      </c>
    </row>
    <row r="746" spans="1:18" x14ac:dyDescent="0.2">
      <c r="A746" t="s">
        <v>165</v>
      </c>
      <c r="B746">
        <v>588</v>
      </c>
      <c r="C746">
        <f t="shared" si="45"/>
        <v>588</v>
      </c>
      <c r="D746" t="str">
        <f t="shared" si="46"/>
        <v>588 (0)</v>
      </c>
      <c r="E746">
        <v>28.931999999999999</v>
      </c>
      <c r="F746">
        <v>28.93</v>
      </c>
      <c r="G746">
        <f>IFERROR(VLOOKUP(F746,'rt.comb'!$A:$B,2,FALSE),F746)</f>
        <v>28.93</v>
      </c>
      <c r="H746" t="str">
        <f>IFERROR(VLOOKUP(G746,compounds!$A:$D,4,FALSE),"")</f>
        <v>heptadecanal</v>
      </c>
      <c r="I746">
        <v>18161041</v>
      </c>
      <c r="J746" s="4">
        <f t="shared" si="44"/>
        <v>34576696</v>
      </c>
      <c r="K746" s="4">
        <f>VLOOKUP($C746,rosie!$B$7:$D$38,2,FALSE)</f>
        <v>5.8</v>
      </c>
      <c r="L746" s="4">
        <f>VLOOKUP(C746,rosie!$B$7:$F$66,5,FALSE)</f>
        <v>1.34</v>
      </c>
      <c r="M746" s="4">
        <f>VLOOKUP($C746,rosie!$B$7:$D$38,3,FALSE)</f>
        <v>0</v>
      </c>
      <c r="N746" s="4" t="str">
        <f>VLOOKUP($C746,rosie!$B$7:$E$38,4,FALSE)</f>
        <v>l</v>
      </c>
      <c r="O746" s="4">
        <f t="shared" si="47"/>
        <v>1.3583776044639611</v>
      </c>
      <c r="P746" s="4">
        <f>VLOOKUP(A746,RESULTS!$A:$M,13,FALSE)</f>
        <v>1</v>
      </c>
      <c r="Q746" s="4">
        <v>2</v>
      </c>
      <c r="R746" s="4" t="str">
        <f>IF(VLOOKUP(C746,rosie!B:J,8,FALSE)=0,"x_x_x_x",VLOOKUP(C746,rosie!B:J,8,FALSE))</f>
        <v>9_5_31_2023</v>
      </c>
    </row>
    <row r="747" spans="1:18" x14ac:dyDescent="0.2">
      <c r="A747" t="s">
        <v>165</v>
      </c>
      <c r="B747">
        <v>588</v>
      </c>
      <c r="C747">
        <f t="shared" si="45"/>
        <v>588</v>
      </c>
      <c r="D747" t="str">
        <f t="shared" si="46"/>
        <v>588 (0)</v>
      </c>
      <c r="E747">
        <v>29.26</v>
      </c>
      <c r="F747">
        <v>29.26</v>
      </c>
      <c r="G747">
        <f>IFERROR(VLOOKUP(F747,'rt.comb'!$A:$B,2,FALSE),F747)</f>
        <v>29.26</v>
      </c>
      <c r="H747" t="str">
        <f>IFERROR(VLOOKUP(G747,compounds!$A:$D,4,FALSE),"")</f>
        <v>pentadecanal</v>
      </c>
      <c r="I747">
        <v>19960885</v>
      </c>
      <c r="J747" s="4">
        <f t="shared" si="44"/>
        <v>34576696</v>
      </c>
      <c r="K747" s="4">
        <f>VLOOKUP($C747,rosie!$B$7:$D$38,2,FALSE)</f>
        <v>5.8</v>
      </c>
      <c r="L747" s="4">
        <f>VLOOKUP(C747,rosie!$B$7:$F$66,5,FALSE)</f>
        <v>1.34</v>
      </c>
      <c r="M747" s="4">
        <f>VLOOKUP($C747,rosie!$B$7:$D$38,3,FALSE)</f>
        <v>0</v>
      </c>
      <c r="N747" s="4" t="str">
        <f>VLOOKUP($C747,rosie!$B$7:$E$38,4,FALSE)</f>
        <v>l</v>
      </c>
      <c r="O747" s="4">
        <f t="shared" si="47"/>
        <v>1.4929991705475809</v>
      </c>
      <c r="P747" s="4">
        <f>VLOOKUP(A747,RESULTS!$A:$M,13,FALSE)</f>
        <v>1</v>
      </c>
      <c r="Q747" s="4">
        <v>2</v>
      </c>
      <c r="R747" s="4" t="str">
        <f>IF(VLOOKUP(C747,rosie!B:J,8,FALSE)=0,"x_x_x_x",VLOOKUP(C747,rosie!B:J,8,FALSE))</f>
        <v>9_5_31_2023</v>
      </c>
    </row>
    <row r="748" spans="1:18" x14ac:dyDescent="0.2">
      <c r="A748" t="s">
        <v>165</v>
      </c>
      <c r="B748">
        <v>588</v>
      </c>
      <c r="C748">
        <f t="shared" si="45"/>
        <v>588</v>
      </c>
      <c r="D748" t="str">
        <f t="shared" si="46"/>
        <v>588 (0)</v>
      </c>
      <c r="E748">
        <v>31.242999999999999</v>
      </c>
      <c r="F748">
        <v>31.24</v>
      </c>
      <c r="G748">
        <f>IFERROR(VLOOKUP(F748,'rt.comb'!$A:$B,2,FALSE),F748)</f>
        <v>31.24</v>
      </c>
      <c r="H748" t="str">
        <f>IFERROR(VLOOKUP(G748,compounds!$A:$D,4,FALSE),"")</f>
        <v/>
      </c>
      <c r="I748">
        <v>13068894</v>
      </c>
      <c r="J748" s="4">
        <f t="shared" si="44"/>
        <v>34576696</v>
      </c>
      <c r="K748" s="4">
        <f>VLOOKUP($C748,rosie!$B$7:$D$38,2,FALSE)</f>
        <v>5.8</v>
      </c>
      <c r="L748" s="4">
        <f>VLOOKUP(C748,rosie!$B$7:$F$66,5,FALSE)</f>
        <v>1.34</v>
      </c>
      <c r="M748" s="4">
        <f>VLOOKUP($C748,rosie!$B$7:$D$38,3,FALSE)</f>
        <v>0</v>
      </c>
      <c r="N748" s="4" t="str">
        <f>VLOOKUP($C748,rosie!$B$7:$E$38,4,FALSE)</f>
        <v>l</v>
      </c>
      <c r="O748" s="4">
        <f t="shared" si="47"/>
        <v>0.97750414883780246</v>
      </c>
      <c r="P748" s="4">
        <f>VLOOKUP(A748,RESULTS!$A:$M,13,FALSE)</f>
        <v>1</v>
      </c>
      <c r="Q748" s="4">
        <v>2</v>
      </c>
      <c r="R748" s="4" t="str">
        <f>IF(VLOOKUP(C748,rosie!B:J,8,FALSE)=0,"x_x_x_x",VLOOKUP(C748,rosie!B:J,8,FALSE))</f>
        <v>9_5_31_2023</v>
      </c>
    </row>
    <row r="749" spans="1:18" x14ac:dyDescent="0.2">
      <c r="A749" t="s">
        <v>165</v>
      </c>
      <c r="B749">
        <v>588</v>
      </c>
      <c r="C749">
        <f t="shared" si="45"/>
        <v>588</v>
      </c>
      <c r="D749" t="str">
        <f t="shared" si="46"/>
        <v>588 (0)</v>
      </c>
      <c r="E749">
        <v>32.875999999999998</v>
      </c>
      <c r="F749">
        <v>32.880000000000003</v>
      </c>
      <c r="G749">
        <f>IFERROR(VLOOKUP(F749,'rt.comb'!$A:$B,2,FALSE),F749)</f>
        <v>32.880000000000003</v>
      </c>
      <c r="H749" t="str">
        <f>IFERROR(VLOOKUP(G749,compounds!$A:$D,4,FALSE),"")</f>
        <v>homosalate</v>
      </c>
      <c r="I749">
        <v>45319369</v>
      </c>
      <c r="J749" s="4">
        <f t="shared" si="44"/>
        <v>34576696</v>
      </c>
      <c r="K749" s="4">
        <f>VLOOKUP($C749,rosie!$B$7:$D$38,2,FALSE)</f>
        <v>5.8</v>
      </c>
      <c r="L749" s="4">
        <f>VLOOKUP(C749,rosie!$B$7:$F$66,5,FALSE)</f>
        <v>1.34</v>
      </c>
      <c r="M749" s="4">
        <f>VLOOKUP($C749,rosie!$B$7:$D$38,3,FALSE)</f>
        <v>0</v>
      </c>
      <c r="N749" s="4" t="str">
        <f>VLOOKUP($C749,rosie!$B$7:$E$38,4,FALSE)</f>
        <v>l</v>
      </c>
      <c r="O749" s="4">
        <f t="shared" si="47"/>
        <v>3.3897184582116351</v>
      </c>
      <c r="P749" s="4">
        <f>VLOOKUP(A749,RESULTS!$A:$M,13,FALSE)</f>
        <v>1</v>
      </c>
      <c r="Q749" s="4">
        <v>2</v>
      </c>
      <c r="R749" s="4" t="str">
        <f>IF(VLOOKUP(C749,rosie!B:J,8,FALSE)=0,"x_x_x_x",VLOOKUP(C749,rosie!B:J,8,FALSE))</f>
        <v>9_5_31_2023</v>
      </c>
    </row>
    <row r="750" spans="1:18" x14ac:dyDescent="0.2">
      <c r="A750" t="s">
        <v>165</v>
      </c>
      <c r="B750">
        <v>588</v>
      </c>
      <c r="C750">
        <f t="shared" si="45"/>
        <v>588</v>
      </c>
      <c r="D750" t="str">
        <f t="shared" si="46"/>
        <v>588 (0)</v>
      </c>
      <c r="E750">
        <v>35.131</v>
      </c>
      <c r="F750">
        <v>35.130000000000003</v>
      </c>
      <c r="G750">
        <f>IFERROR(VLOOKUP(F750,'rt.comb'!$A:$B,2,FALSE),F750)</f>
        <v>35.130000000000003</v>
      </c>
      <c r="H750" t="str">
        <f>IFERROR(VLOOKUP(G750,compounds!$A:$D,4,FALSE),"")</f>
        <v/>
      </c>
      <c r="I750">
        <v>10055871</v>
      </c>
      <c r="J750" s="4">
        <f t="shared" si="44"/>
        <v>34576696</v>
      </c>
      <c r="K750" s="4">
        <f>VLOOKUP($C750,rosie!$B$7:$D$38,2,FALSE)</f>
        <v>5.8</v>
      </c>
      <c r="L750" s="4">
        <f>VLOOKUP(C750,rosie!$B$7:$F$66,5,FALSE)</f>
        <v>1.34</v>
      </c>
      <c r="M750" s="4">
        <f>VLOOKUP($C750,rosie!$B$7:$D$38,3,FALSE)</f>
        <v>0</v>
      </c>
      <c r="N750" s="4" t="str">
        <f>VLOOKUP($C750,rosie!$B$7:$E$38,4,FALSE)</f>
        <v>l</v>
      </c>
      <c r="O750" s="4">
        <f t="shared" si="47"/>
        <v>0.75214135355889655</v>
      </c>
      <c r="P750" s="4">
        <f>VLOOKUP(A750,RESULTS!$A:$M,13,FALSE)</f>
        <v>1</v>
      </c>
      <c r="Q750" s="4">
        <v>2</v>
      </c>
      <c r="R750" s="4" t="str">
        <f>IF(VLOOKUP(C750,rosie!B:J,8,FALSE)=0,"x_x_x_x",VLOOKUP(C750,rosie!B:J,8,FALSE))</f>
        <v>9_5_31_2023</v>
      </c>
    </row>
    <row r="751" spans="1:18" x14ac:dyDescent="0.2">
      <c r="A751" t="s">
        <v>168</v>
      </c>
      <c r="C751">
        <f t="shared" si="45"/>
        <v>565</v>
      </c>
      <c r="D751" t="str">
        <f t="shared" si="46"/>
        <v>565 (1)</v>
      </c>
      <c r="E751">
        <v>4.2590000000000003</v>
      </c>
      <c r="F751">
        <v>4.26</v>
      </c>
      <c r="G751">
        <f>IFERROR(VLOOKUP(F751,'rt.comb'!$A:$B,2,FALSE),F751)</f>
        <v>4.26</v>
      </c>
      <c r="H751" t="str">
        <f>IFERROR(VLOOKUP(G751,compounds!$A:$D,4,FALSE),"")</f>
        <v/>
      </c>
      <c r="I751">
        <v>10455788</v>
      </c>
      <c r="J751" s="4">
        <f t="shared" si="44"/>
        <v>39431701</v>
      </c>
      <c r="K751" s="4">
        <f>VLOOKUP($C751,rosie!$B$7:$D$38,2,FALSE)</f>
        <v>6.57</v>
      </c>
      <c r="L751" s="4">
        <f>VLOOKUP(C751,rosie!$B$7:$F$66,5,FALSE)</f>
        <v>1.41</v>
      </c>
      <c r="M751" s="4">
        <f>VLOOKUP($C751,rosie!$B$7:$D$38,3,FALSE)</f>
        <v>1</v>
      </c>
      <c r="N751" s="4" t="str">
        <f>VLOOKUP($C751,rosie!$B$7:$E$38,4,FALSE)</f>
        <v>l</v>
      </c>
      <c r="O751" s="4">
        <f t="shared" si="47"/>
        <v>0.60539265350121774</v>
      </c>
      <c r="P751" s="4">
        <f>VLOOKUP(A751,RESULTS!$A:$M,13,FALSE)</f>
        <v>1</v>
      </c>
      <c r="Q751" s="4">
        <v>2</v>
      </c>
      <c r="R751" s="4" t="str">
        <f>IF(VLOOKUP(C751,rosie!B:J,8,FALSE)=0,"x_x_x_x",VLOOKUP(C751,rosie!B:J,8,FALSE))</f>
        <v>9_5_31_2023</v>
      </c>
    </row>
    <row r="752" spans="1:18" x14ac:dyDescent="0.2">
      <c r="A752" t="s">
        <v>168</v>
      </c>
      <c r="C752">
        <f t="shared" si="45"/>
        <v>565</v>
      </c>
      <c r="D752" t="str">
        <f t="shared" si="46"/>
        <v>565 (1)</v>
      </c>
      <c r="E752">
        <v>4.3959999999999999</v>
      </c>
      <c r="F752">
        <v>4.4000000000000004</v>
      </c>
      <c r="G752">
        <f>IFERROR(VLOOKUP(F752,'rt.comb'!$A:$B,2,FALSE),F752)</f>
        <v>4.4000000000000004</v>
      </c>
      <c r="H752" t="str">
        <f>IFERROR(VLOOKUP(G752,compounds!$A:$D,4,FALSE),"")</f>
        <v/>
      </c>
      <c r="I752">
        <v>17688031</v>
      </c>
      <c r="J752" s="4">
        <f t="shared" si="44"/>
        <v>39431701</v>
      </c>
      <c r="K752" s="4">
        <f>VLOOKUP($C752,rosie!$B$7:$D$38,2,FALSE)</f>
        <v>6.57</v>
      </c>
      <c r="L752" s="4">
        <f>VLOOKUP(C752,rosie!$B$7:$F$66,5,FALSE)</f>
        <v>1.41</v>
      </c>
      <c r="M752" s="4">
        <f>VLOOKUP($C752,rosie!$B$7:$D$38,3,FALSE)</f>
        <v>1</v>
      </c>
      <c r="N752" s="4" t="str">
        <f>VLOOKUP($C752,rosie!$B$7:$E$38,4,FALSE)</f>
        <v>l</v>
      </c>
      <c r="O752" s="4">
        <f t="shared" si="47"/>
        <v>1.0241412720209895</v>
      </c>
      <c r="P752" s="4">
        <f>VLOOKUP(A752,RESULTS!$A:$M,13,FALSE)</f>
        <v>1</v>
      </c>
      <c r="Q752" s="4">
        <v>2</v>
      </c>
      <c r="R752" s="4" t="str">
        <f>IF(VLOOKUP(C752,rosie!B:J,8,FALSE)=0,"x_x_x_x",VLOOKUP(C752,rosie!B:J,8,FALSE))</f>
        <v>9_5_31_2023</v>
      </c>
    </row>
    <row r="753" spans="1:18" x14ac:dyDescent="0.2">
      <c r="A753" t="s">
        <v>168</v>
      </c>
      <c r="C753">
        <f t="shared" si="45"/>
        <v>565</v>
      </c>
      <c r="D753" t="str">
        <f t="shared" si="46"/>
        <v>565 (1)</v>
      </c>
      <c r="E753">
        <v>4.6260000000000003</v>
      </c>
      <c r="F753">
        <v>4.63</v>
      </c>
      <c r="G753">
        <f>IFERROR(VLOOKUP(F753,'rt.comb'!$A:$B,2,FALSE),F753)</f>
        <v>4.63</v>
      </c>
      <c r="H753" t="str">
        <f>IFERROR(VLOOKUP(G753,compounds!$A:$D,4,FALSE),"")</f>
        <v/>
      </c>
      <c r="I753">
        <v>9615613</v>
      </c>
      <c r="J753" s="4">
        <f t="shared" si="44"/>
        <v>39431701</v>
      </c>
      <c r="K753" s="4">
        <f>VLOOKUP($C753,rosie!$B$7:$D$38,2,FALSE)</f>
        <v>6.57</v>
      </c>
      <c r="L753" s="4">
        <f>VLOOKUP(C753,rosie!$B$7:$F$66,5,FALSE)</f>
        <v>1.41</v>
      </c>
      <c r="M753" s="4">
        <f>VLOOKUP($C753,rosie!$B$7:$D$38,3,FALSE)</f>
        <v>1</v>
      </c>
      <c r="N753" s="4" t="str">
        <f>VLOOKUP($C753,rosie!$B$7:$E$38,4,FALSE)</f>
        <v>l</v>
      </c>
      <c r="O753" s="4">
        <f t="shared" si="47"/>
        <v>0.55674631783953576</v>
      </c>
      <c r="P753" s="4">
        <f>VLOOKUP(A753,RESULTS!$A:$M,13,FALSE)</f>
        <v>1</v>
      </c>
      <c r="Q753" s="4">
        <v>2</v>
      </c>
      <c r="R753" s="4" t="str">
        <f>IF(VLOOKUP(C753,rosie!B:J,8,FALSE)=0,"x_x_x_x",VLOOKUP(C753,rosie!B:J,8,FALSE))</f>
        <v>9_5_31_2023</v>
      </c>
    </row>
    <row r="754" spans="1:18" x14ac:dyDescent="0.2">
      <c r="A754" t="s">
        <v>168</v>
      </c>
      <c r="C754">
        <f t="shared" si="45"/>
        <v>565</v>
      </c>
      <c r="D754" t="str">
        <f t="shared" si="46"/>
        <v>565 (1)</v>
      </c>
      <c r="E754">
        <v>4.7539999999999996</v>
      </c>
      <c r="F754">
        <v>4.75</v>
      </c>
      <c r="G754">
        <f>IFERROR(VLOOKUP(F754,'rt.comb'!$A:$B,2,FALSE),F754)</f>
        <v>4.75</v>
      </c>
      <c r="H754" t="str">
        <f>IFERROR(VLOOKUP(G754,compounds!$A:$D,4,FALSE),"")</f>
        <v/>
      </c>
      <c r="I754">
        <v>10847114</v>
      </c>
      <c r="J754" s="4">
        <f t="shared" si="44"/>
        <v>39431701</v>
      </c>
      <c r="K754" s="4">
        <f>VLOOKUP($C754,rosie!$B$7:$D$38,2,FALSE)</f>
        <v>6.57</v>
      </c>
      <c r="L754" s="4">
        <f>VLOOKUP(C754,rosie!$B$7:$F$66,5,FALSE)</f>
        <v>1.41</v>
      </c>
      <c r="M754" s="4">
        <f>VLOOKUP($C754,rosie!$B$7:$D$38,3,FALSE)</f>
        <v>1</v>
      </c>
      <c r="N754" s="4" t="str">
        <f>VLOOKUP($C754,rosie!$B$7:$E$38,4,FALSE)</f>
        <v>l</v>
      </c>
      <c r="O754" s="4">
        <f t="shared" si="47"/>
        <v>0.62805052352727575</v>
      </c>
      <c r="P754" s="4">
        <f>VLOOKUP(A754,RESULTS!$A:$M,13,FALSE)</f>
        <v>1</v>
      </c>
      <c r="Q754" s="4">
        <v>2</v>
      </c>
      <c r="R754" s="4" t="str">
        <f>IF(VLOOKUP(C754,rosie!B:J,8,FALSE)=0,"x_x_x_x",VLOOKUP(C754,rosie!B:J,8,FALSE))</f>
        <v>9_5_31_2023</v>
      </c>
    </row>
    <row r="755" spans="1:18" x14ac:dyDescent="0.2">
      <c r="A755" t="s">
        <v>168</v>
      </c>
      <c r="C755">
        <f t="shared" si="45"/>
        <v>565</v>
      </c>
      <c r="D755" t="str">
        <f t="shared" si="46"/>
        <v>565 (1)</v>
      </c>
      <c r="E755">
        <v>4.8659999999999997</v>
      </c>
      <c r="F755">
        <v>4.87</v>
      </c>
      <c r="G755">
        <f>IFERROR(VLOOKUP(F755,'rt.comb'!$A:$B,2,FALSE),F755)</f>
        <v>4.87</v>
      </c>
      <c r="H755" t="str">
        <f>IFERROR(VLOOKUP(G755,compounds!$A:$D,4,FALSE),"")</f>
        <v/>
      </c>
      <c r="I755">
        <v>16981972</v>
      </c>
      <c r="J755" s="4">
        <f t="shared" si="44"/>
        <v>39431701</v>
      </c>
      <c r="K755" s="4">
        <f>VLOOKUP($C755,rosie!$B$7:$D$38,2,FALSE)</f>
        <v>6.57</v>
      </c>
      <c r="L755" s="4">
        <f>VLOOKUP(C755,rosie!$B$7:$F$66,5,FALSE)</f>
        <v>1.41</v>
      </c>
      <c r="M755" s="4">
        <f>VLOOKUP($C755,rosie!$B$7:$D$38,3,FALSE)</f>
        <v>1</v>
      </c>
      <c r="N755" s="4" t="str">
        <f>VLOOKUP($C755,rosie!$B$7:$E$38,4,FALSE)</f>
        <v>l</v>
      </c>
      <c r="O755" s="4">
        <f t="shared" si="47"/>
        <v>0.9832602851897323</v>
      </c>
      <c r="P755" s="4">
        <f>VLOOKUP(A755,RESULTS!$A:$M,13,FALSE)</f>
        <v>1</v>
      </c>
      <c r="Q755" s="4">
        <v>2</v>
      </c>
      <c r="R755" s="4" t="str">
        <f>IF(VLOOKUP(C755,rosie!B:J,8,FALSE)=0,"x_x_x_x",VLOOKUP(C755,rosie!B:J,8,FALSE))</f>
        <v>9_5_31_2023</v>
      </c>
    </row>
    <row r="756" spans="1:18" x14ac:dyDescent="0.2">
      <c r="A756" t="s">
        <v>168</v>
      </c>
      <c r="C756">
        <f t="shared" si="45"/>
        <v>565</v>
      </c>
      <c r="D756" t="str">
        <f t="shared" si="46"/>
        <v>565 (1)</v>
      </c>
      <c r="E756">
        <v>5.4279999999999999</v>
      </c>
      <c r="F756">
        <v>5.43</v>
      </c>
      <c r="G756">
        <f>IFERROR(VLOOKUP(F756,'rt.comb'!$A:$B,2,FALSE),F756)</f>
        <v>5.43</v>
      </c>
      <c r="H756" t="str">
        <f>IFERROR(VLOOKUP(G756,compounds!$A:$D,4,FALSE),"")</f>
        <v>hydroxymethylpentanone</v>
      </c>
      <c r="I756">
        <v>119764850</v>
      </c>
      <c r="J756" s="4">
        <f t="shared" si="44"/>
        <v>39431701</v>
      </c>
      <c r="K756" s="4">
        <f>VLOOKUP($C756,rosie!$B$7:$D$38,2,FALSE)</f>
        <v>6.57</v>
      </c>
      <c r="L756" s="4">
        <f>VLOOKUP(C756,rosie!$B$7:$F$66,5,FALSE)</f>
        <v>1.41</v>
      </c>
      <c r="M756" s="4">
        <f>VLOOKUP($C756,rosie!$B$7:$D$38,3,FALSE)</f>
        <v>1</v>
      </c>
      <c r="N756" s="4" t="str">
        <f>VLOOKUP($C756,rosie!$B$7:$E$38,4,FALSE)</f>
        <v>l</v>
      </c>
      <c r="O756" s="4">
        <f t="shared" si="47"/>
        <v>6.9344137751908619</v>
      </c>
      <c r="P756" s="4">
        <f>VLOOKUP(A756,RESULTS!$A:$M,13,FALSE)</f>
        <v>1</v>
      </c>
      <c r="Q756" s="4">
        <v>2</v>
      </c>
      <c r="R756" s="4" t="str">
        <f>IF(VLOOKUP(C756,rosie!B:J,8,FALSE)=0,"x_x_x_x",VLOOKUP(C756,rosie!B:J,8,FALSE))</f>
        <v>9_5_31_2023</v>
      </c>
    </row>
    <row r="757" spans="1:18" x14ac:dyDescent="0.2">
      <c r="A757" t="s">
        <v>168</v>
      </c>
      <c r="C757">
        <f t="shared" si="45"/>
        <v>565</v>
      </c>
      <c r="D757" t="str">
        <f t="shared" si="46"/>
        <v>565 (1)</v>
      </c>
      <c r="E757">
        <v>5.7560000000000002</v>
      </c>
      <c r="F757">
        <v>5.76</v>
      </c>
      <c r="G757">
        <f>IFERROR(VLOOKUP(F757,'rt.comb'!$A:$B,2,FALSE),F757)</f>
        <v>5.76</v>
      </c>
      <c r="H757" t="str">
        <f>IFERROR(VLOOKUP(G757,compounds!$A:$D,4,FALSE),"")</f>
        <v>zhexenol</v>
      </c>
      <c r="I757">
        <v>65526164</v>
      </c>
      <c r="J757" s="4">
        <f t="shared" si="44"/>
        <v>39431701</v>
      </c>
      <c r="K757" s="4">
        <f>VLOOKUP($C757,rosie!$B$7:$D$38,2,FALSE)</f>
        <v>6.57</v>
      </c>
      <c r="L757" s="4">
        <f>VLOOKUP(C757,rosie!$B$7:$F$66,5,FALSE)</f>
        <v>1.41</v>
      </c>
      <c r="M757" s="4">
        <f>VLOOKUP($C757,rosie!$B$7:$D$38,3,FALSE)</f>
        <v>1</v>
      </c>
      <c r="N757" s="4" t="str">
        <f>VLOOKUP($C757,rosie!$B$7:$E$38,4,FALSE)</f>
        <v>l</v>
      </c>
      <c r="O757" s="4">
        <f t="shared" si="47"/>
        <v>3.7939807404010075</v>
      </c>
      <c r="P757" s="4">
        <f>VLOOKUP(A757,RESULTS!$A:$M,13,FALSE)</f>
        <v>1</v>
      </c>
      <c r="Q757" s="4">
        <v>2</v>
      </c>
      <c r="R757" s="4" t="str">
        <f>IF(VLOOKUP(C757,rosie!B:J,8,FALSE)=0,"x_x_x_x",VLOOKUP(C757,rosie!B:J,8,FALSE))</f>
        <v>9_5_31_2023</v>
      </c>
    </row>
    <row r="758" spans="1:18" x14ac:dyDescent="0.2">
      <c r="A758" t="s">
        <v>168</v>
      </c>
      <c r="C758">
        <f t="shared" si="45"/>
        <v>565</v>
      </c>
      <c r="D758" t="str">
        <f t="shared" si="46"/>
        <v>565 (1)</v>
      </c>
      <c r="E758">
        <v>5.8810000000000002</v>
      </c>
      <c r="F758">
        <v>5.88</v>
      </c>
      <c r="G758">
        <f>IFERROR(VLOOKUP(F758,'rt.comb'!$A:$B,2,FALSE),F758)</f>
        <v>5.88</v>
      </c>
      <c r="H758" t="str">
        <f>IFERROR(VLOOKUP(G758,compounds!$A:$D,4,FALSE),"")</f>
        <v/>
      </c>
      <c r="I758">
        <v>41752941</v>
      </c>
      <c r="J758" s="4">
        <f t="shared" si="44"/>
        <v>39431701</v>
      </c>
      <c r="K758" s="4">
        <f>VLOOKUP($C758,rosie!$B$7:$D$38,2,FALSE)</f>
        <v>6.57</v>
      </c>
      <c r="L758" s="4">
        <f>VLOOKUP(C758,rosie!$B$7:$F$66,5,FALSE)</f>
        <v>1.41</v>
      </c>
      <c r="M758" s="4">
        <f>VLOOKUP($C758,rosie!$B$7:$D$38,3,FALSE)</f>
        <v>1</v>
      </c>
      <c r="N758" s="4" t="str">
        <f>VLOOKUP($C758,rosie!$B$7:$E$38,4,FALSE)</f>
        <v>l</v>
      </c>
      <c r="O758" s="4">
        <f t="shared" si="47"/>
        <v>2.4175053801272357</v>
      </c>
      <c r="P758" s="4">
        <f>VLOOKUP(A758,RESULTS!$A:$M,13,FALSE)</f>
        <v>1</v>
      </c>
      <c r="Q758" s="4">
        <v>2</v>
      </c>
      <c r="R758" s="4" t="str">
        <f>IF(VLOOKUP(C758,rosie!B:J,8,FALSE)=0,"x_x_x_x",VLOOKUP(C758,rosie!B:J,8,FALSE))</f>
        <v>9_5_31_2023</v>
      </c>
    </row>
    <row r="759" spans="1:18" x14ac:dyDescent="0.2">
      <c r="A759" t="s">
        <v>168</v>
      </c>
      <c r="C759">
        <f t="shared" si="45"/>
        <v>565</v>
      </c>
      <c r="D759" t="str">
        <f t="shared" si="46"/>
        <v>565 (1)</v>
      </c>
      <c r="E759">
        <v>6.1159999999999997</v>
      </c>
      <c r="F759">
        <v>6.12</v>
      </c>
      <c r="G759">
        <f>IFERROR(VLOOKUP(F759,'rt.comb'!$A:$B,2,FALSE),F759)</f>
        <v>6.11</v>
      </c>
      <c r="H759" t="str">
        <f>IFERROR(VLOOKUP(G759,compounds!$A:$D,4,FALSE),"")</f>
        <v/>
      </c>
      <c r="I759">
        <v>13748804</v>
      </c>
      <c r="J759" s="4">
        <f t="shared" si="44"/>
        <v>39431701</v>
      </c>
      <c r="K759" s="4">
        <f>VLOOKUP($C759,rosie!$B$7:$D$38,2,FALSE)</f>
        <v>6.57</v>
      </c>
      <c r="L759" s="4">
        <f>VLOOKUP(C759,rosie!$B$7:$F$66,5,FALSE)</f>
        <v>1.41</v>
      </c>
      <c r="M759" s="4">
        <f>VLOOKUP($C759,rosie!$B$7:$D$38,3,FALSE)</f>
        <v>1</v>
      </c>
      <c r="N759" s="4" t="str">
        <f>VLOOKUP($C759,rosie!$B$7:$E$38,4,FALSE)</f>
        <v>l</v>
      </c>
      <c r="O759" s="4">
        <f t="shared" si="47"/>
        <v>0.79605907618136063</v>
      </c>
      <c r="P759" s="4">
        <f>VLOOKUP(A759,RESULTS!$A:$M,13,FALSE)</f>
        <v>1</v>
      </c>
      <c r="Q759" s="4">
        <v>2</v>
      </c>
      <c r="R759" s="4" t="str">
        <f>IF(VLOOKUP(C759,rosie!B:J,8,FALSE)=0,"x_x_x_x",VLOOKUP(C759,rosie!B:J,8,FALSE))</f>
        <v>9_5_31_2023</v>
      </c>
    </row>
    <row r="760" spans="1:18" x14ac:dyDescent="0.2">
      <c r="A760" t="s">
        <v>168</v>
      </c>
      <c r="C760">
        <f t="shared" si="45"/>
        <v>565</v>
      </c>
      <c r="D760" t="str">
        <f t="shared" si="46"/>
        <v>565 (1)</v>
      </c>
      <c r="E760">
        <v>6.4530000000000003</v>
      </c>
      <c r="F760">
        <v>6.45</v>
      </c>
      <c r="G760">
        <f>IFERROR(VLOOKUP(F760,'rt.comb'!$A:$B,2,FALSE),F760)</f>
        <v>6.45</v>
      </c>
      <c r="H760" t="str">
        <f>IFERROR(VLOOKUP(G760,compounds!$A:$D,4,FALSE),"")</f>
        <v/>
      </c>
      <c r="I760">
        <v>6394658</v>
      </c>
      <c r="J760" s="4">
        <f t="shared" si="44"/>
        <v>39431701</v>
      </c>
      <c r="K760" s="4">
        <f>VLOOKUP($C760,rosie!$B$7:$D$38,2,FALSE)</f>
        <v>6.57</v>
      </c>
      <c r="L760" s="4">
        <f>VLOOKUP(C760,rosie!$B$7:$F$66,5,FALSE)</f>
        <v>1.41</v>
      </c>
      <c r="M760" s="4">
        <f>VLOOKUP($C760,rosie!$B$7:$D$38,3,FALSE)</f>
        <v>1</v>
      </c>
      <c r="N760" s="4" t="str">
        <f>VLOOKUP($C760,rosie!$B$7:$E$38,4,FALSE)</f>
        <v>l</v>
      </c>
      <c r="O760" s="4">
        <f t="shared" si="47"/>
        <v>0.3702522444843746</v>
      </c>
      <c r="P760" s="4">
        <f>VLOOKUP(A760,RESULTS!$A:$M,13,FALSE)</f>
        <v>1</v>
      </c>
      <c r="Q760" s="4">
        <v>2</v>
      </c>
      <c r="R760" s="4" t="str">
        <f>IF(VLOOKUP(C760,rosie!B:J,8,FALSE)=0,"x_x_x_x",VLOOKUP(C760,rosie!B:J,8,FALSE))</f>
        <v>9_5_31_2023</v>
      </c>
    </row>
    <row r="761" spans="1:18" x14ac:dyDescent="0.2">
      <c r="A761" t="s">
        <v>168</v>
      </c>
      <c r="C761">
        <f t="shared" si="45"/>
        <v>565</v>
      </c>
      <c r="D761" t="str">
        <f t="shared" si="46"/>
        <v>565 (1)</v>
      </c>
      <c r="E761">
        <v>6.7220000000000004</v>
      </c>
      <c r="F761">
        <v>6.72</v>
      </c>
      <c r="G761">
        <f>IFERROR(VLOOKUP(F761,'rt.comb'!$A:$B,2,FALSE),F761)</f>
        <v>6.72</v>
      </c>
      <c r="H761" t="str">
        <f>IFERROR(VLOOKUP(G761,compounds!$A:$D,4,FALSE),"")</f>
        <v/>
      </c>
      <c r="I761">
        <v>6571624</v>
      </c>
      <c r="J761" s="4">
        <f t="shared" si="44"/>
        <v>39431701</v>
      </c>
      <c r="K761" s="4">
        <f>VLOOKUP($C761,rosie!$B$7:$D$38,2,FALSE)</f>
        <v>6.57</v>
      </c>
      <c r="L761" s="4">
        <f>VLOOKUP(C761,rosie!$B$7:$F$66,5,FALSE)</f>
        <v>1.41</v>
      </c>
      <c r="M761" s="4">
        <f>VLOOKUP($C761,rosie!$B$7:$D$38,3,FALSE)</f>
        <v>1</v>
      </c>
      <c r="N761" s="4" t="str">
        <f>VLOOKUP($C761,rosie!$B$7:$E$38,4,FALSE)</f>
        <v>l</v>
      </c>
      <c r="O761" s="4">
        <f t="shared" si="47"/>
        <v>0.38049861867630508</v>
      </c>
      <c r="P761" s="4">
        <f>VLOOKUP(A761,RESULTS!$A:$M,13,FALSE)</f>
        <v>1</v>
      </c>
      <c r="Q761" s="4">
        <v>2</v>
      </c>
      <c r="R761" s="4" t="str">
        <f>IF(VLOOKUP(C761,rosie!B:J,8,FALSE)=0,"x_x_x_x",VLOOKUP(C761,rosie!B:J,8,FALSE))</f>
        <v>9_5_31_2023</v>
      </c>
    </row>
    <row r="762" spans="1:18" x14ac:dyDescent="0.2">
      <c r="A762" t="s">
        <v>168</v>
      </c>
      <c r="C762">
        <f t="shared" si="45"/>
        <v>565</v>
      </c>
      <c r="D762" t="str">
        <f t="shared" si="46"/>
        <v>565 (1)</v>
      </c>
      <c r="E762">
        <v>6.9669999999999996</v>
      </c>
      <c r="F762">
        <v>6.97</v>
      </c>
      <c r="G762">
        <f>IFERROR(VLOOKUP(F762,'rt.comb'!$A:$B,2,FALSE),F762)</f>
        <v>6.97</v>
      </c>
      <c r="H762" t="str">
        <f>IFERROR(VLOOKUP(G762,compounds!$A:$D,4,FALSE),"")</f>
        <v>nonane</v>
      </c>
      <c r="I762">
        <v>13873367</v>
      </c>
      <c r="J762" s="4">
        <f t="shared" si="44"/>
        <v>39431701</v>
      </c>
      <c r="K762" s="4">
        <f>VLOOKUP($C762,rosie!$B$7:$D$38,2,FALSE)</f>
        <v>6.57</v>
      </c>
      <c r="L762" s="4">
        <f>VLOOKUP(C762,rosie!$B$7:$F$66,5,FALSE)</f>
        <v>1.41</v>
      </c>
      <c r="M762" s="4">
        <f>VLOOKUP($C762,rosie!$B$7:$D$38,3,FALSE)</f>
        <v>1</v>
      </c>
      <c r="N762" s="4" t="str">
        <f>VLOOKUP($C762,rosie!$B$7:$E$38,4,FALSE)</f>
        <v>l</v>
      </c>
      <c r="O762" s="4">
        <f t="shared" si="47"/>
        <v>0.80327130400178626</v>
      </c>
      <c r="P762" s="4">
        <f>VLOOKUP(A762,RESULTS!$A:$M,13,FALSE)</f>
        <v>1</v>
      </c>
      <c r="Q762" s="4">
        <v>2</v>
      </c>
      <c r="R762" s="4" t="str">
        <f>IF(VLOOKUP(C762,rosie!B:J,8,FALSE)=0,"x_x_x_x",VLOOKUP(C762,rosie!B:J,8,FALSE))</f>
        <v>9_5_31_2023</v>
      </c>
    </row>
    <row r="763" spans="1:18" x14ac:dyDescent="0.2">
      <c r="A763" t="s">
        <v>168</v>
      </c>
      <c r="C763">
        <f t="shared" si="45"/>
        <v>565</v>
      </c>
      <c r="D763" t="str">
        <f t="shared" si="46"/>
        <v>565 (1)</v>
      </c>
      <c r="E763">
        <v>7.101</v>
      </c>
      <c r="F763">
        <v>7.1</v>
      </c>
      <c r="G763">
        <f>IFERROR(VLOOKUP(F763,'rt.comb'!$A:$B,2,FALSE),F763)</f>
        <v>7.1</v>
      </c>
      <c r="H763" t="str">
        <f>IFERROR(VLOOKUP(G763,compounds!$A:$D,4,FALSE),"")</f>
        <v>heptanal</v>
      </c>
      <c r="I763">
        <v>15870753</v>
      </c>
      <c r="J763" s="4">
        <f t="shared" si="44"/>
        <v>39431701</v>
      </c>
      <c r="K763" s="4">
        <f>VLOOKUP($C763,rosie!$B$7:$D$38,2,FALSE)</f>
        <v>6.57</v>
      </c>
      <c r="L763" s="4">
        <f>VLOOKUP(C763,rosie!$B$7:$F$66,5,FALSE)</f>
        <v>1.41</v>
      </c>
      <c r="M763" s="4">
        <f>VLOOKUP($C763,rosie!$B$7:$D$38,3,FALSE)</f>
        <v>1</v>
      </c>
      <c r="N763" s="4" t="str">
        <f>VLOOKUP($C763,rosie!$B$7:$E$38,4,FALSE)</f>
        <v>l</v>
      </c>
      <c r="O763" s="4">
        <f t="shared" si="47"/>
        <v>0.91892043638723464</v>
      </c>
      <c r="P763" s="4">
        <f>VLOOKUP(A763,RESULTS!$A:$M,13,FALSE)</f>
        <v>1</v>
      </c>
      <c r="Q763" s="4">
        <v>2</v>
      </c>
      <c r="R763" s="4" t="str">
        <f>IF(VLOOKUP(C763,rosie!B:J,8,FALSE)=0,"x_x_x_x",VLOOKUP(C763,rosie!B:J,8,FALSE))</f>
        <v>9_5_31_2023</v>
      </c>
    </row>
    <row r="764" spans="1:18" x14ac:dyDescent="0.2">
      <c r="A764" t="s">
        <v>168</v>
      </c>
      <c r="C764">
        <f t="shared" si="45"/>
        <v>565</v>
      </c>
      <c r="D764" t="str">
        <f t="shared" si="46"/>
        <v>565 (1)</v>
      </c>
      <c r="E764">
        <v>7.5110000000000001</v>
      </c>
      <c r="F764">
        <v>7.51</v>
      </c>
      <c r="G764">
        <f>IFERROR(VLOOKUP(F764,'rt.comb'!$A:$B,2,FALSE),F764)</f>
        <v>7.51</v>
      </c>
      <c r="H764" t="str">
        <f>IFERROR(VLOOKUP(G764,compounds!$A:$D,4,FALSE),"")</f>
        <v>cyclopentane</v>
      </c>
      <c r="I764">
        <v>27773970</v>
      </c>
      <c r="J764" s="4">
        <f t="shared" si="44"/>
        <v>39431701</v>
      </c>
      <c r="K764" s="4">
        <f>VLOOKUP($C764,rosie!$B$7:$D$38,2,FALSE)</f>
        <v>6.57</v>
      </c>
      <c r="L764" s="4">
        <f>VLOOKUP(C764,rosie!$B$7:$F$66,5,FALSE)</f>
        <v>1.41</v>
      </c>
      <c r="M764" s="4">
        <f>VLOOKUP($C764,rosie!$B$7:$D$38,3,FALSE)</f>
        <v>1</v>
      </c>
      <c r="N764" s="4" t="str">
        <f>VLOOKUP($C764,rosie!$B$7:$E$38,4,FALSE)</f>
        <v>l</v>
      </c>
      <c r="O764" s="4">
        <f t="shared" si="47"/>
        <v>1.608119578989476</v>
      </c>
      <c r="P764" s="4">
        <f>VLOOKUP(A764,RESULTS!$A:$M,13,FALSE)</f>
        <v>1</v>
      </c>
      <c r="Q764" s="4">
        <v>2</v>
      </c>
      <c r="R764" s="4" t="str">
        <f>IF(VLOOKUP(C764,rosie!B:J,8,FALSE)=0,"x_x_x_x",VLOOKUP(C764,rosie!B:J,8,FALSE))</f>
        <v>9_5_31_2023</v>
      </c>
    </row>
    <row r="765" spans="1:18" x14ac:dyDescent="0.2">
      <c r="A765" t="s">
        <v>168</v>
      </c>
      <c r="C765">
        <f t="shared" si="45"/>
        <v>565</v>
      </c>
      <c r="D765" t="str">
        <f t="shared" si="46"/>
        <v>565 (1)</v>
      </c>
      <c r="E765">
        <v>8.2029999999999994</v>
      </c>
      <c r="F765">
        <v>8.1999999999999993</v>
      </c>
      <c r="G765">
        <f>IFERROR(VLOOKUP(F765,'rt.comb'!$A:$B,2,FALSE),F765)</f>
        <v>8.1999999999999993</v>
      </c>
      <c r="H765" t="str">
        <f>IFERROR(VLOOKUP(G765,compounds!$A:$D,4,FALSE),"")</f>
        <v/>
      </c>
      <c r="I765">
        <v>5848206</v>
      </c>
      <c r="J765" s="4">
        <f t="shared" si="44"/>
        <v>39431701</v>
      </c>
      <c r="K765" s="4">
        <f>VLOOKUP($C765,rosie!$B$7:$D$38,2,FALSE)</f>
        <v>6.57</v>
      </c>
      <c r="L765" s="4">
        <f>VLOOKUP(C765,rosie!$B$7:$F$66,5,FALSE)</f>
        <v>1.41</v>
      </c>
      <c r="M765" s="4">
        <f>VLOOKUP($C765,rosie!$B$7:$D$38,3,FALSE)</f>
        <v>1</v>
      </c>
      <c r="N765" s="4" t="str">
        <f>VLOOKUP($C765,rosie!$B$7:$E$38,4,FALSE)</f>
        <v>l</v>
      </c>
      <c r="O765" s="4">
        <f t="shared" si="47"/>
        <v>0.33861254154748954</v>
      </c>
      <c r="P765" s="4">
        <f>VLOOKUP(A765,RESULTS!$A:$M,13,FALSE)</f>
        <v>1</v>
      </c>
      <c r="Q765" s="4">
        <v>2</v>
      </c>
      <c r="R765" s="4" t="str">
        <f>IF(VLOOKUP(C765,rosie!B:J,8,FALSE)=0,"x_x_x_x",VLOOKUP(C765,rosie!B:J,8,FALSE))</f>
        <v>9_5_31_2023</v>
      </c>
    </row>
    <row r="766" spans="1:18" x14ac:dyDescent="0.2">
      <c r="A766" t="s">
        <v>168</v>
      </c>
      <c r="C766">
        <f t="shared" si="45"/>
        <v>565</v>
      </c>
      <c r="D766" t="str">
        <f t="shared" si="46"/>
        <v>565 (1)</v>
      </c>
      <c r="E766">
        <v>8.3879999999999999</v>
      </c>
      <c r="F766">
        <v>8.39</v>
      </c>
      <c r="G766">
        <f>IFERROR(VLOOKUP(F766,'rt.comb'!$A:$B,2,FALSE),F766)</f>
        <v>8.39</v>
      </c>
      <c r="H766" t="str">
        <f>IFERROR(VLOOKUP(G766,compounds!$A:$D,4,FALSE),"")</f>
        <v/>
      </c>
      <c r="I766">
        <v>6507506</v>
      </c>
      <c r="J766" s="4">
        <f t="shared" si="44"/>
        <v>39431701</v>
      </c>
      <c r="K766" s="4">
        <f>VLOOKUP($C766,rosie!$B$7:$D$38,2,FALSE)</f>
        <v>6.57</v>
      </c>
      <c r="L766" s="4">
        <f>VLOOKUP(C766,rosie!$B$7:$F$66,5,FALSE)</f>
        <v>1.41</v>
      </c>
      <c r="M766" s="4">
        <f>VLOOKUP($C766,rosie!$B$7:$D$38,3,FALSE)</f>
        <v>1</v>
      </c>
      <c r="N766" s="4" t="str">
        <f>VLOOKUP($C766,rosie!$B$7:$E$38,4,FALSE)</f>
        <v>l</v>
      </c>
      <c r="O766" s="4">
        <f t="shared" si="47"/>
        <v>0.37678617097201045</v>
      </c>
      <c r="P766" s="4">
        <f>VLOOKUP(A766,RESULTS!$A:$M,13,FALSE)</f>
        <v>1</v>
      </c>
      <c r="Q766" s="4">
        <v>2</v>
      </c>
      <c r="R766" s="4" t="str">
        <f>IF(VLOOKUP(C766,rosie!B:J,8,FALSE)=0,"x_x_x_x",VLOOKUP(C766,rosie!B:J,8,FALSE))</f>
        <v>9_5_31_2023</v>
      </c>
    </row>
    <row r="767" spans="1:18" x14ac:dyDescent="0.2">
      <c r="A767" t="s">
        <v>168</v>
      </c>
      <c r="C767">
        <f t="shared" si="45"/>
        <v>565</v>
      </c>
      <c r="D767" t="str">
        <f t="shared" si="46"/>
        <v>565 (1)</v>
      </c>
      <c r="E767">
        <v>8.4710000000000001</v>
      </c>
      <c r="F767">
        <v>8.4700000000000006</v>
      </c>
      <c r="G767">
        <f>IFERROR(VLOOKUP(F767,'rt.comb'!$A:$B,2,FALSE),F767)</f>
        <v>8.4700000000000006</v>
      </c>
      <c r="H767" t="str">
        <f>IFERROR(VLOOKUP(G767,compounds!$A:$D,4,FALSE),"")</f>
        <v/>
      </c>
      <c r="I767">
        <v>13041828</v>
      </c>
      <c r="J767" s="4">
        <f t="shared" si="44"/>
        <v>39431701</v>
      </c>
      <c r="K767" s="4">
        <f>VLOOKUP($C767,rosie!$B$7:$D$38,2,FALSE)</f>
        <v>6.57</v>
      </c>
      <c r="L767" s="4">
        <f>VLOOKUP(C767,rosie!$B$7:$F$66,5,FALSE)</f>
        <v>1.41</v>
      </c>
      <c r="M767" s="4">
        <f>VLOOKUP($C767,rosie!$B$7:$D$38,3,FALSE)</f>
        <v>1</v>
      </c>
      <c r="N767" s="4" t="str">
        <f>VLOOKUP($C767,rosie!$B$7:$E$38,4,FALSE)</f>
        <v>l</v>
      </c>
      <c r="O767" s="4">
        <f t="shared" si="47"/>
        <v>0.75512499482836493</v>
      </c>
      <c r="P767" s="4">
        <f>VLOOKUP(A767,RESULTS!$A:$M,13,FALSE)</f>
        <v>1</v>
      </c>
      <c r="Q767" s="4">
        <v>2</v>
      </c>
      <c r="R767" s="4" t="str">
        <f>IF(VLOOKUP(C767,rosie!B:J,8,FALSE)=0,"x_x_x_x",VLOOKUP(C767,rosie!B:J,8,FALSE))</f>
        <v>9_5_31_2023</v>
      </c>
    </row>
    <row r="768" spans="1:18" x14ac:dyDescent="0.2">
      <c r="A768" t="s">
        <v>168</v>
      </c>
      <c r="C768">
        <f t="shared" si="45"/>
        <v>565</v>
      </c>
      <c r="D768" t="str">
        <f t="shared" si="46"/>
        <v>565 (1)</v>
      </c>
      <c r="E768">
        <v>8.9149999999999991</v>
      </c>
      <c r="F768">
        <v>8.92</v>
      </c>
      <c r="G768">
        <f>IFERROR(VLOOKUP(F768,'rt.comb'!$A:$B,2,FALSE),F768)</f>
        <v>8.92</v>
      </c>
      <c r="H768" t="str">
        <f>IFERROR(VLOOKUP(G768,compounds!$A:$D,4,FALSE),"")</f>
        <v/>
      </c>
      <c r="I768">
        <v>18639639</v>
      </c>
      <c r="J768" s="4">
        <f t="shared" si="44"/>
        <v>39431701</v>
      </c>
      <c r="K768" s="4">
        <f>VLOOKUP($C768,rosie!$B$7:$D$38,2,FALSE)</f>
        <v>6.57</v>
      </c>
      <c r="L768" s="4">
        <f>VLOOKUP(C768,rosie!$B$7:$F$66,5,FALSE)</f>
        <v>1.41</v>
      </c>
      <c r="M768" s="4">
        <f>VLOOKUP($C768,rosie!$B$7:$D$38,3,FALSE)</f>
        <v>1</v>
      </c>
      <c r="N768" s="4" t="str">
        <f>VLOOKUP($C768,rosie!$B$7:$E$38,4,FALSE)</f>
        <v>l</v>
      </c>
      <c r="O768" s="4">
        <f t="shared" si="47"/>
        <v>1.0792396053281479</v>
      </c>
      <c r="P768" s="4">
        <f>VLOOKUP(A768,RESULTS!$A:$M,13,FALSE)</f>
        <v>1</v>
      </c>
      <c r="Q768" s="4">
        <v>2</v>
      </c>
      <c r="R768" s="4" t="str">
        <f>IF(VLOOKUP(C768,rosie!B:J,8,FALSE)=0,"x_x_x_x",VLOOKUP(C768,rosie!B:J,8,FALSE))</f>
        <v>9_5_31_2023</v>
      </c>
    </row>
    <row r="769" spans="1:18" x14ac:dyDescent="0.2">
      <c r="A769" t="s">
        <v>168</v>
      </c>
      <c r="C769">
        <f t="shared" si="45"/>
        <v>565</v>
      </c>
      <c r="D769" t="str">
        <f t="shared" si="46"/>
        <v>565 (1)</v>
      </c>
      <c r="E769">
        <v>9.3049999999999997</v>
      </c>
      <c r="F769">
        <v>9.31</v>
      </c>
      <c r="G769">
        <f>IFERROR(VLOOKUP(F769,'rt.comb'!$A:$B,2,FALSE),F769)</f>
        <v>9.31</v>
      </c>
      <c r="H769" t="str">
        <f>IFERROR(VLOOKUP(G769,compounds!$A:$D,4,FALSE),"")</f>
        <v/>
      </c>
      <c r="I769">
        <v>13768588</v>
      </c>
      <c r="J769" s="4">
        <f t="shared" si="44"/>
        <v>39431701</v>
      </c>
      <c r="K769" s="4">
        <f>VLOOKUP($C769,rosie!$B$7:$D$38,2,FALSE)</f>
        <v>6.57</v>
      </c>
      <c r="L769" s="4">
        <f>VLOOKUP(C769,rosie!$B$7:$F$66,5,FALSE)</f>
        <v>1.41</v>
      </c>
      <c r="M769" s="4">
        <f>VLOOKUP($C769,rosie!$B$7:$D$38,3,FALSE)</f>
        <v>1</v>
      </c>
      <c r="N769" s="4" t="str">
        <f>VLOOKUP($C769,rosie!$B$7:$E$38,4,FALSE)</f>
        <v>l</v>
      </c>
      <c r="O769" s="4">
        <f t="shared" si="47"/>
        <v>0.79720457456530536</v>
      </c>
      <c r="P769" s="4">
        <f>VLOOKUP(A769,RESULTS!$A:$M,13,FALSE)</f>
        <v>1</v>
      </c>
      <c r="Q769" s="4">
        <v>2</v>
      </c>
      <c r="R769" s="4" t="str">
        <f>IF(VLOOKUP(C769,rosie!B:J,8,FALSE)=0,"x_x_x_x",VLOOKUP(C769,rosie!B:J,8,FALSE))</f>
        <v>9_5_31_2023</v>
      </c>
    </row>
    <row r="770" spans="1:18" x14ac:dyDescent="0.2">
      <c r="A770" t="s">
        <v>168</v>
      </c>
      <c r="C770">
        <f t="shared" si="45"/>
        <v>565</v>
      </c>
      <c r="D770" t="str">
        <f t="shared" si="46"/>
        <v>565 (1)</v>
      </c>
      <c r="E770">
        <v>9.8290000000000006</v>
      </c>
      <c r="F770">
        <v>9.83</v>
      </c>
      <c r="G770">
        <f>IFERROR(VLOOKUP(F770,'rt.comb'!$A:$B,2,FALSE),F770)</f>
        <v>9.82</v>
      </c>
      <c r="H770" t="str">
        <f>IFERROR(VLOOKUP(G770,compounds!$A:$D,4,FALSE),"")</f>
        <v>sixmethyl</v>
      </c>
      <c r="I770">
        <v>10998619</v>
      </c>
      <c r="J770" s="4">
        <f t="shared" ref="J770:J833" si="48">SUMIFS($I:$I,$A:$A,A770,G:G,19.5)</f>
        <v>39431701</v>
      </c>
      <c r="K770" s="4">
        <f>VLOOKUP($C770,rosie!$B$7:$D$38,2,FALSE)</f>
        <v>6.57</v>
      </c>
      <c r="L770" s="4">
        <f>VLOOKUP(C770,rosie!$B$7:$F$66,5,FALSE)</f>
        <v>1.41</v>
      </c>
      <c r="M770" s="4">
        <f>VLOOKUP($C770,rosie!$B$7:$D$38,3,FALSE)</f>
        <v>1</v>
      </c>
      <c r="N770" s="4" t="str">
        <f>VLOOKUP($C770,rosie!$B$7:$E$38,4,FALSE)</f>
        <v>l</v>
      </c>
      <c r="O770" s="4">
        <f t="shared" si="47"/>
        <v>0.63682269966251315</v>
      </c>
      <c r="P770" s="4">
        <f>VLOOKUP(A770,RESULTS!$A:$M,13,FALSE)</f>
        <v>1</v>
      </c>
      <c r="Q770" s="4">
        <v>2</v>
      </c>
      <c r="R770" s="4" t="str">
        <f>IF(VLOOKUP(C770,rosie!B:J,8,FALSE)=0,"x_x_x_x",VLOOKUP(C770,rosie!B:J,8,FALSE))</f>
        <v>9_5_31_2023</v>
      </c>
    </row>
    <row r="771" spans="1:18" x14ac:dyDescent="0.2">
      <c r="A771" t="s">
        <v>168</v>
      </c>
      <c r="C771">
        <f t="shared" ref="C771:C834" si="49">VALUE(IF(B771="",LEFT(A771,FIND("-",A771)-1),B771))</f>
        <v>565</v>
      </c>
      <c r="D771" t="str">
        <f t="shared" ref="D771:D834" si="50">C771&amp;" ("&amp;M771&amp;")"</f>
        <v>565 (1)</v>
      </c>
      <c r="E771">
        <v>9.91</v>
      </c>
      <c r="F771">
        <v>9.91</v>
      </c>
      <c r="G771">
        <f>IFERROR(VLOOKUP(F771,'rt.comb'!$A:$B,2,FALSE),F771)</f>
        <v>9.91</v>
      </c>
      <c r="H771" t="str">
        <f>IFERROR(VLOOKUP(G771,compounds!$A:$D,4,FALSE),"")</f>
        <v/>
      </c>
      <c r="I771">
        <v>36211731</v>
      </c>
      <c r="J771" s="4">
        <f t="shared" si="48"/>
        <v>39431701</v>
      </c>
      <c r="K771" s="4">
        <f>VLOOKUP($C771,rosie!$B$7:$D$38,2,FALSE)</f>
        <v>6.57</v>
      </c>
      <c r="L771" s="4">
        <f>VLOOKUP(C771,rosie!$B$7:$F$66,5,FALSE)</f>
        <v>1.41</v>
      </c>
      <c r="M771" s="4">
        <f>VLOOKUP($C771,rosie!$B$7:$D$38,3,FALSE)</f>
        <v>1</v>
      </c>
      <c r="N771" s="4" t="str">
        <f>VLOOKUP($C771,rosie!$B$7:$E$38,4,FALSE)</f>
        <v>l</v>
      </c>
      <c r="O771" s="4">
        <f t="shared" ref="O771:O834" si="51">IFERROR((30/J771*I771)/K771/Q771,0)</f>
        <v>2.0966679812140705</v>
      </c>
      <c r="P771" s="4">
        <f>VLOOKUP(A771,RESULTS!$A:$M,13,FALSE)</f>
        <v>1</v>
      </c>
      <c r="Q771" s="4">
        <v>2</v>
      </c>
      <c r="R771" s="4" t="str">
        <f>IF(VLOOKUP(C771,rosie!B:J,8,FALSE)=0,"x_x_x_x",VLOOKUP(C771,rosie!B:J,8,FALSE))</f>
        <v>9_5_31_2023</v>
      </c>
    </row>
    <row r="772" spans="1:18" x14ac:dyDescent="0.2">
      <c r="A772" t="s">
        <v>168</v>
      </c>
      <c r="C772">
        <f t="shared" si="49"/>
        <v>565</v>
      </c>
      <c r="D772" t="str">
        <f t="shared" si="50"/>
        <v>565 (1)</v>
      </c>
      <c r="E772">
        <v>10.161</v>
      </c>
      <c r="F772">
        <v>10.16</v>
      </c>
      <c r="G772">
        <f>IFERROR(VLOOKUP(F772,'rt.comb'!$A:$B,2,FALSE),F772)</f>
        <v>10.16</v>
      </c>
      <c r="H772" t="str">
        <f>IFERROR(VLOOKUP(G772,compounds!$A:$D,4,FALSE),"")</f>
        <v>decane</v>
      </c>
      <c r="I772">
        <v>7505058</v>
      </c>
      <c r="J772" s="4">
        <f t="shared" si="48"/>
        <v>39431701</v>
      </c>
      <c r="K772" s="4">
        <f>VLOOKUP($C772,rosie!$B$7:$D$38,2,FALSE)</f>
        <v>6.57</v>
      </c>
      <c r="L772" s="4">
        <f>VLOOKUP(C772,rosie!$B$7:$F$66,5,FALSE)</f>
        <v>1.41</v>
      </c>
      <c r="M772" s="4">
        <f>VLOOKUP($C772,rosie!$B$7:$D$38,3,FALSE)</f>
        <v>1</v>
      </c>
      <c r="N772" s="4" t="str">
        <f>VLOOKUP($C772,rosie!$B$7:$E$38,4,FALSE)</f>
        <v>l</v>
      </c>
      <c r="O772" s="4">
        <f t="shared" si="51"/>
        <v>0.43454467298883087</v>
      </c>
      <c r="P772" s="4">
        <f>VLOOKUP(A772,RESULTS!$A:$M,13,FALSE)</f>
        <v>1</v>
      </c>
      <c r="Q772" s="4">
        <v>2</v>
      </c>
      <c r="R772" s="4" t="str">
        <f>IF(VLOOKUP(C772,rosie!B:J,8,FALSE)=0,"x_x_x_x",VLOOKUP(C772,rosie!B:J,8,FALSE))</f>
        <v>9_5_31_2023</v>
      </c>
    </row>
    <row r="773" spans="1:18" x14ac:dyDescent="0.2">
      <c r="A773" t="s">
        <v>168</v>
      </c>
      <c r="C773">
        <f t="shared" si="49"/>
        <v>565</v>
      </c>
      <c r="D773" t="str">
        <f t="shared" si="50"/>
        <v>565 (1)</v>
      </c>
      <c r="E773">
        <v>10.315</v>
      </c>
      <c r="F773">
        <v>10.32</v>
      </c>
      <c r="G773">
        <f>IFERROR(VLOOKUP(F773,'rt.comb'!$A:$B,2,FALSE),F773)</f>
        <v>10.31</v>
      </c>
      <c r="H773" t="str">
        <f>IFERROR(VLOOKUP(G773,compounds!$A:$D,4,FALSE),"")</f>
        <v>octanal</v>
      </c>
      <c r="I773">
        <v>47801683</v>
      </c>
      <c r="J773" s="4">
        <f t="shared" si="48"/>
        <v>39431701</v>
      </c>
      <c r="K773" s="4">
        <f>VLOOKUP($C773,rosie!$B$7:$D$38,2,FALSE)</f>
        <v>6.57</v>
      </c>
      <c r="L773" s="4">
        <f>VLOOKUP(C773,rosie!$B$7:$F$66,5,FALSE)</f>
        <v>1.41</v>
      </c>
      <c r="M773" s="4">
        <f>VLOOKUP($C773,rosie!$B$7:$D$38,3,FALSE)</f>
        <v>1</v>
      </c>
      <c r="N773" s="4" t="str">
        <f>VLOOKUP($C773,rosie!$B$7:$E$38,4,FALSE)</f>
        <v>l</v>
      </c>
      <c r="O773" s="4">
        <f t="shared" si="51"/>
        <v>2.7677290045660881</v>
      </c>
      <c r="P773" s="4">
        <f>VLOOKUP(A773,RESULTS!$A:$M,13,FALSE)</f>
        <v>1</v>
      </c>
      <c r="Q773" s="4">
        <v>2</v>
      </c>
      <c r="R773" s="4" t="str">
        <f>IF(VLOOKUP(C773,rosie!B:J,8,FALSE)=0,"x_x_x_x",VLOOKUP(C773,rosie!B:J,8,FALSE))</f>
        <v>9_5_31_2023</v>
      </c>
    </row>
    <row r="774" spans="1:18" x14ac:dyDescent="0.2">
      <c r="A774" t="s">
        <v>168</v>
      </c>
      <c r="C774">
        <f t="shared" si="49"/>
        <v>565</v>
      </c>
      <c r="D774" t="str">
        <f t="shared" si="50"/>
        <v>565 (1)</v>
      </c>
      <c r="E774">
        <v>10.467000000000001</v>
      </c>
      <c r="F774">
        <v>10.47</v>
      </c>
      <c r="G774">
        <f>IFERROR(VLOOKUP(F774,'rt.comb'!$A:$B,2,FALSE),F774)</f>
        <v>10.48</v>
      </c>
      <c r="H774" t="str">
        <f>IFERROR(VLOOKUP(G774,compounds!$A:$D,4,FALSE),"")</f>
        <v>z3hex</v>
      </c>
      <c r="I774">
        <v>309843448</v>
      </c>
      <c r="J774" s="4">
        <f t="shared" si="48"/>
        <v>39431701</v>
      </c>
      <c r="K774" s="4">
        <f>VLOOKUP($C774,rosie!$B$7:$D$38,2,FALSE)</f>
        <v>6.57</v>
      </c>
      <c r="L774" s="4">
        <f>VLOOKUP(C774,rosie!$B$7:$F$66,5,FALSE)</f>
        <v>1.41</v>
      </c>
      <c r="M774" s="4">
        <f>VLOOKUP($C774,rosie!$B$7:$D$38,3,FALSE)</f>
        <v>1</v>
      </c>
      <c r="N774" s="4" t="str">
        <f>VLOOKUP($C774,rosie!$B$7:$E$38,4,FALSE)</f>
        <v>l</v>
      </c>
      <c r="O774" s="4">
        <f t="shared" si="51"/>
        <v>17.940010562062522</v>
      </c>
      <c r="P774" s="4">
        <f>VLOOKUP(A774,RESULTS!$A:$M,13,FALSE)</f>
        <v>1</v>
      </c>
      <c r="Q774" s="4">
        <v>2</v>
      </c>
      <c r="R774" s="4" t="str">
        <f>IF(VLOOKUP(C774,rosie!B:J,8,FALSE)=0,"x_x_x_x",VLOOKUP(C774,rosie!B:J,8,FALSE))</f>
        <v>9_5_31_2023</v>
      </c>
    </row>
    <row r="775" spans="1:18" x14ac:dyDescent="0.2">
      <c r="A775" t="s">
        <v>168</v>
      </c>
      <c r="C775">
        <f t="shared" si="49"/>
        <v>565</v>
      </c>
      <c r="D775" t="str">
        <f t="shared" si="50"/>
        <v>565 (1)</v>
      </c>
      <c r="E775">
        <v>10.678000000000001</v>
      </c>
      <c r="F775">
        <v>10.68</v>
      </c>
      <c r="G775">
        <f>IFERROR(VLOOKUP(F775,'rt.comb'!$A:$B,2,FALSE),F775)</f>
        <v>10.68</v>
      </c>
      <c r="H775" t="str">
        <f>IFERROR(VLOOKUP(G775,compounds!$A:$D,4,FALSE),"")</f>
        <v/>
      </c>
      <c r="I775">
        <v>7070007</v>
      </c>
      <c r="J775" s="4">
        <f t="shared" si="48"/>
        <v>39431701</v>
      </c>
      <c r="K775" s="4">
        <f>VLOOKUP($C775,rosie!$B$7:$D$38,2,FALSE)</f>
        <v>6.57</v>
      </c>
      <c r="L775" s="4">
        <f>VLOOKUP(C775,rosie!$B$7:$F$66,5,FALSE)</f>
        <v>1.41</v>
      </c>
      <c r="M775" s="4">
        <f>VLOOKUP($C775,rosie!$B$7:$D$38,3,FALSE)</f>
        <v>1</v>
      </c>
      <c r="N775" s="4" t="str">
        <f>VLOOKUP($C775,rosie!$B$7:$E$38,4,FALSE)</f>
        <v>l</v>
      </c>
      <c r="O775" s="4">
        <f t="shared" si="51"/>
        <v>0.4093551148896844</v>
      </c>
      <c r="P775" s="4">
        <f>VLOOKUP(A775,RESULTS!$A:$M,13,FALSE)</f>
        <v>1</v>
      </c>
      <c r="Q775" s="4">
        <v>2</v>
      </c>
      <c r="R775" s="4" t="str">
        <f>IF(VLOOKUP(C775,rosie!B:J,8,FALSE)=0,"x_x_x_x",VLOOKUP(C775,rosie!B:J,8,FALSE))</f>
        <v>9_5_31_2023</v>
      </c>
    </row>
    <row r="776" spans="1:18" x14ac:dyDescent="0.2">
      <c r="A776" t="s">
        <v>168</v>
      </c>
      <c r="C776">
        <f t="shared" si="49"/>
        <v>565</v>
      </c>
      <c r="D776" t="str">
        <f t="shared" si="50"/>
        <v>565 (1)</v>
      </c>
      <c r="E776">
        <v>11.074999999999999</v>
      </c>
      <c r="F776">
        <v>11.08</v>
      </c>
      <c r="G776">
        <f>IFERROR(VLOOKUP(F776,'rt.comb'!$A:$B,2,FALSE),F776)</f>
        <v>11.07</v>
      </c>
      <c r="H776" t="str">
        <f>IFERROR(VLOOKUP(G776,compounds!$A:$D,4,FALSE),"")</f>
        <v>dlimonene</v>
      </c>
      <c r="I776">
        <v>12534124</v>
      </c>
      <c r="J776" s="4">
        <f t="shared" si="48"/>
        <v>39431701</v>
      </c>
      <c r="K776" s="4">
        <f>VLOOKUP($C776,rosie!$B$7:$D$38,2,FALSE)</f>
        <v>6.57</v>
      </c>
      <c r="L776" s="4">
        <f>VLOOKUP(C776,rosie!$B$7:$F$66,5,FALSE)</f>
        <v>1.41</v>
      </c>
      <c r="M776" s="4">
        <f>VLOOKUP($C776,rosie!$B$7:$D$38,3,FALSE)</f>
        <v>1</v>
      </c>
      <c r="N776" s="4" t="str">
        <f>VLOOKUP($C776,rosie!$B$7:$E$38,4,FALSE)</f>
        <v>l</v>
      </c>
      <c r="O776" s="4">
        <f t="shared" si="51"/>
        <v>0.72572881046108595</v>
      </c>
      <c r="P776" s="4">
        <f>VLOOKUP(A776,RESULTS!$A:$M,13,FALSE)</f>
        <v>1</v>
      </c>
      <c r="Q776" s="4">
        <v>2</v>
      </c>
      <c r="R776" s="4" t="str">
        <f>IF(VLOOKUP(C776,rosie!B:J,8,FALSE)=0,"x_x_x_x",VLOOKUP(C776,rosie!B:J,8,FALSE))</f>
        <v>9_5_31_2023</v>
      </c>
    </row>
    <row r="777" spans="1:18" x14ac:dyDescent="0.2">
      <c r="A777" t="s">
        <v>168</v>
      </c>
      <c r="C777">
        <f t="shared" si="49"/>
        <v>565</v>
      </c>
      <c r="D777" t="str">
        <f t="shared" si="50"/>
        <v>565 (1)</v>
      </c>
      <c r="E777">
        <v>11.148</v>
      </c>
      <c r="F777">
        <v>11.15</v>
      </c>
      <c r="G777">
        <f>IFERROR(VLOOKUP(F777,'rt.comb'!$A:$B,2,FALSE),F777)</f>
        <v>11.15</v>
      </c>
      <c r="H777" t="str">
        <f>IFERROR(VLOOKUP(G777,compounds!$A:$D,4,FALSE),"")</f>
        <v>ethylhexanol</v>
      </c>
      <c r="I777">
        <v>12655212</v>
      </c>
      <c r="J777" s="4">
        <f t="shared" si="48"/>
        <v>39431701</v>
      </c>
      <c r="K777" s="4">
        <f>VLOOKUP($C777,rosie!$B$7:$D$38,2,FALSE)</f>
        <v>6.57</v>
      </c>
      <c r="L777" s="4">
        <f>VLOOKUP(C777,rosie!$B$7:$F$66,5,FALSE)</f>
        <v>1.41</v>
      </c>
      <c r="M777" s="4">
        <f>VLOOKUP($C777,rosie!$B$7:$D$38,3,FALSE)</f>
        <v>1</v>
      </c>
      <c r="N777" s="4" t="str">
        <f>VLOOKUP($C777,rosie!$B$7:$E$38,4,FALSE)</f>
        <v>l</v>
      </c>
      <c r="O777" s="4">
        <f t="shared" si="51"/>
        <v>0.73273983494122619</v>
      </c>
      <c r="P777" s="4">
        <f>VLOOKUP(A777,RESULTS!$A:$M,13,FALSE)</f>
        <v>1</v>
      </c>
      <c r="Q777" s="4">
        <v>2</v>
      </c>
      <c r="R777" s="4" t="str">
        <f>IF(VLOOKUP(C777,rosie!B:J,8,FALSE)=0,"x_x_x_x",VLOOKUP(C777,rosie!B:J,8,FALSE))</f>
        <v>9_5_31_2023</v>
      </c>
    </row>
    <row r="778" spans="1:18" x14ac:dyDescent="0.2">
      <c r="A778" t="s">
        <v>168</v>
      </c>
      <c r="C778">
        <f t="shared" si="49"/>
        <v>565</v>
      </c>
      <c r="D778" t="str">
        <f t="shared" si="50"/>
        <v>565 (1)</v>
      </c>
      <c r="E778">
        <v>11.75</v>
      </c>
      <c r="F778">
        <v>11.75</v>
      </c>
      <c r="G778">
        <f>IFERROR(VLOOKUP(F778,'rt.comb'!$A:$B,2,FALSE),F778)</f>
        <v>11.76</v>
      </c>
      <c r="H778" t="str">
        <f>IFERROR(VLOOKUP(G778,compounds!$A:$D,4,FALSE),"")</f>
        <v>bocimene</v>
      </c>
      <c r="I778">
        <v>11667626</v>
      </c>
      <c r="J778" s="4">
        <f t="shared" si="48"/>
        <v>39431701</v>
      </c>
      <c r="K778" s="4">
        <f>VLOOKUP($C778,rosie!$B$7:$D$38,2,FALSE)</f>
        <v>6.57</v>
      </c>
      <c r="L778" s="4">
        <f>VLOOKUP(C778,rosie!$B$7:$F$66,5,FALSE)</f>
        <v>1.41</v>
      </c>
      <c r="M778" s="4">
        <f>VLOOKUP($C778,rosie!$B$7:$D$38,3,FALSE)</f>
        <v>1</v>
      </c>
      <c r="N778" s="4" t="str">
        <f>VLOOKUP($C778,rosie!$B$7:$E$38,4,FALSE)</f>
        <v>l</v>
      </c>
      <c r="O778" s="4">
        <f t="shared" si="51"/>
        <v>0.67555836673427194</v>
      </c>
      <c r="P778" s="4">
        <f>VLOOKUP(A778,RESULTS!$A:$M,13,FALSE)</f>
        <v>1</v>
      </c>
      <c r="Q778" s="4">
        <v>2</v>
      </c>
      <c r="R778" s="4" t="str">
        <f>IF(VLOOKUP(C778,rosie!B:J,8,FALSE)=0,"x_x_x_x",VLOOKUP(C778,rosie!B:J,8,FALSE))</f>
        <v>9_5_31_2023</v>
      </c>
    </row>
    <row r="779" spans="1:18" x14ac:dyDescent="0.2">
      <c r="A779" t="s">
        <v>168</v>
      </c>
      <c r="C779">
        <f t="shared" si="49"/>
        <v>565</v>
      </c>
      <c r="D779" t="str">
        <f t="shared" si="50"/>
        <v>565 (1)</v>
      </c>
      <c r="E779">
        <v>12.032</v>
      </c>
      <c r="F779">
        <v>12.03</v>
      </c>
      <c r="G779">
        <f>IFERROR(VLOOKUP(F779,'rt.comb'!$A:$B,2,FALSE),F779)</f>
        <v>12.03</v>
      </c>
      <c r="H779" t="str">
        <f>IFERROR(VLOOKUP(G779,compounds!$A:$D,4,FALSE),"")</f>
        <v/>
      </c>
      <c r="I779">
        <v>9418610</v>
      </c>
      <c r="J779" s="4">
        <f t="shared" si="48"/>
        <v>39431701</v>
      </c>
      <c r="K779" s="4">
        <f>VLOOKUP($C779,rosie!$B$7:$D$38,2,FALSE)</f>
        <v>6.57</v>
      </c>
      <c r="L779" s="4">
        <f>VLOOKUP(C779,rosie!$B$7:$F$66,5,FALSE)</f>
        <v>1.41</v>
      </c>
      <c r="M779" s="4">
        <f>VLOOKUP($C779,rosie!$B$7:$D$38,3,FALSE)</f>
        <v>1</v>
      </c>
      <c r="N779" s="4" t="str">
        <f>VLOOKUP($C779,rosie!$B$7:$E$38,4,FALSE)</f>
        <v>l</v>
      </c>
      <c r="O779" s="4">
        <f t="shared" si="51"/>
        <v>0.5453397965024831</v>
      </c>
      <c r="P779" s="4">
        <f>VLOOKUP(A779,RESULTS!$A:$M,13,FALSE)</f>
        <v>1</v>
      </c>
      <c r="Q779" s="4">
        <v>2</v>
      </c>
      <c r="R779" s="4" t="str">
        <f>IF(VLOOKUP(C779,rosie!B:J,8,FALSE)=0,"x_x_x_x",VLOOKUP(C779,rosie!B:J,8,FALSE))</f>
        <v>9_5_31_2023</v>
      </c>
    </row>
    <row r="780" spans="1:18" x14ac:dyDescent="0.2">
      <c r="A780" t="s">
        <v>168</v>
      </c>
      <c r="C780">
        <f t="shared" si="49"/>
        <v>565</v>
      </c>
      <c r="D780" t="str">
        <f t="shared" si="50"/>
        <v>565 (1)</v>
      </c>
      <c r="E780">
        <v>12.294</v>
      </c>
      <c r="F780">
        <v>12.29</v>
      </c>
      <c r="G780">
        <f>IFERROR(VLOOKUP(F780,'rt.comb'!$A:$B,2,FALSE),F780)</f>
        <v>12.29</v>
      </c>
      <c r="H780" t="str">
        <f>IFERROR(VLOOKUP(G780,compounds!$A:$D,4,FALSE),"")</f>
        <v>acetophenone</v>
      </c>
      <c r="I780">
        <v>8772732</v>
      </c>
      <c r="J780" s="4">
        <f t="shared" si="48"/>
        <v>39431701</v>
      </c>
      <c r="K780" s="4">
        <f>VLOOKUP($C780,rosie!$B$7:$D$38,2,FALSE)</f>
        <v>6.57</v>
      </c>
      <c r="L780" s="4">
        <f>VLOOKUP(C780,rosie!$B$7:$F$66,5,FALSE)</f>
        <v>1.41</v>
      </c>
      <c r="M780" s="4">
        <f>VLOOKUP($C780,rosie!$B$7:$D$38,3,FALSE)</f>
        <v>1</v>
      </c>
      <c r="N780" s="4" t="str">
        <f>VLOOKUP($C780,rosie!$B$7:$E$38,4,FALSE)</f>
        <v>l</v>
      </c>
      <c r="O780" s="4">
        <f t="shared" si="51"/>
        <v>0.5079433041235194</v>
      </c>
      <c r="P780" s="4">
        <f>VLOOKUP(A780,RESULTS!$A:$M,13,FALSE)</f>
        <v>1</v>
      </c>
      <c r="Q780" s="4">
        <v>2</v>
      </c>
      <c r="R780" s="4" t="str">
        <f>IF(VLOOKUP(C780,rosie!B:J,8,FALSE)=0,"x_x_x_x",VLOOKUP(C780,rosie!B:J,8,FALSE))</f>
        <v>9_5_31_2023</v>
      </c>
    </row>
    <row r="781" spans="1:18" x14ac:dyDescent="0.2">
      <c r="A781" t="s">
        <v>168</v>
      </c>
      <c r="C781">
        <f t="shared" si="49"/>
        <v>565</v>
      </c>
      <c r="D781" t="str">
        <f t="shared" si="50"/>
        <v>565 (1)</v>
      </c>
      <c r="E781">
        <v>13.358000000000001</v>
      </c>
      <c r="F781">
        <v>13.36</v>
      </c>
      <c r="G781">
        <f>IFERROR(VLOOKUP(F781,'rt.comb'!$A:$B,2,FALSE),F781)</f>
        <v>13.36</v>
      </c>
      <c r="H781" t="str">
        <f>IFERROR(VLOOKUP(G781,compounds!$A:$D,4,FALSE),"")</f>
        <v/>
      </c>
      <c r="I781">
        <v>5054066</v>
      </c>
      <c r="J781" s="4">
        <f t="shared" si="48"/>
        <v>39431701</v>
      </c>
      <c r="K781" s="4">
        <f>VLOOKUP($C781,rosie!$B$7:$D$38,2,FALSE)</f>
        <v>6.57</v>
      </c>
      <c r="L781" s="4">
        <f>VLOOKUP(C781,rosie!$B$7:$F$66,5,FALSE)</f>
        <v>1.41</v>
      </c>
      <c r="M781" s="4">
        <f>VLOOKUP($C781,rosie!$B$7:$D$38,3,FALSE)</f>
        <v>1</v>
      </c>
      <c r="N781" s="4" t="str">
        <f>VLOOKUP($C781,rosie!$B$7:$E$38,4,FALSE)</f>
        <v>l</v>
      </c>
      <c r="O781" s="4">
        <f t="shared" si="51"/>
        <v>0.29263164351747428</v>
      </c>
      <c r="P781" s="4">
        <f>VLOOKUP(A781,RESULTS!$A:$M,13,FALSE)</f>
        <v>1</v>
      </c>
      <c r="Q781" s="4">
        <v>2</v>
      </c>
      <c r="R781" s="4" t="str">
        <f>IF(VLOOKUP(C781,rosie!B:J,8,FALSE)=0,"x_x_x_x",VLOOKUP(C781,rosie!B:J,8,FALSE))</f>
        <v>9_5_31_2023</v>
      </c>
    </row>
    <row r="782" spans="1:18" x14ac:dyDescent="0.2">
      <c r="A782" t="s">
        <v>168</v>
      </c>
      <c r="C782">
        <f t="shared" si="49"/>
        <v>565</v>
      </c>
      <c r="D782" t="str">
        <f t="shared" si="50"/>
        <v>565 (1)</v>
      </c>
      <c r="E782">
        <v>13.512</v>
      </c>
      <c r="F782">
        <v>13.51</v>
      </c>
      <c r="G782">
        <f>IFERROR(VLOOKUP(F782,'rt.comb'!$A:$B,2,FALSE),F782)</f>
        <v>13.51</v>
      </c>
      <c r="H782" t="str">
        <f>IFERROR(VLOOKUP(G782,compounds!$A:$D,4,FALSE),"")</f>
        <v>nonanal</v>
      </c>
      <c r="I782">
        <v>112268127</v>
      </c>
      <c r="J782" s="4">
        <f t="shared" si="48"/>
        <v>39431701</v>
      </c>
      <c r="K782" s="4">
        <f>VLOOKUP($C782,rosie!$B$7:$D$38,2,FALSE)</f>
        <v>6.57</v>
      </c>
      <c r="L782" s="4">
        <f>VLOOKUP(C782,rosie!$B$7:$F$66,5,FALSE)</f>
        <v>1.41</v>
      </c>
      <c r="M782" s="4">
        <f>VLOOKUP($C782,rosie!$B$7:$D$38,3,FALSE)</f>
        <v>1</v>
      </c>
      <c r="N782" s="4" t="str">
        <f>VLOOKUP($C782,rosie!$B$7:$E$38,4,FALSE)</f>
        <v>l</v>
      </c>
      <c r="O782" s="4">
        <f t="shared" si="51"/>
        <v>6.5003517007175073</v>
      </c>
      <c r="P782" s="4">
        <f>VLOOKUP(A782,RESULTS!$A:$M,13,FALSE)</f>
        <v>1</v>
      </c>
      <c r="Q782" s="4">
        <v>2</v>
      </c>
      <c r="R782" s="4" t="str">
        <f>IF(VLOOKUP(C782,rosie!B:J,8,FALSE)=0,"x_x_x_x",VLOOKUP(C782,rosie!B:J,8,FALSE))</f>
        <v>9_5_31_2023</v>
      </c>
    </row>
    <row r="783" spans="1:18" x14ac:dyDescent="0.2">
      <c r="A783" t="s">
        <v>168</v>
      </c>
      <c r="C783">
        <f t="shared" si="49"/>
        <v>565</v>
      </c>
      <c r="D783" t="str">
        <f t="shared" si="50"/>
        <v>565 (1)</v>
      </c>
      <c r="E783">
        <v>13.887</v>
      </c>
      <c r="F783">
        <v>13.89</v>
      </c>
      <c r="G783">
        <f>IFERROR(VLOOKUP(F783,'rt.comb'!$A:$B,2,FALSE),F783)</f>
        <v>13.89</v>
      </c>
      <c r="H783" t="str">
        <f>IFERROR(VLOOKUP(G783,compounds!$A:$D,4,FALSE),"")</f>
        <v>edimethylnonatriene</v>
      </c>
      <c r="I783">
        <v>32795015</v>
      </c>
      <c r="J783" s="4">
        <f t="shared" si="48"/>
        <v>39431701</v>
      </c>
      <c r="K783" s="4">
        <f>VLOOKUP($C783,rosie!$B$7:$D$38,2,FALSE)</f>
        <v>6.57</v>
      </c>
      <c r="L783" s="4">
        <f>VLOOKUP(C783,rosie!$B$7:$F$66,5,FALSE)</f>
        <v>1.41</v>
      </c>
      <c r="M783" s="4">
        <f>VLOOKUP($C783,rosie!$B$7:$D$38,3,FALSE)</f>
        <v>1</v>
      </c>
      <c r="N783" s="4" t="str">
        <f>VLOOKUP($C783,rosie!$B$7:$E$38,4,FALSE)</f>
        <v>l</v>
      </c>
      <c r="O783" s="4">
        <f t="shared" si="51"/>
        <v>1.8988392986221831</v>
      </c>
      <c r="P783" s="4">
        <f>VLOOKUP(A783,RESULTS!$A:$M,13,FALSE)</f>
        <v>1</v>
      </c>
      <c r="Q783" s="4">
        <v>2</v>
      </c>
      <c r="R783" s="4" t="str">
        <f>IF(VLOOKUP(C783,rosie!B:J,8,FALSE)=0,"x_x_x_x",VLOOKUP(C783,rosie!B:J,8,FALSE))</f>
        <v>9_5_31_2023</v>
      </c>
    </row>
    <row r="784" spans="1:18" x14ac:dyDescent="0.2">
      <c r="A784" t="s">
        <v>168</v>
      </c>
      <c r="C784">
        <f t="shared" si="49"/>
        <v>565</v>
      </c>
      <c r="D784" t="str">
        <f t="shared" si="50"/>
        <v>565 (1)</v>
      </c>
      <c r="E784">
        <v>14.946999999999999</v>
      </c>
      <c r="F784">
        <v>14.95</v>
      </c>
      <c r="G784">
        <f>IFERROR(VLOOKUP(F784,'rt.comb'!$A:$B,2,FALSE),F784)</f>
        <v>14.95</v>
      </c>
      <c r="H784" t="str">
        <f>IFERROR(VLOOKUP(G784,compounds!$A:$D,4,FALSE),"")</f>
        <v>benzene</v>
      </c>
      <c r="I784">
        <v>4124535</v>
      </c>
      <c r="J784" s="4">
        <f t="shared" si="48"/>
        <v>39431701</v>
      </c>
      <c r="K784" s="4">
        <f>VLOOKUP($C784,rosie!$B$7:$D$38,2,FALSE)</f>
        <v>6.57</v>
      </c>
      <c r="L784" s="4">
        <f>VLOOKUP(C784,rosie!$B$7:$F$66,5,FALSE)</f>
        <v>1.41</v>
      </c>
      <c r="M784" s="4">
        <f>VLOOKUP($C784,rosie!$B$7:$D$38,3,FALSE)</f>
        <v>1</v>
      </c>
      <c r="N784" s="4" t="str">
        <f>VLOOKUP($C784,rosie!$B$7:$E$38,4,FALSE)</f>
        <v>l</v>
      </c>
      <c r="O784" s="4">
        <f t="shared" si="51"/>
        <v>0.23881157384872809</v>
      </c>
      <c r="P784" s="4">
        <f>VLOOKUP(A784,RESULTS!$A:$M,13,FALSE)</f>
        <v>1</v>
      </c>
      <c r="Q784" s="4">
        <v>2</v>
      </c>
      <c r="R784" s="4" t="str">
        <f>IF(VLOOKUP(C784,rosie!B:J,8,FALSE)=0,"x_x_x_x",VLOOKUP(C784,rosie!B:J,8,FALSE))</f>
        <v>9_5_31_2023</v>
      </c>
    </row>
    <row r="785" spans="1:18" x14ac:dyDescent="0.2">
      <c r="A785" t="s">
        <v>168</v>
      </c>
      <c r="C785">
        <f t="shared" si="49"/>
        <v>565</v>
      </c>
      <c r="D785" t="str">
        <f t="shared" si="50"/>
        <v>565 (1)</v>
      </c>
      <c r="E785">
        <v>15.161</v>
      </c>
      <c r="F785">
        <v>15.16</v>
      </c>
      <c r="G785">
        <f>IFERROR(VLOOKUP(F785,'rt.comb'!$A:$B,2,FALSE),F785)</f>
        <v>15.16</v>
      </c>
      <c r="H785" t="str">
        <f>IFERROR(VLOOKUP(G785,compounds!$A:$D,4,FALSE),"")</f>
        <v/>
      </c>
      <c r="I785">
        <v>6495790</v>
      </c>
      <c r="J785" s="4">
        <f t="shared" si="48"/>
        <v>39431701</v>
      </c>
      <c r="K785" s="4">
        <f>VLOOKUP($C785,rosie!$B$7:$D$38,2,FALSE)</f>
        <v>6.57</v>
      </c>
      <c r="L785" s="4">
        <f>VLOOKUP(C785,rosie!$B$7:$F$66,5,FALSE)</f>
        <v>1.41</v>
      </c>
      <c r="M785" s="4">
        <f>VLOOKUP($C785,rosie!$B$7:$D$38,3,FALSE)</f>
        <v>1</v>
      </c>
      <c r="N785" s="4" t="str">
        <f>VLOOKUP($C785,rosie!$B$7:$E$38,4,FALSE)</f>
        <v>l</v>
      </c>
      <c r="O785" s="4">
        <f t="shared" si="51"/>
        <v>0.37610781173897889</v>
      </c>
      <c r="P785" s="4">
        <f>VLOOKUP(A785,RESULTS!$A:$M,13,FALSE)</f>
        <v>1</v>
      </c>
      <c r="Q785" s="4">
        <v>2</v>
      </c>
      <c r="R785" s="4" t="str">
        <f>IF(VLOOKUP(C785,rosie!B:J,8,FALSE)=0,"x_x_x_x",VLOOKUP(C785,rosie!B:J,8,FALSE))</f>
        <v>9_5_31_2023</v>
      </c>
    </row>
    <row r="786" spans="1:18" x14ac:dyDescent="0.2">
      <c r="A786" t="s">
        <v>168</v>
      </c>
      <c r="C786">
        <f t="shared" si="49"/>
        <v>565</v>
      </c>
      <c r="D786" t="str">
        <f t="shared" si="50"/>
        <v>565 (1)</v>
      </c>
      <c r="E786">
        <v>15.268000000000001</v>
      </c>
      <c r="F786">
        <v>15.27</v>
      </c>
      <c r="G786">
        <f>IFERROR(VLOOKUP(F786,'rt.comb'!$A:$B,2,FALSE),F786)</f>
        <v>15.27</v>
      </c>
      <c r="H786" t="str">
        <f>IFERROR(VLOOKUP(G786,compounds!$A:$D,4,FALSE),"")</f>
        <v/>
      </c>
      <c r="I786">
        <v>10343487</v>
      </c>
      <c r="J786" s="4">
        <f t="shared" si="48"/>
        <v>39431701</v>
      </c>
      <c r="K786" s="4">
        <f>VLOOKUP($C786,rosie!$B$7:$D$38,2,FALSE)</f>
        <v>6.57</v>
      </c>
      <c r="L786" s="4">
        <f>VLOOKUP(C786,rosie!$B$7:$F$66,5,FALSE)</f>
        <v>1.41</v>
      </c>
      <c r="M786" s="4">
        <f>VLOOKUP($C786,rosie!$B$7:$D$38,3,FALSE)</f>
        <v>1</v>
      </c>
      <c r="N786" s="4" t="str">
        <f>VLOOKUP($C786,rosie!$B$7:$E$38,4,FALSE)</f>
        <v>l</v>
      </c>
      <c r="O786" s="4">
        <f t="shared" si="51"/>
        <v>0.59889039844585124</v>
      </c>
      <c r="P786" s="4">
        <f>VLOOKUP(A786,RESULTS!$A:$M,13,FALSE)</f>
        <v>1</v>
      </c>
      <c r="Q786" s="4">
        <v>2</v>
      </c>
      <c r="R786" s="4" t="str">
        <f>IF(VLOOKUP(C786,rosie!B:J,8,FALSE)=0,"x_x_x_x",VLOOKUP(C786,rosie!B:J,8,FALSE))</f>
        <v>9_5_31_2023</v>
      </c>
    </row>
    <row r="787" spans="1:18" x14ac:dyDescent="0.2">
      <c r="A787" t="s">
        <v>168</v>
      </c>
      <c r="C787">
        <f t="shared" si="49"/>
        <v>565</v>
      </c>
      <c r="D787" t="str">
        <f t="shared" si="50"/>
        <v>565 (1)</v>
      </c>
      <c r="E787">
        <v>15.493</v>
      </c>
      <c r="F787">
        <v>15.49</v>
      </c>
      <c r="G787">
        <f>IFERROR(VLOOKUP(F787,'rt.comb'!$A:$B,2,FALSE),F787)</f>
        <v>15.49</v>
      </c>
      <c r="H787" t="str">
        <f>IFERROR(VLOOKUP(G787,compounds!$A:$D,4,FALSE),"")</f>
        <v>dodecanal_a</v>
      </c>
      <c r="I787">
        <v>5647325</v>
      </c>
      <c r="J787" s="4">
        <f t="shared" si="48"/>
        <v>39431701</v>
      </c>
      <c r="K787" s="4">
        <f>VLOOKUP($C787,rosie!$B$7:$D$38,2,FALSE)</f>
        <v>6.57</v>
      </c>
      <c r="L787" s="4">
        <f>VLOOKUP(C787,rosie!$B$7:$F$66,5,FALSE)</f>
        <v>1.41</v>
      </c>
      <c r="M787" s="4">
        <f>VLOOKUP($C787,rosie!$B$7:$D$38,3,FALSE)</f>
        <v>1</v>
      </c>
      <c r="N787" s="4" t="str">
        <f>VLOOKUP($C787,rosie!$B$7:$E$38,4,FALSE)</f>
        <v>l</v>
      </c>
      <c r="O787" s="4">
        <f t="shared" si="51"/>
        <v>0.32698148307270236</v>
      </c>
      <c r="P787" s="4">
        <f>VLOOKUP(A787,RESULTS!$A:$M,13,FALSE)</f>
        <v>1</v>
      </c>
      <c r="Q787" s="4">
        <v>2</v>
      </c>
      <c r="R787" s="4" t="str">
        <f>IF(VLOOKUP(C787,rosie!B:J,8,FALSE)=0,"x_x_x_x",VLOOKUP(C787,rosie!B:J,8,FALSE))</f>
        <v>9_5_31_2023</v>
      </c>
    </row>
    <row r="788" spans="1:18" x14ac:dyDescent="0.2">
      <c r="A788" t="s">
        <v>168</v>
      </c>
      <c r="C788">
        <f t="shared" si="49"/>
        <v>565</v>
      </c>
      <c r="D788" t="str">
        <f t="shared" si="50"/>
        <v>565 (1)</v>
      </c>
      <c r="E788">
        <v>15.712999999999999</v>
      </c>
      <c r="F788">
        <v>15.71</v>
      </c>
      <c r="G788">
        <f>IFERROR(VLOOKUP(F788,'rt.comb'!$A:$B,2,FALSE),F788)</f>
        <v>15.71</v>
      </c>
      <c r="H788" t="str">
        <f>IFERROR(VLOOKUP(G788,compounds!$A:$D,4,FALSE),"")</f>
        <v/>
      </c>
      <c r="I788">
        <v>5709523</v>
      </c>
      <c r="J788" s="4">
        <f t="shared" si="48"/>
        <v>39431701</v>
      </c>
      <c r="K788" s="4">
        <f>VLOOKUP($C788,rosie!$B$7:$D$38,2,FALSE)</f>
        <v>6.57</v>
      </c>
      <c r="L788" s="4">
        <f>VLOOKUP(C788,rosie!$B$7:$F$66,5,FALSE)</f>
        <v>1.41</v>
      </c>
      <c r="M788" s="4">
        <f>VLOOKUP($C788,rosie!$B$7:$D$38,3,FALSE)</f>
        <v>1</v>
      </c>
      <c r="N788" s="4" t="str">
        <f>VLOOKUP($C788,rosie!$B$7:$E$38,4,FALSE)</f>
        <v>l</v>
      </c>
      <c r="O788" s="4">
        <f t="shared" si="51"/>
        <v>0.33058276231272415</v>
      </c>
      <c r="P788" s="4">
        <f>VLOOKUP(A788,RESULTS!$A:$M,13,FALSE)</f>
        <v>1</v>
      </c>
      <c r="Q788" s="4">
        <v>2</v>
      </c>
      <c r="R788" s="4" t="str">
        <f>IF(VLOOKUP(C788,rosie!B:J,8,FALSE)=0,"x_x_x_x",VLOOKUP(C788,rosie!B:J,8,FALSE))</f>
        <v>9_5_31_2023</v>
      </c>
    </row>
    <row r="789" spans="1:18" x14ac:dyDescent="0.2">
      <c r="A789" t="s">
        <v>168</v>
      </c>
      <c r="C789">
        <f t="shared" si="49"/>
        <v>565</v>
      </c>
      <c r="D789" t="str">
        <f t="shared" si="50"/>
        <v>565 (1)</v>
      </c>
      <c r="E789">
        <v>16.111999999999998</v>
      </c>
      <c r="F789">
        <v>16.11</v>
      </c>
      <c r="G789">
        <f>IFERROR(VLOOKUP(F789,'rt.comb'!$A:$B,2,FALSE),F789)</f>
        <v>16.11</v>
      </c>
      <c r="H789" t="str">
        <f>IFERROR(VLOOKUP(G789,compounds!$A:$D,4,FALSE),"")</f>
        <v/>
      </c>
      <c r="I789">
        <v>5009061</v>
      </c>
      <c r="J789" s="4">
        <f t="shared" si="48"/>
        <v>39431701</v>
      </c>
      <c r="K789" s="4">
        <f>VLOOKUP($C789,rosie!$B$7:$D$38,2,FALSE)</f>
        <v>6.57</v>
      </c>
      <c r="L789" s="4">
        <f>VLOOKUP(C789,rosie!$B$7:$F$66,5,FALSE)</f>
        <v>1.41</v>
      </c>
      <c r="M789" s="4">
        <f>VLOOKUP($C789,rosie!$B$7:$D$38,3,FALSE)</f>
        <v>1</v>
      </c>
      <c r="N789" s="4" t="str">
        <f>VLOOKUP($C789,rosie!$B$7:$E$38,4,FALSE)</f>
        <v>l</v>
      </c>
      <c r="O789" s="4">
        <f t="shared" si="51"/>
        <v>0.29002584313487068</v>
      </c>
      <c r="P789" s="4">
        <f>VLOOKUP(A789,RESULTS!$A:$M,13,FALSE)</f>
        <v>1</v>
      </c>
      <c r="Q789" s="4">
        <v>2</v>
      </c>
      <c r="R789" s="4" t="str">
        <f>IF(VLOOKUP(C789,rosie!B:J,8,FALSE)=0,"x_x_x_x",VLOOKUP(C789,rosie!B:J,8,FALSE))</f>
        <v>9_5_31_2023</v>
      </c>
    </row>
    <row r="790" spans="1:18" x14ac:dyDescent="0.2">
      <c r="A790" t="s">
        <v>168</v>
      </c>
      <c r="C790">
        <f t="shared" si="49"/>
        <v>565</v>
      </c>
      <c r="D790" t="str">
        <f t="shared" si="50"/>
        <v>565 (1)</v>
      </c>
      <c r="E790">
        <v>16.213000000000001</v>
      </c>
      <c r="F790">
        <v>16.21</v>
      </c>
      <c r="G790">
        <f>IFERROR(VLOOKUP(F790,'rt.comb'!$A:$B,2,FALSE),F790)</f>
        <v>16.21</v>
      </c>
      <c r="H790" t="str">
        <f>IFERROR(VLOOKUP(G790,compounds!$A:$D,4,FALSE),"")</f>
        <v>methylsalicylate</v>
      </c>
      <c r="I790">
        <v>5746250</v>
      </c>
      <c r="J790" s="4">
        <f t="shared" si="48"/>
        <v>39431701</v>
      </c>
      <c r="K790" s="4">
        <f>VLOOKUP($C790,rosie!$B$7:$D$38,2,FALSE)</f>
        <v>6.57</v>
      </c>
      <c r="L790" s="4">
        <f>VLOOKUP(C790,rosie!$B$7:$F$66,5,FALSE)</f>
        <v>1.41</v>
      </c>
      <c r="M790" s="4">
        <f>VLOOKUP($C790,rosie!$B$7:$D$38,3,FALSE)</f>
        <v>1</v>
      </c>
      <c r="N790" s="4" t="str">
        <f>VLOOKUP($C790,rosie!$B$7:$E$38,4,FALSE)</f>
        <v>l</v>
      </c>
      <c r="O790" s="4">
        <f t="shared" si="51"/>
        <v>0.33270926449363475</v>
      </c>
      <c r="P790" s="4">
        <f>VLOOKUP(A790,RESULTS!$A:$M,13,FALSE)</f>
        <v>1</v>
      </c>
      <c r="Q790" s="4">
        <v>2</v>
      </c>
      <c r="R790" s="4" t="str">
        <f>IF(VLOOKUP(C790,rosie!B:J,8,FALSE)=0,"x_x_x_x",VLOOKUP(C790,rosie!B:J,8,FALSE))</f>
        <v>9_5_31_2023</v>
      </c>
    </row>
    <row r="791" spans="1:18" x14ac:dyDescent="0.2">
      <c r="A791" t="s">
        <v>168</v>
      </c>
      <c r="C791">
        <f t="shared" si="49"/>
        <v>565</v>
      </c>
      <c r="D791" t="str">
        <f t="shared" si="50"/>
        <v>565 (1)</v>
      </c>
      <c r="E791">
        <v>16.367000000000001</v>
      </c>
      <c r="F791">
        <v>16.37</v>
      </c>
      <c r="G791">
        <f>IFERROR(VLOOKUP(F791,'rt.comb'!$A:$B,2,FALSE),F791)</f>
        <v>16.36</v>
      </c>
      <c r="H791" t="str">
        <f>IFERROR(VLOOKUP(G791,compounds!$A:$D,4,FALSE),"")</f>
        <v>dodecane</v>
      </c>
      <c r="I791">
        <v>52982046</v>
      </c>
      <c r="J791" s="4">
        <f t="shared" si="48"/>
        <v>39431701</v>
      </c>
      <c r="K791" s="4">
        <f>VLOOKUP($C791,rosie!$B$7:$D$38,2,FALSE)</f>
        <v>6.57</v>
      </c>
      <c r="L791" s="4">
        <f>VLOOKUP(C791,rosie!$B$7:$F$66,5,FALSE)</f>
        <v>1.41</v>
      </c>
      <c r="M791" s="4">
        <f>VLOOKUP($C791,rosie!$B$7:$D$38,3,FALSE)</f>
        <v>1</v>
      </c>
      <c r="N791" s="4" t="str">
        <f>VLOOKUP($C791,rosie!$B$7:$E$38,4,FALSE)</f>
        <v>l</v>
      </c>
      <c r="O791" s="4">
        <f t="shared" si="51"/>
        <v>3.0676732749232842</v>
      </c>
      <c r="P791" s="4">
        <f>VLOOKUP(A791,RESULTS!$A:$M,13,FALSE)</f>
        <v>1</v>
      </c>
      <c r="Q791" s="4">
        <v>2</v>
      </c>
      <c r="R791" s="4" t="str">
        <f>IF(VLOOKUP(C791,rosie!B:J,8,FALSE)=0,"x_x_x_x",VLOOKUP(C791,rosie!B:J,8,FALSE))</f>
        <v>9_5_31_2023</v>
      </c>
    </row>
    <row r="792" spans="1:18" x14ac:dyDescent="0.2">
      <c r="A792" t="s">
        <v>168</v>
      </c>
      <c r="C792">
        <f t="shared" si="49"/>
        <v>565</v>
      </c>
      <c r="D792" t="str">
        <f t="shared" si="50"/>
        <v>565 (1)</v>
      </c>
      <c r="E792">
        <v>16.547999999999998</v>
      </c>
      <c r="F792">
        <v>16.55</v>
      </c>
      <c r="G792">
        <f>IFERROR(VLOOKUP(F792,'rt.comb'!$A:$B,2,FALSE),F792)</f>
        <v>16.55</v>
      </c>
      <c r="H792" t="str">
        <f>IFERROR(VLOOKUP(G792,compounds!$A:$D,4,FALSE),"")</f>
        <v>decanal</v>
      </c>
      <c r="I792">
        <v>176617410</v>
      </c>
      <c r="J792" s="4">
        <f t="shared" si="48"/>
        <v>39431701</v>
      </c>
      <c r="K792" s="4">
        <f>VLOOKUP($C792,rosie!$B$7:$D$38,2,FALSE)</f>
        <v>6.57</v>
      </c>
      <c r="L792" s="4">
        <f>VLOOKUP(C792,rosie!$B$7:$F$66,5,FALSE)</f>
        <v>1.41</v>
      </c>
      <c r="M792" s="4">
        <f>VLOOKUP($C792,rosie!$B$7:$D$38,3,FALSE)</f>
        <v>1</v>
      </c>
      <c r="N792" s="4" t="str">
        <f>VLOOKUP($C792,rosie!$B$7:$E$38,4,FALSE)</f>
        <v>l</v>
      </c>
      <c r="O792" s="4">
        <f t="shared" si="51"/>
        <v>10.22619074663837</v>
      </c>
      <c r="P792" s="4">
        <f>VLOOKUP(A792,RESULTS!$A:$M,13,FALSE)</f>
        <v>1</v>
      </c>
      <c r="Q792" s="4">
        <v>2</v>
      </c>
      <c r="R792" s="4" t="str">
        <f>IF(VLOOKUP(C792,rosie!B:J,8,FALSE)=0,"x_x_x_x",VLOOKUP(C792,rosie!B:J,8,FALSE))</f>
        <v>9_5_31_2023</v>
      </c>
    </row>
    <row r="793" spans="1:18" x14ac:dyDescent="0.2">
      <c r="A793" t="s">
        <v>168</v>
      </c>
      <c r="C793">
        <f t="shared" si="49"/>
        <v>565</v>
      </c>
      <c r="D793" t="str">
        <f t="shared" si="50"/>
        <v>565 (1)</v>
      </c>
      <c r="E793">
        <v>17.923999999999999</v>
      </c>
      <c r="F793">
        <v>17.920000000000002</v>
      </c>
      <c r="G793">
        <f>IFERROR(VLOOKUP(F793,'rt.comb'!$A:$B,2,FALSE),F793)</f>
        <v>17.920000000000002</v>
      </c>
      <c r="H793" t="str">
        <f>IFERROR(VLOOKUP(G793,compounds!$A:$D,4,FALSE),"")</f>
        <v/>
      </c>
      <c r="I793">
        <v>4449032</v>
      </c>
      <c r="J793" s="4">
        <f t="shared" si="48"/>
        <v>39431701</v>
      </c>
      <c r="K793" s="4">
        <f>VLOOKUP($C793,rosie!$B$7:$D$38,2,FALSE)</f>
        <v>6.57</v>
      </c>
      <c r="L793" s="4">
        <f>VLOOKUP(C793,rosie!$B$7:$F$66,5,FALSE)</f>
        <v>1.41</v>
      </c>
      <c r="M793" s="4">
        <f>VLOOKUP($C793,rosie!$B$7:$D$38,3,FALSE)</f>
        <v>1</v>
      </c>
      <c r="N793" s="4" t="str">
        <f>VLOOKUP($C793,rosie!$B$7:$E$38,4,FALSE)</f>
        <v>l</v>
      </c>
      <c r="O793" s="4">
        <f t="shared" si="51"/>
        <v>0.25760002861494796</v>
      </c>
      <c r="P793" s="4">
        <f>VLOOKUP(A793,RESULTS!$A:$M,13,FALSE)</f>
        <v>1</v>
      </c>
      <c r="Q793" s="4">
        <v>2</v>
      </c>
      <c r="R793" s="4" t="str">
        <f>IF(VLOOKUP(C793,rosie!B:J,8,FALSE)=0,"x_x_x_x",VLOOKUP(C793,rosie!B:J,8,FALSE))</f>
        <v>9_5_31_2023</v>
      </c>
    </row>
    <row r="794" spans="1:18" x14ac:dyDescent="0.2">
      <c r="A794" t="s">
        <v>168</v>
      </c>
      <c r="C794">
        <f t="shared" si="49"/>
        <v>565</v>
      </c>
      <c r="D794" t="str">
        <f t="shared" si="50"/>
        <v>565 (1)</v>
      </c>
      <c r="E794">
        <v>18.178000000000001</v>
      </c>
      <c r="F794">
        <v>18.18</v>
      </c>
      <c r="G794">
        <f>IFERROR(VLOOKUP(F794,'rt.comb'!$A:$B,2,FALSE),F794)</f>
        <v>18.18</v>
      </c>
      <c r="H794" t="str">
        <f>IFERROR(VLOOKUP(G794,compounds!$A:$D,4,FALSE),"")</f>
        <v>methylacetophenone</v>
      </c>
      <c r="I794">
        <v>21860900</v>
      </c>
      <c r="J794" s="4">
        <f t="shared" si="48"/>
        <v>39431701</v>
      </c>
      <c r="K794" s="4">
        <f>VLOOKUP($C794,rosie!$B$7:$D$38,2,FALSE)</f>
        <v>6.57</v>
      </c>
      <c r="L794" s="4">
        <f>VLOOKUP(C794,rosie!$B$7:$F$66,5,FALSE)</f>
        <v>1.41</v>
      </c>
      <c r="M794" s="4">
        <f>VLOOKUP($C794,rosie!$B$7:$D$38,3,FALSE)</f>
        <v>1</v>
      </c>
      <c r="N794" s="4" t="str">
        <f>VLOOKUP($C794,rosie!$B$7:$E$38,4,FALSE)</f>
        <v>l</v>
      </c>
      <c r="O794" s="4">
        <f t="shared" si="51"/>
        <v>1.2657513961573026</v>
      </c>
      <c r="P794" s="4">
        <f>VLOOKUP(A794,RESULTS!$A:$M,13,FALSE)</f>
        <v>1</v>
      </c>
      <c r="Q794" s="4">
        <v>2</v>
      </c>
      <c r="R794" s="4" t="str">
        <f>IF(VLOOKUP(C794,rosie!B:J,8,FALSE)=0,"x_x_x_x",VLOOKUP(C794,rosie!B:J,8,FALSE))</f>
        <v>9_5_31_2023</v>
      </c>
    </row>
    <row r="795" spans="1:18" x14ac:dyDescent="0.2">
      <c r="A795" t="s">
        <v>168</v>
      </c>
      <c r="C795">
        <f t="shared" si="49"/>
        <v>565</v>
      </c>
      <c r="D795" t="str">
        <f t="shared" si="50"/>
        <v>565 (1)</v>
      </c>
      <c r="E795">
        <v>18.591000000000001</v>
      </c>
      <c r="F795">
        <v>18.59</v>
      </c>
      <c r="G795">
        <f>IFERROR(VLOOKUP(F795,'rt.comb'!$A:$B,2,FALSE),F795)</f>
        <v>18.59</v>
      </c>
      <c r="H795" t="str">
        <f>IFERROR(VLOOKUP(G795,compounds!$A:$D,4,FALSE),"")</f>
        <v/>
      </c>
      <c r="I795">
        <v>9537597</v>
      </c>
      <c r="J795" s="4">
        <f t="shared" si="48"/>
        <v>39431701</v>
      </c>
      <c r="K795" s="4">
        <f>VLOOKUP($C795,rosie!$B$7:$D$38,2,FALSE)</f>
        <v>6.57</v>
      </c>
      <c r="L795" s="4">
        <f>VLOOKUP(C795,rosie!$B$7:$F$66,5,FALSE)</f>
        <v>1.41</v>
      </c>
      <c r="M795" s="4">
        <f>VLOOKUP($C795,rosie!$B$7:$D$38,3,FALSE)</f>
        <v>1</v>
      </c>
      <c r="N795" s="4" t="str">
        <f>VLOOKUP($C795,rosie!$B$7:$E$38,4,FALSE)</f>
        <v>l</v>
      </c>
      <c r="O795" s="4">
        <f t="shared" si="51"/>
        <v>0.55222917257458293</v>
      </c>
      <c r="P795" s="4">
        <f>VLOOKUP(A795,RESULTS!$A:$M,13,FALSE)</f>
        <v>1</v>
      </c>
      <c r="Q795" s="4">
        <v>2</v>
      </c>
      <c r="R795" s="4" t="str">
        <f>IF(VLOOKUP(C795,rosie!B:J,8,FALSE)=0,"x_x_x_x",VLOOKUP(C795,rosie!B:J,8,FALSE))</f>
        <v>9_5_31_2023</v>
      </c>
    </row>
    <row r="796" spans="1:18" x14ac:dyDescent="0.2">
      <c r="A796" t="s">
        <v>168</v>
      </c>
      <c r="C796">
        <f t="shared" si="49"/>
        <v>565</v>
      </c>
      <c r="D796" t="str">
        <f t="shared" si="50"/>
        <v>565 (1)</v>
      </c>
      <c r="E796">
        <v>18.693000000000001</v>
      </c>
      <c r="F796">
        <v>18.690000000000001</v>
      </c>
      <c r="G796">
        <f>IFERROR(VLOOKUP(F796,'rt.comb'!$A:$B,2,FALSE),F796)</f>
        <v>18.690000000000001</v>
      </c>
      <c r="H796" t="str">
        <f>IFERROR(VLOOKUP(G796,compounds!$A:$D,4,FALSE),"")</f>
        <v/>
      </c>
      <c r="I796">
        <v>12839053</v>
      </c>
      <c r="J796" s="4">
        <f t="shared" si="48"/>
        <v>39431701</v>
      </c>
      <c r="K796" s="4">
        <f>VLOOKUP($C796,rosie!$B$7:$D$38,2,FALSE)</f>
        <v>6.57</v>
      </c>
      <c r="L796" s="4">
        <f>VLOOKUP(C796,rosie!$B$7:$F$66,5,FALSE)</f>
        <v>1.41</v>
      </c>
      <c r="M796" s="4">
        <f>VLOOKUP($C796,rosie!$B$7:$D$38,3,FALSE)</f>
        <v>1</v>
      </c>
      <c r="N796" s="4" t="str">
        <f>VLOOKUP($C796,rosie!$B$7:$E$38,4,FALSE)</f>
        <v>l</v>
      </c>
      <c r="O796" s="4">
        <f t="shared" si="51"/>
        <v>0.74338427329559187</v>
      </c>
      <c r="P796" s="4">
        <f>VLOOKUP(A796,RESULTS!$A:$M,13,FALSE)</f>
        <v>1</v>
      </c>
      <c r="Q796" s="4">
        <v>2</v>
      </c>
      <c r="R796" s="4" t="str">
        <f>IF(VLOOKUP(C796,rosie!B:J,8,FALSE)=0,"x_x_x_x",VLOOKUP(C796,rosie!B:J,8,FALSE))</f>
        <v>9_5_31_2023</v>
      </c>
    </row>
    <row r="797" spans="1:18" x14ac:dyDescent="0.2">
      <c r="A797" t="s">
        <v>168</v>
      </c>
      <c r="C797">
        <f t="shared" si="49"/>
        <v>565</v>
      </c>
      <c r="D797" t="str">
        <f t="shared" si="50"/>
        <v>565 (1)</v>
      </c>
      <c r="E797">
        <v>18.991</v>
      </c>
      <c r="F797">
        <v>18.989999999999998</v>
      </c>
      <c r="G797">
        <f>IFERROR(VLOOKUP(F797,'rt.comb'!$A:$B,2,FALSE),F797)</f>
        <v>18.989999999999998</v>
      </c>
      <c r="H797" t="str">
        <f>IFERROR(VLOOKUP(G797,compounds!$A:$D,4,FALSE),"")</f>
        <v>methylnaphthalene</v>
      </c>
      <c r="I797">
        <v>17183347</v>
      </c>
      <c r="J797" s="4">
        <f t="shared" si="48"/>
        <v>39431701</v>
      </c>
      <c r="K797" s="4">
        <f>VLOOKUP($C797,rosie!$B$7:$D$38,2,FALSE)</f>
        <v>6.57</v>
      </c>
      <c r="L797" s="4">
        <f>VLOOKUP(C797,rosie!$B$7:$F$66,5,FALSE)</f>
        <v>1.41</v>
      </c>
      <c r="M797" s="4">
        <f>VLOOKUP($C797,rosie!$B$7:$D$38,3,FALSE)</f>
        <v>1</v>
      </c>
      <c r="N797" s="4" t="str">
        <f>VLOOKUP($C797,rosie!$B$7:$E$38,4,FALSE)</f>
        <v>l</v>
      </c>
      <c r="O797" s="4">
        <f t="shared" si="51"/>
        <v>0.99491994638397296</v>
      </c>
      <c r="P797" s="4">
        <f>VLOOKUP(A797,RESULTS!$A:$M,13,FALSE)</f>
        <v>1</v>
      </c>
      <c r="Q797" s="4">
        <v>2</v>
      </c>
      <c r="R797" s="4" t="str">
        <f>IF(VLOOKUP(C797,rosie!B:J,8,FALSE)=0,"x_x_x_x",VLOOKUP(C797,rosie!B:J,8,FALSE))</f>
        <v>9_5_31_2023</v>
      </c>
    </row>
    <row r="798" spans="1:18" x14ac:dyDescent="0.2">
      <c r="A798" t="s">
        <v>168</v>
      </c>
      <c r="C798">
        <f t="shared" si="49"/>
        <v>565</v>
      </c>
      <c r="D798" t="str">
        <f t="shared" si="50"/>
        <v>565 (1)</v>
      </c>
      <c r="E798">
        <v>19.189</v>
      </c>
      <c r="F798">
        <v>19.190000000000001</v>
      </c>
      <c r="G798">
        <f>IFERROR(VLOOKUP(F798,'rt.comb'!$A:$B,2,FALSE),F798)</f>
        <v>19.190000000000001</v>
      </c>
      <c r="H798" t="str">
        <f>IFERROR(VLOOKUP(G798,compounds!$A:$D,4,FALSE),"")</f>
        <v/>
      </c>
      <c r="I798">
        <v>3756908</v>
      </c>
      <c r="J798" s="4">
        <f t="shared" si="48"/>
        <v>39431701</v>
      </c>
      <c r="K798" s="4">
        <f>VLOOKUP($C798,rosie!$B$7:$D$38,2,FALSE)</f>
        <v>6.57</v>
      </c>
      <c r="L798" s="4">
        <f>VLOOKUP(C798,rosie!$B$7:$F$66,5,FALSE)</f>
        <v>1.41</v>
      </c>
      <c r="M798" s="4">
        <f>VLOOKUP($C798,rosie!$B$7:$D$38,3,FALSE)</f>
        <v>1</v>
      </c>
      <c r="N798" s="4" t="str">
        <f>VLOOKUP($C798,rosie!$B$7:$E$38,4,FALSE)</f>
        <v>l</v>
      </c>
      <c r="O798" s="4">
        <f t="shared" si="51"/>
        <v>0.21752588165329603</v>
      </c>
      <c r="P798" s="4">
        <f>VLOOKUP(A798,RESULTS!$A:$M,13,FALSE)</f>
        <v>1</v>
      </c>
      <c r="Q798" s="4">
        <v>2</v>
      </c>
      <c r="R798" s="4" t="str">
        <f>IF(VLOOKUP(C798,rosie!B:J,8,FALSE)=0,"x_x_x_x",VLOOKUP(C798,rosie!B:J,8,FALSE))</f>
        <v>9_5_31_2023</v>
      </c>
    </row>
    <row r="799" spans="1:18" x14ac:dyDescent="0.2">
      <c r="A799" t="s">
        <v>168</v>
      </c>
      <c r="C799">
        <f t="shared" si="49"/>
        <v>565</v>
      </c>
      <c r="D799" t="str">
        <f t="shared" si="50"/>
        <v>565 (1)</v>
      </c>
      <c r="E799">
        <v>19.398</v>
      </c>
      <c r="F799">
        <v>19.399999999999999</v>
      </c>
      <c r="G799">
        <f>IFERROR(VLOOKUP(F799,'rt.comb'!$A:$B,2,FALSE),F799)</f>
        <v>19.399999999999999</v>
      </c>
      <c r="H799" t="str">
        <f>IFERROR(VLOOKUP(G799,compounds!$A:$D,4,FALSE),"")</f>
        <v>undecanal_c</v>
      </c>
      <c r="I799">
        <v>14493080</v>
      </c>
      <c r="J799" s="4">
        <f t="shared" si="48"/>
        <v>39431701</v>
      </c>
      <c r="K799" s="4">
        <f>VLOOKUP($C799,rosie!$B$7:$D$38,2,FALSE)</f>
        <v>6.57</v>
      </c>
      <c r="L799" s="4">
        <f>VLOOKUP(C799,rosie!$B$7:$F$66,5,FALSE)</f>
        <v>1.41</v>
      </c>
      <c r="M799" s="4">
        <f>VLOOKUP($C799,rosie!$B$7:$D$38,3,FALSE)</f>
        <v>1</v>
      </c>
      <c r="N799" s="4" t="str">
        <f>VLOOKUP($C799,rosie!$B$7:$E$38,4,FALSE)</f>
        <v>l</v>
      </c>
      <c r="O799" s="4">
        <f t="shared" si="51"/>
        <v>0.83915283655382344</v>
      </c>
      <c r="P799" s="4">
        <f>VLOOKUP(A799,RESULTS!$A:$M,13,FALSE)</f>
        <v>1</v>
      </c>
      <c r="Q799" s="4">
        <v>2</v>
      </c>
      <c r="R799" s="4" t="str">
        <f>IF(VLOOKUP(C799,rosie!B:J,8,FALSE)=0,"x_x_x_x",VLOOKUP(C799,rosie!B:J,8,FALSE))</f>
        <v>9_5_31_2023</v>
      </c>
    </row>
    <row r="800" spans="1:18" x14ac:dyDescent="0.2">
      <c r="A800" t="s">
        <v>168</v>
      </c>
      <c r="C800">
        <f t="shared" si="49"/>
        <v>565</v>
      </c>
      <c r="D800" t="str">
        <f t="shared" si="50"/>
        <v>565 (1)</v>
      </c>
      <c r="E800">
        <v>19.452000000000002</v>
      </c>
      <c r="F800">
        <v>19.45</v>
      </c>
      <c r="G800">
        <f>IFERROR(VLOOKUP(F800,'rt.comb'!$A:$B,2,FALSE),F800)</f>
        <v>19.45</v>
      </c>
      <c r="H800" t="str">
        <f>IFERROR(VLOOKUP(G800,compounds!$A:$D,4,FALSE),"")</f>
        <v/>
      </c>
      <c r="I800">
        <v>15719195</v>
      </c>
      <c r="J800" s="4">
        <f t="shared" si="48"/>
        <v>39431701</v>
      </c>
      <c r="K800" s="4">
        <f>VLOOKUP($C800,rosie!$B$7:$D$38,2,FALSE)</f>
        <v>6.57</v>
      </c>
      <c r="L800" s="4">
        <f>VLOOKUP(C800,rosie!$B$7:$F$66,5,FALSE)</f>
        <v>1.41</v>
      </c>
      <c r="M800" s="4">
        <f>VLOOKUP($C800,rosie!$B$7:$D$38,3,FALSE)</f>
        <v>1</v>
      </c>
      <c r="N800" s="4" t="str">
        <f>VLOOKUP($C800,rosie!$B$7:$E$38,4,FALSE)</f>
        <v>l</v>
      </c>
      <c r="O800" s="4">
        <f t="shared" si="51"/>
        <v>0.91014519153918139</v>
      </c>
      <c r="P800" s="4">
        <f>VLOOKUP(A800,RESULTS!$A:$M,13,FALSE)</f>
        <v>1</v>
      </c>
      <c r="Q800" s="4">
        <v>2</v>
      </c>
      <c r="R800" s="4" t="str">
        <f>IF(VLOOKUP(C800,rosie!B:J,8,FALSE)=0,"x_x_x_x",VLOOKUP(C800,rosie!B:J,8,FALSE))</f>
        <v>9_5_31_2023</v>
      </c>
    </row>
    <row r="801" spans="1:18" x14ac:dyDescent="0.2">
      <c r="A801" t="s">
        <v>168</v>
      </c>
      <c r="C801">
        <f t="shared" si="49"/>
        <v>565</v>
      </c>
      <c r="D801" t="str">
        <f t="shared" si="50"/>
        <v>565 (1)</v>
      </c>
      <c r="E801">
        <v>19.501999999999999</v>
      </c>
      <c r="F801">
        <v>19.5</v>
      </c>
      <c r="G801">
        <f>IFERROR(VLOOKUP(F801,'rt.comb'!$A:$B,2,FALSE),F801)</f>
        <v>19.5</v>
      </c>
      <c r="H801" t="str">
        <f>IFERROR(VLOOKUP(G801,compounds!$A:$D,4,FALSE),"")</f>
        <v>standard</v>
      </c>
      <c r="I801">
        <v>39431701</v>
      </c>
      <c r="J801" s="4">
        <f t="shared" si="48"/>
        <v>39431701</v>
      </c>
      <c r="K801" s="4">
        <f>VLOOKUP($C801,rosie!$B$7:$D$38,2,FALSE)</f>
        <v>6.57</v>
      </c>
      <c r="L801" s="4">
        <f>VLOOKUP(C801,rosie!$B$7:$F$66,5,FALSE)</f>
        <v>1.41</v>
      </c>
      <c r="M801" s="4">
        <f>VLOOKUP($C801,rosie!$B$7:$D$38,3,FALSE)</f>
        <v>1</v>
      </c>
      <c r="N801" s="4" t="str">
        <f>VLOOKUP($C801,rosie!$B$7:$E$38,4,FALSE)</f>
        <v>l</v>
      </c>
      <c r="O801" s="4">
        <f t="shared" si="51"/>
        <v>2.2831050228310503</v>
      </c>
      <c r="P801" s="4">
        <f>VLOOKUP(A801,RESULTS!$A:$M,13,FALSE)</f>
        <v>1</v>
      </c>
      <c r="Q801" s="4">
        <v>2</v>
      </c>
      <c r="R801" s="4" t="str">
        <f>IF(VLOOKUP(C801,rosie!B:J,8,FALSE)=0,"x_x_x_x",VLOOKUP(C801,rosie!B:J,8,FALSE))</f>
        <v>9_5_31_2023</v>
      </c>
    </row>
    <row r="802" spans="1:18" x14ac:dyDescent="0.2">
      <c r="A802" t="s">
        <v>168</v>
      </c>
      <c r="C802">
        <f t="shared" si="49"/>
        <v>565</v>
      </c>
      <c r="D802" t="str">
        <f t="shared" si="50"/>
        <v>565 (1)</v>
      </c>
      <c r="E802">
        <v>20.135999999999999</v>
      </c>
      <c r="F802">
        <v>20.14</v>
      </c>
      <c r="G802">
        <f>IFERROR(VLOOKUP(F802,'rt.comb'!$A:$B,2,FALSE),F802)</f>
        <v>20.14</v>
      </c>
      <c r="H802" t="str">
        <f>IFERROR(VLOOKUP(G802,compounds!$A:$D,4,FALSE),"")</f>
        <v/>
      </c>
      <c r="I802">
        <v>7771033</v>
      </c>
      <c r="J802" s="4">
        <f t="shared" si="48"/>
        <v>39431701</v>
      </c>
      <c r="K802" s="4">
        <f>VLOOKUP($C802,rosie!$B$7:$D$38,2,FALSE)</f>
        <v>6.57</v>
      </c>
      <c r="L802" s="4">
        <f>VLOOKUP(C802,rosie!$B$7:$F$66,5,FALSE)</f>
        <v>1.41</v>
      </c>
      <c r="M802" s="4">
        <f>VLOOKUP($C802,rosie!$B$7:$D$38,3,FALSE)</f>
        <v>1</v>
      </c>
      <c r="N802" s="4" t="str">
        <f>VLOOKUP($C802,rosie!$B$7:$E$38,4,FALSE)</f>
        <v>l</v>
      </c>
      <c r="O802" s="4">
        <f t="shared" si="51"/>
        <v>0.44994468980391805</v>
      </c>
      <c r="P802" s="4">
        <f>VLOOKUP(A802,RESULTS!$A:$M,13,FALSE)</f>
        <v>1</v>
      </c>
      <c r="Q802" s="4">
        <v>2</v>
      </c>
      <c r="R802" s="4" t="str">
        <f>IF(VLOOKUP(C802,rosie!B:J,8,FALSE)=0,"x_x_x_x",VLOOKUP(C802,rosie!B:J,8,FALSE))</f>
        <v>9_5_31_2023</v>
      </c>
    </row>
    <row r="803" spans="1:18" x14ac:dyDescent="0.2">
      <c r="A803" t="s">
        <v>168</v>
      </c>
      <c r="C803">
        <f t="shared" si="49"/>
        <v>565</v>
      </c>
      <c r="D803" t="str">
        <f t="shared" si="50"/>
        <v>565 (1)</v>
      </c>
      <c r="E803">
        <v>20.196999999999999</v>
      </c>
      <c r="F803">
        <v>20.2</v>
      </c>
      <c r="G803">
        <f>IFERROR(VLOOKUP(F803,'rt.comb'!$A:$B,2,FALSE),F803)</f>
        <v>20.2</v>
      </c>
      <c r="H803" t="str">
        <f>IFERROR(VLOOKUP(G803,compounds!$A:$D,4,FALSE),"")</f>
        <v/>
      </c>
      <c r="I803">
        <v>7338953</v>
      </c>
      <c r="J803" s="4">
        <f t="shared" si="48"/>
        <v>39431701</v>
      </c>
      <c r="K803" s="4">
        <f>VLOOKUP($C803,rosie!$B$7:$D$38,2,FALSE)</f>
        <v>6.57</v>
      </c>
      <c r="L803" s="4">
        <f>VLOOKUP(C803,rosie!$B$7:$F$66,5,FALSE)</f>
        <v>1.41</v>
      </c>
      <c r="M803" s="4">
        <f>VLOOKUP($C803,rosie!$B$7:$D$38,3,FALSE)</f>
        <v>1</v>
      </c>
      <c r="N803" s="4" t="str">
        <f>VLOOKUP($C803,rosie!$B$7:$E$38,4,FALSE)</f>
        <v>l</v>
      </c>
      <c r="O803" s="4">
        <f t="shared" si="51"/>
        <v>0.42492715332318542</v>
      </c>
      <c r="P803" s="4">
        <f>VLOOKUP(A803,RESULTS!$A:$M,13,FALSE)</f>
        <v>1</v>
      </c>
      <c r="Q803" s="4">
        <v>2</v>
      </c>
      <c r="R803" s="4" t="str">
        <f>IF(VLOOKUP(C803,rosie!B:J,8,FALSE)=0,"x_x_x_x",VLOOKUP(C803,rosie!B:J,8,FALSE))</f>
        <v>9_5_31_2023</v>
      </c>
    </row>
    <row r="804" spans="1:18" x14ac:dyDescent="0.2">
      <c r="A804" t="s">
        <v>168</v>
      </c>
      <c r="C804">
        <f t="shared" si="49"/>
        <v>565</v>
      </c>
      <c r="D804" t="str">
        <f t="shared" si="50"/>
        <v>565 (1)</v>
      </c>
      <c r="E804">
        <v>20.626999999999999</v>
      </c>
      <c r="F804">
        <v>20.63</v>
      </c>
      <c r="G804">
        <f>IFERROR(VLOOKUP(F804,'rt.comb'!$A:$B,2,FALSE),F804)</f>
        <v>20.63</v>
      </c>
      <c r="H804" t="str">
        <f>IFERROR(VLOOKUP(G804,compounds!$A:$D,4,FALSE),"")</f>
        <v/>
      </c>
      <c r="I804">
        <v>4434076</v>
      </c>
      <c r="J804" s="4">
        <f t="shared" si="48"/>
        <v>39431701</v>
      </c>
      <c r="K804" s="4">
        <f>VLOOKUP($C804,rosie!$B$7:$D$38,2,FALSE)</f>
        <v>6.57</v>
      </c>
      <c r="L804" s="4">
        <f>VLOOKUP(C804,rosie!$B$7:$F$66,5,FALSE)</f>
        <v>1.41</v>
      </c>
      <c r="M804" s="4">
        <f>VLOOKUP($C804,rosie!$B$7:$D$38,3,FALSE)</f>
        <v>1</v>
      </c>
      <c r="N804" s="4" t="str">
        <f>VLOOKUP($C804,rosie!$B$7:$E$38,4,FALSE)</f>
        <v>l</v>
      </c>
      <c r="O804" s="4">
        <f t="shared" si="51"/>
        <v>0.25673407259845604</v>
      </c>
      <c r="P804" s="4">
        <f>VLOOKUP(A804,RESULTS!$A:$M,13,FALSE)</f>
        <v>1</v>
      </c>
      <c r="Q804" s="4">
        <v>2</v>
      </c>
      <c r="R804" s="4" t="str">
        <f>IF(VLOOKUP(C804,rosie!B:J,8,FALSE)=0,"x_x_x_x",VLOOKUP(C804,rosie!B:J,8,FALSE))</f>
        <v>9_5_31_2023</v>
      </c>
    </row>
    <row r="805" spans="1:18" x14ac:dyDescent="0.2">
      <c r="A805" t="s">
        <v>168</v>
      </c>
      <c r="C805">
        <f t="shared" si="49"/>
        <v>565</v>
      </c>
      <c r="D805" t="str">
        <f t="shared" si="50"/>
        <v>565 (1)</v>
      </c>
      <c r="E805">
        <v>21.835999999999999</v>
      </c>
      <c r="F805">
        <v>21.84</v>
      </c>
      <c r="G805">
        <f>IFERROR(VLOOKUP(F805,'rt.comb'!$A:$B,2,FALSE),F805)</f>
        <v>21.84</v>
      </c>
      <c r="H805" t="str">
        <f>IFERROR(VLOOKUP(G805,compounds!$A:$D,4,FALSE),"")</f>
        <v>tetradecane</v>
      </c>
      <c r="I805">
        <v>35492324</v>
      </c>
      <c r="J805" s="4">
        <f t="shared" si="48"/>
        <v>39431701</v>
      </c>
      <c r="K805" s="4">
        <f>VLOOKUP($C805,rosie!$B$7:$D$38,2,FALSE)</f>
        <v>6.57</v>
      </c>
      <c r="L805" s="4">
        <f>VLOOKUP(C805,rosie!$B$7:$F$66,5,FALSE)</f>
        <v>1.41</v>
      </c>
      <c r="M805" s="4">
        <f>VLOOKUP($C805,rosie!$B$7:$D$38,3,FALSE)</f>
        <v>1</v>
      </c>
      <c r="N805" s="4" t="str">
        <f>VLOOKUP($C805,rosie!$B$7:$E$38,4,FALSE)</f>
        <v>l</v>
      </c>
      <c r="O805" s="4">
        <f t="shared" si="51"/>
        <v>2.0550141419551502</v>
      </c>
      <c r="P805" s="4">
        <f>VLOOKUP(A805,RESULTS!$A:$M,13,FALSE)</f>
        <v>1</v>
      </c>
      <c r="Q805" s="4">
        <v>2</v>
      </c>
      <c r="R805" s="4" t="str">
        <f>IF(VLOOKUP(C805,rosie!B:J,8,FALSE)=0,"x_x_x_x",VLOOKUP(C805,rosie!B:J,8,FALSE))</f>
        <v>9_5_31_2023</v>
      </c>
    </row>
    <row r="806" spans="1:18" x14ac:dyDescent="0.2">
      <c r="A806" t="s">
        <v>168</v>
      </c>
      <c r="C806">
        <f t="shared" si="49"/>
        <v>565</v>
      </c>
      <c r="D806" t="str">
        <f t="shared" si="50"/>
        <v>565 (1)</v>
      </c>
      <c r="E806">
        <v>22.077000000000002</v>
      </c>
      <c r="F806">
        <v>22.08</v>
      </c>
      <c r="G806">
        <f>IFERROR(VLOOKUP(F806,'rt.comb'!$A:$B,2,FALSE),F806)</f>
        <v>22.07</v>
      </c>
      <c r="H806" t="str">
        <f>IFERROR(VLOOKUP(G806,compounds!$A:$D,4,FALSE),"")</f>
        <v>dodecanal</v>
      </c>
      <c r="I806">
        <v>13493130</v>
      </c>
      <c r="J806" s="4">
        <f t="shared" si="48"/>
        <v>39431701</v>
      </c>
      <c r="K806" s="4">
        <f>VLOOKUP($C806,rosie!$B$7:$D$38,2,FALSE)</f>
        <v>6.57</v>
      </c>
      <c r="L806" s="4">
        <f>VLOOKUP(C806,rosie!$B$7:$F$66,5,FALSE)</f>
        <v>1.41</v>
      </c>
      <c r="M806" s="4">
        <f>VLOOKUP($C806,rosie!$B$7:$D$38,3,FALSE)</f>
        <v>1</v>
      </c>
      <c r="N806" s="4" t="str">
        <f>VLOOKUP($C806,rosie!$B$7:$E$38,4,FALSE)</f>
        <v>l</v>
      </c>
      <c r="O806" s="4">
        <f t="shared" si="51"/>
        <v>0.78125548975714565</v>
      </c>
      <c r="P806" s="4">
        <f>VLOOKUP(A806,RESULTS!$A:$M,13,FALSE)</f>
        <v>1</v>
      </c>
      <c r="Q806" s="4">
        <v>2</v>
      </c>
      <c r="R806" s="4" t="str">
        <f>IF(VLOOKUP(C806,rosie!B:J,8,FALSE)=0,"x_x_x_x",VLOOKUP(C806,rosie!B:J,8,FALSE))</f>
        <v>9_5_31_2023</v>
      </c>
    </row>
    <row r="807" spans="1:18" x14ac:dyDescent="0.2">
      <c r="A807" t="s">
        <v>168</v>
      </c>
      <c r="C807">
        <f t="shared" si="49"/>
        <v>565</v>
      </c>
      <c r="D807" t="str">
        <f t="shared" si="50"/>
        <v>565 (1)</v>
      </c>
      <c r="E807">
        <v>22.285</v>
      </c>
      <c r="F807">
        <v>22.29</v>
      </c>
      <c r="G807">
        <f>IFERROR(VLOOKUP(F807,'rt.comb'!$A:$B,2,FALSE),F807)</f>
        <v>22.29</v>
      </c>
      <c r="H807" t="str">
        <f>IFERROR(VLOOKUP(G807,compounds!$A:$D,4,FALSE),"")</f>
        <v>tetramethyldiol</v>
      </c>
      <c r="I807">
        <v>10847954</v>
      </c>
      <c r="J807" s="4">
        <f t="shared" si="48"/>
        <v>39431701</v>
      </c>
      <c r="K807" s="4">
        <f>VLOOKUP($C807,rosie!$B$7:$D$38,2,FALSE)</f>
        <v>6.57</v>
      </c>
      <c r="L807" s="4">
        <f>VLOOKUP(C807,rosie!$B$7:$F$66,5,FALSE)</f>
        <v>1.41</v>
      </c>
      <c r="M807" s="4">
        <f>VLOOKUP($C807,rosie!$B$7:$D$38,3,FALSE)</f>
        <v>1</v>
      </c>
      <c r="N807" s="4" t="str">
        <f>VLOOKUP($C807,rosie!$B$7:$E$38,4,FALSE)</f>
        <v>l</v>
      </c>
      <c r="O807" s="4">
        <f t="shared" si="51"/>
        <v>0.62809915973039521</v>
      </c>
      <c r="P807" s="4">
        <f>VLOOKUP(A807,RESULTS!$A:$M,13,FALSE)</f>
        <v>1</v>
      </c>
      <c r="Q807" s="4">
        <v>2</v>
      </c>
      <c r="R807" s="4" t="str">
        <f>IF(VLOOKUP(C807,rosie!B:J,8,FALSE)=0,"x_x_x_x",VLOOKUP(C807,rosie!B:J,8,FALSE))</f>
        <v>9_5_31_2023</v>
      </c>
    </row>
    <row r="808" spans="1:18" x14ac:dyDescent="0.2">
      <c r="A808" t="s">
        <v>168</v>
      </c>
      <c r="C808">
        <f t="shared" si="49"/>
        <v>565</v>
      </c>
      <c r="D808" t="str">
        <f t="shared" si="50"/>
        <v>565 (1)</v>
      </c>
      <c r="E808">
        <v>22.695</v>
      </c>
      <c r="F808">
        <v>22.7</v>
      </c>
      <c r="G808">
        <f>IFERROR(VLOOKUP(F808,'rt.comb'!$A:$B,2,FALSE),F808)</f>
        <v>22.7</v>
      </c>
      <c r="H808" t="str">
        <f>IFERROR(VLOOKUP(G808,compounds!$A:$D,4,FALSE),"")</f>
        <v/>
      </c>
      <c r="I808">
        <v>8591543</v>
      </c>
      <c r="J808" s="4">
        <f t="shared" si="48"/>
        <v>39431701</v>
      </c>
      <c r="K808" s="4">
        <f>VLOOKUP($C808,rosie!$B$7:$D$38,2,FALSE)</f>
        <v>6.57</v>
      </c>
      <c r="L808" s="4">
        <f>VLOOKUP(C808,rosie!$B$7:$F$66,5,FALSE)</f>
        <v>1.41</v>
      </c>
      <c r="M808" s="4">
        <f>VLOOKUP($C808,rosie!$B$7:$D$38,3,FALSE)</f>
        <v>1</v>
      </c>
      <c r="N808" s="4" t="str">
        <f>VLOOKUP($C808,rosie!$B$7:$E$38,4,FALSE)</f>
        <v>l</v>
      </c>
      <c r="O808" s="4">
        <f t="shared" si="51"/>
        <v>0.49745241721043054</v>
      </c>
      <c r="P808" s="4">
        <f>VLOOKUP(A808,RESULTS!$A:$M,13,FALSE)</f>
        <v>1</v>
      </c>
      <c r="Q808" s="4">
        <v>2</v>
      </c>
      <c r="R808" s="4" t="str">
        <f>IF(VLOOKUP(C808,rosie!B:J,8,FALSE)=0,"x_x_x_x",VLOOKUP(C808,rosie!B:J,8,FALSE))</f>
        <v>9_5_31_2023</v>
      </c>
    </row>
    <row r="809" spans="1:18" x14ac:dyDescent="0.2">
      <c r="A809" t="s">
        <v>168</v>
      </c>
      <c r="C809">
        <f t="shared" si="49"/>
        <v>565</v>
      </c>
      <c r="D809" t="str">
        <f t="shared" si="50"/>
        <v>565 (1)</v>
      </c>
      <c r="E809">
        <v>23.108000000000001</v>
      </c>
      <c r="F809">
        <v>23.11</v>
      </c>
      <c r="G809">
        <f>IFERROR(VLOOKUP(F809,'rt.comb'!$A:$B,2,FALSE),F809)</f>
        <v>23.11</v>
      </c>
      <c r="H809" t="str">
        <f>IFERROR(VLOOKUP(G809,compounds!$A:$D,4,FALSE),"")</f>
        <v/>
      </c>
      <c r="I809">
        <v>7157268</v>
      </c>
      <c r="J809" s="4">
        <f t="shared" si="48"/>
        <v>39431701</v>
      </c>
      <c r="K809" s="4">
        <f>VLOOKUP($C809,rosie!$B$7:$D$38,2,FALSE)</f>
        <v>6.57</v>
      </c>
      <c r="L809" s="4">
        <f>VLOOKUP(C809,rosie!$B$7:$F$66,5,FALSE)</f>
        <v>1.41</v>
      </c>
      <c r="M809" s="4">
        <f>VLOOKUP($C809,rosie!$B$7:$D$38,3,FALSE)</f>
        <v>1</v>
      </c>
      <c r="N809" s="4" t="str">
        <f>VLOOKUP($C809,rosie!$B$7:$E$38,4,FALSE)</f>
        <v>l</v>
      </c>
      <c r="O809" s="4">
        <f t="shared" si="51"/>
        <v>0.41440754789015932</v>
      </c>
      <c r="P809" s="4">
        <f>VLOOKUP(A809,RESULTS!$A:$M,13,FALSE)</f>
        <v>1</v>
      </c>
      <c r="Q809" s="4">
        <v>2</v>
      </c>
      <c r="R809" s="4" t="str">
        <f>IF(VLOOKUP(C809,rosie!B:J,8,FALSE)=0,"x_x_x_x",VLOOKUP(C809,rosie!B:J,8,FALSE))</f>
        <v>9_5_31_2023</v>
      </c>
    </row>
    <row r="810" spans="1:18" x14ac:dyDescent="0.2">
      <c r="A810" t="s">
        <v>168</v>
      </c>
      <c r="C810">
        <f t="shared" si="49"/>
        <v>565</v>
      </c>
      <c r="D810" t="str">
        <f t="shared" si="50"/>
        <v>565 (1)</v>
      </c>
      <c r="E810">
        <v>23.195</v>
      </c>
      <c r="F810">
        <v>23.2</v>
      </c>
      <c r="G810">
        <f>IFERROR(VLOOKUP(F810,'rt.comb'!$A:$B,2,FALSE),F810)</f>
        <v>23.2</v>
      </c>
      <c r="H810" t="str">
        <f>IFERROR(VLOOKUP(G810,compounds!$A:$D,4,FALSE),"")</f>
        <v/>
      </c>
      <c r="I810">
        <v>5426314</v>
      </c>
      <c r="J810" s="4">
        <f t="shared" si="48"/>
        <v>39431701</v>
      </c>
      <c r="K810" s="4">
        <f>VLOOKUP($C810,rosie!$B$7:$D$38,2,FALSE)</f>
        <v>6.57</v>
      </c>
      <c r="L810" s="4">
        <f>VLOOKUP(C810,rosie!$B$7:$F$66,5,FALSE)</f>
        <v>1.41</v>
      </c>
      <c r="M810" s="4">
        <f>VLOOKUP($C810,rosie!$B$7:$D$38,3,FALSE)</f>
        <v>1</v>
      </c>
      <c r="N810" s="4" t="str">
        <f>VLOOKUP($C810,rosie!$B$7:$E$38,4,FALSE)</f>
        <v>l</v>
      </c>
      <c r="O810" s="4">
        <f t="shared" si="51"/>
        <v>0.31418489273030464</v>
      </c>
      <c r="P810" s="4">
        <f>VLOOKUP(A810,RESULTS!$A:$M,13,FALSE)</f>
        <v>1</v>
      </c>
      <c r="Q810" s="4">
        <v>2</v>
      </c>
      <c r="R810" s="4" t="str">
        <f>IF(VLOOKUP(C810,rosie!B:J,8,FALSE)=0,"x_x_x_x",VLOOKUP(C810,rosie!B:J,8,FALSE))</f>
        <v>9_5_31_2023</v>
      </c>
    </row>
    <row r="811" spans="1:18" x14ac:dyDescent="0.2">
      <c r="A811" t="s">
        <v>168</v>
      </c>
      <c r="C811">
        <f t="shared" si="49"/>
        <v>565</v>
      </c>
      <c r="D811" t="str">
        <f t="shared" si="50"/>
        <v>565 (1)</v>
      </c>
      <c r="E811">
        <v>24.332000000000001</v>
      </c>
      <c r="F811">
        <v>24.33</v>
      </c>
      <c r="G811">
        <f>IFERROR(VLOOKUP(F811,'rt.comb'!$A:$B,2,FALSE),F811)</f>
        <v>24.33</v>
      </c>
      <c r="H811" t="str">
        <f>IFERROR(VLOOKUP(G811,compounds!$A:$D,4,FALSE),"")</f>
        <v>pentadecane</v>
      </c>
      <c r="I811">
        <v>18311494</v>
      </c>
      <c r="J811" s="4">
        <f t="shared" si="48"/>
        <v>39431701</v>
      </c>
      <c r="K811" s="4">
        <f>VLOOKUP($C811,rosie!$B$7:$D$38,2,FALSE)</f>
        <v>6.57</v>
      </c>
      <c r="L811" s="4">
        <f>VLOOKUP(C811,rosie!$B$7:$F$66,5,FALSE)</f>
        <v>1.41</v>
      </c>
      <c r="M811" s="4">
        <f>VLOOKUP($C811,rosie!$B$7:$D$38,3,FALSE)</f>
        <v>1</v>
      </c>
      <c r="N811" s="4" t="str">
        <f>VLOOKUP($C811,rosie!$B$7:$E$38,4,FALSE)</f>
        <v>l</v>
      </c>
      <c r="O811" s="4">
        <f t="shared" si="51"/>
        <v>1.0602399304798096</v>
      </c>
      <c r="P811" s="4">
        <f>VLOOKUP(A811,RESULTS!$A:$M,13,FALSE)</f>
        <v>1</v>
      </c>
      <c r="Q811" s="4">
        <v>2</v>
      </c>
      <c r="R811" s="4" t="str">
        <f>IF(VLOOKUP(C811,rosie!B:J,8,FALSE)=0,"x_x_x_x",VLOOKUP(C811,rosie!B:J,8,FALSE))</f>
        <v>9_5_31_2023</v>
      </c>
    </row>
    <row r="812" spans="1:18" x14ac:dyDescent="0.2">
      <c r="A812" t="s">
        <v>168</v>
      </c>
      <c r="C812">
        <f t="shared" si="49"/>
        <v>565</v>
      </c>
      <c r="D812" t="str">
        <f t="shared" si="50"/>
        <v>565 (1)</v>
      </c>
      <c r="E812">
        <v>24.603999999999999</v>
      </c>
      <c r="F812">
        <v>24.6</v>
      </c>
      <c r="G812">
        <f>IFERROR(VLOOKUP(F812,'rt.comb'!$A:$B,2,FALSE),F812)</f>
        <v>24.6</v>
      </c>
      <c r="H812" t="str">
        <f>IFERROR(VLOOKUP(G812,compounds!$A:$D,4,FALSE),"")</f>
        <v>tridecanal</v>
      </c>
      <c r="I812">
        <v>3909946</v>
      </c>
      <c r="J812" s="4">
        <f t="shared" si="48"/>
        <v>39431701</v>
      </c>
      <c r="K812" s="4">
        <f>VLOOKUP($C812,rosie!$B$7:$D$38,2,FALSE)</f>
        <v>6.57</v>
      </c>
      <c r="L812" s="4">
        <f>VLOOKUP(C812,rosie!$B$7:$F$66,5,FALSE)</f>
        <v>1.41</v>
      </c>
      <c r="M812" s="4">
        <f>VLOOKUP($C812,rosie!$B$7:$D$38,3,FALSE)</f>
        <v>1</v>
      </c>
      <c r="N812" s="4" t="str">
        <f>VLOOKUP($C812,rosie!$B$7:$E$38,4,FALSE)</f>
        <v>l</v>
      </c>
      <c r="O812" s="4">
        <f t="shared" si="51"/>
        <v>0.22638681885922632</v>
      </c>
      <c r="P812" s="4">
        <f>VLOOKUP(A812,RESULTS!$A:$M,13,FALSE)</f>
        <v>1</v>
      </c>
      <c r="Q812" s="4">
        <v>2</v>
      </c>
      <c r="R812" s="4" t="str">
        <f>IF(VLOOKUP(C812,rosie!B:J,8,FALSE)=0,"x_x_x_x",VLOOKUP(C812,rosie!B:J,8,FALSE))</f>
        <v>9_5_31_2023</v>
      </c>
    </row>
    <row r="813" spans="1:18" x14ac:dyDescent="0.2">
      <c r="A813" t="s">
        <v>168</v>
      </c>
      <c r="C813">
        <f t="shared" si="49"/>
        <v>565</v>
      </c>
      <c r="D813" t="str">
        <f t="shared" si="50"/>
        <v>565 (1)</v>
      </c>
      <c r="E813">
        <v>26.693999999999999</v>
      </c>
      <c r="F813">
        <v>26.69</v>
      </c>
      <c r="G813">
        <f>IFERROR(VLOOKUP(F813,'rt.comb'!$A:$B,2,FALSE),F813)</f>
        <v>26.69</v>
      </c>
      <c r="H813" t="str">
        <f>IFERROR(VLOOKUP(G813,compounds!$A:$D,4,FALSE),"")</f>
        <v/>
      </c>
      <c r="I813">
        <v>4988922</v>
      </c>
      <c r="J813" s="4">
        <f t="shared" si="48"/>
        <v>39431701</v>
      </c>
      <c r="K813" s="4">
        <f>VLOOKUP($C813,rosie!$B$7:$D$38,2,FALSE)</f>
        <v>6.57</v>
      </c>
      <c r="L813" s="4">
        <f>VLOOKUP(C813,rosie!$B$7:$F$66,5,FALSE)</f>
        <v>1.41</v>
      </c>
      <c r="M813" s="4">
        <f>VLOOKUP($C813,rosie!$B$7:$D$38,3,FALSE)</f>
        <v>1</v>
      </c>
      <c r="N813" s="4" t="str">
        <f>VLOOKUP($C813,rosie!$B$7:$E$38,4,FALSE)</f>
        <v>l</v>
      </c>
      <c r="O813" s="4">
        <f t="shared" si="51"/>
        <v>0.2888597901650839</v>
      </c>
      <c r="P813" s="4">
        <f>VLOOKUP(A813,RESULTS!$A:$M,13,FALSE)</f>
        <v>1</v>
      </c>
      <c r="Q813" s="4">
        <v>2</v>
      </c>
      <c r="R813" s="4" t="str">
        <f>IF(VLOOKUP(C813,rosie!B:J,8,FALSE)=0,"x_x_x_x",VLOOKUP(C813,rosie!B:J,8,FALSE))</f>
        <v>9_5_31_2023</v>
      </c>
    </row>
    <row r="814" spans="1:18" x14ac:dyDescent="0.2">
      <c r="A814" t="s">
        <v>168</v>
      </c>
      <c r="C814">
        <f t="shared" si="49"/>
        <v>565</v>
      </c>
      <c r="D814" t="str">
        <f t="shared" si="50"/>
        <v>565 (1)</v>
      </c>
      <c r="E814">
        <v>27.196000000000002</v>
      </c>
      <c r="F814">
        <v>27.2</v>
      </c>
      <c r="G814">
        <f>IFERROR(VLOOKUP(F814,'rt.comb'!$A:$B,2,FALSE),F814)</f>
        <v>27.2</v>
      </c>
      <c r="H814" t="str">
        <f>IFERROR(VLOOKUP(G814,compounds!$A:$D,4,FALSE),"")</f>
        <v/>
      </c>
      <c r="I814">
        <v>4557168</v>
      </c>
      <c r="J814" s="4">
        <f t="shared" si="48"/>
        <v>39431701</v>
      </c>
      <c r="K814" s="4">
        <f>VLOOKUP($C814,rosie!$B$7:$D$38,2,FALSE)</f>
        <v>6.57</v>
      </c>
      <c r="L814" s="4">
        <f>VLOOKUP(C814,rosie!$B$7:$F$66,5,FALSE)</f>
        <v>1.41</v>
      </c>
      <c r="M814" s="4">
        <f>VLOOKUP($C814,rosie!$B$7:$D$38,3,FALSE)</f>
        <v>1</v>
      </c>
      <c r="N814" s="4" t="str">
        <f>VLOOKUP($C814,rosie!$B$7:$E$38,4,FALSE)</f>
        <v>l</v>
      </c>
      <c r="O814" s="4">
        <f t="shared" si="51"/>
        <v>0.26386112916318094</v>
      </c>
      <c r="P814" s="4">
        <f>VLOOKUP(A814,RESULTS!$A:$M,13,FALSE)</f>
        <v>1</v>
      </c>
      <c r="Q814" s="4">
        <v>2</v>
      </c>
      <c r="R814" s="4" t="str">
        <f>IF(VLOOKUP(C814,rosie!B:J,8,FALSE)=0,"x_x_x_x",VLOOKUP(C814,rosie!B:J,8,FALSE))</f>
        <v>9_5_31_2023</v>
      </c>
    </row>
    <row r="815" spans="1:18" x14ac:dyDescent="0.2">
      <c r="A815" t="s">
        <v>168</v>
      </c>
      <c r="C815">
        <f t="shared" si="49"/>
        <v>565</v>
      </c>
      <c r="D815" t="str">
        <f t="shared" si="50"/>
        <v>565 (1)</v>
      </c>
      <c r="E815">
        <v>28.931999999999999</v>
      </c>
      <c r="F815">
        <v>28.93</v>
      </c>
      <c r="G815">
        <f>IFERROR(VLOOKUP(F815,'rt.comb'!$A:$B,2,FALSE),F815)</f>
        <v>28.93</v>
      </c>
      <c r="H815" t="str">
        <f>IFERROR(VLOOKUP(G815,compounds!$A:$D,4,FALSE),"")</f>
        <v>heptadecanal</v>
      </c>
      <c r="I815">
        <v>4292055</v>
      </c>
      <c r="J815" s="4">
        <f t="shared" si="48"/>
        <v>39431701</v>
      </c>
      <c r="K815" s="4">
        <f>VLOOKUP($C815,rosie!$B$7:$D$38,2,FALSE)</f>
        <v>6.57</v>
      </c>
      <c r="L815" s="4">
        <f>VLOOKUP(C815,rosie!$B$7:$F$66,5,FALSE)</f>
        <v>1.41</v>
      </c>
      <c r="M815" s="4">
        <f>VLOOKUP($C815,rosie!$B$7:$D$38,3,FALSE)</f>
        <v>1</v>
      </c>
      <c r="N815" s="4" t="str">
        <f>VLOOKUP($C815,rosie!$B$7:$E$38,4,FALSE)</f>
        <v>l</v>
      </c>
      <c r="O815" s="4">
        <f t="shared" si="51"/>
        <v>0.24851102235653297</v>
      </c>
      <c r="P815" s="4">
        <f>VLOOKUP(A815,RESULTS!$A:$M,13,FALSE)</f>
        <v>1</v>
      </c>
      <c r="Q815" s="4">
        <v>2</v>
      </c>
      <c r="R815" s="4" t="str">
        <f>IF(VLOOKUP(C815,rosie!B:J,8,FALSE)=0,"x_x_x_x",VLOOKUP(C815,rosie!B:J,8,FALSE))</f>
        <v>9_5_31_2023</v>
      </c>
    </row>
    <row r="816" spans="1:18" x14ac:dyDescent="0.2">
      <c r="A816" t="s">
        <v>168</v>
      </c>
      <c r="C816">
        <f t="shared" si="49"/>
        <v>565</v>
      </c>
      <c r="D816" t="str">
        <f t="shared" si="50"/>
        <v>565 (1)</v>
      </c>
      <c r="E816">
        <v>31.242999999999999</v>
      </c>
      <c r="F816">
        <v>31.24</v>
      </c>
      <c r="G816">
        <f>IFERROR(VLOOKUP(F816,'rt.comb'!$A:$B,2,FALSE),F816)</f>
        <v>31.24</v>
      </c>
      <c r="H816" t="str">
        <f>IFERROR(VLOOKUP(G816,compounds!$A:$D,4,FALSE),"")</f>
        <v/>
      </c>
      <c r="I816">
        <v>15392788</v>
      </c>
      <c r="J816" s="4">
        <f t="shared" si="48"/>
        <v>39431701</v>
      </c>
      <c r="K816" s="4">
        <f>VLOOKUP($C816,rosie!$B$7:$D$38,2,FALSE)</f>
        <v>6.57</v>
      </c>
      <c r="L816" s="4">
        <f>VLOOKUP(C816,rosie!$B$7:$F$66,5,FALSE)</f>
        <v>1.41</v>
      </c>
      <c r="M816" s="4">
        <f>VLOOKUP($C816,rosie!$B$7:$D$38,3,FALSE)</f>
        <v>1</v>
      </c>
      <c r="N816" s="4" t="str">
        <f>VLOOKUP($C816,rosie!$B$7:$E$38,4,FALSE)</f>
        <v>l</v>
      </c>
      <c r="O816" s="4">
        <f t="shared" si="51"/>
        <v>0.89124614731110674</v>
      </c>
      <c r="P816" s="4">
        <f>VLOOKUP(A816,RESULTS!$A:$M,13,FALSE)</f>
        <v>1</v>
      </c>
      <c r="Q816" s="4">
        <v>2</v>
      </c>
      <c r="R816" s="4" t="str">
        <f>IF(VLOOKUP(C816,rosie!B:J,8,FALSE)=0,"x_x_x_x",VLOOKUP(C816,rosie!B:J,8,FALSE))</f>
        <v>9_5_31_2023</v>
      </c>
    </row>
    <row r="817" spans="1:18" x14ac:dyDescent="0.2">
      <c r="A817" t="s">
        <v>168</v>
      </c>
      <c r="C817">
        <f t="shared" si="49"/>
        <v>565</v>
      </c>
      <c r="D817" t="str">
        <f t="shared" si="50"/>
        <v>565 (1)</v>
      </c>
      <c r="E817">
        <v>32.875</v>
      </c>
      <c r="F817">
        <v>32.880000000000003</v>
      </c>
      <c r="G817">
        <f>IFERROR(VLOOKUP(F817,'rt.comb'!$A:$B,2,FALSE),F817)</f>
        <v>32.880000000000003</v>
      </c>
      <c r="H817" t="str">
        <f>IFERROR(VLOOKUP(G817,compounds!$A:$D,4,FALSE),"")</f>
        <v>homosalate</v>
      </c>
      <c r="I817">
        <v>49151653</v>
      </c>
      <c r="J817" s="4">
        <f t="shared" si="48"/>
        <v>39431701</v>
      </c>
      <c r="K817" s="4">
        <f>VLOOKUP($C817,rosie!$B$7:$D$38,2,FALSE)</f>
        <v>6.57</v>
      </c>
      <c r="L817" s="4">
        <f>VLOOKUP(C817,rosie!$B$7:$F$66,5,FALSE)</f>
        <v>1.41</v>
      </c>
      <c r="M817" s="4">
        <f>VLOOKUP($C817,rosie!$B$7:$D$38,3,FALSE)</f>
        <v>1</v>
      </c>
      <c r="N817" s="4" t="str">
        <f>VLOOKUP($C817,rosie!$B$7:$E$38,4,FALSE)</f>
        <v>l</v>
      </c>
      <c r="O817" s="4">
        <f t="shared" si="51"/>
        <v>2.845892594000671</v>
      </c>
      <c r="P817" s="4">
        <f>VLOOKUP(A817,RESULTS!$A:$M,13,FALSE)</f>
        <v>1</v>
      </c>
      <c r="Q817" s="4">
        <v>2</v>
      </c>
      <c r="R817" s="4" t="str">
        <f>IF(VLOOKUP(C817,rosie!B:J,8,FALSE)=0,"x_x_x_x",VLOOKUP(C817,rosie!B:J,8,FALSE))</f>
        <v>9_5_31_2023</v>
      </c>
    </row>
    <row r="818" spans="1:18" x14ac:dyDescent="0.2">
      <c r="A818" t="s">
        <v>168</v>
      </c>
      <c r="C818">
        <f t="shared" si="49"/>
        <v>565</v>
      </c>
      <c r="D818" t="str">
        <f t="shared" si="50"/>
        <v>565 (1)</v>
      </c>
      <c r="E818">
        <v>34.947000000000003</v>
      </c>
      <c r="F818">
        <v>34.950000000000003</v>
      </c>
      <c r="G818">
        <f>IFERROR(VLOOKUP(F818,'rt.comb'!$A:$B,2,FALSE),F818)</f>
        <v>34.950000000000003</v>
      </c>
      <c r="H818" t="str">
        <f>IFERROR(VLOOKUP(G818,compounds!$A:$D,4,FALSE),"")</f>
        <v/>
      </c>
      <c r="I818">
        <v>4219362</v>
      </c>
      <c r="J818" s="4">
        <f t="shared" si="48"/>
        <v>39431701</v>
      </c>
      <c r="K818" s="4">
        <f>VLOOKUP($C818,rosie!$B$7:$D$38,2,FALSE)</f>
        <v>6.57</v>
      </c>
      <c r="L818" s="4">
        <f>VLOOKUP(C818,rosie!$B$7:$F$66,5,FALSE)</f>
        <v>1.41</v>
      </c>
      <c r="M818" s="4">
        <f>VLOOKUP($C818,rosie!$B$7:$D$38,3,FALSE)</f>
        <v>1</v>
      </c>
      <c r="N818" s="4" t="str">
        <f>VLOOKUP($C818,rosie!$B$7:$E$38,4,FALSE)</f>
        <v>l</v>
      </c>
      <c r="O818" s="4">
        <f t="shared" si="51"/>
        <v>0.24430208007872817</v>
      </c>
      <c r="P818" s="4">
        <f>VLOOKUP(A818,RESULTS!$A:$M,13,FALSE)</f>
        <v>1</v>
      </c>
      <c r="Q818" s="4">
        <v>2</v>
      </c>
      <c r="R818" s="4" t="str">
        <f>IF(VLOOKUP(C818,rosie!B:J,8,FALSE)=0,"x_x_x_x",VLOOKUP(C818,rosie!B:J,8,FALSE))</f>
        <v>9_5_31_2023</v>
      </c>
    </row>
    <row r="819" spans="1:18" x14ac:dyDescent="0.2">
      <c r="A819" t="s">
        <v>168</v>
      </c>
      <c r="C819">
        <f t="shared" si="49"/>
        <v>565</v>
      </c>
      <c r="D819" t="str">
        <f t="shared" si="50"/>
        <v>565 (1)</v>
      </c>
      <c r="E819">
        <v>35.094999999999999</v>
      </c>
      <c r="F819">
        <v>35.1</v>
      </c>
      <c r="G819">
        <f>IFERROR(VLOOKUP(F819,'rt.comb'!$A:$B,2,FALSE),F819)</f>
        <v>35.1</v>
      </c>
      <c r="H819" t="str">
        <f>IFERROR(VLOOKUP(G819,compounds!$A:$D,4,FALSE),"")</f>
        <v/>
      </c>
      <c r="I819">
        <v>9292871</v>
      </c>
      <c r="J819" s="4">
        <f t="shared" si="48"/>
        <v>39431701</v>
      </c>
      <c r="K819" s="4">
        <f>VLOOKUP($C819,rosie!$B$7:$D$38,2,FALSE)</f>
        <v>6.57</v>
      </c>
      <c r="L819" s="4">
        <f>VLOOKUP(C819,rosie!$B$7:$F$66,5,FALSE)</f>
        <v>1.41</v>
      </c>
      <c r="M819" s="4">
        <f>VLOOKUP($C819,rosie!$B$7:$D$38,3,FALSE)</f>
        <v>1</v>
      </c>
      <c r="N819" s="4" t="str">
        <f>VLOOKUP($C819,rosie!$B$7:$E$38,4,FALSE)</f>
        <v>l</v>
      </c>
      <c r="O819" s="4">
        <f t="shared" si="51"/>
        <v>0.53805947799769038</v>
      </c>
      <c r="P819" s="4">
        <f>VLOOKUP(A819,RESULTS!$A:$M,13,FALSE)</f>
        <v>1</v>
      </c>
      <c r="Q819" s="4">
        <v>2</v>
      </c>
      <c r="R819" s="4" t="str">
        <f>IF(VLOOKUP(C819,rosie!B:J,8,FALSE)=0,"x_x_x_x",VLOOKUP(C819,rosie!B:J,8,FALSE))</f>
        <v>9_5_31_2023</v>
      </c>
    </row>
    <row r="820" spans="1:18" x14ac:dyDescent="0.2">
      <c r="A820" t="s">
        <v>168</v>
      </c>
      <c r="C820">
        <f t="shared" si="49"/>
        <v>565</v>
      </c>
      <c r="D820" t="str">
        <f t="shared" si="50"/>
        <v>565 (1)</v>
      </c>
      <c r="E820">
        <v>35.131</v>
      </c>
      <c r="F820">
        <v>35.130000000000003</v>
      </c>
      <c r="G820">
        <f>IFERROR(VLOOKUP(F820,'rt.comb'!$A:$B,2,FALSE),F820)</f>
        <v>35.130000000000003</v>
      </c>
      <c r="H820" t="str">
        <f>IFERROR(VLOOKUP(G820,compounds!$A:$D,4,FALSE),"")</f>
        <v/>
      </c>
      <c r="I820">
        <v>18771848</v>
      </c>
      <c r="J820" s="4">
        <f t="shared" si="48"/>
        <v>39431701</v>
      </c>
      <c r="K820" s="4">
        <f>VLOOKUP($C820,rosie!$B$7:$D$38,2,FALSE)</f>
        <v>6.57</v>
      </c>
      <c r="L820" s="4">
        <f>VLOOKUP(C820,rosie!$B$7:$F$66,5,FALSE)</f>
        <v>1.41</v>
      </c>
      <c r="M820" s="4">
        <f>VLOOKUP($C820,rosie!$B$7:$D$38,3,FALSE)</f>
        <v>1</v>
      </c>
      <c r="N820" s="4" t="str">
        <f>VLOOKUP($C820,rosie!$B$7:$E$38,4,FALSE)</f>
        <v>l</v>
      </c>
      <c r="O820" s="4">
        <f t="shared" si="51"/>
        <v>1.0868945383974433</v>
      </c>
      <c r="P820" s="4">
        <f>VLOOKUP(A820,RESULTS!$A:$M,13,FALSE)</f>
        <v>1</v>
      </c>
      <c r="Q820" s="4">
        <v>2</v>
      </c>
      <c r="R820" s="4" t="str">
        <f>IF(VLOOKUP(C820,rosie!B:J,8,FALSE)=0,"x_x_x_x",VLOOKUP(C820,rosie!B:J,8,FALSE))</f>
        <v>9_5_31_2023</v>
      </c>
    </row>
    <row r="821" spans="1:18" x14ac:dyDescent="0.2">
      <c r="A821" t="s">
        <v>168</v>
      </c>
      <c r="C821">
        <f t="shared" si="49"/>
        <v>565</v>
      </c>
      <c r="D821" t="str">
        <f t="shared" si="50"/>
        <v>565 (1)</v>
      </c>
      <c r="E821">
        <v>39.374000000000002</v>
      </c>
      <c r="F821">
        <v>39.369999999999997</v>
      </c>
      <c r="G821">
        <f>IFERROR(VLOOKUP(F821,'rt.comb'!$A:$B,2,FALSE),F821)</f>
        <v>39.369999999999997</v>
      </c>
      <c r="H821" t="str">
        <f>IFERROR(VLOOKUP(G821,compounds!$A:$D,4,FALSE),"")</f>
        <v/>
      </c>
      <c r="I821">
        <v>10134971</v>
      </c>
      <c r="J821" s="4">
        <f t="shared" si="48"/>
        <v>39431701</v>
      </c>
      <c r="K821" s="4">
        <f>VLOOKUP($C821,rosie!$B$7:$D$38,2,FALSE)</f>
        <v>6.57</v>
      </c>
      <c r="L821" s="4">
        <f>VLOOKUP(C821,rosie!$B$7:$F$66,5,FALSE)</f>
        <v>1.41</v>
      </c>
      <c r="M821" s="4">
        <f>VLOOKUP($C821,rosie!$B$7:$D$38,3,FALSE)</f>
        <v>1</v>
      </c>
      <c r="N821" s="4" t="str">
        <f>VLOOKUP($C821,rosie!$B$7:$E$38,4,FALSE)</f>
        <v>l</v>
      </c>
      <c r="O821" s="4">
        <f t="shared" si="51"/>
        <v>0.58681727162485409</v>
      </c>
      <c r="P821" s="4">
        <f>VLOOKUP(A821,RESULTS!$A:$M,13,FALSE)</f>
        <v>1</v>
      </c>
      <c r="Q821" s="4">
        <v>2</v>
      </c>
      <c r="R821" s="4" t="str">
        <f>IF(VLOOKUP(C821,rosie!B:J,8,FALSE)=0,"x_x_x_x",VLOOKUP(C821,rosie!B:J,8,FALSE))</f>
        <v>9_5_31_2023</v>
      </c>
    </row>
    <row r="822" spans="1:18" x14ac:dyDescent="0.2">
      <c r="A822" t="s">
        <v>169</v>
      </c>
      <c r="C822">
        <f t="shared" si="49"/>
        <v>627</v>
      </c>
      <c r="D822" t="str">
        <f t="shared" si="50"/>
        <v>627 (1)</v>
      </c>
      <c r="E822">
        <v>4.2759999999999998</v>
      </c>
      <c r="F822">
        <v>4.28</v>
      </c>
      <c r="G822">
        <f>IFERROR(VLOOKUP(F822,'rt.comb'!$A:$B,2,FALSE),F822)</f>
        <v>4.28</v>
      </c>
      <c r="H822" t="str">
        <f>IFERROR(VLOOKUP(G822,compounds!$A:$D,4,FALSE),"")</f>
        <v/>
      </c>
      <c r="I822">
        <v>4051725</v>
      </c>
      <c r="J822" s="4">
        <f t="shared" si="48"/>
        <v>33819902</v>
      </c>
      <c r="K822" s="4">
        <f>VLOOKUP($C822,rosie!$B$7:$D$38,2,FALSE)</f>
        <v>6.61</v>
      </c>
      <c r="L822" s="4">
        <f>VLOOKUP(C822,rosie!$B$7:$F$66,5,FALSE)</f>
        <v>1.37</v>
      </c>
      <c r="M822" s="4">
        <f>VLOOKUP($C822,rosie!$B$7:$D$38,3,FALSE)</f>
        <v>1</v>
      </c>
      <c r="N822" s="4" t="str">
        <f>VLOOKUP($C822,rosie!$B$7:$E$38,4,FALSE)</f>
        <v>l</v>
      </c>
      <c r="O822" s="4">
        <f t="shared" si="51"/>
        <v>0.27186757654602289</v>
      </c>
      <c r="P822" s="4">
        <f>VLOOKUP(A822,RESULTS!$A:$M,13,FALSE)</f>
        <v>1</v>
      </c>
      <c r="Q822" s="4">
        <v>2</v>
      </c>
      <c r="R822" s="4" t="str">
        <f>IF(VLOOKUP(C822,rosie!B:J,8,FALSE)=0,"x_x_x_x",VLOOKUP(C822,rosie!B:J,8,FALSE))</f>
        <v>8_5_31_2023</v>
      </c>
    </row>
    <row r="823" spans="1:18" x14ac:dyDescent="0.2">
      <c r="A823" t="s">
        <v>169</v>
      </c>
      <c r="C823">
        <f t="shared" si="49"/>
        <v>627</v>
      </c>
      <c r="D823" t="str">
        <f t="shared" si="50"/>
        <v>627 (1)</v>
      </c>
      <c r="E823">
        <v>4.3659999999999997</v>
      </c>
      <c r="F823">
        <v>4.37</v>
      </c>
      <c r="G823">
        <f>IFERROR(VLOOKUP(F823,'rt.comb'!$A:$B,2,FALSE),F823)</f>
        <v>4.37</v>
      </c>
      <c r="H823" t="str">
        <f>IFERROR(VLOOKUP(G823,compounds!$A:$D,4,FALSE),"")</f>
        <v/>
      </c>
      <c r="I823">
        <v>5915474</v>
      </c>
      <c r="J823" s="4">
        <f t="shared" si="48"/>
        <v>33819902</v>
      </c>
      <c r="K823" s="4">
        <f>VLOOKUP($C823,rosie!$B$7:$D$38,2,FALSE)</f>
        <v>6.61</v>
      </c>
      <c r="L823" s="4">
        <f>VLOOKUP(C823,rosie!$B$7:$F$66,5,FALSE)</f>
        <v>1.37</v>
      </c>
      <c r="M823" s="4">
        <f>VLOOKUP($C823,rosie!$B$7:$D$38,3,FALSE)</f>
        <v>1</v>
      </c>
      <c r="N823" s="4" t="str">
        <f>VLOOKUP($C823,rosie!$B$7:$E$38,4,FALSE)</f>
        <v>l</v>
      </c>
      <c r="O823" s="4">
        <f t="shared" si="51"/>
        <v>0.39692367584201999</v>
      </c>
      <c r="P823" s="4">
        <f>VLOOKUP(A823,RESULTS!$A:$M,13,FALSE)</f>
        <v>1</v>
      </c>
      <c r="Q823" s="4">
        <v>2</v>
      </c>
      <c r="R823" s="4" t="str">
        <f>IF(VLOOKUP(C823,rosie!B:J,8,FALSE)=0,"x_x_x_x",VLOOKUP(C823,rosie!B:J,8,FALSE))</f>
        <v>8_5_31_2023</v>
      </c>
    </row>
    <row r="824" spans="1:18" x14ac:dyDescent="0.2">
      <c r="A824" t="s">
        <v>169</v>
      </c>
      <c r="C824">
        <f t="shared" si="49"/>
        <v>627</v>
      </c>
      <c r="D824" t="str">
        <f t="shared" si="50"/>
        <v>627 (1)</v>
      </c>
      <c r="E824">
        <v>4.3949999999999996</v>
      </c>
      <c r="F824">
        <v>4.4000000000000004</v>
      </c>
      <c r="G824">
        <f>IFERROR(VLOOKUP(F824,'rt.comb'!$A:$B,2,FALSE),F824)</f>
        <v>4.4000000000000004</v>
      </c>
      <c r="H824" t="str">
        <f>IFERROR(VLOOKUP(G824,compounds!$A:$D,4,FALSE),"")</f>
        <v/>
      </c>
      <c r="I824">
        <v>7782337</v>
      </c>
      <c r="J824" s="4">
        <f t="shared" si="48"/>
        <v>33819902</v>
      </c>
      <c r="K824" s="4">
        <f>VLOOKUP($C824,rosie!$B$7:$D$38,2,FALSE)</f>
        <v>6.61</v>
      </c>
      <c r="L824" s="4">
        <f>VLOOKUP(C824,rosie!$B$7:$F$66,5,FALSE)</f>
        <v>1.37</v>
      </c>
      <c r="M824" s="4">
        <f>VLOOKUP($C824,rosie!$B$7:$D$38,3,FALSE)</f>
        <v>1</v>
      </c>
      <c r="N824" s="4" t="str">
        <f>VLOOKUP($C824,rosie!$B$7:$E$38,4,FALSE)</f>
        <v>l</v>
      </c>
      <c r="O824" s="4">
        <f t="shared" si="51"/>
        <v>0.5221887221009438</v>
      </c>
      <c r="P824" s="4">
        <f>VLOOKUP(A824,RESULTS!$A:$M,13,FALSE)</f>
        <v>1</v>
      </c>
      <c r="Q824" s="4">
        <v>2</v>
      </c>
      <c r="R824" s="4" t="str">
        <f>IF(VLOOKUP(C824,rosie!B:J,8,FALSE)=0,"x_x_x_x",VLOOKUP(C824,rosie!B:J,8,FALSE))</f>
        <v>8_5_31_2023</v>
      </c>
    </row>
    <row r="825" spans="1:18" x14ac:dyDescent="0.2">
      <c r="A825" t="s">
        <v>169</v>
      </c>
      <c r="C825">
        <f t="shared" si="49"/>
        <v>627</v>
      </c>
      <c r="D825" t="str">
        <f t="shared" si="50"/>
        <v>627 (1)</v>
      </c>
      <c r="E825">
        <v>4.6340000000000003</v>
      </c>
      <c r="F825">
        <v>4.63</v>
      </c>
      <c r="G825">
        <f>IFERROR(VLOOKUP(F825,'rt.comb'!$A:$B,2,FALSE),F825)</f>
        <v>4.63</v>
      </c>
      <c r="H825" t="str">
        <f>IFERROR(VLOOKUP(G825,compounds!$A:$D,4,FALSE),"")</f>
        <v/>
      </c>
      <c r="I825">
        <v>4629335</v>
      </c>
      <c r="J825" s="4">
        <f t="shared" si="48"/>
        <v>33819902</v>
      </c>
      <c r="K825" s="4">
        <f>VLOOKUP($C825,rosie!$B$7:$D$38,2,FALSE)</f>
        <v>6.61</v>
      </c>
      <c r="L825" s="4">
        <f>VLOOKUP(C825,rosie!$B$7:$F$66,5,FALSE)</f>
        <v>1.37</v>
      </c>
      <c r="M825" s="4">
        <f>VLOOKUP($C825,rosie!$B$7:$D$38,3,FALSE)</f>
        <v>1</v>
      </c>
      <c r="N825" s="4" t="str">
        <f>VLOOKUP($C825,rosie!$B$7:$E$38,4,FALSE)</f>
        <v>l</v>
      </c>
      <c r="O825" s="4">
        <f t="shared" si="51"/>
        <v>0.31062475549788865</v>
      </c>
      <c r="P825" s="4">
        <f>VLOOKUP(A825,RESULTS!$A:$M,13,FALSE)</f>
        <v>1</v>
      </c>
      <c r="Q825" s="4">
        <v>2</v>
      </c>
      <c r="R825" s="4" t="str">
        <f>IF(VLOOKUP(C825,rosie!B:J,8,FALSE)=0,"x_x_x_x",VLOOKUP(C825,rosie!B:J,8,FALSE))</f>
        <v>8_5_31_2023</v>
      </c>
    </row>
    <row r="826" spans="1:18" x14ac:dyDescent="0.2">
      <c r="A826" t="s">
        <v>169</v>
      </c>
      <c r="C826">
        <f t="shared" si="49"/>
        <v>627</v>
      </c>
      <c r="D826" t="str">
        <f t="shared" si="50"/>
        <v>627 (1)</v>
      </c>
      <c r="E826">
        <v>4.8730000000000002</v>
      </c>
      <c r="F826">
        <v>4.87</v>
      </c>
      <c r="G826">
        <f>IFERROR(VLOOKUP(F826,'rt.comb'!$A:$B,2,FALSE),F826)</f>
        <v>4.87</v>
      </c>
      <c r="H826" t="str">
        <f>IFERROR(VLOOKUP(G826,compounds!$A:$D,4,FALSE),"")</f>
        <v/>
      </c>
      <c r="I826">
        <v>11640022</v>
      </c>
      <c r="J826" s="4">
        <f t="shared" si="48"/>
        <v>33819902</v>
      </c>
      <c r="K826" s="4">
        <f>VLOOKUP($C826,rosie!$B$7:$D$38,2,FALSE)</f>
        <v>6.61</v>
      </c>
      <c r="L826" s="4">
        <f>VLOOKUP(C826,rosie!$B$7:$F$66,5,FALSE)</f>
        <v>1.37</v>
      </c>
      <c r="M826" s="4">
        <f>VLOOKUP($C826,rosie!$B$7:$D$38,3,FALSE)</f>
        <v>1</v>
      </c>
      <c r="N826" s="4" t="str">
        <f>VLOOKUP($C826,rosie!$B$7:$E$38,4,FALSE)</f>
        <v>l</v>
      </c>
      <c r="O826" s="4">
        <f t="shared" si="51"/>
        <v>0.78103636650621422</v>
      </c>
      <c r="P826" s="4">
        <f>VLOOKUP(A826,RESULTS!$A:$M,13,FALSE)</f>
        <v>1</v>
      </c>
      <c r="Q826" s="4">
        <v>2</v>
      </c>
      <c r="R826" s="4" t="str">
        <f>IF(VLOOKUP(C826,rosie!B:J,8,FALSE)=0,"x_x_x_x",VLOOKUP(C826,rosie!B:J,8,FALSE))</f>
        <v>8_5_31_2023</v>
      </c>
    </row>
    <row r="827" spans="1:18" x14ac:dyDescent="0.2">
      <c r="A827" t="s">
        <v>169</v>
      </c>
      <c r="C827">
        <f t="shared" si="49"/>
        <v>627</v>
      </c>
      <c r="D827" t="str">
        <f t="shared" si="50"/>
        <v>627 (1)</v>
      </c>
      <c r="E827">
        <v>5.4240000000000004</v>
      </c>
      <c r="F827">
        <v>5.42</v>
      </c>
      <c r="G827">
        <f>IFERROR(VLOOKUP(F827,'rt.comb'!$A:$B,2,FALSE),F827)</f>
        <v>5.43</v>
      </c>
      <c r="H827" t="str">
        <f>IFERROR(VLOOKUP(G827,compounds!$A:$D,4,FALSE),"")</f>
        <v>hydroxymethylpentanone</v>
      </c>
      <c r="I827">
        <v>52444769</v>
      </c>
      <c r="J827" s="4">
        <f t="shared" si="48"/>
        <v>33819902</v>
      </c>
      <c r="K827" s="4">
        <f>VLOOKUP($C827,rosie!$B$7:$D$38,2,FALSE)</f>
        <v>6.61</v>
      </c>
      <c r="L827" s="4">
        <f>VLOOKUP(C827,rosie!$B$7:$F$66,5,FALSE)</f>
        <v>1.37</v>
      </c>
      <c r="M827" s="4">
        <f>VLOOKUP($C827,rosie!$B$7:$D$38,3,FALSE)</f>
        <v>1</v>
      </c>
      <c r="N827" s="4" t="str">
        <f>VLOOKUP($C827,rosie!$B$7:$E$38,4,FALSE)</f>
        <v>l</v>
      </c>
      <c r="O827" s="4">
        <f t="shared" si="51"/>
        <v>3.5190029556660409</v>
      </c>
      <c r="P827" s="4">
        <f>VLOOKUP(A827,RESULTS!$A:$M,13,FALSE)</f>
        <v>1</v>
      </c>
      <c r="Q827" s="4">
        <v>2</v>
      </c>
      <c r="R827" s="4" t="str">
        <f>IF(VLOOKUP(C827,rosie!B:J,8,FALSE)=0,"x_x_x_x",VLOOKUP(C827,rosie!B:J,8,FALSE))</f>
        <v>8_5_31_2023</v>
      </c>
    </row>
    <row r="828" spans="1:18" x14ac:dyDescent="0.2">
      <c r="A828" t="s">
        <v>169</v>
      </c>
      <c r="C828">
        <f t="shared" si="49"/>
        <v>627</v>
      </c>
      <c r="D828" t="str">
        <f t="shared" si="50"/>
        <v>627 (1)</v>
      </c>
      <c r="E828">
        <v>5.7530000000000001</v>
      </c>
      <c r="F828">
        <v>5.75</v>
      </c>
      <c r="G828">
        <f>IFERROR(VLOOKUP(F828,'rt.comb'!$A:$B,2,FALSE),F828)</f>
        <v>5.76</v>
      </c>
      <c r="H828" t="str">
        <f>IFERROR(VLOOKUP(G828,compounds!$A:$D,4,FALSE),"")</f>
        <v>zhexenol</v>
      </c>
      <c r="I828">
        <v>133306042</v>
      </c>
      <c r="J828" s="4">
        <f t="shared" si="48"/>
        <v>33819902</v>
      </c>
      <c r="K828" s="4">
        <f>VLOOKUP($C828,rosie!$B$7:$D$38,2,FALSE)</f>
        <v>6.61</v>
      </c>
      <c r="L828" s="4">
        <f>VLOOKUP(C828,rosie!$B$7:$F$66,5,FALSE)</f>
        <v>1.37</v>
      </c>
      <c r="M828" s="4">
        <f>VLOOKUP($C828,rosie!$B$7:$D$38,3,FALSE)</f>
        <v>1</v>
      </c>
      <c r="N828" s="4" t="str">
        <f>VLOOKUP($C828,rosie!$B$7:$E$38,4,FALSE)</f>
        <v>l</v>
      </c>
      <c r="O828" s="4">
        <f t="shared" si="51"/>
        <v>8.9447310904571129</v>
      </c>
      <c r="P828" s="4">
        <f>VLOOKUP(A828,RESULTS!$A:$M,13,FALSE)</f>
        <v>1</v>
      </c>
      <c r="Q828" s="4">
        <v>2</v>
      </c>
      <c r="R828" s="4" t="str">
        <f>IF(VLOOKUP(C828,rosie!B:J,8,FALSE)=0,"x_x_x_x",VLOOKUP(C828,rosie!B:J,8,FALSE))</f>
        <v>8_5_31_2023</v>
      </c>
    </row>
    <row r="829" spans="1:18" x14ac:dyDescent="0.2">
      <c r="A829" t="s">
        <v>169</v>
      </c>
      <c r="C829">
        <f t="shared" si="49"/>
        <v>627</v>
      </c>
      <c r="D829" t="str">
        <f t="shared" si="50"/>
        <v>627 (1)</v>
      </c>
      <c r="E829">
        <v>5.8819999999999997</v>
      </c>
      <c r="F829">
        <v>5.88</v>
      </c>
      <c r="G829">
        <f>IFERROR(VLOOKUP(F829,'rt.comb'!$A:$B,2,FALSE),F829)</f>
        <v>5.88</v>
      </c>
      <c r="H829" t="str">
        <f>IFERROR(VLOOKUP(G829,compounds!$A:$D,4,FALSE),"")</f>
        <v/>
      </c>
      <c r="I829">
        <v>29751085</v>
      </c>
      <c r="J829" s="4">
        <f t="shared" si="48"/>
        <v>33819902</v>
      </c>
      <c r="K829" s="4">
        <f>VLOOKUP($C829,rosie!$B$7:$D$38,2,FALSE)</f>
        <v>6.61</v>
      </c>
      <c r="L829" s="4">
        <f>VLOOKUP(C829,rosie!$B$7:$F$66,5,FALSE)</f>
        <v>1.37</v>
      </c>
      <c r="M829" s="4">
        <f>VLOOKUP($C829,rosie!$B$7:$D$38,3,FALSE)</f>
        <v>1</v>
      </c>
      <c r="N829" s="4" t="str">
        <f>VLOOKUP($C829,rosie!$B$7:$E$38,4,FALSE)</f>
        <v>l</v>
      </c>
      <c r="O829" s="4">
        <f t="shared" si="51"/>
        <v>1.9962745197575684</v>
      </c>
      <c r="P829" s="4">
        <f>VLOOKUP(A829,RESULTS!$A:$M,13,FALSE)</f>
        <v>1</v>
      </c>
      <c r="Q829" s="4">
        <v>2</v>
      </c>
      <c r="R829" s="4" t="str">
        <f>IF(VLOOKUP(C829,rosie!B:J,8,FALSE)=0,"x_x_x_x",VLOOKUP(C829,rosie!B:J,8,FALSE))</f>
        <v>8_5_31_2023</v>
      </c>
    </row>
    <row r="830" spans="1:18" x14ac:dyDescent="0.2">
      <c r="A830" t="s">
        <v>169</v>
      </c>
      <c r="C830">
        <f t="shared" si="49"/>
        <v>627</v>
      </c>
      <c r="D830" t="str">
        <f t="shared" si="50"/>
        <v>627 (1)</v>
      </c>
      <c r="E830">
        <v>6.1139999999999999</v>
      </c>
      <c r="F830">
        <v>6.11</v>
      </c>
      <c r="G830">
        <f>IFERROR(VLOOKUP(F830,'rt.comb'!$A:$B,2,FALSE),F830)</f>
        <v>6.11</v>
      </c>
      <c r="H830" t="str">
        <f>IFERROR(VLOOKUP(G830,compounds!$A:$D,4,FALSE),"")</f>
        <v/>
      </c>
      <c r="I830">
        <v>10493211</v>
      </c>
      <c r="J830" s="4">
        <f t="shared" si="48"/>
        <v>33819902</v>
      </c>
      <c r="K830" s="4">
        <f>VLOOKUP($C830,rosie!$B$7:$D$38,2,FALSE)</f>
        <v>6.61</v>
      </c>
      <c r="L830" s="4">
        <f>VLOOKUP(C830,rosie!$B$7:$F$66,5,FALSE)</f>
        <v>1.37</v>
      </c>
      <c r="M830" s="4">
        <f>VLOOKUP($C830,rosie!$B$7:$D$38,3,FALSE)</f>
        <v>1</v>
      </c>
      <c r="N830" s="4" t="str">
        <f>VLOOKUP($C830,rosie!$B$7:$E$38,4,FALSE)</f>
        <v>l</v>
      </c>
      <c r="O830" s="4">
        <f t="shared" si="51"/>
        <v>0.70408624592144564</v>
      </c>
      <c r="P830" s="4">
        <f>VLOOKUP(A830,RESULTS!$A:$M,13,FALSE)</f>
        <v>1</v>
      </c>
      <c r="Q830" s="4">
        <v>2</v>
      </c>
      <c r="R830" s="4" t="str">
        <f>IF(VLOOKUP(C830,rosie!B:J,8,FALSE)=0,"x_x_x_x",VLOOKUP(C830,rosie!B:J,8,FALSE))</f>
        <v>8_5_31_2023</v>
      </c>
    </row>
    <row r="831" spans="1:18" x14ac:dyDescent="0.2">
      <c r="A831" t="s">
        <v>169</v>
      </c>
      <c r="C831">
        <f t="shared" si="49"/>
        <v>627</v>
      </c>
      <c r="D831" t="str">
        <f t="shared" si="50"/>
        <v>627 (1)</v>
      </c>
      <c r="E831">
        <v>6.4580000000000002</v>
      </c>
      <c r="F831">
        <v>6.46</v>
      </c>
      <c r="G831">
        <f>IFERROR(VLOOKUP(F831,'rt.comb'!$A:$B,2,FALSE),F831)</f>
        <v>6.46</v>
      </c>
      <c r="H831" t="str">
        <f>IFERROR(VLOOKUP(G831,compounds!$A:$D,4,FALSE),"")</f>
        <v/>
      </c>
      <c r="I831">
        <v>3924349</v>
      </c>
      <c r="J831" s="4">
        <f t="shared" si="48"/>
        <v>33819902</v>
      </c>
      <c r="K831" s="4">
        <f>VLOOKUP($C831,rosie!$B$7:$D$38,2,FALSE)</f>
        <v>6.61</v>
      </c>
      <c r="L831" s="4">
        <f>VLOOKUP(C831,rosie!$B$7:$F$66,5,FALSE)</f>
        <v>1.37</v>
      </c>
      <c r="M831" s="4">
        <f>VLOOKUP($C831,rosie!$B$7:$D$38,3,FALSE)</f>
        <v>1</v>
      </c>
      <c r="N831" s="4" t="str">
        <f>VLOOKUP($C831,rosie!$B$7:$E$38,4,FALSE)</f>
        <v>l</v>
      </c>
      <c r="O831" s="4">
        <f t="shared" si="51"/>
        <v>0.26332074663280663</v>
      </c>
      <c r="P831" s="4">
        <f>VLOOKUP(A831,RESULTS!$A:$M,13,FALSE)</f>
        <v>1</v>
      </c>
      <c r="Q831" s="4">
        <v>2</v>
      </c>
      <c r="R831" s="4" t="str">
        <f>IF(VLOOKUP(C831,rosie!B:J,8,FALSE)=0,"x_x_x_x",VLOOKUP(C831,rosie!B:J,8,FALSE))</f>
        <v>8_5_31_2023</v>
      </c>
    </row>
    <row r="832" spans="1:18" x14ac:dyDescent="0.2">
      <c r="A832" t="s">
        <v>169</v>
      </c>
      <c r="C832">
        <f t="shared" si="49"/>
        <v>627</v>
      </c>
      <c r="D832" t="str">
        <f t="shared" si="50"/>
        <v>627 (1)</v>
      </c>
      <c r="E832">
        <v>6.7229999999999999</v>
      </c>
      <c r="F832">
        <v>6.72</v>
      </c>
      <c r="G832">
        <f>IFERROR(VLOOKUP(F832,'rt.comb'!$A:$B,2,FALSE),F832)</f>
        <v>6.72</v>
      </c>
      <c r="H832" t="str">
        <f>IFERROR(VLOOKUP(G832,compounds!$A:$D,4,FALSE),"")</f>
        <v/>
      </c>
      <c r="I832">
        <v>2483320</v>
      </c>
      <c r="J832" s="4">
        <f t="shared" si="48"/>
        <v>33819902</v>
      </c>
      <c r="K832" s="4">
        <f>VLOOKUP($C832,rosie!$B$7:$D$38,2,FALSE)</f>
        <v>6.61</v>
      </c>
      <c r="L832" s="4">
        <f>VLOOKUP(C832,rosie!$B$7:$F$66,5,FALSE)</f>
        <v>1.37</v>
      </c>
      <c r="M832" s="4">
        <f>VLOOKUP($C832,rosie!$B$7:$D$38,3,FALSE)</f>
        <v>1</v>
      </c>
      <c r="N832" s="4" t="str">
        <f>VLOOKUP($C832,rosie!$B$7:$E$38,4,FALSE)</f>
        <v>l</v>
      </c>
      <c r="O832" s="4">
        <f t="shared" si="51"/>
        <v>0.16662882850841793</v>
      </c>
      <c r="P832" s="4">
        <f>VLOOKUP(A832,RESULTS!$A:$M,13,FALSE)</f>
        <v>1</v>
      </c>
      <c r="Q832" s="4">
        <v>2</v>
      </c>
      <c r="R832" s="4" t="str">
        <f>IF(VLOOKUP(C832,rosie!B:J,8,FALSE)=0,"x_x_x_x",VLOOKUP(C832,rosie!B:J,8,FALSE))</f>
        <v>8_5_31_2023</v>
      </c>
    </row>
    <row r="833" spans="1:18" x14ac:dyDescent="0.2">
      <c r="A833" t="s">
        <v>169</v>
      </c>
      <c r="C833">
        <f t="shared" si="49"/>
        <v>627</v>
      </c>
      <c r="D833" t="str">
        <f t="shared" si="50"/>
        <v>627 (1)</v>
      </c>
      <c r="E833">
        <v>6.9669999999999996</v>
      </c>
      <c r="F833">
        <v>6.97</v>
      </c>
      <c r="G833">
        <f>IFERROR(VLOOKUP(F833,'rt.comb'!$A:$B,2,FALSE),F833)</f>
        <v>6.97</v>
      </c>
      <c r="H833" t="str">
        <f>IFERROR(VLOOKUP(G833,compounds!$A:$D,4,FALSE),"")</f>
        <v>nonane</v>
      </c>
      <c r="I833">
        <v>4195241</v>
      </c>
      <c r="J833" s="4">
        <f t="shared" si="48"/>
        <v>33819902</v>
      </c>
      <c r="K833" s="4">
        <f>VLOOKUP($C833,rosie!$B$7:$D$38,2,FALSE)</f>
        <v>6.61</v>
      </c>
      <c r="L833" s="4">
        <f>VLOOKUP(C833,rosie!$B$7:$F$66,5,FALSE)</f>
        <v>1.37</v>
      </c>
      <c r="M833" s="4">
        <f>VLOOKUP($C833,rosie!$B$7:$D$38,3,FALSE)</f>
        <v>1</v>
      </c>
      <c r="N833" s="4" t="str">
        <f>VLOOKUP($C833,rosie!$B$7:$E$38,4,FALSE)</f>
        <v>l</v>
      </c>
      <c r="O833" s="4">
        <f t="shared" si="51"/>
        <v>0.28149738782778044</v>
      </c>
      <c r="P833" s="4">
        <f>VLOOKUP(A833,RESULTS!$A:$M,13,FALSE)</f>
        <v>1</v>
      </c>
      <c r="Q833" s="4">
        <v>2</v>
      </c>
      <c r="R833" s="4" t="str">
        <f>IF(VLOOKUP(C833,rosie!B:J,8,FALSE)=0,"x_x_x_x",VLOOKUP(C833,rosie!B:J,8,FALSE))</f>
        <v>8_5_31_2023</v>
      </c>
    </row>
    <row r="834" spans="1:18" x14ac:dyDescent="0.2">
      <c r="A834" t="s">
        <v>169</v>
      </c>
      <c r="C834">
        <f t="shared" si="49"/>
        <v>627</v>
      </c>
      <c r="D834" t="str">
        <f t="shared" si="50"/>
        <v>627 (1)</v>
      </c>
      <c r="E834">
        <v>7.0990000000000002</v>
      </c>
      <c r="F834">
        <v>7.1</v>
      </c>
      <c r="G834">
        <f>IFERROR(VLOOKUP(F834,'rt.comb'!$A:$B,2,FALSE),F834)</f>
        <v>7.1</v>
      </c>
      <c r="H834" t="str">
        <f>IFERROR(VLOOKUP(G834,compounds!$A:$D,4,FALSE),"")</f>
        <v>heptanal</v>
      </c>
      <c r="I834">
        <v>8881857</v>
      </c>
      <c r="J834" s="4">
        <f t="shared" ref="J834:J897" si="52">SUMIFS($I:$I,$A:$A,A834,G:G,19.5)</f>
        <v>33819902</v>
      </c>
      <c r="K834" s="4">
        <f>VLOOKUP($C834,rosie!$B$7:$D$38,2,FALSE)</f>
        <v>6.61</v>
      </c>
      <c r="L834" s="4">
        <f>VLOOKUP(C834,rosie!$B$7:$F$66,5,FALSE)</f>
        <v>1.37</v>
      </c>
      <c r="M834" s="4">
        <f>VLOOKUP($C834,rosie!$B$7:$D$38,3,FALSE)</f>
        <v>1</v>
      </c>
      <c r="N834" s="4" t="str">
        <f>VLOOKUP($C834,rosie!$B$7:$E$38,4,FALSE)</f>
        <v>l</v>
      </c>
      <c r="O834" s="4">
        <f t="shared" si="51"/>
        <v>0.59596565359651243</v>
      </c>
      <c r="P834" s="4">
        <f>VLOOKUP(A834,RESULTS!$A:$M,13,FALSE)</f>
        <v>1</v>
      </c>
      <c r="Q834" s="4">
        <v>2</v>
      </c>
      <c r="R834" s="4" t="str">
        <f>IF(VLOOKUP(C834,rosie!B:J,8,FALSE)=0,"x_x_x_x",VLOOKUP(C834,rosie!B:J,8,FALSE))</f>
        <v>8_5_31_2023</v>
      </c>
    </row>
    <row r="835" spans="1:18" x14ac:dyDescent="0.2">
      <c r="A835" t="s">
        <v>169</v>
      </c>
      <c r="C835">
        <f t="shared" ref="C835:C898" si="53">VALUE(IF(B835="",LEFT(A835,FIND("-",A835)-1),B835))</f>
        <v>627</v>
      </c>
      <c r="D835" t="str">
        <f t="shared" ref="D835:D898" si="54">C835&amp;" ("&amp;M835&amp;")"</f>
        <v>627 (1)</v>
      </c>
      <c r="E835">
        <v>7.5110000000000001</v>
      </c>
      <c r="F835">
        <v>7.51</v>
      </c>
      <c r="G835">
        <f>IFERROR(VLOOKUP(F835,'rt.comb'!$A:$B,2,FALSE),F835)</f>
        <v>7.51</v>
      </c>
      <c r="H835" t="str">
        <f>IFERROR(VLOOKUP(G835,compounds!$A:$D,4,FALSE),"")</f>
        <v>cyclopentane</v>
      </c>
      <c r="I835">
        <v>11596224</v>
      </c>
      <c r="J835" s="4">
        <f t="shared" si="52"/>
        <v>33819902</v>
      </c>
      <c r="K835" s="4">
        <f>VLOOKUP($C835,rosie!$B$7:$D$38,2,FALSE)</f>
        <v>6.61</v>
      </c>
      <c r="L835" s="4">
        <f>VLOOKUP(C835,rosie!$B$7:$F$66,5,FALSE)</f>
        <v>1.37</v>
      </c>
      <c r="M835" s="4">
        <f>VLOOKUP($C835,rosie!$B$7:$D$38,3,FALSE)</f>
        <v>1</v>
      </c>
      <c r="N835" s="4" t="str">
        <f>VLOOKUP($C835,rosie!$B$7:$E$38,4,FALSE)</f>
        <v>l</v>
      </c>
      <c r="O835" s="4">
        <f t="shared" ref="O835:O898" si="55">IFERROR((30/J835*I835)/K835/Q835,0)</f>
        <v>0.77809755498332878</v>
      </c>
      <c r="P835" s="4">
        <f>VLOOKUP(A835,RESULTS!$A:$M,13,FALSE)</f>
        <v>1</v>
      </c>
      <c r="Q835" s="4">
        <v>2</v>
      </c>
      <c r="R835" s="4" t="str">
        <f>IF(VLOOKUP(C835,rosie!B:J,8,FALSE)=0,"x_x_x_x",VLOOKUP(C835,rosie!B:J,8,FALSE))</f>
        <v>8_5_31_2023</v>
      </c>
    </row>
    <row r="836" spans="1:18" x14ac:dyDescent="0.2">
      <c r="A836" t="s">
        <v>169</v>
      </c>
      <c r="C836">
        <f t="shared" si="53"/>
        <v>627</v>
      </c>
      <c r="D836" t="str">
        <f t="shared" si="54"/>
        <v>627 (1)</v>
      </c>
      <c r="E836">
        <v>7.577</v>
      </c>
      <c r="F836">
        <v>7.58</v>
      </c>
      <c r="G836">
        <f>IFERROR(VLOOKUP(F836,'rt.comb'!$A:$B,2,FALSE),F836)</f>
        <v>7.58</v>
      </c>
      <c r="H836" t="str">
        <f>IFERROR(VLOOKUP(G836,compounds!$A:$D,4,FALSE),"")</f>
        <v/>
      </c>
      <c r="I836">
        <v>3969625</v>
      </c>
      <c r="J836" s="4">
        <f t="shared" si="52"/>
        <v>33819902</v>
      </c>
      <c r="K836" s="4">
        <f>VLOOKUP($C836,rosie!$B$7:$D$38,2,FALSE)</f>
        <v>6.61</v>
      </c>
      <c r="L836" s="4">
        <f>VLOOKUP(C836,rosie!$B$7:$F$66,5,FALSE)</f>
        <v>1.37</v>
      </c>
      <c r="M836" s="4">
        <f>VLOOKUP($C836,rosie!$B$7:$D$38,3,FALSE)</f>
        <v>1</v>
      </c>
      <c r="N836" s="4" t="str">
        <f>VLOOKUP($C836,rosie!$B$7:$E$38,4,FALSE)</f>
        <v>l</v>
      </c>
      <c r="O836" s="4">
        <f t="shared" si="55"/>
        <v>0.2663587307989822</v>
      </c>
      <c r="P836" s="4">
        <f>VLOOKUP(A836,RESULTS!$A:$M,13,FALSE)</f>
        <v>1</v>
      </c>
      <c r="Q836" s="4">
        <v>2</v>
      </c>
      <c r="R836" s="4" t="str">
        <f>IF(VLOOKUP(C836,rosie!B:J,8,FALSE)=0,"x_x_x_x",VLOOKUP(C836,rosie!B:J,8,FALSE))</f>
        <v>8_5_31_2023</v>
      </c>
    </row>
    <row r="837" spans="1:18" x14ac:dyDescent="0.2">
      <c r="A837" t="s">
        <v>169</v>
      </c>
      <c r="C837">
        <f t="shared" si="53"/>
        <v>627</v>
      </c>
      <c r="D837" t="str">
        <f t="shared" si="54"/>
        <v>627 (1)</v>
      </c>
      <c r="E837">
        <v>8.3889999999999993</v>
      </c>
      <c r="F837">
        <v>8.39</v>
      </c>
      <c r="G837">
        <f>IFERROR(VLOOKUP(F837,'rt.comb'!$A:$B,2,FALSE),F837)</f>
        <v>8.39</v>
      </c>
      <c r="H837" t="str">
        <f>IFERROR(VLOOKUP(G837,compounds!$A:$D,4,FALSE),"")</f>
        <v/>
      </c>
      <c r="I837">
        <v>3564897</v>
      </c>
      <c r="J837" s="4">
        <f t="shared" si="52"/>
        <v>33819902</v>
      </c>
      <c r="K837" s="4">
        <f>VLOOKUP($C837,rosie!$B$7:$D$38,2,FALSE)</f>
        <v>6.61</v>
      </c>
      <c r="L837" s="4">
        <f>VLOOKUP(C837,rosie!$B$7:$F$66,5,FALSE)</f>
        <v>1.37</v>
      </c>
      <c r="M837" s="4">
        <f>VLOOKUP($C837,rosie!$B$7:$D$38,3,FALSE)</f>
        <v>1</v>
      </c>
      <c r="N837" s="4" t="str">
        <f>VLOOKUP($C837,rosie!$B$7:$E$38,4,FALSE)</f>
        <v>l</v>
      </c>
      <c r="O837" s="4">
        <f t="shared" si="55"/>
        <v>0.23920179874650613</v>
      </c>
      <c r="P837" s="4">
        <f>VLOOKUP(A837,RESULTS!$A:$M,13,FALSE)</f>
        <v>1</v>
      </c>
      <c r="Q837" s="4">
        <v>2</v>
      </c>
      <c r="R837" s="4" t="str">
        <f>IF(VLOOKUP(C837,rosie!B:J,8,FALSE)=0,"x_x_x_x",VLOOKUP(C837,rosie!B:J,8,FALSE))</f>
        <v>8_5_31_2023</v>
      </c>
    </row>
    <row r="838" spans="1:18" x14ac:dyDescent="0.2">
      <c r="A838" t="s">
        <v>169</v>
      </c>
      <c r="C838">
        <f t="shared" si="53"/>
        <v>627</v>
      </c>
      <c r="D838" t="str">
        <f t="shared" si="54"/>
        <v>627 (1)</v>
      </c>
      <c r="E838">
        <v>8.4719999999999995</v>
      </c>
      <c r="F838">
        <v>8.4700000000000006</v>
      </c>
      <c r="G838">
        <f>IFERROR(VLOOKUP(F838,'rt.comb'!$A:$B,2,FALSE),F838)</f>
        <v>8.4700000000000006</v>
      </c>
      <c r="H838" t="str">
        <f>IFERROR(VLOOKUP(G838,compounds!$A:$D,4,FALSE),"")</f>
        <v/>
      </c>
      <c r="I838">
        <v>8983535</v>
      </c>
      <c r="J838" s="4">
        <f t="shared" si="52"/>
        <v>33819902</v>
      </c>
      <c r="K838" s="4">
        <f>VLOOKUP($C838,rosie!$B$7:$D$38,2,FALSE)</f>
        <v>6.61</v>
      </c>
      <c r="L838" s="4">
        <f>VLOOKUP(C838,rosie!$B$7:$F$66,5,FALSE)</f>
        <v>1.37</v>
      </c>
      <c r="M838" s="4">
        <f>VLOOKUP($C838,rosie!$B$7:$D$38,3,FALSE)</f>
        <v>1</v>
      </c>
      <c r="N838" s="4" t="str">
        <f>VLOOKUP($C838,rosie!$B$7:$E$38,4,FALSE)</f>
        <v>l</v>
      </c>
      <c r="O838" s="4">
        <f t="shared" si="55"/>
        <v>0.60278816782145284</v>
      </c>
      <c r="P838" s="4">
        <f>VLOOKUP(A838,RESULTS!$A:$M,13,FALSE)</f>
        <v>1</v>
      </c>
      <c r="Q838" s="4">
        <v>2</v>
      </c>
      <c r="R838" s="4" t="str">
        <f>IF(VLOOKUP(C838,rosie!B:J,8,FALSE)=0,"x_x_x_x",VLOOKUP(C838,rosie!B:J,8,FALSE))</f>
        <v>8_5_31_2023</v>
      </c>
    </row>
    <row r="839" spans="1:18" x14ac:dyDescent="0.2">
      <c r="A839" t="s">
        <v>169</v>
      </c>
      <c r="C839">
        <f t="shared" si="53"/>
        <v>627</v>
      </c>
      <c r="D839" t="str">
        <f t="shared" si="54"/>
        <v>627 (1)</v>
      </c>
      <c r="E839">
        <v>8.9649999999999999</v>
      </c>
      <c r="F839">
        <v>8.9700000000000006</v>
      </c>
      <c r="G839">
        <f>IFERROR(VLOOKUP(F839,'rt.comb'!$A:$B,2,FALSE),F839)</f>
        <v>8.9700000000000006</v>
      </c>
      <c r="H839" t="str">
        <f>IFERROR(VLOOKUP(G839,compounds!$A:$D,4,FALSE),"")</f>
        <v/>
      </c>
      <c r="I839">
        <v>16147375</v>
      </c>
      <c r="J839" s="4">
        <f t="shared" si="52"/>
        <v>33819902</v>
      </c>
      <c r="K839" s="4">
        <f>VLOOKUP($C839,rosie!$B$7:$D$38,2,FALSE)</f>
        <v>6.61</v>
      </c>
      <c r="L839" s="4">
        <f>VLOOKUP(C839,rosie!$B$7:$F$66,5,FALSE)</f>
        <v>1.37</v>
      </c>
      <c r="M839" s="4">
        <f>VLOOKUP($C839,rosie!$B$7:$D$38,3,FALSE)</f>
        <v>1</v>
      </c>
      <c r="N839" s="4" t="str">
        <f>VLOOKUP($C839,rosie!$B$7:$E$38,4,FALSE)</f>
        <v>l</v>
      </c>
      <c r="O839" s="4">
        <f t="shared" si="55"/>
        <v>1.0834762252694436</v>
      </c>
      <c r="P839" s="4">
        <f>VLOOKUP(A839,RESULTS!$A:$M,13,FALSE)</f>
        <v>1</v>
      </c>
      <c r="Q839" s="4">
        <v>2</v>
      </c>
      <c r="R839" s="4" t="str">
        <f>IF(VLOOKUP(C839,rosie!B:J,8,FALSE)=0,"x_x_x_x",VLOOKUP(C839,rosie!B:J,8,FALSE))</f>
        <v>8_5_31_2023</v>
      </c>
    </row>
    <row r="840" spans="1:18" x14ac:dyDescent="0.2">
      <c r="A840" t="s">
        <v>169</v>
      </c>
      <c r="C840">
        <f t="shared" si="53"/>
        <v>627</v>
      </c>
      <c r="D840" t="str">
        <f t="shared" si="54"/>
        <v>627 (1)</v>
      </c>
      <c r="E840">
        <v>9.8290000000000006</v>
      </c>
      <c r="F840">
        <v>9.83</v>
      </c>
      <c r="G840">
        <f>IFERROR(VLOOKUP(F840,'rt.comb'!$A:$B,2,FALSE),F840)</f>
        <v>9.82</v>
      </c>
      <c r="H840" t="str">
        <f>IFERROR(VLOOKUP(G840,compounds!$A:$D,4,FALSE),"")</f>
        <v>sixmethyl</v>
      </c>
      <c r="I840">
        <v>6350156</v>
      </c>
      <c r="J840" s="4">
        <f t="shared" si="52"/>
        <v>33819902</v>
      </c>
      <c r="K840" s="4">
        <f>VLOOKUP($C840,rosie!$B$7:$D$38,2,FALSE)</f>
        <v>6.61</v>
      </c>
      <c r="L840" s="4">
        <f>VLOOKUP(C840,rosie!$B$7:$F$66,5,FALSE)</f>
        <v>1.37</v>
      </c>
      <c r="M840" s="4">
        <f>VLOOKUP($C840,rosie!$B$7:$D$38,3,FALSE)</f>
        <v>1</v>
      </c>
      <c r="N840" s="4" t="str">
        <f>VLOOKUP($C840,rosie!$B$7:$E$38,4,FALSE)</f>
        <v>l</v>
      </c>
      <c r="O840" s="4">
        <f t="shared" si="55"/>
        <v>0.42609049785194869</v>
      </c>
      <c r="P840" s="4">
        <f>VLOOKUP(A840,RESULTS!$A:$M,13,FALSE)</f>
        <v>1</v>
      </c>
      <c r="Q840" s="4">
        <v>2</v>
      </c>
      <c r="R840" s="4" t="str">
        <f>IF(VLOOKUP(C840,rosie!B:J,8,FALSE)=0,"x_x_x_x",VLOOKUP(C840,rosie!B:J,8,FALSE))</f>
        <v>8_5_31_2023</v>
      </c>
    </row>
    <row r="841" spans="1:18" x14ac:dyDescent="0.2">
      <c r="A841" t="s">
        <v>169</v>
      </c>
      <c r="C841">
        <f t="shared" si="53"/>
        <v>627</v>
      </c>
      <c r="D841" t="str">
        <f t="shared" si="54"/>
        <v>627 (1)</v>
      </c>
      <c r="E841">
        <v>9.9120000000000008</v>
      </c>
      <c r="F841">
        <v>9.91</v>
      </c>
      <c r="G841">
        <f>IFERROR(VLOOKUP(F841,'rt.comb'!$A:$B,2,FALSE),F841)</f>
        <v>9.91</v>
      </c>
      <c r="H841" t="str">
        <f>IFERROR(VLOOKUP(G841,compounds!$A:$D,4,FALSE),"")</f>
        <v/>
      </c>
      <c r="I841">
        <v>11938443</v>
      </c>
      <c r="J841" s="4">
        <f t="shared" si="52"/>
        <v>33819902</v>
      </c>
      <c r="K841" s="4">
        <f>VLOOKUP($C841,rosie!$B$7:$D$38,2,FALSE)</f>
        <v>6.61</v>
      </c>
      <c r="L841" s="4">
        <f>VLOOKUP(C841,rosie!$B$7:$F$66,5,FALSE)</f>
        <v>1.37</v>
      </c>
      <c r="M841" s="4">
        <f>VLOOKUP($C841,rosie!$B$7:$D$38,3,FALSE)</f>
        <v>1</v>
      </c>
      <c r="N841" s="4" t="str">
        <f>VLOOKUP($C841,rosie!$B$7:$E$38,4,FALSE)</f>
        <v>l</v>
      </c>
      <c r="O841" s="4">
        <f t="shared" si="55"/>
        <v>0.80106018205648988</v>
      </c>
      <c r="P841" s="4">
        <f>VLOOKUP(A841,RESULTS!$A:$M,13,FALSE)</f>
        <v>1</v>
      </c>
      <c r="Q841" s="4">
        <v>2</v>
      </c>
      <c r="R841" s="4" t="str">
        <f>IF(VLOOKUP(C841,rosie!B:J,8,FALSE)=0,"x_x_x_x",VLOOKUP(C841,rosie!B:J,8,FALSE))</f>
        <v>8_5_31_2023</v>
      </c>
    </row>
    <row r="842" spans="1:18" x14ac:dyDescent="0.2">
      <c r="A842" t="s">
        <v>169</v>
      </c>
      <c r="C842">
        <f t="shared" si="53"/>
        <v>627</v>
      </c>
      <c r="D842" t="str">
        <f t="shared" si="54"/>
        <v>627 (1)</v>
      </c>
      <c r="E842">
        <v>10.317</v>
      </c>
      <c r="F842">
        <v>10.32</v>
      </c>
      <c r="G842">
        <f>IFERROR(VLOOKUP(F842,'rt.comb'!$A:$B,2,FALSE),F842)</f>
        <v>10.31</v>
      </c>
      <c r="H842" t="str">
        <f>IFERROR(VLOOKUP(G842,compounds!$A:$D,4,FALSE),"")</f>
        <v>octanal</v>
      </c>
      <c r="I842">
        <v>23890100</v>
      </c>
      <c r="J842" s="4">
        <f t="shared" si="52"/>
        <v>33819902</v>
      </c>
      <c r="K842" s="4">
        <f>VLOOKUP($C842,rosie!$B$7:$D$38,2,FALSE)</f>
        <v>6.61</v>
      </c>
      <c r="L842" s="4">
        <f>VLOOKUP(C842,rosie!$B$7:$F$66,5,FALSE)</f>
        <v>1.37</v>
      </c>
      <c r="M842" s="4">
        <f>VLOOKUP($C842,rosie!$B$7:$D$38,3,FALSE)</f>
        <v>1</v>
      </c>
      <c r="N842" s="4" t="str">
        <f>VLOOKUP($C842,rosie!$B$7:$E$38,4,FALSE)</f>
        <v>l</v>
      </c>
      <c r="O842" s="4">
        <f t="shared" si="55"/>
        <v>1.603007013171462</v>
      </c>
      <c r="P842" s="4">
        <f>VLOOKUP(A842,RESULTS!$A:$M,13,FALSE)</f>
        <v>1</v>
      </c>
      <c r="Q842" s="4">
        <v>2</v>
      </c>
      <c r="R842" s="4" t="str">
        <f>IF(VLOOKUP(C842,rosie!B:J,8,FALSE)=0,"x_x_x_x",VLOOKUP(C842,rosie!B:J,8,FALSE))</f>
        <v>8_5_31_2023</v>
      </c>
    </row>
    <row r="843" spans="1:18" x14ac:dyDescent="0.2">
      <c r="A843" t="s">
        <v>169</v>
      </c>
      <c r="C843">
        <f t="shared" si="53"/>
        <v>627</v>
      </c>
      <c r="D843" t="str">
        <f t="shared" si="54"/>
        <v>627 (1)</v>
      </c>
      <c r="E843">
        <v>10.465999999999999</v>
      </c>
      <c r="F843">
        <v>10.47</v>
      </c>
      <c r="G843">
        <f>IFERROR(VLOOKUP(F843,'rt.comb'!$A:$B,2,FALSE),F843)</f>
        <v>10.48</v>
      </c>
      <c r="H843" t="str">
        <f>IFERROR(VLOOKUP(G843,compounds!$A:$D,4,FALSE),"")</f>
        <v>z3hex</v>
      </c>
      <c r="I843">
        <v>263396558</v>
      </c>
      <c r="J843" s="4">
        <f t="shared" si="52"/>
        <v>33819902</v>
      </c>
      <c r="K843" s="4">
        <f>VLOOKUP($C843,rosie!$B$7:$D$38,2,FALSE)</f>
        <v>6.61</v>
      </c>
      <c r="L843" s="4">
        <f>VLOOKUP(C843,rosie!$B$7:$F$66,5,FALSE)</f>
        <v>1.37</v>
      </c>
      <c r="M843" s="4">
        <f>VLOOKUP($C843,rosie!$B$7:$D$38,3,FALSE)</f>
        <v>1</v>
      </c>
      <c r="N843" s="4" t="str">
        <f>VLOOKUP($C843,rosie!$B$7:$E$38,4,FALSE)</f>
        <v>l</v>
      </c>
      <c r="O843" s="4">
        <f t="shared" si="55"/>
        <v>17.673702902843594</v>
      </c>
      <c r="P843" s="4">
        <f>VLOOKUP(A843,RESULTS!$A:$M,13,FALSE)</f>
        <v>1</v>
      </c>
      <c r="Q843" s="4">
        <v>2</v>
      </c>
      <c r="R843" s="4" t="str">
        <f>IF(VLOOKUP(C843,rosie!B:J,8,FALSE)=0,"x_x_x_x",VLOOKUP(C843,rosie!B:J,8,FALSE))</f>
        <v>8_5_31_2023</v>
      </c>
    </row>
    <row r="844" spans="1:18" x14ac:dyDescent="0.2">
      <c r="A844" t="s">
        <v>169</v>
      </c>
      <c r="C844">
        <f t="shared" si="53"/>
        <v>627</v>
      </c>
      <c r="D844" t="str">
        <f t="shared" si="54"/>
        <v>627 (1)</v>
      </c>
      <c r="E844">
        <v>12.029</v>
      </c>
      <c r="F844">
        <v>12.03</v>
      </c>
      <c r="G844">
        <f>IFERROR(VLOOKUP(F844,'rt.comb'!$A:$B,2,FALSE),F844)</f>
        <v>12.03</v>
      </c>
      <c r="H844" t="str">
        <f>IFERROR(VLOOKUP(G844,compounds!$A:$D,4,FALSE),"")</f>
        <v/>
      </c>
      <c r="I844">
        <v>5737284</v>
      </c>
      <c r="J844" s="4">
        <f t="shared" si="52"/>
        <v>33819902</v>
      </c>
      <c r="K844" s="4">
        <f>VLOOKUP($C844,rosie!$B$7:$D$38,2,FALSE)</f>
        <v>6.61</v>
      </c>
      <c r="L844" s="4">
        <f>VLOOKUP(C844,rosie!$B$7:$F$66,5,FALSE)</f>
        <v>1.37</v>
      </c>
      <c r="M844" s="4">
        <f>VLOOKUP($C844,rosie!$B$7:$D$38,3,FALSE)</f>
        <v>1</v>
      </c>
      <c r="N844" s="4" t="str">
        <f>VLOOKUP($C844,rosie!$B$7:$E$38,4,FALSE)</f>
        <v>l</v>
      </c>
      <c r="O844" s="4">
        <f t="shared" si="55"/>
        <v>0.38496726629676803</v>
      </c>
      <c r="P844" s="4">
        <f>VLOOKUP(A844,RESULTS!$A:$M,13,FALSE)</f>
        <v>1</v>
      </c>
      <c r="Q844" s="4">
        <v>2</v>
      </c>
      <c r="R844" s="4" t="str">
        <f>IF(VLOOKUP(C844,rosie!B:J,8,FALSE)=0,"x_x_x_x",VLOOKUP(C844,rosie!B:J,8,FALSE))</f>
        <v>8_5_31_2023</v>
      </c>
    </row>
    <row r="845" spans="1:18" x14ac:dyDescent="0.2">
      <c r="A845" t="s">
        <v>169</v>
      </c>
      <c r="C845">
        <f t="shared" si="53"/>
        <v>627</v>
      </c>
      <c r="D845" t="str">
        <f t="shared" si="54"/>
        <v>627 (1)</v>
      </c>
      <c r="E845">
        <v>13.369</v>
      </c>
      <c r="F845">
        <v>13.37</v>
      </c>
      <c r="G845">
        <f>IFERROR(VLOOKUP(F845,'rt.comb'!$A:$B,2,FALSE),F845)</f>
        <v>13.37</v>
      </c>
      <c r="H845" t="str">
        <f>IFERROR(VLOOKUP(G845,compounds!$A:$D,4,FALSE),"")</f>
        <v/>
      </c>
      <c r="I845">
        <v>14627946</v>
      </c>
      <c r="J845" s="4">
        <f t="shared" si="52"/>
        <v>33819902</v>
      </c>
      <c r="K845" s="4">
        <f>VLOOKUP($C845,rosie!$B$7:$D$38,2,FALSE)</f>
        <v>6.61</v>
      </c>
      <c r="L845" s="4">
        <f>VLOOKUP(C845,rosie!$B$7:$F$66,5,FALSE)</f>
        <v>1.37</v>
      </c>
      <c r="M845" s="4">
        <f>VLOOKUP($C845,rosie!$B$7:$D$38,3,FALSE)</f>
        <v>1</v>
      </c>
      <c r="N845" s="4" t="str">
        <f>VLOOKUP($C845,rosie!$B$7:$E$38,4,FALSE)</f>
        <v>l</v>
      </c>
      <c r="O845" s="4">
        <f t="shared" si="55"/>
        <v>0.98152372850232672</v>
      </c>
      <c r="P845" s="4">
        <f>VLOOKUP(A845,RESULTS!$A:$M,13,FALSE)</f>
        <v>1</v>
      </c>
      <c r="Q845" s="4">
        <v>2</v>
      </c>
      <c r="R845" s="4" t="str">
        <f>IF(VLOOKUP(C845,rosie!B:J,8,FALSE)=0,"x_x_x_x",VLOOKUP(C845,rosie!B:J,8,FALSE))</f>
        <v>8_5_31_2023</v>
      </c>
    </row>
    <row r="846" spans="1:18" x14ac:dyDescent="0.2">
      <c r="A846" t="s">
        <v>169</v>
      </c>
      <c r="C846">
        <f t="shared" si="53"/>
        <v>627</v>
      </c>
      <c r="D846" t="str">
        <f t="shared" si="54"/>
        <v>627 (1)</v>
      </c>
      <c r="E846">
        <v>13.513</v>
      </c>
      <c r="F846">
        <v>13.51</v>
      </c>
      <c r="G846">
        <f>IFERROR(VLOOKUP(F846,'rt.comb'!$A:$B,2,FALSE),F846)</f>
        <v>13.51</v>
      </c>
      <c r="H846" t="str">
        <f>IFERROR(VLOOKUP(G846,compounds!$A:$D,4,FALSE),"")</f>
        <v>nonanal</v>
      </c>
      <c r="I846">
        <v>80867545</v>
      </c>
      <c r="J846" s="4">
        <f t="shared" si="52"/>
        <v>33819902</v>
      </c>
      <c r="K846" s="4">
        <f>VLOOKUP($C846,rosie!$B$7:$D$38,2,FALSE)</f>
        <v>6.61</v>
      </c>
      <c r="L846" s="4">
        <f>VLOOKUP(C846,rosie!$B$7:$F$66,5,FALSE)</f>
        <v>1.37</v>
      </c>
      <c r="M846" s="4">
        <f>VLOOKUP($C846,rosie!$B$7:$D$38,3,FALSE)</f>
        <v>1</v>
      </c>
      <c r="N846" s="4" t="str">
        <f>VLOOKUP($C846,rosie!$B$7:$E$38,4,FALSE)</f>
        <v>l</v>
      </c>
      <c r="O846" s="4">
        <f t="shared" si="55"/>
        <v>5.4261489810824903</v>
      </c>
      <c r="P846" s="4">
        <f>VLOOKUP(A846,RESULTS!$A:$M,13,FALSE)</f>
        <v>1</v>
      </c>
      <c r="Q846" s="4">
        <v>2</v>
      </c>
      <c r="R846" s="4" t="str">
        <f>IF(VLOOKUP(C846,rosie!B:J,8,FALSE)=0,"x_x_x_x",VLOOKUP(C846,rosie!B:J,8,FALSE))</f>
        <v>8_5_31_2023</v>
      </c>
    </row>
    <row r="847" spans="1:18" x14ac:dyDescent="0.2">
      <c r="A847" t="s">
        <v>169</v>
      </c>
      <c r="C847">
        <f t="shared" si="53"/>
        <v>627</v>
      </c>
      <c r="D847" t="str">
        <f t="shared" si="54"/>
        <v>627 (1)</v>
      </c>
      <c r="E847">
        <v>16.004000000000001</v>
      </c>
      <c r="F847">
        <v>16</v>
      </c>
      <c r="G847">
        <f>IFERROR(VLOOKUP(F847,'rt.comb'!$A:$B,2,FALSE),F847)</f>
        <v>16</v>
      </c>
      <c r="H847" t="str">
        <f>IFERROR(VLOOKUP(G847,compounds!$A:$D,4,FALSE),"")</f>
        <v>Butanoicacidhexenylester</v>
      </c>
      <c r="I847">
        <v>4951166</v>
      </c>
      <c r="J847" s="4">
        <f t="shared" si="52"/>
        <v>33819902</v>
      </c>
      <c r="K847" s="4">
        <f>VLOOKUP($C847,rosie!$B$7:$D$38,2,FALSE)</f>
        <v>6.61</v>
      </c>
      <c r="L847" s="4">
        <f>VLOOKUP(C847,rosie!$B$7:$F$66,5,FALSE)</f>
        <v>1.37</v>
      </c>
      <c r="M847" s="4">
        <f>VLOOKUP($C847,rosie!$B$7:$D$38,3,FALSE)</f>
        <v>1</v>
      </c>
      <c r="N847" s="4" t="str">
        <f>VLOOKUP($C847,rosie!$B$7:$E$38,4,FALSE)</f>
        <v>l</v>
      </c>
      <c r="O847" s="4">
        <f t="shared" si="55"/>
        <v>0.33221936372707084</v>
      </c>
      <c r="P847" s="4">
        <f>VLOOKUP(A847,RESULTS!$A:$M,13,FALSE)</f>
        <v>1</v>
      </c>
      <c r="Q847" s="4">
        <v>2</v>
      </c>
      <c r="R847" s="4" t="str">
        <f>IF(VLOOKUP(C847,rosie!B:J,8,FALSE)=0,"x_x_x_x",VLOOKUP(C847,rosie!B:J,8,FALSE))</f>
        <v>8_5_31_2023</v>
      </c>
    </row>
    <row r="848" spans="1:18" x14ac:dyDescent="0.2">
      <c r="A848" t="s">
        <v>169</v>
      </c>
      <c r="C848">
        <f t="shared" si="53"/>
        <v>627</v>
      </c>
      <c r="D848" t="str">
        <f t="shared" si="54"/>
        <v>627 (1)</v>
      </c>
      <c r="E848">
        <v>16.213999999999999</v>
      </c>
      <c r="F848">
        <v>16.21</v>
      </c>
      <c r="G848">
        <f>IFERROR(VLOOKUP(F848,'rt.comb'!$A:$B,2,FALSE),F848)</f>
        <v>16.21</v>
      </c>
      <c r="H848" t="str">
        <f>IFERROR(VLOOKUP(G848,compounds!$A:$D,4,FALSE),"")</f>
        <v>methylsalicylate</v>
      </c>
      <c r="I848">
        <v>10516723</v>
      </c>
      <c r="J848" s="4">
        <f t="shared" si="52"/>
        <v>33819902</v>
      </c>
      <c r="K848" s="4">
        <f>VLOOKUP($C848,rosie!$B$7:$D$38,2,FALSE)</f>
        <v>6.61</v>
      </c>
      <c r="L848" s="4">
        <f>VLOOKUP(C848,rosie!$B$7:$F$66,5,FALSE)</f>
        <v>1.37</v>
      </c>
      <c r="M848" s="4">
        <f>VLOOKUP($C848,rosie!$B$7:$D$38,3,FALSE)</f>
        <v>1</v>
      </c>
      <c r="N848" s="4" t="str">
        <f>VLOOKUP($C848,rosie!$B$7:$E$38,4,FALSE)</f>
        <v>l</v>
      </c>
      <c r="O848" s="4">
        <f t="shared" si="55"/>
        <v>0.70566388272052516</v>
      </c>
      <c r="P848" s="4">
        <f>VLOOKUP(A848,RESULTS!$A:$M,13,FALSE)</f>
        <v>1</v>
      </c>
      <c r="Q848" s="4">
        <v>2</v>
      </c>
      <c r="R848" s="4" t="str">
        <f>IF(VLOOKUP(C848,rosie!B:J,8,FALSE)=0,"x_x_x_x",VLOOKUP(C848,rosie!B:J,8,FALSE))</f>
        <v>8_5_31_2023</v>
      </c>
    </row>
    <row r="849" spans="1:18" x14ac:dyDescent="0.2">
      <c r="A849" t="s">
        <v>169</v>
      </c>
      <c r="C849">
        <f t="shared" si="53"/>
        <v>627</v>
      </c>
      <c r="D849" t="str">
        <f t="shared" si="54"/>
        <v>627 (1)</v>
      </c>
      <c r="E849">
        <v>16.548999999999999</v>
      </c>
      <c r="F849">
        <v>16.55</v>
      </c>
      <c r="G849">
        <f>IFERROR(VLOOKUP(F849,'rt.comb'!$A:$B,2,FALSE),F849)</f>
        <v>16.55</v>
      </c>
      <c r="H849" t="str">
        <f>IFERROR(VLOOKUP(G849,compounds!$A:$D,4,FALSE),"")</f>
        <v>decanal</v>
      </c>
      <c r="I849">
        <v>82021281</v>
      </c>
      <c r="J849" s="4">
        <f t="shared" si="52"/>
        <v>33819902</v>
      </c>
      <c r="K849" s="4">
        <f>VLOOKUP($C849,rosie!$B$7:$D$38,2,FALSE)</f>
        <v>6.61</v>
      </c>
      <c r="L849" s="4">
        <f>VLOOKUP(C849,rosie!$B$7:$F$66,5,FALSE)</f>
        <v>1.37</v>
      </c>
      <c r="M849" s="4">
        <f>VLOOKUP($C849,rosie!$B$7:$D$38,3,FALSE)</f>
        <v>1</v>
      </c>
      <c r="N849" s="4" t="str">
        <f>VLOOKUP($C849,rosie!$B$7:$E$38,4,FALSE)</f>
        <v>l</v>
      </c>
      <c r="O849" s="4">
        <f t="shared" si="55"/>
        <v>5.5035637637476276</v>
      </c>
      <c r="P849" s="4">
        <f>VLOOKUP(A849,RESULTS!$A:$M,13,FALSE)</f>
        <v>1</v>
      </c>
      <c r="Q849" s="4">
        <v>2</v>
      </c>
      <c r="R849" s="4" t="str">
        <f>IF(VLOOKUP(C849,rosie!B:J,8,FALSE)=0,"x_x_x_x",VLOOKUP(C849,rosie!B:J,8,FALSE))</f>
        <v>8_5_31_2023</v>
      </c>
    </row>
    <row r="850" spans="1:18" x14ac:dyDescent="0.2">
      <c r="A850" t="s">
        <v>169</v>
      </c>
      <c r="C850">
        <f t="shared" si="53"/>
        <v>627</v>
      </c>
      <c r="D850" t="str">
        <f t="shared" si="54"/>
        <v>627 (1)</v>
      </c>
      <c r="E850">
        <v>17.433</v>
      </c>
      <c r="F850">
        <v>17.43</v>
      </c>
      <c r="G850">
        <f>IFERROR(VLOOKUP(F850,'rt.comb'!$A:$B,2,FALSE),F850)</f>
        <v>17.43</v>
      </c>
      <c r="H850" t="str">
        <f>IFERROR(VLOOKUP(G850,compounds!$A:$D,4,FALSE),"")</f>
        <v>cisthreehexiso</v>
      </c>
      <c r="I850">
        <v>12610451</v>
      </c>
      <c r="J850" s="4">
        <f t="shared" si="52"/>
        <v>33819902</v>
      </c>
      <c r="K850" s="4">
        <f>VLOOKUP($C850,rosie!$B$7:$D$38,2,FALSE)</f>
        <v>6.61</v>
      </c>
      <c r="L850" s="4">
        <f>VLOOKUP(C850,rosie!$B$7:$F$66,5,FALSE)</f>
        <v>1.37</v>
      </c>
      <c r="M850" s="4">
        <f>VLOOKUP($C850,rosie!$B$7:$D$38,3,FALSE)</f>
        <v>1</v>
      </c>
      <c r="N850" s="4" t="str">
        <f>VLOOKUP($C850,rosie!$B$7:$E$38,4,FALSE)</f>
        <v>l</v>
      </c>
      <c r="O850" s="4">
        <f t="shared" si="55"/>
        <v>0.84615139293075703</v>
      </c>
      <c r="P850" s="4">
        <f>VLOOKUP(A850,RESULTS!$A:$M,13,FALSE)</f>
        <v>1</v>
      </c>
      <c r="Q850" s="4">
        <v>2</v>
      </c>
      <c r="R850" s="4" t="str">
        <f>IF(VLOOKUP(C850,rosie!B:J,8,FALSE)=0,"x_x_x_x",VLOOKUP(C850,rosie!B:J,8,FALSE))</f>
        <v>8_5_31_2023</v>
      </c>
    </row>
    <row r="851" spans="1:18" x14ac:dyDescent="0.2">
      <c r="A851" t="s">
        <v>169</v>
      </c>
      <c r="C851">
        <f t="shared" si="53"/>
        <v>627</v>
      </c>
      <c r="D851" t="str">
        <f t="shared" si="54"/>
        <v>627 (1)</v>
      </c>
      <c r="E851">
        <v>18.18</v>
      </c>
      <c r="F851">
        <v>18.18</v>
      </c>
      <c r="G851">
        <f>IFERROR(VLOOKUP(F851,'rt.comb'!$A:$B,2,FALSE),F851)</f>
        <v>18.18</v>
      </c>
      <c r="H851" t="str">
        <f>IFERROR(VLOOKUP(G851,compounds!$A:$D,4,FALSE),"")</f>
        <v>methylacetophenone</v>
      </c>
      <c r="I851">
        <v>9338669</v>
      </c>
      <c r="J851" s="4">
        <f t="shared" si="52"/>
        <v>33819902</v>
      </c>
      <c r="K851" s="4">
        <f>VLOOKUP($C851,rosie!$B$7:$D$38,2,FALSE)</f>
        <v>6.61</v>
      </c>
      <c r="L851" s="4">
        <f>VLOOKUP(C851,rosie!$B$7:$F$66,5,FALSE)</f>
        <v>1.37</v>
      </c>
      <c r="M851" s="4">
        <f>VLOOKUP($C851,rosie!$B$7:$D$38,3,FALSE)</f>
        <v>1</v>
      </c>
      <c r="N851" s="4" t="str">
        <f>VLOOKUP($C851,rosie!$B$7:$E$38,4,FALSE)</f>
        <v>l</v>
      </c>
      <c r="O851" s="4">
        <f t="shared" si="55"/>
        <v>0.62661738128709898</v>
      </c>
      <c r="P851" s="4">
        <f>VLOOKUP(A851,RESULTS!$A:$M,13,FALSE)</f>
        <v>1</v>
      </c>
      <c r="Q851" s="4">
        <v>2</v>
      </c>
      <c r="R851" s="4" t="str">
        <f>IF(VLOOKUP(C851,rosie!B:J,8,FALSE)=0,"x_x_x_x",VLOOKUP(C851,rosie!B:J,8,FALSE))</f>
        <v>8_5_31_2023</v>
      </c>
    </row>
    <row r="852" spans="1:18" x14ac:dyDescent="0.2">
      <c r="A852" t="s">
        <v>169</v>
      </c>
      <c r="C852">
        <f t="shared" si="53"/>
        <v>627</v>
      </c>
      <c r="D852" t="str">
        <f t="shared" si="54"/>
        <v>627 (1)</v>
      </c>
      <c r="E852">
        <v>18.593</v>
      </c>
      <c r="F852">
        <v>18.59</v>
      </c>
      <c r="G852">
        <f>IFERROR(VLOOKUP(F852,'rt.comb'!$A:$B,2,FALSE),F852)</f>
        <v>18.59</v>
      </c>
      <c r="H852" t="str">
        <f>IFERROR(VLOOKUP(G852,compounds!$A:$D,4,FALSE),"")</f>
        <v/>
      </c>
      <c r="I852">
        <v>3231984</v>
      </c>
      <c r="J852" s="4">
        <f t="shared" si="52"/>
        <v>33819902</v>
      </c>
      <c r="K852" s="4">
        <f>VLOOKUP($C852,rosie!$B$7:$D$38,2,FALSE)</f>
        <v>6.61</v>
      </c>
      <c r="L852" s="4">
        <f>VLOOKUP(C852,rosie!$B$7:$F$66,5,FALSE)</f>
        <v>1.37</v>
      </c>
      <c r="M852" s="4">
        <f>VLOOKUP($C852,rosie!$B$7:$D$38,3,FALSE)</f>
        <v>1</v>
      </c>
      <c r="N852" s="4" t="str">
        <f>VLOOKUP($C852,rosie!$B$7:$E$38,4,FALSE)</f>
        <v>l</v>
      </c>
      <c r="O852" s="4">
        <f t="shared" si="55"/>
        <v>0.21686359699029953</v>
      </c>
      <c r="P852" s="4">
        <f>VLOOKUP(A852,RESULTS!$A:$M,13,FALSE)</f>
        <v>1</v>
      </c>
      <c r="Q852" s="4">
        <v>2</v>
      </c>
      <c r="R852" s="4" t="str">
        <f>IF(VLOOKUP(C852,rosie!B:J,8,FALSE)=0,"x_x_x_x",VLOOKUP(C852,rosie!B:J,8,FALSE))</f>
        <v>8_5_31_2023</v>
      </c>
    </row>
    <row r="853" spans="1:18" x14ac:dyDescent="0.2">
      <c r="A853" t="s">
        <v>169</v>
      </c>
      <c r="C853">
        <f t="shared" si="53"/>
        <v>627</v>
      </c>
      <c r="D853" t="str">
        <f t="shared" si="54"/>
        <v>627 (1)</v>
      </c>
      <c r="E853">
        <v>18.696000000000002</v>
      </c>
      <c r="F853">
        <v>18.7</v>
      </c>
      <c r="G853">
        <f>IFERROR(VLOOKUP(F853,'rt.comb'!$A:$B,2,FALSE),F853)</f>
        <v>18.690000000000001</v>
      </c>
      <c r="H853" t="str">
        <f>IFERROR(VLOOKUP(G853,compounds!$A:$D,4,FALSE),"")</f>
        <v/>
      </c>
      <c r="I853">
        <v>6410036</v>
      </c>
      <c r="J853" s="4">
        <f t="shared" si="52"/>
        <v>33819902</v>
      </c>
      <c r="K853" s="4">
        <f>VLOOKUP($C853,rosie!$B$7:$D$38,2,FALSE)</f>
        <v>6.61</v>
      </c>
      <c r="L853" s="4">
        <f>VLOOKUP(C853,rosie!$B$7:$F$66,5,FALSE)</f>
        <v>1.37</v>
      </c>
      <c r="M853" s="4">
        <f>VLOOKUP($C853,rosie!$B$7:$D$38,3,FALSE)</f>
        <v>1</v>
      </c>
      <c r="N853" s="4" t="str">
        <f>VLOOKUP($C853,rosie!$B$7:$E$38,4,FALSE)</f>
        <v>l</v>
      </c>
      <c r="O853" s="4">
        <f t="shared" si="55"/>
        <v>0.43010839898876718</v>
      </c>
      <c r="P853" s="4">
        <f>VLOOKUP(A853,RESULTS!$A:$M,13,FALSE)</f>
        <v>1</v>
      </c>
      <c r="Q853" s="4">
        <v>2</v>
      </c>
      <c r="R853" s="4" t="str">
        <f>IF(VLOOKUP(C853,rosie!B:J,8,FALSE)=0,"x_x_x_x",VLOOKUP(C853,rosie!B:J,8,FALSE))</f>
        <v>8_5_31_2023</v>
      </c>
    </row>
    <row r="854" spans="1:18" x14ac:dyDescent="0.2">
      <c r="A854" t="s">
        <v>169</v>
      </c>
      <c r="C854">
        <f t="shared" si="53"/>
        <v>627</v>
      </c>
      <c r="D854" t="str">
        <f t="shared" si="54"/>
        <v>627 (1)</v>
      </c>
      <c r="E854">
        <v>18.991</v>
      </c>
      <c r="F854">
        <v>18.989999999999998</v>
      </c>
      <c r="G854">
        <f>IFERROR(VLOOKUP(F854,'rt.comb'!$A:$B,2,FALSE),F854)</f>
        <v>18.989999999999998</v>
      </c>
      <c r="H854" t="str">
        <f>IFERROR(VLOOKUP(G854,compounds!$A:$D,4,FALSE),"")</f>
        <v>methylnaphthalene</v>
      </c>
      <c r="I854">
        <v>16564782</v>
      </c>
      <c r="J854" s="4">
        <f t="shared" si="52"/>
        <v>33819902</v>
      </c>
      <c r="K854" s="4">
        <f>VLOOKUP($C854,rosie!$B$7:$D$38,2,FALSE)</f>
        <v>6.61</v>
      </c>
      <c r="L854" s="4">
        <f>VLOOKUP(C854,rosie!$B$7:$F$66,5,FALSE)</f>
        <v>1.37</v>
      </c>
      <c r="M854" s="4">
        <f>VLOOKUP($C854,rosie!$B$7:$D$38,3,FALSE)</f>
        <v>1</v>
      </c>
      <c r="N854" s="4" t="str">
        <f>VLOOKUP($C854,rosie!$B$7:$E$38,4,FALSE)</f>
        <v>l</v>
      </c>
      <c r="O854" s="4">
        <f t="shared" si="55"/>
        <v>1.1114839082991028</v>
      </c>
      <c r="P854" s="4">
        <f>VLOOKUP(A854,RESULTS!$A:$M,13,FALSE)</f>
        <v>1</v>
      </c>
      <c r="Q854" s="4">
        <v>2</v>
      </c>
      <c r="R854" s="4" t="str">
        <f>IF(VLOOKUP(C854,rosie!B:J,8,FALSE)=0,"x_x_x_x",VLOOKUP(C854,rosie!B:J,8,FALSE))</f>
        <v>8_5_31_2023</v>
      </c>
    </row>
    <row r="855" spans="1:18" x14ac:dyDescent="0.2">
      <c r="A855" t="s">
        <v>169</v>
      </c>
      <c r="C855">
        <f t="shared" si="53"/>
        <v>627</v>
      </c>
      <c r="D855" t="str">
        <f t="shared" si="54"/>
        <v>627 (1)</v>
      </c>
      <c r="E855">
        <v>19.401</v>
      </c>
      <c r="F855">
        <v>19.399999999999999</v>
      </c>
      <c r="G855">
        <f>IFERROR(VLOOKUP(F855,'rt.comb'!$A:$B,2,FALSE),F855)</f>
        <v>19.399999999999999</v>
      </c>
      <c r="H855" t="str">
        <f>IFERROR(VLOOKUP(G855,compounds!$A:$D,4,FALSE),"")</f>
        <v>undecanal_c</v>
      </c>
      <c r="I855">
        <v>8054979</v>
      </c>
      <c r="J855" s="4">
        <f t="shared" si="52"/>
        <v>33819902</v>
      </c>
      <c r="K855" s="4">
        <f>VLOOKUP($C855,rosie!$B$7:$D$38,2,FALSE)</f>
        <v>6.61</v>
      </c>
      <c r="L855" s="4">
        <f>VLOOKUP(C855,rosie!$B$7:$F$66,5,FALSE)</f>
        <v>1.37</v>
      </c>
      <c r="M855" s="4">
        <f>VLOOKUP($C855,rosie!$B$7:$D$38,3,FALSE)</f>
        <v>1</v>
      </c>
      <c r="N855" s="4" t="str">
        <f>VLOOKUP($C855,rosie!$B$7:$E$38,4,FALSE)</f>
        <v>l</v>
      </c>
      <c r="O855" s="4">
        <f t="shared" si="55"/>
        <v>0.54048278692633567</v>
      </c>
      <c r="P855" s="4">
        <f>VLOOKUP(A855,RESULTS!$A:$M,13,FALSE)</f>
        <v>1</v>
      </c>
      <c r="Q855" s="4">
        <v>2</v>
      </c>
      <c r="R855" s="4" t="str">
        <f>IF(VLOOKUP(C855,rosie!B:J,8,FALSE)=0,"x_x_x_x",VLOOKUP(C855,rosie!B:J,8,FALSE))</f>
        <v>8_5_31_2023</v>
      </c>
    </row>
    <row r="856" spans="1:18" x14ac:dyDescent="0.2">
      <c r="A856" t="s">
        <v>169</v>
      </c>
      <c r="C856">
        <f t="shared" si="53"/>
        <v>627</v>
      </c>
      <c r="D856" t="str">
        <f t="shared" si="54"/>
        <v>627 (1)</v>
      </c>
      <c r="E856">
        <v>19.452999999999999</v>
      </c>
      <c r="F856">
        <v>19.45</v>
      </c>
      <c r="G856">
        <f>IFERROR(VLOOKUP(F856,'rt.comb'!$A:$B,2,FALSE),F856)</f>
        <v>19.45</v>
      </c>
      <c r="H856" t="str">
        <f>IFERROR(VLOOKUP(G856,compounds!$A:$D,4,FALSE),"")</f>
        <v/>
      </c>
      <c r="I856">
        <v>11237195</v>
      </c>
      <c r="J856" s="4">
        <f t="shared" si="52"/>
        <v>33819902</v>
      </c>
      <c r="K856" s="4">
        <f>VLOOKUP($C856,rosie!$B$7:$D$38,2,FALSE)</f>
        <v>6.61</v>
      </c>
      <c r="L856" s="4">
        <f>VLOOKUP(C856,rosie!$B$7:$F$66,5,FALSE)</f>
        <v>1.37</v>
      </c>
      <c r="M856" s="4">
        <f>VLOOKUP($C856,rosie!$B$7:$D$38,3,FALSE)</f>
        <v>1</v>
      </c>
      <c r="N856" s="4" t="str">
        <f>VLOOKUP($C856,rosie!$B$7:$E$38,4,FALSE)</f>
        <v>l</v>
      </c>
      <c r="O856" s="4">
        <f t="shared" si="55"/>
        <v>0.75400699006598082</v>
      </c>
      <c r="P856" s="4">
        <f>VLOOKUP(A856,RESULTS!$A:$M,13,FALSE)</f>
        <v>1</v>
      </c>
      <c r="Q856" s="4">
        <v>2</v>
      </c>
      <c r="R856" s="4" t="str">
        <f>IF(VLOOKUP(C856,rosie!B:J,8,FALSE)=0,"x_x_x_x",VLOOKUP(C856,rosie!B:J,8,FALSE))</f>
        <v>8_5_31_2023</v>
      </c>
    </row>
    <row r="857" spans="1:18" x14ac:dyDescent="0.2">
      <c r="A857" t="s">
        <v>169</v>
      </c>
      <c r="C857">
        <f t="shared" si="53"/>
        <v>627</v>
      </c>
      <c r="D857" t="str">
        <f t="shared" si="54"/>
        <v>627 (1)</v>
      </c>
      <c r="E857">
        <v>19.503</v>
      </c>
      <c r="F857">
        <v>19.5</v>
      </c>
      <c r="G857">
        <f>IFERROR(VLOOKUP(F857,'rt.comb'!$A:$B,2,FALSE),F857)</f>
        <v>19.5</v>
      </c>
      <c r="H857" t="str">
        <f>IFERROR(VLOOKUP(G857,compounds!$A:$D,4,FALSE),"")</f>
        <v>standard</v>
      </c>
      <c r="I857">
        <v>33819902</v>
      </c>
      <c r="J857" s="4">
        <f t="shared" si="52"/>
        <v>33819902</v>
      </c>
      <c r="K857" s="4">
        <f>VLOOKUP($C857,rosie!$B$7:$D$38,2,FALSE)</f>
        <v>6.61</v>
      </c>
      <c r="L857" s="4">
        <f>VLOOKUP(C857,rosie!$B$7:$F$66,5,FALSE)</f>
        <v>1.37</v>
      </c>
      <c r="M857" s="4">
        <f>VLOOKUP($C857,rosie!$B$7:$D$38,3,FALSE)</f>
        <v>1</v>
      </c>
      <c r="N857" s="4" t="str">
        <f>VLOOKUP($C857,rosie!$B$7:$E$38,4,FALSE)</f>
        <v>l</v>
      </c>
      <c r="O857" s="4">
        <f t="shared" si="55"/>
        <v>2.2692889561270801</v>
      </c>
      <c r="P857" s="4">
        <f>VLOOKUP(A857,RESULTS!$A:$M,13,FALSE)</f>
        <v>1</v>
      </c>
      <c r="Q857" s="4">
        <v>2</v>
      </c>
      <c r="R857" s="4" t="str">
        <f>IF(VLOOKUP(C857,rosie!B:J,8,FALSE)=0,"x_x_x_x",VLOOKUP(C857,rosie!B:J,8,FALSE))</f>
        <v>8_5_31_2023</v>
      </c>
    </row>
    <row r="858" spans="1:18" x14ac:dyDescent="0.2">
      <c r="A858" t="s">
        <v>169</v>
      </c>
      <c r="C858">
        <f t="shared" si="53"/>
        <v>627</v>
      </c>
      <c r="D858" t="str">
        <f t="shared" si="54"/>
        <v>627 (1)</v>
      </c>
      <c r="E858">
        <v>21.837</v>
      </c>
      <c r="F858">
        <v>21.84</v>
      </c>
      <c r="G858">
        <f>IFERROR(VLOOKUP(F858,'rt.comb'!$A:$B,2,FALSE),F858)</f>
        <v>21.84</v>
      </c>
      <c r="H858" t="str">
        <f>IFERROR(VLOOKUP(G858,compounds!$A:$D,4,FALSE),"")</f>
        <v>tetradecane</v>
      </c>
      <c r="I858">
        <v>2956459</v>
      </c>
      <c r="J858" s="4">
        <f t="shared" si="52"/>
        <v>33819902</v>
      </c>
      <c r="K858" s="4">
        <f>VLOOKUP($C858,rosie!$B$7:$D$38,2,FALSE)</f>
        <v>6.61</v>
      </c>
      <c r="L858" s="4">
        <f>VLOOKUP(C858,rosie!$B$7:$F$66,5,FALSE)</f>
        <v>1.37</v>
      </c>
      <c r="M858" s="4">
        <f>VLOOKUP($C858,rosie!$B$7:$D$38,3,FALSE)</f>
        <v>1</v>
      </c>
      <c r="N858" s="4" t="str">
        <f>VLOOKUP($C858,rosie!$B$7:$E$38,4,FALSE)</f>
        <v>l</v>
      </c>
      <c r="O858" s="4">
        <f t="shared" si="55"/>
        <v>0.19837608512119614</v>
      </c>
      <c r="P858" s="4">
        <f>VLOOKUP(A858,RESULTS!$A:$M,13,FALSE)</f>
        <v>1</v>
      </c>
      <c r="Q858" s="4">
        <v>2</v>
      </c>
      <c r="R858" s="4" t="str">
        <f>IF(VLOOKUP(C858,rosie!B:J,8,FALSE)=0,"x_x_x_x",VLOOKUP(C858,rosie!B:J,8,FALSE))</f>
        <v>8_5_31_2023</v>
      </c>
    </row>
    <row r="859" spans="1:18" x14ac:dyDescent="0.2">
      <c r="A859" t="s">
        <v>169</v>
      </c>
      <c r="C859">
        <f t="shared" si="53"/>
        <v>627</v>
      </c>
      <c r="D859" t="str">
        <f t="shared" si="54"/>
        <v>627 (1)</v>
      </c>
      <c r="E859">
        <v>22.077999999999999</v>
      </c>
      <c r="F859">
        <v>22.08</v>
      </c>
      <c r="G859">
        <f>IFERROR(VLOOKUP(F859,'rt.comb'!$A:$B,2,FALSE),F859)</f>
        <v>22.07</v>
      </c>
      <c r="H859" t="str">
        <f>IFERROR(VLOOKUP(G859,compounds!$A:$D,4,FALSE),"")</f>
        <v>dodecanal</v>
      </c>
      <c r="I859">
        <v>6979426</v>
      </c>
      <c r="J859" s="4">
        <f t="shared" si="52"/>
        <v>33819902</v>
      </c>
      <c r="K859" s="4">
        <f>VLOOKUP($C859,rosie!$B$7:$D$38,2,FALSE)</f>
        <v>6.61</v>
      </c>
      <c r="L859" s="4">
        <f>VLOOKUP(C859,rosie!$B$7:$F$66,5,FALSE)</f>
        <v>1.37</v>
      </c>
      <c r="M859" s="4">
        <f>VLOOKUP($C859,rosie!$B$7:$D$38,3,FALSE)</f>
        <v>1</v>
      </c>
      <c r="N859" s="4" t="str">
        <f>VLOOKUP($C859,rosie!$B$7:$E$38,4,FALSE)</f>
        <v>l</v>
      </c>
      <c r="O859" s="4">
        <f t="shared" si="55"/>
        <v>0.46831402237375497</v>
      </c>
      <c r="P859" s="4">
        <f>VLOOKUP(A859,RESULTS!$A:$M,13,FALSE)</f>
        <v>1</v>
      </c>
      <c r="Q859" s="4">
        <v>2</v>
      </c>
      <c r="R859" s="4" t="str">
        <f>IF(VLOOKUP(C859,rosie!B:J,8,FALSE)=0,"x_x_x_x",VLOOKUP(C859,rosie!B:J,8,FALSE))</f>
        <v>8_5_31_2023</v>
      </c>
    </row>
    <row r="860" spans="1:18" x14ac:dyDescent="0.2">
      <c r="A860" t="s">
        <v>169</v>
      </c>
      <c r="C860">
        <f t="shared" si="53"/>
        <v>627</v>
      </c>
      <c r="D860" t="str">
        <f t="shared" si="54"/>
        <v>627 (1)</v>
      </c>
      <c r="E860">
        <v>22.285</v>
      </c>
      <c r="F860">
        <v>22.29</v>
      </c>
      <c r="G860">
        <f>IFERROR(VLOOKUP(F860,'rt.comb'!$A:$B,2,FALSE),F860)</f>
        <v>22.29</v>
      </c>
      <c r="H860" t="str">
        <f>IFERROR(VLOOKUP(G860,compounds!$A:$D,4,FALSE),"")</f>
        <v>tetramethyldiol</v>
      </c>
      <c r="I860">
        <v>9983182</v>
      </c>
      <c r="J860" s="4">
        <f t="shared" si="52"/>
        <v>33819902</v>
      </c>
      <c r="K860" s="4">
        <f>VLOOKUP($C860,rosie!$B$7:$D$38,2,FALSE)</f>
        <v>6.61</v>
      </c>
      <c r="L860" s="4">
        <f>VLOOKUP(C860,rosie!$B$7:$F$66,5,FALSE)</f>
        <v>1.37</v>
      </c>
      <c r="M860" s="4">
        <f>VLOOKUP($C860,rosie!$B$7:$D$38,3,FALSE)</f>
        <v>1</v>
      </c>
      <c r="N860" s="4" t="str">
        <f>VLOOKUP($C860,rosie!$B$7:$E$38,4,FALSE)</f>
        <v>l</v>
      </c>
      <c r="O860" s="4">
        <f t="shared" si="55"/>
        <v>0.66986369917945532</v>
      </c>
      <c r="P860" s="4">
        <f>VLOOKUP(A860,RESULTS!$A:$M,13,FALSE)</f>
        <v>1</v>
      </c>
      <c r="Q860" s="4">
        <v>2</v>
      </c>
      <c r="R860" s="4" t="str">
        <f>IF(VLOOKUP(C860,rosie!B:J,8,FALSE)=0,"x_x_x_x",VLOOKUP(C860,rosie!B:J,8,FALSE))</f>
        <v>8_5_31_2023</v>
      </c>
    </row>
    <row r="861" spans="1:18" x14ac:dyDescent="0.2">
      <c r="A861" t="s">
        <v>169</v>
      </c>
      <c r="C861">
        <f t="shared" si="53"/>
        <v>627</v>
      </c>
      <c r="D861" t="str">
        <f t="shared" si="54"/>
        <v>627 (1)</v>
      </c>
      <c r="E861">
        <v>23.198</v>
      </c>
      <c r="F861">
        <v>23.2</v>
      </c>
      <c r="G861">
        <f>IFERROR(VLOOKUP(F861,'rt.comb'!$A:$B,2,FALSE),F861)</f>
        <v>23.2</v>
      </c>
      <c r="H861" t="str">
        <f>IFERROR(VLOOKUP(G861,compounds!$A:$D,4,FALSE),"")</f>
        <v/>
      </c>
      <c r="I861">
        <v>7245077</v>
      </c>
      <c r="J861" s="4">
        <f t="shared" si="52"/>
        <v>33819902</v>
      </c>
      <c r="K861" s="4">
        <f>VLOOKUP($C861,rosie!$B$7:$D$38,2,FALSE)</f>
        <v>6.61</v>
      </c>
      <c r="L861" s="4">
        <f>VLOOKUP(C861,rosie!$B$7:$F$66,5,FALSE)</f>
        <v>1.37</v>
      </c>
      <c r="M861" s="4">
        <f>VLOOKUP($C861,rosie!$B$7:$D$38,3,FALSE)</f>
        <v>1</v>
      </c>
      <c r="N861" s="4" t="str">
        <f>VLOOKUP($C861,rosie!$B$7:$E$38,4,FALSE)</f>
        <v>l</v>
      </c>
      <c r="O861" s="4">
        <f t="shared" si="55"/>
        <v>0.48613899657043114</v>
      </c>
      <c r="P861" s="4">
        <f>VLOOKUP(A861,RESULTS!$A:$M,13,FALSE)</f>
        <v>1</v>
      </c>
      <c r="Q861" s="4">
        <v>2</v>
      </c>
      <c r="R861" s="4" t="str">
        <f>IF(VLOOKUP(C861,rosie!B:J,8,FALSE)=0,"x_x_x_x",VLOOKUP(C861,rosie!B:J,8,FALSE))</f>
        <v>8_5_31_2023</v>
      </c>
    </row>
    <row r="862" spans="1:18" x14ac:dyDescent="0.2">
      <c r="A862" t="s">
        <v>169</v>
      </c>
      <c r="C862">
        <f t="shared" si="53"/>
        <v>627</v>
      </c>
      <c r="D862" t="str">
        <f t="shared" si="54"/>
        <v>627 (1)</v>
      </c>
      <c r="E862">
        <v>24.332999999999998</v>
      </c>
      <c r="F862">
        <v>24.33</v>
      </c>
      <c r="G862">
        <f>IFERROR(VLOOKUP(F862,'rt.comb'!$A:$B,2,FALSE),F862)</f>
        <v>24.33</v>
      </c>
      <c r="H862" t="str">
        <f>IFERROR(VLOOKUP(G862,compounds!$A:$D,4,FALSE),"")</f>
        <v>pentadecane</v>
      </c>
      <c r="I862">
        <v>10762511</v>
      </c>
      <c r="J862" s="4">
        <f t="shared" si="52"/>
        <v>33819902</v>
      </c>
      <c r="K862" s="4">
        <f>VLOOKUP($C862,rosie!$B$7:$D$38,2,FALSE)</f>
        <v>6.61</v>
      </c>
      <c r="L862" s="4">
        <f>VLOOKUP(C862,rosie!$B$7:$F$66,5,FALSE)</f>
        <v>1.37</v>
      </c>
      <c r="M862" s="4">
        <f>VLOOKUP($C862,rosie!$B$7:$D$38,3,FALSE)</f>
        <v>1</v>
      </c>
      <c r="N862" s="4" t="str">
        <f>VLOOKUP($C862,rosie!$B$7:$E$38,4,FALSE)</f>
        <v>l</v>
      </c>
      <c r="O862" s="4">
        <f t="shared" si="55"/>
        <v>0.72215606516234776</v>
      </c>
      <c r="P862" s="4">
        <f>VLOOKUP(A862,RESULTS!$A:$M,13,FALSE)</f>
        <v>1</v>
      </c>
      <c r="Q862" s="4">
        <v>2</v>
      </c>
      <c r="R862" s="4" t="str">
        <f>IF(VLOOKUP(C862,rosie!B:J,8,FALSE)=0,"x_x_x_x",VLOOKUP(C862,rosie!B:J,8,FALSE))</f>
        <v>8_5_31_2023</v>
      </c>
    </row>
    <row r="863" spans="1:18" x14ac:dyDescent="0.2">
      <c r="A863" t="s">
        <v>169</v>
      </c>
      <c r="C863">
        <f t="shared" si="53"/>
        <v>627</v>
      </c>
      <c r="D863" t="str">
        <f t="shared" si="54"/>
        <v>627 (1)</v>
      </c>
      <c r="E863">
        <v>24.605</v>
      </c>
      <c r="F863">
        <v>24.61</v>
      </c>
      <c r="G863">
        <f>IFERROR(VLOOKUP(F863,'rt.comb'!$A:$B,2,FALSE),F863)</f>
        <v>24.6</v>
      </c>
      <c r="H863" t="str">
        <f>IFERROR(VLOOKUP(G863,compounds!$A:$D,4,FALSE),"")</f>
        <v>tridecanal</v>
      </c>
      <c r="I863">
        <v>5363961</v>
      </c>
      <c r="J863" s="4">
        <f t="shared" si="52"/>
        <v>33819902</v>
      </c>
      <c r="K863" s="4">
        <f>VLOOKUP($C863,rosie!$B$7:$D$38,2,FALSE)</f>
        <v>6.61</v>
      </c>
      <c r="L863" s="4">
        <f>VLOOKUP(C863,rosie!$B$7:$F$66,5,FALSE)</f>
        <v>1.37</v>
      </c>
      <c r="M863" s="4">
        <f>VLOOKUP($C863,rosie!$B$7:$D$38,3,FALSE)</f>
        <v>1</v>
      </c>
      <c r="N863" s="4" t="str">
        <f>VLOOKUP($C863,rosie!$B$7:$E$38,4,FALSE)</f>
        <v>l</v>
      </c>
      <c r="O863" s="4">
        <f t="shared" si="55"/>
        <v>0.35991758516616545</v>
      </c>
      <c r="P863" s="4">
        <f>VLOOKUP(A863,RESULTS!$A:$M,13,FALSE)</f>
        <v>1</v>
      </c>
      <c r="Q863" s="4">
        <v>2</v>
      </c>
      <c r="R863" s="4" t="str">
        <f>IF(VLOOKUP(C863,rosie!B:J,8,FALSE)=0,"x_x_x_x",VLOOKUP(C863,rosie!B:J,8,FALSE))</f>
        <v>8_5_31_2023</v>
      </c>
    </row>
    <row r="864" spans="1:18" x14ac:dyDescent="0.2">
      <c r="A864" t="s">
        <v>169</v>
      </c>
      <c r="C864">
        <f t="shared" si="53"/>
        <v>627</v>
      </c>
      <c r="D864" t="str">
        <f t="shared" si="54"/>
        <v>627 (1)</v>
      </c>
      <c r="E864">
        <v>26.994</v>
      </c>
      <c r="F864">
        <v>26.99</v>
      </c>
      <c r="G864">
        <f>IFERROR(VLOOKUP(F864,'rt.comb'!$A:$B,2,FALSE),F864)</f>
        <v>26.99</v>
      </c>
      <c r="H864" t="str">
        <f>IFERROR(VLOOKUP(G864,compounds!$A:$D,4,FALSE),"")</f>
        <v>tetradecanal</v>
      </c>
      <c r="I864">
        <v>3602119</v>
      </c>
      <c r="J864" s="4">
        <f t="shared" si="52"/>
        <v>33819902</v>
      </c>
      <c r="K864" s="4">
        <f>VLOOKUP($C864,rosie!$B$7:$D$38,2,FALSE)</f>
        <v>6.61</v>
      </c>
      <c r="L864" s="4">
        <f>VLOOKUP(C864,rosie!$B$7:$F$66,5,FALSE)</f>
        <v>1.37</v>
      </c>
      <c r="M864" s="4">
        <f>VLOOKUP($C864,rosie!$B$7:$D$38,3,FALSE)</f>
        <v>1</v>
      </c>
      <c r="N864" s="4" t="str">
        <f>VLOOKUP($C864,rosie!$B$7:$E$38,4,FALSE)</f>
        <v>l</v>
      </c>
      <c r="O864" s="4">
        <f t="shared" si="55"/>
        <v>0.24169936581588919</v>
      </c>
      <c r="P864" s="4">
        <f>VLOOKUP(A864,RESULTS!$A:$M,13,FALSE)</f>
        <v>1</v>
      </c>
      <c r="Q864" s="4">
        <v>2</v>
      </c>
      <c r="R864" s="4" t="str">
        <f>IF(VLOOKUP(C864,rosie!B:J,8,FALSE)=0,"x_x_x_x",VLOOKUP(C864,rosie!B:J,8,FALSE))</f>
        <v>8_5_31_2023</v>
      </c>
    </row>
    <row r="865" spans="1:18" x14ac:dyDescent="0.2">
      <c r="A865" t="s">
        <v>169</v>
      </c>
      <c r="C865">
        <f t="shared" si="53"/>
        <v>627</v>
      </c>
      <c r="D865" t="str">
        <f t="shared" si="54"/>
        <v>627 (1)</v>
      </c>
      <c r="E865">
        <v>28.931999999999999</v>
      </c>
      <c r="F865">
        <v>28.93</v>
      </c>
      <c r="G865">
        <f>IFERROR(VLOOKUP(F865,'rt.comb'!$A:$B,2,FALSE),F865)</f>
        <v>28.93</v>
      </c>
      <c r="H865" t="str">
        <f>IFERROR(VLOOKUP(G865,compounds!$A:$D,4,FALSE),"")</f>
        <v>heptadecanal</v>
      </c>
      <c r="I865">
        <v>5665464</v>
      </c>
      <c r="J865" s="4">
        <f t="shared" si="52"/>
        <v>33819902</v>
      </c>
      <c r="K865" s="4">
        <f>VLOOKUP($C865,rosie!$B$7:$D$38,2,FALSE)</f>
        <v>6.61</v>
      </c>
      <c r="L865" s="4">
        <f>VLOOKUP(C865,rosie!$B$7:$F$66,5,FALSE)</f>
        <v>1.37</v>
      </c>
      <c r="M865" s="4">
        <f>VLOOKUP($C865,rosie!$B$7:$D$38,3,FALSE)</f>
        <v>1</v>
      </c>
      <c r="N865" s="4" t="str">
        <f>VLOOKUP($C865,rosie!$B$7:$E$38,4,FALSE)</f>
        <v>l</v>
      </c>
      <c r="O865" s="4">
        <f t="shared" si="55"/>
        <v>0.38014820050441167</v>
      </c>
      <c r="P865" s="4">
        <f>VLOOKUP(A865,RESULTS!$A:$M,13,FALSE)</f>
        <v>1</v>
      </c>
      <c r="Q865" s="4">
        <v>2</v>
      </c>
      <c r="R865" s="4" t="str">
        <f>IF(VLOOKUP(C865,rosie!B:J,8,FALSE)=0,"x_x_x_x",VLOOKUP(C865,rosie!B:J,8,FALSE))</f>
        <v>8_5_31_2023</v>
      </c>
    </row>
    <row r="866" spans="1:18" x14ac:dyDescent="0.2">
      <c r="A866" t="s">
        <v>169</v>
      </c>
      <c r="C866">
        <f t="shared" si="53"/>
        <v>627</v>
      </c>
      <c r="D866" t="str">
        <f t="shared" si="54"/>
        <v>627 (1)</v>
      </c>
      <c r="E866">
        <v>29.26</v>
      </c>
      <c r="F866">
        <v>29.26</v>
      </c>
      <c r="G866">
        <f>IFERROR(VLOOKUP(F866,'rt.comb'!$A:$B,2,FALSE),F866)</f>
        <v>29.26</v>
      </c>
      <c r="H866" t="str">
        <f>IFERROR(VLOOKUP(G866,compounds!$A:$D,4,FALSE),"")</f>
        <v>pentadecanal</v>
      </c>
      <c r="I866">
        <v>6732515</v>
      </c>
      <c r="J866" s="4">
        <f t="shared" si="52"/>
        <v>33819902</v>
      </c>
      <c r="K866" s="4">
        <f>VLOOKUP($C866,rosie!$B$7:$D$38,2,FALSE)</f>
        <v>6.61</v>
      </c>
      <c r="L866" s="4">
        <f>VLOOKUP(C866,rosie!$B$7:$F$66,5,FALSE)</f>
        <v>1.37</v>
      </c>
      <c r="M866" s="4">
        <f>VLOOKUP($C866,rosie!$B$7:$D$38,3,FALSE)</f>
        <v>1</v>
      </c>
      <c r="N866" s="4" t="str">
        <f>VLOOKUP($C866,rosie!$B$7:$E$38,4,FALSE)</f>
        <v>l</v>
      </c>
      <c r="O866" s="4">
        <f t="shared" si="55"/>
        <v>0.4517464875108127</v>
      </c>
      <c r="P866" s="4">
        <f>VLOOKUP(A866,RESULTS!$A:$M,13,FALSE)</f>
        <v>1</v>
      </c>
      <c r="Q866" s="4">
        <v>2</v>
      </c>
      <c r="R866" s="4" t="str">
        <f>IF(VLOOKUP(C866,rosie!B:J,8,FALSE)=0,"x_x_x_x",VLOOKUP(C866,rosie!B:J,8,FALSE))</f>
        <v>8_5_31_2023</v>
      </c>
    </row>
    <row r="867" spans="1:18" x14ac:dyDescent="0.2">
      <c r="A867" t="s">
        <v>169</v>
      </c>
      <c r="C867">
        <f t="shared" si="53"/>
        <v>627</v>
      </c>
      <c r="D867" t="str">
        <f t="shared" si="54"/>
        <v>627 (1)</v>
      </c>
      <c r="E867">
        <v>31.242999999999999</v>
      </c>
      <c r="F867">
        <v>31.24</v>
      </c>
      <c r="G867">
        <f>IFERROR(VLOOKUP(F867,'rt.comb'!$A:$B,2,FALSE),F867)</f>
        <v>31.24</v>
      </c>
      <c r="H867" t="str">
        <f>IFERROR(VLOOKUP(G867,compounds!$A:$D,4,FALSE),"")</f>
        <v/>
      </c>
      <c r="I867">
        <v>25847738</v>
      </c>
      <c r="J867" s="4">
        <f t="shared" si="52"/>
        <v>33819902</v>
      </c>
      <c r="K867" s="4">
        <f>VLOOKUP($C867,rosie!$B$7:$D$38,2,FALSE)</f>
        <v>6.61</v>
      </c>
      <c r="L867" s="4">
        <f>VLOOKUP(C867,rosie!$B$7:$F$66,5,FALSE)</f>
        <v>1.37</v>
      </c>
      <c r="M867" s="4">
        <f>VLOOKUP($C867,rosie!$B$7:$D$38,3,FALSE)</f>
        <v>1</v>
      </c>
      <c r="N867" s="4" t="str">
        <f>VLOOKUP($C867,rosie!$B$7:$E$38,4,FALSE)</f>
        <v>l</v>
      </c>
      <c r="O867" s="4">
        <f t="shared" si="55"/>
        <v>1.7343629908882132</v>
      </c>
      <c r="P867" s="4">
        <f>VLOOKUP(A867,RESULTS!$A:$M,13,FALSE)</f>
        <v>1</v>
      </c>
      <c r="Q867" s="4">
        <v>2</v>
      </c>
      <c r="R867" s="4" t="str">
        <f>IF(VLOOKUP(C867,rosie!B:J,8,FALSE)=0,"x_x_x_x",VLOOKUP(C867,rosie!B:J,8,FALSE))</f>
        <v>8_5_31_2023</v>
      </c>
    </row>
    <row r="868" spans="1:18" x14ac:dyDescent="0.2">
      <c r="A868" t="s">
        <v>169</v>
      </c>
      <c r="C868">
        <f t="shared" si="53"/>
        <v>627</v>
      </c>
      <c r="D868" t="str">
        <f t="shared" si="54"/>
        <v>627 (1)</v>
      </c>
      <c r="E868">
        <v>32.877000000000002</v>
      </c>
      <c r="F868">
        <v>32.880000000000003</v>
      </c>
      <c r="G868">
        <f>IFERROR(VLOOKUP(F868,'rt.comb'!$A:$B,2,FALSE),F868)</f>
        <v>32.880000000000003</v>
      </c>
      <c r="H868" t="str">
        <f>IFERROR(VLOOKUP(G868,compounds!$A:$D,4,FALSE),"")</f>
        <v>homosalate</v>
      </c>
      <c r="I868">
        <v>55533338</v>
      </c>
      <c r="J868" s="4">
        <f t="shared" si="52"/>
        <v>33819902</v>
      </c>
      <c r="K868" s="4">
        <f>VLOOKUP($C868,rosie!$B$7:$D$38,2,FALSE)</f>
        <v>6.61</v>
      </c>
      <c r="L868" s="4">
        <f>VLOOKUP(C868,rosie!$B$7:$F$66,5,FALSE)</f>
        <v>1.37</v>
      </c>
      <c r="M868" s="4">
        <f>VLOOKUP($C868,rosie!$B$7:$D$38,3,FALSE)</f>
        <v>1</v>
      </c>
      <c r="N868" s="4" t="str">
        <f>VLOOKUP($C868,rosie!$B$7:$E$38,4,FALSE)</f>
        <v>l</v>
      </c>
      <c r="O868" s="4">
        <f t="shared" si="55"/>
        <v>3.7262435183955382</v>
      </c>
      <c r="P868" s="4">
        <f>VLOOKUP(A868,RESULTS!$A:$M,13,FALSE)</f>
        <v>1</v>
      </c>
      <c r="Q868" s="4">
        <v>2</v>
      </c>
      <c r="R868" s="4" t="str">
        <f>IF(VLOOKUP(C868,rosie!B:J,8,FALSE)=0,"x_x_x_x",VLOOKUP(C868,rosie!B:J,8,FALSE))</f>
        <v>8_5_31_2023</v>
      </c>
    </row>
    <row r="869" spans="1:18" x14ac:dyDescent="0.2">
      <c r="A869" t="s">
        <v>169</v>
      </c>
      <c r="C869">
        <f t="shared" si="53"/>
        <v>627</v>
      </c>
      <c r="D869" t="str">
        <f t="shared" si="54"/>
        <v>627 (1)</v>
      </c>
      <c r="E869">
        <v>35.130000000000003</v>
      </c>
      <c r="F869">
        <v>35.130000000000003</v>
      </c>
      <c r="G869">
        <f>IFERROR(VLOOKUP(F869,'rt.comb'!$A:$B,2,FALSE),F869)</f>
        <v>35.130000000000003</v>
      </c>
      <c r="H869" t="str">
        <f>IFERROR(VLOOKUP(G869,compounds!$A:$D,4,FALSE),"")</f>
        <v/>
      </c>
      <c r="I869">
        <v>9176098</v>
      </c>
      <c r="J869" s="4">
        <f t="shared" si="52"/>
        <v>33819902</v>
      </c>
      <c r="K869" s="4">
        <f>VLOOKUP($C869,rosie!$B$7:$D$38,2,FALSE)</f>
        <v>6.61</v>
      </c>
      <c r="L869" s="4">
        <f>VLOOKUP(C869,rosie!$B$7:$F$66,5,FALSE)</f>
        <v>1.37</v>
      </c>
      <c r="M869" s="4">
        <f>VLOOKUP($C869,rosie!$B$7:$D$38,3,FALSE)</f>
        <v>1</v>
      </c>
      <c r="N869" s="4" t="str">
        <f>VLOOKUP($C869,rosie!$B$7:$E$38,4,FALSE)</f>
        <v>l</v>
      </c>
      <c r="O869" s="4">
        <f t="shared" si="55"/>
        <v>0.61570899441813254</v>
      </c>
      <c r="P869" s="4">
        <f>VLOOKUP(A869,RESULTS!$A:$M,13,FALSE)</f>
        <v>1</v>
      </c>
      <c r="Q869" s="4">
        <v>2</v>
      </c>
      <c r="R869" s="4" t="str">
        <f>IF(VLOOKUP(C869,rosie!B:J,8,FALSE)=0,"x_x_x_x",VLOOKUP(C869,rosie!B:J,8,FALSE))</f>
        <v>8_5_31_2023</v>
      </c>
    </row>
    <row r="870" spans="1:18" x14ac:dyDescent="0.2">
      <c r="A870" t="s">
        <v>170</v>
      </c>
      <c r="C870">
        <f t="shared" si="53"/>
        <v>655</v>
      </c>
      <c r="D870" t="str">
        <f t="shared" si="54"/>
        <v>655 (0)</v>
      </c>
      <c r="E870">
        <v>4.2759999999999998</v>
      </c>
      <c r="F870">
        <v>4.28</v>
      </c>
      <c r="G870">
        <f>IFERROR(VLOOKUP(F870,'rt.comb'!$A:$B,2,FALSE),F870)</f>
        <v>4.28</v>
      </c>
      <c r="H870" t="str">
        <f>IFERROR(VLOOKUP(G870,compounds!$A:$D,4,FALSE),"")</f>
        <v/>
      </c>
      <c r="I870">
        <v>17081537</v>
      </c>
      <c r="J870" s="4">
        <f t="shared" si="52"/>
        <v>36537315</v>
      </c>
      <c r="K870" s="4">
        <f>VLOOKUP($C870,rosie!$B$7:$D$38,2,FALSE)</f>
        <v>3.34</v>
      </c>
      <c r="L870" s="4">
        <f>VLOOKUP(C870,rosie!$B$7:$F$66,5,FALSE)</f>
        <v>0.88</v>
      </c>
      <c r="M870" s="4">
        <f>VLOOKUP($C870,rosie!$B$7:$D$38,3,FALSE)</f>
        <v>0</v>
      </c>
      <c r="N870" s="4" t="str">
        <f>VLOOKUP($C870,rosie!$B$7:$E$38,4,FALSE)</f>
        <v>l</v>
      </c>
      <c r="O870" s="4">
        <f t="shared" si="55"/>
        <v>2.099592964643354</v>
      </c>
      <c r="P870" s="4">
        <f>VLOOKUP(A870,RESULTS!$A:$M,13,FALSE)</f>
        <v>1</v>
      </c>
      <c r="Q870" s="4">
        <v>2</v>
      </c>
      <c r="R870" s="4" t="str">
        <f>IF(VLOOKUP(C870,rosie!B:J,8,FALSE)=0,"x_x_x_x",VLOOKUP(C870,rosie!B:J,8,FALSE))</f>
        <v>8_5_31_2023</v>
      </c>
    </row>
    <row r="871" spans="1:18" x14ac:dyDescent="0.2">
      <c r="A871" t="s">
        <v>170</v>
      </c>
      <c r="C871">
        <f t="shared" si="53"/>
        <v>655</v>
      </c>
      <c r="D871" t="str">
        <f t="shared" si="54"/>
        <v>655 (0)</v>
      </c>
      <c r="E871">
        <v>4.3959999999999999</v>
      </c>
      <c r="F871">
        <v>4.4000000000000004</v>
      </c>
      <c r="G871">
        <f>IFERROR(VLOOKUP(F871,'rt.comb'!$A:$B,2,FALSE),F871)</f>
        <v>4.4000000000000004</v>
      </c>
      <c r="H871" t="str">
        <f>IFERROR(VLOOKUP(G871,compounds!$A:$D,4,FALSE),"")</f>
        <v/>
      </c>
      <c r="I871">
        <v>24175972</v>
      </c>
      <c r="J871" s="4">
        <f t="shared" si="52"/>
        <v>36537315</v>
      </c>
      <c r="K871" s="4">
        <f>VLOOKUP($C871,rosie!$B$7:$D$38,2,FALSE)</f>
        <v>3.34</v>
      </c>
      <c r="L871" s="4">
        <f>VLOOKUP(C871,rosie!$B$7:$F$66,5,FALSE)</f>
        <v>0.88</v>
      </c>
      <c r="M871" s="4">
        <f>VLOOKUP($C871,rosie!$B$7:$D$38,3,FALSE)</f>
        <v>0</v>
      </c>
      <c r="N871" s="4" t="str">
        <f>VLOOKUP($C871,rosie!$B$7:$E$38,4,FALSE)</f>
        <v>l</v>
      </c>
      <c r="O871" s="4">
        <f t="shared" si="55"/>
        <v>2.9716120232397536</v>
      </c>
      <c r="P871" s="4">
        <f>VLOOKUP(A871,RESULTS!$A:$M,13,FALSE)</f>
        <v>1</v>
      </c>
      <c r="Q871" s="4">
        <v>2</v>
      </c>
      <c r="R871" s="4" t="str">
        <f>IF(VLOOKUP(C871,rosie!B:J,8,FALSE)=0,"x_x_x_x",VLOOKUP(C871,rosie!B:J,8,FALSE))</f>
        <v>8_5_31_2023</v>
      </c>
    </row>
    <row r="872" spans="1:18" x14ac:dyDescent="0.2">
      <c r="A872" t="s">
        <v>170</v>
      </c>
      <c r="C872">
        <f t="shared" si="53"/>
        <v>655</v>
      </c>
      <c r="D872" t="str">
        <f t="shared" si="54"/>
        <v>655 (0)</v>
      </c>
      <c r="E872">
        <v>4.8710000000000004</v>
      </c>
      <c r="F872">
        <v>4.87</v>
      </c>
      <c r="G872">
        <f>IFERROR(VLOOKUP(F872,'rt.comb'!$A:$B,2,FALSE),F872)</f>
        <v>4.87</v>
      </c>
      <c r="H872" t="str">
        <f>IFERROR(VLOOKUP(G872,compounds!$A:$D,4,FALSE),"")</f>
        <v/>
      </c>
      <c r="I872">
        <v>15412367</v>
      </c>
      <c r="J872" s="4">
        <f t="shared" si="52"/>
        <v>36537315</v>
      </c>
      <c r="K872" s="4">
        <f>VLOOKUP($C872,rosie!$B$7:$D$38,2,FALSE)</f>
        <v>3.34</v>
      </c>
      <c r="L872" s="4">
        <f>VLOOKUP(C872,rosie!$B$7:$F$66,5,FALSE)</f>
        <v>0.88</v>
      </c>
      <c r="M872" s="4">
        <f>VLOOKUP($C872,rosie!$B$7:$D$38,3,FALSE)</f>
        <v>0</v>
      </c>
      <c r="N872" s="4" t="str">
        <f>VLOOKUP($C872,rosie!$B$7:$E$38,4,FALSE)</f>
        <v>l</v>
      </c>
      <c r="O872" s="4">
        <f t="shared" si="55"/>
        <v>1.8944253858245541</v>
      </c>
      <c r="P872" s="4">
        <f>VLOOKUP(A872,RESULTS!$A:$M,13,FALSE)</f>
        <v>1</v>
      </c>
      <c r="Q872" s="4">
        <v>2</v>
      </c>
      <c r="R872" s="4" t="str">
        <f>IF(VLOOKUP(C872,rosie!B:J,8,FALSE)=0,"x_x_x_x",VLOOKUP(C872,rosie!B:J,8,FALSE))</f>
        <v>8_5_31_2023</v>
      </c>
    </row>
    <row r="873" spans="1:18" x14ac:dyDescent="0.2">
      <c r="A873" t="s">
        <v>170</v>
      </c>
      <c r="C873">
        <f t="shared" si="53"/>
        <v>655</v>
      </c>
      <c r="D873" t="str">
        <f t="shared" si="54"/>
        <v>655 (0)</v>
      </c>
      <c r="E873">
        <v>5.4329999999999998</v>
      </c>
      <c r="F873">
        <v>5.43</v>
      </c>
      <c r="G873">
        <f>IFERROR(VLOOKUP(F873,'rt.comb'!$A:$B,2,FALSE),F873)</f>
        <v>5.43</v>
      </c>
      <c r="H873" t="str">
        <f>IFERROR(VLOOKUP(G873,compounds!$A:$D,4,FALSE),"")</f>
        <v>hydroxymethylpentanone</v>
      </c>
      <c r="I873">
        <v>441439633</v>
      </c>
      <c r="J873" s="4">
        <f t="shared" si="52"/>
        <v>36537315</v>
      </c>
      <c r="K873" s="4">
        <f>VLOOKUP($C873,rosie!$B$7:$D$38,2,FALSE)</f>
        <v>3.34</v>
      </c>
      <c r="L873" s="4">
        <f>VLOOKUP(C873,rosie!$B$7:$F$66,5,FALSE)</f>
        <v>0.88</v>
      </c>
      <c r="M873" s="4">
        <f>VLOOKUP($C873,rosie!$B$7:$D$38,3,FALSE)</f>
        <v>0</v>
      </c>
      <c r="N873" s="4" t="str">
        <f>VLOOKUP($C873,rosie!$B$7:$E$38,4,FALSE)</f>
        <v>l</v>
      </c>
      <c r="O873" s="4">
        <f t="shared" si="55"/>
        <v>54.2599619555046</v>
      </c>
      <c r="P873" s="4">
        <f>VLOOKUP(A873,RESULTS!$A:$M,13,FALSE)</f>
        <v>1</v>
      </c>
      <c r="Q873" s="4">
        <v>2</v>
      </c>
      <c r="R873" s="4" t="str">
        <f>IF(VLOOKUP(C873,rosie!B:J,8,FALSE)=0,"x_x_x_x",VLOOKUP(C873,rosie!B:J,8,FALSE))</f>
        <v>8_5_31_2023</v>
      </c>
    </row>
    <row r="874" spans="1:18" x14ac:dyDescent="0.2">
      <c r="A874" t="s">
        <v>170</v>
      </c>
      <c r="C874">
        <f t="shared" si="53"/>
        <v>655</v>
      </c>
      <c r="D874" t="str">
        <f t="shared" si="54"/>
        <v>655 (0)</v>
      </c>
      <c r="E874">
        <v>5.657</v>
      </c>
      <c r="F874">
        <v>5.66</v>
      </c>
      <c r="G874">
        <f>IFERROR(VLOOKUP(F874,'rt.comb'!$A:$B,2,FALSE),F874)</f>
        <v>5.66</v>
      </c>
      <c r="H874" t="str">
        <f>IFERROR(VLOOKUP(G874,compounds!$A:$D,4,FALSE),"")</f>
        <v/>
      </c>
      <c r="I874">
        <v>8347917</v>
      </c>
      <c r="J874" s="4">
        <f t="shared" si="52"/>
        <v>36537315</v>
      </c>
      <c r="K874" s="4">
        <f>VLOOKUP($C874,rosie!$B$7:$D$38,2,FALSE)</f>
        <v>3.34</v>
      </c>
      <c r="L874" s="4">
        <f>VLOOKUP(C874,rosie!$B$7:$F$66,5,FALSE)</f>
        <v>0.88</v>
      </c>
      <c r="M874" s="4">
        <f>VLOOKUP($C874,rosie!$B$7:$D$38,3,FALSE)</f>
        <v>0</v>
      </c>
      <c r="N874" s="4" t="str">
        <f>VLOOKUP($C874,rosie!$B$7:$E$38,4,FALSE)</f>
        <v>l</v>
      </c>
      <c r="O874" s="4">
        <f t="shared" si="55"/>
        <v>1.0260919613162829</v>
      </c>
      <c r="P874" s="4">
        <f>VLOOKUP(A874,RESULTS!$A:$M,13,FALSE)</f>
        <v>1</v>
      </c>
      <c r="Q874" s="4">
        <v>2</v>
      </c>
      <c r="R874" s="4" t="str">
        <f>IF(VLOOKUP(C874,rosie!B:J,8,FALSE)=0,"x_x_x_x",VLOOKUP(C874,rosie!B:J,8,FALSE))</f>
        <v>8_5_31_2023</v>
      </c>
    </row>
    <row r="875" spans="1:18" x14ac:dyDescent="0.2">
      <c r="A875" t="s">
        <v>170</v>
      </c>
      <c r="C875">
        <f t="shared" si="53"/>
        <v>655</v>
      </c>
      <c r="D875" t="str">
        <f t="shared" si="54"/>
        <v>655 (0)</v>
      </c>
      <c r="E875">
        <v>5.7640000000000002</v>
      </c>
      <c r="F875">
        <v>5.76</v>
      </c>
      <c r="G875">
        <f>IFERROR(VLOOKUP(F875,'rt.comb'!$A:$B,2,FALSE),F875)</f>
        <v>5.76</v>
      </c>
      <c r="H875" t="str">
        <f>IFERROR(VLOOKUP(G875,compounds!$A:$D,4,FALSE),"")</f>
        <v>zhexenol</v>
      </c>
      <c r="I875">
        <v>382069533</v>
      </c>
      <c r="J875" s="4">
        <f t="shared" si="52"/>
        <v>36537315</v>
      </c>
      <c r="K875" s="4">
        <f>VLOOKUP($C875,rosie!$B$7:$D$38,2,FALSE)</f>
        <v>3.34</v>
      </c>
      <c r="L875" s="4">
        <f>VLOOKUP(C875,rosie!$B$7:$F$66,5,FALSE)</f>
        <v>0.88</v>
      </c>
      <c r="M875" s="4">
        <f>VLOOKUP($C875,rosie!$B$7:$D$38,3,FALSE)</f>
        <v>0</v>
      </c>
      <c r="N875" s="4" t="str">
        <f>VLOOKUP($C875,rosie!$B$7:$E$38,4,FALSE)</f>
        <v>l</v>
      </c>
      <c r="O875" s="4">
        <f t="shared" si="55"/>
        <v>46.962431044195363</v>
      </c>
      <c r="P875" s="4">
        <f>VLOOKUP(A875,RESULTS!$A:$M,13,FALSE)</f>
        <v>1</v>
      </c>
      <c r="Q875" s="4">
        <v>2</v>
      </c>
      <c r="R875" s="4" t="str">
        <f>IF(VLOOKUP(C875,rosie!B:J,8,FALSE)=0,"x_x_x_x",VLOOKUP(C875,rosie!B:J,8,FALSE))</f>
        <v>8_5_31_2023</v>
      </c>
    </row>
    <row r="876" spans="1:18" x14ac:dyDescent="0.2">
      <c r="A876" t="s">
        <v>170</v>
      </c>
      <c r="C876">
        <f t="shared" si="53"/>
        <v>655</v>
      </c>
      <c r="D876" t="str">
        <f t="shared" si="54"/>
        <v>655 (0)</v>
      </c>
      <c r="E876">
        <v>5.8719999999999999</v>
      </c>
      <c r="F876">
        <v>5.87</v>
      </c>
      <c r="G876">
        <f>IFERROR(VLOOKUP(F876,'rt.comb'!$A:$B,2,FALSE),F876)</f>
        <v>5.87</v>
      </c>
      <c r="H876" t="str">
        <f>IFERROR(VLOOKUP(G876,compounds!$A:$D,4,FALSE),"")</f>
        <v/>
      </c>
      <c r="I876">
        <v>82094255</v>
      </c>
      <c r="J876" s="4">
        <f t="shared" si="52"/>
        <v>36537315</v>
      </c>
      <c r="K876" s="4">
        <f>VLOOKUP($C876,rosie!$B$7:$D$38,2,FALSE)</f>
        <v>3.34</v>
      </c>
      <c r="L876" s="4">
        <f>VLOOKUP(C876,rosie!$B$7:$F$66,5,FALSE)</f>
        <v>0.88</v>
      </c>
      <c r="M876" s="4">
        <f>VLOOKUP($C876,rosie!$B$7:$D$38,3,FALSE)</f>
        <v>0</v>
      </c>
      <c r="N876" s="4" t="str">
        <f>VLOOKUP($C876,rosie!$B$7:$E$38,4,FALSE)</f>
        <v>l</v>
      </c>
      <c r="O876" s="4">
        <f t="shared" si="55"/>
        <v>10.090691501334891</v>
      </c>
      <c r="P876" s="4">
        <f>VLOOKUP(A876,RESULTS!$A:$M,13,FALSE)</f>
        <v>1</v>
      </c>
      <c r="Q876" s="4">
        <v>2</v>
      </c>
      <c r="R876" s="4" t="str">
        <f>IF(VLOOKUP(C876,rosie!B:J,8,FALSE)=0,"x_x_x_x",VLOOKUP(C876,rosie!B:J,8,FALSE))</f>
        <v>8_5_31_2023</v>
      </c>
    </row>
    <row r="877" spans="1:18" x14ac:dyDescent="0.2">
      <c r="A877" t="s">
        <v>170</v>
      </c>
      <c r="C877">
        <f t="shared" si="53"/>
        <v>655</v>
      </c>
      <c r="D877" t="str">
        <f t="shared" si="54"/>
        <v>655 (0)</v>
      </c>
      <c r="E877">
        <v>6.1150000000000002</v>
      </c>
      <c r="F877">
        <v>6.12</v>
      </c>
      <c r="G877">
        <f>IFERROR(VLOOKUP(F877,'rt.comb'!$A:$B,2,FALSE),F877)</f>
        <v>6.11</v>
      </c>
      <c r="H877" t="str">
        <f>IFERROR(VLOOKUP(G877,compounds!$A:$D,4,FALSE),"")</f>
        <v/>
      </c>
      <c r="I877">
        <v>27905399</v>
      </c>
      <c r="J877" s="4">
        <f t="shared" si="52"/>
        <v>36537315</v>
      </c>
      <c r="K877" s="4">
        <f>VLOOKUP($C877,rosie!$B$7:$D$38,2,FALSE)</f>
        <v>3.34</v>
      </c>
      <c r="L877" s="4">
        <f>VLOOKUP(C877,rosie!$B$7:$F$66,5,FALSE)</f>
        <v>0.88</v>
      </c>
      <c r="M877" s="4">
        <f>VLOOKUP($C877,rosie!$B$7:$D$38,3,FALSE)</f>
        <v>0</v>
      </c>
      <c r="N877" s="4" t="str">
        <f>VLOOKUP($C877,rosie!$B$7:$E$38,4,FALSE)</f>
        <v>l</v>
      </c>
      <c r="O877" s="4">
        <f t="shared" si="55"/>
        <v>3.4300180022421687</v>
      </c>
      <c r="P877" s="4">
        <f>VLOOKUP(A877,RESULTS!$A:$M,13,FALSE)</f>
        <v>1</v>
      </c>
      <c r="Q877" s="4">
        <v>2</v>
      </c>
      <c r="R877" s="4" t="str">
        <f>IF(VLOOKUP(C877,rosie!B:J,8,FALSE)=0,"x_x_x_x",VLOOKUP(C877,rosie!B:J,8,FALSE))</f>
        <v>8_5_31_2023</v>
      </c>
    </row>
    <row r="878" spans="1:18" x14ac:dyDescent="0.2">
      <c r="A878" t="s">
        <v>170</v>
      </c>
      <c r="C878">
        <f t="shared" si="53"/>
        <v>655</v>
      </c>
      <c r="D878" t="str">
        <f t="shared" si="54"/>
        <v>655 (0)</v>
      </c>
      <c r="E878">
        <v>6.7229999999999999</v>
      </c>
      <c r="F878">
        <v>6.72</v>
      </c>
      <c r="G878">
        <f>IFERROR(VLOOKUP(F878,'rt.comb'!$A:$B,2,FALSE),F878)</f>
        <v>6.72</v>
      </c>
      <c r="H878" t="str">
        <f>IFERROR(VLOOKUP(G878,compounds!$A:$D,4,FALSE),"")</f>
        <v/>
      </c>
      <c r="I878">
        <v>9512110</v>
      </c>
      <c r="J878" s="4">
        <f t="shared" si="52"/>
        <v>36537315</v>
      </c>
      <c r="K878" s="4">
        <f>VLOOKUP($C878,rosie!$B$7:$D$38,2,FALSE)</f>
        <v>3.34</v>
      </c>
      <c r="L878" s="4">
        <f>VLOOKUP(C878,rosie!$B$7:$F$66,5,FALSE)</f>
        <v>0.88</v>
      </c>
      <c r="M878" s="4">
        <f>VLOOKUP($C878,rosie!$B$7:$D$38,3,FALSE)</f>
        <v>0</v>
      </c>
      <c r="N878" s="4" t="str">
        <f>VLOOKUP($C878,rosie!$B$7:$E$38,4,FALSE)</f>
        <v>l</v>
      </c>
      <c r="O878" s="4">
        <f t="shared" si="55"/>
        <v>1.1691898237795402</v>
      </c>
      <c r="P878" s="4">
        <f>VLOOKUP(A878,RESULTS!$A:$M,13,FALSE)</f>
        <v>1</v>
      </c>
      <c r="Q878" s="4">
        <v>2</v>
      </c>
      <c r="R878" s="4" t="str">
        <f>IF(VLOOKUP(C878,rosie!B:J,8,FALSE)=0,"x_x_x_x",VLOOKUP(C878,rosie!B:J,8,FALSE))</f>
        <v>8_5_31_2023</v>
      </c>
    </row>
    <row r="879" spans="1:18" x14ac:dyDescent="0.2">
      <c r="A879" t="s">
        <v>170</v>
      </c>
      <c r="C879">
        <f t="shared" si="53"/>
        <v>655</v>
      </c>
      <c r="D879" t="str">
        <f t="shared" si="54"/>
        <v>655 (0)</v>
      </c>
      <c r="E879">
        <v>6.968</v>
      </c>
      <c r="F879">
        <v>6.97</v>
      </c>
      <c r="G879">
        <f>IFERROR(VLOOKUP(F879,'rt.comb'!$A:$B,2,FALSE),F879)</f>
        <v>6.97</v>
      </c>
      <c r="H879" t="str">
        <f>IFERROR(VLOOKUP(G879,compounds!$A:$D,4,FALSE),"")</f>
        <v>nonane</v>
      </c>
      <c r="I879">
        <v>19404892</v>
      </c>
      <c r="J879" s="4">
        <f t="shared" si="52"/>
        <v>36537315</v>
      </c>
      <c r="K879" s="4">
        <f>VLOOKUP($C879,rosie!$B$7:$D$38,2,FALSE)</f>
        <v>3.34</v>
      </c>
      <c r="L879" s="4">
        <f>VLOOKUP(C879,rosie!$B$7:$F$66,5,FALSE)</f>
        <v>0.88</v>
      </c>
      <c r="M879" s="4">
        <f>VLOOKUP($C879,rosie!$B$7:$D$38,3,FALSE)</f>
        <v>0</v>
      </c>
      <c r="N879" s="4" t="str">
        <f>VLOOKUP($C879,rosie!$B$7:$E$38,4,FALSE)</f>
        <v>l</v>
      </c>
      <c r="O879" s="4">
        <f t="shared" si="55"/>
        <v>2.3851702995382733</v>
      </c>
      <c r="P879" s="4">
        <f>VLOOKUP(A879,RESULTS!$A:$M,13,FALSE)</f>
        <v>1</v>
      </c>
      <c r="Q879" s="4">
        <v>2</v>
      </c>
      <c r="R879" s="4" t="str">
        <f>IF(VLOOKUP(C879,rosie!B:J,8,FALSE)=0,"x_x_x_x",VLOOKUP(C879,rosie!B:J,8,FALSE))</f>
        <v>8_5_31_2023</v>
      </c>
    </row>
    <row r="880" spans="1:18" x14ac:dyDescent="0.2">
      <c r="A880" t="s">
        <v>170</v>
      </c>
      <c r="C880">
        <f t="shared" si="53"/>
        <v>655</v>
      </c>
      <c r="D880" t="str">
        <f t="shared" si="54"/>
        <v>655 (0)</v>
      </c>
      <c r="E880">
        <v>7.0949999999999998</v>
      </c>
      <c r="F880">
        <v>7.1</v>
      </c>
      <c r="G880">
        <f>IFERROR(VLOOKUP(F880,'rt.comb'!$A:$B,2,FALSE),F880)</f>
        <v>7.1</v>
      </c>
      <c r="H880" t="str">
        <f>IFERROR(VLOOKUP(G880,compounds!$A:$D,4,FALSE),"")</f>
        <v>heptanal</v>
      </c>
      <c r="I880">
        <v>29729604</v>
      </c>
      <c r="J880" s="4">
        <f t="shared" si="52"/>
        <v>36537315</v>
      </c>
      <c r="K880" s="4">
        <f>VLOOKUP($C880,rosie!$B$7:$D$38,2,FALSE)</f>
        <v>3.34</v>
      </c>
      <c r="L880" s="4">
        <f>VLOOKUP(C880,rosie!$B$7:$F$66,5,FALSE)</f>
        <v>0.88</v>
      </c>
      <c r="M880" s="4">
        <f>VLOOKUP($C880,rosie!$B$7:$D$38,3,FALSE)</f>
        <v>0</v>
      </c>
      <c r="N880" s="4" t="str">
        <f>VLOOKUP($C880,rosie!$B$7:$E$38,4,FALSE)</f>
        <v>l</v>
      </c>
      <c r="O880" s="4">
        <f t="shared" si="55"/>
        <v>3.6542418518914848</v>
      </c>
      <c r="P880" s="4">
        <f>VLOOKUP(A880,RESULTS!$A:$M,13,FALSE)</f>
        <v>1</v>
      </c>
      <c r="Q880" s="4">
        <v>2</v>
      </c>
      <c r="R880" s="4" t="str">
        <f>IF(VLOOKUP(C880,rosie!B:J,8,FALSE)=0,"x_x_x_x",VLOOKUP(C880,rosie!B:J,8,FALSE))</f>
        <v>8_5_31_2023</v>
      </c>
    </row>
    <row r="881" spans="1:18" x14ac:dyDescent="0.2">
      <c r="A881" t="s">
        <v>170</v>
      </c>
      <c r="C881">
        <f t="shared" si="53"/>
        <v>655</v>
      </c>
      <c r="D881" t="str">
        <f t="shared" si="54"/>
        <v>655 (0)</v>
      </c>
      <c r="E881">
        <v>7.5110000000000001</v>
      </c>
      <c r="F881">
        <v>7.51</v>
      </c>
      <c r="G881">
        <f>IFERROR(VLOOKUP(F881,'rt.comb'!$A:$B,2,FALSE),F881)</f>
        <v>7.51</v>
      </c>
      <c r="H881" t="str">
        <f>IFERROR(VLOOKUP(G881,compounds!$A:$D,4,FALSE),"")</f>
        <v>cyclopentane</v>
      </c>
      <c r="I881">
        <v>9902058</v>
      </c>
      <c r="J881" s="4">
        <f t="shared" si="52"/>
        <v>36537315</v>
      </c>
      <c r="K881" s="4">
        <f>VLOOKUP($C881,rosie!$B$7:$D$38,2,FALSE)</f>
        <v>3.34</v>
      </c>
      <c r="L881" s="4">
        <f>VLOOKUP(C881,rosie!$B$7:$F$66,5,FALSE)</f>
        <v>0.88</v>
      </c>
      <c r="M881" s="4">
        <f>VLOOKUP($C881,rosie!$B$7:$D$38,3,FALSE)</f>
        <v>0</v>
      </c>
      <c r="N881" s="4" t="str">
        <f>VLOOKUP($C881,rosie!$B$7:$E$38,4,FALSE)</f>
        <v>l</v>
      </c>
      <c r="O881" s="4">
        <f t="shared" si="55"/>
        <v>1.2171206439028548</v>
      </c>
      <c r="P881" s="4">
        <f>VLOOKUP(A881,RESULTS!$A:$M,13,FALSE)</f>
        <v>1</v>
      </c>
      <c r="Q881" s="4">
        <v>2</v>
      </c>
      <c r="R881" s="4" t="str">
        <f>IF(VLOOKUP(C881,rosie!B:J,8,FALSE)=0,"x_x_x_x",VLOOKUP(C881,rosie!B:J,8,FALSE))</f>
        <v>8_5_31_2023</v>
      </c>
    </row>
    <row r="882" spans="1:18" x14ac:dyDescent="0.2">
      <c r="A882" t="s">
        <v>170</v>
      </c>
      <c r="C882">
        <f t="shared" si="53"/>
        <v>655</v>
      </c>
      <c r="D882" t="str">
        <f t="shared" si="54"/>
        <v>655 (0)</v>
      </c>
      <c r="E882">
        <v>8.4730000000000008</v>
      </c>
      <c r="F882">
        <v>8.4700000000000006</v>
      </c>
      <c r="G882">
        <f>IFERROR(VLOOKUP(F882,'rt.comb'!$A:$B,2,FALSE),F882)</f>
        <v>8.4700000000000006</v>
      </c>
      <c r="H882" t="str">
        <f>IFERROR(VLOOKUP(G882,compounds!$A:$D,4,FALSE),"")</f>
        <v/>
      </c>
      <c r="I882">
        <v>10314321</v>
      </c>
      <c r="J882" s="4">
        <f t="shared" si="52"/>
        <v>36537315</v>
      </c>
      <c r="K882" s="4">
        <f>VLOOKUP($C882,rosie!$B$7:$D$38,2,FALSE)</f>
        <v>3.34</v>
      </c>
      <c r="L882" s="4">
        <f>VLOOKUP(C882,rosie!$B$7:$F$66,5,FALSE)</f>
        <v>0.88</v>
      </c>
      <c r="M882" s="4">
        <f>VLOOKUP($C882,rosie!$B$7:$D$38,3,FALSE)</f>
        <v>0</v>
      </c>
      <c r="N882" s="4" t="str">
        <f>VLOOKUP($C882,rosie!$B$7:$E$38,4,FALSE)</f>
        <v>l</v>
      </c>
      <c r="O882" s="4">
        <f t="shared" si="55"/>
        <v>1.2677943329498511</v>
      </c>
      <c r="P882" s="4">
        <f>VLOOKUP(A882,RESULTS!$A:$M,13,FALSE)</f>
        <v>1</v>
      </c>
      <c r="Q882" s="4">
        <v>2</v>
      </c>
      <c r="R882" s="4" t="str">
        <f>IF(VLOOKUP(C882,rosie!B:J,8,FALSE)=0,"x_x_x_x",VLOOKUP(C882,rosie!B:J,8,FALSE))</f>
        <v>8_5_31_2023</v>
      </c>
    </row>
    <row r="883" spans="1:18" x14ac:dyDescent="0.2">
      <c r="A883" t="s">
        <v>170</v>
      </c>
      <c r="C883">
        <f t="shared" si="53"/>
        <v>655</v>
      </c>
      <c r="D883" t="str">
        <f t="shared" si="54"/>
        <v>655 (0)</v>
      </c>
      <c r="E883">
        <v>8.9009999999999998</v>
      </c>
      <c r="F883">
        <v>8.9</v>
      </c>
      <c r="G883">
        <f>IFERROR(VLOOKUP(F883,'rt.comb'!$A:$B,2,FALSE),F883)</f>
        <v>8.92</v>
      </c>
      <c r="H883" t="str">
        <f>IFERROR(VLOOKUP(G883,compounds!$A:$D,4,FALSE),"")</f>
        <v/>
      </c>
      <c r="I883">
        <v>43836005</v>
      </c>
      <c r="J883" s="4">
        <f t="shared" si="52"/>
        <v>36537315</v>
      </c>
      <c r="K883" s="4">
        <f>VLOOKUP($C883,rosie!$B$7:$D$38,2,FALSE)</f>
        <v>3.34</v>
      </c>
      <c r="L883" s="4">
        <f>VLOOKUP(C883,rosie!$B$7:$F$66,5,FALSE)</f>
        <v>0.88</v>
      </c>
      <c r="M883" s="4">
        <f>VLOOKUP($C883,rosie!$B$7:$D$38,3,FALSE)</f>
        <v>0</v>
      </c>
      <c r="N883" s="4" t="str">
        <f>VLOOKUP($C883,rosie!$B$7:$E$38,4,FALSE)</f>
        <v>l</v>
      </c>
      <c r="O883" s="4">
        <f t="shared" si="55"/>
        <v>5.388143215453673</v>
      </c>
      <c r="P883" s="4">
        <f>VLOOKUP(A883,RESULTS!$A:$M,13,FALSE)</f>
        <v>1</v>
      </c>
      <c r="Q883" s="4">
        <v>2</v>
      </c>
      <c r="R883" s="4" t="str">
        <f>IF(VLOOKUP(C883,rosie!B:J,8,FALSE)=0,"x_x_x_x",VLOOKUP(C883,rosie!B:J,8,FALSE))</f>
        <v>8_5_31_2023</v>
      </c>
    </row>
    <row r="884" spans="1:18" x14ac:dyDescent="0.2">
      <c r="A884" t="s">
        <v>170</v>
      </c>
      <c r="C884">
        <f t="shared" si="53"/>
        <v>655</v>
      </c>
      <c r="D884" t="str">
        <f t="shared" si="54"/>
        <v>655 (0)</v>
      </c>
      <c r="E884">
        <v>9.8209999999999997</v>
      </c>
      <c r="F884">
        <v>9.82</v>
      </c>
      <c r="G884">
        <f>IFERROR(VLOOKUP(F884,'rt.comb'!$A:$B,2,FALSE),F884)</f>
        <v>9.82</v>
      </c>
      <c r="H884" t="str">
        <f>IFERROR(VLOOKUP(G884,compounds!$A:$D,4,FALSE),"")</f>
        <v>sixmethyl</v>
      </c>
      <c r="I884">
        <v>8686349</v>
      </c>
      <c r="J884" s="4">
        <f t="shared" si="52"/>
        <v>36537315</v>
      </c>
      <c r="K884" s="4">
        <f>VLOOKUP($C884,rosie!$B$7:$D$38,2,FALSE)</f>
        <v>3.34</v>
      </c>
      <c r="L884" s="4">
        <f>VLOOKUP(C884,rosie!$B$7:$F$66,5,FALSE)</f>
        <v>0.88</v>
      </c>
      <c r="M884" s="4">
        <f>VLOOKUP($C884,rosie!$B$7:$D$38,3,FALSE)</f>
        <v>0</v>
      </c>
      <c r="N884" s="4" t="str">
        <f>VLOOKUP($C884,rosie!$B$7:$E$38,4,FALSE)</f>
        <v>l</v>
      </c>
      <c r="O884" s="4">
        <f t="shared" si="55"/>
        <v>1.0676906445150007</v>
      </c>
      <c r="P884" s="4">
        <f>VLOOKUP(A884,RESULTS!$A:$M,13,FALSE)</f>
        <v>1</v>
      </c>
      <c r="Q884" s="4">
        <v>2</v>
      </c>
      <c r="R884" s="4" t="str">
        <f>IF(VLOOKUP(C884,rosie!B:J,8,FALSE)=0,"x_x_x_x",VLOOKUP(C884,rosie!B:J,8,FALSE))</f>
        <v>8_5_31_2023</v>
      </c>
    </row>
    <row r="885" spans="1:18" x14ac:dyDescent="0.2">
      <c r="A885" t="s">
        <v>170</v>
      </c>
      <c r="C885">
        <f t="shared" si="53"/>
        <v>655</v>
      </c>
      <c r="D885" t="str">
        <f t="shared" si="54"/>
        <v>655 (0)</v>
      </c>
      <c r="E885">
        <v>10.308</v>
      </c>
      <c r="F885">
        <v>10.31</v>
      </c>
      <c r="G885">
        <f>IFERROR(VLOOKUP(F885,'rt.comb'!$A:$B,2,FALSE),F885)</f>
        <v>10.31</v>
      </c>
      <c r="H885" t="str">
        <f>IFERROR(VLOOKUP(G885,compounds!$A:$D,4,FALSE),"")</f>
        <v>octanal</v>
      </c>
      <c r="I885">
        <v>96691668</v>
      </c>
      <c r="J885" s="4">
        <f t="shared" si="52"/>
        <v>36537315</v>
      </c>
      <c r="K885" s="4">
        <f>VLOOKUP($C885,rosie!$B$7:$D$38,2,FALSE)</f>
        <v>3.34</v>
      </c>
      <c r="L885" s="4">
        <f>VLOOKUP(C885,rosie!$B$7:$F$66,5,FALSE)</f>
        <v>0.88</v>
      </c>
      <c r="M885" s="4">
        <f>VLOOKUP($C885,rosie!$B$7:$D$38,3,FALSE)</f>
        <v>0</v>
      </c>
      <c r="N885" s="4" t="str">
        <f>VLOOKUP($C885,rosie!$B$7:$E$38,4,FALSE)</f>
        <v>l</v>
      </c>
      <c r="O885" s="4">
        <f t="shared" si="55"/>
        <v>11.884946060324134</v>
      </c>
      <c r="P885" s="4">
        <f>VLOOKUP(A885,RESULTS!$A:$M,13,FALSE)</f>
        <v>1</v>
      </c>
      <c r="Q885" s="4">
        <v>2</v>
      </c>
      <c r="R885" s="4" t="str">
        <f>IF(VLOOKUP(C885,rosie!B:J,8,FALSE)=0,"x_x_x_x",VLOOKUP(C885,rosie!B:J,8,FALSE))</f>
        <v>8_5_31_2023</v>
      </c>
    </row>
    <row r="886" spans="1:18" x14ac:dyDescent="0.2">
      <c r="A886" t="s">
        <v>170</v>
      </c>
      <c r="C886">
        <f t="shared" si="53"/>
        <v>655</v>
      </c>
      <c r="D886" t="str">
        <f t="shared" si="54"/>
        <v>655 (0)</v>
      </c>
      <c r="E886">
        <v>10.462999999999999</v>
      </c>
      <c r="F886">
        <v>10.46</v>
      </c>
      <c r="G886">
        <f>IFERROR(VLOOKUP(F886,'rt.comb'!$A:$B,2,FALSE),F886)</f>
        <v>10.48</v>
      </c>
      <c r="H886" t="str">
        <f>IFERROR(VLOOKUP(G886,compounds!$A:$D,4,FALSE),"")</f>
        <v>z3hex</v>
      </c>
      <c r="I886">
        <v>196328155</v>
      </c>
      <c r="J886" s="4">
        <f t="shared" si="52"/>
        <v>36537315</v>
      </c>
      <c r="K886" s="4">
        <f>VLOOKUP($C886,rosie!$B$7:$D$38,2,FALSE)</f>
        <v>3.34</v>
      </c>
      <c r="L886" s="4">
        <f>VLOOKUP(C886,rosie!$B$7:$F$66,5,FALSE)</f>
        <v>0.88</v>
      </c>
      <c r="M886" s="4">
        <f>VLOOKUP($C886,rosie!$B$7:$D$38,3,FALSE)</f>
        <v>0</v>
      </c>
      <c r="N886" s="4" t="str">
        <f>VLOOKUP($C886,rosie!$B$7:$E$38,4,FALSE)</f>
        <v>l</v>
      </c>
      <c r="O886" s="4">
        <f t="shared" si="55"/>
        <v>24.131857279553351</v>
      </c>
      <c r="P886" s="4">
        <f>VLOOKUP(A886,RESULTS!$A:$M,13,FALSE)</f>
        <v>1</v>
      </c>
      <c r="Q886" s="4">
        <v>2</v>
      </c>
      <c r="R886" s="4" t="str">
        <f>IF(VLOOKUP(C886,rosie!B:J,8,FALSE)=0,"x_x_x_x",VLOOKUP(C886,rosie!B:J,8,FALSE))</f>
        <v>8_5_31_2023</v>
      </c>
    </row>
    <row r="887" spans="1:18" x14ac:dyDescent="0.2">
      <c r="A887" t="s">
        <v>170</v>
      </c>
      <c r="C887">
        <f t="shared" si="53"/>
        <v>655</v>
      </c>
      <c r="D887" t="str">
        <f t="shared" si="54"/>
        <v>655 (0)</v>
      </c>
      <c r="E887">
        <v>11.15</v>
      </c>
      <c r="F887">
        <v>11.15</v>
      </c>
      <c r="G887">
        <f>IFERROR(VLOOKUP(F887,'rt.comb'!$A:$B,2,FALSE),F887)</f>
        <v>11.15</v>
      </c>
      <c r="H887" t="str">
        <f>IFERROR(VLOOKUP(G887,compounds!$A:$D,4,FALSE),"")</f>
        <v>ethylhexanol</v>
      </c>
      <c r="I887">
        <v>14105715</v>
      </c>
      <c r="J887" s="4">
        <f t="shared" si="52"/>
        <v>36537315</v>
      </c>
      <c r="K887" s="4">
        <f>VLOOKUP($C887,rosie!$B$7:$D$38,2,FALSE)</f>
        <v>3.34</v>
      </c>
      <c r="L887" s="4">
        <f>VLOOKUP(C887,rosie!$B$7:$F$66,5,FALSE)</f>
        <v>0.88</v>
      </c>
      <c r="M887" s="4">
        <f>VLOOKUP($C887,rosie!$B$7:$D$38,3,FALSE)</f>
        <v>0</v>
      </c>
      <c r="N887" s="4" t="str">
        <f>VLOOKUP($C887,rosie!$B$7:$E$38,4,FALSE)</f>
        <v>l</v>
      </c>
      <c r="O887" s="4">
        <f t="shared" si="55"/>
        <v>1.7338170432358766</v>
      </c>
      <c r="P887" s="4">
        <f>VLOOKUP(A887,RESULTS!$A:$M,13,FALSE)</f>
        <v>1</v>
      </c>
      <c r="Q887" s="4">
        <v>2</v>
      </c>
      <c r="R887" s="4" t="str">
        <f>IF(VLOOKUP(C887,rosie!B:J,8,FALSE)=0,"x_x_x_x",VLOOKUP(C887,rosie!B:J,8,FALSE))</f>
        <v>8_5_31_2023</v>
      </c>
    </row>
    <row r="888" spans="1:18" x14ac:dyDescent="0.2">
      <c r="A888" t="s">
        <v>170</v>
      </c>
      <c r="C888">
        <f t="shared" si="53"/>
        <v>655</v>
      </c>
      <c r="D888" t="str">
        <f t="shared" si="54"/>
        <v>655 (0)</v>
      </c>
      <c r="E888">
        <v>12.287000000000001</v>
      </c>
      <c r="F888">
        <v>12.29</v>
      </c>
      <c r="G888">
        <f>IFERROR(VLOOKUP(F888,'rt.comb'!$A:$B,2,FALSE),F888)</f>
        <v>12.29</v>
      </c>
      <c r="H888" t="str">
        <f>IFERROR(VLOOKUP(G888,compounds!$A:$D,4,FALSE),"")</f>
        <v>acetophenone</v>
      </c>
      <c r="I888">
        <v>29389778</v>
      </c>
      <c r="J888" s="4">
        <f t="shared" si="52"/>
        <v>36537315</v>
      </c>
      <c r="K888" s="4">
        <f>VLOOKUP($C888,rosie!$B$7:$D$38,2,FALSE)</f>
        <v>3.34</v>
      </c>
      <c r="L888" s="4">
        <f>VLOOKUP(C888,rosie!$B$7:$F$66,5,FALSE)</f>
        <v>0.88</v>
      </c>
      <c r="M888" s="4">
        <f>VLOOKUP($C888,rosie!$B$7:$D$38,3,FALSE)</f>
        <v>0</v>
      </c>
      <c r="N888" s="4" t="str">
        <f>VLOOKUP($C888,rosie!$B$7:$E$38,4,FALSE)</f>
        <v>l</v>
      </c>
      <c r="O888" s="4">
        <f t="shared" si="55"/>
        <v>3.6124718238897371</v>
      </c>
      <c r="P888" s="4">
        <f>VLOOKUP(A888,RESULTS!$A:$M,13,FALSE)</f>
        <v>1</v>
      </c>
      <c r="Q888" s="4">
        <v>2</v>
      </c>
      <c r="R888" s="4" t="str">
        <f>IF(VLOOKUP(C888,rosie!B:J,8,FALSE)=0,"x_x_x_x",VLOOKUP(C888,rosie!B:J,8,FALSE))</f>
        <v>8_5_31_2023</v>
      </c>
    </row>
    <row r="889" spans="1:18" x14ac:dyDescent="0.2">
      <c r="A889" t="s">
        <v>170</v>
      </c>
      <c r="C889">
        <f t="shared" si="53"/>
        <v>655</v>
      </c>
      <c r="D889" t="str">
        <f t="shared" si="54"/>
        <v>655 (0)</v>
      </c>
      <c r="E889">
        <v>13.51</v>
      </c>
      <c r="F889">
        <v>13.51</v>
      </c>
      <c r="G889">
        <f>IFERROR(VLOOKUP(F889,'rt.comb'!$A:$B,2,FALSE),F889)</f>
        <v>13.51</v>
      </c>
      <c r="H889" t="str">
        <f>IFERROR(VLOOKUP(G889,compounds!$A:$D,4,FALSE),"")</f>
        <v>nonanal</v>
      </c>
      <c r="I889">
        <v>271555374</v>
      </c>
      <c r="J889" s="4">
        <f t="shared" si="52"/>
        <v>36537315</v>
      </c>
      <c r="K889" s="4">
        <f>VLOOKUP($C889,rosie!$B$7:$D$38,2,FALSE)</f>
        <v>3.34</v>
      </c>
      <c r="L889" s="4">
        <f>VLOOKUP(C889,rosie!$B$7:$F$66,5,FALSE)</f>
        <v>0.88</v>
      </c>
      <c r="M889" s="4">
        <f>VLOOKUP($C889,rosie!$B$7:$D$38,3,FALSE)</f>
        <v>0</v>
      </c>
      <c r="N889" s="4" t="str">
        <f>VLOOKUP($C889,rosie!$B$7:$E$38,4,FALSE)</f>
        <v>l</v>
      </c>
      <c r="O889" s="4">
        <f t="shared" si="55"/>
        <v>33.378480681304893</v>
      </c>
      <c r="P889" s="4">
        <f>VLOOKUP(A889,RESULTS!$A:$M,13,FALSE)</f>
        <v>1</v>
      </c>
      <c r="Q889" s="4">
        <v>2</v>
      </c>
      <c r="R889" s="4" t="str">
        <f>IF(VLOOKUP(C889,rosie!B:J,8,FALSE)=0,"x_x_x_x",VLOOKUP(C889,rosie!B:J,8,FALSE))</f>
        <v>8_5_31_2023</v>
      </c>
    </row>
    <row r="890" spans="1:18" x14ac:dyDescent="0.2">
      <c r="A890" t="s">
        <v>170</v>
      </c>
      <c r="C890">
        <f t="shared" si="53"/>
        <v>655</v>
      </c>
      <c r="D890" t="str">
        <f t="shared" si="54"/>
        <v>655 (0)</v>
      </c>
      <c r="E890">
        <v>13.885</v>
      </c>
      <c r="F890">
        <v>13.89</v>
      </c>
      <c r="G890">
        <f>IFERROR(VLOOKUP(F890,'rt.comb'!$A:$B,2,FALSE),F890)</f>
        <v>13.89</v>
      </c>
      <c r="H890" t="str">
        <f>IFERROR(VLOOKUP(G890,compounds!$A:$D,4,FALSE),"")</f>
        <v>edimethylnonatriene</v>
      </c>
      <c r="I890">
        <v>62922578</v>
      </c>
      <c r="J890" s="4">
        <f t="shared" si="52"/>
        <v>36537315</v>
      </c>
      <c r="K890" s="4">
        <f>VLOOKUP($C890,rosie!$B$7:$D$38,2,FALSE)</f>
        <v>3.34</v>
      </c>
      <c r="L890" s="4">
        <f>VLOOKUP(C890,rosie!$B$7:$F$66,5,FALSE)</f>
        <v>0.88</v>
      </c>
      <c r="M890" s="4">
        <f>VLOOKUP($C890,rosie!$B$7:$D$38,3,FALSE)</f>
        <v>0</v>
      </c>
      <c r="N890" s="4" t="str">
        <f>VLOOKUP($C890,rosie!$B$7:$E$38,4,FALSE)</f>
        <v>l</v>
      </c>
      <c r="O890" s="4">
        <f t="shared" si="55"/>
        <v>7.7341870398444055</v>
      </c>
      <c r="P890" s="4">
        <f>VLOOKUP(A890,RESULTS!$A:$M,13,FALSE)</f>
        <v>1</v>
      </c>
      <c r="Q890" s="4">
        <v>2</v>
      </c>
      <c r="R890" s="4" t="str">
        <f>IF(VLOOKUP(C890,rosie!B:J,8,FALSE)=0,"x_x_x_x",VLOOKUP(C890,rosie!B:J,8,FALSE))</f>
        <v>8_5_31_2023</v>
      </c>
    </row>
    <row r="891" spans="1:18" x14ac:dyDescent="0.2">
      <c r="A891" t="s">
        <v>170</v>
      </c>
      <c r="C891">
        <f t="shared" si="53"/>
        <v>655</v>
      </c>
      <c r="D891" t="str">
        <f t="shared" si="54"/>
        <v>655 (0)</v>
      </c>
      <c r="E891">
        <v>15.266999999999999</v>
      </c>
      <c r="F891">
        <v>15.27</v>
      </c>
      <c r="G891">
        <f>IFERROR(VLOOKUP(F891,'rt.comb'!$A:$B,2,FALSE),F891)</f>
        <v>15.27</v>
      </c>
      <c r="H891" t="str">
        <f>IFERROR(VLOOKUP(G891,compounds!$A:$D,4,FALSE),"")</f>
        <v/>
      </c>
      <c r="I891">
        <v>17263795</v>
      </c>
      <c r="J891" s="4">
        <f t="shared" si="52"/>
        <v>36537315</v>
      </c>
      <c r="K891" s="4">
        <f>VLOOKUP($C891,rosie!$B$7:$D$38,2,FALSE)</f>
        <v>3.34</v>
      </c>
      <c r="L891" s="4">
        <f>VLOOKUP(C891,rosie!$B$7:$F$66,5,FALSE)</f>
        <v>0.88</v>
      </c>
      <c r="M891" s="4">
        <f>VLOOKUP($C891,rosie!$B$7:$D$38,3,FALSE)</f>
        <v>0</v>
      </c>
      <c r="N891" s="4" t="str">
        <f>VLOOKUP($C891,rosie!$B$7:$E$38,4,FALSE)</f>
        <v>l</v>
      </c>
      <c r="O891" s="4">
        <f t="shared" si="55"/>
        <v>2.121995375770056</v>
      </c>
      <c r="P891" s="4">
        <f>VLOOKUP(A891,RESULTS!$A:$M,13,FALSE)</f>
        <v>1</v>
      </c>
      <c r="Q891" s="4">
        <v>2</v>
      </c>
      <c r="R891" s="4" t="str">
        <f>IF(VLOOKUP(C891,rosie!B:J,8,FALSE)=0,"x_x_x_x",VLOOKUP(C891,rosie!B:J,8,FALSE))</f>
        <v>8_5_31_2023</v>
      </c>
    </row>
    <row r="892" spans="1:18" x14ac:dyDescent="0.2">
      <c r="A892" t="s">
        <v>170</v>
      </c>
      <c r="C892">
        <f t="shared" si="53"/>
        <v>655</v>
      </c>
      <c r="D892" t="str">
        <f t="shared" si="54"/>
        <v>655 (0)</v>
      </c>
      <c r="E892">
        <v>15.491</v>
      </c>
      <c r="F892">
        <v>15.49</v>
      </c>
      <c r="G892">
        <f>IFERROR(VLOOKUP(F892,'rt.comb'!$A:$B,2,FALSE),F892)</f>
        <v>15.49</v>
      </c>
      <c r="H892" t="str">
        <f>IFERROR(VLOOKUP(G892,compounds!$A:$D,4,FALSE),"")</f>
        <v>dodecanal_a</v>
      </c>
      <c r="I892">
        <v>16876666</v>
      </c>
      <c r="J892" s="4">
        <f t="shared" si="52"/>
        <v>36537315</v>
      </c>
      <c r="K892" s="4">
        <f>VLOOKUP($C892,rosie!$B$7:$D$38,2,FALSE)</f>
        <v>3.34</v>
      </c>
      <c r="L892" s="4">
        <f>VLOOKUP(C892,rosie!$B$7:$F$66,5,FALSE)</f>
        <v>0.88</v>
      </c>
      <c r="M892" s="4">
        <f>VLOOKUP($C892,rosie!$B$7:$D$38,3,FALSE)</f>
        <v>0</v>
      </c>
      <c r="N892" s="4" t="str">
        <f>VLOOKUP($C892,rosie!$B$7:$E$38,4,FALSE)</f>
        <v>l</v>
      </c>
      <c r="O892" s="4">
        <f t="shared" si="55"/>
        <v>2.0744110556465554</v>
      </c>
      <c r="P892" s="4">
        <f>VLOOKUP(A892,RESULTS!$A:$M,13,FALSE)</f>
        <v>1</v>
      </c>
      <c r="Q892" s="4">
        <v>2</v>
      </c>
      <c r="R892" s="4" t="str">
        <f>IF(VLOOKUP(C892,rosie!B:J,8,FALSE)=0,"x_x_x_x",VLOOKUP(C892,rosie!B:J,8,FALSE))</f>
        <v>8_5_31_2023</v>
      </c>
    </row>
    <row r="893" spans="1:18" x14ac:dyDescent="0.2">
      <c r="A893" t="s">
        <v>170</v>
      </c>
      <c r="C893">
        <f t="shared" si="53"/>
        <v>655</v>
      </c>
      <c r="D893" t="str">
        <f t="shared" si="54"/>
        <v>655 (0)</v>
      </c>
      <c r="E893">
        <v>15.709</v>
      </c>
      <c r="F893">
        <v>15.71</v>
      </c>
      <c r="G893">
        <f>IFERROR(VLOOKUP(F893,'rt.comb'!$A:$B,2,FALSE),F893)</f>
        <v>15.71</v>
      </c>
      <c r="H893" t="str">
        <f>IFERROR(VLOOKUP(G893,compounds!$A:$D,4,FALSE),"")</f>
        <v/>
      </c>
      <c r="I893">
        <v>11575218</v>
      </c>
      <c r="J893" s="4">
        <f t="shared" si="52"/>
        <v>36537315</v>
      </c>
      <c r="K893" s="4">
        <f>VLOOKUP($C893,rosie!$B$7:$D$38,2,FALSE)</f>
        <v>3.34</v>
      </c>
      <c r="L893" s="4">
        <f>VLOOKUP(C893,rosie!$B$7:$F$66,5,FALSE)</f>
        <v>0.88</v>
      </c>
      <c r="M893" s="4">
        <f>VLOOKUP($C893,rosie!$B$7:$D$38,3,FALSE)</f>
        <v>0</v>
      </c>
      <c r="N893" s="4" t="str">
        <f>VLOOKUP($C893,rosie!$B$7:$E$38,4,FALSE)</f>
        <v>l</v>
      </c>
      <c r="O893" s="4">
        <f t="shared" si="55"/>
        <v>1.4227786572726513</v>
      </c>
      <c r="P893" s="4">
        <f>VLOOKUP(A893,RESULTS!$A:$M,13,FALSE)</f>
        <v>1</v>
      </c>
      <c r="Q893" s="4">
        <v>2</v>
      </c>
      <c r="R893" s="4" t="str">
        <f>IF(VLOOKUP(C893,rosie!B:J,8,FALSE)=0,"x_x_x_x",VLOOKUP(C893,rosie!B:J,8,FALSE))</f>
        <v>8_5_31_2023</v>
      </c>
    </row>
    <row r="894" spans="1:18" x14ac:dyDescent="0.2">
      <c r="A894" t="s">
        <v>170</v>
      </c>
      <c r="C894">
        <f t="shared" si="53"/>
        <v>655</v>
      </c>
      <c r="D894" t="str">
        <f t="shared" si="54"/>
        <v>655 (0)</v>
      </c>
      <c r="E894">
        <v>16</v>
      </c>
      <c r="F894">
        <v>16</v>
      </c>
      <c r="G894">
        <f>IFERROR(VLOOKUP(F894,'rt.comb'!$A:$B,2,FALSE),F894)</f>
        <v>16</v>
      </c>
      <c r="H894" t="str">
        <f>IFERROR(VLOOKUP(G894,compounds!$A:$D,4,FALSE),"")</f>
        <v>Butanoicacidhexenylester</v>
      </c>
      <c r="I894">
        <v>34690724</v>
      </c>
      <c r="J894" s="4">
        <f t="shared" si="52"/>
        <v>36537315</v>
      </c>
      <c r="K894" s="4">
        <f>VLOOKUP($C894,rosie!$B$7:$D$38,2,FALSE)</f>
        <v>3.34</v>
      </c>
      <c r="L894" s="4">
        <f>VLOOKUP(C894,rosie!$B$7:$F$66,5,FALSE)</f>
        <v>0.88</v>
      </c>
      <c r="M894" s="4">
        <f>VLOOKUP($C894,rosie!$B$7:$D$38,3,FALSE)</f>
        <v>0</v>
      </c>
      <c r="N894" s="4" t="str">
        <f>VLOOKUP($C894,rosie!$B$7:$E$38,4,FALSE)</f>
        <v>l</v>
      </c>
      <c r="O894" s="4">
        <f t="shared" si="55"/>
        <v>4.2640425184680018</v>
      </c>
      <c r="P894" s="4">
        <f>VLOOKUP(A894,RESULTS!$A:$M,13,FALSE)</f>
        <v>1</v>
      </c>
      <c r="Q894" s="4">
        <v>2</v>
      </c>
      <c r="R894" s="4" t="str">
        <f>IF(VLOOKUP(C894,rosie!B:J,8,FALSE)=0,"x_x_x_x",VLOOKUP(C894,rosie!B:J,8,FALSE))</f>
        <v>8_5_31_2023</v>
      </c>
    </row>
    <row r="895" spans="1:18" x14ac:dyDescent="0.2">
      <c r="A895" t="s">
        <v>170</v>
      </c>
      <c r="C895">
        <f t="shared" si="53"/>
        <v>655</v>
      </c>
      <c r="D895" t="str">
        <f t="shared" si="54"/>
        <v>655 (0)</v>
      </c>
      <c r="E895">
        <v>16.21</v>
      </c>
      <c r="F895">
        <v>16.21</v>
      </c>
      <c r="G895">
        <f>IFERROR(VLOOKUP(F895,'rt.comb'!$A:$B,2,FALSE),F895)</f>
        <v>16.21</v>
      </c>
      <c r="H895" t="str">
        <f>IFERROR(VLOOKUP(G895,compounds!$A:$D,4,FALSE),"")</f>
        <v>methylsalicylate</v>
      </c>
      <c r="I895">
        <v>65607876</v>
      </c>
      <c r="J895" s="4">
        <f t="shared" si="52"/>
        <v>36537315</v>
      </c>
      <c r="K895" s="4">
        <f>VLOOKUP($C895,rosie!$B$7:$D$38,2,FALSE)</f>
        <v>3.34</v>
      </c>
      <c r="L895" s="4">
        <f>VLOOKUP(C895,rosie!$B$7:$F$66,5,FALSE)</f>
        <v>0.88</v>
      </c>
      <c r="M895" s="4">
        <f>VLOOKUP($C895,rosie!$B$7:$D$38,3,FALSE)</f>
        <v>0</v>
      </c>
      <c r="N895" s="4" t="str">
        <f>VLOOKUP($C895,rosie!$B$7:$E$38,4,FALSE)</f>
        <v>l</v>
      </c>
      <c r="O895" s="4">
        <f t="shared" si="55"/>
        <v>8.0642529343110958</v>
      </c>
      <c r="P895" s="4">
        <f>VLOOKUP(A895,RESULTS!$A:$M,13,FALSE)</f>
        <v>1</v>
      </c>
      <c r="Q895" s="4">
        <v>2</v>
      </c>
      <c r="R895" s="4" t="str">
        <f>IF(VLOOKUP(C895,rosie!B:J,8,FALSE)=0,"x_x_x_x",VLOOKUP(C895,rosie!B:J,8,FALSE))</f>
        <v>8_5_31_2023</v>
      </c>
    </row>
    <row r="896" spans="1:18" x14ac:dyDescent="0.2">
      <c r="A896" t="s">
        <v>170</v>
      </c>
      <c r="C896">
        <f t="shared" si="53"/>
        <v>655</v>
      </c>
      <c r="D896" t="str">
        <f t="shared" si="54"/>
        <v>655 (0)</v>
      </c>
      <c r="E896">
        <v>16.364999999999998</v>
      </c>
      <c r="F896">
        <v>16.37</v>
      </c>
      <c r="G896">
        <f>IFERROR(VLOOKUP(F896,'rt.comb'!$A:$B,2,FALSE),F896)</f>
        <v>16.36</v>
      </c>
      <c r="H896" t="str">
        <f>IFERROR(VLOOKUP(G896,compounds!$A:$D,4,FALSE),"")</f>
        <v>dodecane</v>
      </c>
      <c r="I896">
        <v>38266432</v>
      </c>
      <c r="J896" s="4">
        <f t="shared" si="52"/>
        <v>36537315</v>
      </c>
      <c r="K896" s="4">
        <f>VLOOKUP($C896,rosie!$B$7:$D$38,2,FALSE)</f>
        <v>3.34</v>
      </c>
      <c r="L896" s="4">
        <f>VLOOKUP(C896,rosie!$B$7:$F$66,5,FALSE)</f>
        <v>0.88</v>
      </c>
      <c r="M896" s="4">
        <f>VLOOKUP($C896,rosie!$B$7:$D$38,3,FALSE)</f>
        <v>0</v>
      </c>
      <c r="N896" s="4" t="str">
        <f>VLOOKUP($C896,rosie!$B$7:$E$38,4,FALSE)</f>
        <v>l</v>
      </c>
      <c r="O896" s="4">
        <f t="shared" si="55"/>
        <v>4.70355398400058</v>
      </c>
      <c r="P896" s="4">
        <f>VLOOKUP(A896,RESULTS!$A:$M,13,FALSE)</f>
        <v>1</v>
      </c>
      <c r="Q896" s="4">
        <v>2</v>
      </c>
      <c r="R896" s="4" t="str">
        <f>IF(VLOOKUP(C896,rosie!B:J,8,FALSE)=0,"x_x_x_x",VLOOKUP(C896,rosie!B:J,8,FALSE))</f>
        <v>8_5_31_2023</v>
      </c>
    </row>
    <row r="897" spans="1:18" x14ac:dyDescent="0.2">
      <c r="A897" t="s">
        <v>170</v>
      </c>
      <c r="C897">
        <f t="shared" si="53"/>
        <v>655</v>
      </c>
      <c r="D897" t="str">
        <f t="shared" si="54"/>
        <v>655 (0)</v>
      </c>
      <c r="E897">
        <v>16.548999999999999</v>
      </c>
      <c r="F897">
        <v>16.55</v>
      </c>
      <c r="G897">
        <f>IFERROR(VLOOKUP(F897,'rt.comb'!$A:$B,2,FALSE),F897)</f>
        <v>16.55</v>
      </c>
      <c r="H897" t="str">
        <f>IFERROR(VLOOKUP(G897,compounds!$A:$D,4,FALSE),"")</f>
        <v>decanal</v>
      </c>
      <c r="I897">
        <v>322847358</v>
      </c>
      <c r="J897" s="4">
        <f t="shared" si="52"/>
        <v>36537315</v>
      </c>
      <c r="K897" s="4">
        <f>VLOOKUP($C897,rosie!$B$7:$D$38,2,FALSE)</f>
        <v>3.34</v>
      </c>
      <c r="L897" s="4">
        <f>VLOOKUP(C897,rosie!$B$7:$F$66,5,FALSE)</f>
        <v>0.88</v>
      </c>
      <c r="M897" s="4">
        <f>VLOOKUP($C897,rosie!$B$7:$D$38,3,FALSE)</f>
        <v>0</v>
      </c>
      <c r="N897" s="4" t="str">
        <f>VLOOKUP($C897,rosie!$B$7:$E$38,4,FALSE)</f>
        <v>l</v>
      </c>
      <c r="O897" s="4">
        <f t="shared" si="55"/>
        <v>39.683082471471636</v>
      </c>
      <c r="P897" s="4">
        <f>VLOOKUP(A897,RESULTS!$A:$M,13,FALSE)</f>
        <v>1</v>
      </c>
      <c r="Q897" s="4">
        <v>2</v>
      </c>
      <c r="R897" s="4" t="str">
        <f>IF(VLOOKUP(C897,rosie!B:J,8,FALSE)=0,"x_x_x_x",VLOOKUP(C897,rosie!B:J,8,FALSE))</f>
        <v>8_5_31_2023</v>
      </c>
    </row>
    <row r="898" spans="1:18" x14ac:dyDescent="0.2">
      <c r="A898" t="s">
        <v>170</v>
      </c>
      <c r="C898">
        <f t="shared" si="53"/>
        <v>655</v>
      </c>
      <c r="D898" t="str">
        <f t="shared" si="54"/>
        <v>655 (0)</v>
      </c>
      <c r="E898">
        <v>17.324999999999999</v>
      </c>
      <c r="F898">
        <v>17.329999999999998</v>
      </c>
      <c r="G898">
        <f>IFERROR(VLOOKUP(F898,'rt.comb'!$A:$B,2,FALSE),F898)</f>
        <v>17.329999999999998</v>
      </c>
      <c r="H898" t="str">
        <f>IFERROR(VLOOKUP(G898,compounds!$A:$D,4,FALSE),"")</f>
        <v/>
      </c>
      <c r="I898">
        <v>25306635</v>
      </c>
      <c r="J898" s="4">
        <f t="shared" ref="J898:J961" si="56">SUMIFS($I:$I,$A:$A,A898,G:G,19.5)</f>
        <v>36537315</v>
      </c>
      <c r="K898" s="4">
        <f>VLOOKUP($C898,rosie!$B$7:$D$38,2,FALSE)</f>
        <v>3.34</v>
      </c>
      <c r="L898" s="4">
        <f>VLOOKUP(C898,rosie!$B$7:$F$66,5,FALSE)</f>
        <v>0.88</v>
      </c>
      <c r="M898" s="4">
        <f>VLOOKUP($C898,rosie!$B$7:$D$38,3,FALSE)</f>
        <v>0</v>
      </c>
      <c r="N898" s="4" t="str">
        <f>VLOOKUP($C898,rosie!$B$7:$E$38,4,FALSE)</f>
        <v>l</v>
      </c>
      <c r="O898" s="4">
        <f t="shared" si="55"/>
        <v>3.1105885146516536</v>
      </c>
      <c r="P898" s="4">
        <f>VLOOKUP(A898,RESULTS!$A:$M,13,FALSE)</f>
        <v>1</v>
      </c>
      <c r="Q898" s="4">
        <v>2</v>
      </c>
      <c r="R898" s="4" t="str">
        <f>IF(VLOOKUP(C898,rosie!B:J,8,FALSE)=0,"x_x_x_x",VLOOKUP(C898,rosie!B:J,8,FALSE))</f>
        <v>8_5_31_2023</v>
      </c>
    </row>
    <row r="899" spans="1:18" x14ac:dyDescent="0.2">
      <c r="A899" t="s">
        <v>170</v>
      </c>
      <c r="C899">
        <f t="shared" ref="C899:C962" si="57">VALUE(IF(B899="",LEFT(A899,FIND("-",A899)-1),B899))</f>
        <v>655</v>
      </c>
      <c r="D899" t="str">
        <f t="shared" ref="D899:D962" si="58">C899&amp;" ("&amp;M899&amp;")"</f>
        <v>655 (0)</v>
      </c>
      <c r="E899">
        <v>17.919</v>
      </c>
      <c r="F899">
        <v>17.920000000000002</v>
      </c>
      <c r="G899">
        <f>IFERROR(VLOOKUP(F899,'rt.comb'!$A:$B,2,FALSE),F899)</f>
        <v>17.920000000000002</v>
      </c>
      <c r="H899" t="str">
        <f>IFERROR(VLOOKUP(G899,compounds!$A:$D,4,FALSE),"")</f>
        <v/>
      </c>
      <c r="I899">
        <v>19580795</v>
      </c>
      <c r="J899" s="4">
        <f t="shared" si="56"/>
        <v>36537315</v>
      </c>
      <c r="K899" s="4">
        <f>VLOOKUP($C899,rosie!$B$7:$D$38,2,FALSE)</f>
        <v>3.34</v>
      </c>
      <c r="L899" s="4">
        <f>VLOOKUP(C899,rosie!$B$7:$F$66,5,FALSE)</f>
        <v>0.88</v>
      </c>
      <c r="M899" s="4">
        <f>VLOOKUP($C899,rosie!$B$7:$D$38,3,FALSE)</f>
        <v>0</v>
      </c>
      <c r="N899" s="4" t="str">
        <f>VLOOKUP($C899,rosie!$B$7:$E$38,4,FALSE)</f>
        <v>l</v>
      </c>
      <c r="O899" s="4">
        <f t="shared" ref="O899:O962" si="59">IFERROR((30/J899*I899)/K899/Q899,0)</f>
        <v>2.4067915799452804</v>
      </c>
      <c r="P899" s="4">
        <f>VLOOKUP(A899,RESULTS!$A:$M,13,FALSE)</f>
        <v>1</v>
      </c>
      <c r="Q899" s="4">
        <v>2</v>
      </c>
      <c r="R899" s="4" t="str">
        <f>IF(VLOOKUP(C899,rosie!B:J,8,FALSE)=0,"x_x_x_x",VLOOKUP(C899,rosie!B:J,8,FALSE))</f>
        <v>8_5_31_2023</v>
      </c>
    </row>
    <row r="900" spans="1:18" x14ac:dyDescent="0.2">
      <c r="A900" t="s">
        <v>170</v>
      </c>
      <c r="C900">
        <f t="shared" si="57"/>
        <v>655</v>
      </c>
      <c r="D900" t="str">
        <f t="shared" si="58"/>
        <v>655 (0)</v>
      </c>
      <c r="E900">
        <v>18.177</v>
      </c>
      <c r="F900">
        <v>18.18</v>
      </c>
      <c r="G900">
        <f>IFERROR(VLOOKUP(F900,'rt.comb'!$A:$B,2,FALSE),F900)</f>
        <v>18.18</v>
      </c>
      <c r="H900" t="str">
        <f>IFERROR(VLOOKUP(G900,compounds!$A:$D,4,FALSE),"")</f>
        <v>methylacetophenone</v>
      </c>
      <c r="I900">
        <v>64191346</v>
      </c>
      <c r="J900" s="4">
        <f t="shared" si="56"/>
        <v>36537315</v>
      </c>
      <c r="K900" s="4">
        <f>VLOOKUP($C900,rosie!$B$7:$D$38,2,FALSE)</f>
        <v>3.34</v>
      </c>
      <c r="L900" s="4">
        <f>VLOOKUP(C900,rosie!$B$7:$F$66,5,FALSE)</f>
        <v>0.88</v>
      </c>
      <c r="M900" s="4">
        <f>VLOOKUP($C900,rosie!$B$7:$D$38,3,FALSE)</f>
        <v>0</v>
      </c>
      <c r="N900" s="4" t="str">
        <f>VLOOKUP($C900,rosie!$B$7:$E$38,4,FALSE)</f>
        <v>l</v>
      </c>
      <c r="O900" s="4">
        <f t="shared" si="59"/>
        <v>7.8901388354330937</v>
      </c>
      <c r="P900" s="4">
        <f>VLOOKUP(A900,RESULTS!$A:$M,13,FALSE)</f>
        <v>1</v>
      </c>
      <c r="Q900" s="4">
        <v>2</v>
      </c>
      <c r="R900" s="4" t="str">
        <f>IF(VLOOKUP(C900,rosie!B:J,8,FALSE)=0,"x_x_x_x",VLOOKUP(C900,rosie!B:J,8,FALSE))</f>
        <v>8_5_31_2023</v>
      </c>
    </row>
    <row r="901" spans="1:18" x14ac:dyDescent="0.2">
      <c r="A901" t="s">
        <v>170</v>
      </c>
      <c r="C901">
        <f t="shared" si="57"/>
        <v>655</v>
      </c>
      <c r="D901" t="str">
        <f t="shared" si="58"/>
        <v>655 (0)</v>
      </c>
      <c r="E901">
        <v>18.591000000000001</v>
      </c>
      <c r="F901">
        <v>18.59</v>
      </c>
      <c r="G901">
        <f>IFERROR(VLOOKUP(F901,'rt.comb'!$A:$B,2,FALSE),F901)</f>
        <v>18.59</v>
      </c>
      <c r="H901" t="str">
        <f>IFERROR(VLOOKUP(G901,compounds!$A:$D,4,FALSE),"")</f>
        <v/>
      </c>
      <c r="I901">
        <v>17500199</v>
      </c>
      <c r="J901" s="4">
        <f t="shared" si="56"/>
        <v>36537315</v>
      </c>
      <c r="K901" s="4">
        <f>VLOOKUP($C901,rosie!$B$7:$D$38,2,FALSE)</f>
        <v>3.34</v>
      </c>
      <c r="L901" s="4">
        <f>VLOOKUP(C901,rosie!$B$7:$F$66,5,FALSE)</f>
        <v>0.88</v>
      </c>
      <c r="M901" s="4">
        <f>VLOOKUP($C901,rosie!$B$7:$D$38,3,FALSE)</f>
        <v>0</v>
      </c>
      <c r="N901" s="4" t="str">
        <f>VLOOKUP($C901,rosie!$B$7:$E$38,4,FALSE)</f>
        <v>l</v>
      </c>
      <c r="O901" s="4">
        <f t="shared" si="59"/>
        <v>2.1510531927108585</v>
      </c>
      <c r="P901" s="4">
        <f>VLOOKUP(A901,RESULTS!$A:$M,13,FALSE)</f>
        <v>1</v>
      </c>
      <c r="Q901" s="4">
        <v>2</v>
      </c>
      <c r="R901" s="4" t="str">
        <f>IF(VLOOKUP(C901,rosie!B:J,8,FALSE)=0,"x_x_x_x",VLOOKUP(C901,rosie!B:J,8,FALSE))</f>
        <v>8_5_31_2023</v>
      </c>
    </row>
    <row r="902" spans="1:18" x14ac:dyDescent="0.2">
      <c r="A902" t="s">
        <v>170</v>
      </c>
      <c r="C902">
        <f t="shared" si="57"/>
        <v>655</v>
      </c>
      <c r="D902" t="str">
        <f t="shared" si="58"/>
        <v>655 (0)</v>
      </c>
      <c r="E902">
        <v>18.692</v>
      </c>
      <c r="F902">
        <v>18.690000000000001</v>
      </c>
      <c r="G902">
        <f>IFERROR(VLOOKUP(F902,'rt.comb'!$A:$B,2,FALSE),F902)</f>
        <v>18.690000000000001</v>
      </c>
      <c r="H902" t="str">
        <f>IFERROR(VLOOKUP(G902,compounds!$A:$D,4,FALSE),"")</f>
        <v/>
      </c>
      <c r="I902">
        <v>29580674</v>
      </c>
      <c r="J902" s="4">
        <f t="shared" si="56"/>
        <v>36537315</v>
      </c>
      <c r="K902" s="4">
        <f>VLOOKUP($C902,rosie!$B$7:$D$38,2,FALSE)</f>
        <v>3.34</v>
      </c>
      <c r="L902" s="4">
        <f>VLOOKUP(C902,rosie!$B$7:$F$66,5,FALSE)</f>
        <v>0.88</v>
      </c>
      <c r="M902" s="4">
        <f>VLOOKUP($C902,rosie!$B$7:$D$38,3,FALSE)</f>
        <v>0</v>
      </c>
      <c r="N902" s="4" t="str">
        <f>VLOOKUP($C902,rosie!$B$7:$E$38,4,FALSE)</f>
        <v>l</v>
      </c>
      <c r="O902" s="4">
        <f t="shared" si="59"/>
        <v>3.6359359827987716</v>
      </c>
      <c r="P902" s="4">
        <f>VLOOKUP(A902,RESULTS!$A:$M,13,FALSE)</f>
        <v>1</v>
      </c>
      <c r="Q902" s="4">
        <v>2</v>
      </c>
      <c r="R902" s="4" t="str">
        <f>IF(VLOOKUP(C902,rosie!B:J,8,FALSE)=0,"x_x_x_x",VLOOKUP(C902,rosie!B:J,8,FALSE))</f>
        <v>8_5_31_2023</v>
      </c>
    </row>
    <row r="903" spans="1:18" x14ac:dyDescent="0.2">
      <c r="A903" t="s">
        <v>170</v>
      </c>
      <c r="C903">
        <f t="shared" si="57"/>
        <v>655</v>
      </c>
      <c r="D903" t="str">
        <f t="shared" si="58"/>
        <v>655 (0)</v>
      </c>
      <c r="E903">
        <v>18.986999999999998</v>
      </c>
      <c r="F903">
        <v>18.989999999999998</v>
      </c>
      <c r="G903">
        <f>IFERROR(VLOOKUP(F903,'rt.comb'!$A:$B,2,FALSE),F903)</f>
        <v>18.989999999999998</v>
      </c>
      <c r="H903" t="str">
        <f>IFERROR(VLOOKUP(G903,compounds!$A:$D,4,FALSE),"")</f>
        <v>methylnaphthalene</v>
      </c>
      <c r="I903">
        <v>31346415</v>
      </c>
      <c r="J903" s="4">
        <f t="shared" si="56"/>
        <v>36537315</v>
      </c>
      <c r="K903" s="4">
        <f>VLOOKUP($C903,rosie!$B$7:$D$38,2,FALSE)</f>
        <v>3.34</v>
      </c>
      <c r="L903" s="4">
        <f>VLOOKUP(C903,rosie!$B$7:$F$66,5,FALSE)</f>
        <v>0.88</v>
      </c>
      <c r="M903" s="4">
        <f>VLOOKUP($C903,rosie!$B$7:$D$38,3,FALSE)</f>
        <v>0</v>
      </c>
      <c r="N903" s="4" t="str">
        <f>VLOOKUP($C903,rosie!$B$7:$E$38,4,FALSE)</f>
        <v>l</v>
      </c>
      <c r="O903" s="4">
        <f t="shared" si="59"/>
        <v>3.8529736756587476</v>
      </c>
      <c r="P903" s="4">
        <f>VLOOKUP(A903,RESULTS!$A:$M,13,FALSE)</f>
        <v>1</v>
      </c>
      <c r="Q903" s="4">
        <v>2</v>
      </c>
      <c r="R903" s="4" t="str">
        <f>IF(VLOOKUP(C903,rosie!B:J,8,FALSE)=0,"x_x_x_x",VLOOKUP(C903,rosie!B:J,8,FALSE))</f>
        <v>8_5_31_2023</v>
      </c>
    </row>
    <row r="904" spans="1:18" x14ac:dyDescent="0.2">
      <c r="A904" t="s">
        <v>170</v>
      </c>
      <c r="C904">
        <f t="shared" si="57"/>
        <v>655</v>
      </c>
      <c r="D904" t="str">
        <f t="shared" si="58"/>
        <v>655 (0)</v>
      </c>
      <c r="E904">
        <v>19.396000000000001</v>
      </c>
      <c r="F904">
        <v>19.399999999999999</v>
      </c>
      <c r="G904">
        <f>IFERROR(VLOOKUP(F904,'rt.comb'!$A:$B,2,FALSE),F904)</f>
        <v>19.399999999999999</v>
      </c>
      <c r="H904" t="str">
        <f>IFERROR(VLOOKUP(G904,compounds!$A:$D,4,FALSE),"")</f>
        <v>undecanal_c</v>
      </c>
      <c r="I904">
        <v>34027608</v>
      </c>
      <c r="J904" s="4">
        <f t="shared" si="56"/>
        <v>36537315</v>
      </c>
      <c r="K904" s="4">
        <f>VLOOKUP($C904,rosie!$B$7:$D$38,2,FALSE)</f>
        <v>3.34</v>
      </c>
      <c r="L904" s="4">
        <f>VLOOKUP(C904,rosie!$B$7:$F$66,5,FALSE)</f>
        <v>0.88</v>
      </c>
      <c r="M904" s="4">
        <f>VLOOKUP($C904,rosie!$B$7:$D$38,3,FALSE)</f>
        <v>0</v>
      </c>
      <c r="N904" s="4" t="str">
        <f>VLOOKUP($C904,rosie!$B$7:$E$38,4,FALSE)</f>
        <v>l</v>
      </c>
      <c r="O904" s="4">
        <f t="shared" si="59"/>
        <v>4.1825350002427708</v>
      </c>
      <c r="P904" s="4">
        <f>VLOOKUP(A904,RESULTS!$A:$M,13,FALSE)</f>
        <v>1</v>
      </c>
      <c r="Q904" s="4">
        <v>2</v>
      </c>
      <c r="R904" s="4" t="str">
        <f>IF(VLOOKUP(C904,rosie!B:J,8,FALSE)=0,"x_x_x_x",VLOOKUP(C904,rosie!B:J,8,FALSE))</f>
        <v>8_5_31_2023</v>
      </c>
    </row>
    <row r="905" spans="1:18" x14ac:dyDescent="0.2">
      <c r="A905" t="s">
        <v>170</v>
      </c>
      <c r="C905">
        <f t="shared" si="57"/>
        <v>655</v>
      </c>
      <c r="D905" t="str">
        <f t="shared" si="58"/>
        <v>655 (0)</v>
      </c>
      <c r="E905">
        <v>19.45</v>
      </c>
      <c r="F905">
        <v>19.45</v>
      </c>
      <c r="G905">
        <f>IFERROR(VLOOKUP(F905,'rt.comb'!$A:$B,2,FALSE),F905)</f>
        <v>19.45</v>
      </c>
      <c r="H905" t="str">
        <f>IFERROR(VLOOKUP(G905,compounds!$A:$D,4,FALSE),"")</f>
        <v/>
      </c>
      <c r="I905">
        <v>42451706</v>
      </c>
      <c r="J905" s="4">
        <f t="shared" si="56"/>
        <v>36537315</v>
      </c>
      <c r="K905" s="4">
        <f>VLOOKUP($C905,rosie!$B$7:$D$38,2,FALSE)</f>
        <v>3.34</v>
      </c>
      <c r="L905" s="4">
        <f>VLOOKUP(C905,rosie!$B$7:$F$66,5,FALSE)</f>
        <v>0.88</v>
      </c>
      <c r="M905" s="4">
        <f>VLOOKUP($C905,rosie!$B$7:$D$38,3,FALSE)</f>
        <v>0</v>
      </c>
      <c r="N905" s="4" t="str">
        <f>VLOOKUP($C905,rosie!$B$7:$E$38,4,FALSE)</f>
        <v>l</v>
      </c>
      <c r="O905" s="4">
        <f t="shared" si="59"/>
        <v>5.2179908198371177</v>
      </c>
      <c r="P905" s="4">
        <f>VLOOKUP(A905,RESULTS!$A:$M,13,FALSE)</f>
        <v>1</v>
      </c>
      <c r="Q905" s="4">
        <v>2</v>
      </c>
      <c r="R905" s="4" t="str">
        <f>IF(VLOOKUP(C905,rosie!B:J,8,FALSE)=0,"x_x_x_x",VLOOKUP(C905,rosie!B:J,8,FALSE))</f>
        <v>8_5_31_2023</v>
      </c>
    </row>
    <row r="906" spans="1:18" x14ac:dyDescent="0.2">
      <c r="A906" t="s">
        <v>170</v>
      </c>
      <c r="C906">
        <f t="shared" si="57"/>
        <v>655</v>
      </c>
      <c r="D906" t="str">
        <f t="shared" si="58"/>
        <v>655 (0)</v>
      </c>
      <c r="E906">
        <v>19.501999999999999</v>
      </c>
      <c r="F906">
        <v>19.5</v>
      </c>
      <c r="G906">
        <f>IFERROR(VLOOKUP(F906,'rt.comb'!$A:$B,2,FALSE),F906)</f>
        <v>19.5</v>
      </c>
      <c r="H906" t="str">
        <f>IFERROR(VLOOKUP(G906,compounds!$A:$D,4,FALSE),"")</f>
        <v>standard</v>
      </c>
      <c r="I906">
        <v>36537315</v>
      </c>
      <c r="J906" s="4">
        <f t="shared" si="56"/>
        <v>36537315</v>
      </c>
      <c r="K906" s="4">
        <f>VLOOKUP($C906,rosie!$B$7:$D$38,2,FALSE)</f>
        <v>3.34</v>
      </c>
      <c r="L906" s="4">
        <f>VLOOKUP(C906,rosie!$B$7:$F$66,5,FALSE)</f>
        <v>0.88</v>
      </c>
      <c r="M906" s="4">
        <f>VLOOKUP($C906,rosie!$B$7:$D$38,3,FALSE)</f>
        <v>0</v>
      </c>
      <c r="N906" s="4" t="str">
        <f>VLOOKUP($C906,rosie!$B$7:$E$38,4,FALSE)</f>
        <v>l</v>
      </c>
      <c r="O906" s="4">
        <f t="shared" si="59"/>
        <v>4.4910179640718564</v>
      </c>
      <c r="P906" s="4">
        <f>VLOOKUP(A906,RESULTS!$A:$M,13,FALSE)</f>
        <v>1</v>
      </c>
      <c r="Q906" s="4">
        <v>2</v>
      </c>
      <c r="R906" s="4" t="str">
        <f>IF(VLOOKUP(C906,rosie!B:J,8,FALSE)=0,"x_x_x_x",VLOOKUP(C906,rosie!B:J,8,FALSE))</f>
        <v>8_5_31_2023</v>
      </c>
    </row>
    <row r="907" spans="1:18" x14ac:dyDescent="0.2">
      <c r="A907" t="s">
        <v>170</v>
      </c>
      <c r="C907">
        <f t="shared" si="57"/>
        <v>655</v>
      </c>
      <c r="D907" t="str">
        <f t="shared" si="58"/>
        <v>655 (0)</v>
      </c>
      <c r="E907">
        <v>21.835999999999999</v>
      </c>
      <c r="F907">
        <v>21.84</v>
      </c>
      <c r="G907">
        <f>IFERROR(VLOOKUP(F907,'rt.comb'!$A:$B,2,FALSE),F907)</f>
        <v>21.84</v>
      </c>
      <c r="H907" t="str">
        <f>IFERROR(VLOOKUP(G907,compounds!$A:$D,4,FALSE),"")</f>
        <v>tetradecane</v>
      </c>
      <c r="I907">
        <v>30084145</v>
      </c>
      <c r="J907" s="4">
        <f t="shared" si="56"/>
        <v>36537315</v>
      </c>
      <c r="K907" s="4">
        <f>VLOOKUP($C907,rosie!$B$7:$D$38,2,FALSE)</f>
        <v>3.34</v>
      </c>
      <c r="L907" s="4">
        <f>VLOOKUP(C907,rosie!$B$7:$F$66,5,FALSE)</f>
        <v>0.88</v>
      </c>
      <c r="M907" s="4">
        <f>VLOOKUP($C907,rosie!$B$7:$D$38,3,FALSE)</f>
        <v>0</v>
      </c>
      <c r="N907" s="4" t="str">
        <f>VLOOKUP($C907,rosie!$B$7:$E$38,4,FALSE)</f>
        <v>l</v>
      </c>
      <c r="O907" s="4">
        <f t="shared" si="59"/>
        <v>3.6978205877673971</v>
      </c>
      <c r="P907" s="4">
        <f>VLOOKUP(A907,RESULTS!$A:$M,13,FALSE)</f>
        <v>1</v>
      </c>
      <c r="Q907" s="4">
        <v>2</v>
      </c>
      <c r="R907" s="4" t="str">
        <f>IF(VLOOKUP(C907,rosie!B:J,8,FALSE)=0,"x_x_x_x",VLOOKUP(C907,rosie!B:J,8,FALSE))</f>
        <v>8_5_31_2023</v>
      </c>
    </row>
    <row r="908" spans="1:18" x14ac:dyDescent="0.2">
      <c r="A908" t="s">
        <v>170</v>
      </c>
      <c r="C908">
        <f t="shared" si="57"/>
        <v>655</v>
      </c>
      <c r="D908" t="str">
        <f t="shared" si="58"/>
        <v>655 (0)</v>
      </c>
      <c r="E908">
        <v>22.076000000000001</v>
      </c>
      <c r="F908">
        <v>22.08</v>
      </c>
      <c r="G908">
        <f>IFERROR(VLOOKUP(F908,'rt.comb'!$A:$B,2,FALSE),F908)</f>
        <v>22.07</v>
      </c>
      <c r="H908" t="str">
        <f>IFERROR(VLOOKUP(G908,compounds!$A:$D,4,FALSE),"")</f>
        <v>dodecanal</v>
      </c>
      <c r="I908">
        <v>31864509</v>
      </c>
      <c r="J908" s="4">
        <f t="shared" si="56"/>
        <v>36537315</v>
      </c>
      <c r="K908" s="4">
        <f>VLOOKUP($C908,rosie!$B$7:$D$38,2,FALSE)</f>
        <v>3.34</v>
      </c>
      <c r="L908" s="4">
        <f>VLOOKUP(C908,rosie!$B$7:$F$66,5,FALSE)</f>
        <v>0.88</v>
      </c>
      <c r="M908" s="4">
        <f>VLOOKUP($C908,rosie!$B$7:$D$38,3,FALSE)</f>
        <v>0</v>
      </c>
      <c r="N908" s="4" t="str">
        <f>VLOOKUP($C908,rosie!$B$7:$E$38,4,FALSE)</f>
        <v>l</v>
      </c>
      <c r="O908" s="4">
        <f t="shared" si="59"/>
        <v>3.9166556802362007</v>
      </c>
      <c r="P908" s="4">
        <f>VLOOKUP(A908,RESULTS!$A:$M,13,FALSE)</f>
        <v>1</v>
      </c>
      <c r="Q908" s="4">
        <v>2</v>
      </c>
      <c r="R908" s="4" t="str">
        <f>IF(VLOOKUP(C908,rosie!B:J,8,FALSE)=0,"x_x_x_x",VLOOKUP(C908,rosie!B:J,8,FALSE))</f>
        <v>8_5_31_2023</v>
      </c>
    </row>
    <row r="909" spans="1:18" x14ac:dyDescent="0.2">
      <c r="A909" t="s">
        <v>170</v>
      </c>
      <c r="C909">
        <f t="shared" si="57"/>
        <v>655</v>
      </c>
      <c r="D909" t="str">
        <f t="shared" si="58"/>
        <v>655 (0)</v>
      </c>
      <c r="E909">
        <v>22.286000000000001</v>
      </c>
      <c r="F909">
        <v>22.29</v>
      </c>
      <c r="G909">
        <f>IFERROR(VLOOKUP(F909,'rt.comb'!$A:$B,2,FALSE),F909)</f>
        <v>22.29</v>
      </c>
      <c r="H909" t="str">
        <f>IFERROR(VLOOKUP(G909,compounds!$A:$D,4,FALSE),"")</f>
        <v>tetramethyldiol</v>
      </c>
      <c r="I909">
        <v>17832597</v>
      </c>
      <c r="J909" s="4">
        <f t="shared" si="56"/>
        <v>36537315</v>
      </c>
      <c r="K909" s="4">
        <f>VLOOKUP($C909,rosie!$B$7:$D$38,2,FALSE)</f>
        <v>3.34</v>
      </c>
      <c r="L909" s="4">
        <f>VLOOKUP(C909,rosie!$B$7:$F$66,5,FALSE)</f>
        <v>0.88</v>
      </c>
      <c r="M909" s="4">
        <f>VLOOKUP($C909,rosie!$B$7:$D$38,3,FALSE)</f>
        <v>0</v>
      </c>
      <c r="N909" s="4" t="str">
        <f>VLOOKUP($C909,rosie!$B$7:$E$38,4,FALSE)</f>
        <v>l</v>
      </c>
      <c r="O909" s="4">
        <f t="shared" si="59"/>
        <v>2.1919102012026306</v>
      </c>
      <c r="P909" s="4">
        <f>VLOOKUP(A909,RESULTS!$A:$M,13,FALSE)</f>
        <v>1</v>
      </c>
      <c r="Q909" s="4">
        <v>2</v>
      </c>
      <c r="R909" s="4" t="str">
        <f>IF(VLOOKUP(C909,rosie!B:J,8,FALSE)=0,"x_x_x_x",VLOOKUP(C909,rosie!B:J,8,FALSE))</f>
        <v>8_5_31_2023</v>
      </c>
    </row>
    <row r="910" spans="1:18" x14ac:dyDescent="0.2">
      <c r="A910" t="s">
        <v>170</v>
      </c>
      <c r="C910">
        <f t="shared" si="57"/>
        <v>655</v>
      </c>
      <c r="D910" t="str">
        <f t="shared" si="58"/>
        <v>655 (0)</v>
      </c>
      <c r="E910">
        <v>22.42</v>
      </c>
      <c r="F910">
        <v>22.42</v>
      </c>
      <c r="G910">
        <f>IFERROR(VLOOKUP(F910,'rt.comb'!$A:$B,2,FALSE),F910)</f>
        <v>22.42</v>
      </c>
      <c r="H910" t="str">
        <f>IFERROR(VLOOKUP(G910,compounds!$A:$D,4,FALSE),"")</f>
        <v/>
      </c>
      <c r="I910">
        <v>14528003</v>
      </c>
      <c r="J910" s="4">
        <f t="shared" si="56"/>
        <v>36537315</v>
      </c>
      <c r="K910" s="4">
        <f>VLOOKUP($C910,rosie!$B$7:$D$38,2,FALSE)</f>
        <v>3.34</v>
      </c>
      <c r="L910" s="4">
        <f>VLOOKUP(C910,rosie!$B$7:$F$66,5,FALSE)</f>
        <v>0.88</v>
      </c>
      <c r="M910" s="4">
        <f>VLOOKUP($C910,rosie!$B$7:$D$38,3,FALSE)</f>
        <v>0</v>
      </c>
      <c r="N910" s="4" t="str">
        <f>VLOOKUP($C910,rosie!$B$7:$E$38,4,FALSE)</f>
        <v>l</v>
      </c>
      <c r="O910" s="4">
        <f t="shared" si="59"/>
        <v>1.7857229644567429</v>
      </c>
      <c r="P910" s="4">
        <f>VLOOKUP(A910,RESULTS!$A:$M,13,FALSE)</f>
        <v>1</v>
      </c>
      <c r="Q910" s="4">
        <v>2</v>
      </c>
      <c r="R910" s="4" t="str">
        <f>IF(VLOOKUP(C910,rosie!B:J,8,FALSE)=0,"x_x_x_x",VLOOKUP(C910,rosie!B:J,8,FALSE))</f>
        <v>8_5_31_2023</v>
      </c>
    </row>
    <row r="911" spans="1:18" x14ac:dyDescent="0.2">
      <c r="A911" t="s">
        <v>170</v>
      </c>
      <c r="C911">
        <f t="shared" si="57"/>
        <v>655</v>
      </c>
      <c r="D911" t="str">
        <f t="shared" si="58"/>
        <v>655 (0)</v>
      </c>
      <c r="E911">
        <v>24.332999999999998</v>
      </c>
      <c r="F911">
        <v>24.33</v>
      </c>
      <c r="G911">
        <f>IFERROR(VLOOKUP(F911,'rt.comb'!$A:$B,2,FALSE),F911)</f>
        <v>24.33</v>
      </c>
      <c r="H911" t="str">
        <f>IFERROR(VLOOKUP(G911,compounds!$A:$D,4,FALSE),"")</f>
        <v>pentadecane</v>
      </c>
      <c r="I911">
        <v>27610604</v>
      </c>
      <c r="J911" s="4">
        <f t="shared" si="56"/>
        <v>36537315</v>
      </c>
      <c r="K911" s="4">
        <f>VLOOKUP($C911,rosie!$B$7:$D$38,2,FALSE)</f>
        <v>3.34</v>
      </c>
      <c r="L911" s="4">
        <f>VLOOKUP(C911,rosie!$B$7:$F$66,5,FALSE)</f>
        <v>0.88</v>
      </c>
      <c r="M911" s="4">
        <f>VLOOKUP($C911,rosie!$B$7:$D$38,3,FALSE)</f>
        <v>0</v>
      </c>
      <c r="N911" s="4" t="str">
        <f>VLOOKUP($C911,rosie!$B$7:$E$38,4,FALSE)</f>
        <v>l</v>
      </c>
      <c r="O911" s="4">
        <f t="shared" si="59"/>
        <v>3.3937830013747385</v>
      </c>
      <c r="P911" s="4">
        <f>VLOOKUP(A911,RESULTS!$A:$M,13,FALSE)</f>
        <v>1</v>
      </c>
      <c r="Q911" s="4">
        <v>2</v>
      </c>
      <c r="R911" s="4" t="str">
        <f>IF(VLOOKUP(C911,rosie!B:J,8,FALSE)=0,"x_x_x_x",VLOOKUP(C911,rosie!B:J,8,FALSE))</f>
        <v>8_5_31_2023</v>
      </c>
    </row>
    <row r="912" spans="1:18" x14ac:dyDescent="0.2">
      <c r="A912" t="s">
        <v>170</v>
      </c>
      <c r="C912">
        <f t="shared" si="57"/>
        <v>655</v>
      </c>
      <c r="D912" t="str">
        <f t="shared" si="58"/>
        <v>655 (0)</v>
      </c>
      <c r="E912">
        <v>24.602</v>
      </c>
      <c r="F912">
        <v>24.6</v>
      </c>
      <c r="G912">
        <f>IFERROR(VLOOKUP(F912,'rt.comb'!$A:$B,2,FALSE),F912)</f>
        <v>24.6</v>
      </c>
      <c r="H912" t="str">
        <f>IFERROR(VLOOKUP(G912,compounds!$A:$D,4,FALSE),"")</f>
        <v>tridecanal</v>
      </c>
      <c r="I912">
        <v>14601930</v>
      </c>
      <c r="J912" s="4">
        <f t="shared" si="56"/>
        <v>36537315</v>
      </c>
      <c r="K912" s="4">
        <f>VLOOKUP($C912,rosie!$B$7:$D$38,2,FALSE)</f>
        <v>3.34</v>
      </c>
      <c r="L912" s="4">
        <f>VLOOKUP(C912,rosie!$B$7:$F$66,5,FALSE)</f>
        <v>0.88</v>
      </c>
      <c r="M912" s="4">
        <f>VLOOKUP($C912,rosie!$B$7:$D$38,3,FALSE)</f>
        <v>0</v>
      </c>
      <c r="N912" s="4" t="str">
        <f>VLOOKUP($C912,rosie!$B$7:$E$38,4,FALSE)</f>
        <v>l</v>
      </c>
      <c r="O912" s="4">
        <f t="shared" si="59"/>
        <v>1.7948097702340677</v>
      </c>
      <c r="P912" s="4">
        <f>VLOOKUP(A912,RESULTS!$A:$M,13,FALSE)</f>
        <v>1</v>
      </c>
      <c r="Q912" s="4">
        <v>2</v>
      </c>
      <c r="R912" s="4" t="str">
        <f>IF(VLOOKUP(C912,rosie!B:J,8,FALSE)=0,"x_x_x_x",VLOOKUP(C912,rosie!B:J,8,FALSE))</f>
        <v>8_5_31_2023</v>
      </c>
    </row>
    <row r="913" spans="1:18" x14ac:dyDescent="0.2">
      <c r="A913" t="s">
        <v>170</v>
      </c>
      <c r="C913">
        <f t="shared" si="57"/>
        <v>655</v>
      </c>
      <c r="D913" t="str">
        <f t="shared" si="58"/>
        <v>655 (0)</v>
      </c>
      <c r="E913">
        <v>26.994</v>
      </c>
      <c r="F913">
        <v>26.99</v>
      </c>
      <c r="G913">
        <f>IFERROR(VLOOKUP(F913,'rt.comb'!$A:$B,2,FALSE),F913)</f>
        <v>26.99</v>
      </c>
      <c r="H913" t="str">
        <f>IFERROR(VLOOKUP(G913,compounds!$A:$D,4,FALSE),"")</f>
        <v>tetradecanal</v>
      </c>
      <c r="I913">
        <v>9999517</v>
      </c>
      <c r="J913" s="4">
        <f t="shared" si="56"/>
        <v>36537315</v>
      </c>
      <c r="K913" s="4">
        <f>VLOOKUP($C913,rosie!$B$7:$D$38,2,FALSE)</f>
        <v>3.34</v>
      </c>
      <c r="L913" s="4">
        <f>VLOOKUP(C913,rosie!$B$7:$F$66,5,FALSE)</f>
        <v>0.88</v>
      </c>
      <c r="M913" s="4">
        <f>VLOOKUP($C913,rosie!$B$7:$D$38,3,FALSE)</f>
        <v>0</v>
      </c>
      <c r="N913" s="4" t="str">
        <f>VLOOKUP($C913,rosie!$B$7:$E$38,4,FALSE)</f>
        <v>l</v>
      </c>
      <c r="O913" s="4">
        <f t="shared" si="59"/>
        <v>1.2290999072877116</v>
      </c>
      <c r="P913" s="4">
        <f>VLOOKUP(A913,RESULTS!$A:$M,13,FALSE)</f>
        <v>1</v>
      </c>
      <c r="Q913" s="4">
        <v>2</v>
      </c>
      <c r="R913" s="4" t="str">
        <f>IF(VLOOKUP(C913,rosie!B:J,8,FALSE)=0,"x_x_x_x",VLOOKUP(C913,rosie!B:J,8,FALSE))</f>
        <v>8_5_31_2023</v>
      </c>
    </row>
    <row r="914" spans="1:18" x14ac:dyDescent="0.2">
      <c r="A914" t="s">
        <v>170</v>
      </c>
      <c r="C914">
        <f t="shared" si="57"/>
        <v>655</v>
      </c>
      <c r="D914" t="str">
        <f t="shared" si="58"/>
        <v>655 (0)</v>
      </c>
      <c r="E914">
        <v>28.818000000000001</v>
      </c>
      <c r="F914">
        <v>28.82</v>
      </c>
      <c r="G914">
        <f>IFERROR(VLOOKUP(F914,'rt.comb'!$A:$B,2,FALSE),F914)</f>
        <v>28.82</v>
      </c>
      <c r="H914" t="str">
        <f>IFERROR(VLOOKUP(G914,compounds!$A:$D,4,FALSE),"")</f>
        <v/>
      </c>
      <c r="I914">
        <v>20952682</v>
      </c>
      <c r="J914" s="4">
        <f t="shared" si="56"/>
        <v>36537315</v>
      </c>
      <c r="K914" s="4">
        <f>VLOOKUP($C914,rosie!$B$7:$D$38,2,FALSE)</f>
        <v>3.34</v>
      </c>
      <c r="L914" s="4">
        <f>VLOOKUP(C914,rosie!$B$7:$F$66,5,FALSE)</f>
        <v>0.88</v>
      </c>
      <c r="M914" s="4">
        <f>VLOOKUP($C914,rosie!$B$7:$D$38,3,FALSE)</f>
        <v>0</v>
      </c>
      <c r="N914" s="4" t="str">
        <f>VLOOKUP($C914,rosie!$B$7:$E$38,4,FALSE)</f>
        <v>l</v>
      </c>
      <c r="O914" s="4">
        <f t="shared" si="59"/>
        <v>2.5754183430688609</v>
      </c>
      <c r="P914" s="4">
        <f>VLOOKUP(A914,RESULTS!$A:$M,13,FALSE)</f>
        <v>1</v>
      </c>
      <c r="Q914" s="4">
        <v>2</v>
      </c>
      <c r="R914" s="4" t="str">
        <f>IF(VLOOKUP(C914,rosie!B:J,8,FALSE)=0,"x_x_x_x",VLOOKUP(C914,rosie!B:J,8,FALSE))</f>
        <v>8_5_31_2023</v>
      </c>
    </row>
    <row r="915" spans="1:18" x14ac:dyDescent="0.2">
      <c r="A915" t="s">
        <v>170</v>
      </c>
      <c r="C915">
        <f t="shared" si="57"/>
        <v>655</v>
      </c>
      <c r="D915" t="str">
        <f t="shared" si="58"/>
        <v>655 (0)</v>
      </c>
      <c r="E915">
        <v>28.93</v>
      </c>
      <c r="F915">
        <v>28.93</v>
      </c>
      <c r="G915">
        <f>IFERROR(VLOOKUP(F915,'rt.comb'!$A:$B,2,FALSE),F915)</f>
        <v>28.93</v>
      </c>
      <c r="H915" t="str">
        <f>IFERROR(VLOOKUP(G915,compounds!$A:$D,4,FALSE),"")</f>
        <v>heptadecanal</v>
      </c>
      <c r="I915">
        <v>13634603</v>
      </c>
      <c r="J915" s="4">
        <f t="shared" si="56"/>
        <v>36537315</v>
      </c>
      <c r="K915" s="4">
        <f>VLOOKUP($C915,rosie!$B$7:$D$38,2,FALSE)</f>
        <v>3.34</v>
      </c>
      <c r="L915" s="4">
        <f>VLOOKUP(C915,rosie!$B$7:$F$66,5,FALSE)</f>
        <v>0.88</v>
      </c>
      <c r="M915" s="4">
        <f>VLOOKUP($C915,rosie!$B$7:$D$38,3,FALSE)</f>
        <v>0</v>
      </c>
      <c r="N915" s="4" t="str">
        <f>VLOOKUP($C915,rosie!$B$7:$E$38,4,FALSE)</f>
        <v>l</v>
      </c>
      <c r="O915" s="4">
        <f t="shared" si="59"/>
        <v>1.6759098747674268</v>
      </c>
      <c r="P915" s="4">
        <f>VLOOKUP(A915,RESULTS!$A:$M,13,FALSE)</f>
        <v>1</v>
      </c>
      <c r="Q915" s="4">
        <v>2</v>
      </c>
      <c r="R915" s="4" t="str">
        <f>IF(VLOOKUP(C915,rosie!B:J,8,FALSE)=0,"x_x_x_x",VLOOKUP(C915,rosie!B:J,8,FALSE))</f>
        <v>8_5_31_2023</v>
      </c>
    </row>
    <row r="916" spans="1:18" x14ac:dyDescent="0.2">
      <c r="A916" t="s">
        <v>170</v>
      </c>
      <c r="C916">
        <f t="shared" si="57"/>
        <v>655</v>
      </c>
      <c r="D916" t="str">
        <f t="shared" si="58"/>
        <v>655 (0)</v>
      </c>
      <c r="E916">
        <v>29.26</v>
      </c>
      <c r="F916">
        <v>29.26</v>
      </c>
      <c r="G916">
        <f>IFERROR(VLOOKUP(F916,'rt.comb'!$A:$B,2,FALSE),F916)</f>
        <v>29.26</v>
      </c>
      <c r="H916" t="str">
        <f>IFERROR(VLOOKUP(G916,compounds!$A:$D,4,FALSE),"")</f>
        <v>pentadecanal</v>
      </c>
      <c r="I916">
        <v>10164523</v>
      </c>
      <c r="J916" s="4">
        <f t="shared" si="56"/>
        <v>36537315</v>
      </c>
      <c r="K916" s="4">
        <f>VLOOKUP($C916,rosie!$B$7:$D$38,2,FALSE)</f>
        <v>3.34</v>
      </c>
      <c r="L916" s="4">
        <f>VLOOKUP(C916,rosie!$B$7:$F$66,5,FALSE)</f>
        <v>0.88</v>
      </c>
      <c r="M916" s="4">
        <f>VLOOKUP($C916,rosie!$B$7:$D$38,3,FALSE)</f>
        <v>0</v>
      </c>
      <c r="N916" s="4" t="str">
        <f>VLOOKUP($C916,rosie!$B$7:$E$38,4,FALSE)</f>
        <v>l</v>
      </c>
      <c r="O916" s="4">
        <f t="shared" si="59"/>
        <v>1.2493817728320091</v>
      </c>
      <c r="P916" s="4">
        <f>VLOOKUP(A916,RESULTS!$A:$M,13,FALSE)</f>
        <v>1</v>
      </c>
      <c r="Q916" s="4">
        <v>2</v>
      </c>
      <c r="R916" s="4" t="str">
        <f>IF(VLOOKUP(C916,rosie!B:J,8,FALSE)=0,"x_x_x_x",VLOOKUP(C916,rosie!B:J,8,FALSE))</f>
        <v>8_5_31_2023</v>
      </c>
    </row>
    <row r="917" spans="1:18" x14ac:dyDescent="0.2">
      <c r="A917" t="s">
        <v>170</v>
      </c>
      <c r="C917">
        <f t="shared" si="57"/>
        <v>655</v>
      </c>
      <c r="D917" t="str">
        <f t="shared" si="58"/>
        <v>655 (0)</v>
      </c>
      <c r="E917">
        <v>31.242999999999999</v>
      </c>
      <c r="F917">
        <v>31.24</v>
      </c>
      <c r="G917">
        <f>IFERROR(VLOOKUP(F917,'rt.comb'!$A:$B,2,FALSE),F917)</f>
        <v>31.24</v>
      </c>
      <c r="H917" t="str">
        <f>IFERROR(VLOOKUP(G917,compounds!$A:$D,4,FALSE),"")</f>
        <v/>
      </c>
      <c r="I917">
        <v>32000246</v>
      </c>
      <c r="J917" s="4">
        <f t="shared" si="56"/>
        <v>36537315</v>
      </c>
      <c r="K917" s="4">
        <f>VLOOKUP($C917,rosie!$B$7:$D$38,2,FALSE)</f>
        <v>3.34</v>
      </c>
      <c r="L917" s="4">
        <f>VLOOKUP(C917,rosie!$B$7:$F$66,5,FALSE)</f>
        <v>0.88</v>
      </c>
      <c r="M917" s="4">
        <f>VLOOKUP($C917,rosie!$B$7:$D$38,3,FALSE)</f>
        <v>0</v>
      </c>
      <c r="N917" s="4" t="str">
        <f>VLOOKUP($C917,rosie!$B$7:$E$38,4,FALSE)</f>
        <v>l</v>
      </c>
      <c r="O917" s="4">
        <f t="shared" si="59"/>
        <v>3.9333399194965084</v>
      </c>
      <c r="P917" s="4">
        <f>VLOOKUP(A917,RESULTS!$A:$M,13,FALSE)</f>
        <v>1</v>
      </c>
      <c r="Q917" s="4">
        <v>2</v>
      </c>
      <c r="R917" s="4" t="str">
        <f>IF(VLOOKUP(C917,rosie!B:J,8,FALSE)=0,"x_x_x_x",VLOOKUP(C917,rosie!B:J,8,FALSE))</f>
        <v>8_5_31_2023</v>
      </c>
    </row>
    <row r="918" spans="1:18" x14ac:dyDescent="0.2">
      <c r="A918" t="s">
        <v>170</v>
      </c>
      <c r="C918">
        <f t="shared" si="57"/>
        <v>655</v>
      </c>
      <c r="D918" t="str">
        <f t="shared" si="58"/>
        <v>655 (0)</v>
      </c>
      <c r="E918">
        <v>32.875999999999998</v>
      </c>
      <c r="F918">
        <v>32.880000000000003</v>
      </c>
      <c r="G918">
        <f>IFERROR(VLOOKUP(F918,'rt.comb'!$A:$B,2,FALSE),F918)</f>
        <v>32.880000000000003</v>
      </c>
      <c r="H918" t="str">
        <f>IFERROR(VLOOKUP(G918,compounds!$A:$D,4,FALSE),"")</f>
        <v>homosalate</v>
      </c>
      <c r="I918">
        <v>73093743</v>
      </c>
      <c r="J918" s="4">
        <f t="shared" si="56"/>
        <v>36537315</v>
      </c>
      <c r="K918" s="4">
        <f>VLOOKUP($C918,rosie!$B$7:$D$38,2,FALSE)</f>
        <v>3.34</v>
      </c>
      <c r="L918" s="4">
        <f>VLOOKUP(C918,rosie!$B$7:$F$66,5,FALSE)</f>
        <v>0.88</v>
      </c>
      <c r="M918" s="4">
        <f>VLOOKUP($C918,rosie!$B$7:$D$38,3,FALSE)</f>
        <v>0</v>
      </c>
      <c r="N918" s="4" t="str">
        <f>VLOOKUP($C918,rosie!$B$7:$E$38,4,FALSE)</f>
        <v>l</v>
      </c>
      <c r="O918" s="4">
        <f t="shared" si="59"/>
        <v>8.9843852202673222</v>
      </c>
      <c r="P918" s="4">
        <f>VLOOKUP(A918,RESULTS!$A:$M,13,FALSE)</f>
        <v>1</v>
      </c>
      <c r="Q918" s="4">
        <v>2</v>
      </c>
      <c r="R918" s="4" t="str">
        <f>IF(VLOOKUP(C918,rosie!B:J,8,FALSE)=0,"x_x_x_x",VLOOKUP(C918,rosie!B:J,8,FALSE))</f>
        <v>8_5_31_2023</v>
      </c>
    </row>
    <row r="919" spans="1:18" x14ac:dyDescent="0.2">
      <c r="A919" t="s">
        <v>170</v>
      </c>
      <c r="C919">
        <f t="shared" si="57"/>
        <v>655</v>
      </c>
      <c r="D919" t="str">
        <f t="shared" si="58"/>
        <v>655 (0)</v>
      </c>
      <c r="E919">
        <v>35.131999999999998</v>
      </c>
      <c r="F919">
        <v>35.130000000000003</v>
      </c>
      <c r="G919">
        <f>IFERROR(VLOOKUP(F919,'rt.comb'!$A:$B,2,FALSE),F919)</f>
        <v>35.130000000000003</v>
      </c>
      <c r="H919" t="str">
        <f>IFERROR(VLOOKUP(G919,compounds!$A:$D,4,FALSE),"")</f>
        <v/>
      </c>
      <c r="I919">
        <v>16870682</v>
      </c>
      <c r="J919" s="4">
        <f t="shared" si="56"/>
        <v>36537315</v>
      </c>
      <c r="K919" s="4">
        <f>VLOOKUP($C919,rosie!$B$7:$D$38,2,FALSE)</f>
        <v>3.34</v>
      </c>
      <c r="L919" s="4">
        <f>VLOOKUP(C919,rosie!$B$7:$F$66,5,FALSE)</f>
        <v>0.88</v>
      </c>
      <c r="M919" s="4">
        <f>VLOOKUP($C919,rosie!$B$7:$D$38,3,FALSE)</f>
        <v>0</v>
      </c>
      <c r="N919" s="4" t="str">
        <f>VLOOKUP($C919,rosie!$B$7:$E$38,4,FALSE)</f>
        <v>l</v>
      </c>
      <c r="O919" s="4">
        <f t="shared" si="59"/>
        <v>2.0736755267359879</v>
      </c>
      <c r="P919" s="4">
        <f>VLOOKUP(A919,RESULTS!$A:$M,13,FALSE)</f>
        <v>1</v>
      </c>
      <c r="Q919" s="4">
        <v>2</v>
      </c>
      <c r="R919" s="4" t="str">
        <f>IF(VLOOKUP(C919,rosie!B:J,8,FALSE)=0,"x_x_x_x",VLOOKUP(C919,rosie!B:J,8,FALSE))</f>
        <v>8_5_31_2023</v>
      </c>
    </row>
    <row r="920" spans="1:18" x14ac:dyDescent="0.2">
      <c r="A920" t="s">
        <v>171</v>
      </c>
      <c r="C920">
        <f t="shared" si="57"/>
        <v>80</v>
      </c>
      <c r="D920" t="str">
        <f t="shared" si="58"/>
        <v>80 (1)</v>
      </c>
      <c r="E920">
        <v>4.1120000000000001</v>
      </c>
      <c r="F920">
        <v>4.1100000000000003</v>
      </c>
      <c r="G920">
        <f>IFERROR(VLOOKUP(F920,'rt.comb'!$A:$B,2,FALSE),F920)</f>
        <v>4.1100000000000003</v>
      </c>
      <c r="H920" t="str">
        <f>IFERROR(VLOOKUP(G920,compounds!$A:$D,4,FALSE),"")</f>
        <v/>
      </c>
      <c r="I920">
        <v>9818771</v>
      </c>
      <c r="J920" s="4">
        <f t="shared" si="56"/>
        <v>37295923</v>
      </c>
      <c r="K920" s="4">
        <f>VLOOKUP($C920,rosie!$B$7:$D$38,2,FALSE)</f>
        <v>5.05</v>
      </c>
      <c r="L920" s="4">
        <f>VLOOKUP(C920,rosie!$B$7:$F$66,5,FALSE)</f>
        <v>1.18</v>
      </c>
      <c r="M920" s="4">
        <f>VLOOKUP($C920,rosie!$B$7:$D$38,3,FALSE)</f>
        <v>1</v>
      </c>
      <c r="N920" s="4" t="str">
        <f>VLOOKUP($C920,rosie!$B$7:$E$38,4,FALSE)</f>
        <v>l</v>
      </c>
      <c r="O920" s="4">
        <f t="shared" si="59"/>
        <v>0.7819800125776124</v>
      </c>
      <c r="P920" s="4">
        <f>VLOOKUP(A920,RESULTS!$A:$M,13,FALSE)</f>
        <v>1</v>
      </c>
      <c r="Q920" s="4">
        <v>2</v>
      </c>
      <c r="R920" s="4" t="str">
        <f>IF(VLOOKUP(C920,rosie!B:J,8,FALSE)=0,"x_x_x_x",VLOOKUP(C920,rosie!B:J,8,FALSE))</f>
        <v>2_5_31_2023</v>
      </c>
    </row>
    <row r="921" spans="1:18" x14ac:dyDescent="0.2">
      <c r="A921" t="s">
        <v>171</v>
      </c>
      <c r="C921">
        <f t="shared" si="57"/>
        <v>80</v>
      </c>
      <c r="D921" t="str">
        <f t="shared" si="58"/>
        <v>80 (1)</v>
      </c>
      <c r="E921">
        <v>4.2720000000000002</v>
      </c>
      <c r="F921">
        <v>4.2699999999999996</v>
      </c>
      <c r="G921">
        <f>IFERROR(VLOOKUP(F921,'rt.comb'!$A:$B,2,FALSE),F921)</f>
        <v>4.2699999999999996</v>
      </c>
      <c r="H921" t="str">
        <f>IFERROR(VLOOKUP(G921,compounds!$A:$D,4,FALSE),"")</f>
        <v/>
      </c>
      <c r="I921">
        <v>7956377</v>
      </c>
      <c r="J921" s="4">
        <f t="shared" si="56"/>
        <v>37295923</v>
      </c>
      <c r="K921" s="4">
        <f>VLOOKUP($C921,rosie!$B$7:$D$38,2,FALSE)</f>
        <v>5.05</v>
      </c>
      <c r="L921" s="4">
        <f>VLOOKUP(C921,rosie!$B$7:$F$66,5,FALSE)</f>
        <v>1.18</v>
      </c>
      <c r="M921" s="4">
        <f>VLOOKUP($C921,rosie!$B$7:$D$38,3,FALSE)</f>
        <v>1</v>
      </c>
      <c r="N921" s="4" t="str">
        <f>VLOOKUP($C921,rosie!$B$7:$E$38,4,FALSE)</f>
        <v>l</v>
      </c>
      <c r="O921" s="4">
        <f t="shared" si="59"/>
        <v>0.63365647152094962</v>
      </c>
      <c r="P921" s="4">
        <f>VLOOKUP(A921,RESULTS!$A:$M,13,FALSE)</f>
        <v>1</v>
      </c>
      <c r="Q921" s="4">
        <v>2</v>
      </c>
      <c r="R921" s="4" t="str">
        <f>IF(VLOOKUP(C921,rosie!B:J,8,FALSE)=0,"x_x_x_x",VLOOKUP(C921,rosie!B:J,8,FALSE))</f>
        <v>2_5_31_2023</v>
      </c>
    </row>
    <row r="922" spans="1:18" x14ac:dyDescent="0.2">
      <c r="A922" t="s">
        <v>171</v>
      </c>
      <c r="C922">
        <f t="shared" si="57"/>
        <v>80</v>
      </c>
      <c r="D922" t="str">
        <f t="shared" si="58"/>
        <v>80 (1)</v>
      </c>
      <c r="E922">
        <v>4.3630000000000004</v>
      </c>
      <c r="F922">
        <v>4.3600000000000003</v>
      </c>
      <c r="G922">
        <f>IFERROR(VLOOKUP(F922,'rt.comb'!$A:$B,2,FALSE),F922)</f>
        <v>4.3600000000000003</v>
      </c>
      <c r="H922" t="str">
        <f>IFERROR(VLOOKUP(G922,compounds!$A:$D,4,FALSE),"")</f>
        <v/>
      </c>
      <c r="I922">
        <v>55993467</v>
      </c>
      <c r="J922" s="4">
        <f t="shared" si="56"/>
        <v>37295923</v>
      </c>
      <c r="K922" s="4">
        <f>VLOOKUP($C922,rosie!$B$7:$D$38,2,FALSE)</f>
        <v>5.05</v>
      </c>
      <c r="L922" s="4">
        <f>VLOOKUP(C922,rosie!$B$7:$F$66,5,FALSE)</f>
        <v>1.18</v>
      </c>
      <c r="M922" s="4">
        <f>VLOOKUP($C922,rosie!$B$7:$D$38,3,FALSE)</f>
        <v>1</v>
      </c>
      <c r="N922" s="4" t="str">
        <f>VLOOKUP($C922,rosie!$B$7:$E$38,4,FALSE)</f>
        <v>l</v>
      </c>
      <c r="O922" s="4">
        <f t="shared" si="59"/>
        <v>4.4593943609565923</v>
      </c>
      <c r="P922" s="4">
        <f>VLOOKUP(A922,RESULTS!$A:$M,13,FALSE)</f>
        <v>1</v>
      </c>
      <c r="Q922" s="4">
        <v>2</v>
      </c>
      <c r="R922" s="4" t="str">
        <f>IF(VLOOKUP(C922,rosie!B:J,8,FALSE)=0,"x_x_x_x",VLOOKUP(C922,rosie!B:J,8,FALSE))</f>
        <v>2_5_31_2023</v>
      </c>
    </row>
    <row r="923" spans="1:18" x14ac:dyDescent="0.2">
      <c r="A923" t="s">
        <v>171</v>
      </c>
      <c r="C923">
        <f t="shared" si="57"/>
        <v>80</v>
      </c>
      <c r="D923" t="str">
        <f t="shared" si="58"/>
        <v>80 (1)</v>
      </c>
      <c r="E923">
        <v>4.8730000000000002</v>
      </c>
      <c r="F923">
        <v>4.87</v>
      </c>
      <c r="G923">
        <f>IFERROR(VLOOKUP(F923,'rt.comb'!$A:$B,2,FALSE),F923)</f>
        <v>4.87</v>
      </c>
      <c r="H923" t="str">
        <f>IFERROR(VLOOKUP(G923,compounds!$A:$D,4,FALSE),"")</f>
        <v/>
      </c>
      <c r="I923">
        <v>48026117</v>
      </c>
      <c r="J923" s="4">
        <f t="shared" si="56"/>
        <v>37295923</v>
      </c>
      <c r="K923" s="4">
        <f>VLOOKUP($C923,rosie!$B$7:$D$38,2,FALSE)</f>
        <v>5.05</v>
      </c>
      <c r="L923" s="4">
        <f>VLOOKUP(C923,rosie!$B$7:$F$66,5,FALSE)</f>
        <v>1.18</v>
      </c>
      <c r="M923" s="4">
        <f>VLOOKUP($C923,rosie!$B$7:$D$38,3,FALSE)</f>
        <v>1</v>
      </c>
      <c r="N923" s="4" t="str">
        <f>VLOOKUP($C923,rosie!$B$7:$E$38,4,FALSE)</f>
        <v>l</v>
      </c>
      <c r="O923" s="4">
        <f t="shared" si="59"/>
        <v>3.8248639850867163</v>
      </c>
      <c r="P923" s="4">
        <f>VLOOKUP(A923,RESULTS!$A:$M,13,FALSE)</f>
        <v>1</v>
      </c>
      <c r="Q923" s="4">
        <v>2</v>
      </c>
      <c r="R923" s="4" t="str">
        <f>IF(VLOOKUP(C923,rosie!B:J,8,FALSE)=0,"x_x_x_x",VLOOKUP(C923,rosie!B:J,8,FALSE))</f>
        <v>2_5_31_2023</v>
      </c>
    </row>
    <row r="924" spans="1:18" x14ac:dyDescent="0.2">
      <c r="A924" t="s">
        <v>171</v>
      </c>
      <c r="C924">
        <f t="shared" si="57"/>
        <v>80</v>
      </c>
      <c r="D924" t="str">
        <f t="shared" si="58"/>
        <v>80 (1)</v>
      </c>
      <c r="E924">
        <v>5.04</v>
      </c>
      <c r="F924">
        <v>5.04</v>
      </c>
      <c r="G924">
        <f>IFERROR(VLOOKUP(F924,'rt.comb'!$A:$B,2,FALSE),F924)</f>
        <v>5.04</v>
      </c>
      <c r="H924" t="str">
        <f>IFERROR(VLOOKUP(G924,compounds!$A:$D,4,FALSE),"")</f>
        <v/>
      </c>
      <c r="I924">
        <v>3399657</v>
      </c>
      <c r="J924" s="4">
        <f t="shared" si="56"/>
        <v>37295923</v>
      </c>
      <c r="K924" s="4">
        <f>VLOOKUP($C924,rosie!$B$7:$D$38,2,FALSE)</f>
        <v>5.05</v>
      </c>
      <c r="L924" s="4">
        <f>VLOOKUP(C924,rosie!$B$7:$F$66,5,FALSE)</f>
        <v>1.18</v>
      </c>
      <c r="M924" s="4">
        <f>VLOOKUP($C924,rosie!$B$7:$D$38,3,FALSE)</f>
        <v>1</v>
      </c>
      <c r="N924" s="4" t="str">
        <f>VLOOKUP($C924,rosie!$B$7:$E$38,4,FALSE)</f>
        <v>l</v>
      </c>
      <c r="O924" s="4">
        <f t="shared" si="59"/>
        <v>0.27075321581688461</v>
      </c>
      <c r="P924" s="4">
        <f>VLOOKUP(A924,RESULTS!$A:$M,13,FALSE)</f>
        <v>1</v>
      </c>
      <c r="Q924" s="4">
        <v>2</v>
      </c>
      <c r="R924" s="4" t="str">
        <f>IF(VLOOKUP(C924,rosie!B:J,8,FALSE)=0,"x_x_x_x",VLOOKUP(C924,rosie!B:J,8,FALSE))</f>
        <v>2_5_31_2023</v>
      </c>
    </row>
    <row r="925" spans="1:18" x14ac:dyDescent="0.2">
      <c r="A925" t="s">
        <v>171</v>
      </c>
      <c r="C925">
        <f t="shared" si="57"/>
        <v>80</v>
      </c>
      <c r="D925" t="str">
        <f t="shared" si="58"/>
        <v>80 (1)</v>
      </c>
      <c r="E925">
        <v>5.4260000000000002</v>
      </c>
      <c r="F925">
        <v>5.43</v>
      </c>
      <c r="G925">
        <f>IFERROR(VLOOKUP(F925,'rt.comb'!$A:$B,2,FALSE),F925)</f>
        <v>5.43</v>
      </c>
      <c r="H925" t="str">
        <f>IFERROR(VLOOKUP(G925,compounds!$A:$D,4,FALSE),"")</f>
        <v>hydroxymethylpentanone</v>
      </c>
      <c r="I925">
        <v>109849242</v>
      </c>
      <c r="J925" s="4">
        <f t="shared" si="56"/>
        <v>37295923</v>
      </c>
      <c r="K925" s="4">
        <f>VLOOKUP($C925,rosie!$B$7:$D$38,2,FALSE)</f>
        <v>5.05</v>
      </c>
      <c r="L925" s="4">
        <f>VLOOKUP(C925,rosie!$B$7:$F$66,5,FALSE)</f>
        <v>1.18</v>
      </c>
      <c r="M925" s="4">
        <f>VLOOKUP($C925,rosie!$B$7:$D$38,3,FALSE)</f>
        <v>1</v>
      </c>
      <c r="N925" s="4" t="str">
        <f>VLOOKUP($C925,rosie!$B$7:$E$38,4,FALSE)</f>
        <v>l</v>
      </c>
      <c r="O925" s="4">
        <f t="shared" si="59"/>
        <v>8.7485400811161789</v>
      </c>
      <c r="P925" s="4">
        <f>VLOOKUP(A925,RESULTS!$A:$M,13,FALSE)</f>
        <v>1</v>
      </c>
      <c r="Q925" s="4">
        <v>2</v>
      </c>
      <c r="R925" s="4" t="str">
        <f>IF(VLOOKUP(C925,rosie!B:J,8,FALSE)=0,"x_x_x_x",VLOOKUP(C925,rosie!B:J,8,FALSE))</f>
        <v>2_5_31_2023</v>
      </c>
    </row>
    <row r="926" spans="1:18" x14ac:dyDescent="0.2">
      <c r="A926" t="s">
        <v>171</v>
      </c>
      <c r="C926">
        <f t="shared" si="57"/>
        <v>80</v>
      </c>
      <c r="D926" t="str">
        <f t="shared" si="58"/>
        <v>80 (1)</v>
      </c>
      <c r="E926">
        <v>5.6559999999999997</v>
      </c>
      <c r="F926">
        <v>5.66</v>
      </c>
      <c r="G926">
        <f>IFERROR(VLOOKUP(F926,'rt.comb'!$A:$B,2,FALSE),F926)</f>
        <v>5.66</v>
      </c>
      <c r="H926" t="str">
        <f>IFERROR(VLOOKUP(G926,compounds!$A:$D,4,FALSE),"")</f>
        <v/>
      </c>
      <c r="I926">
        <v>8778690</v>
      </c>
      <c r="J926" s="4">
        <f t="shared" si="56"/>
        <v>37295923</v>
      </c>
      <c r="K926" s="4">
        <f>VLOOKUP($C926,rosie!$B$7:$D$38,2,FALSE)</f>
        <v>5.05</v>
      </c>
      <c r="L926" s="4">
        <f>VLOOKUP(C926,rosie!$B$7:$F$66,5,FALSE)</f>
        <v>1.18</v>
      </c>
      <c r="M926" s="4">
        <f>VLOOKUP($C926,rosie!$B$7:$D$38,3,FALSE)</f>
        <v>1</v>
      </c>
      <c r="N926" s="4" t="str">
        <f>VLOOKUP($C926,rosie!$B$7:$E$38,4,FALSE)</f>
        <v>l</v>
      </c>
      <c r="O926" s="4">
        <f t="shared" si="59"/>
        <v>0.69914657512788103</v>
      </c>
      <c r="P926" s="4">
        <f>VLOOKUP(A926,RESULTS!$A:$M,13,FALSE)</f>
        <v>1</v>
      </c>
      <c r="Q926" s="4">
        <v>2</v>
      </c>
      <c r="R926" s="4" t="str">
        <f>IF(VLOOKUP(C926,rosie!B:J,8,FALSE)=0,"x_x_x_x",VLOOKUP(C926,rosie!B:J,8,FALSE))</f>
        <v>2_5_31_2023</v>
      </c>
    </row>
    <row r="927" spans="1:18" x14ac:dyDescent="0.2">
      <c r="A927" t="s">
        <v>171</v>
      </c>
      <c r="C927">
        <f t="shared" si="57"/>
        <v>80</v>
      </c>
      <c r="D927" t="str">
        <f t="shared" si="58"/>
        <v>80 (1)</v>
      </c>
      <c r="E927">
        <v>5.7629999999999999</v>
      </c>
      <c r="F927">
        <v>5.76</v>
      </c>
      <c r="G927">
        <f>IFERROR(VLOOKUP(F927,'rt.comb'!$A:$B,2,FALSE),F927)</f>
        <v>5.76</v>
      </c>
      <c r="H927" t="str">
        <f>IFERROR(VLOOKUP(G927,compounds!$A:$D,4,FALSE),"")</f>
        <v>zhexenol</v>
      </c>
      <c r="I927">
        <v>478562578</v>
      </c>
      <c r="J927" s="4">
        <f t="shared" si="56"/>
        <v>37295923</v>
      </c>
      <c r="K927" s="4">
        <f>VLOOKUP($C927,rosie!$B$7:$D$38,2,FALSE)</f>
        <v>5.05</v>
      </c>
      <c r="L927" s="4">
        <f>VLOOKUP(C927,rosie!$B$7:$F$66,5,FALSE)</f>
        <v>1.18</v>
      </c>
      <c r="M927" s="4">
        <f>VLOOKUP($C927,rosie!$B$7:$D$38,3,FALSE)</f>
        <v>1</v>
      </c>
      <c r="N927" s="4" t="str">
        <f>VLOOKUP($C927,rosie!$B$7:$E$38,4,FALSE)</f>
        <v>l</v>
      </c>
      <c r="O927" s="4">
        <f t="shared" si="59"/>
        <v>38.113361719467193</v>
      </c>
      <c r="P927" s="4">
        <f>VLOOKUP(A927,RESULTS!$A:$M,13,FALSE)</f>
        <v>1</v>
      </c>
      <c r="Q927" s="4">
        <v>2</v>
      </c>
      <c r="R927" s="4" t="str">
        <f>IF(VLOOKUP(C927,rosie!B:J,8,FALSE)=0,"x_x_x_x",VLOOKUP(C927,rosie!B:J,8,FALSE))</f>
        <v>2_5_31_2023</v>
      </c>
    </row>
    <row r="928" spans="1:18" x14ac:dyDescent="0.2">
      <c r="A928" t="s">
        <v>171</v>
      </c>
      <c r="C928">
        <f t="shared" si="57"/>
        <v>80</v>
      </c>
      <c r="D928" t="str">
        <f t="shared" si="58"/>
        <v>80 (1)</v>
      </c>
      <c r="E928">
        <v>6.1150000000000002</v>
      </c>
      <c r="F928">
        <v>6.12</v>
      </c>
      <c r="G928">
        <f>IFERROR(VLOOKUP(F928,'rt.comb'!$A:$B,2,FALSE),F928)</f>
        <v>6.11</v>
      </c>
      <c r="H928" t="str">
        <f>IFERROR(VLOOKUP(G928,compounds!$A:$D,4,FALSE),"")</f>
        <v/>
      </c>
      <c r="I928">
        <v>36786514</v>
      </c>
      <c r="J928" s="4">
        <f t="shared" si="56"/>
        <v>37295923</v>
      </c>
      <c r="K928" s="4">
        <f>VLOOKUP($C928,rosie!$B$7:$D$38,2,FALSE)</f>
        <v>5.05</v>
      </c>
      <c r="L928" s="4">
        <f>VLOOKUP(C928,rosie!$B$7:$F$66,5,FALSE)</f>
        <v>1.18</v>
      </c>
      <c r="M928" s="4">
        <f>VLOOKUP($C928,rosie!$B$7:$D$38,3,FALSE)</f>
        <v>1</v>
      </c>
      <c r="N928" s="4" t="str">
        <f>VLOOKUP($C928,rosie!$B$7:$E$38,4,FALSE)</f>
        <v>l</v>
      </c>
      <c r="O928" s="4">
        <f t="shared" si="59"/>
        <v>2.9297270178117523</v>
      </c>
      <c r="P928" s="4">
        <f>VLOOKUP(A928,RESULTS!$A:$M,13,FALSE)</f>
        <v>1</v>
      </c>
      <c r="Q928" s="4">
        <v>2</v>
      </c>
      <c r="R928" s="4" t="str">
        <f>IF(VLOOKUP(C928,rosie!B:J,8,FALSE)=0,"x_x_x_x",VLOOKUP(C928,rosie!B:J,8,FALSE))</f>
        <v>2_5_31_2023</v>
      </c>
    </row>
    <row r="929" spans="1:18" x14ac:dyDescent="0.2">
      <c r="A929" t="s">
        <v>171</v>
      </c>
      <c r="C929">
        <f t="shared" si="57"/>
        <v>80</v>
      </c>
      <c r="D929" t="str">
        <f t="shared" si="58"/>
        <v>80 (1)</v>
      </c>
      <c r="E929">
        <v>6.7229999999999999</v>
      </c>
      <c r="F929">
        <v>6.72</v>
      </c>
      <c r="G929">
        <f>IFERROR(VLOOKUP(F929,'rt.comb'!$A:$B,2,FALSE),F929)</f>
        <v>6.72</v>
      </c>
      <c r="H929" t="str">
        <f>IFERROR(VLOOKUP(G929,compounds!$A:$D,4,FALSE),"")</f>
        <v/>
      </c>
      <c r="I929">
        <v>4808173</v>
      </c>
      <c r="J929" s="4">
        <f t="shared" si="56"/>
        <v>37295923</v>
      </c>
      <c r="K929" s="4">
        <f>VLOOKUP($C929,rosie!$B$7:$D$38,2,FALSE)</f>
        <v>5.05</v>
      </c>
      <c r="L929" s="4">
        <f>VLOOKUP(C929,rosie!$B$7:$F$66,5,FALSE)</f>
        <v>1.18</v>
      </c>
      <c r="M929" s="4">
        <f>VLOOKUP($C929,rosie!$B$7:$D$38,3,FALSE)</f>
        <v>1</v>
      </c>
      <c r="N929" s="4" t="str">
        <f>VLOOKUP($C929,rosie!$B$7:$E$38,4,FALSE)</f>
        <v>l</v>
      </c>
      <c r="O929" s="4">
        <f t="shared" si="59"/>
        <v>0.3829293078548564</v>
      </c>
      <c r="P929" s="4">
        <f>VLOOKUP(A929,RESULTS!$A:$M,13,FALSE)</f>
        <v>1</v>
      </c>
      <c r="Q929" s="4">
        <v>2</v>
      </c>
      <c r="R929" s="4" t="str">
        <f>IF(VLOOKUP(C929,rosie!B:J,8,FALSE)=0,"x_x_x_x",VLOOKUP(C929,rosie!B:J,8,FALSE))</f>
        <v>2_5_31_2023</v>
      </c>
    </row>
    <row r="930" spans="1:18" x14ac:dyDescent="0.2">
      <c r="A930" t="s">
        <v>171</v>
      </c>
      <c r="C930">
        <f t="shared" si="57"/>
        <v>80</v>
      </c>
      <c r="D930" t="str">
        <f t="shared" si="58"/>
        <v>80 (1)</v>
      </c>
      <c r="E930">
        <v>6.9690000000000003</v>
      </c>
      <c r="F930">
        <v>6.97</v>
      </c>
      <c r="G930">
        <f>IFERROR(VLOOKUP(F930,'rt.comb'!$A:$B,2,FALSE),F930)</f>
        <v>6.97</v>
      </c>
      <c r="H930" t="str">
        <f>IFERROR(VLOOKUP(G930,compounds!$A:$D,4,FALSE),"")</f>
        <v>nonane</v>
      </c>
      <c r="I930">
        <v>9402478</v>
      </c>
      <c r="J930" s="4">
        <f t="shared" si="56"/>
        <v>37295923</v>
      </c>
      <c r="K930" s="4">
        <f>VLOOKUP($C930,rosie!$B$7:$D$38,2,FALSE)</f>
        <v>5.05</v>
      </c>
      <c r="L930" s="4">
        <f>VLOOKUP(C930,rosie!$B$7:$F$66,5,FALSE)</f>
        <v>1.18</v>
      </c>
      <c r="M930" s="4">
        <f>VLOOKUP($C930,rosie!$B$7:$D$38,3,FALSE)</f>
        <v>1</v>
      </c>
      <c r="N930" s="4" t="str">
        <f>VLOOKUP($C930,rosie!$B$7:$E$38,4,FALSE)</f>
        <v>l</v>
      </c>
      <c r="O930" s="4">
        <f t="shared" si="59"/>
        <v>0.7488258830662945</v>
      </c>
      <c r="P930" s="4">
        <f>VLOOKUP(A930,RESULTS!$A:$M,13,FALSE)</f>
        <v>1</v>
      </c>
      <c r="Q930" s="4">
        <v>2</v>
      </c>
      <c r="R930" s="4" t="str">
        <f>IF(VLOOKUP(C930,rosie!B:J,8,FALSE)=0,"x_x_x_x",VLOOKUP(C930,rosie!B:J,8,FALSE))</f>
        <v>2_5_31_2023</v>
      </c>
    </row>
    <row r="931" spans="1:18" x14ac:dyDescent="0.2">
      <c r="A931" t="s">
        <v>171</v>
      </c>
      <c r="C931">
        <f t="shared" si="57"/>
        <v>80</v>
      </c>
      <c r="D931" t="str">
        <f t="shared" si="58"/>
        <v>80 (1)</v>
      </c>
      <c r="E931">
        <v>7.0960000000000001</v>
      </c>
      <c r="F931">
        <v>7.1</v>
      </c>
      <c r="G931">
        <f>IFERROR(VLOOKUP(F931,'rt.comb'!$A:$B,2,FALSE),F931)</f>
        <v>7.1</v>
      </c>
      <c r="H931" t="str">
        <f>IFERROR(VLOOKUP(G931,compounds!$A:$D,4,FALSE),"")</f>
        <v>heptanal</v>
      </c>
      <c r="I931">
        <v>17965161</v>
      </c>
      <c r="J931" s="4">
        <f t="shared" si="56"/>
        <v>37295923</v>
      </c>
      <c r="K931" s="4">
        <f>VLOOKUP($C931,rosie!$B$7:$D$38,2,FALSE)</f>
        <v>5.05</v>
      </c>
      <c r="L931" s="4">
        <f>VLOOKUP(C931,rosie!$B$7:$F$66,5,FALSE)</f>
        <v>1.18</v>
      </c>
      <c r="M931" s="4">
        <f>VLOOKUP($C931,rosie!$B$7:$D$38,3,FALSE)</f>
        <v>1</v>
      </c>
      <c r="N931" s="4" t="str">
        <f>VLOOKUP($C931,rosie!$B$7:$E$38,4,FALSE)</f>
        <v>l</v>
      </c>
      <c r="O931" s="4">
        <f t="shared" si="59"/>
        <v>1.4307693727390964</v>
      </c>
      <c r="P931" s="4">
        <f>VLOOKUP(A931,RESULTS!$A:$M,13,FALSE)</f>
        <v>1</v>
      </c>
      <c r="Q931" s="4">
        <v>2</v>
      </c>
      <c r="R931" s="4" t="str">
        <f>IF(VLOOKUP(C931,rosie!B:J,8,FALSE)=0,"x_x_x_x",VLOOKUP(C931,rosie!B:J,8,FALSE))</f>
        <v>2_5_31_2023</v>
      </c>
    </row>
    <row r="932" spans="1:18" x14ac:dyDescent="0.2">
      <c r="A932" t="s">
        <v>171</v>
      </c>
      <c r="C932">
        <f t="shared" si="57"/>
        <v>80</v>
      </c>
      <c r="D932" t="str">
        <f t="shared" si="58"/>
        <v>80 (1)</v>
      </c>
      <c r="E932">
        <v>7.5129999999999999</v>
      </c>
      <c r="F932">
        <v>7.51</v>
      </c>
      <c r="G932">
        <f>IFERROR(VLOOKUP(F932,'rt.comb'!$A:$B,2,FALSE),F932)</f>
        <v>7.51</v>
      </c>
      <c r="H932" t="str">
        <f>IFERROR(VLOOKUP(G932,compounds!$A:$D,4,FALSE),"")</f>
        <v>cyclopentane</v>
      </c>
      <c r="I932">
        <v>9100278</v>
      </c>
      <c r="J932" s="4">
        <f t="shared" si="56"/>
        <v>37295923</v>
      </c>
      <c r="K932" s="4">
        <f>VLOOKUP($C932,rosie!$B$7:$D$38,2,FALSE)</f>
        <v>5.05</v>
      </c>
      <c r="L932" s="4">
        <f>VLOOKUP(C932,rosie!$B$7:$F$66,5,FALSE)</f>
        <v>1.18</v>
      </c>
      <c r="M932" s="4">
        <f>VLOOKUP($C932,rosie!$B$7:$D$38,3,FALSE)</f>
        <v>1</v>
      </c>
      <c r="N932" s="4" t="str">
        <f>VLOOKUP($C932,rosie!$B$7:$E$38,4,FALSE)</f>
        <v>l</v>
      </c>
      <c r="O932" s="4">
        <f t="shared" si="59"/>
        <v>0.72475827218088384</v>
      </c>
      <c r="P932" s="4">
        <f>VLOOKUP(A932,RESULTS!$A:$M,13,FALSE)</f>
        <v>1</v>
      </c>
      <c r="Q932" s="4">
        <v>2</v>
      </c>
      <c r="R932" s="4" t="str">
        <f>IF(VLOOKUP(C932,rosie!B:J,8,FALSE)=0,"x_x_x_x",VLOOKUP(C932,rosie!B:J,8,FALSE))</f>
        <v>2_5_31_2023</v>
      </c>
    </row>
    <row r="933" spans="1:18" x14ac:dyDescent="0.2">
      <c r="A933" t="s">
        <v>171</v>
      </c>
      <c r="C933">
        <f t="shared" si="57"/>
        <v>80</v>
      </c>
      <c r="D933" t="str">
        <f t="shared" si="58"/>
        <v>80 (1)</v>
      </c>
      <c r="E933">
        <v>8.3879999999999999</v>
      </c>
      <c r="F933">
        <v>8.39</v>
      </c>
      <c r="G933">
        <f>IFERROR(VLOOKUP(F933,'rt.comb'!$A:$B,2,FALSE),F933)</f>
        <v>8.39</v>
      </c>
      <c r="H933" t="str">
        <f>IFERROR(VLOOKUP(G933,compounds!$A:$D,4,FALSE),"")</f>
        <v/>
      </c>
      <c r="I933">
        <v>4528410</v>
      </c>
      <c r="J933" s="4">
        <f t="shared" si="56"/>
        <v>37295923</v>
      </c>
      <c r="K933" s="4">
        <f>VLOOKUP($C933,rosie!$B$7:$D$38,2,FALSE)</f>
        <v>5.05</v>
      </c>
      <c r="L933" s="4">
        <f>VLOOKUP(C933,rosie!$B$7:$F$66,5,FALSE)</f>
        <v>1.18</v>
      </c>
      <c r="M933" s="4">
        <f>VLOOKUP($C933,rosie!$B$7:$D$38,3,FALSE)</f>
        <v>1</v>
      </c>
      <c r="N933" s="4" t="str">
        <f>VLOOKUP($C933,rosie!$B$7:$E$38,4,FALSE)</f>
        <v>l</v>
      </c>
      <c r="O933" s="4">
        <f t="shared" si="59"/>
        <v>0.36064860956188771</v>
      </c>
      <c r="P933" s="4">
        <f>VLOOKUP(A933,RESULTS!$A:$M,13,FALSE)</f>
        <v>1</v>
      </c>
      <c r="Q933" s="4">
        <v>2</v>
      </c>
      <c r="R933" s="4" t="str">
        <f>IF(VLOOKUP(C933,rosie!B:J,8,FALSE)=0,"x_x_x_x",VLOOKUP(C933,rosie!B:J,8,FALSE))</f>
        <v>2_5_31_2023</v>
      </c>
    </row>
    <row r="934" spans="1:18" x14ac:dyDescent="0.2">
      <c r="A934" t="s">
        <v>171</v>
      </c>
      <c r="C934">
        <f t="shared" si="57"/>
        <v>80</v>
      </c>
      <c r="D934" t="str">
        <f t="shared" si="58"/>
        <v>80 (1)</v>
      </c>
      <c r="E934">
        <v>8.4719999999999995</v>
      </c>
      <c r="F934">
        <v>8.4700000000000006</v>
      </c>
      <c r="G934">
        <f>IFERROR(VLOOKUP(F934,'rt.comb'!$A:$B,2,FALSE),F934)</f>
        <v>8.4700000000000006</v>
      </c>
      <c r="H934" t="str">
        <f>IFERROR(VLOOKUP(G934,compounds!$A:$D,4,FALSE),"")</f>
        <v/>
      </c>
      <c r="I934">
        <v>9906658</v>
      </c>
      <c r="J934" s="4">
        <f t="shared" si="56"/>
        <v>37295923</v>
      </c>
      <c r="K934" s="4">
        <f>VLOOKUP($C934,rosie!$B$7:$D$38,2,FALSE)</f>
        <v>5.05</v>
      </c>
      <c r="L934" s="4">
        <f>VLOOKUP(C934,rosie!$B$7:$F$66,5,FALSE)</f>
        <v>1.18</v>
      </c>
      <c r="M934" s="4">
        <f>VLOOKUP($C934,rosie!$B$7:$D$38,3,FALSE)</f>
        <v>1</v>
      </c>
      <c r="N934" s="4" t="str">
        <f>VLOOKUP($C934,rosie!$B$7:$E$38,4,FALSE)</f>
        <v>l</v>
      </c>
      <c r="O934" s="4">
        <f t="shared" si="59"/>
        <v>0.78897945042634199</v>
      </c>
      <c r="P934" s="4">
        <f>VLOOKUP(A934,RESULTS!$A:$M,13,FALSE)</f>
        <v>1</v>
      </c>
      <c r="Q934" s="4">
        <v>2</v>
      </c>
      <c r="R934" s="4" t="str">
        <f>IF(VLOOKUP(C934,rosie!B:J,8,FALSE)=0,"x_x_x_x",VLOOKUP(C934,rosie!B:J,8,FALSE))</f>
        <v>2_5_31_2023</v>
      </c>
    </row>
    <row r="935" spans="1:18" x14ac:dyDescent="0.2">
      <c r="A935" t="s">
        <v>171</v>
      </c>
      <c r="C935">
        <f t="shared" si="57"/>
        <v>80</v>
      </c>
      <c r="D935" t="str">
        <f t="shared" si="58"/>
        <v>80 (1)</v>
      </c>
      <c r="E935">
        <v>8.9499999999999993</v>
      </c>
      <c r="F935">
        <v>8.9499999999999993</v>
      </c>
      <c r="G935">
        <f>IFERROR(VLOOKUP(F935,'rt.comb'!$A:$B,2,FALSE),F935)</f>
        <v>8.9499999999999993</v>
      </c>
      <c r="H935" t="str">
        <f>IFERROR(VLOOKUP(G935,compounds!$A:$D,4,FALSE),"")</f>
        <v/>
      </c>
      <c r="I935">
        <v>57041310</v>
      </c>
      <c r="J935" s="4">
        <f t="shared" si="56"/>
        <v>37295923</v>
      </c>
      <c r="K935" s="4">
        <f>VLOOKUP($C935,rosie!$B$7:$D$38,2,FALSE)</f>
        <v>5.05</v>
      </c>
      <c r="L935" s="4">
        <f>VLOOKUP(C935,rosie!$B$7:$F$66,5,FALSE)</f>
        <v>1.18</v>
      </c>
      <c r="M935" s="4">
        <f>VLOOKUP($C935,rosie!$B$7:$D$38,3,FALSE)</f>
        <v>1</v>
      </c>
      <c r="N935" s="4" t="str">
        <f>VLOOKUP($C935,rosie!$B$7:$E$38,4,FALSE)</f>
        <v>l</v>
      </c>
      <c r="O935" s="4">
        <f t="shared" si="59"/>
        <v>4.5428459744344263</v>
      </c>
      <c r="P935" s="4">
        <f>VLOOKUP(A935,RESULTS!$A:$M,13,FALSE)</f>
        <v>1</v>
      </c>
      <c r="Q935" s="4">
        <v>2</v>
      </c>
      <c r="R935" s="4" t="str">
        <f>IF(VLOOKUP(C935,rosie!B:J,8,FALSE)=0,"x_x_x_x",VLOOKUP(C935,rosie!B:J,8,FALSE))</f>
        <v>2_5_31_2023</v>
      </c>
    </row>
    <row r="936" spans="1:18" x14ac:dyDescent="0.2">
      <c r="A936" t="s">
        <v>171</v>
      </c>
      <c r="C936">
        <f t="shared" si="57"/>
        <v>80</v>
      </c>
      <c r="D936" t="str">
        <f t="shared" si="58"/>
        <v>80 (1)</v>
      </c>
      <c r="E936">
        <v>9.3019999999999996</v>
      </c>
      <c r="F936">
        <v>9.3000000000000007</v>
      </c>
      <c r="G936">
        <f>IFERROR(VLOOKUP(F936,'rt.comb'!$A:$B,2,FALSE),F936)</f>
        <v>9.3000000000000007</v>
      </c>
      <c r="H936" t="str">
        <f>IFERROR(VLOOKUP(G936,compounds!$A:$D,4,FALSE),"")</f>
        <v/>
      </c>
      <c r="I936">
        <v>9256995</v>
      </c>
      <c r="J936" s="4">
        <f t="shared" si="56"/>
        <v>37295923</v>
      </c>
      <c r="K936" s="4">
        <f>VLOOKUP($C936,rosie!$B$7:$D$38,2,FALSE)</f>
        <v>5.05</v>
      </c>
      <c r="L936" s="4">
        <f>VLOOKUP(C936,rosie!$B$7:$F$66,5,FALSE)</f>
        <v>1.18</v>
      </c>
      <c r="M936" s="4">
        <f>VLOOKUP($C936,rosie!$B$7:$D$38,3,FALSE)</f>
        <v>1</v>
      </c>
      <c r="N936" s="4" t="str">
        <f>VLOOKUP($C936,rosie!$B$7:$E$38,4,FALSE)</f>
        <v>l</v>
      </c>
      <c r="O936" s="4">
        <f t="shared" si="59"/>
        <v>0.73723942299203182</v>
      </c>
      <c r="P936" s="4">
        <f>VLOOKUP(A936,RESULTS!$A:$M,13,FALSE)</f>
        <v>1</v>
      </c>
      <c r="Q936" s="4">
        <v>2</v>
      </c>
      <c r="R936" s="4" t="str">
        <f>IF(VLOOKUP(C936,rosie!B:J,8,FALSE)=0,"x_x_x_x",VLOOKUP(C936,rosie!B:J,8,FALSE))</f>
        <v>2_5_31_2023</v>
      </c>
    </row>
    <row r="937" spans="1:18" x14ac:dyDescent="0.2">
      <c r="A937" t="s">
        <v>171</v>
      </c>
      <c r="C937">
        <f t="shared" si="57"/>
        <v>80</v>
      </c>
      <c r="D937" t="str">
        <f t="shared" si="58"/>
        <v>80 (1)</v>
      </c>
      <c r="E937">
        <v>9.8230000000000004</v>
      </c>
      <c r="F937">
        <v>9.82</v>
      </c>
      <c r="G937">
        <f>IFERROR(VLOOKUP(F937,'rt.comb'!$A:$B,2,FALSE),F937)</f>
        <v>9.82</v>
      </c>
      <c r="H937" t="str">
        <f>IFERROR(VLOOKUP(G937,compounds!$A:$D,4,FALSE),"")</f>
        <v>sixmethyl</v>
      </c>
      <c r="I937">
        <v>15111311</v>
      </c>
      <c r="J937" s="4">
        <f t="shared" si="56"/>
        <v>37295923</v>
      </c>
      <c r="K937" s="4">
        <f>VLOOKUP($C937,rosie!$B$7:$D$38,2,FALSE)</f>
        <v>5.05</v>
      </c>
      <c r="L937" s="4">
        <f>VLOOKUP(C937,rosie!$B$7:$F$66,5,FALSE)</f>
        <v>1.18</v>
      </c>
      <c r="M937" s="4">
        <f>VLOOKUP($C937,rosie!$B$7:$D$38,3,FALSE)</f>
        <v>1</v>
      </c>
      <c r="N937" s="4" t="str">
        <f>VLOOKUP($C937,rosie!$B$7:$E$38,4,FALSE)</f>
        <v>l</v>
      </c>
      <c r="O937" s="4">
        <f t="shared" si="59"/>
        <v>1.2034849540583248</v>
      </c>
      <c r="P937" s="4">
        <f>VLOOKUP(A937,RESULTS!$A:$M,13,FALSE)</f>
        <v>1</v>
      </c>
      <c r="Q937" s="4">
        <v>2</v>
      </c>
      <c r="R937" s="4" t="str">
        <f>IF(VLOOKUP(C937,rosie!B:J,8,FALSE)=0,"x_x_x_x",VLOOKUP(C937,rosie!B:J,8,FALSE))</f>
        <v>2_5_31_2023</v>
      </c>
    </row>
    <row r="938" spans="1:18" x14ac:dyDescent="0.2">
      <c r="A938" t="s">
        <v>171</v>
      </c>
      <c r="C938">
        <f t="shared" si="57"/>
        <v>80</v>
      </c>
      <c r="D938" t="str">
        <f t="shared" si="58"/>
        <v>80 (1)</v>
      </c>
      <c r="E938">
        <v>9.9060000000000006</v>
      </c>
      <c r="F938">
        <v>9.91</v>
      </c>
      <c r="G938">
        <f>IFERROR(VLOOKUP(F938,'rt.comb'!$A:$B,2,FALSE),F938)</f>
        <v>9.91</v>
      </c>
      <c r="H938" t="str">
        <f>IFERROR(VLOOKUP(G938,compounds!$A:$D,4,FALSE),"")</f>
        <v/>
      </c>
      <c r="I938">
        <v>23622311</v>
      </c>
      <c r="J938" s="4">
        <f t="shared" si="56"/>
        <v>37295923</v>
      </c>
      <c r="K938" s="4">
        <f>VLOOKUP($C938,rosie!$B$7:$D$38,2,FALSE)</f>
        <v>5.05</v>
      </c>
      <c r="L938" s="4">
        <f>VLOOKUP(C938,rosie!$B$7:$F$66,5,FALSE)</f>
        <v>1.18</v>
      </c>
      <c r="M938" s="4">
        <f>VLOOKUP($C938,rosie!$B$7:$D$38,3,FALSE)</f>
        <v>1</v>
      </c>
      <c r="N938" s="4" t="str">
        <f>VLOOKUP($C938,rosie!$B$7:$E$38,4,FALSE)</f>
        <v>l</v>
      </c>
      <c r="O938" s="4">
        <f t="shared" si="59"/>
        <v>1.8813123407086563</v>
      </c>
      <c r="P938" s="4">
        <f>VLOOKUP(A938,RESULTS!$A:$M,13,FALSE)</f>
        <v>1</v>
      </c>
      <c r="Q938" s="4">
        <v>2</v>
      </c>
      <c r="R938" s="4" t="str">
        <f>IF(VLOOKUP(C938,rosie!B:J,8,FALSE)=0,"x_x_x_x",VLOOKUP(C938,rosie!B:J,8,FALSE))</f>
        <v>2_5_31_2023</v>
      </c>
    </row>
    <row r="939" spans="1:18" x14ac:dyDescent="0.2">
      <c r="A939" t="s">
        <v>171</v>
      </c>
      <c r="C939">
        <f t="shared" si="57"/>
        <v>80</v>
      </c>
      <c r="D939" t="str">
        <f t="shared" si="58"/>
        <v>80 (1)</v>
      </c>
      <c r="E939">
        <v>10.31</v>
      </c>
      <c r="F939">
        <v>10.31</v>
      </c>
      <c r="G939">
        <f>IFERROR(VLOOKUP(F939,'rt.comb'!$A:$B,2,FALSE),F939)</f>
        <v>10.31</v>
      </c>
      <c r="H939" t="str">
        <f>IFERROR(VLOOKUP(G939,compounds!$A:$D,4,FALSE),"")</f>
        <v>octanal</v>
      </c>
      <c r="I939">
        <v>65891362</v>
      </c>
      <c r="J939" s="4">
        <f t="shared" si="56"/>
        <v>37295923</v>
      </c>
      <c r="K939" s="4">
        <f>VLOOKUP($C939,rosie!$B$7:$D$38,2,FALSE)</f>
        <v>5.05</v>
      </c>
      <c r="L939" s="4">
        <f>VLOOKUP(C939,rosie!$B$7:$F$66,5,FALSE)</f>
        <v>1.18</v>
      </c>
      <c r="M939" s="4">
        <f>VLOOKUP($C939,rosie!$B$7:$D$38,3,FALSE)</f>
        <v>1</v>
      </c>
      <c r="N939" s="4" t="str">
        <f>VLOOKUP($C939,rosie!$B$7:$E$38,4,FALSE)</f>
        <v>l</v>
      </c>
      <c r="O939" s="4">
        <f t="shared" si="59"/>
        <v>5.2476759143803244</v>
      </c>
      <c r="P939" s="4">
        <f>VLOOKUP(A939,RESULTS!$A:$M,13,FALSE)</f>
        <v>1</v>
      </c>
      <c r="Q939" s="4">
        <v>2</v>
      </c>
      <c r="R939" s="4" t="str">
        <f>IF(VLOOKUP(C939,rosie!B:J,8,FALSE)=0,"x_x_x_x",VLOOKUP(C939,rosie!B:J,8,FALSE))</f>
        <v>2_5_31_2023</v>
      </c>
    </row>
    <row r="940" spans="1:18" x14ac:dyDescent="0.2">
      <c r="A940" t="s">
        <v>171</v>
      </c>
      <c r="C940">
        <f t="shared" si="57"/>
        <v>80</v>
      </c>
      <c r="D940" t="str">
        <f t="shared" si="58"/>
        <v>80 (1)</v>
      </c>
      <c r="E940">
        <v>10.464</v>
      </c>
      <c r="F940">
        <v>10.46</v>
      </c>
      <c r="G940">
        <f>IFERROR(VLOOKUP(F940,'rt.comb'!$A:$B,2,FALSE),F940)</f>
        <v>10.48</v>
      </c>
      <c r="H940" t="str">
        <f>IFERROR(VLOOKUP(G940,compounds!$A:$D,4,FALSE),"")</f>
        <v>z3hex</v>
      </c>
      <c r="I940">
        <v>374503322</v>
      </c>
      <c r="J940" s="4">
        <f t="shared" si="56"/>
        <v>37295923</v>
      </c>
      <c r="K940" s="4">
        <f>VLOOKUP($C940,rosie!$B$7:$D$38,2,FALSE)</f>
        <v>5.05</v>
      </c>
      <c r="L940" s="4">
        <f>VLOOKUP(C940,rosie!$B$7:$F$66,5,FALSE)</f>
        <v>1.18</v>
      </c>
      <c r="M940" s="4">
        <f>VLOOKUP($C940,rosie!$B$7:$D$38,3,FALSE)</f>
        <v>1</v>
      </c>
      <c r="N940" s="4" t="str">
        <f>VLOOKUP($C940,rosie!$B$7:$E$38,4,FALSE)</f>
        <v>l</v>
      </c>
      <c r="O940" s="4">
        <f t="shared" si="59"/>
        <v>29.825943842454173</v>
      </c>
      <c r="P940" s="4">
        <f>VLOOKUP(A940,RESULTS!$A:$M,13,FALSE)</f>
        <v>1</v>
      </c>
      <c r="Q940" s="4">
        <v>2</v>
      </c>
      <c r="R940" s="4" t="str">
        <f>IF(VLOOKUP(C940,rosie!B:J,8,FALSE)=0,"x_x_x_x",VLOOKUP(C940,rosie!B:J,8,FALSE))</f>
        <v>2_5_31_2023</v>
      </c>
    </row>
    <row r="941" spans="1:18" x14ac:dyDescent="0.2">
      <c r="A941" t="s">
        <v>171</v>
      </c>
      <c r="C941">
        <f t="shared" si="57"/>
        <v>80</v>
      </c>
      <c r="D941" t="str">
        <f t="shared" si="58"/>
        <v>80 (1)</v>
      </c>
      <c r="E941">
        <v>10.936</v>
      </c>
      <c r="F941">
        <v>10.94</v>
      </c>
      <c r="G941">
        <f>IFERROR(VLOOKUP(F941,'rt.comb'!$A:$B,2,FALSE),F941)</f>
        <v>10.94</v>
      </c>
      <c r="H941" t="str">
        <f>IFERROR(VLOOKUP(G941,compounds!$A:$D,4,FALSE),"")</f>
        <v/>
      </c>
      <c r="I941">
        <v>9078524</v>
      </c>
      <c r="J941" s="4">
        <f t="shared" si="56"/>
        <v>37295923</v>
      </c>
      <c r="K941" s="4">
        <f>VLOOKUP($C941,rosie!$B$7:$D$38,2,FALSE)</f>
        <v>5.05</v>
      </c>
      <c r="L941" s="4">
        <f>VLOOKUP(C941,rosie!$B$7:$F$66,5,FALSE)</f>
        <v>1.18</v>
      </c>
      <c r="M941" s="4">
        <f>VLOOKUP($C941,rosie!$B$7:$D$38,3,FALSE)</f>
        <v>1</v>
      </c>
      <c r="N941" s="4" t="str">
        <f>VLOOKUP($C941,rosie!$B$7:$E$38,4,FALSE)</f>
        <v>l</v>
      </c>
      <c r="O941" s="4">
        <f t="shared" si="59"/>
        <v>0.72302575461900032</v>
      </c>
      <c r="P941" s="4">
        <f>VLOOKUP(A941,RESULTS!$A:$M,13,FALSE)</f>
        <v>1</v>
      </c>
      <c r="Q941" s="4">
        <v>2</v>
      </c>
      <c r="R941" s="4" t="str">
        <f>IF(VLOOKUP(C941,rosie!B:J,8,FALSE)=0,"x_x_x_x",VLOOKUP(C941,rosie!B:J,8,FALSE))</f>
        <v>2_5_31_2023</v>
      </c>
    </row>
    <row r="942" spans="1:18" x14ac:dyDescent="0.2">
      <c r="A942" t="s">
        <v>171</v>
      </c>
      <c r="C942">
        <f t="shared" si="57"/>
        <v>80</v>
      </c>
      <c r="D942" t="str">
        <f t="shared" si="58"/>
        <v>80 (1)</v>
      </c>
      <c r="E942">
        <v>11.074</v>
      </c>
      <c r="F942">
        <v>11.07</v>
      </c>
      <c r="G942">
        <f>IFERROR(VLOOKUP(F942,'rt.comb'!$A:$B,2,FALSE),F942)</f>
        <v>11.07</v>
      </c>
      <c r="H942" t="str">
        <f>IFERROR(VLOOKUP(G942,compounds!$A:$D,4,FALSE),"")</f>
        <v>dlimonene</v>
      </c>
      <c r="I942">
        <v>15486757</v>
      </c>
      <c r="J942" s="4">
        <f t="shared" si="56"/>
        <v>37295923</v>
      </c>
      <c r="K942" s="4">
        <f>VLOOKUP($C942,rosie!$B$7:$D$38,2,FALSE)</f>
        <v>5.05</v>
      </c>
      <c r="L942" s="4">
        <f>VLOOKUP(C942,rosie!$B$7:$F$66,5,FALSE)</f>
        <v>1.18</v>
      </c>
      <c r="M942" s="4">
        <f>VLOOKUP($C942,rosie!$B$7:$D$38,3,FALSE)</f>
        <v>1</v>
      </c>
      <c r="N942" s="4" t="str">
        <f>VLOOKUP($C942,rosie!$B$7:$E$38,4,FALSE)</f>
        <v>l</v>
      </c>
      <c r="O942" s="4">
        <f t="shared" si="59"/>
        <v>1.2333859740334536</v>
      </c>
      <c r="P942" s="4">
        <f>VLOOKUP(A942,RESULTS!$A:$M,13,FALSE)</f>
        <v>1</v>
      </c>
      <c r="Q942" s="4">
        <v>2</v>
      </c>
      <c r="R942" s="4" t="str">
        <f>IF(VLOOKUP(C942,rosie!B:J,8,FALSE)=0,"x_x_x_x",VLOOKUP(C942,rosie!B:J,8,FALSE))</f>
        <v>2_5_31_2023</v>
      </c>
    </row>
    <row r="943" spans="1:18" x14ac:dyDescent="0.2">
      <c r="A943" t="s">
        <v>171</v>
      </c>
      <c r="C943">
        <f t="shared" si="57"/>
        <v>80</v>
      </c>
      <c r="D943" t="str">
        <f t="shared" si="58"/>
        <v>80 (1)</v>
      </c>
      <c r="E943">
        <v>11.162000000000001</v>
      </c>
      <c r="F943">
        <v>11.16</v>
      </c>
      <c r="G943">
        <f>IFERROR(VLOOKUP(F943,'rt.comb'!$A:$B,2,FALSE),F943)</f>
        <v>11.15</v>
      </c>
      <c r="H943" t="str">
        <f>IFERROR(VLOOKUP(G943,compounds!$A:$D,4,FALSE),"")</f>
        <v>ethylhexanol</v>
      </c>
      <c r="I943">
        <v>10897028</v>
      </c>
      <c r="J943" s="4">
        <f t="shared" si="56"/>
        <v>37295923</v>
      </c>
      <c r="K943" s="4">
        <f>VLOOKUP($C943,rosie!$B$7:$D$38,2,FALSE)</f>
        <v>5.05</v>
      </c>
      <c r="L943" s="4">
        <f>VLOOKUP(C943,rosie!$B$7:$F$66,5,FALSE)</f>
        <v>1.18</v>
      </c>
      <c r="M943" s="4">
        <f>VLOOKUP($C943,rosie!$B$7:$D$38,3,FALSE)</f>
        <v>1</v>
      </c>
      <c r="N943" s="4" t="str">
        <f>VLOOKUP($C943,rosie!$B$7:$E$38,4,FALSE)</f>
        <v>l</v>
      </c>
      <c r="O943" s="4">
        <f t="shared" si="59"/>
        <v>0.86785383756262313</v>
      </c>
      <c r="P943" s="4">
        <f>VLOOKUP(A943,RESULTS!$A:$M,13,FALSE)</f>
        <v>1</v>
      </c>
      <c r="Q943" s="4">
        <v>2</v>
      </c>
      <c r="R943" s="4" t="str">
        <f>IF(VLOOKUP(C943,rosie!B:J,8,FALSE)=0,"x_x_x_x",VLOOKUP(C943,rosie!B:J,8,FALSE))</f>
        <v>2_5_31_2023</v>
      </c>
    </row>
    <row r="944" spans="1:18" x14ac:dyDescent="0.2">
      <c r="A944" t="s">
        <v>171</v>
      </c>
      <c r="C944">
        <f t="shared" si="57"/>
        <v>80</v>
      </c>
      <c r="D944" t="str">
        <f t="shared" si="58"/>
        <v>80 (1)</v>
      </c>
      <c r="E944">
        <v>11.413</v>
      </c>
      <c r="F944">
        <v>11.41</v>
      </c>
      <c r="G944">
        <f>IFERROR(VLOOKUP(F944,'rt.comb'!$A:$B,2,FALSE),F944)</f>
        <v>11.41</v>
      </c>
      <c r="H944" t="str">
        <f>IFERROR(VLOOKUP(G944,compounds!$A:$D,4,FALSE),"")</f>
        <v/>
      </c>
      <c r="I944">
        <v>9121726</v>
      </c>
      <c r="J944" s="4">
        <f t="shared" si="56"/>
        <v>37295923</v>
      </c>
      <c r="K944" s="4">
        <f>VLOOKUP($C944,rosie!$B$7:$D$38,2,FALSE)</f>
        <v>5.05</v>
      </c>
      <c r="L944" s="4">
        <f>VLOOKUP(C944,rosie!$B$7:$F$66,5,FALSE)</f>
        <v>1.18</v>
      </c>
      <c r="M944" s="4">
        <f>VLOOKUP($C944,rosie!$B$7:$D$38,3,FALSE)</f>
        <v>1</v>
      </c>
      <c r="N944" s="4" t="str">
        <f>VLOOKUP($C944,rosie!$B$7:$E$38,4,FALSE)</f>
        <v>l</v>
      </c>
      <c r="O944" s="4">
        <f t="shared" si="59"/>
        <v>0.72646641949481605</v>
      </c>
      <c r="P944" s="4">
        <f>VLOOKUP(A944,RESULTS!$A:$M,13,FALSE)</f>
        <v>1</v>
      </c>
      <c r="Q944" s="4">
        <v>2</v>
      </c>
      <c r="R944" s="4" t="str">
        <f>IF(VLOOKUP(C944,rosie!B:J,8,FALSE)=0,"x_x_x_x",VLOOKUP(C944,rosie!B:J,8,FALSE))</f>
        <v>2_5_31_2023</v>
      </c>
    </row>
    <row r="945" spans="1:18" x14ac:dyDescent="0.2">
      <c r="A945" t="s">
        <v>171</v>
      </c>
      <c r="C945">
        <f t="shared" si="57"/>
        <v>80</v>
      </c>
      <c r="D945" t="str">
        <f t="shared" si="58"/>
        <v>80 (1)</v>
      </c>
      <c r="E945">
        <v>11.746</v>
      </c>
      <c r="F945">
        <v>11.75</v>
      </c>
      <c r="G945">
        <f>IFERROR(VLOOKUP(F945,'rt.comb'!$A:$B,2,FALSE),F945)</f>
        <v>11.76</v>
      </c>
      <c r="H945" t="str">
        <f>IFERROR(VLOOKUP(G945,compounds!$A:$D,4,FALSE),"")</f>
        <v>bocimene</v>
      </c>
      <c r="I945">
        <v>42048074</v>
      </c>
      <c r="J945" s="4">
        <f t="shared" si="56"/>
        <v>37295923</v>
      </c>
      <c r="K945" s="4">
        <f>VLOOKUP($C945,rosie!$B$7:$D$38,2,FALSE)</f>
        <v>5.05</v>
      </c>
      <c r="L945" s="4">
        <f>VLOOKUP(C945,rosie!$B$7:$F$66,5,FALSE)</f>
        <v>1.18</v>
      </c>
      <c r="M945" s="4">
        <f>VLOOKUP($C945,rosie!$B$7:$D$38,3,FALSE)</f>
        <v>1</v>
      </c>
      <c r="N945" s="4" t="str">
        <f>VLOOKUP($C945,rosie!$B$7:$E$38,4,FALSE)</f>
        <v>l</v>
      </c>
      <c r="O945" s="4">
        <f t="shared" si="59"/>
        <v>3.3487646707907102</v>
      </c>
      <c r="P945" s="4">
        <f>VLOOKUP(A945,RESULTS!$A:$M,13,FALSE)</f>
        <v>1</v>
      </c>
      <c r="Q945" s="4">
        <v>2</v>
      </c>
      <c r="R945" s="4" t="str">
        <f>IF(VLOOKUP(C945,rosie!B:J,8,FALSE)=0,"x_x_x_x",VLOOKUP(C945,rosie!B:J,8,FALSE))</f>
        <v>2_5_31_2023</v>
      </c>
    </row>
    <row r="946" spans="1:18" x14ac:dyDescent="0.2">
      <c r="A946" t="s">
        <v>171</v>
      </c>
      <c r="C946">
        <f t="shared" si="57"/>
        <v>80</v>
      </c>
      <c r="D946" t="str">
        <f t="shared" si="58"/>
        <v>80 (1)</v>
      </c>
      <c r="E946">
        <v>12.029</v>
      </c>
      <c r="F946">
        <v>12.03</v>
      </c>
      <c r="G946">
        <f>IFERROR(VLOOKUP(F946,'rt.comb'!$A:$B,2,FALSE),F946)</f>
        <v>12.03</v>
      </c>
      <c r="H946" t="str">
        <f>IFERROR(VLOOKUP(G946,compounds!$A:$D,4,FALSE),"")</f>
        <v/>
      </c>
      <c r="I946">
        <v>6797930</v>
      </c>
      <c r="J946" s="4">
        <f t="shared" si="56"/>
        <v>37295923</v>
      </c>
      <c r="K946" s="4">
        <f>VLOOKUP($C946,rosie!$B$7:$D$38,2,FALSE)</f>
        <v>5.05</v>
      </c>
      <c r="L946" s="4">
        <f>VLOOKUP(C946,rosie!$B$7:$F$66,5,FALSE)</f>
        <v>1.18</v>
      </c>
      <c r="M946" s="4">
        <f>VLOOKUP($C946,rosie!$B$7:$D$38,3,FALSE)</f>
        <v>1</v>
      </c>
      <c r="N946" s="4" t="str">
        <f>VLOOKUP($C946,rosie!$B$7:$E$38,4,FALSE)</f>
        <v>l</v>
      </c>
      <c r="O946" s="4">
        <f t="shared" si="59"/>
        <v>0.5413962080286554</v>
      </c>
      <c r="P946" s="4">
        <f>VLOOKUP(A946,RESULTS!$A:$M,13,FALSE)</f>
        <v>1</v>
      </c>
      <c r="Q946" s="4">
        <v>2</v>
      </c>
      <c r="R946" s="4" t="str">
        <f>IF(VLOOKUP(C946,rosie!B:J,8,FALSE)=0,"x_x_x_x",VLOOKUP(C946,rosie!B:J,8,FALSE))</f>
        <v>2_5_31_2023</v>
      </c>
    </row>
    <row r="947" spans="1:18" x14ac:dyDescent="0.2">
      <c r="A947" t="s">
        <v>171</v>
      </c>
      <c r="C947">
        <f t="shared" si="57"/>
        <v>80</v>
      </c>
      <c r="D947" t="str">
        <f t="shared" si="58"/>
        <v>80 (1)</v>
      </c>
      <c r="E947">
        <v>12.286</v>
      </c>
      <c r="F947">
        <v>12.29</v>
      </c>
      <c r="G947">
        <f>IFERROR(VLOOKUP(F947,'rt.comb'!$A:$B,2,FALSE),F947)</f>
        <v>12.29</v>
      </c>
      <c r="H947" t="str">
        <f>IFERROR(VLOOKUP(G947,compounds!$A:$D,4,FALSE),"")</f>
        <v>acetophenone</v>
      </c>
      <c r="I947">
        <v>53438147</v>
      </c>
      <c r="J947" s="4">
        <f t="shared" si="56"/>
        <v>37295923</v>
      </c>
      <c r="K947" s="4">
        <f>VLOOKUP($C947,rosie!$B$7:$D$38,2,FALSE)</f>
        <v>5.05</v>
      </c>
      <c r="L947" s="4">
        <f>VLOOKUP(C947,rosie!$B$7:$F$66,5,FALSE)</f>
        <v>1.18</v>
      </c>
      <c r="M947" s="4">
        <f>VLOOKUP($C947,rosie!$B$7:$D$38,3,FALSE)</f>
        <v>1</v>
      </c>
      <c r="N947" s="4" t="str">
        <f>VLOOKUP($C947,rosie!$B$7:$E$38,4,FALSE)</f>
        <v>l</v>
      </c>
      <c r="O947" s="4">
        <f t="shared" si="59"/>
        <v>4.2558852694684806</v>
      </c>
      <c r="P947" s="4">
        <f>VLOOKUP(A947,RESULTS!$A:$M,13,FALSE)</f>
        <v>1</v>
      </c>
      <c r="Q947" s="4">
        <v>2</v>
      </c>
      <c r="R947" s="4" t="str">
        <f>IF(VLOOKUP(C947,rosie!B:J,8,FALSE)=0,"x_x_x_x",VLOOKUP(C947,rosie!B:J,8,FALSE))</f>
        <v>2_5_31_2023</v>
      </c>
    </row>
    <row r="948" spans="1:18" x14ac:dyDescent="0.2">
      <c r="A948" t="s">
        <v>171</v>
      </c>
      <c r="C948">
        <f t="shared" si="57"/>
        <v>80</v>
      </c>
      <c r="D948" t="str">
        <f t="shared" si="58"/>
        <v>80 (1)</v>
      </c>
      <c r="E948">
        <v>12.407999999999999</v>
      </c>
      <c r="F948">
        <v>12.41</v>
      </c>
      <c r="G948">
        <f>IFERROR(VLOOKUP(F948,'rt.comb'!$A:$B,2,FALSE),F948)</f>
        <v>12.41</v>
      </c>
      <c r="H948" t="str">
        <f>IFERROR(VLOOKUP(G948,compounds!$A:$D,4,FALSE),"")</f>
        <v/>
      </c>
      <c r="I948">
        <v>5065338</v>
      </c>
      <c r="J948" s="4">
        <f t="shared" si="56"/>
        <v>37295923</v>
      </c>
      <c r="K948" s="4">
        <f>VLOOKUP($C948,rosie!$B$7:$D$38,2,FALSE)</f>
        <v>5.05</v>
      </c>
      <c r="L948" s="4">
        <f>VLOOKUP(C948,rosie!$B$7:$F$66,5,FALSE)</f>
        <v>1.18</v>
      </c>
      <c r="M948" s="4">
        <f>VLOOKUP($C948,rosie!$B$7:$D$38,3,FALSE)</f>
        <v>1</v>
      </c>
      <c r="N948" s="4" t="str">
        <f>VLOOKUP($C948,rosie!$B$7:$E$38,4,FALSE)</f>
        <v>l</v>
      </c>
      <c r="O948" s="4">
        <f t="shared" si="59"/>
        <v>0.40341027130074197</v>
      </c>
      <c r="P948" s="4">
        <f>VLOOKUP(A948,RESULTS!$A:$M,13,FALSE)</f>
        <v>1</v>
      </c>
      <c r="Q948" s="4">
        <v>2</v>
      </c>
      <c r="R948" s="4" t="str">
        <f>IF(VLOOKUP(C948,rosie!B:J,8,FALSE)=0,"x_x_x_x",VLOOKUP(C948,rosie!B:J,8,FALSE))</f>
        <v>2_5_31_2023</v>
      </c>
    </row>
    <row r="949" spans="1:18" x14ac:dyDescent="0.2">
      <c r="A949" t="s">
        <v>171</v>
      </c>
      <c r="C949">
        <f t="shared" si="57"/>
        <v>80</v>
      </c>
      <c r="D949" t="str">
        <f t="shared" si="58"/>
        <v>80 (1)</v>
      </c>
      <c r="E949">
        <v>13.204000000000001</v>
      </c>
      <c r="F949">
        <v>13.2</v>
      </c>
      <c r="G949">
        <f>IFERROR(VLOOKUP(F949,'rt.comb'!$A:$B,2,FALSE),F949)</f>
        <v>13.2</v>
      </c>
      <c r="H949" t="str">
        <f>IFERROR(VLOOKUP(G949,compounds!$A:$D,4,FALSE),"")</f>
        <v/>
      </c>
      <c r="I949">
        <v>5449704</v>
      </c>
      <c r="J949" s="4">
        <f t="shared" si="56"/>
        <v>37295923</v>
      </c>
      <c r="K949" s="4">
        <f>VLOOKUP($C949,rosie!$B$7:$D$38,2,FALSE)</f>
        <v>5.05</v>
      </c>
      <c r="L949" s="4">
        <f>VLOOKUP(C949,rosie!$B$7:$F$66,5,FALSE)</f>
        <v>1.18</v>
      </c>
      <c r="M949" s="4">
        <f>VLOOKUP($C949,rosie!$B$7:$D$38,3,FALSE)</f>
        <v>1</v>
      </c>
      <c r="N949" s="4" t="str">
        <f>VLOOKUP($C949,rosie!$B$7:$E$38,4,FALSE)</f>
        <v>l</v>
      </c>
      <c r="O949" s="4">
        <f t="shared" si="59"/>
        <v>0.43402169196778956</v>
      </c>
      <c r="P949" s="4">
        <f>VLOOKUP(A949,RESULTS!$A:$M,13,FALSE)</f>
        <v>1</v>
      </c>
      <c r="Q949" s="4">
        <v>2</v>
      </c>
      <c r="R949" s="4" t="str">
        <f>IF(VLOOKUP(C949,rosie!B:J,8,FALSE)=0,"x_x_x_x",VLOOKUP(C949,rosie!B:J,8,FALSE))</f>
        <v>2_5_31_2023</v>
      </c>
    </row>
    <row r="950" spans="1:18" x14ac:dyDescent="0.2">
      <c r="A950" t="s">
        <v>171</v>
      </c>
      <c r="C950">
        <f t="shared" si="57"/>
        <v>80</v>
      </c>
      <c r="D950" t="str">
        <f t="shared" si="58"/>
        <v>80 (1)</v>
      </c>
      <c r="E950">
        <v>13.247999999999999</v>
      </c>
      <c r="F950">
        <v>13.25</v>
      </c>
      <c r="G950">
        <f>IFERROR(VLOOKUP(F950,'rt.comb'!$A:$B,2,FALSE),F950)</f>
        <v>13.25</v>
      </c>
      <c r="H950" t="str">
        <f>IFERROR(VLOOKUP(G950,compounds!$A:$D,4,FALSE),"")</f>
        <v/>
      </c>
      <c r="I950">
        <v>12104863</v>
      </c>
      <c r="J950" s="4">
        <f t="shared" si="56"/>
        <v>37295923</v>
      </c>
      <c r="K950" s="4">
        <f>VLOOKUP($C950,rosie!$B$7:$D$38,2,FALSE)</f>
        <v>5.05</v>
      </c>
      <c r="L950" s="4">
        <f>VLOOKUP(C950,rosie!$B$7:$F$66,5,FALSE)</f>
        <v>1.18</v>
      </c>
      <c r="M950" s="4">
        <f>VLOOKUP($C950,rosie!$B$7:$D$38,3,FALSE)</f>
        <v>1</v>
      </c>
      <c r="N950" s="4" t="str">
        <f>VLOOKUP($C950,rosie!$B$7:$E$38,4,FALSE)</f>
        <v>l</v>
      </c>
      <c r="O950" s="4">
        <f t="shared" si="59"/>
        <v>0.96404742721775216</v>
      </c>
      <c r="P950" s="4">
        <f>VLOOKUP(A950,RESULTS!$A:$M,13,FALSE)</f>
        <v>1</v>
      </c>
      <c r="Q950" s="4">
        <v>2</v>
      </c>
      <c r="R950" s="4" t="str">
        <f>IF(VLOOKUP(C950,rosie!B:J,8,FALSE)=0,"x_x_x_x",VLOOKUP(C950,rosie!B:J,8,FALSE))</f>
        <v>2_5_31_2023</v>
      </c>
    </row>
    <row r="951" spans="1:18" x14ac:dyDescent="0.2">
      <c r="A951" t="s">
        <v>171</v>
      </c>
      <c r="C951">
        <f t="shared" si="57"/>
        <v>80</v>
      </c>
      <c r="D951" t="str">
        <f t="shared" si="58"/>
        <v>80 (1)</v>
      </c>
      <c r="E951">
        <v>13.366</v>
      </c>
      <c r="F951">
        <v>13.37</v>
      </c>
      <c r="G951">
        <f>IFERROR(VLOOKUP(F951,'rt.comb'!$A:$B,2,FALSE),F951)</f>
        <v>13.37</v>
      </c>
      <c r="H951" t="str">
        <f>IFERROR(VLOOKUP(G951,compounds!$A:$D,4,FALSE),"")</f>
        <v/>
      </c>
      <c r="I951">
        <v>23669575</v>
      </c>
      <c r="J951" s="4">
        <f t="shared" si="56"/>
        <v>37295923</v>
      </c>
      <c r="K951" s="4">
        <f>VLOOKUP($C951,rosie!$B$7:$D$38,2,FALSE)</f>
        <v>5.05</v>
      </c>
      <c r="L951" s="4">
        <f>VLOOKUP(C951,rosie!$B$7:$F$66,5,FALSE)</f>
        <v>1.18</v>
      </c>
      <c r="M951" s="4">
        <f>VLOOKUP($C951,rosie!$B$7:$D$38,3,FALSE)</f>
        <v>1</v>
      </c>
      <c r="N951" s="4" t="str">
        <f>VLOOKUP($C951,rosie!$B$7:$E$38,4,FALSE)</f>
        <v>l</v>
      </c>
      <c r="O951" s="4">
        <f t="shared" si="59"/>
        <v>1.8850765086798278</v>
      </c>
      <c r="P951" s="4">
        <f>VLOOKUP(A951,RESULTS!$A:$M,13,FALSE)</f>
        <v>1</v>
      </c>
      <c r="Q951" s="4">
        <v>2</v>
      </c>
      <c r="R951" s="4" t="str">
        <f>IF(VLOOKUP(C951,rosie!B:J,8,FALSE)=0,"x_x_x_x",VLOOKUP(C951,rosie!B:J,8,FALSE))</f>
        <v>2_5_31_2023</v>
      </c>
    </row>
    <row r="952" spans="1:18" x14ac:dyDescent="0.2">
      <c r="A952" t="s">
        <v>171</v>
      </c>
      <c r="C952">
        <f t="shared" si="57"/>
        <v>80</v>
      </c>
      <c r="D952" t="str">
        <f t="shared" si="58"/>
        <v>80 (1)</v>
      </c>
      <c r="E952">
        <v>13.510999999999999</v>
      </c>
      <c r="F952">
        <v>13.51</v>
      </c>
      <c r="G952">
        <f>IFERROR(VLOOKUP(F952,'rt.comb'!$A:$B,2,FALSE),F952)</f>
        <v>13.51</v>
      </c>
      <c r="H952" t="str">
        <f>IFERROR(VLOOKUP(G952,compounds!$A:$D,4,FALSE),"")</f>
        <v>nonanal</v>
      </c>
      <c r="I952">
        <v>181157281</v>
      </c>
      <c r="J952" s="4">
        <f t="shared" si="56"/>
        <v>37295923</v>
      </c>
      <c r="K952" s="4">
        <f>VLOOKUP($C952,rosie!$B$7:$D$38,2,FALSE)</f>
        <v>5.05</v>
      </c>
      <c r="L952" s="4">
        <f>VLOOKUP(C952,rosie!$B$7:$F$66,5,FALSE)</f>
        <v>1.18</v>
      </c>
      <c r="M952" s="4">
        <f>VLOOKUP($C952,rosie!$B$7:$D$38,3,FALSE)</f>
        <v>1</v>
      </c>
      <c r="N952" s="4" t="str">
        <f>VLOOKUP($C952,rosie!$B$7:$E$38,4,FALSE)</f>
        <v>l</v>
      </c>
      <c r="O952" s="4">
        <f t="shared" si="59"/>
        <v>14.427607373153529</v>
      </c>
      <c r="P952" s="4">
        <f>VLOOKUP(A952,RESULTS!$A:$M,13,FALSE)</f>
        <v>1</v>
      </c>
      <c r="Q952" s="4">
        <v>2</v>
      </c>
      <c r="R952" s="4" t="str">
        <f>IF(VLOOKUP(C952,rosie!B:J,8,FALSE)=0,"x_x_x_x",VLOOKUP(C952,rosie!B:J,8,FALSE))</f>
        <v>2_5_31_2023</v>
      </c>
    </row>
    <row r="953" spans="1:18" x14ac:dyDescent="0.2">
      <c r="A953" t="s">
        <v>171</v>
      </c>
      <c r="C953">
        <f t="shared" si="57"/>
        <v>80</v>
      </c>
      <c r="D953" t="str">
        <f t="shared" si="58"/>
        <v>80 (1)</v>
      </c>
      <c r="E953">
        <v>13.885</v>
      </c>
      <c r="F953">
        <v>13.89</v>
      </c>
      <c r="G953">
        <f>IFERROR(VLOOKUP(F953,'rt.comb'!$A:$B,2,FALSE),F953)</f>
        <v>13.89</v>
      </c>
      <c r="H953" t="str">
        <f>IFERROR(VLOOKUP(G953,compounds!$A:$D,4,FALSE),"")</f>
        <v>edimethylnonatriene</v>
      </c>
      <c r="I953">
        <v>133573040</v>
      </c>
      <c r="J953" s="4">
        <f t="shared" si="56"/>
        <v>37295923</v>
      </c>
      <c r="K953" s="4">
        <f>VLOOKUP($C953,rosie!$B$7:$D$38,2,FALSE)</f>
        <v>5.05</v>
      </c>
      <c r="L953" s="4">
        <f>VLOOKUP(C953,rosie!$B$7:$F$66,5,FALSE)</f>
        <v>1.18</v>
      </c>
      <c r="M953" s="4">
        <f>VLOOKUP($C953,rosie!$B$7:$D$38,3,FALSE)</f>
        <v>1</v>
      </c>
      <c r="N953" s="4" t="str">
        <f>VLOOKUP($C953,rosie!$B$7:$E$38,4,FALSE)</f>
        <v>l</v>
      </c>
      <c r="O953" s="4">
        <f t="shared" si="59"/>
        <v>10.637934981804742</v>
      </c>
      <c r="P953" s="4">
        <f>VLOOKUP(A953,RESULTS!$A:$M,13,FALSE)</f>
        <v>1</v>
      </c>
      <c r="Q953" s="4">
        <v>2</v>
      </c>
      <c r="R953" s="4" t="str">
        <f>IF(VLOOKUP(C953,rosie!B:J,8,FALSE)=0,"x_x_x_x",VLOOKUP(C953,rosie!B:J,8,FALSE))</f>
        <v>2_5_31_2023</v>
      </c>
    </row>
    <row r="954" spans="1:18" x14ac:dyDescent="0.2">
      <c r="A954" t="s">
        <v>171</v>
      </c>
      <c r="C954">
        <f t="shared" si="57"/>
        <v>80</v>
      </c>
      <c r="D954" t="str">
        <f t="shared" si="58"/>
        <v>80 (1)</v>
      </c>
      <c r="E954">
        <v>14.728999999999999</v>
      </c>
      <c r="F954">
        <v>14.73</v>
      </c>
      <c r="G954">
        <f>IFERROR(VLOOKUP(F954,'rt.comb'!$A:$B,2,FALSE),F954)</f>
        <v>14.73</v>
      </c>
      <c r="H954" t="str">
        <f>IFERROR(VLOOKUP(G954,compounds!$A:$D,4,FALSE),"")</f>
        <v/>
      </c>
      <c r="I954">
        <v>9848620</v>
      </c>
      <c r="J954" s="4">
        <f t="shared" si="56"/>
        <v>37295923</v>
      </c>
      <c r="K954" s="4">
        <f>VLOOKUP($C954,rosie!$B$7:$D$38,2,FALSE)</f>
        <v>5.05</v>
      </c>
      <c r="L954" s="4">
        <f>VLOOKUP(C954,rosie!$B$7:$F$66,5,FALSE)</f>
        <v>1.18</v>
      </c>
      <c r="M954" s="4">
        <f>VLOOKUP($C954,rosie!$B$7:$D$38,3,FALSE)</f>
        <v>1</v>
      </c>
      <c r="N954" s="4" t="str">
        <f>VLOOKUP($C954,rosie!$B$7:$E$38,4,FALSE)</f>
        <v>l</v>
      </c>
      <c r="O954" s="4">
        <f t="shared" si="59"/>
        <v>0.78435722673154562</v>
      </c>
      <c r="P954" s="4">
        <f>VLOOKUP(A954,RESULTS!$A:$M,13,FALSE)</f>
        <v>1</v>
      </c>
      <c r="Q954" s="4">
        <v>2</v>
      </c>
      <c r="R954" s="4" t="str">
        <f>IF(VLOOKUP(C954,rosie!B:J,8,FALSE)=0,"x_x_x_x",VLOOKUP(C954,rosie!B:J,8,FALSE))</f>
        <v>2_5_31_2023</v>
      </c>
    </row>
    <row r="955" spans="1:18" x14ac:dyDescent="0.2">
      <c r="A955" t="s">
        <v>171</v>
      </c>
      <c r="C955">
        <f t="shared" si="57"/>
        <v>80</v>
      </c>
      <c r="D955" t="str">
        <f t="shared" si="58"/>
        <v>80 (1)</v>
      </c>
      <c r="E955">
        <v>15.266999999999999</v>
      </c>
      <c r="F955">
        <v>15.27</v>
      </c>
      <c r="G955">
        <f>IFERROR(VLOOKUP(F955,'rt.comb'!$A:$B,2,FALSE),F955)</f>
        <v>15.27</v>
      </c>
      <c r="H955" t="str">
        <f>IFERROR(VLOOKUP(G955,compounds!$A:$D,4,FALSE),"")</f>
        <v/>
      </c>
      <c r="I955">
        <v>17770851</v>
      </c>
      <c r="J955" s="4">
        <f t="shared" si="56"/>
        <v>37295923</v>
      </c>
      <c r="K955" s="4">
        <f>VLOOKUP($C955,rosie!$B$7:$D$38,2,FALSE)</f>
        <v>5.05</v>
      </c>
      <c r="L955" s="4">
        <f>VLOOKUP(C955,rosie!$B$7:$F$66,5,FALSE)</f>
        <v>1.18</v>
      </c>
      <c r="M955" s="4">
        <f>VLOOKUP($C955,rosie!$B$7:$D$38,3,FALSE)</f>
        <v>1</v>
      </c>
      <c r="N955" s="4" t="str">
        <f>VLOOKUP($C955,rosie!$B$7:$E$38,4,FALSE)</f>
        <v>l</v>
      </c>
      <c r="O955" s="4">
        <f t="shared" si="59"/>
        <v>1.4152942652899101</v>
      </c>
      <c r="P955" s="4">
        <f>VLOOKUP(A955,RESULTS!$A:$M,13,FALSE)</f>
        <v>1</v>
      </c>
      <c r="Q955" s="4">
        <v>2</v>
      </c>
      <c r="R955" s="4" t="str">
        <f>IF(VLOOKUP(C955,rosie!B:J,8,FALSE)=0,"x_x_x_x",VLOOKUP(C955,rosie!B:J,8,FALSE))</f>
        <v>2_5_31_2023</v>
      </c>
    </row>
    <row r="956" spans="1:18" x14ac:dyDescent="0.2">
      <c r="A956" t="s">
        <v>171</v>
      </c>
      <c r="C956">
        <f t="shared" si="57"/>
        <v>80</v>
      </c>
      <c r="D956" t="str">
        <f t="shared" si="58"/>
        <v>80 (1)</v>
      </c>
      <c r="E956">
        <v>15.493</v>
      </c>
      <c r="F956">
        <v>15.49</v>
      </c>
      <c r="G956">
        <f>IFERROR(VLOOKUP(F956,'rt.comb'!$A:$B,2,FALSE),F956)</f>
        <v>15.49</v>
      </c>
      <c r="H956" t="str">
        <f>IFERROR(VLOOKUP(G956,compounds!$A:$D,4,FALSE),"")</f>
        <v>dodecanal_a</v>
      </c>
      <c r="I956">
        <v>12591060</v>
      </c>
      <c r="J956" s="4">
        <f t="shared" si="56"/>
        <v>37295923</v>
      </c>
      <c r="K956" s="4">
        <f>VLOOKUP($C956,rosie!$B$7:$D$38,2,FALSE)</f>
        <v>5.05</v>
      </c>
      <c r="L956" s="4">
        <f>VLOOKUP(C956,rosie!$B$7:$F$66,5,FALSE)</f>
        <v>1.18</v>
      </c>
      <c r="M956" s="4">
        <f>VLOOKUP($C956,rosie!$B$7:$D$38,3,FALSE)</f>
        <v>1</v>
      </c>
      <c r="N956" s="4" t="str">
        <f>VLOOKUP($C956,rosie!$B$7:$E$38,4,FALSE)</f>
        <v>l</v>
      </c>
      <c r="O956" s="4">
        <f t="shared" si="59"/>
        <v>1.0027688044833178</v>
      </c>
      <c r="P956" s="4">
        <f>VLOOKUP(A956,RESULTS!$A:$M,13,FALSE)</f>
        <v>1</v>
      </c>
      <c r="Q956" s="4">
        <v>2</v>
      </c>
      <c r="R956" s="4" t="str">
        <f>IF(VLOOKUP(C956,rosie!B:J,8,FALSE)=0,"x_x_x_x",VLOOKUP(C956,rosie!B:J,8,FALSE))</f>
        <v>2_5_31_2023</v>
      </c>
    </row>
    <row r="957" spans="1:18" x14ac:dyDescent="0.2">
      <c r="A957" t="s">
        <v>171</v>
      </c>
      <c r="C957">
        <f t="shared" si="57"/>
        <v>80</v>
      </c>
      <c r="D957" t="str">
        <f t="shared" si="58"/>
        <v>80 (1)</v>
      </c>
      <c r="E957">
        <v>15.71</v>
      </c>
      <c r="F957">
        <v>15.71</v>
      </c>
      <c r="G957">
        <f>IFERROR(VLOOKUP(F957,'rt.comb'!$A:$B,2,FALSE),F957)</f>
        <v>15.71</v>
      </c>
      <c r="H957" t="str">
        <f>IFERROR(VLOOKUP(G957,compounds!$A:$D,4,FALSE),"")</f>
        <v/>
      </c>
      <c r="I957">
        <v>10676109</v>
      </c>
      <c r="J957" s="4">
        <f t="shared" si="56"/>
        <v>37295923</v>
      </c>
      <c r="K957" s="4">
        <f>VLOOKUP($C957,rosie!$B$7:$D$38,2,FALSE)</f>
        <v>5.05</v>
      </c>
      <c r="L957" s="4">
        <f>VLOOKUP(C957,rosie!$B$7:$F$66,5,FALSE)</f>
        <v>1.18</v>
      </c>
      <c r="M957" s="4">
        <f>VLOOKUP($C957,rosie!$B$7:$D$38,3,FALSE)</f>
        <v>1</v>
      </c>
      <c r="N957" s="4" t="str">
        <f>VLOOKUP($C957,rosie!$B$7:$E$38,4,FALSE)</f>
        <v>l</v>
      </c>
      <c r="O957" s="4">
        <f t="shared" si="59"/>
        <v>0.85025955387898955</v>
      </c>
      <c r="P957" s="4">
        <f>VLOOKUP(A957,RESULTS!$A:$M,13,FALSE)</f>
        <v>1</v>
      </c>
      <c r="Q957" s="4">
        <v>2</v>
      </c>
      <c r="R957" s="4" t="str">
        <f>IF(VLOOKUP(C957,rosie!B:J,8,FALSE)=0,"x_x_x_x",VLOOKUP(C957,rosie!B:J,8,FALSE))</f>
        <v>2_5_31_2023</v>
      </c>
    </row>
    <row r="958" spans="1:18" x14ac:dyDescent="0.2">
      <c r="A958" t="s">
        <v>171</v>
      </c>
      <c r="C958">
        <f t="shared" si="57"/>
        <v>80</v>
      </c>
      <c r="D958" t="str">
        <f t="shared" si="58"/>
        <v>80 (1)</v>
      </c>
      <c r="E958">
        <v>16</v>
      </c>
      <c r="F958">
        <v>16</v>
      </c>
      <c r="G958">
        <f>IFERROR(VLOOKUP(F958,'rt.comb'!$A:$B,2,FALSE),F958)</f>
        <v>16</v>
      </c>
      <c r="H958" t="str">
        <f>IFERROR(VLOOKUP(G958,compounds!$A:$D,4,FALSE),"")</f>
        <v>Butanoicacidhexenylester</v>
      </c>
      <c r="I958">
        <v>94313144</v>
      </c>
      <c r="J958" s="4">
        <f t="shared" si="56"/>
        <v>37295923</v>
      </c>
      <c r="K958" s="4">
        <f>VLOOKUP($C958,rosie!$B$7:$D$38,2,FALSE)</f>
        <v>5.05</v>
      </c>
      <c r="L958" s="4">
        <f>VLOOKUP(C958,rosie!$B$7:$F$66,5,FALSE)</f>
        <v>1.18</v>
      </c>
      <c r="M958" s="4">
        <f>VLOOKUP($C958,rosie!$B$7:$D$38,3,FALSE)</f>
        <v>1</v>
      </c>
      <c r="N958" s="4" t="str">
        <f>VLOOKUP($C958,rosie!$B$7:$E$38,4,FALSE)</f>
        <v>l</v>
      </c>
      <c r="O958" s="4">
        <f t="shared" si="59"/>
        <v>7.5112245240625493</v>
      </c>
      <c r="P958" s="4">
        <f>VLOOKUP(A958,RESULTS!$A:$M,13,FALSE)</f>
        <v>1</v>
      </c>
      <c r="Q958" s="4">
        <v>2</v>
      </c>
      <c r="R958" s="4" t="str">
        <f>IF(VLOOKUP(C958,rosie!B:J,8,FALSE)=0,"x_x_x_x",VLOOKUP(C958,rosie!B:J,8,FALSE))</f>
        <v>2_5_31_2023</v>
      </c>
    </row>
    <row r="959" spans="1:18" x14ac:dyDescent="0.2">
      <c r="A959" t="s">
        <v>171</v>
      </c>
      <c r="C959">
        <f t="shared" si="57"/>
        <v>80</v>
      </c>
      <c r="D959" t="str">
        <f t="shared" si="58"/>
        <v>80 (1)</v>
      </c>
      <c r="E959">
        <v>16.105</v>
      </c>
      <c r="F959">
        <v>16.11</v>
      </c>
      <c r="G959">
        <f>IFERROR(VLOOKUP(F959,'rt.comb'!$A:$B,2,FALSE),F959)</f>
        <v>16.11</v>
      </c>
      <c r="H959" t="str">
        <f>IFERROR(VLOOKUP(G959,compounds!$A:$D,4,FALSE),"")</f>
        <v/>
      </c>
      <c r="I959">
        <v>11514400</v>
      </c>
      <c r="J959" s="4">
        <f t="shared" si="56"/>
        <v>37295923</v>
      </c>
      <c r="K959" s="4">
        <f>VLOOKUP($C959,rosie!$B$7:$D$38,2,FALSE)</f>
        <v>5.05</v>
      </c>
      <c r="L959" s="4">
        <f>VLOOKUP(C959,rosie!$B$7:$F$66,5,FALSE)</f>
        <v>1.18</v>
      </c>
      <c r="M959" s="4">
        <f>VLOOKUP($C959,rosie!$B$7:$D$38,3,FALSE)</f>
        <v>1</v>
      </c>
      <c r="N959" s="4" t="str">
        <f>VLOOKUP($C959,rosie!$B$7:$E$38,4,FALSE)</f>
        <v>l</v>
      </c>
      <c r="O959" s="4">
        <f t="shared" si="59"/>
        <v>0.91702216670738723</v>
      </c>
      <c r="P959" s="4">
        <f>VLOOKUP(A959,RESULTS!$A:$M,13,FALSE)</f>
        <v>1</v>
      </c>
      <c r="Q959" s="4">
        <v>2</v>
      </c>
      <c r="R959" s="4" t="str">
        <f>IF(VLOOKUP(C959,rosie!B:J,8,FALSE)=0,"x_x_x_x",VLOOKUP(C959,rosie!B:J,8,FALSE))</f>
        <v>2_5_31_2023</v>
      </c>
    </row>
    <row r="960" spans="1:18" x14ac:dyDescent="0.2">
      <c r="A960" t="s">
        <v>171</v>
      </c>
      <c r="C960">
        <f t="shared" si="57"/>
        <v>80</v>
      </c>
      <c r="D960" t="str">
        <f t="shared" si="58"/>
        <v>80 (1)</v>
      </c>
      <c r="E960">
        <v>16.21</v>
      </c>
      <c r="F960">
        <v>16.21</v>
      </c>
      <c r="G960">
        <f>IFERROR(VLOOKUP(F960,'rt.comb'!$A:$B,2,FALSE),F960)</f>
        <v>16.21</v>
      </c>
      <c r="H960" t="str">
        <f>IFERROR(VLOOKUP(G960,compounds!$A:$D,4,FALSE),"")</f>
        <v>methylsalicylate</v>
      </c>
      <c r="I960">
        <v>94363128</v>
      </c>
      <c r="J960" s="4">
        <f t="shared" si="56"/>
        <v>37295923</v>
      </c>
      <c r="K960" s="4">
        <f>VLOOKUP($C960,rosie!$B$7:$D$38,2,FALSE)</f>
        <v>5.05</v>
      </c>
      <c r="L960" s="4">
        <f>VLOOKUP(C960,rosie!$B$7:$F$66,5,FALSE)</f>
        <v>1.18</v>
      </c>
      <c r="M960" s="4">
        <f>VLOOKUP($C960,rosie!$B$7:$D$38,3,FALSE)</f>
        <v>1</v>
      </c>
      <c r="N960" s="4" t="str">
        <f>VLOOKUP($C960,rosie!$B$7:$E$38,4,FALSE)</f>
        <v>l</v>
      </c>
      <c r="O960" s="4">
        <f t="shared" si="59"/>
        <v>7.5152053164599568</v>
      </c>
      <c r="P960" s="4">
        <f>VLOOKUP(A960,RESULTS!$A:$M,13,FALSE)</f>
        <v>1</v>
      </c>
      <c r="Q960" s="4">
        <v>2</v>
      </c>
      <c r="R960" s="4" t="str">
        <f>IF(VLOOKUP(C960,rosie!B:J,8,FALSE)=0,"x_x_x_x",VLOOKUP(C960,rosie!B:J,8,FALSE))</f>
        <v>2_5_31_2023</v>
      </c>
    </row>
    <row r="961" spans="1:18" x14ac:dyDescent="0.2">
      <c r="A961" t="s">
        <v>171</v>
      </c>
      <c r="C961">
        <f t="shared" si="57"/>
        <v>80</v>
      </c>
      <c r="D961" t="str">
        <f t="shared" si="58"/>
        <v>80 (1)</v>
      </c>
      <c r="E961">
        <v>16.366</v>
      </c>
      <c r="F961">
        <v>16.37</v>
      </c>
      <c r="G961">
        <f>IFERROR(VLOOKUP(F961,'rt.comb'!$A:$B,2,FALSE),F961)</f>
        <v>16.36</v>
      </c>
      <c r="H961" t="str">
        <f>IFERROR(VLOOKUP(G961,compounds!$A:$D,4,FALSE),"")</f>
        <v>dodecane</v>
      </c>
      <c r="I961">
        <v>13493444</v>
      </c>
      <c r="J961" s="4">
        <f t="shared" si="56"/>
        <v>37295923</v>
      </c>
      <c r="K961" s="4">
        <f>VLOOKUP($C961,rosie!$B$7:$D$38,2,FALSE)</f>
        <v>5.05</v>
      </c>
      <c r="L961" s="4">
        <f>VLOOKUP(C961,rosie!$B$7:$F$66,5,FALSE)</f>
        <v>1.18</v>
      </c>
      <c r="M961" s="4">
        <f>VLOOKUP($C961,rosie!$B$7:$D$38,3,FALSE)</f>
        <v>1</v>
      </c>
      <c r="N961" s="4" t="str">
        <f>VLOOKUP($C961,rosie!$B$7:$E$38,4,FALSE)</f>
        <v>l</v>
      </c>
      <c r="O961" s="4">
        <f t="shared" si="59"/>
        <v>1.0746358692788851</v>
      </c>
      <c r="P961" s="4">
        <f>VLOOKUP(A961,RESULTS!$A:$M,13,FALSE)</f>
        <v>1</v>
      </c>
      <c r="Q961" s="4">
        <v>2</v>
      </c>
      <c r="R961" s="4" t="str">
        <f>IF(VLOOKUP(C961,rosie!B:J,8,FALSE)=0,"x_x_x_x",VLOOKUP(C961,rosie!B:J,8,FALSE))</f>
        <v>2_5_31_2023</v>
      </c>
    </row>
    <row r="962" spans="1:18" x14ac:dyDescent="0.2">
      <c r="A962" t="s">
        <v>171</v>
      </c>
      <c r="C962">
        <f t="shared" si="57"/>
        <v>80</v>
      </c>
      <c r="D962" t="str">
        <f t="shared" si="58"/>
        <v>80 (1)</v>
      </c>
      <c r="E962">
        <v>16.547000000000001</v>
      </c>
      <c r="F962">
        <v>16.55</v>
      </c>
      <c r="G962">
        <f>IFERROR(VLOOKUP(F962,'rt.comb'!$A:$B,2,FALSE),F962)</f>
        <v>16.55</v>
      </c>
      <c r="H962" t="str">
        <f>IFERROR(VLOOKUP(G962,compounds!$A:$D,4,FALSE),"")</f>
        <v>decanal</v>
      </c>
      <c r="I962">
        <v>212834322</v>
      </c>
      <c r="J962" s="4">
        <f t="shared" ref="J962:J1025" si="60">SUMIFS($I:$I,$A:$A,A962,G:G,19.5)</f>
        <v>37295923</v>
      </c>
      <c r="K962" s="4">
        <f>VLOOKUP($C962,rosie!$B$7:$D$38,2,FALSE)</f>
        <v>5.05</v>
      </c>
      <c r="L962" s="4">
        <f>VLOOKUP(C962,rosie!$B$7:$F$66,5,FALSE)</f>
        <v>1.18</v>
      </c>
      <c r="M962" s="4">
        <f>VLOOKUP($C962,rosie!$B$7:$D$38,3,FALSE)</f>
        <v>1</v>
      </c>
      <c r="N962" s="4" t="str">
        <f>VLOOKUP($C962,rosie!$B$7:$E$38,4,FALSE)</f>
        <v>l</v>
      </c>
      <c r="O962" s="4">
        <f t="shared" si="59"/>
        <v>16.950409149424871</v>
      </c>
      <c r="P962" s="4">
        <f>VLOOKUP(A962,RESULTS!$A:$M,13,FALSE)</f>
        <v>1</v>
      </c>
      <c r="Q962" s="4">
        <v>2</v>
      </c>
      <c r="R962" s="4" t="str">
        <f>IF(VLOOKUP(C962,rosie!B:J,8,FALSE)=0,"x_x_x_x",VLOOKUP(C962,rosie!B:J,8,FALSE))</f>
        <v>2_5_31_2023</v>
      </c>
    </row>
    <row r="963" spans="1:18" x14ac:dyDescent="0.2">
      <c r="A963" t="s">
        <v>171</v>
      </c>
      <c r="C963">
        <f t="shared" ref="C963:C1026" si="61">VALUE(IF(B963="",LEFT(A963,FIND("-",A963)-1),B963))</f>
        <v>80</v>
      </c>
      <c r="D963" t="str">
        <f t="shared" ref="D963:D1026" si="62">C963&amp;" ("&amp;M963&amp;")"</f>
        <v>80 (1)</v>
      </c>
      <c r="E963">
        <v>17.326000000000001</v>
      </c>
      <c r="F963">
        <v>17.329999999999998</v>
      </c>
      <c r="G963">
        <f>IFERROR(VLOOKUP(F963,'rt.comb'!$A:$B,2,FALSE),F963)</f>
        <v>17.329999999999998</v>
      </c>
      <c r="H963" t="str">
        <f>IFERROR(VLOOKUP(G963,compounds!$A:$D,4,FALSE),"")</f>
        <v/>
      </c>
      <c r="I963">
        <v>28255035</v>
      </c>
      <c r="J963" s="4">
        <f t="shared" si="60"/>
        <v>37295923</v>
      </c>
      <c r="K963" s="4">
        <f>VLOOKUP($C963,rosie!$B$7:$D$38,2,FALSE)</f>
        <v>5.05</v>
      </c>
      <c r="L963" s="4">
        <f>VLOOKUP(C963,rosie!$B$7:$F$66,5,FALSE)</f>
        <v>1.18</v>
      </c>
      <c r="M963" s="4">
        <f>VLOOKUP($C963,rosie!$B$7:$D$38,3,FALSE)</f>
        <v>1</v>
      </c>
      <c r="N963" s="4" t="str">
        <f>VLOOKUP($C963,rosie!$B$7:$E$38,4,FALSE)</f>
        <v>l</v>
      </c>
      <c r="O963" s="4">
        <f t="shared" ref="O963:O1026" si="63">IFERROR((30/J963*I963)/K963/Q963,0)</f>
        <v>2.250268656299335</v>
      </c>
      <c r="P963" s="4">
        <f>VLOOKUP(A963,RESULTS!$A:$M,13,FALSE)</f>
        <v>1</v>
      </c>
      <c r="Q963" s="4">
        <v>2</v>
      </c>
      <c r="R963" s="4" t="str">
        <f>IF(VLOOKUP(C963,rosie!B:J,8,FALSE)=0,"x_x_x_x",VLOOKUP(C963,rosie!B:J,8,FALSE))</f>
        <v>2_5_31_2023</v>
      </c>
    </row>
    <row r="964" spans="1:18" x14ac:dyDescent="0.2">
      <c r="A964" t="s">
        <v>171</v>
      </c>
      <c r="C964">
        <f t="shared" si="61"/>
        <v>80</v>
      </c>
      <c r="D964" t="str">
        <f t="shared" si="62"/>
        <v>80 (1)</v>
      </c>
      <c r="E964">
        <v>17.428999999999998</v>
      </c>
      <c r="F964">
        <v>17.43</v>
      </c>
      <c r="G964">
        <f>IFERROR(VLOOKUP(F964,'rt.comb'!$A:$B,2,FALSE),F964)</f>
        <v>17.43</v>
      </c>
      <c r="H964" t="str">
        <f>IFERROR(VLOOKUP(G964,compounds!$A:$D,4,FALSE),"")</f>
        <v>cisthreehexiso</v>
      </c>
      <c r="I964">
        <v>17325134</v>
      </c>
      <c r="J964" s="4">
        <f t="shared" si="60"/>
        <v>37295923</v>
      </c>
      <c r="K964" s="4">
        <f>VLOOKUP($C964,rosie!$B$7:$D$38,2,FALSE)</f>
        <v>5.05</v>
      </c>
      <c r="L964" s="4">
        <f>VLOOKUP(C964,rosie!$B$7:$F$66,5,FALSE)</f>
        <v>1.18</v>
      </c>
      <c r="M964" s="4">
        <f>VLOOKUP($C964,rosie!$B$7:$D$38,3,FALSE)</f>
        <v>1</v>
      </c>
      <c r="N964" s="4" t="str">
        <f>VLOOKUP($C964,rosie!$B$7:$E$38,4,FALSE)</f>
        <v>l</v>
      </c>
      <c r="O964" s="4">
        <f t="shared" si="63"/>
        <v>1.3797967691912583</v>
      </c>
      <c r="P964" s="4">
        <f>VLOOKUP(A964,RESULTS!$A:$M,13,FALSE)</f>
        <v>1</v>
      </c>
      <c r="Q964" s="4">
        <v>2</v>
      </c>
      <c r="R964" s="4" t="str">
        <f>IF(VLOOKUP(C964,rosie!B:J,8,FALSE)=0,"x_x_x_x",VLOOKUP(C964,rosie!B:J,8,FALSE))</f>
        <v>2_5_31_2023</v>
      </c>
    </row>
    <row r="965" spans="1:18" x14ac:dyDescent="0.2">
      <c r="A965" t="s">
        <v>171</v>
      </c>
      <c r="C965">
        <f t="shared" si="61"/>
        <v>80</v>
      </c>
      <c r="D965" t="str">
        <f t="shared" si="62"/>
        <v>80 (1)</v>
      </c>
      <c r="E965">
        <v>17.922999999999998</v>
      </c>
      <c r="F965">
        <v>17.920000000000002</v>
      </c>
      <c r="G965">
        <f>IFERROR(VLOOKUP(F965,'rt.comb'!$A:$B,2,FALSE),F965)</f>
        <v>17.920000000000002</v>
      </c>
      <c r="H965" t="str">
        <f>IFERROR(VLOOKUP(G965,compounds!$A:$D,4,FALSE),"")</f>
        <v/>
      </c>
      <c r="I965">
        <v>8889076</v>
      </c>
      <c r="J965" s="4">
        <f t="shared" si="60"/>
        <v>37295923</v>
      </c>
      <c r="K965" s="4">
        <f>VLOOKUP($C965,rosie!$B$7:$D$38,2,FALSE)</f>
        <v>5.05</v>
      </c>
      <c r="L965" s="4">
        <f>VLOOKUP(C965,rosie!$B$7:$F$66,5,FALSE)</f>
        <v>1.18</v>
      </c>
      <c r="M965" s="4">
        <f>VLOOKUP($C965,rosie!$B$7:$D$38,3,FALSE)</f>
        <v>1</v>
      </c>
      <c r="N965" s="4" t="str">
        <f>VLOOKUP($C965,rosie!$B$7:$E$38,4,FALSE)</f>
        <v>l</v>
      </c>
      <c r="O965" s="4">
        <f t="shared" si="63"/>
        <v>0.70793786333170949</v>
      </c>
      <c r="P965" s="4">
        <f>VLOOKUP(A965,RESULTS!$A:$M,13,FALSE)</f>
        <v>1</v>
      </c>
      <c r="Q965" s="4">
        <v>2</v>
      </c>
      <c r="R965" s="4" t="str">
        <f>IF(VLOOKUP(C965,rosie!B:J,8,FALSE)=0,"x_x_x_x",VLOOKUP(C965,rosie!B:J,8,FALSE))</f>
        <v>2_5_31_2023</v>
      </c>
    </row>
    <row r="966" spans="1:18" x14ac:dyDescent="0.2">
      <c r="A966" t="s">
        <v>171</v>
      </c>
      <c r="C966">
        <f t="shared" si="61"/>
        <v>80</v>
      </c>
      <c r="D966" t="str">
        <f t="shared" si="62"/>
        <v>80 (1)</v>
      </c>
      <c r="E966">
        <v>18.175999999999998</v>
      </c>
      <c r="F966">
        <v>18.18</v>
      </c>
      <c r="G966">
        <f>IFERROR(VLOOKUP(F966,'rt.comb'!$A:$B,2,FALSE),F966)</f>
        <v>18.18</v>
      </c>
      <c r="H966" t="str">
        <f>IFERROR(VLOOKUP(G966,compounds!$A:$D,4,FALSE),"")</f>
        <v>methylacetophenone</v>
      </c>
      <c r="I966">
        <v>62308567</v>
      </c>
      <c r="J966" s="4">
        <f t="shared" si="60"/>
        <v>37295923</v>
      </c>
      <c r="K966" s="4">
        <f>VLOOKUP($C966,rosie!$B$7:$D$38,2,FALSE)</f>
        <v>5.05</v>
      </c>
      <c r="L966" s="4">
        <f>VLOOKUP(C966,rosie!$B$7:$F$66,5,FALSE)</f>
        <v>1.18</v>
      </c>
      <c r="M966" s="4">
        <f>VLOOKUP($C966,rosie!$B$7:$D$38,3,FALSE)</f>
        <v>1</v>
      </c>
      <c r="N966" s="4" t="str">
        <f>VLOOKUP($C966,rosie!$B$7:$E$38,4,FALSE)</f>
        <v>l</v>
      </c>
      <c r="O966" s="4">
        <f t="shared" si="63"/>
        <v>4.962337344088481</v>
      </c>
      <c r="P966" s="4">
        <f>VLOOKUP(A966,RESULTS!$A:$M,13,FALSE)</f>
        <v>1</v>
      </c>
      <c r="Q966" s="4">
        <v>2</v>
      </c>
      <c r="R966" s="4" t="str">
        <f>IF(VLOOKUP(C966,rosie!B:J,8,FALSE)=0,"x_x_x_x",VLOOKUP(C966,rosie!B:J,8,FALSE))</f>
        <v>2_5_31_2023</v>
      </c>
    </row>
    <row r="967" spans="1:18" x14ac:dyDescent="0.2">
      <c r="A967" t="s">
        <v>171</v>
      </c>
      <c r="C967">
        <f t="shared" si="61"/>
        <v>80</v>
      </c>
      <c r="D967" t="str">
        <f t="shared" si="62"/>
        <v>80 (1)</v>
      </c>
      <c r="E967">
        <v>18.59</v>
      </c>
      <c r="F967">
        <v>18.59</v>
      </c>
      <c r="G967">
        <f>IFERROR(VLOOKUP(F967,'rt.comb'!$A:$B,2,FALSE),F967)</f>
        <v>18.59</v>
      </c>
      <c r="H967" t="str">
        <f>IFERROR(VLOOKUP(G967,compounds!$A:$D,4,FALSE),"")</f>
        <v/>
      </c>
      <c r="I967">
        <v>11472601</v>
      </c>
      <c r="J967" s="4">
        <f t="shared" si="60"/>
        <v>37295923</v>
      </c>
      <c r="K967" s="4">
        <f>VLOOKUP($C967,rosie!$B$7:$D$38,2,FALSE)</f>
        <v>5.05</v>
      </c>
      <c r="L967" s="4">
        <f>VLOOKUP(C967,rosie!$B$7:$F$66,5,FALSE)</f>
        <v>1.18</v>
      </c>
      <c r="M967" s="4">
        <f>VLOOKUP($C967,rosie!$B$7:$D$38,3,FALSE)</f>
        <v>1</v>
      </c>
      <c r="N967" s="4" t="str">
        <f>VLOOKUP($C967,rosie!$B$7:$E$38,4,FALSE)</f>
        <v>l</v>
      </c>
      <c r="O967" s="4">
        <f t="shared" si="63"/>
        <v>0.91369323862201579</v>
      </c>
      <c r="P967" s="4">
        <f>VLOOKUP(A967,RESULTS!$A:$M,13,FALSE)</f>
        <v>1</v>
      </c>
      <c r="Q967" s="4">
        <v>2</v>
      </c>
      <c r="R967" s="4" t="str">
        <f>IF(VLOOKUP(C967,rosie!B:J,8,FALSE)=0,"x_x_x_x",VLOOKUP(C967,rosie!B:J,8,FALSE))</f>
        <v>2_5_31_2023</v>
      </c>
    </row>
    <row r="968" spans="1:18" x14ac:dyDescent="0.2">
      <c r="A968" t="s">
        <v>171</v>
      </c>
      <c r="C968">
        <f t="shared" si="61"/>
        <v>80</v>
      </c>
      <c r="D968" t="str">
        <f t="shared" si="62"/>
        <v>80 (1)</v>
      </c>
      <c r="E968">
        <v>18.693999999999999</v>
      </c>
      <c r="F968">
        <v>18.690000000000001</v>
      </c>
      <c r="G968">
        <f>IFERROR(VLOOKUP(F968,'rt.comb'!$A:$B,2,FALSE),F968)</f>
        <v>18.690000000000001</v>
      </c>
      <c r="H968" t="str">
        <f>IFERROR(VLOOKUP(G968,compounds!$A:$D,4,FALSE),"")</f>
        <v/>
      </c>
      <c r="I968">
        <v>31561756</v>
      </c>
      <c r="J968" s="4">
        <f t="shared" si="60"/>
        <v>37295923</v>
      </c>
      <c r="K968" s="4">
        <f>VLOOKUP($C968,rosie!$B$7:$D$38,2,FALSE)</f>
        <v>5.05</v>
      </c>
      <c r="L968" s="4">
        <f>VLOOKUP(C968,rosie!$B$7:$F$66,5,FALSE)</f>
        <v>1.18</v>
      </c>
      <c r="M968" s="4">
        <f>VLOOKUP($C968,rosie!$B$7:$D$38,3,FALSE)</f>
        <v>1</v>
      </c>
      <c r="N968" s="4" t="str">
        <f>VLOOKUP($C968,rosie!$B$7:$E$38,4,FALSE)</f>
        <v>l</v>
      </c>
      <c r="O968" s="4">
        <f t="shared" si="63"/>
        <v>2.5136203251762907</v>
      </c>
      <c r="P968" s="4">
        <f>VLOOKUP(A968,RESULTS!$A:$M,13,FALSE)</f>
        <v>1</v>
      </c>
      <c r="Q968" s="4">
        <v>2</v>
      </c>
      <c r="R968" s="4" t="str">
        <f>IF(VLOOKUP(C968,rosie!B:J,8,FALSE)=0,"x_x_x_x",VLOOKUP(C968,rosie!B:J,8,FALSE))</f>
        <v>2_5_31_2023</v>
      </c>
    </row>
    <row r="969" spans="1:18" x14ac:dyDescent="0.2">
      <c r="A969" t="s">
        <v>171</v>
      </c>
      <c r="C969">
        <f t="shared" si="61"/>
        <v>80</v>
      </c>
      <c r="D969" t="str">
        <f t="shared" si="62"/>
        <v>80 (1)</v>
      </c>
      <c r="E969">
        <v>18.989999999999998</v>
      </c>
      <c r="F969">
        <v>18.989999999999998</v>
      </c>
      <c r="G969">
        <f>IFERROR(VLOOKUP(F969,'rt.comb'!$A:$B,2,FALSE),F969)</f>
        <v>18.989999999999998</v>
      </c>
      <c r="H969" t="str">
        <f>IFERROR(VLOOKUP(G969,compounds!$A:$D,4,FALSE),"")</f>
        <v>methylnaphthalene</v>
      </c>
      <c r="I969">
        <v>42027180</v>
      </c>
      <c r="J969" s="4">
        <f t="shared" si="60"/>
        <v>37295923</v>
      </c>
      <c r="K969" s="4">
        <f>VLOOKUP($C969,rosie!$B$7:$D$38,2,FALSE)</f>
        <v>5.05</v>
      </c>
      <c r="L969" s="4">
        <f>VLOOKUP(C969,rosie!$B$7:$F$66,5,FALSE)</f>
        <v>1.18</v>
      </c>
      <c r="M969" s="4">
        <f>VLOOKUP($C969,rosie!$B$7:$D$38,3,FALSE)</f>
        <v>1</v>
      </c>
      <c r="N969" s="4" t="str">
        <f>VLOOKUP($C969,rosie!$B$7:$E$38,4,FALSE)</f>
        <v>l</v>
      </c>
      <c r="O969" s="4">
        <f t="shared" si="63"/>
        <v>3.3471006447753573</v>
      </c>
      <c r="P969" s="4">
        <f>VLOOKUP(A969,RESULTS!$A:$M,13,FALSE)</f>
        <v>1</v>
      </c>
      <c r="Q969" s="4">
        <v>2</v>
      </c>
      <c r="R969" s="4" t="str">
        <f>IF(VLOOKUP(C969,rosie!B:J,8,FALSE)=0,"x_x_x_x",VLOOKUP(C969,rosie!B:J,8,FALSE))</f>
        <v>2_5_31_2023</v>
      </c>
    </row>
    <row r="970" spans="1:18" x14ac:dyDescent="0.2">
      <c r="A970" t="s">
        <v>171</v>
      </c>
      <c r="C970">
        <f t="shared" si="61"/>
        <v>80</v>
      </c>
      <c r="D970" t="str">
        <f t="shared" si="62"/>
        <v>80 (1)</v>
      </c>
      <c r="E970">
        <v>19.398</v>
      </c>
      <c r="F970">
        <v>19.399999999999999</v>
      </c>
      <c r="G970">
        <f>IFERROR(VLOOKUP(F970,'rt.comb'!$A:$B,2,FALSE),F970)</f>
        <v>19.399999999999999</v>
      </c>
      <c r="H970" t="str">
        <f>IFERROR(VLOOKUP(G970,compounds!$A:$D,4,FALSE),"")</f>
        <v>undecanal_c</v>
      </c>
      <c r="I970">
        <v>21298706</v>
      </c>
      <c r="J970" s="4">
        <f t="shared" si="60"/>
        <v>37295923</v>
      </c>
      <c r="K970" s="4">
        <f>VLOOKUP($C970,rosie!$B$7:$D$38,2,FALSE)</f>
        <v>5.05</v>
      </c>
      <c r="L970" s="4">
        <f>VLOOKUP(C970,rosie!$B$7:$F$66,5,FALSE)</f>
        <v>1.18</v>
      </c>
      <c r="M970" s="4">
        <f>VLOOKUP($C970,rosie!$B$7:$D$38,3,FALSE)</f>
        <v>1</v>
      </c>
      <c r="N970" s="4" t="str">
        <f>VLOOKUP($C970,rosie!$B$7:$E$38,4,FALSE)</f>
        <v>l</v>
      </c>
      <c r="O970" s="4">
        <f t="shared" si="63"/>
        <v>1.696257340737132</v>
      </c>
      <c r="P970" s="4">
        <f>VLOOKUP(A970,RESULTS!$A:$M,13,FALSE)</f>
        <v>1</v>
      </c>
      <c r="Q970" s="4">
        <v>2</v>
      </c>
      <c r="R970" s="4" t="str">
        <f>IF(VLOOKUP(C970,rosie!B:J,8,FALSE)=0,"x_x_x_x",VLOOKUP(C970,rosie!B:J,8,FALSE))</f>
        <v>2_5_31_2023</v>
      </c>
    </row>
    <row r="971" spans="1:18" x14ac:dyDescent="0.2">
      <c r="A971" t="s">
        <v>171</v>
      </c>
      <c r="C971">
        <f t="shared" si="61"/>
        <v>80</v>
      </c>
      <c r="D971" t="str">
        <f t="shared" si="62"/>
        <v>80 (1)</v>
      </c>
      <c r="E971">
        <v>19.451000000000001</v>
      </c>
      <c r="F971">
        <v>19.45</v>
      </c>
      <c r="G971">
        <f>IFERROR(VLOOKUP(F971,'rt.comb'!$A:$B,2,FALSE),F971)</f>
        <v>19.45</v>
      </c>
      <c r="H971" t="str">
        <f>IFERROR(VLOOKUP(G971,compounds!$A:$D,4,FALSE),"")</f>
        <v/>
      </c>
      <c r="I971">
        <v>36121268</v>
      </c>
      <c r="J971" s="4">
        <f t="shared" si="60"/>
        <v>37295923</v>
      </c>
      <c r="K971" s="4">
        <f>VLOOKUP($C971,rosie!$B$7:$D$38,2,FALSE)</f>
        <v>5.05</v>
      </c>
      <c r="L971" s="4">
        <f>VLOOKUP(C971,rosie!$B$7:$F$66,5,FALSE)</f>
        <v>1.18</v>
      </c>
      <c r="M971" s="4">
        <f>VLOOKUP($C971,rosie!$B$7:$D$38,3,FALSE)</f>
        <v>1</v>
      </c>
      <c r="N971" s="4" t="str">
        <f>VLOOKUP($C971,rosie!$B$7:$E$38,4,FALSE)</f>
        <v>l</v>
      </c>
      <c r="O971" s="4">
        <f t="shared" si="63"/>
        <v>2.8767459394825794</v>
      </c>
      <c r="P971" s="4">
        <f>VLOOKUP(A971,RESULTS!$A:$M,13,FALSE)</f>
        <v>1</v>
      </c>
      <c r="Q971" s="4">
        <v>2</v>
      </c>
      <c r="R971" s="4" t="str">
        <f>IF(VLOOKUP(C971,rosie!B:J,8,FALSE)=0,"x_x_x_x",VLOOKUP(C971,rosie!B:J,8,FALSE))</f>
        <v>2_5_31_2023</v>
      </c>
    </row>
    <row r="972" spans="1:18" x14ac:dyDescent="0.2">
      <c r="A972" t="s">
        <v>171</v>
      </c>
      <c r="C972">
        <f t="shared" si="61"/>
        <v>80</v>
      </c>
      <c r="D972" t="str">
        <f t="shared" si="62"/>
        <v>80 (1)</v>
      </c>
      <c r="E972">
        <v>19.503</v>
      </c>
      <c r="F972">
        <v>19.5</v>
      </c>
      <c r="G972">
        <f>IFERROR(VLOOKUP(F972,'rt.comb'!$A:$B,2,FALSE),F972)</f>
        <v>19.5</v>
      </c>
      <c r="H972" t="str">
        <f>IFERROR(VLOOKUP(G972,compounds!$A:$D,4,FALSE),"")</f>
        <v>standard</v>
      </c>
      <c r="I972">
        <v>37295923</v>
      </c>
      <c r="J972" s="4">
        <f t="shared" si="60"/>
        <v>37295923</v>
      </c>
      <c r="K972" s="4">
        <f>VLOOKUP($C972,rosie!$B$7:$D$38,2,FALSE)</f>
        <v>5.05</v>
      </c>
      <c r="L972" s="4">
        <f>VLOOKUP(C972,rosie!$B$7:$F$66,5,FALSE)</f>
        <v>1.18</v>
      </c>
      <c r="M972" s="4">
        <f>VLOOKUP($C972,rosie!$B$7:$D$38,3,FALSE)</f>
        <v>1</v>
      </c>
      <c r="N972" s="4" t="str">
        <f>VLOOKUP($C972,rosie!$B$7:$E$38,4,FALSE)</f>
        <v>l</v>
      </c>
      <c r="O972" s="4">
        <f t="shared" si="63"/>
        <v>2.9702970297029703</v>
      </c>
      <c r="P972" s="4">
        <f>VLOOKUP(A972,RESULTS!$A:$M,13,FALSE)</f>
        <v>1</v>
      </c>
      <c r="Q972" s="4">
        <v>2</v>
      </c>
      <c r="R972" s="4" t="str">
        <f>IF(VLOOKUP(C972,rosie!B:J,8,FALSE)=0,"x_x_x_x",VLOOKUP(C972,rosie!B:J,8,FALSE))</f>
        <v>2_5_31_2023</v>
      </c>
    </row>
    <row r="973" spans="1:18" x14ac:dyDescent="0.2">
      <c r="A973" t="s">
        <v>171</v>
      </c>
      <c r="C973">
        <f t="shared" si="61"/>
        <v>80</v>
      </c>
      <c r="D973" t="str">
        <f t="shared" si="62"/>
        <v>80 (1)</v>
      </c>
      <c r="E973">
        <v>19.876000000000001</v>
      </c>
      <c r="F973">
        <v>19.88</v>
      </c>
      <c r="G973">
        <f>IFERROR(VLOOKUP(F973,'rt.comb'!$A:$B,2,FALSE),F973)</f>
        <v>19.88</v>
      </c>
      <c r="H973" t="str">
        <f>IFERROR(VLOOKUP(G973,compounds!$A:$D,4,FALSE),"")</f>
        <v/>
      </c>
      <c r="I973">
        <v>8800847</v>
      </c>
      <c r="J973" s="4">
        <f t="shared" si="60"/>
        <v>37295923</v>
      </c>
      <c r="K973" s="4">
        <f>VLOOKUP($C973,rosie!$B$7:$D$38,2,FALSE)</f>
        <v>5.05</v>
      </c>
      <c r="L973" s="4">
        <f>VLOOKUP(C973,rosie!$B$7:$F$66,5,FALSE)</f>
        <v>1.18</v>
      </c>
      <c r="M973" s="4">
        <f>VLOOKUP($C973,rosie!$B$7:$D$38,3,FALSE)</f>
        <v>1</v>
      </c>
      <c r="N973" s="4" t="str">
        <f>VLOOKUP($C973,rosie!$B$7:$E$38,4,FALSE)</f>
        <v>l</v>
      </c>
      <c r="O973" s="4">
        <f t="shared" si="63"/>
        <v>0.70091118814703413</v>
      </c>
      <c r="P973" s="4">
        <f>VLOOKUP(A973,RESULTS!$A:$M,13,FALSE)</f>
        <v>1</v>
      </c>
      <c r="Q973" s="4">
        <v>2</v>
      </c>
      <c r="R973" s="4" t="str">
        <f>IF(VLOOKUP(C973,rosie!B:J,8,FALSE)=0,"x_x_x_x",VLOOKUP(C973,rosie!B:J,8,FALSE))</f>
        <v>2_5_31_2023</v>
      </c>
    </row>
    <row r="974" spans="1:18" x14ac:dyDescent="0.2">
      <c r="A974" t="s">
        <v>171</v>
      </c>
      <c r="C974">
        <f t="shared" si="61"/>
        <v>80</v>
      </c>
      <c r="D974" t="str">
        <f t="shared" si="62"/>
        <v>80 (1)</v>
      </c>
      <c r="E974">
        <v>20.135000000000002</v>
      </c>
      <c r="F974">
        <v>20.14</v>
      </c>
      <c r="G974">
        <f>IFERROR(VLOOKUP(F974,'rt.comb'!$A:$B,2,FALSE),F974)</f>
        <v>20.14</v>
      </c>
      <c r="H974" t="str">
        <f>IFERROR(VLOOKUP(G974,compounds!$A:$D,4,FALSE),"")</f>
        <v/>
      </c>
      <c r="I974">
        <v>4676667</v>
      </c>
      <c r="J974" s="4">
        <f t="shared" si="60"/>
        <v>37295923</v>
      </c>
      <c r="K974" s="4">
        <f>VLOOKUP($C974,rosie!$B$7:$D$38,2,FALSE)</f>
        <v>5.05</v>
      </c>
      <c r="L974" s="4">
        <f>VLOOKUP(C974,rosie!$B$7:$F$66,5,FALSE)</f>
        <v>1.18</v>
      </c>
      <c r="M974" s="4">
        <f>VLOOKUP($C974,rosie!$B$7:$D$38,3,FALSE)</f>
        <v>1</v>
      </c>
      <c r="N974" s="4" t="str">
        <f>VLOOKUP($C974,rosie!$B$7:$E$38,4,FALSE)</f>
        <v>l</v>
      </c>
      <c r="O974" s="4">
        <f t="shared" si="63"/>
        <v>0.37245599469437718</v>
      </c>
      <c r="P974" s="4">
        <f>VLOOKUP(A974,RESULTS!$A:$M,13,FALSE)</f>
        <v>1</v>
      </c>
      <c r="Q974" s="4">
        <v>2</v>
      </c>
      <c r="R974" s="4" t="str">
        <f>IF(VLOOKUP(C974,rosie!B:J,8,FALSE)=0,"x_x_x_x",VLOOKUP(C974,rosie!B:J,8,FALSE))</f>
        <v>2_5_31_2023</v>
      </c>
    </row>
    <row r="975" spans="1:18" x14ac:dyDescent="0.2">
      <c r="A975" t="s">
        <v>171</v>
      </c>
      <c r="C975">
        <f t="shared" si="61"/>
        <v>80</v>
      </c>
      <c r="D975" t="str">
        <f t="shared" si="62"/>
        <v>80 (1)</v>
      </c>
      <c r="E975">
        <v>20.9</v>
      </c>
      <c r="F975">
        <v>20.9</v>
      </c>
      <c r="G975">
        <f>IFERROR(VLOOKUP(F975,'rt.comb'!$A:$B,2,FALSE),F975)</f>
        <v>20.9</v>
      </c>
      <c r="H975" t="str">
        <f>IFERROR(VLOOKUP(G975,compounds!$A:$D,4,FALSE),"")</f>
        <v>2undecanal</v>
      </c>
      <c r="I975">
        <v>7726851</v>
      </c>
      <c r="J975" s="4">
        <f t="shared" si="60"/>
        <v>37295923</v>
      </c>
      <c r="K975" s="4">
        <f>VLOOKUP($C975,rosie!$B$7:$D$38,2,FALSE)</f>
        <v>5.05</v>
      </c>
      <c r="L975" s="4">
        <f>VLOOKUP(C975,rosie!$B$7:$F$66,5,FALSE)</f>
        <v>1.18</v>
      </c>
      <c r="M975" s="4">
        <f>VLOOKUP($C975,rosie!$B$7:$D$38,3,FALSE)</f>
        <v>1</v>
      </c>
      <c r="N975" s="4" t="str">
        <f>VLOOKUP($C975,rosie!$B$7:$E$38,4,FALSE)</f>
        <v>l</v>
      </c>
      <c r="O975" s="4">
        <f t="shared" si="63"/>
        <v>0.61537671488268098</v>
      </c>
      <c r="P975" s="4">
        <f>VLOOKUP(A975,RESULTS!$A:$M,13,FALSE)</f>
        <v>1</v>
      </c>
      <c r="Q975" s="4">
        <v>2</v>
      </c>
      <c r="R975" s="4" t="str">
        <f>IF(VLOOKUP(C975,rosie!B:J,8,FALSE)=0,"x_x_x_x",VLOOKUP(C975,rosie!B:J,8,FALSE))</f>
        <v>2_5_31_2023</v>
      </c>
    </row>
    <row r="976" spans="1:18" x14ac:dyDescent="0.2">
      <c r="A976" t="s">
        <v>171</v>
      </c>
      <c r="C976">
        <f t="shared" si="61"/>
        <v>80</v>
      </c>
      <c r="D976" t="str">
        <f t="shared" si="62"/>
        <v>80 (1)</v>
      </c>
      <c r="E976">
        <v>21.507000000000001</v>
      </c>
      <c r="F976">
        <v>21.51</v>
      </c>
      <c r="G976">
        <f>IFERROR(VLOOKUP(F976,'rt.comb'!$A:$B,2,FALSE),F976)</f>
        <v>21.51</v>
      </c>
      <c r="H976" t="str">
        <f>IFERROR(VLOOKUP(G976,compounds!$A:$D,4,FALSE),"")</f>
        <v/>
      </c>
      <c r="I976">
        <v>9347574</v>
      </c>
      <c r="J976" s="4">
        <f t="shared" si="60"/>
        <v>37295923</v>
      </c>
      <c r="K976" s="4">
        <f>VLOOKUP($C976,rosie!$B$7:$D$38,2,FALSE)</f>
        <v>5.05</v>
      </c>
      <c r="L976" s="4">
        <f>VLOOKUP(C976,rosie!$B$7:$F$66,5,FALSE)</f>
        <v>1.18</v>
      </c>
      <c r="M976" s="4">
        <f>VLOOKUP($C976,rosie!$B$7:$D$38,3,FALSE)</f>
        <v>1</v>
      </c>
      <c r="N976" s="4" t="str">
        <f>VLOOKUP($C976,rosie!$B$7:$E$38,4,FALSE)</f>
        <v>l</v>
      </c>
      <c r="O976" s="4">
        <f t="shared" si="63"/>
        <v>0.74445325530966788</v>
      </c>
      <c r="P976" s="4">
        <f>VLOOKUP(A976,RESULTS!$A:$M,13,FALSE)</f>
        <v>1</v>
      </c>
      <c r="Q976" s="4">
        <v>2</v>
      </c>
      <c r="R976" s="4" t="str">
        <f>IF(VLOOKUP(C976,rosie!B:J,8,FALSE)=0,"x_x_x_x",VLOOKUP(C976,rosie!B:J,8,FALSE))</f>
        <v>2_5_31_2023</v>
      </c>
    </row>
    <row r="977" spans="1:18" x14ac:dyDescent="0.2">
      <c r="A977" t="s">
        <v>171</v>
      </c>
      <c r="C977">
        <f t="shared" si="61"/>
        <v>80</v>
      </c>
      <c r="D977" t="str">
        <f t="shared" si="62"/>
        <v>80 (1)</v>
      </c>
      <c r="E977">
        <v>21.84</v>
      </c>
      <c r="F977">
        <v>21.84</v>
      </c>
      <c r="G977">
        <f>IFERROR(VLOOKUP(F977,'rt.comb'!$A:$B,2,FALSE),F977)</f>
        <v>21.84</v>
      </c>
      <c r="H977" t="str">
        <f>IFERROR(VLOOKUP(G977,compounds!$A:$D,4,FALSE),"")</f>
        <v>tetradecane</v>
      </c>
      <c r="I977">
        <v>17621484</v>
      </c>
      <c r="J977" s="4">
        <f t="shared" si="60"/>
        <v>37295923</v>
      </c>
      <c r="K977" s="4">
        <f>VLOOKUP($C977,rosie!$B$7:$D$38,2,FALSE)</f>
        <v>5.05</v>
      </c>
      <c r="L977" s="4">
        <f>VLOOKUP(C977,rosie!$B$7:$F$66,5,FALSE)</f>
        <v>1.18</v>
      </c>
      <c r="M977" s="4">
        <f>VLOOKUP($C977,rosie!$B$7:$D$38,3,FALSE)</f>
        <v>1</v>
      </c>
      <c r="N977" s="4" t="str">
        <f>VLOOKUP($C977,rosie!$B$7:$E$38,4,FALSE)</f>
        <v>l</v>
      </c>
      <c r="O977" s="4">
        <f t="shared" si="63"/>
        <v>1.4033984782775968</v>
      </c>
      <c r="P977" s="4">
        <f>VLOOKUP(A977,RESULTS!$A:$M,13,FALSE)</f>
        <v>1</v>
      </c>
      <c r="Q977" s="4">
        <v>2</v>
      </c>
      <c r="R977" s="4" t="str">
        <f>IF(VLOOKUP(C977,rosie!B:J,8,FALSE)=0,"x_x_x_x",VLOOKUP(C977,rosie!B:J,8,FALSE))</f>
        <v>2_5_31_2023</v>
      </c>
    </row>
    <row r="978" spans="1:18" x14ac:dyDescent="0.2">
      <c r="A978" t="s">
        <v>171</v>
      </c>
      <c r="C978">
        <f t="shared" si="61"/>
        <v>80</v>
      </c>
      <c r="D978" t="str">
        <f t="shared" si="62"/>
        <v>80 (1)</v>
      </c>
      <c r="E978">
        <v>22.077999999999999</v>
      </c>
      <c r="F978">
        <v>22.08</v>
      </c>
      <c r="G978">
        <f>IFERROR(VLOOKUP(F978,'rt.comb'!$A:$B,2,FALSE),F978)</f>
        <v>22.07</v>
      </c>
      <c r="H978" t="str">
        <f>IFERROR(VLOOKUP(G978,compounds!$A:$D,4,FALSE),"")</f>
        <v>dodecanal</v>
      </c>
      <c r="I978">
        <v>24322788</v>
      </c>
      <c r="J978" s="4">
        <f t="shared" si="60"/>
        <v>37295923</v>
      </c>
      <c r="K978" s="4">
        <f>VLOOKUP($C978,rosie!$B$7:$D$38,2,FALSE)</f>
        <v>5.05</v>
      </c>
      <c r="L978" s="4">
        <f>VLOOKUP(C978,rosie!$B$7:$F$66,5,FALSE)</f>
        <v>1.18</v>
      </c>
      <c r="M978" s="4">
        <f>VLOOKUP($C978,rosie!$B$7:$D$38,3,FALSE)</f>
        <v>1</v>
      </c>
      <c r="N978" s="4" t="str">
        <f>VLOOKUP($C978,rosie!$B$7:$E$38,4,FALSE)</f>
        <v>l</v>
      </c>
      <c r="O978" s="4">
        <f t="shared" si="63"/>
        <v>1.9370992628469081</v>
      </c>
      <c r="P978" s="4">
        <f>VLOOKUP(A978,RESULTS!$A:$M,13,FALSE)</f>
        <v>1</v>
      </c>
      <c r="Q978" s="4">
        <v>2</v>
      </c>
      <c r="R978" s="4" t="str">
        <f>IF(VLOOKUP(C978,rosie!B:J,8,FALSE)=0,"x_x_x_x",VLOOKUP(C978,rosie!B:J,8,FALSE))</f>
        <v>2_5_31_2023</v>
      </c>
    </row>
    <row r="979" spans="1:18" x14ac:dyDescent="0.2">
      <c r="A979" t="s">
        <v>171</v>
      </c>
      <c r="C979">
        <f t="shared" si="61"/>
        <v>80</v>
      </c>
      <c r="D979" t="str">
        <f t="shared" si="62"/>
        <v>80 (1)</v>
      </c>
      <c r="E979">
        <v>22.172999999999998</v>
      </c>
      <c r="F979">
        <v>22.17</v>
      </c>
      <c r="G979">
        <f>IFERROR(VLOOKUP(F979,'rt.comb'!$A:$B,2,FALSE),F979)</f>
        <v>22.17</v>
      </c>
      <c r="H979" t="str">
        <f>IFERROR(VLOOKUP(G979,compounds!$A:$D,4,FALSE),"")</f>
        <v/>
      </c>
      <c r="I979">
        <v>10770116</v>
      </c>
      <c r="J979" s="4">
        <f t="shared" si="60"/>
        <v>37295923</v>
      </c>
      <c r="K979" s="4">
        <f>VLOOKUP($C979,rosie!$B$7:$D$38,2,FALSE)</f>
        <v>5.05</v>
      </c>
      <c r="L979" s="4">
        <f>VLOOKUP(C979,rosie!$B$7:$F$66,5,FALSE)</f>
        <v>1.18</v>
      </c>
      <c r="M979" s="4">
        <f>VLOOKUP($C979,rosie!$B$7:$D$38,3,FALSE)</f>
        <v>1</v>
      </c>
      <c r="N979" s="4" t="str">
        <f>VLOOKUP($C979,rosie!$B$7:$E$38,4,FALSE)</f>
        <v>l</v>
      </c>
      <c r="O979" s="4">
        <f t="shared" si="63"/>
        <v>0.85774639668674868</v>
      </c>
      <c r="P979" s="4">
        <f>VLOOKUP(A979,RESULTS!$A:$M,13,FALSE)</f>
        <v>1</v>
      </c>
      <c r="Q979" s="4">
        <v>2</v>
      </c>
      <c r="R979" s="4" t="str">
        <f>IF(VLOOKUP(C979,rosie!B:J,8,FALSE)=0,"x_x_x_x",VLOOKUP(C979,rosie!B:J,8,FALSE))</f>
        <v>2_5_31_2023</v>
      </c>
    </row>
    <row r="980" spans="1:18" x14ac:dyDescent="0.2">
      <c r="A980" t="s">
        <v>171</v>
      </c>
      <c r="C980">
        <f t="shared" si="61"/>
        <v>80</v>
      </c>
      <c r="D980" t="str">
        <f t="shared" si="62"/>
        <v>80 (1)</v>
      </c>
      <c r="E980">
        <v>22.288</v>
      </c>
      <c r="F980">
        <v>22.29</v>
      </c>
      <c r="G980">
        <f>IFERROR(VLOOKUP(F980,'rt.comb'!$A:$B,2,FALSE),F980)</f>
        <v>22.29</v>
      </c>
      <c r="H980" t="str">
        <f>IFERROR(VLOOKUP(G980,compounds!$A:$D,4,FALSE),"")</f>
        <v>tetramethyldiol</v>
      </c>
      <c r="I980">
        <v>17496303</v>
      </c>
      <c r="J980" s="4">
        <f t="shared" si="60"/>
        <v>37295923</v>
      </c>
      <c r="K980" s="4">
        <f>VLOOKUP($C980,rosie!$B$7:$D$38,2,FALSE)</f>
        <v>5.05</v>
      </c>
      <c r="L980" s="4">
        <f>VLOOKUP(C980,rosie!$B$7:$F$66,5,FALSE)</f>
        <v>1.18</v>
      </c>
      <c r="M980" s="4">
        <f>VLOOKUP($C980,rosie!$B$7:$D$38,3,FALSE)</f>
        <v>1</v>
      </c>
      <c r="N980" s="4" t="str">
        <f>VLOOKUP($C980,rosie!$B$7:$E$38,4,FALSE)</f>
        <v>l</v>
      </c>
      <c r="O980" s="4">
        <f t="shared" si="63"/>
        <v>1.3934288965494477</v>
      </c>
      <c r="P980" s="4">
        <f>VLOOKUP(A980,RESULTS!$A:$M,13,FALSE)</f>
        <v>1</v>
      </c>
      <c r="Q980" s="4">
        <v>2</v>
      </c>
      <c r="R980" s="4" t="str">
        <f>IF(VLOOKUP(C980,rosie!B:J,8,FALSE)=0,"x_x_x_x",VLOOKUP(C980,rosie!B:J,8,FALSE))</f>
        <v>2_5_31_2023</v>
      </c>
    </row>
    <row r="981" spans="1:18" x14ac:dyDescent="0.2">
      <c r="A981" t="s">
        <v>171</v>
      </c>
      <c r="C981">
        <f t="shared" si="61"/>
        <v>80</v>
      </c>
      <c r="D981" t="str">
        <f t="shared" si="62"/>
        <v>80 (1)</v>
      </c>
      <c r="E981">
        <v>22.42</v>
      </c>
      <c r="F981">
        <v>22.42</v>
      </c>
      <c r="G981">
        <f>IFERROR(VLOOKUP(F981,'rt.comb'!$A:$B,2,FALSE),F981)</f>
        <v>22.42</v>
      </c>
      <c r="H981" t="str">
        <f>IFERROR(VLOOKUP(G981,compounds!$A:$D,4,FALSE),"")</f>
        <v/>
      </c>
      <c r="I981">
        <v>120779580</v>
      </c>
      <c r="J981" s="4">
        <f t="shared" si="60"/>
        <v>37295923</v>
      </c>
      <c r="K981" s="4">
        <f>VLOOKUP($C981,rosie!$B$7:$D$38,2,FALSE)</f>
        <v>5.05</v>
      </c>
      <c r="L981" s="4">
        <f>VLOOKUP(C981,rosie!$B$7:$F$66,5,FALSE)</f>
        <v>1.18</v>
      </c>
      <c r="M981" s="4">
        <f>VLOOKUP($C981,rosie!$B$7:$D$38,3,FALSE)</f>
        <v>1</v>
      </c>
      <c r="N981" s="4" t="str">
        <f>VLOOKUP($C981,rosie!$B$7:$E$38,4,FALSE)</f>
        <v>l</v>
      </c>
      <c r="O981" s="4">
        <f t="shared" si="63"/>
        <v>9.6190467714868539</v>
      </c>
      <c r="P981" s="4">
        <f>VLOOKUP(A981,RESULTS!$A:$M,13,FALSE)</f>
        <v>1</v>
      </c>
      <c r="Q981" s="4">
        <v>2</v>
      </c>
      <c r="R981" s="4" t="str">
        <f>IF(VLOOKUP(C981,rosie!B:J,8,FALSE)=0,"x_x_x_x",VLOOKUP(C981,rosie!B:J,8,FALSE))</f>
        <v>2_5_31_2023</v>
      </c>
    </row>
    <row r="982" spans="1:18" x14ac:dyDescent="0.2">
      <c r="A982" t="s">
        <v>171</v>
      </c>
      <c r="C982">
        <f t="shared" si="61"/>
        <v>80</v>
      </c>
      <c r="D982" t="str">
        <f t="shared" si="62"/>
        <v>80 (1)</v>
      </c>
      <c r="E982">
        <v>22.695</v>
      </c>
      <c r="F982">
        <v>22.7</v>
      </c>
      <c r="G982">
        <f>IFERROR(VLOOKUP(F982,'rt.comb'!$A:$B,2,FALSE),F982)</f>
        <v>22.7</v>
      </c>
      <c r="H982" t="str">
        <f>IFERROR(VLOOKUP(G982,compounds!$A:$D,4,FALSE),"")</f>
        <v/>
      </c>
      <c r="I982">
        <v>8462610</v>
      </c>
      <c r="J982" s="4">
        <f t="shared" si="60"/>
        <v>37295923</v>
      </c>
      <c r="K982" s="4">
        <f>VLOOKUP($C982,rosie!$B$7:$D$38,2,FALSE)</f>
        <v>5.05</v>
      </c>
      <c r="L982" s="4">
        <f>VLOOKUP(C982,rosie!$B$7:$F$66,5,FALSE)</f>
        <v>1.18</v>
      </c>
      <c r="M982" s="4">
        <f>VLOOKUP($C982,rosie!$B$7:$D$38,3,FALSE)</f>
        <v>1</v>
      </c>
      <c r="N982" s="4" t="str">
        <f>VLOOKUP($C982,rosie!$B$7:$E$38,4,FALSE)</f>
        <v>l</v>
      </c>
      <c r="O982" s="4">
        <f t="shared" si="63"/>
        <v>0.67397354253800479</v>
      </c>
      <c r="P982" s="4">
        <f>VLOOKUP(A982,RESULTS!$A:$M,13,FALSE)</f>
        <v>1</v>
      </c>
      <c r="Q982" s="4">
        <v>2</v>
      </c>
      <c r="R982" s="4" t="str">
        <f>IF(VLOOKUP(C982,rosie!B:J,8,FALSE)=0,"x_x_x_x",VLOOKUP(C982,rosie!B:J,8,FALSE))</f>
        <v>2_5_31_2023</v>
      </c>
    </row>
    <row r="983" spans="1:18" x14ac:dyDescent="0.2">
      <c r="A983" t="s">
        <v>171</v>
      </c>
      <c r="C983">
        <f t="shared" si="61"/>
        <v>80</v>
      </c>
      <c r="D983" t="str">
        <f t="shared" si="62"/>
        <v>80 (1)</v>
      </c>
      <c r="E983">
        <v>23.108000000000001</v>
      </c>
      <c r="F983">
        <v>23.11</v>
      </c>
      <c r="G983">
        <f>IFERROR(VLOOKUP(F983,'rt.comb'!$A:$B,2,FALSE),F983)</f>
        <v>23.11</v>
      </c>
      <c r="H983" t="str">
        <f>IFERROR(VLOOKUP(G983,compounds!$A:$D,4,FALSE),"")</f>
        <v/>
      </c>
      <c r="I983">
        <v>5895354</v>
      </c>
      <c r="J983" s="4">
        <f t="shared" si="60"/>
        <v>37295923</v>
      </c>
      <c r="K983" s="4">
        <f>VLOOKUP($C983,rosie!$B$7:$D$38,2,FALSE)</f>
        <v>5.05</v>
      </c>
      <c r="L983" s="4">
        <f>VLOOKUP(C983,rosie!$B$7:$F$66,5,FALSE)</f>
        <v>1.18</v>
      </c>
      <c r="M983" s="4">
        <f>VLOOKUP($C983,rosie!$B$7:$D$38,3,FALSE)</f>
        <v>1</v>
      </c>
      <c r="N983" s="4" t="str">
        <f>VLOOKUP($C983,rosie!$B$7:$E$38,4,FALSE)</f>
        <v>l</v>
      </c>
      <c r="O983" s="4">
        <f t="shared" si="63"/>
        <v>0.46951385209711866</v>
      </c>
      <c r="P983" s="4">
        <f>VLOOKUP(A983,RESULTS!$A:$M,13,FALSE)</f>
        <v>1</v>
      </c>
      <c r="Q983" s="4">
        <v>2</v>
      </c>
      <c r="R983" s="4" t="str">
        <f>IF(VLOOKUP(C983,rosie!B:J,8,FALSE)=0,"x_x_x_x",VLOOKUP(C983,rosie!B:J,8,FALSE))</f>
        <v>2_5_31_2023</v>
      </c>
    </row>
    <row r="984" spans="1:18" x14ac:dyDescent="0.2">
      <c r="A984" t="s">
        <v>171</v>
      </c>
      <c r="C984">
        <f t="shared" si="61"/>
        <v>80</v>
      </c>
      <c r="D984" t="str">
        <f t="shared" si="62"/>
        <v>80 (1)</v>
      </c>
      <c r="E984">
        <v>23.196000000000002</v>
      </c>
      <c r="F984">
        <v>23.2</v>
      </c>
      <c r="G984">
        <f>IFERROR(VLOOKUP(F984,'rt.comb'!$A:$B,2,FALSE),F984)</f>
        <v>23.2</v>
      </c>
      <c r="H984" t="str">
        <f>IFERROR(VLOOKUP(G984,compounds!$A:$D,4,FALSE),"")</f>
        <v/>
      </c>
      <c r="I984">
        <v>6063784</v>
      </c>
      <c r="J984" s="4">
        <f t="shared" si="60"/>
        <v>37295923</v>
      </c>
      <c r="K984" s="4">
        <f>VLOOKUP($C984,rosie!$B$7:$D$38,2,FALSE)</f>
        <v>5.05</v>
      </c>
      <c r="L984" s="4">
        <f>VLOOKUP(C984,rosie!$B$7:$F$66,5,FALSE)</f>
        <v>1.18</v>
      </c>
      <c r="M984" s="4">
        <f>VLOOKUP($C984,rosie!$B$7:$D$38,3,FALSE)</f>
        <v>1</v>
      </c>
      <c r="N984" s="4" t="str">
        <f>VLOOKUP($C984,rosie!$B$7:$E$38,4,FALSE)</f>
        <v>l</v>
      </c>
      <c r="O984" s="4">
        <f t="shared" si="63"/>
        <v>0.48292784184374238</v>
      </c>
      <c r="P984" s="4">
        <f>VLOOKUP(A984,RESULTS!$A:$M,13,FALSE)</f>
        <v>1</v>
      </c>
      <c r="Q984" s="4">
        <v>2</v>
      </c>
      <c r="R984" s="4" t="str">
        <f>IF(VLOOKUP(C984,rosie!B:J,8,FALSE)=0,"x_x_x_x",VLOOKUP(C984,rosie!B:J,8,FALSE))</f>
        <v>2_5_31_2023</v>
      </c>
    </row>
    <row r="985" spans="1:18" x14ac:dyDescent="0.2">
      <c r="A985" t="s">
        <v>171</v>
      </c>
      <c r="C985">
        <f t="shared" si="61"/>
        <v>80</v>
      </c>
      <c r="D985" t="str">
        <f t="shared" si="62"/>
        <v>80 (1)</v>
      </c>
      <c r="E985">
        <v>24.33</v>
      </c>
      <c r="F985">
        <v>24.33</v>
      </c>
      <c r="G985">
        <f>IFERROR(VLOOKUP(F985,'rt.comb'!$A:$B,2,FALSE),F985)</f>
        <v>24.33</v>
      </c>
      <c r="H985" t="str">
        <f>IFERROR(VLOOKUP(G985,compounds!$A:$D,4,FALSE),"")</f>
        <v>pentadecane</v>
      </c>
      <c r="I985">
        <v>11266765</v>
      </c>
      <c r="J985" s="4">
        <f t="shared" si="60"/>
        <v>37295923</v>
      </c>
      <c r="K985" s="4">
        <f>VLOOKUP($C985,rosie!$B$7:$D$38,2,FALSE)</f>
        <v>5.05</v>
      </c>
      <c r="L985" s="4">
        <f>VLOOKUP(C985,rosie!$B$7:$F$66,5,FALSE)</f>
        <v>1.18</v>
      </c>
      <c r="M985" s="4">
        <f>VLOOKUP($C985,rosie!$B$7:$D$38,3,FALSE)</f>
        <v>1</v>
      </c>
      <c r="N985" s="4" t="str">
        <f>VLOOKUP($C985,rosie!$B$7:$E$38,4,FALSE)</f>
        <v>l</v>
      </c>
      <c r="O985" s="4">
        <f t="shared" si="63"/>
        <v>0.8973001851666571</v>
      </c>
      <c r="P985" s="4">
        <f>VLOOKUP(A985,RESULTS!$A:$M,13,FALSE)</f>
        <v>1</v>
      </c>
      <c r="Q985" s="4">
        <v>2</v>
      </c>
      <c r="R985" s="4" t="str">
        <f>IF(VLOOKUP(C985,rosie!B:J,8,FALSE)=0,"x_x_x_x",VLOOKUP(C985,rosie!B:J,8,FALSE))</f>
        <v>2_5_31_2023</v>
      </c>
    </row>
    <row r="986" spans="1:18" x14ac:dyDescent="0.2">
      <c r="A986" t="s">
        <v>171</v>
      </c>
      <c r="C986">
        <f t="shared" si="61"/>
        <v>80</v>
      </c>
      <c r="D986" t="str">
        <f t="shared" si="62"/>
        <v>80 (1)</v>
      </c>
      <c r="E986">
        <v>24.603000000000002</v>
      </c>
      <c r="F986">
        <v>24.6</v>
      </c>
      <c r="G986">
        <f>IFERROR(VLOOKUP(F986,'rt.comb'!$A:$B,2,FALSE),F986)</f>
        <v>24.6</v>
      </c>
      <c r="H986" t="str">
        <f>IFERROR(VLOOKUP(G986,compounds!$A:$D,4,FALSE),"")</f>
        <v>tridecanal</v>
      </c>
      <c r="I986">
        <v>11175653</v>
      </c>
      <c r="J986" s="4">
        <f t="shared" si="60"/>
        <v>37295923</v>
      </c>
      <c r="K986" s="4">
        <f>VLOOKUP($C986,rosie!$B$7:$D$38,2,FALSE)</f>
        <v>5.05</v>
      </c>
      <c r="L986" s="4">
        <f>VLOOKUP(C986,rosie!$B$7:$F$66,5,FALSE)</f>
        <v>1.18</v>
      </c>
      <c r="M986" s="4">
        <f>VLOOKUP($C986,rosie!$B$7:$D$38,3,FALSE)</f>
        <v>1</v>
      </c>
      <c r="N986" s="4" t="str">
        <f>VLOOKUP($C986,rosie!$B$7:$E$38,4,FALSE)</f>
        <v>l</v>
      </c>
      <c r="O986" s="4">
        <f t="shared" si="63"/>
        <v>0.89004390401843891</v>
      </c>
      <c r="P986" s="4">
        <f>VLOOKUP(A986,RESULTS!$A:$M,13,FALSE)</f>
        <v>1</v>
      </c>
      <c r="Q986" s="4">
        <v>2</v>
      </c>
      <c r="R986" s="4" t="str">
        <f>IF(VLOOKUP(C986,rosie!B:J,8,FALSE)=0,"x_x_x_x",VLOOKUP(C986,rosie!B:J,8,FALSE))</f>
        <v>2_5_31_2023</v>
      </c>
    </row>
    <row r="987" spans="1:18" x14ac:dyDescent="0.2">
      <c r="A987" t="s">
        <v>171</v>
      </c>
      <c r="C987">
        <f t="shared" si="61"/>
        <v>80</v>
      </c>
      <c r="D987" t="str">
        <f t="shared" si="62"/>
        <v>80 (1)</v>
      </c>
      <c r="E987">
        <v>24.765000000000001</v>
      </c>
      <c r="F987">
        <v>24.77</v>
      </c>
      <c r="G987">
        <f>IFERROR(VLOOKUP(F987,'rt.comb'!$A:$B,2,FALSE),F987)</f>
        <v>24.77</v>
      </c>
      <c r="H987" t="str">
        <f>IFERROR(VLOOKUP(G987,compounds!$A:$D,4,FALSE),"")</f>
        <v/>
      </c>
      <c r="I987">
        <v>5843721</v>
      </c>
      <c r="J987" s="4">
        <f t="shared" si="60"/>
        <v>37295923</v>
      </c>
      <c r="K987" s="4">
        <f>VLOOKUP($C987,rosie!$B$7:$D$38,2,FALSE)</f>
        <v>5.05</v>
      </c>
      <c r="L987" s="4">
        <f>VLOOKUP(C987,rosie!$B$7:$F$66,5,FALSE)</f>
        <v>1.18</v>
      </c>
      <c r="M987" s="4">
        <f>VLOOKUP($C987,rosie!$B$7:$D$38,3,FALSE)</f>
        <v>1</v>
      </c>
      <c r="N987" s="4" t="str">
        <f>VLOOKUP($C987,rosie!$B$7:$E$38,4,FALSE)</f>
        <v>l</v>
      </c>
      <c r="O987" s="4">
        <f t="shared" si="63"/>
        <v>0.46540173114130656</v>
      </c>
      <c r="P987" s="4">
        <f>VLOOKUP(A987,RESULTS!$A:$M,13,FALSE)</f>
        <v>1</v>
      </c>
      <c r="Q987" s="4">
        <v>2</v>
      </c>
      <c r="R987" s="4" t="str">
        <f>IF(VLOOKUP(C987,rosie!B:J,8,FALSE)=0,"x_x_x_x",VLOOKUP(C987,rosie!B:J,8,FALSE))</f>
        <v>2_5_31_2023</v>
      </c>
    </row>
    <row r="988" spans="1:18" x14ac:dyDescent="0.2">
      <c r="A988" t="s">
        <v>171</v>
      </c>
      <c r="C988">
        <f t="shared" si="61"/>
        <v>80</v>
      </c>
      <c r="D988" t="str">
        <f t="shared" si="62"/>
        <v>80 (1)</v>
      </c>
      <c r="E988">
        <v>26.065999999999999</v>
      </c>
      <c r="F988">
        <v>26.07</v>
      </c>
      <c r="G988">
        <f>IFERROR(VLOOKUP(F988,'rt.comb'!$A:$B,2,FALSE),F988)</f>
        <v>26.07</v>
      </c>
      <c r="H988" t="str">
        <f>IFERROR(VLOOKUP(G988,compounds!$A:$D,4,FALSE),"")</f>
        <v/>
      </c>
      <c r="I988">
        <v>36337677</v>
      </c>
      <c r="J988" s="4">
        <f t="shared" si="60"/>
        <v>37295923</v>
      </c>
      <c r="K988" s="4">
        <f>VLOOKUP($C988,rosie!$B$7:$D$38,2,FALSE)</f>
        <v>5.05</v>
      </c>
      <c r="L988" s="4">
        <f>VLOOKUP(C988,rosie!$B$7:$F$66,5,FALSE)</f>
        <v>1.18</v>
      </c>
      <c r="M988" s="4">
        <f>VLOOKUP($C988,rosie!$B$7:$D$38,3,FALSE)</f>
        <v>1</v>
      </c>
      <c r="N988" s="4" t="str">
        <f>VLOOKUP($C988,rosie!$B$7:$E$38,4,FALSE)</f>
        <v>l</v>
      </c>
      <c r="O988" s="4">
        <f t="shared" si="63"/>
        <v>2.8939810407535949</v>
      </c>
      <c r="P988" s="4">
        <f>VLOOKUP(A988,RESULTS!$A:$M,13,FALSE)</f>
        <v>1</v>
      </c>
      <c r="Q988" s="4">
        <v>2</v>
      </c>
      <c r="R988" s="4" t="str">
        <f>IF(VLOOKUP(C988,rosie!B:J,8,FALSE)=0,"x_x_x_x",VLOOKUP(C988,rosie!B:J,8,FALSE))</f>
        <v>2_5_31_2023</v>
      </c>
    </row>
    <row r="989" spans="1:18" x14ac:dyDescent="0.2">
      <c r="A989" t="s">
        <v>171</v>
      </c>
      <c r="C989">
        <f t="shared" si="61"/>
        <v>80</v>
      </c>
      <c r="D989" t="str">
        <f t="shared" si="62"/>
        <v>80 (1)</v>
      </c>
      <c r="E989">
        <v>26.364000000000001</v>
      </c>
      <c r="F989">
        <v>26.36</v>
      </c>
      <c r="G989">
        <f>IFERROR(VLOOKUP(F989,'rt.comb'!$A:$B,2,FALSE),F989)</f>
        <v>26.36</v>
      </c>
      <c r="H989" t="str">
        <f>IFERROR(VLOOKUP(G989,compounds!$A:$D,4,FALSE),"")</f>
        <v/>
      </c>
      <c r="I989">
        <v>11415631</v>
      </c>
      <c r="J989" s="4">
        <f t="shared" si="60"/>
        <v>37295923</v>
      </c>
      <c r="K989" s="4">
        <f>VLOOKUP($C989,rosie!$B$7:$D$38,2,FALSE)</f>
        <v>5.05</v>
      </c>
      <c r="L989" s="4">
        <f>VLOOKUP(C989,rosie!$B$7:$F$66,5,FALSE)</f>
        <v>1.18</v>
      </c>
      <c r="M989" s="4">
        <f>VLOOKUP($C989,rosie!$B$7:$D$38,3,FALSE)</f>
        <v>1</v>
      </c>
      <c r="N989" s="4" t="str">
        <f>VLOOKUP($C989,rosie!$B$7:$E$38,4,FALSE)</f>
        <v>l</v>
      </c>
      <c r="O989" s="4">
        <f t="shared" si="63"/>
        <v>0.90915607187105008</v>
      </c>
      <c r="P989" s="4">
        <f>VLOOKUP(A989,RESULTS!$A:$M,13,FALSE)</f>
        <v>1</v>
      </c>
      <c r="Q989" s="4">
        <v>2</v>
      </c>
      <c r="R989" s="4" t="str">
        <f>IF(VLOOKUP(C989,rosie!B:J,8,FALSE)=0,"x_x_x_x",VLOOKUP(C989,rosie!B:J,8,FALSE))</f>
        <v>2_5_31_2023</v>
      </c>
    </row>
    <row r="990" spans="1:18" x14ac:dyDescent="0.2">
      <c r="A990" t="s">
        <v>171</v>
      </c>
      <c r="C990">
        <f t="shared" si="61"/>
        <v>80</v>
      </c>
      <c r="D990" t="str">
        <f t="shared" si="62"/>
        <v>80 (1)</v>
      </c>
      <c r="E990">
        <v>26.417999999999999</v>
      </c>
      <c r="F990">
        <v>26.42</v>
      </c>
      <c r="G990">
        <f>IFERROR(VLOOKUP(F990,'rt.comb'!$A:$B,2,FALSE),F990)</f>
        <v>26.42</v>
      </c>
      <c r="H990" t="str">
        <f>IFERROR(VLOOKUP(G990,compounds!$A:$D,4,FALSE),"")</f>
        <v/>
      </c>
      <c r="I990">
        <v>14719467</v>
      </c>
      <c r="J990" s="4">
        <f t="shared" si="60"/>
        <v>37295923</v>
      </c>
      <c r="K990" s="4">
        <f>VLOOKUP($C990,rosie!$B$7:$D$38,2,FALSE)</f>
        <v>5.05</v>
      </c>
      <c r="L990" s="4">
        <f>VLOOKUP(C990,rosie!$B$7:$F$66,5,FALSE)</f>
        <v>1.18</v>
      </c>
      <c r="M990" s="4">
        <f>VLOOKUP($C990,rosie!$B$7:$D$38,3,FALSE)</f>
        <v>1</v>
      </c>
      <c r="N990" s="4" t="str">
        <f>VLOOKUP($C990,rosie!$B$7:$E$38,4,FALSE)</f>
        <v>l</v>
      </c>
      <c r="O990" s="4">
        <f t="shared" si="63"/>
        <v>1.1722779755017965</v>
      </c>
      <c r="P990" s="4">
        <f>VLOOKUP(A990,RESULTS!$A:$M,13,FALSE)</f>
        <v>1</v>
      </c>
      <c r="Q990" s="4">
        <v>2</v>
      </c>
      <c r="R990" s="4" t="str">
        <f>IF(VLOOKUP(C990,rosie!B:J,8,FALSE)=0,"x_x_x_x",VLOOKUP(C990,rosie!B:J,8,FALSE))</f>
        <v>2_5_31_2023</v>
      </c>
    </row>
    <row r="991" spans="1:18" x14ac:dyDescent="0.2">
      <c r="A991" t="s">
        <v>171</v>
      </c>
      <c r="C991">
        <f t="shared" si="61"/>
        <v>80</v>
      </c>
      <c r="D991" t="str">
        <f t="shared" si="62"/>
        <v>80 (1)</v>
      </c>
      <c r="E991">
        <v>26.992999999999999</v>
      </c>
      <c r="F991">
        <v>26.99</v>
      </c>
      <c r="G991">
        <f>IFERROR(VLOOKUP(F991,'rt.comb'!$A:$B,2,FALSE),F991)</f>
        <v>26.99</v>
      </c>
      <c r="H991" t="str">
        <f>IFERROR(VLOOKUP(G991,compounds!$A:$D,4,FALSE),"")</f>
        <v>tetradecanal</v>
      </c>
      <c r="I991">
        <v>7002144</v>
      </c>
      <c r="J991" s="4">
        <f t="shared" si="60"/>
        <v>37295923</v>
      </c>
      <c r="K991" s="4">
        <f>VLOOKUP($C991,rosie!$B$7:$D$38,2,FALSE)</f>
        <v>5.05</v>
      </c>
      <c r="L991" s="4">
        <f>VLOOKUP(C991,rosie!$B$7:$F$66,5,FALSE)</f>
        <v>1.18</v>
      </c>
      <c r="M991" s="4">
        <f>VLOOKUP($C991,rosie!$B$7:$D$38,3,FALSE)</f>
        <v>1</v>
      </c>
      <c r="N991" s="4" t="str">
        <f>VLOOKUP($C991,rosie!$B$7:$E$38,4,FALSE)</f>
        <v>l</v>
      </c>
      <c r="O991" s="4">
        <f t="shared" si="63"/>
        <v>0.55766008324160465</v>
      </c>
      <c r="P991" s="4">
        <f>VLOOKUP(A991,RESULTS!$A:$M,13,FALSE)</f>
        <v>1</v>
      </c>
      <c r="Q991" s="4">
        <v>2</v>
      </c>
      <c r="R991" s="4" t="str">
        <f>IF(VLOOKUP(C991,rosie!B:J,8,FALSE)=0,"x_x_x_x",VLOOKUP(C991,rosie!B:J,8,FALSE))</f>
        <v>2_5_31_2023</v>
      </c>
    </row>
    <row r="992" spans="1:18" x14ac:dyDescent="0.2">
      <c r="A992" t="s">
        <v>171</v>
      </c>
      <c r="C992">
        <f t="shared" si="61"/>
        <v>80</v>
      </c>
      <c r="D992" t="str">
        <f t="shared" si="62"/>
        <v>80 (1)</v>
      </c>
      <c r="E992">
        <v>28.82</v>
      </c>
      <c r="F992">
        <v>28.82</v>
      </c>
      <c r="G992">
        <f>IFERROR(VLOOKUP(F992,'rt.comb'!$A:$B,2,FALSE),F992)</f>
        <v>28.82</v>
      </c>
      <c r="H992" t="str">
        <f>IFERROR(VLOOKUP(G992,compounds!$A:$D,4,FALSE),"")</f>
        <v/>
      </c>
      <c r="I992">
        <v>27641171</v>
      </c>
      <c r="J992" s="4">
        <f t="shared" si="60"/>
        <v>37295923</v>
      </c>
      <c r="K992" s="4">
        <f>VLOOKUP($C992,rosie!$B$7:$D$38,2,FALSE)</f>
        <v>5.05</v>
      </c>
      <c r="L992" s="4">
        <f>VLOOKUP(C992,rosie!$B$7:$F$66,5,FALSE)</f>
        <v>1.18</v>
      </c>
      <c r="M992" s="4">
        <f>VLOOKUP($C992,rosie!$B$7:$D$38,3,FALSE)</f>
        <v>1</v>
      </c>
      <c r="N992" s="4" t="str">
        <f>VLOOKUP($C992,rosie!$B$7:$E$38,4,FALSE)</f>
        <v>l</v>
      </c>
      <c r="O992" s="4">
        <f t="shared" si="63"/>
        <v>2.2013797089513476</v>
      </c>
      <c r="P992" s="4">
        <f>VLOOKUP(A992,RESULTS!$A:$M,13,FALSE)</f>
        <v>1</v>
      </c>
      <c r="Q992" s="4">
        <v>2</v>
      </c>
      <c r="R992" s="4" t="str">
        <f>IF(VLOOKUP(C992,rosie!B:J,8,FALSE)=0,"x_x_x_x",VLOOKUP(C992,rosie!B:J,8,FALSE))</f>
        <v>2_5_31_2023</v>
      </c>
    </row>
    <row r="993" spans="1:18" x14ac:dyDescent="0.2">
      <c r="A993" t="s">
        <v>171</v>
      </c>
      <c r="C993">
        <f t="shared" si="61"/>
        <v>80</v>
      </c>
      <c r="D993" t="str">
        <f t="shared" si="62"/>
        <v>80 (1)</v>
      </c>
      <c r="E993">
        <v>28.931000000000001</v>
      </c>
      <c r="F993">
        <v>28.93</v>
      </c>
      <c r="G993">
        <f>IFERROR(VLOOKUP(F993,'rt.comb'!$A:$B,2,FALSE),F993)</f>
        <v>28.93</v>
      </c>
      <c r="H993" t="str">
        <f>IFERROR(VLOOKUP(G993,compounds!$A:$D,4,FALSE),"")</f>
        <v>heptadecanal</v>
      </c>
      <c r="I993">
        <v>8672158</v>
      </c>
      <c r="J993" s="4">
        <f t="shared" si="60"/>
        <v>37295923</v>
      </c>
      <c r="K993" s="4">
        <f>VLOOKUP($C993,rosie!$B$7:$D$38,2,FALSE)</f>
        <v>5.05</v>
      </c>
      <c r="L993" s="4">
        <f>VLOOKUP(C993,rosie!$B$7:$F$66,5,FALSE)</f>
        <v>1.18</v>
      </c>
      <c r="M993" s="4">
        <f>VLOOKUP($C993,rosie!$B$7:$D$38,3,FALSE)</f>
        <v>1</v>
      </c>
      <c r="N993" s="4" t="str">
        <f>VLOOKUP($C993,rosie!$B$7:$E$38,4,FALSE)</f>
        <v>l</v>
      </c>
      <c r="O993" s="4">
        <f t="shared" si="63"/>
        <v>0.69066222462210825</v>
      </c>
      <c r="P993" s="4">
        <f>VLOOKUP(A993,RESULTS!$A:$M,13,FALSE)</f>
        <v>1</v>
      </c>
      <c r="Q993" s="4">
        <v>2</v>
      </c>
      <c r="R993" s="4" t="str">
        <f>IF(VLOOKUP(C993,rosie!B:J,8,FALSE)=0,"x_x_x_x",VLOOKUP(C993,rosie!B:J,8,FALSE))</f>
        <v>2_5_31_2023</v>
      </c>
    </row>
    <row r="994" spans="1:18" x14ac:dyDescent="0.2">
      <c r="A994" t="s">
        <v>171</v>
      </c>
      <c r="C994">
        <f t="shared" si="61"/>
        <v>80</v>
      </c>
      <c r="D994" t="str">
        <f t="shared" si="62"/>
        <v>80 (1)</v>
      </c>
      <c r="E994">
        <v>29.26</v>
      </c>
      <c r="F994">
        <v>29.26</v>
      </c>
      <c r="G994">
        <f>IFERROR(VLOOKUP(F994,'rt.comb'!$A:$B,2,FALSE),F994)</f>
        <v>29.26</v>
      </c>
      <c r="H994" t="str">
        <f>IFERROR(VLOOKUP(G994,compounds!$A:$D,4,FALSE),"")</f>
        <v>pentadecanal</v>
      </c>
      <c r="I994">
        <v>13869024</v>
      </c>
      <c r="J994" s="4">
        <f t="shared" si="60"/>
        <v>37295923</v>
      </c>
      <c r="K994" s="4">
        <f>VLOOKUP($C994,rosie!$B$7:$D$38,2,FALSE)</f>
        <v>5.05</v>
      </c>
      <c r="L994" s="4">
        <f>VLOOKUP(C994,rosie!$B$7:$F$66,5,FALSE)</f>
        <v>1.18</v>
      </c>
      <c r="M994" s="4">
        <f>VLOOKUP($C994,rosie!$B$7:$D$38,3,FALSE)</f>
        <v>1</v>
      </c>
      <c r="N994" s="4" t="str">
        <f>VLOOKUP($C994,rosie!$B$7:$E$38,4,FALSE)</f>
        <v>l</v>
      </c>
      <c r="O994" s="4">
        <f t="shared" si="63"/>
        <v>1.1045475611926592</v>
      </c>
      <c r="P994" s="4">
        <f>VLOOKUP(A994,RESULTS!$A:$M,13,FALSE)</f>
        <v>1</v>
      </c>
      <c r="Q994" s="4">
        <v>2</v>
      </c>
      <c r="R994" s="4" t="str">
        <f>IF(VLOOKUP(C994,rosie!B:J,8,FALSE)=0,"x_x_x_x",VLOOKUP(C994,rosie!B:J,8,FALSE))</f>
        <v>2_5_31_2023</v>
      </c>
    </row>
    <row r="995" spans="1:18" x14ac:dyDescent="0.2">
      <c r="A995" t="s">
        <v>171</v>
      </c>
      <c r="C995">
        <f t="shared" si="61"/>
        <v>80</v>
      </c>
      <c r="D995" t="str">
        <f t="shared" si="62"/>
        <v>80 (1)</v>
      </c>
      <c r="E995">
        <v>31.062999999999999</v>
      </c>
      <c r="F995">
        <v>31.06</v>
      </c>
      <c r="G995">
        <f>IFERROR(VLOOKUP(F995,'rt.comb'!$A:$B,2,FALSE),F995)</f>
        <v>31.06</v>
      </c>
      <c r="H995" t="str">
        <f>IFERROR(VLOOKUP(G995,compounds!$A:$D,4,FALSE),"")</f>
        <v/>
      </c>
      <c r="I995">
        <v>6767662</v>
      </c>
      <c r="J995" s="4">
        <f t="shared" si="60"/>
        <v>37295923</v>
      </c>
      <c r="K995" s="4">
        <f>VLOOKUP($C995,rosie!$B$7:$D$38,2,FALSE)</f>
        <v>5.05</v>
      </c>
      <c r="L995" s="4">
        <f>VLOOKUP(C995,rosie!$B$7:$F$66,5,FALSE)</f>
        <v>1.18</v>
      </c>
      <c r="M995" s="4">
        <f>VLOOKUP($C995,rosie!$B$7:$D$38,3,FALSE)</f>
        <v>1</v>
      </c>
      <c r="N995" s="4" t="str">
        <f>VLOOKUP($C995,rosie!$B$7:$E$38,4,FALSE)</f>
        <v>l</v>
      </c>
      <c r="O995" s="4">
        <f t="shared" si="63"/>
        <v>0.53898562415612195</v>
      </c>
      <c r="P995" s="4">
        <f>VLOOKUP(A995,RESULTS!$A:$M,13,FALSE)</f>
        <v>1</v>
      </c>
      <c r="Q995" s="4">
        <v>2</v>
      </c>
      <c r="R995" s="4" t="str">
        <f>IF(VLOOKUP(C995,rosie!B:J,8,FALSE)=0,"x_x_x_x",VLOOKUP(C995,rosie!B:J,8,FALSE))</f>
        <v>2_5_31_2023</v>
      </c>
    </row>
    <row r="996" spans="1:18" x14ac:dyDescent="0.2">
      <c r="A996" t="s">
        <v>171</v>
      </c>
      <c r="C996">
        <f t="shared" si="61"/>
        <v>80</v>
      </c>
      <c r="D996" t="str">
        <f t="shared" si="62"/>
        <v>80 (1)</v>
      </c>
      <c r="E996">
        <v>31.242000000000001</v>
      </c>
      <c r="F996">
        <v>31.24</v>
      </c>
      <c r="G996">
        <f>IFERROR(VLOOKUP(F996,'rt.comb'!$A:$B,2,FALSE),F996)</f>
        <v>31.24</v>
      </c>
      <c r="H996" t="str">
        <f>IFERROR(VLOOKUP(G996,compounds!$A:$D,4,FALSE),"")</f>
        <v/>
      </c>
      <c r="I996">
        <v>40691163</v>
      </c>
      <c r="J996" s="4">
        <f t="shared" si="60"/>
        <v>37295923</v>
      </c>
      <c r="K996" s="4">
        <f>VLOOKUP($C996,rosie!$B$7:$D$38,2,FALSE)</f>
        <v>5.05</v>
      </c>
      <c r="L996" s="4">
        <f>VLOOKUP(C996,rosie!$B$7:$F$66,5,FALSE)</f>
        <v>1.18</v>
      </c>
      <c r="M996" s="4">
        <f>VLOOKUP($C996,rosie!$B$7:$D$38,3,FALSE)</f>
        <v>1</v>
      </c>
      <c r="N996" s="4" t="str">
        <f>VLOOKUP($C996,rosie!$B$7:$E$38,4,FALSE)</f>
        <v>l</v>
      </c>
      <c r="O996" s="4">
        <f t="shared" si="63"/>
        <v>3.240698469751222</v>
      </c>
      <c r="P996" s="4">
        <f>VLOOKUP(A996,RESULTS!$A:$M,13,FALSE)</f>
        <v>1</v>
      </c>
      <c r="Q996" s="4">
        <v>2</v>
      </c>
      <c r="R996" s="4" t="str">
        <f>IF(VLOOKUP(C996,rosie!B:J,8,FALSE)=0,"x_x_x_x",VLOOKUP(C996,rosie!B:J,8,FALSE))</f>
        <v>2_5_31_2023</v>
      </c>
    </row>
    <row r="997" spans="1:18" x14ac:dyDescent="0.2">
      <c r="A997" t="s">
        <v>171</v>
      </c>
      <c r="C997">
        <f t="shared" si="61"/>
        <v>80</v>
      </c>
      <c r="D997" t="str">
        <f t="shared" si="62"/>
        <v>80 (1)</v>
      </c>
      <c r="E997">
        <v>31.617000000000001</v>
      </c>
      <c r="F997">
        <v>31.62</v>
      </c>
      <c r="G997">
        <f>IFERROR(VLOOKUP(F997,'rt.comb'!$A:$B,2,FALSE),F997)</f>
        <v>31.62</v>
      </c>
      <c r="H997" t="str">
        <f>IFERROR(VLOOKUP(G997,compounds!$A:$D,4,FALSE),"")</f>
        <v/>
      </c>
      <c r="I997">
        <v>10601843</v>
      </c>
      <c r="J997" s="4">
        <f t="shared" si="60"/>
        <v>37295923</v>
      </c>
      <c r="K997" s="4">
        <f>VLOOKUP($C997,rosie!$B$7:$D$38,2,FALSE)</f>
        <v>5.05</v>
      </c>
      <c r="L997" s="4">
        <f>VLOOKUP(C997,rosie!$B$7:$F$66,5,FALSE)</f>
        <v>1.18</v>
      </c>
      <c r="M997" s="4">
        <f>VLOOKUP($C997,rosie!$B$7:$D$38,3,FALSE)</f>
        <v>1</v>
      </c>
      <c r="N997" s="4" t="str">
        <f>VLOOKUP($C997,rosie!$B$7:$E$38,4,FALSE)</f>
        <v>l</v>
      </c>
      <c r="O997" s="4">
        <f t="shared" si="63"/>
        <v>0.84434491062943329</v>
      </c>
      <c r="P997" s="4">
        <f>VLOOKUP(A997,RESULTS!$A:$M,13,FALSE)</f>
        <v>1</v>
      </c>
      <c r="Q997" s="4">
        <v>2</v>
      </c>
      <c r="R997" s="4" t="str">
        <f>IF(VLOOKUP(C997,rosie!B:J,8,FALSE)=0,"x_x_x_x",VLOOKUP(C997,rosie!B:J,8,FALSE))</f>
        <v>2_5_31_2023</v>
      </c>
    </row>
    <row r="998" spans="1:18" x14ac:dyDescent="0.2">
      <c r="A998" t="s">
        <v>171</v>
      </c>
      <c r="C998">
        <f t="shared" si="61"/>
        <v>80</v>
      </c>
      <c r="D998" t="str">
        <f t="shared" si="62"/>
        <v>80 (1)</v>
      </c>
      <c r="E998">
        <v>32.877000000000002</v>
      </c>
      <c r="F998">
        <v>32.880000000000003</v>
      </c>
      <c r="G998">
        <f>IFERROR(VLOOKUP(F998,'rt.comb'!$A:$B,2,FALSE),F998)</f>
        <v>32.880000000000003</v>
      </c>
      <c r="H998" t="str">
        <f>IFERROR(VLOOKUP(G998,compounds!$A:$D,4,FALSE),"")</f>
        <v>homosalate</v>
      </c>
      <c r="I998">
        <v>71242667</v>
      </c>
      <c r="J998" s="4">
        <f t="shared" si="60"/>
        <v>37295923</v>
      </c>
      <c r="K998" s="4">
        <f>VLOOKUP($C998,rosie!$B$7:$D$38,2,FALSE)</f>
        <v>5.05</v>
      </c>
      <c r="L998" s="4">
        <f>VLOOKUP(C998,rosie!$B$7:$F$66,5,FALSE)</f>
        <v>1.18</v>
      </c>
      <c r="M998" s="4">
        <f>VLOOKUP($C998,rosie!$B$7:$D$38,3,FALSE)</f>
        <v>1</v>
      </c>
      <c r="N998" s="4" t="str">
        <f>VLOOKUP($C998,rosie!$B$7:$E$38,4,FALSE)</f>
        <v>l</v>
      </c>
      <c r="O998" s="4">
        <f t="shared" si="63"/>
        <v>5.6738609788050516</v>
      </c>
      <c r="P998" s="4">
        <f>VLOOKUP(A998,RESULTS!$A:$M,13,FALSE)</f>
        <v>1</v>
      </c>
      <c r="Q998" s="4">
        <v>2</v>
      </c>
      <c r="R998" s="4" t="str">
        <f>IF(VLOOKUP(C998,rosie!B:J,8,FALSE)=0,"x_x_x_x",VLOOKUP(C998,rosie!B:J,8,FALSE))</f>
        <v>2_5_31_2023</v>
      </c>
    </row>
    <row r="999" spans="1:18" x14ac:dyDescent="0.2">
      <c r="A999" t="s">
        <v>171</v>
      </c>
      <c r="C999">
        <f t="shared" si="61"/>
        <v>80</v>
      </c>
      <c r="D999" t="str">
        <f t="shared" si="62"/>
        <v>80 (1)</v>
      </c>
      <c r="E999">
        <v>33.095999999999997</v>
      </c>
      <c r="F999">
        <v>33.1</v>
      </c>
      <c r="G999">
        <f>IFERROR(VLOOKUP(F999,'rt.comb'!$A:$B,2,FALSE),F999)</f>
        <v>33.1</v>
      </c>
      <c r="H999" t="str">
        <f>IFERROR(VLOOKUP(G999,compounds!$A:$D,4,FALSE),"")</f>
        <v/>
      </c>
      <c r="I999">
        <v>4656841</v>
      </c>
      <c r="J999" s="4">
        <f t="shared" si="60"/>
        <v>37295923</v>
      </c>
      <c r="K999" s="4">
        <f>VLOOKUP($C999,rosie!$B$7:$D$38,2,FALSE)</f>
        <v>5.05</v>
      </c>
      <c r="L999" s="4">
        <f>VLOOKUP(C999,rosie!$B$7:$F$66,5,FALSE)</f>
        <v>1.18</v>
      </c>
      <c r="M999" s="4">
        <f>VLOOKUP($C999,rosie!$B$7:$D$38,3,FALSE)</f>
        <v>1</v>
      </c>
      <c r="N999" s="4" t="str">
        <f>VLOOKUP($C999,rosie!$B$7:$E$38,4,FALSE)</f>
        <v>l</v>
      </c>
      <c r="O999" s="4">
        <f t="shared" si="63"/>
        <v>0.37087702562285452</v>
      </c>
      <c r="P999" s="4">
        <f>VLOOKUP(A999,RESULTS!$A:$M,13,FALSE)</f>
        <v>1</v>
      </c>
      <c r="Q999" s="4">
        <v>2</v>
      </c>
      <c r="R999" s="4" t="str">
        <f>IF(VLOOKUP(C999,rosie!B:J,8,FALSE)=0,"x_x_x_x",VLOOKUP(C999,rosie!B:J,8,FALSE))</f>
        <v>2_5_31_2023</v>
      </c>
    </row>
    <row r="1000" spans="1:18" x14ac:dyDescent="0.2">
      <c r="A1000" t="s">
        <v>171</v>
      </c>
      <c r="C1000">
        <f t="shared" si="61"/>
        <v>80</v>
      </c>
      <c r="D1000" t="str">
        <f t="shared" si="62"/>
        <v>80 (1)</v>
      </c>
      <c r="E1000">
        <v>35.131</v>
      </c>
      <c r="F1000">
        <v>35.130000000000003</v>
      </c>
      <c r="G1000">
        <f>IFERROR(VLOOKUP(F1000,'rt.comb'!$A:$B,2,FALSE),F1000)</f>
        <v>35.130000000000003</v>
      </c>
      <c r="H1000" t="str">
        <f>IFERROR(VLOOKUP(G1000,compounds!$A:$D,4,FALSE),"")</f>
        <v/>
      </c>
      <c r="I1000">
        <v>16628905</v>
      </c>
      <c r="J1000" s="4">
        <f t="shared" si="60"/>
        <v>37295923</v>
      </c>
      <c r="K1000" s="4">
        <f>VLOOKUP($C1000,rosie!$B$7:$D$38,2,FALSE)</f>
        <v>5.05</v>
      </c>
      <c r="L1000" s="4">
        <f>VLOOKUP(C1000,rosie!$B$7:$F$66,5,FALSE)</f>
        <v>1.18</v>
      </c>
      <c r="M1000" s="4">
        <f>VLOOKUP($C1000,rosie!$B$7:$D$38,3,FALSE)</f>
        <v>1</v>
      </c>
      <c r="N1000" s="4" t="str">
        <f>VLOOKUP($C1000,rosie!$B$7:$E$38,4,FALSE)</f>
        <v>l</v>
      </c>
      <c r="O1000" s="4">
        <f t="shared" si="63"/>
        <v>1.3243481634363325</v>
      </c>
      <c r="P1000" s="4">
        <f>VLOOKUP(A1000,RESULTS!$A:$M,13,FALSE)</f>
        <v>1</v>
      </c>
      <c r="Q1000" s="4">
        <v>2</v>
      </c>
      <c r="R1000" s="4" t="str">
        <f>IF(VLOOKUP(C1000,rosie!B:J,8,FALSE)=0,"x_x_x_x",VLOOKUP(C1000,rosie!B:J,8,FALSE))</f>
        <v>2_5_31_2023</v>
      </c>
    </row>
    <row r="1001" spans="1:18" x14ac:dyDescent="0.2">
      <c r="A1001" t="s">
        <v>173</v>
      </c>
      <c r="C1001">
        <f t="shared" si="61"/>
        <v>880</v>
      </c>
      <c r="D1001" t="str">
        <f t="shared" si="62"/>
        <v>880 (1)</v>
      </c>
      <c r="E1001">
        <v>4.3630000000000004</v>
      </c>
      <c r="F1001">
        <v>4.3600000000000003</v>
      </c>
      <c r="G1001">
        <f>IFERROR(VLOOKUP(F1001,'rt.comb'!$A:$B,2,FALSE),F1001)</f>
        <v>4.3600000000000003</v>
      </c>
      <c r="H1001" t="str">
        <f>IFERROR(VLOOKUP(G1001,compounds!$A:$D,4,FALSE),"")</f>
        <v/>
      </c>
      <c r="I1001">
        <v>61160862</v>
      </c>
      <c r="J1001" s="4">
        <f t="shared" si="60"/>
        <v>72909197</v>
      </c>
      <c r="K1001" s="4">
        <f>VLOOKUP($C1001,rosie!$B$7:$D$38,2,FALSE)</f>
        <v>2.76</v>
      </c>
      <c r="L1001" s="4">
        <f>VLOOKUP(C1001,rosie!$B$7:$F$66,5,FALSE)</f>
        <v>0.69</v>
      </c>
      <c r="M1001" s="4">
        <f>VLOOKUP($C1001,rosie!$B$7:$D$38,3,FALSE)</f>
        <v>1</v>
      </c>
      <c r="N1001" s="4" t="str">
        <f>VLOOKUP($C1001,rosie!$B$7:$E$38,4,FALSE)</f>
        <v>l</v>
      </c>
      <c r="O1001" s="4">
        <f t="shared" si="63"/>
        <v>4.5590405985466385</v>
      </c>
      <c r="P1001" s="4">
        <f>VLOOKUP(A1001,RESULTS!$A:$M,13,FALSE)</f>
        <v>1</v>
      </c>
      <c r="Q1001" s="4">
        <v>2</v>
      </c>
      <c r="R1001" s="4" t="str">
        <f>IF(VLOOKUP(C1001,rosie!B:J,8,FALSE)=0,"x_x_x_x",VLOOKUP(C1001,rosie!B:J,8,FALSE))</f>
        <v>1_5_31_2023</v>
      </c>
    </row>
    <row r="1002" spans="1:18" x14ac:dyDescent="0.2">
      <c r="A1002" t="s">
        <v>173</v>
      </c>
      <c r="C1002">
        <f t="shared" si="61"/>
        <v>880</v>
      </c>
      <c r="D1002" t="str">
        <f t="shared" si="62"/>
        <v>880 (1)</v>
      </c>
      <c r="E1002">
        <v>4.8730000000000002</v>
      </c>
      <c r="F1002">
        <v>4.87</v>
      </c>
      <c r="G1002">
        <f>IFERROR(VLOOKUP(F1002,'rt.comb'!$A:$B,2,FALSE),F1002)</f>
        <v>4.87</v>
      </c>
      <c r="H1002" t="str">
        <f>IFERROR(VLOOKUP(G1002,compounds!$A:$D,4,FALSE),"")</f>
        <v/>
      </c>
      <c r="I1002">
        <v>27440439</v>
      </c>
      <c r="J1002" s="4">
        <f t="shared" si="60"/>
        <v>72909197</v>
      </c>
      <c r="K1002" s="4">
        <f>VLOOKUP($C1002,rosie!$B$7:$D$38,2,FALSE)</f>
        <v>2.76</v>
      </c>
      <c r="L1002" s="4">
        <f>VLOOKUP(C1002,rosie!$B$7:$F$66,5,FALSE)</f>
        <v>0.69</v>
      </c>
      <c r="M1002" s="4">
        <f>VLOOKUP($C1002,rosie!$B$7:$D$38,3,FALSE)</f>
        <v>1</v>
      </c>
      <c r="N1002" s="4" t="str">
        <f>VLOOKUP($C1002,rosie!$B$7:$E$38,4,FALSE)</f>
        <v>l</v>
      </c>
      <c r="O1002" s="4">
        <f t="shared" si="63"/>
        <v>2.0454596510255616</v>
      </c>
      <c r="P1002" s="4">
        <f>VLOOKUP(A1002,RESULTS!$A:$M,13,FALSE)</f>
        <v>1</v>
      </c>
      <c r="Q1002" s="4">
        <v>2</v>
      </c>
      <c r="R1002" s="4" t="str">
        <f>IF(VLOOKUP(C1002,rosie!B:J,8,FALSE)=0,"x_x_x_x",VLOOKUP(C1002,rosie!B:J,8,FALSE))</f>
        <v>1_5_31_2023</v>
      </c>
    </row>
    <row r="1003" spans="1:18" x14ac:dyDescent="0.2">
      <c r="A1003" t="s">
        <v>173</v>
      </c>
      <c r="C1003">
        <f t="shared" si="61"/>
        <v>880</v>
      </c>
      <c r="D1003" t="str">
        <f t="shared" si="62"/>
        <v>880 (1)</v>
      </c>
      <c r="E1003">
        <v>5.4349999999999996</v>
      </c>
      <c r="F1003">
        <v>5.44</v>
      </c>
      <c r="G1003">
        <f>IFERROR(VLOOKUP(F1003,'rt.comb'!$A:$B,2,FALSE),F1003)</f>
        <v>5.43</v>
      </c>
      <c r="H1003" t="str">
        <f>IFERROR(VLOOKUP(G1003,compounds!$A:$D,4,FALSE),"")</f>
        <v>hydroxymethylpentanone</v>
      </c>
      <c r="I1003">
        <v>186038590</v>
      </c>
      <c r="J1003" s="4">
        <f t="shared" si="60"/>
        <v>72909197</v>
      </c>
      <c r="K1003" s="4">
        <f>VLOOKUP($C1003,rosie!$B$7:$D$38,2,FALSE)</f>
        <v>2.76</v>
      </c>
      <c r="L1003" s="4">
        <f>VLOOKUP(C1003,rosie!$B$7:$F$66,5,FALSE)</f>
        <v>0.69</v>
      </c>
      <c r="M1003" s="4">
        <f>VLOOKUP($C1003,rosie!$B$7:$D$38,3,FALSE)</f>
        <v>1</v>
      </c>
      <c r="N1003" s="4" t="str">
        <f>VLOOKUP($C1003,rosie!$B$7:$E$38,4,FALSE)</f>
        <v>l</v>
      </c>
      <c r="O1003" s="4">
        <f t="shared" si="63"/>
        <v>13.867650928568873</v>
      </c>
      <c r="P1003" s="4">
        <f>VLOOKUP(A1003,RESULTS!$A:$M,13,FALSE)</f>
        <v>1</v>
      </c>
      <c r="Q1003" s="4">
        <v>2</v>
      </c>
      <c r="R1003" s="4" t="str">
        <f>IF(VLOOKUP(C1003,rosie!B:J,8,FALSE)=0,"x_x_x_x",VLOOKUP(C1003,rosie!B:J,8,FALSE))</f>
        <v>1_5_31_2023</v>
      </c>
    </row>
    <row r="1004" spans="1:18" x14ac:dyDescent="0.2">
      <c r="A1004" t="s">
        <v>173</v>
      </c>
      <c r="C1004">
        <f t="shared" si="61"/>
        <v>880</v>
      </c>
      <c r="D1004" t="str">
        <f t="shared" si="62"/>
        <v>880 (1)</v>
      </c>
      <c r="E1004">
        <v>5.6619999999999999</v>
      </c>
      <c r="F1004">
        <v>5.66</v>
      </c>
      <c r="G1004">
        <f>IFERROR(VLOOKUP(F1004,'rt.comb'!$A:$B,2,FALSE),F1004)</f>
        <v>5.66</v>
      </c>
      <c r="H1004" t="str">
        <f>IFERROR(VLOOKUP(G1004,compounds!$A:$D,4,FALSE),"")</f>
        <v/>
      </c>
      <c r="I1004">
        <v>19045049</v>
      </c>
      <c r="J1004" s="4">
        <f t="shared" si="60"/>
        <v>72909197</v>
      </c>
      <c r="K1004" s="4">
        <f>VLOOKUP($C1004,rosie!$B$7:$D$38,2,FALSE)</f>
        <v>2.76</v>
      </c>
      <c r="L1004" s="4">
        <f>VLOOKUP(C1004,rosie!$B$7:$F$66,5,FALSE)</f>
        <v>0.69</v>
      </c>
      <c r="M1004" s="4">
        <f>VLOOKUP($C1004,rosie!$B$7:$D$38,3,FALSE)</f>
        <v>1</v>
      </c>
      <c r="N1004" s="4" t="str">
        <f>VLOOKUP($C1004,rosie!$B$7:$E$38,4,FALSE)</f>
        <v>l</v>
      </c>
      <c r="O1004" s="4">
        <f t="shared" si="63"/>
        <v>1.4196521885566304</v>
      </c>
      <c r="P1004" s="4">
        <f>VLOOKUP(A1004,RESULTS!$A:$M,13,FALSE)</f>
        <v>1</v>
      </c>
      <c r="Q1004" s="4">
        <v>2</v>
      </c>
      <c r="R1004" s="4" t="str">
        <f>IF(VLOOKUP(C1004,rosie!B:J,8,FALSE)=0,"x_x_x_x",VLOOKUP(C1004,rosie!B:J,8,FALSE))</f>
        <v>1_5_31_2023</v>
      </c>
    </row>
    <row r="1005" spans="1:18" x14ac:dyDescent="0.2">
      <c r="A1005" t="s">
        <v>173</v>
      </c>
      <c r="C1005">
        <f t="shared" si="61"/>
        <v>880</v>
      </c>
      <c r="D1005" t="str">
        <f t="shared" si="62"/>
        <v>880 (1)</v>
      </c>
      <c r="E1005">
        <v>5.8</v>
      </c>
      <c r="F1005">
        <v>5.8</v>
      </c>
      <c r="G1005">
        <f>IFERROR(VLOOKUP(F1005,'rt.comb'!$A:$B,2,FALSE),F1005)</f>
        <v>5.8</v>
      </c>
      <c r="H1005" t="str">
        <f>IFERROR(VLOOKUP(G1005,compounds!$A:$D,4,FALSE),"")</f>
        <v/>
      </c>
      <c r="I1005">
        <v>1393107806</v>
      </c>
      <c r="J1005" s="4">
        <f t="shared" si="60"/>
        <v>72909197</v>
      </c>
      <c r="K1005" s="4">
        <f>VLOOKUP($C1005,rosie!$B$7:$D$38,2,FALSE)</f>
        <v>2.76</v>
      </c>
      <c r="L1005" s="4">
        <f>VLOOKUP(C1005,rosie!$B$7:$F$66,5,FALSE)</f>
        <v>0.69</v>
      </c>
      <c r="M1005" s="4">
        <f>VLOOKUP($C1005,rosie!$B$7:$D$38,3,FALSE)</f>
        <v>1</v>
      </c>
      <c r="N1005" s="4" t="str">
        <f>VLOOKUP($C1005,rosie!$B$7:$E$38,4,FALSE)</f>
        <v>l</v>
      </c>
      <c r="O1005" s="4">
        <f t="shared" si="63"/>
        <v>103.84476016224615</v>
      </c>
      <c r="P1005" s="4">
        <f>VLOOKUP(A1005,RESULTS!$A:$M,13,FALSE)</f>
        <v>1</v>
      </c>
      <c r="Q1005" s="4">
        <v>2</v>
      </c>
      <c r="R1005" s="4" t="str">
        <f>IF(VLOOKUP(C1005,rosie!B:J,8,FALSE)=0,"x_x_x_x",VLOOKUP(C1005,rosie!B:J,8,FALSE))</f>
        <v>1_5_31_2023</v>
      </c>
    </row>
    <row r="1006" spans="1:18" x14ac:dyDescent="0.2">
      <c r="A1006" t="s">
        <v>173</v>
      </c>
      <c r="C1006">
        <f t="shared" si="61"/>
        <v>880</v>
      </c>
      <c r="D1006" t="str">
        <f t="shared" si="62"/>
        <v>880 (1)</v>
      </c>
      <c r="E1006">
        <v>6.12</v>
      </c>
      <c r="F1006">
        <v>6.12</v>
      </c>
      <c r="G1006">
        <f>IFERROR(VLOOKUP(F1006,'rt.comb'!$A:$B,2,FALSE),F1006)</f>
        <v>6.11</v>
      </c>
      <c r="H1006" t="str">
        <f>IFERROR(VLOOKUP(G1006,compounds!$A:$D,4,FALSE),"")</f>
        <v/>
      </c>
      <c r="I1006">
        <v>71250921</v>
      </c>
      <c r="J1006" s="4">
        <f t="shared" si="60"/>
        <v>72909197</v>
      </c>
      <c r="K1006" s="4">
        <f>VLOOKUP($C1006,rosie!$B$7:$D$38,2,FALSE)</f>
        <v>2.76</v>
      </c>
      <c r="L1006" s="4">
        <f>VLOOKUP(C1006,rosie!$B$7:$F$66,5,FALSE)</f>
        <v>0.69</v>
      </c>
      <c r="M1006" s="4">
        <f>VLOOKUP($C1006,rosie!$B$7:$D$38,3,FALSE)</f>
        <v>1</v>
      </c>
      <c r="N1006" s="4" t="str">
        <f>VLOOKUP($C1006,rosie!$B$7:$E$38,4,FALSE)</f>
        <v>l</v>
      </c>
      <c r="O1006" s="4">
        <f t="shared" si="63"/>
        <v>5.3111717346763241</v>
      </c>
      <c r="P1006" s="4">
        <f>VLOOKUP(A1006,RESULTS!$A:$M,13,FALSE)</f>
        <v>1</v>
      </c>
      <c r="Q1006" s="4">
        <v>2</v>
      </c>
      <c r="R1006" s="4" t="str">
        <f>IF(VLOOKUP(C1006,rosie!B:J,8,FALSE)=0,"x_x_x_x",VLOOKUP(C1006,rosie!B:J,8,FALSE))</f>
        <v>1_5_31_2023</v>
      </c>
    </row>
    <row r="1007" spans="1:18" x14ac:dyDescent="0.2">
      <c r="A1007" t="s">
        <v>173</v>
      </c>
      <c r="C1007">
        <f t="shared" si="61"/>
        <v>880</v>
      </c>
      <c r="D1007" t="str">
        <f t="shared" si="62"/>
        <v>880 (1)</v>
      </c>
      <c r="E1007">
        <v>6.7229999999999999</v>
      </c>
      <c r="F1007">
        <v>6.72</v>
      </c>
      <c r="G1007">
        <f>IFERROR(VLOOKUP(F1007,'rt.comb'!$A:$B,2,FALSE),F1007)</f>
        <v>6.72</v>
      </c>
      <c r="H1007" t="str">
        <f>IFERROR(VLOOKUP(G1007,compounds!$A:$D,4,FALSE),"")</f>
        <v/>
      </c>
      <c r="I1007">
        <v>9255833</v>
      </c>
      <c r="J1007" s="4">
        <f t="shared" si="60"/>
        <v>72909197</v>
      </c>
      <c r="K1007" s="4">
        <f>VLOOKUP($C1007,rosie!$B$7:$D$38,2,FALSE)</f>
        <v>2.76</v>
      </c>
      <c r="L1007" s="4">
        <f>VLOOKUP(C1007,rosie!$B$7:$F$66,5,FALSE)</f>
        <v>0.69</v>
      </c>
      <c r="M1007" s="4">
        <f>VLOOKUP($C1007,rosie!$B$7:$D$38,3,FALSE)</f>
        <v>1</v>
      </c>
      <c r="N1007" s="4" t="str">
        <f>VLOOKUP($C1007,rosie!$B$7:$E$38,4,FALSE)</f>
        <v>l</v>
      </c>
      <c r="O1007" s="4">
        <f t="shared" si="63"/>
        <v>0.68994643045364101</v>
      </c>
      <c r="P1007" s="4">
        <f>VLOOKUP(A1007,RESULTS!$A:$M,13,FALSE)</f>
        <v>1</v>
      </c>
      <c r="Q1007" s="4">
        <v>2</v>
      </c>
      <c r="R1007" s="4" t="str">
        <f>IF(VLOOKUP(C1007,rosie!B:J,8,FALSE)=0,"x_x_x_x",VLOOKUP(C1007,rosie!B:J,8,FALSE))</f>
        <v>1_5_31_2023</v>
      </c>
    </row>
    <row r="1008" spans="1:18" x14ac:dyDescent="0.2">
      <c r="A1008" t="s">
        <v>173</v>
      </c>
      <c r="C1008">
        <f t="shared" si="61"/>
        <v>880</v>
      </c>
      <c r="D1008" t="str">
        <f t="shared" si="62"/>
        <v>880 (1)</v>
      </c>
      <c r="E1008">
        <v>6.968</v>
      </c>
      <c r="F1008">
        <v>6.97</v>
      </c>
      <c r="G1008">
        <f>IFERROR(VLOOKUP(F1008,'rt.comb'!$A:$B,2,FALSE),F1008)</f>
        <v>6.97</v>
      </c>
      <c r="H1008" t="str">
        <f>IFERROR(VLOOKUP(G1008,compounds!$A:$D,4,FALSE),"")</f>
        <v>nonane</v>
      </c>
      <c r="I1008">
        <v>12233262</v>
      </c>
      <c r="J1008" s="4">
        <f t="shared" si="60"/>
        <v>72909197</v>
      </c>
      <c r="K1008" s="4">
        <f>VLOOKUP($C1008,rosie!$B$7:$D$38,2,FALSE)</f>
        <v>2.76</v>
      </c>
      <c r="L1008" s="4">
        <f>VLOOKUP(C1008,rosie!$B$7:$F$66,5,FALSE)</f>
        <v>0.69</v>
      </c>
      <c r="M1008" s="4">
        <f>VLOOKUP($C1008,rosie!$B$7:$D$38,3,FALSE)</f>
        <v>1</v>
      </c>
      <c r="N1008" s="4" t="str">
        <f>VLOOKUP($C1008,rosie!$B$7:$E$38,4,FALSE)</f>
        <v>l</v>
      </c>
      <c r="O1008" s="4">
        <f t="shared" si="63"/>
        <v>0.91188934045203363</v>
      </c>
      <c r="P1008" s="4">
        <f>VLOOKUP(A1008,RESULTS!$A:$M,13,FALSE)</f>
        <v>1</v>
      </c>
      <c r="Q1008" s="4">
        <v>2</v>
      </c>
      <c r="R1008" s="4" t="str">
        <f>IF(VLOOKUP(C1008,rosie!B:J,8,FALSE)=0,"x_x_x_x",VLOOKUP(C1008,rosie!B:J,8,FALSE))</f>
        <v>1_5_31_2023</v>
      </c>
    </row>
    <row r="1009" spans="1:18" x14ac:dyDescent="0.2">
      <c r="A1009" t="s">
        <v>173</v>
      </c>
      <c r="C1009">
        <f t="shared" si="61"/>
        <v>880</v>
      </c>
      <c r="D1009" t="str">
        <f t="shared" si="62"/>
        <v>880 (1)</v>
      </c>
      <c r="E1009">
        <v>7.0949999999999998</v>
      </c>
      <c r="F1009">
        <v>7.1</v>
      </c>
      <c r="G1009">
        <f>IFERROR(VLOOKUP(F1009,'rt.comb'!$A:$B,2,FALSE),F1009)</f>
        <v>7.1</v>
      </c>
      <c r="H1009" t="str">
        <f>IFERROR(VLOOKUP(G1009,compounds!$A:$D,4,FALSE),"")</f>
        <v>heptanal</v>
      </c>
      <c r="I1009">
        <v>42221584</v>
      </c>
      <c r="J1009" s="4">
        <f t="shared" si="60"/>
        <v>72909197</v>
      </c>
      <c r="K1009" s="4">
        <f>VLOOKUP($C1009,rosie!$B$7:$D$38,2,FALSE)</f>
        <v>2.76</v>
      </c>
      <c r="L1009" s="4">
        <f>VLOOKUP(C1009,rosie!$B$7:$F$66,5,FALSE)</f>
        <v>0.69</v>
      </c>
      <c r="M1009" s="4">
        <f>VLOOKUP($C1009,rosie!$B$7:$D$38,3,FALSE)</f>
        <v>1</v>
      </c>
      <c r="N1009" s="4" t="str">
        <f>VLOOKUP($C1009,rosie!$B$7:$E$38,4,FALSE)</f>
        <v>l</v>
      </c>
      <c r="O1009" s="4">
        <f t="shared" si="63"/>
        <v>3.1472727704679375</v>
      </c>
      <c r="P1009" s="4">
        <f>VLOOKUP(A1009,RESULTS!$A:$M,13,FALSE)</f>
        <v>1</v>
      </c>
      <c r="Q1009" s="4">
        <v>2</v>
      </c>
      <c r="R1009" s="4" t="str">
        <f>IF(VLOOKUP(C1009,rosie!B:J,8,FALSE)=0,"x_x_x_x",VLOOKUP(C1009,rosie!B:J,8,FALSE))</f>
        <v>1_5_31_2023</v>
      </c>
    </row>
    <row r="1010" spans="1:18" x14ac:dyDescent="0.2">
      <c r="A1010" t="s">
        <v>173</v>
      </c>
      <c r="C1010">
        <f t="shared" si="61"/>
        <v>880</v>
      </c>
      <c r="D1010" t="str">
        <f t="shared" si="62"/>
        <v>880 (1)</v>
      </c>
      <c r="E1010">
        <v>7.5110000000000001</v>
      </c>
      <c r="F1010">
        <v>7.51</v>
      </c>
      <c r="G1010">
        <f>IFERROR(VLOOKUP(F1010,'rt.comb'!$A:$B,2,FALSE),F1010)</f>
        <v>7.51</v>
      </c>
      <c r="H1010" t="str">
        <f>IFERROR(VLOOKUP(G1010,compounds!$A:$D,4,FALSE),"")</f>
        <v>cyclopentane</v>
      </c>
      <c r="I1010">
        <v>10285202</v>
      </c>
      <c r="J1010" s="4">
        <f t="shared" si="60"/>
        <v>72909197</v>
      </c>
      <c r="K1010" s="4">
        <f>VLOOKUP($C1010,rosie!$B$7:$D$38,2,FALSE)</f>
        <v>2.76</v>
      </c>
      <c r="L1010" s="4">
        <f>VLOOKUP(C1010,rosie!$B$7:$F$66,5,FALSE)</f>
        <v>0.69</v>
      </c>
      <c r="M1010" s="4">
        <f>VLOOKUP($C1010,rosie!$B$7:$D$38,3,FALSE)</f>
        <v>1</v>
      </c>
      <c r="N1010" s="4" t="str">
        <f>VLOOKUP($C1010,rosie!$B$7:$E$38,4,FALSE)</f>
        <v>l</v>
      </c>
      <c r="O1010" s="4">
        <f t="shared" si="63"/>
        <v>0.76667744614608424</v>
      </c>
      <c r="P1010" s="4">
        <f>VLOOKUP(A1010,RESULTS!$A:$M,13,FALSE)</f>
        <v>1</v>
      </c>
      <c r="Q1010" s="4">
        <v>2</v>
      </c>
      <c r="R1010" s="4" t="str">
        <f>IF(VLOOKUP(C1010,rosie!B:J,8,FALSE)=0,"x_x_x_x",VLOOKUP(C1010,rosie!B:J,8,FALSE))</f>
        <v>1_5_31_2023</v>
      </c>
    </row>
    <row r="1011" spans="1:18" x14ac:dyDescent="0.2">
      <c r="A1011" t="s">
        <v>173</v>
      </c>
      <c r="C1011">
        <f t="shared" si="61"/>
        <v>880</v>
      </c>
      <c r="D1011" t="str">
        <f t="shared" si="62"/>
        <v>880 (1)</v>
      </c>
      <c r="E1011">
        <v>8.4719999999999995</v>
      </c>
      <c r="F1011">
        <v>8.4700000000000006</v>
      </c>
      <c r="G1011">
        <f>IFERROR(VLOOKUP(F1011,'rt.comb'!$A:$B,2,FALSE),F1011)</f>
        <v>8.4700000000000006</v>
      </c>
      <c r="H1011" t="str">
        <f>IFERROR(VLOOKUP(G1011,compounds!$A:$D,4,FALSE),"")</f>
        <v/>
      </c>
      <c r="I1011">
        <v>10786564</v>
      </c>
      <c r="J1011" s="4">
        <f t="shared" si="60"/>
        <v>72909197</v>
      </c>
      <c r="K1011" s="4">
        <f>VLOOKUP($C1011,rosie!$B$7:$D$38,2,FALSE)</f>
        <v>2.76</v>
      </c>
      <c r="L1011" s="4">
        <f>VLOOKUP(C1011,rosie!$B$7:$F$66,5,FALSE)</f>
        <v>0.69</v>
      </c>
      <c r="M1011" s="4">
        <f>VLOOKUP($C1011,rosie!$B$7:$D$38,3,FALSE)</f>
        <v>1</v>
      </c>
      <c r="N1011" s="4" t="str">
        <f>VLOOKUP($C1011,rosie!$B$7:$E$38,4,FALSE)</f>
        <v>l</v>
      </c>
      <c r="O1011" s="4">
        <f t="shared" si="63"/>
        <v>0.80404987089327862</v>
      </c>
      <c r="P1011" s="4">
        <f>VLOOKUP(A1011,RESULTS!$A:$M,13,FALSE)</f>
        <v>1</v>
      </c>
      <c r="Q1011" s="4">
        <v>2</v>
      </c>
      <c r="R1011" s="4" t="str">
        <f>IF(VLOOKUP(C1011,rosie!B:J,8,FALSE)=0,"x_x_x_x",VLOOKUP(C1011,rosie!B:J,8,FALSE))</f>
        <v>1_5_31_2023</v>
      </c>
    </row>
    <row r="1012" spans="1:18" x14ac:dyDescent="0.2">
      <c r="A1012" t="s">
        <v>173</v>
      </c>
      <c r="C1012">
        <f t="shared" si="61"/>
        <v>880</v>
      </c>
      <c r="D1012" t="str">
        <f t="shared" si="62"/>
        <v>880 (1)</v>
      </c>
      <c r="E1012">
        <v>8.9030000000000005</v>
      </c>
      <c r="F1012">
        <v>8.9</v>
      </c>
      <c r="G1012">
        <f>IFERROR(VLOOKUP(F1012,'rt.comb'!$A:$B,2,FALSE),F1012)</f>
        <v>8.92</v>
      </c>
      <c r="H1012" t="str">
        <f>IFERROR(VLOOKUP(G1012,compounds!$A:$D,4,FALSE),"")</f>
        <v/>
      </c>
      <c r="I1012">
        <v>52551594</v>
      </c>
      <c r="J1012" s="4">
        <f t="shared" si="60"/>
        <v>72909197</v>
      </c>
      <c r="K1012" s="4">
        <f>VLOOKUP($C1012,rosie!$B$7:$D$38,2,FALSE)</f>
        <v>2.76</v>
      </c>
      <c r="L1012" s="4">
        <f>VLOOKUP(C1012,rosie!$B$7:$F$66,5,FALSE)</f>
        <v>0.69</v>
      </c>
      <c r="M1012" s="4">
        <f>VLOOKUP($C1012,rosie!$B$7:$D$38,3,FALSE)</f>
        <v>1</v>
      </c>
      <c r="N1012" s="4" t="str">
        <f>VLOOKUP($C1012,rosie!$B$7:$E$38,4,FALSE)</f>
        <v>l</v>
      </c>
      <c r="O1012" s="4">
        <f t="shared" si="63"/>
        <v>3.9172902854825682</v>
      </c>
      <c r="P1012" s="4">
        <f>VLOOKUP(A1012,RESULTS!$A:$M,13,FALSE)</f>
        <v>1</v>
      </c>
      <c r="Q1012" s="4">
        <v>2</v>
      </c>
      <c r="R1012" s="4" t="str">
        <f>IF(VLOOKUP(C1012,rosie!B:J,8,FALSE)=0,"x_x_x_x",VLOOKUP(C1012,rosie!B:J,8,FALSE))</f>
        <v>1_5_31_2023</v>
      </c>
    </row>
    <row r="1013" spans="1:18" x14ac:dyDescent="0.2">
      <c r="A1013" t="s">
        <v>173</v>
      </c>
      <c r="C1013">
        <f t="shared" si="61"/>
        <v>880</v>
      </c>
      <c r="D1013" t="str">
        <f t="shared" si="62"/>
        <v>880 (1)</v>
      </c>
      <c r="E1013">
        <v>9.8219999999999992</v>
      </c>
      <c r="F1013">
        <v>9.82</v>
      </c>
      <c r="G1013">
        <f>IFERROR(VLOOKUP(F1013,'rt.comb'!$A:$B,2,FALSE),F1013)</f>
        <v>9.82</v>
      </c>
      <c r="H1013" t="str">
        <f>IFERROR(VLOOKUP(G1013,compounds!$A:$D,4,FALSE),"")</f>
        <v>sixmethyl</v>
      </c>
      <c r="I1013">
        <v>30289466</v>
      </c>
      <c r="J1013" s="4">
        <f t="shared" si="60"/>
        <v>72909197</v>
      </c>
      <c r="K1013" s="4">
        <f>VLOOKUP($C1013,rosie!$B$7:$D$38,2,FALSE)</f>
        <v>2.76</v>
      </c>
      <c r="L1013" s="4">
        <f>VLOOKUP(C1013,rosie!$B$7:$F$66,5,FALSE)</f>
        <v>0.69</v>
      </c>
      <c r="M1013" s="4">
        <f>VLOOKUP($C1013,rosie!$B$7:$D$38,3,FALSE)</f>
        <v>1</v>
      </c>
      <c r="N1013" s="4" t="str">
        <f>VLOOKUP($C1013,rosie!$B$7:$E$38,4,FALSE)</f>
        <v>l</v>
      </c>
      <c r="O1013" s="4">
        <f t="shared" si="63"/>
        <v>2.2578312451236884</v>
      </c>
      <c r="P1013" s="4">
        <f>VLOOKUP(A1013,RESULTS!$A:$M,13,FALSE)</f>
        <v>1</v>
      </c>
      <c r="Q1013" s="4">
        <v>2</v>
      </c>
      <c r="R1013" s="4" t="str">
        <f>IF(VLOOKUP(C1013,rosie!B:J,8,FALSE)=0,"x_x_x_x",VLOOKUP(C1013,rosie!B:J,8,FALSE))</f>
        <v>1_5_31_2023</v>
      </c>
    </row>
    <row r="1014" spans="1:18" x14ac:dyDescent="0.2">
      <c r="A1014" t="s">
        <v>173</v>
      </c>
      <c r="C1014">
        <f t="shared" si="61"/>
        <v>880</v>
      </c>
      <c r="D1014" t="str">
        <f t="shared" si="62"/>
        <v>880 (1)</v>
      </c>
      <c r="E1014">
        <v>9.9209999999999994</v>
      </c>
      <c r="F1014">
        <v>9.92</v>
      </c>
      <c r="G1014">
        <f>IFERROR(VLOOKUP(F1014,'rt.comb'!$A:$B,2,FALSE),F1014)</f>
        <v>9.92</v>
      </c>
      <c r="H1014" t="str">
        <f>IFERROR(VLOOKUP(G1014,compounds!$A:$D,4,FALSE),"")</f>
        <v/>
      </c>
      <c r="I1014">
        <v>20361285</v>
      </c>
      <c r="J1014" s="4">
        <f t="shared" si="60"/>
        <v>72909197</v>
      </c>
      <c r="K1014" s="4">
        <f>VLOOKUP($C1014,rosie!$B$7:$D$38,2,FALSE)</f>
        <v>2.76</v>
      </c>
      <c r="L1014" s="4">
        <f>VLOOKUP(C1014,rosie!$B$7:$F$66,5,FALSE)</f>
        <v>0.69</v>
      </c>
      <c r="M1014" s="4">
        <f>VLOOKUP($C1014,rosie!$B$7:$D$38,3,FALSE)</f>
        <v>1</v>
      </c>
      <c r="N1014" s="4" t="str">
        <f>VLOOKUP($C1014,rosie!$B$7:$E$38,4,FALSE)</f>
        <v>l</v>
      </c>
      <c r="O1014" s="4">
        <f t="shared" si="63"/>
        <v>1.5177667861119861</v>
      </c>
      <c r="P1014" s="4">
        <f>VLOOKUP(A1014,RESULTS!$A:$M,13,FALSE)</f>
        <v>1</v>
      </c>
      <c r="Q1014" s="4">
        <v>2</v>
      </c>
      <c r="R1014" s="4" t="str">
        <f>IF(VLOOKUP(C1014,rosie!B:J,8,FALSE)=0,"x_x_x_x",VLOOKUP(C1014,rosie!B:J,8,FALSE))</f>
        <v>1_5_31_2023</v>
      </c>
    </row>
    <row r="1015" spans="1:18" x14ac:dyDescent="0.2">
      <c r="A1015" t="s">
        <v>173</v>
      </c>
      <c r="C1015">
        <f t="shared" si="61"/>
        <v>880</v>
      </c>
      <c r="D1015" t="str">
        <f t="shared" si="62"/>
        <v>880 (1)</v>
      </c>
      <c r="E1015">
        <v>10.308999999999999</v>
      </c>
      <c r="F1015">
        <v>10.31</v>
      </c>
      <c r="G1015">
        <f>IFERROR(VLOOKUP(F1015,'rt.comb'!$A:$B,2,FALSE),F1015)</f>
        <v>10.31</v>
      </c>
      <c r="H1015" t="str">
        <f>IFERROR(VLOOKUP(G1015,compounds!$A:$D,4,FALSE),"")</f>
        <v>octanal</v>
      </c>
      <c r="I1015">
        <v>143399117</v>
      </c>
      <c r="J1015" s="4">
        <f t="shared" si="60"/>
        <v>72909197</v>
      </c>
      <c r="K1015" s="4">
        <f>VLOOKUP($C1015,rosie!$B$7:$D$38,2,FALSE)</f>
        <v>2.76</v>
      </c>
      <c r="L1015" s="4">
        <f>VLOOKUP(C1015,rosie!$B$7:$F$66,5,FALSE)</f>
        <v>0.69</v>
      </c>
      <c r="M1015" s="4">
        <f>VLOOKUP($C1015,rosie!$B$7:$D$38,3,FALSE)</f>
        <v>1</v>
      </c>
      <c r="N1015" s="4" t="str">
        <f>VLOOKUP($C1015,rosie!$B$7:$E$38,4,FALSE)</f>
        <v>l</v>
      </c>
      <c r="O1015" s="4">
        <f t="shared" si="63"/>
        <v>10.689227960827948</v>
      </c>
      <c r="P1015" s="4">
        <f>VLOOKUP(A1015,RESULTS!$A:$M,13,FALSE)</f>
        <v>1</v>
      </c>
      <c r="Q1015" s="4">
        <v>2</v>
      </c>
      <c r="R1015" s="4" t="str">
        <f>IF(VLOOKUP(C1015,rosie!B:J,8,FALSE)=0,"x_x_x_x",VLOOKUP(C1015,rosie!B:J,8,FALSE))</f>
        <v>1_5_31_2023</v>
      </c>
    </row>
    <row r="1016" spans="1:18" x14ac:dyDescent="0.2">
      <c r="A1016" t="s">
        <v>173</v>
      </c>
      <c r="C1016">
        <f t="shared" si="61"/>
        <v>880</v>
      </c>
      <c r="D1016" t="str">
        <f t="shared" si="62"/>
        <v>880 (1)</v>
      </c>
      <c r="E1016">
        <v>10.475</v>
      </c>
      <c r="F1016">
        <v>10.48</v>
      </c>
      <c r="G1016">
        <f>IFERROR(VLOOKUP(F1016,'rt.comb'!$A:$B,2,FALSE),F1016)</f>
        <v>10.48</v>
      </c>
      <c r="H1016" t="str">
        <f>IFERROR(VLOOKUP(G1016,compounds!$A:$D,4,FALSE),"")</f>
        <v>z3hex</v>
      </c>
      <c r="I1016">
        <v>1168484550</v>
      </c>
      <c r="J1016" s="4">
        <f t="shared" si="60"/>
        <v>72909197</v>
      </c>
      <c r="K1016" s="4">
        <f>VLOOKUP($C1016,rosie!$B$7:$D$38,2,FALSE)</f>
        <v>2.76</v>
      </c>
      <c r="L1016" s="4">
        <f>VLOOKUP(C1016,rosie!$B$7:$F$66,5,FALSE)</f>
        <v>0.69</v>
      </c>
      <c r="M1016" s="4">
        <f>VLOOKUP($C1016,rosie!$B$7:$D$38,3,FALSE)</f>
        <v>1</v>
      </c>
      <c r="N1016" s="4" t="str">
        <f>VLOOKUP($C1016,rosie!$B$7:$E$38,4,FALSE)</f>
        <v>l</v>
      </c>
      <c r="O1016" s="4">
        <f t="shared" si="63"/>
        <v>87.100938868789967</v>
      </c>
      <c r="P1016" s="4">
        <f>VLOOKUP(A1016,RESULTS!$A:$M,13,FALSE)</f>
        <v>1</v>
      </c>
      <c r="Q1016" s="4">
        <v>2</v>
      </c>
      <c r="R1016" s="4" t="str">
        <f>IF(VLOOKUP(C1016,rosie!B:J,8,FALSE)=0,"x_x_x_x",VLOOKUP(C1016,rosie!B:J,8,FALSE))</f>
        <v>1_5_31_2023</v>
      </c>
    </row>
    <row r="1017" spans="1:18" x14ac:dyDescent="0.2">
      <c r="A1017" t="s">
        <v>173</v>
      </c>
      <c r="C1017">
        <f t="shared" si="61"/>
        <v>880</v>
      </c>
      <c r="D1017" t="str">
        <f t="shared" si="62"/>
        <v>880 (1)</v>
      </c>
      <c r="E1017">
        <v>11.074</v>
      </c>
      <c r="F1017">
        <v>11.07</v>
      </c>
      <c r="G1017">
        <f>IFERROR(VLOOKUP(F1017,'rt.comb'!$A:$B,2,FALSE),F1017)</f>
        <v>11.07</v>
      </c>
      <c r="H1017" t="str">
        <f>IFERROR(VLOOKUP(G1017,compounds!$A:$D,4,FALSE),"")</f>
        <v>dlimonene</v>
      </c>
      <c r="I1017">
        <v>16260144</v>
      </c>
      <c r="J1017" s="4">
        <f t="shared" si="60"/>
        <v>72909197</v>
      </c>
      <c r="K1017" s="4">
        <f>VLOOKUP($C1017,rosie!$B$7:$D$38,2,FALSE)</f>
        <v>2.76</v>
      </c>
      <c r="L1017" s="4">
        <f>VLOOKUP(C1017,rosie!$B$7:$F$66,5,FALSE)</f>
        <v>0.69</v>
      </c>
      <c r="M1017" s="4">
        <f>VLOOKUP($C1017,rosie!$B$7:$D$38,3,FALSE)</f>
        <v>1</v>
      </c>
      <c r="N1017" s="4" t="str">
        <f>VLOOKUP($C1017,rosie!$B$7:$E$38,4,FALSE)</f>
        <v>l</v>
      </c>
      <c r="O1017" s="4">
        <f t="shared" si="63"/>
        <v>1.2120603636066238</v>
      </c>
      <c r="P1017" s="4">
        <f>VLOOKUP(A1017,RESULTS!$A:$M,13,FALSE)</f>
        <v>1</v>
      </c>
      <c r="Q1017" s="4">
        <v>2</v>
      </c>
      <c r="R1017" s="4" t="str">
        <f>IF(VLOOKUP(C1017,rosie!B:J,8,FALSE)=0,"x_x_x_x",VLOOKUP(C1017,rosie!B:J,8,FALSE))</f>
        <v>1_5_31_2023</v>
      </c>
    </row>
    <row r="1018" spans="1:18" x14ac:dyDescent="0.2">
      <c r="A1018" t="s">
        <v>173</v>
      </c>
      <c r="C1018">
        <f t="shared" si="61"/>
        <v>880</v>
      </c>
      <c r="D1018" t="str">
        <f t="shared" si="62"/>
        <v>880 (1)</v>
      </c>
      <c r="E1018">
        <v>11.157</v>
      </c>
      <c r="F1018">
        <v>11.16</v>
      </c>
      <c r="G1018">
        <f>IFERROR(VLOOKUP(F1018,'rt.comb'!$A:$B,2,FALSE),F1018)</f>
        <v>11.15</v>
      </c>
      <c r="H1018" t="str">
        <f>IFERROR(VLOOKUP(G1018,compounds!$A:$D,4,FALSE),"")</f>
        <v>ethylhexanol</v>
      </c>
      <c r="I1018">
        <v>17464688</v>
      </c>
      <c r="J1018" s="4">
        <f t="shared" si="60"/>
        <v>72909197</v>
      </c>
      <c r="K1018" s="4">
        <f>VLOOKUP($C1018,rosie!$B$7:$D$38,2,FALSE)</f>
        <v>2.76</v>
      </c>
      <c r="L1018" s="4">
        <f>VLOOKUP(C1018,rosie!$B$7:$F$66,5,FALSE)</f>
        <v>0.69</v>
      </c>
      <c r="M1018" s="4">
        <f>VLOOKUP($C1018,rosie!$B$7:$D$38,3,FALSE)</f>
        <v>1</v>
      </c>
      <c r="N1018" s="4" t="str">
        <f>VLOOKUP($C1018,rosie!$B$7:$E$38,4,FALSE)</f>
        <v>l</v>
      </c>
      <c r="O1018" s="4">
        <f t="shared" si="63"/>
        <v>1.3018492387002378</v>
      </c>
      <c r="P1018" s="4">
        <f>VLOOKUP(A1018,RESULTS!$A:$M,13,FALSE)</f>
        <v>1</v>
      </c>
      <c r="Q1018" s="4">
        <v>2</v>
      </c>
      <c r="R1018" s="4" t="str">
        <f>IF(VLOOKUP(C1018,rosie!B:J,8,FALSE)=0,"x_x_x_x",VLOOKUP(C1018,rosie!B:J,8,FALSE))</f>
        <v>1_5_31_2023</v>
      </c>
    </row>
    <row r="1019" spans="1:18" x14ac:dyDescent="0.2">
      <c r="A1019" t="s">
        <v>173</v>
      </c>
      <c r="C1019">
        <f t="shared" si="61"/>
        <v>880</v>
      </c>
      <c r="D1019" t="str">
        <f t="shared" si="62"/>
        <v>880 (1)</v>
      </c>
      <c r="E1019">
        <v>11.587999999999999</v>
      </c>
      <c r="F1019">
        <v>11.59</v>
      </c>
      <c r="G1019">
        <f>IFERROR(VLOOKUP(F1019,'rt.comb'!$A:$B,2,FALSE),F1019)</f>
        <v>11.59</v>
      </c>
      <c r="H1019" t="str">
        <f>IFERROR(VLOOKUP(G1019,compounds!$A:$D,4,FALSE),"")</f>
        <v/>
      </c>
      <c r="I1019">
        <v>26751227</v>
      </c>
      <c r="J1019" s="4">
        <f t="shared" si="60"/>
        <v>72909197</v>
      </c>
      <c r="K1019" s="4">
        <f>VLOOKUP($C1019,rosie!$B$7:$D$38,2,FALSE)</f>
        <v>2.76</v>
      </c>
      <c r="L1019" s="4">
        <f>VLOOKUP(C1019,rosie!$B$7:$F$66,5,FALSE)</f>
        <v>0.69</v>
      </c>
      <c r="M1019" s="4">
        <f>VLOOKUP($C1019,rosie!$B$7:$D$38,3,FALSE)</f>
        <v>1</v>
      </c>
      <c r="N1019" s="4" t="str">
        <f>VLOOKUP($C1019,rosie!$B$7:$E$38,4,FALSE)</f>
        <v>l</v>
      </c>
      <c r="O1019" s="4">
        <f t="shared" si="63"/>
        <v>1.9940845495921393</v>
      </c>
      <c r="P1019" s="4">
        <f>VLOOKUP(A1019,RESULTS!$A:$M,13,FALSE)</f>
        <v>1</v>
      </c>
      <c r="Q1019" s="4">
        <v>2</v>
      </c>
      <c r="R1019" s="4" t="str">
        <f>IF(VLOOKUP(C1019,rosie!B:J,8,FALSE)=0,"x_x_x_x",VLOOKUP(C1019,rosie!B:J,8,FALSE))</f>
        <v>1_5_31_2023</v>
      </c>
    </row>
    <row r="1020" spans="1:18" x14ac:dyDescent="0.2">
      <c r="A1020" t="s">
        <v>173</v>
      </c>
      <c r="C1020">
        <f t="shared" si="61"/>
        <v>880</v>
      </c>
      <c r="D1020" t="str">
        <f t="shared" si="62"/>
        <v>880 (1)</v>
      </c>
      <c r="E1020">
        <v>11.926</v>
      </c>
      <c r="F1020">
        <v>11.93</v>
      </c>
      <c r="G1020">
        <f>IFERROR(VLOOKUP(F1020,'rt.comb'!$A:$B,2,FALSE),F1020)</f>
        <v>11.93</v>
      </c>
      <c r="H1020" t="str">
        <f>IFERROR(VLOOKUP(G1020,compounds!$A:$D,4,FALSE),"")</f>
        <v/>
      </c>
      <c r="I1020">
        <v>17355762</v>
      </c>
      <c r="J1020" s="4">
        <f t="shared" si="60"/>
        <v>72909197</v>
      </c>
      <c r="K1020" s="4">
        <f>VLOOKUP($C1020,rosie!$B$7:$D$38,2,FALSE)</f>
        <v>2.76</v>
      </c>
      <c r="L1020" s="4">
        <f>VLOOKUP(C1020,rosie!$B$7:$F$66,5,FALSE)</f>
        <v>0.69</v>
      </c>
      <c r="M1020" s="4">
        <f>VLOOKUP($C1020,rosie!$B$7:$D$38,3,FALSE)</f>
        <v>1</v>
      </c>
      <c r="N1020" s="4" t="str">
        <f>VLOOKUP($C1020,rosie!$B$7:$E$38,4,FALSE)</f>
        <v>l</v>
      </c>
      <c r="O1020" s="4">
        <f t="shared" si="63"/>
        <v>1.2937296988507618</v>
      </c>
      <c r="P1020" s="4">
        <f>VLOOKUP(A1020,RESULTS!$A:$M,13,FALSE)</f>
        <v>1</v>
      </c>
      <c r="Q1020" s="4">
        <v>2</v>
      </c>
      <c r="R1020" s="4" t="str">
        <f>IF(VLOOKUP(C1020,rosie!B:J,8,FALSE)=0,"x_x_x_x",VLOOKUP(C1020,rosie!B:J,8,FALSE))</f>
        <v>1_5_31_2023</v>
      </c>
    </row>
    <row r="1021" spans="1:18" x14ac:dyDescent="0.2">
      <c r="A1021" t="s">
        <v>173</v>
      </c>
      <c r="C1021">
        <f t="shared" si="61"/>
        <v>880</v>
      </c>
      <c r="D1021" t="str">
        <f t="shared" si="62"/>
        <v>880 (1)</v>
      </c>
      <c r="E1021">
        <v>12.287000000000001</v>
      </c>
      <c r="F1021">
        <v>12.29</v>
      </c>
      <c r="G1021">
        <f>IFERROR(VLOOKUP(F1021,'rt.comb'!$A:$B,2,FALSE),F1021)</f>
        <v>12.29</v>
      </c>
      <c r="H1021" t="str">
        <f>IFERROR(VLOOKUP(G1021,compounds!$A:$D,4,FALSE),"")</f>
        <v>acetophenone</v>
      </c>
      <c r="I1021">
        <v>34908005</v>
      </c>
      <c r="J1021" s="4">
        <f t="shared" si="60"/>
        <v>72909197</v>
      </c>
      <c r="K1021" s="4">
        <f>VLOOKUP($C1021,rosie!$B$7:$D$38,2,FALSE)</f>
        <v>2.76</v>
      </c>
      <c r="L1021" s="4">
        <f>VLOOKUP(C1021,rosie!$B$7:$F$66,5,FALSE)</f>
        <v>0.69</v>
      </c>
      <c r="M1021" s="4">
        <f>VLOOKUP($C1021,rosie!$B$7:$D$38,3,FALSE)</f>
        <v>1</v>
      </c>
      <c r="N1021" s="4" t="str">
        <f>VLOOKUP($C1021,rosie!$B$7:$E$38,4,FALSE)</f>
        <v>l</v>
      </c>
      <c r="O1021" s="4">
        <f t="shared" si="63"/>
        <v>2.6021054446431617</v>
      </c>
      <c r="P1021" s="4">
        <f>VLOOKUP(A1021,RESULTS!$A:$M,13,FALSE)</f>
        <v>1</v>
      </c>
      <c r="Q1021" s="4">
        <v>2</v>
      </c>
      <c r="R1021" s="4" t="str">
        <f>IF(VLOOKUP(C1021,rosie!B:J,8,FALSE)=0,"x_x_x_x",VLOOKUP(C1021,rosie!B:J,8,FALSE))</f>
        <v>1_5_31_2023</v>
      </c>
    </row>
    <row r="1022" spans="1:18" x14ac:dyDescent="0.2">
      <c r="A1022" t="s">
        <v>173</v>
      </c>
      <c r="C1022">
        <f t="shared" si="61"/>
        <v>880</v>
      </c>
      <c r="D1022" t="str">
        <f t="shared" si="62"/>
        <v>880 (1)</v>
      </c>
      <c r="E1022">
        <v>12.407999999999999</v>
      </c>
      <c r="F1022">
        <v>12.41</v>
      </c>
      <c r="G1022">
        <f>IFERROR(VLOOKUP(F1022,'rt.comb'!$A:$B,2,FALSE),F1022)</f>
        <v>12.41</v>
      </c>
      <c r="H1022" t="str">
        <f>IFERROR(VLOOKUP(G1022,compounds!$A:$D,4,FALSE),"")</f>
        <v/>
      </c>
      <c r="I1022">
        <v>17607765</v>
      </c>
      <c r="J1022" s="4">
        <f t="shared" si="60"/>
        <v>72909197</v>
      </c>
      <c r="K1022" s="4">
        <f>VLOOKUP($C1022,rosie!$B$7:$D$38,2,FALSE)</f>
        <v>2.76</v>
      </c>
      <c r="L1022" s="4">
        <f>VLOOKUP(C1022,rosie!$B$7:$F$66,5,FALSE)</f>
        <v>0.69</v>
      </c>
      <c r="M1022" s="4">
        <f>VLOOKUP($C1022,rosie!$B$7:$D$38,3,FALSE)</f>
        <v>1</v>
      </c>
      <c r="N1022" s="4" t="str">
        <f>VLOOKUP($C1022,rosie!$B$7:$E$38,4,FALSE)</f>
        <v>l</v>
      </c>
      <c r="O1022" s="4">
        <f t="shared" si="63"/>
        <v>1.3125144554808359</v>
      </c>
      <c r="P1022" s="4">
        <f>VLOOKUP(A1022,RESULTS!$A:$M,13,FALSE)</f>
        <v>1</v>
      </c>
      <c r="Q1022" s="4">
        <v>2</v>
      </c>
      <c r="R1022" s="4" t="str">
        <f>IF(VLOOKUP(C1022,rosie!B:J,8,FALSE)=0,"x_x_x_x",VLOOKUP(C1022,rosie!B:J,8,FALSE))</f>
        <v>1_5_31_2023</v>
      </c>
    </row>
    <row r="1023" spans="1:18" x14ac:dyDescent="0.2">
      <c r="A1023" t="s">
        <v>173</v>
      </c>
      <c r="C1023">
        <f t="shared" si="61"/>
        <v>880</v>
      </c>
      <c r="D1023" t="str">
        <f t="shared" si="62"/>
        <v>880 (1)</v>
      </c>
      <c r="E1023">
        <v>13.2</v>
      </c>
      <c r="F1023">
        <v>13.2</v>
      </c>
      <c r="G1023">
        <f>IFERROR(VLOOKUP(F1023,'rt.comb'!$A:$B,2,FALSE),F1023)</f>
        <v>13.2</v>
      </c>
      <c r="H1023" t="str">
        <f>IFERROR(VLOOKUP(G1023,compounds!$A:$D,4,FALSE),"")</f>
        <v/>
      </c>
      <c r="I1023">
        <v>19342052</v>
      </c>
      <c r="J1023" s="4">
        <f t="shared" si="60"/>
        <v>72909197</v>
      </c>
      <c r="K1023" s="4">
        <f>VLOOKUP($C1023,rosie!$B$7:$D$38,2,FALSE)</f>
        <v>2.76</v>
      </c>
      <c r="L1023" s="4">
        <f>VLOOKUP(C1023,rosie!$B$7:$F$66,5,FALSE)</f>
        <v>0.69</v>
      </c>
      <c r="M1023" s="4">
        <f>VLOOKUP($C1023,rosie!$B$7:$D$38,3,FALSE)</f>
        <v>1</v>
      </c>
      <c r="N1023" s="4" t="str">
        <f>VLOOKUP($C1023,rosie!$B$7:$E$38,4,FALSE)</f>
        <v>l</v>
      </c>
      <c r="O1023" s="4">
        <f t="shared" si="63"/>
        <v>1.4417913260803978</v>
      </c>
      <c r="P1023" s="4">
        <f>VLOOKUP(A1023,RESULTS!$A:$M,13,FALSE)</f>
        <v>1</v>
      </c>
      <c r="Q1023" s="4">
        <v>2</v>
      </c>
      <c r="R1023" s="4" t="str">
        <f>IF(VLOOKUP(C1023,rosie!B:J,8,FALSE)=0,"x_x_x_x",VLOOKUP(C1023,rosie!B:J,8,FALSE))</f>
        <v>1_5_31_2023</v>
      </c>
    </row>
    <row r="1024" spans="1:18" x14ac:dyDescent="0.2">
      <c r="A1024" t="s">
        <v>173</v>
      </c>
      <c r="C1024">
        <f t="shared" si="61"/>
        <v>880</v>
      </c>
      <c r="D1024" t="str">
        <f t="shared" si="62"/>
        <v>880 (1)</v>
      </c>
      <c r="E1024">
        <v>13.515000000000001</v>
      </c>
      <c r="F1024">
        <v>13.52</v>
      </c>
      <c r="G1024">
        <f>IFERROR(VLOOKUP(F1024,'rt.comb'!$A:$B,2,FALSE),F1024)</f>
        <v>13.51</v>
      </c>
      <c r="H1024" t="str">
        <f>IFERROR(VLOOKUP(G1024,compounds!$A:$D,4,FALSE),"")</f>
        <v>nonanal</v>
      </c>
      <c r="I1024">
        <v>563884129</v>
      </c>
      <c r="J1024" s="4">
        <f t="shared" si="60"/>
        <v>72909197</v>
      </c>
      <c r="K1024" s="4">
        <f>VLOOKUP($C1024,rosie!$B$7:$D$38,2,FALSE)</f>
        <v>2.76</v>
      </c>
      <c r="L1024" s="4">
        <f>VLOOKUP(C1024,rosie!$B$7:$F$66,5,FALSE)</f>
        <v>0.69</v>
      </c>
      <c r="M1024" s="4">
        <f>VLOOKUP($C1024,rosie!$B$7:$D$38,3,FALSE)</f>
        <v>1</v>
      </c>
      <c r="N1024" s="4" t="str">
        <f>VLOOKUP($C1024,rosie!$B$7:$E$38,4,FALSE)</f>
        <v>l</v>
      </c>
      <c r="O1024" s="4">
        <f t="shared" si="63"/>
        <v>42.032936634985788</v>
      </c>
      <c r="P1024" s="4">
        <f>VLOOKUP(A1024,RESULTS!$A:$M,13,FALSE)</f>
        <v>1</v>
      </c>
      <c r="Q1024" s="4">
        <v>2</v>
      </c>
      <c r="R1024" s="4" t="str">
        <f>IF(VLOOKUP(C1024,rosie!B:J,8,FALSE)=0,"x_x_x_x",VLOOKUP(C1024,rosie!B:J,8,FALSE))</f>
        <v>1_5_31_2023</v>
      </c>
    </row>
    <row r="1025" spans="1:18" x14ac:dyDescent="0.2">
      <c r="A1025" t="s">
        <v>173</v>
      </c>
      <c r="C1025">
        <f t="shared" si="61"/>
        <v>880</v>
      </c>
      <c r="D1025" t="str">
        <f t="shared" si="62"/>
        <v>880 (1)</v>
      </c>
      <c r="E1025">
        <v>13.887</v>
      </c>
      <c r="F1025">
        <v>13.89</v>
      </c>
      <c r="G1025">
        <f>IFERROR(VLOOKUP(F1025,'rt.comb'!$A:$B,2,FALSE),F1025)</f>
        <v>13.89</v>
      </c>
      <c r="H1025" t="str">
        <f>IFERROR(VLOOKUP(G1025,compounds!$A:$D,4,FALSE),"")</f>
        <v>edimethylnonatriene</v>
      </c>
      <c r="I1025">
        <v>70126005</v>
      </c>
      <c r="J1025" s="4">
        <f t="shared" si="60"/>
        <v>72909197</v>
      </c>
      <c r="K1025" s="4">
        <f>VLOOKUP($C1025,rosie!$B$7:$D$38,2,FALSE)</f>
        <v>2.76</v>
      </c>
      <c r="L1025" s="4">
        <f>VLOOKUP(C1025,rosie!$B$7:$F$66,5,FALSE)</f>
        <v>0.69</v>
      </c>
      <c r="M1025" s="4">
        <f>VLOOKUP($C1025,rosie!$B$7:$D$38,3,FALSE)</f>
        <v>1</v>
      </c>
      <c r="N1025" s="4" t="str">
        <f>VLOOKUP($C1025,rosie!$B$7:$E$38,4,FALSE)</f>
        <v>l</v>
      </c>
      <c r="O1025" s="4">
        <f t="shared" si="63"/>
        <v>5.2273184738449983</v>
      </c>
      <c r="P1025" s="4">
        <f>VLOOKUP(A1025,RESULTS!$A:$M,13,FALSE)</f>
        <v>1</v>
      </c>
      <c r="Q1025" s="4">
        <v>2</v>
      </c>
      <c r="R1025" s="4" t="str">
        <f>IF(VLOOKUP(C1025,rosie!B:J,8,FALSE)=0,"x_x_x_x",VLOOKUP(C1025,rosie!B:J,8,FALSE))</f>
        <v>1_5_31_2023</v>
      </c>
    </row>
    <row r="1026" spans="1:18" x14ac:dyDescent="0.2">
      <c r="A1026" t="s">
        <v>173</v>
      </c>
      <c r="C1026">
        <f t="shared" si="61"/>
        <v>880</v>
      </c>
      <c r="D1026" t="str">
        <f t="shared" si="62"/>
        <v>880 (1)</v>
      </c>
      <c r="E1026">
        <v>15.169</v>
      </c>
      <c r="F1026">
        <v>15.17</v>
      </c>
      <c r="G1026">
        <f>IFERROR(VLOOKUP(F1026,'rt.comb'!$A:$B,2,FALSE),F1026)</f>
        <v>15.16</v>
      </c>
      <c r="H1026" t="str">
        <f>IFERROR(VLOOKUP(G1026,compounds!$A:$D,4,FALSE),"")</f>
        <v/>
      </c>
      <c r="I1026">
        <v>13032630</v>
      </c>
      <c r="J1026" s="4">
        <f t="shared" ref="J1026:J1089" si="64">SUMIFS($I:$I,$A:$A,A1026,G:G,19.5)</f>
        <v>72909197</v>
      </c>
      <c r="K1026" s="4">
        <f>VLOOKUP($C1026,rosie!$B$7:$D$38,2,FALSE)</f>
        <v>2.76</v>
      </c>
      <c r="L1026" s="4">
        <f>VLOOKUP(C1026,rosie!$B$7:$F$66,5,FALSE)</f>
        <v>0.69</v>
      </c>
      <c r="M1026" s="4">
        <f>VLOOKUP($C1026,rosie!$B$7:$D$38,3,FALSE)</f>
        <v>1</v>
      </c>
      <c r="N1026" s="4" t="str">
        <f>VLOOKUP($C1026,rosie!$B$7:$E$38,4,FALSE)</f>
        <v>l</v>
      </c>
      <c r="O1026" s="4">
        <f t="shared" si="63"/>
        <v>0.97147566814602582</v>
      </c>
      <c r="P1026" s="4">
        <f>VLOOKUP(A1026,RESULTS!$A:$M,13,FALSE)</f>
        <v>1</v>
      </c>
      <c r="Q1026" s="4">
        <v>2</v>
      </c>
      <c r="R1026" s="4" t="str">
        <f>IF(VLOOKUP(C1026,rosie!B:J,8,FALSE)=0,"x_x_x_x",VLOOKUP(C1026,rosie!B:J,8,FALSE))</f>
        <v>1_5_31_2023</v>
      </c>
    </row>
    <row r="1027" spans="1:18" x14ac:dyDescent="0.2">
      <c r="A1027" t="s">
        <v>173</v>
      </c>
      <c r="C1027">
        <f t="shared" ref="C1027:C1090" si="65">VALUE(IF(B1027="",LEFT(A1027,FIND("-",A1027)-1),B1027))</f>
        <v>880</v>
      </c>
      <c r="D1027" t="str">
        <f t="shared" ref="D1027:D1090" si="66">C1027&amp;" ("&amp;M1027&amp;")"</f>
        <v>880 (1)</v>
      </c>
      <c r="E1027">
        <v>15.268000000000001</v>
      </c>
      <c r="F1027">
        <v>15.27</v>
      </c>
      <c r="G1027">
        <f>IFERROR(VLOOKUP(F1027,'rt.comb'!$A:$B,2,FALSE),F1027)</f>
        <v>15.27</v>
      </c>
      <c r="H1027" t="str">
        <f>IFERROR(VLOOKUP(G1027,compounds!$A:$D,4,FALSE),"")</f>
        <v/>
      </c>
      <c r="I1027">
        <v>11838894</v>
      </c>
      <c r="J1027" s="4">
        <f t="shared" si="64"/>
        <v>72909197</v>
      </c>
      <c r="K1027" s="4">
        <f>VLOOKUP($C1027,rosie!$B$7:$D$38,2,FALSE)</f>
        <v>2.76</v>
      </c>
      <c r="L1027" s="4">
        <f>VLOOKUP(C1027,rosie!$B$7:$F$66,5,FALSE)</f>
        <v>0.69</v>
      </c>
      <c r="M1027" s="4">
        <f>VLOOKUP($C1027,rosie!$B$7:$D$38,3,FALSE)</f>
        <v>1</v>
      </c>
      <c r="N1027" s="4" t="str">
        <f>VLOOKUP($C1027,rosie!$B$7:$E$38,4,FALSE)</f>
        <v>l</v>
      </c>
      <c r="O1027" s="4">
        <f t="shared" ref="O1027:O1090" si="67">IFERROR((30/J1027*I1027)/K1027/Q1027,0)</f>
        <v>0.8824924408012792</v>
      </c>
      <c r="P1027" s="4">
        <f>VLOOKUP(A1027,RESULTS!$A:$M,13,FALSE)</f>
        <v>1</v>
      </c>
      <c r="Q1027" s="4">
        <v>2</v>
      </c>
      <c r="R1027" s="4" t="str">
        <f>IF(VLOOKUP(C1027,rosie!B:J,8,FALSE)=0,"x_x_x_x",VLOOKUP(C1027,rosie!B:J,8,FALSE))</f>
        <v>1_5_31_2023</v>
      </c>
    </row>
    <row r="1028" spans="1:18" x14ac:dyDescent="0.2">
      <c r="A1028" t="s">
        <v>173</v>
      </c>
      <c r="C1028">
        <f t="shared" si="65"/>
        <v>880</v>
      </c>
      <c r="D1028" t="str">
        <f t="shared" si="66"/>
        <v>880 (1)</v>
      </c>
      <c r="E1028">
        <v>15.491</v>
      </c>
      <c r="F1028">
        <v>15.49</v>
      </c>
      <c r="G1028">
        <f>IFERROR(VLOOKUP(F1028,'rt.comb'!$A:$B,2,FALSE),F1028)</f>
        <v>15.49</v>
      </c>
      <c r="H1028" t="str">
        <f>IFERROR(VLOOKUP(G1028,compounds!$A:$D,4,FALSE),"")</f>
        <v>dodecanal_a</v>
      </c>
      <c r="I1028">
        <v>39785485</v>
      </c>
      <c r="J1028" s="4">
        <f t="shared" si="64"/>
        <v>72909197</v>
      </c>
      <c r="K1028" s="4">
        <f>VLOOKUP($C1028,rosie!$B$7:$D$38,2,FALSE)</f>
        <v>2.76</v>
      </c>
      <c r="L1028" s="4">
        <f>VLOOKUP(C1028,rosie!$B$7:$F$66,5,FALSE)</f>
        <v>0.69</v>
      </c>
      <c r="M1028" s="4">
        <f>VLOOKUP($C1028,rosie!$B$7:$D$38,3,FALSE)</f>
        <v>1</v>
      </c>
      <c r="N1028" s="4" t="str">
        <f>VLOOKUP($C1028,rosie!$B$7:$E$38,4,FALSE)</f>
        <v>l</v>
      </c>
      <c r="O1028" s="4">
        <f t="shared" si="67"/>
        <v>2.9656815717847196</v>
      </c>
      <c r="P1028" s="4">
        <f>VLOOKUP(A1028,RESULTS!$A:$M,13,FALSE)</f>
        <v>1</v>
      </c>
      <c r="Q1028" s="4">
        <v>2</v>
      </c>
      <c r="R1028" s="4" t="str">
        <f>IF(VLOOKUP(C1028,rosie!B:J,8,FALSE)=0,"x_x_x_x",VLOOKUP(C1028,rosie!B:J,8,FALSE))</f>
        <v>1_5_31_2023</v>
      </c>
    </row>
    <row r="1029" spans="1:18" x14ac:dyDescent="0.2">
      <c r="A1029" t="s">
        <v>173</v>
      </c>
      <c r="C1029">
        <f t="shared" si="65"/>
        <v>880</v>
      </c>
      <c r="D1029" t="str">
        <f t="shared" si="66"/>
        <v>880 (1)</v>
      </c>
      <c r="E1029">
        <v>15.704000000000001</v>
      </c>
      <c r="F1029">
        <v>15.7</v>
      </c>
      <c r="G1029">
        <f>IFERROR(VLOOKUP(F1029,'rt.comb'!$A:$B,2,FALSE),F1029)</f>
        <v>15.71</v>
      </c>
      <c r="H1029" t="str">
        <f>IFERROR(VLOOKUP(G1029,compounds!$A:$D,4,FALSE),"")</f>
        <v/>
      </c>
      <c r="I1029">
        <v>12583194</v>
      </c>
      <c r="J1029" s="4">
        <f t="shared" si="64"/>
        <v>72909197</v>
      </c>
      <c r="K1029" s="4">
        <f>VLOOKUP($C1029,rosie!$B$7:$D$38,2,FALSE)</f>
        <v>2.76</v>
      </c>
      <c r="L1029" s="4">
        <f>VLOOKUP(C1029,rosie!$B$7:$F$66,5,FALSE)</f>
        <v>0.69</v>
      </c>
      <c r="M1029" s="4">
        <f>VLOOKUP($C1029,rosie!$B$7:$D$38,3,FALSE)</f>
        <v>1</v>
      </c>
      <c r="N1029" s="4" t="str">
        <f>VLOOKUP($C1029,rosie!$B$7:$E$38,4,FALSE)</f>
        <v>l</v>
      </c>
      <c r="O1029" s="4">
        <f t="shared" si="67"/>
        <v>0.93797390078296261</v>
      </c>
      <c r="P1029" s="4">
        <f>VLOOKUP(A1029,RESULTS!$A:$M,13,FALSE)</f>
        <v>1</v>
      </c>
      <c r="Q1029" s="4">
        <v>2</v>
      </c>
      <c r="R1029" s="4" t="str">
        <f>IF(VLOOKUP(C1029,rosie!B:J,8,FALSE)=0,"x_x_x_x",VLOOKUP(C1029,rosie!B:J,8,FALSE))</f>
        <v>1_5_31_2023</v>
      </c>
    </row>
    <row r="1030" spans="1:18" x14ac:dyDescent="0.2">
      <c r="A1030" t="s">
        <v>173</v>
      </c>
      <c r="C1030">
        <f t="shared" si="65"/>
        <v>880</v>
      </c>
      <c r="D1030" t="str">
        <f t="shared" si="66"/>
        <v>880 (1)</v>
      </c>
      <c r="E1030">
        <v>16.001000000000001</v>
      </c>
      <c r="F1030">
        <v>16</v>
      </c>
      <c r="G1030">
        <f>IFERROR(VLOOKUP(F1030,'rt.comb'!$A:$B,2,FALSE),F1030)</f>
        <v>16</v>
      </c>
      <c r="H1030" t="str">
        <f>IFERROR(VLOOKUP(G1030,compounds!$A:$D,4,FALSE),"")</f>
        <v>Butanoicacidhexenylester</v>
      </c>
      <c r="I1030">
        <v>9370722</v>
      </c>
      <c r="J1030" s="4">
        <f t="shared" si="64"/>
        <v>72909197</v>
      </c>
      <c r="K1030" s="4">
        <f>VLOOKUP($C1030,rosie!$B$7:$D$38,2,FALSE)</f>
        <v>2.76</v>
      </c>
      <c r="L1030" s="4">
        <f>VLOOKUP(C1030,rosie!$B$7:$F$66,5,FALSE)</f>
        <v>0.69</v>
      </c>
      <c r="M1030" s="4">
        <f>VLOOKUP($C1030,rosie!$B$7:$D$38,3,FALSE)</f>
        <v>1</v>
      </c>
      <c r="N1030" s="4" t="str">
        <f>VLOOKUP($C1030,rosie!$B$7:$E$38,4,FALSE)</f>
        <v>l</v>
      </c>
      <c r="O1030" s="4">
        <f t="shared" si="67"/>
        <v>0.69851046304242992</v>
      </c>
      <c r="P1030" s="4">
        <f>VLOOKUP(A1030,RESULTS!$A:$M,13,FALSE)</f>
        <v>1</v>
      </c>
      <c r="Q1030" s="4">
        <v>2</v>
      </c>
      <c r="R1030" s="4" t="str">
        <f>IF(VLOOKUP(C1030,rosie!B:J,8,FALSE)=0,"x_x_x_x",VLOOKUP(C1030,rosie!B:J,8,FALSE))</f>
        <v>1_5_31_2023</v>
      </c>
    </row>
    <row r="1031" spans="1:18" x14ac:dyDescent="0.2">
      <c r="A1031" t="s">
        <v>173</v>
      </c>
      <c r="C1031">
        <f t="shared" si="65"/>
        <v>880</v>
      </c>
      <c r="D1031" t="str">
        <f t="shared" si="66"/>
        <v>880 (1)</v>
      </c>
      <c r="E1031">
        <v>16.21</v>
      </c>
      <c r="F1031">
        <v>16.21</v>
      </c>
      <c r="G1031">
        <f>IFERROR(VLOOKUP(F1031,'rt.comb'!$A:$B,2,FALSE),F1031)</f>
        <v>16.21</v>
      </c>
      <c r="H1031" t="str">
        <f>IFERROR(VLOOKUP(G1031,compounds!$A:$D,4,FALSE),"")</f>
        <v>methylsalicylate</v>
      </c>
      <c r="I1031">
        <v>36296787</v>
      </c>
      <c r="J1031" s="4">
        <f t="shared" si="64"/>
        <v>72909197</v>
      </c>
      <c r="K1031" s="4">
        <f>VLOOKUP($C1031,rosie!$B$7:$D$38,2,FALSE)</f>
        <v>2.76</v>
      </c>
      <c r="L1031" s="4">
        <f>VLOOKUP(C1031,rosie!$B$7:$F$66,5,FALSE)</f>
        <v>0.69</v>
      </c>
      <c r="M1031" s="4">
        <f>VLOOKUP($C1031,rosie!$B$7:$D$38,3,FALSE)</f>
        <v>1</v>
      </c>
      <c r="N1031" s="4" t="str">
        <f>VLOOKUP($C1031,rosie!$B$7:$E$38,4,FALSE)</f>
        <v>l</v>
      </c>
      <c r="O1031" s="4">
        <f t="shared" si="67"/>
        <v>2.7056277514499363</v>
      </c>
      <c r="P1031" s="4">
        <f>VLOOKUP(A1031,RESULTS!$A:$M,13,FALSE)</f>
        <v>1</v>
      </c>
      <c r="Q1031" s="4">
        <v>2</v>
      </c>
      <c r="R1031" s="4" t="str">
        <f>IF(VLOOKUP(C1031,rosie!B:J,8,FALSE)=0,"x_x_x_x",VLOOKUP(C1031,rosie!B:J,8,FALSE))</f>
        <v>1_5_31_2023</v>
      </c>
    </row>
    <row r="1032" spans="1:18" x14ac:dyDescent="0.2">
      <c r="A1032" t="s">
        <v>173</v>
      </c>
      <c r="C1032">
        <f t="shared" si="65"/>
        <v>880</v>
      </c>
      <c r="D1032" t="str">
        <f t="shared" si="66"/>
        <v>880 (1)</v>
      </c>
      <c r="E1032">
        <v>16.361999999999998</v>
      </c>
      <c r="F1032">
        <v>16.36</v>
      </c>
      <c r="G1032">
        <f>IFERROR(VLOOKUP(F1032,'rt.comb'!$A:$B,2,FALSE),F1032)</f>
        <v>16.36</v>
      </c>
      <c r="H1032" t="str">
        <f>IFERROR(VLOOKUP(G1032,compounds!$A:$D,4,FALSE),"")</f>
        <v>dodecane</v>
      </c>
      <c r="I1032">
        <v>14630672</v>
      </c>
      <c r="J1032" s="4">
        <f t="shared" si="64"/>
        <v>72909197</v>
      </c>
      <c r="K1032" s="4">
        <f>VLOOKUP($C1032,rosie!$B$7:$D$38,2,FALSE)</f>
        <v>2.76</v>
      </c>
      <c r="L1032" s="4">
        <f>VLOOKUP(C1032,rosie!$B$7:$F$66,5,FALSE)</f>
        <v>0.69</v>
      </c>
      <c r="M1032" s="4">
        <f>VLOOKUP($C1032,rosie!$B$7:$D$38,3,FALSE)</f>
        <v>1</v>
      </c>
      <c r="N1032" s="4" t="str">
        <f>VLOOKUP($C1032,rosie!$B$7:$E$38,4,FALSE)</f>
        <v>l</v>
      </c>
      <c r="O1032" s="4">
        <f t="shared" si="67"/>
        <v>1.0905965915264495</v>
      </c>
      <c r="P1032" s="4">
        <f>VLOOKUP(A1032,RESULTS!$A:$M,13,FALSE)</f>
        <v>1</v>
      </c>
      <c r="Q1032" s="4">
        <v>2</v>
      </c>
      <c r="R1032" s="4" t="str">
        <f>IF(VLOOKUP(C1032,rosie!B:J,8,FALSE)=0,"x_x_x_x",VLOOKUP(C1032,rosie!B:J,8,FALSE))</f>
        <v>1_5_31_2023</v>
      </c>
    </row>
    <row r="1033" spans="1:18" x14ac:dyDescent="0.2">
      <c r="A1033" t="s">
        <v>173</v>
      </c>
      <c r="C1033">
        <f t="shared" si="65"/>
        <v>880</v>
      </c>
      <c r="D1033" t="str">
        <f t="shared" si="66"/>
        <v>880 (1)</v>
      </c>
      <c r="E1033">
        <v>16.553999999999998</v>
      </c>
      <c r="F1033">
        <v>16.55</v>
      </c>
      <c r="G1033">
        <f>IFERROR(VLOOKUP(F1033,'rt.comb'!$A:$B,2,FALSE),F1033)</f>
        <v>16.55</v>
      </c>
      <c r="H1033" t="str">
        <f>IFERROR(VLOOKUP(G1033,compounds!$A:$D,4,FALSE),"")</f>
        <v>decanal</v>
      </c>
      <c r="I1033">
        <v>638489639</v>
      </c>
      <c r="J1033" s="4">
        <f t="shared" si="64"/>
        <v>72909197</v>
      </c>
      <c r="K1033" s="4">
        <f>VLOOKUP($C1033,rosie!$B$7:$D$38,2,FALSE)</f>
        <v>2.76</v>
      </c>
      <c r="L1033" s="4">
        <f>VLOOKUP(C1033,rosie!$B$7:$F$66,5,FALSE)</f>
        <v>0.69</v>
      </c>
      <c r="M1033" s="4">
        <f>VLOOKUP($C1033,rosie!$B$7:$D$38,3,FALSE)</f>
        <v>1</v>
      </c>
      <c r="N1033" s="4" t="str">
        <f>VLOOKUP($C1033,rosie!$B$7:$E$38,4,FALSE)</f>
        <v>l</v>
      </c>
      <c r="O1033" s="4">
        <f t="shared" si="67"/>
        <v>47.594165464057511</v>
      </c>
      <c r="P1033" s="4">
        <f>VLOOKUP(A1033,RESULTS!$A:$M,13,FALSE)</f>
        <v>1</v>
      </c>
      <c r="Q1033" s="4">
        <v>2</v>
      </c>
      <c r="R1033" s="4" t="str">
        <f>IF(VLOOKUP(C1033,rosie!B:J,8,FALSE)=0,"x_x_x_x",VLOOKUP(C1033,rosie!B:J,8,FALSE))</f>
        <v>1_5_31_2023</v>
      </c>
    </row>
    <row r="1034" spans="1:18" x14ac:dyDescent="0.2">
      <c r="A1034" t="s">
        <v>173</v>
      </c>
      <c r="C1034">
        <f t="shared" si="65"/>
        <v>880</v>
      </c>
      <c r="D1034" t="str">
        <f t="shared" si="66"/>
        <v>880 (1)</v>
      </c>
      <c r="E1034">
        <v>17.431999999999999</v>
      </c>
      <c r="F1034">
        <v>17.43</v>
      </c>
      <c r="G1034">
        <f>IFERROR(VLOOKUP(F1034,'rt.comb'!$A:$B,2,FALSE),F1034)</f>
        <v>17.43</v>
      </c>
      <c r="H1034" t="str">
        <f>IFERROR(VLOOKUP(G1034,compounds!$A:$D,4,FALSE),"")</f>
        <v>cisthreehexiso</v>
      </c>
      <c r="I1034">
        <v>111479253</v>
      </c>
      <c r="J1034" s="4">
        <f t="shared" si="64"/>
        <v>72909197</v>
      </c>
      <c r="K1034" s="4">
        <f>VLOOKUP($C1034,rosie!$B$7:$D$38,2,FALSE)</f>
        <v>2.76</v>
      </c>
      <c r="L1034" s="4">
        <f>VLOOKUP(C1034,rosie!$B$7:$F$66,5,FALSE)</f>
        <v>0.69</v>
      </c>
      <c r="M1034" s="4">
        <f>VLOOKUP($C1034,rosie!$B$7:$D$38,3,FALSE)</f>
        <v>1</v>
      </c>
      <c r="N1034" s="4" t="str">
        <f>VLOOKUP($C1034,rosie!$B$7:$E$38,4,FALSE)</f>
        <v>l</v>
      </c>
      <c r="O1034" s="4">
        <f t="shared" si="67"/>
        <v>8.309863917919472</v>
      </c>
      <c r="P1034" s="4">
        <f>VLOOKUP(A1034,RESULTS!$A:$M,13,FALSE)</f>
        <v>1</v>
      </c>
      <c r="Q1034" s="4">
        <v>2</v>
      </c>
      <c r="R1034" s="4" t="str">
        <f>IF(VLOOKUP(C1034,rosie!B:J,8,FALSE)=0,"x_x_x_x",VLOOKUP(C1034,rosie!B:J,8,FALSE))</f>
        <v>1_5_31_2023</v>
      </c>
    </row>
    <row r="1035" spans="1:18" x14ac:dyDescent="0.2">
      <c r="A1035" t="s">
        <v>173</v>
      </c>
      <c r="C1035">
        <f t="shared" si="65"/>
        <v>880</v>
      </c>
      <c r="D1035" t="str">
        <f t="shared" si="66"/>
        <v>880 (1)</v>
      </c>
      <c r="E1035">
        <v>17.919</v>
      </c>
      <c r="F1035">
        <v>17.920000000000002</v>
      </c>
      <c r="G1035">
        <f>IFERROR(VLOOKUP(F1035,'rt.comb'!$A:$B,2,FALSE),F1035)</f>
        <v>17.920000000000002</v>
      </c>
      <c r="H1035" t="str">
        <f>IFERROR(VLOOKUP(G1035,compounds!$A:$D,4,FALSE),"")</f>
        <v/>
      </c>
      <c r="I1035">
        <v>17582800</v>
      </c>
      <c r="J1035" s="4">
        <f t="shared" si="64"/>
        <v>72909197</v>
      </c>
      <c r="K1035" s="4">
        <f>VLOOKUP($C1035,rosie!$B$7:$D$38,2,FALSE)</f>
        <v>2.76</v>
      </c>
      <c r="L1035" s="4">
        <f>VLOOKUP(C1035,rosie!$B$7:$F$66,5,FALSE)</f>
        <v>0.69</v>
      </c>
      <c r="M1035" s="4">
        <f>VLOOKUP($C1035,rosie!$B$7:$D$38,3,FALSE)</f>
        <v>1</v>
      </c>
      <c r="N1035" s="4" t="str">
        <f>VLOOKUP($C1035,rosie!$B$7:$E$38,4,FALSE)</f>
        <v>l</v>
      </c>
      <c r="O1035" s="4">
        <f t="shared" si="67"/>
        <v>1.3106535195028128</v>
      </c>
      <c r="P1035" s="4">
        <f>VLOOKUP(A1035,RESULTS!$A:$M,13,FALSE)</f>
        <v>1</v>
      </c>
      <c r="Q1035" s="4">
        <v>2</v>
      </c>
      <c r="R1035" s="4" t="str">
        <f>IF(VLOOKUP(C1035,rosie!B:J,8,FALSE)=0,"x_x_x_x",VLOOKUP(C1035,rosie!B:J,8,FALSE))</f>
        <v>1_5_31_2023</v>
      </c>
    </row>
    <row r="1036" spans="1:18" x14ac:dyDescent="0.2">
      <c r="A1036" t="s">
        <v>173</v>
      </c>
      <c r="C1036">
        <f t="shared" si="65"/>
        <v>880</v>
      </c>
      <c r="D1036" t="str">
        <f t="shared" si="66"/>
        <v>880 (1)</v>
      </c>
      <c r="E1036">
        <v>18.177</v>
      </c>
      <c r="F1036">
        <v>18.18</v>
      </c>
      <c r="G1036">
        <f>IFERROR(VLOOKUP(F1036,'rt.comb'!$A:$B,2,FALSE),F1036)</f>
        <v>18.18</v>
      </c>
      <c r="H1036" t="str">
        <f>IFERROR(VLOOKUP(G1036,compounds!$A:$D,4,FALSE),"")</f>
        <v>methylacetophenone</v>
      </c>
      <c r="I1036">
        <v>20695209</v>
      </c>
      <c r="J1036" s="4">
        <f t="shared" si="64"/>
        <v>72909197</v>
      </c>
      <c r="K1036" s="4">
        <f>VLOOKUP($C1036,rosie!$B$7:$D$38,2,FALSE)</f>
        <v>2.76</v>
      </c>
      <c r="L1036" s="4">
        <f>VLOOKUP(C1036,rosie!$B$7:$F$66,5,FALSE)</f>
        <v>0.69</v>
      </c>
      <c r="M1036" s="4">
        <f>VLOOKUP($C1036,rosie!$B$7:$D$38,3,FALSE)</f>
        <v>1</v>
      </c>
      <c r="N1036" s="4" t="str">
        <f>VLOOKUP($C1036,rosie!$B$7:$E$38,4,FALSE)</f>
        <v>l</v>
      </c>
      <c r="O1036" s="4">
        <f t="shared" si="67"/>
        <v>1.542658081346332</v>
      </c>
      <c r="P1036" s="4">
        <f>VLOOKUP(A1036,RESULTS!$A:$M,13,FALSE)</f>
        <v>1</v>
      </c>
      <c r="Q1036" s="4">
        <v>2</v>
      </c>
      <c r="R1036" s="4" t="str">
        <f>IF(VLOOKUP(C1036,rosie!B:J,8,FALSE)=0,"x_x_x_x",VLOOKUP(C1036,rosie!B:J,8,FALSE))</f>
        <v>1_5_31_2023</v>
      </c>
    </row>
    <row r="1037" spans="1:18" x14ac:dyDescent="0.2">
      <c r="A1037" t="s">
        <v>173</v>
      </c>
      <c r="C1037">
        <f t="shared" si="65"/>
        <v>880</v>
      </c>
      <c r="D1037" t="str">
        <f t="shared" si="66"/>
        <v>880 (1)</v>
      </c>
      <c r="E1037">
        <v>18.59</v>
      </c>
      <c r="F1037">
        <v>18.59</v>
      </c>
      <c r="G1037">
        <f>IFERROR(VLOOKUP(F1037,'rt.comb'!$A:$B,2,FALSE),F1037)</f>
        <v>18.59</v>
      </c>
      <c r="H1037" t="str">
        <f>IFERROR(VLOOKUP(G1037,compounds!$A:$D,4,FALSE),"")</f>
        <v/>
      </c>
      <c r="I1037">
        <v>38546361</v>
      </c>
      <c r="J1037" s="4">
        <f t="shared" si="64"/>
        <v>72909197</v>
      </c>
      <c r="K1037" s="4">
        <f>VLOOKUP($C1037,rosie!$B$7:$D$38,2,FALSE)</f>
        <v>2.76</v>
      </c>
      <c r="L1037" s="4">
        <f>VLOOKUP(C1037,rosie!$B$7:$F$66,5,FALSE)</f>
        <v>0.69</v>
      </c>
      <c r="M1037" s="4">
        <f>VLOOKUP($C1037,rosie!$B$7:$D$38,3,FALSE)</f>
        <v>1</v>
      </c>
      <c r="N1037" s="4" t="str">
        <f>VLOOKUP($C1037,rosie!$B$7:$E$38,4,FALSE)</f>
        <v>l</v>
      </c>
      <c r="O1037" s="4">
        <f t="shared" si="67"/>
        <v>2.8733150413287962</v>
      </c>
      <c r="P1037" s="4">
        <f>VLOOKUP(A1037,RESULTS!$A:$M,13,FALSE)</f>
        <v>1</v>
      </c>
      <c r="Q1037" s="4">
        <v>2</v>
      </c>
      <c r="R1037" s="4" t="str">
        <f>IF(VLOOKUP(C1037,rosie!B:J,8,FALSE)=0,"x_x_x_x",VLOOKUP(C1037,rosie!B:J,8,FALSE))</f>
        <v>1_5_31_2023</v>
      </c>
    </row>
    <row r="1038" spans="1:18" x14ac:dyDescent="0.2">
      <c r="A1038" t="s">
        <v>173</v>
      </c>
      <c r="C1038">
        <f t="shared" si="65"/>
        <v>880</v>
      </c>
      <c r="D1038" t="str">
        <f t="shared" si="66"/>
        <v>880 (1)</v>
      </c>
      <c r="E1038">
        <v>18.690999999999999</v>
      </c>
      <c r="F1038">
        <v>18.690000000000001</v>
      </c>
      <c r="G1038">
        <f>IFERROR(VLOOKUP(F1038,'rt.comb'!$A:$B,2,FALSE),F1038)</f>
        <v>18.690000000000001</v>
      </c>
      <c r="H1038" t="str">
        <f>IFERROR(VLOOKUP(G1038,compounds!$A:$D,4,FALSE),"")</f>
        <v/>
      </c>
      <c r="I1038">
        <v>16928746</v>
      </c>
      <c r="J1038" s="4">
        <f t="shared" si="64"/>
        <v>72909197</v>
      </c>
      <c r="K1038" s="4">
        <f>VLOOKUP($C1038,rosie!$B$7:$D$38,2,FALSE)</f>
        <v>2.76</v>
      </c>
      <c r="L1038" s="4">
        <f>VLOOKUP(C1038,rosie!$B$7:$F$66,5,FALSE)</f>
        <v>0.69</v>
      </c>
      <c r="M1038" s="4">
        <f>VLOOKUP($C1038,rosie!$B$7:$D$38,3,FALSE)</f>
        <v>1</v>
      </c>
      <c r="N1038" s="4" t="str">
        <f>VLOOKUP($C1038,rosie!$B$7:$E$38,4,FALSE)</f>
        <v>l</v>
      </c>
      <c r="O1038" s="4">
        <f t="shared" si="67"/>
        <v>1.2618991585907344</v>
      </c>
      <c r="P1038" s="4">
        <f>VLOOKUP(A1038,RESULTS!$A:$M,13,FALSE)</f>
        <v>1</v>
      </c>
      <c r="Q1038" s="4">
        <v>2</v>
      </c>
      <c r="R1038" s="4" t="str">
        <f>IF(VLOOKUP(C1038,rosie!B:J,8,FALSE)=0,"x_x_x_x",VLOOKUP(C1038,rosie!B:J,8,FALSE))</f>
        <v>1_5_31_2023</v>
      </c>
    </row>
    <row r="1039" spans="1:18" x14ac:dyDescent="0.2">
      <c r="A1039" t="s">
        <v>173</v>
      </c>
      <c r="C1039">
        <f t="shared" si="65"/>
        <v>880</v>
      </c>
      <c r="D1039" t="str">
        <f t="shared" si="66"/>
        <v>880 (1)</v>
      </c>
      <c r="E1039">
        <v>18.992000000000001</v>
      </c>
      <c r="F1039">
        <v>18.989999999999998</v>
      </c>
      <c r="G1039">
        <f>IFERROR(VLOOKUP(F1039,'rt.comb'!$A:$B,2,FALSE),F1039)</f>
        <v>18.989999999999998</v>
      </c>
      <c r="H1039" t="str">
        <f>IFERROR(VLOOKUP(G1039,compounds!$A:$D,4,FALSE),"")</f>
        <v>methylnaphthalene</v>
      </c>
      <c r="I1039">
        <v>42021256</v>
      </c>
      <c r="J1039" s="4">
        <f t="shared" si="64"/>
        <v>72909197</v>
      </c>
      <c r="K1039" s="4">
        <f>VLOOKUP($C1039,rosie!$B$7:$D$38,2,FALSE)</f>
        <v>2.76</v>
      </c>
      <c r="L1039" s="4">
        <f>VLOOKUP(C1039,rosie!$B$7:$F$66,5,FALSE)</f>
        <v>0.69</v>
      </c>
      <c r="M1039" s="4">
        <f>VLOOKUP($C1039,rosie!$B$7:$D$38,3,FALSE)</f>
        <v>1</v>
      </c>
      <c r="N1039" s="4" t="str">
        <f>VLOOKUP($C1039,rosie!$B$7:$E$38,4,FALSE)</f>
        <v>l</v>
      </c>
      <c r="O1039" s="4">
        <f t="shared" si="67"/>
        <v>3.1323399612307874</v>
      </c>
      <c r="P1039" s="4">
        <f>VLOOKUP(A1039,RESULTS!$A:$M,13,FALSE)</f>
        <v>1</v>
      </c>
      <c r="Q1039" s="4">
        <v>2</v>
      </c>
      <c r="R1039" s="4" t="str">
        <f>IF(VLOOKUP(C1039,rosie!B:J,8,FALSE)=0,"x_x_x_x",VLOOKUP(C1039,rosie!B:J,8,FALSE))</f>
        <v>1_5_31_2023</v>
      </c>
    </row>
    <row r="1040" spans="1:18" x14ac:dyDescent="0.2">
      <c r="A1040" t="s">
        <v>173</v>
      </c>
      <c r="C1040">
        <f t="shared" si="65"/>
        <v>880</v>
      </c>
      <c r="D1040" t="str">
        <f t="shared" si="66"/>
        <v>880 (1)</v>
      </c>
      <c r="E1040">
        <v>19.396000000000001</v>
      </c>
      <c r="F1040">
        <v>19.399999999999999</v>
      </c>
      <c r="G1040">
        <f>IFERROR(VLOOKUP(F1040,'rt.comb'!$A:$B,2,FALSE),F1040)</f>
        <v>19.399999999999999</v>
      </c>
      <c r="H1040" t="str">
        <f>IFERROR(VLOOKUP(G1040,compounds!$A:$D,4,FALSE),"")</f>
        <v>undecanal_c</v>
      </c>
      <c r="I1040">
        <v>60682671</v>
      </c>
      <c r="J1040" s="4">
        <f t="shared" si="64"/>
        <v>72909197</v>
      </c>
      <c r="K1040" s="4">
        <f>VLOOKUP($C1040,rosie!$B$7:$D$38,2,FALSE)</f>
        <v>2.76</v>
      </c>
      <c r="L1040" s="4">
        <f>VLOOKUP(C1040,rosie!$B$7:$F$66,5,FALSE)</f>
        <v>0.69</v>
      </c>
      <c r="M1040" s="4">
        <f>VLOOKUP($C1040,rosie!$B$7:$D$38,3,FALSE)</f>
        <v>1</v>
      </c>
      <c r="N1040" s="4" t="str">
        <f>VLOOKUP($C1040,rosie!$B$7:$E$38,4,FALSE)</f>
        <v>l</v>
      </c>
      <c r="O1040" s="4">
        <f t="shared" si="67"/>
        <v>4.5233953817925059</v>
      </c>
      <c r="P1040" s="4">
        <f>VLOOKUP(A1040,RESULTS!$A:$M,13,FALSE)</f>
        <v>1</v>
      </c>
      <c r="Q1040" s="4">
        <v>2</v>
      </c>
      <c r="R1040" s="4" t="str">
        <f>IF(VLOOKUP(C1040,rosie!B:J,8,FALSE)=0,"x_x_x_x",VLOOKUP(C1040,rosie!B:J,8,FALSE))</f>
        <v>1_5_31_2023</v>
      </c>
    </row>
    <row r="1041" spans="1:18" x14ac:dyDescent="0.2">
      <c r="A1041" t="s">
        <v>173</v>
      </c>
      <c r="C1041">
        <f t="shared" si="65"/>
        <v>880</v>
      </c>
      <c r="D1041" t="str">
        <f t="shared" si="66"/>
        <v>880 (1)</v>
      </c>
      <c r="E1041">
        <v>19.451000000000001</v>
      </c>
      <c r="F1041">
        <v>19.45</v>
      </c>
      <c r="G1041">
        <f>IFERROR(VLOOKUP(F1041,'rt.comb'!$A:$B,2,FALSE),F1041)</f>
        <v>19.45</v>
      </c>
      <c r="H1041" t="str">
        <f>IFERROR(VLOOKUP(G1041,compounds!$A:$D,4,FALSE),"")</f>
        <v/>
      </c>
      <c r="I1041">
        <v>46386476</v>
      </c>
      <c r="J1041" s="4">
        <f t="shared" si="64"/>
        <v>72909197</v>
      </c>
      <c r="K1041" s="4">
        <f>VLOOKUP($C1041,rosie!$B$7:$D$38,2,FALSE)</f>
        <v>2.76</v>
      </c>
      <c r="L1041" s="4">
        <f>VLOOKUP(C1041,rosie!$B$7:$F$66,5,FALSE)</f>
        <v>0.69</v>
      </c>
      <c r="M1041" s="4">
        <f>VLOOKUP($C1041,rosie!$B$7:$D$38,3,FALSE)</f>
        <v>1</v>
      </c>
      <c r="N1041" s="4" t="str">
        <f>VLOOKUP($C1041,rosie!$B$7:$E$38,4,FALSE)</f>
        <v>l</v>
      </c>
      <c r="O1041" s="4">
        <f t="shared" si="67"/>
        <v>3.4577313071144955</v>
      </c>
      <c r="P1041" s="4">
        <f>VLOOKUP(A1041,RESULTS!$A:$M,13,FALSE)</f>
        <v>1</v>
      </c>
      <c r="Q1041" s="4">
        <v>2</v>
      </c>
      <c r="R1041" s="4" t="str">
        <f>IF(VLOOKUP(C1041,rosie!B:J,8,FALSE)=0,"x_x_x_x",VLOOKUP(C1041,rosie!B:J,8,FALSE))</f>
        <v>1_5_31_2023</v>
      </c>
    </row>
    <row r="1042" spans="1:18" x14ac:dyDescent="0.2">
      <c r="A1042" t="s">
        <v>173</v>
      </c>
      <c r="C1042">
        <f t="shared" si="65"/>
        <v>880</v>
      </c>
      <c r="D1042" t="str">
        <f t="shared" si="66"/>
        <v>880 (1)</v>
      </c>
      <c r="E1042">
        <v>19.501999999999999</v>
      </c>
      <c r="F1042">
        <v>19.5</v>
      </c>
      <c r="G1042">
        <f>IFERROR(VLOOKUP(F1042,'rt.comb'!$A:$B,2,FALSE),F1042)</f>
        <v>19.5</v>
      </c>
      <c r="H1042" t="str">
        <f>IFERROR(VLOOKUP(G1042,compounds!$A:$D,4,FALSE),"")</f>
        <v>standard</v>
      </c>
      <c r="I1042">
        <v>72909197</v>
      </c>
      <c r="J1042" s="4">
        <f t="shared" si="64"/>
        <v>72909197</v>
      </c>
      <c r="K1042" s="4">
        <f>VLOOKUP($C1042,rosie!$B$7:$D$38,2,FALSE)</f>
        <v>2.76</v>
      </c>
      <c r="L1042" s="4">
        <f>VLOOKUP(C1042,rosie!$B$7:$F$66,5,FALSE)</f>
        <v>0.69</v>
      </c>
      <c r="M1042" s="4">
        <f>VLOOKUP($C1042,rosie!$B$7:$D$38,3,FALSE)</f>
        <v>1</v>
      </c>
      <c r="N1042" s="4" t="str">
        <f>VLOOKUP($C1042,rosie!$B$7:$E$38,4,FALSE)</f>
        <v>l</v>
      </c>
      <c r="O1042" s="4">
        <f t="shared" si="67"/>
        <v>5.4347826086956523</v>
      </c>
      <c r="P1042" s="4">
        <f>VLOOKUP(A1042,RESULTS!$A:$M,13,FALSE)</f>
        <v>1</v>
      </c>
      <c r="Q1042" s="4">
        <v>2</v>
      </c>
      <c r="R1042" s="4" t="str">
        <f>IF(VLOOKUP(C1042,rosie!B:J,8,FALSE)=0,"x_x_x_x",VLOOKUP(C1042,rosie!B:J,8,FALSE))</f>
        <v>1_5_31_2023</v>
      </c>
    </row>
    <row r="1043" spans="1:18" x14ac:dyDescent="0.2">
      <c r="A1043" t="s">
        <v>173</v>
      </c>
      <c r="C1043">
        <f t="shared" si="65"/>
        <v>880</v>
      </c>
      <c r="D1043" t="str">
        <f t="shared" si="66"/>
        <v>880 (1)</v>
      </c>
      <c r="E1043">
        <v>20.132999999999999</v>
      </c>
      <c r="F1043">
        <v>20.13</v>
      </c>
      <c r="G1043">
        <f>IFERROR(VLOOKUP(F1043,'rt.comb'!$A:$B,2,FALSE),F1043)</f>
        <v>20.13</v>
      </c>
      <c r="H1043" t="str">
        <f>IFERROR(VLOOKUP(G1043,compounds!$A:$D,4,FALSE),"")</f>
        <v/>
      </c>
      <c r="I1043">
        <v>5762912</v>
      </c>
      <c r="J1043" s="4">
        <f t="shared" si="64"/>
        <v>72909197</v>
      </c>
      <c r="K1043" s="4">
        <f>VLOOKUP($C1043,rosie!$B$7:$D$38,2,FALSE)</f>
        <v>2.76</v>
      </c>
      <c r="L1043" s="4">
        <f>VLOOKUP(C1043,rosie!$B$7:$F$66,5,FALSE)</f>
        <v>0.69</v>
      </c>
      <c r="M1043" s="4">
        <f>VLOOKUP($C1043,rosie!$B$7:$D$38,3,FALSE)</f>
        <v>1</v>
      </c>
      <c r="N1043" s="4" t="str">
        <f>VLOOKUP($C1043,rosie!$B$7:$E$38,4,FALSE)</f>
        <v>l</v>
      </c>
      <c r="O1043" s="4">
        <f t="shared" si="67"/>
        <v>0.42957782010743417</v>
      </c>
      <c r="P1043" s="4">
        <f>VLOOKUP(A1043,RESULTS!$A:$M,13,FALSE)</f>
        <v>1</v>
      </c>
      <c r="Q1043" s="4">
        <v>2</v>
      </c>
      <c r="R1043" s="4" t="str">
        <f>IF(VLOOKUP(C1043,rosie!B:J,8,FALSE)=0,"x_x_x_x",VLOOKUP(C1043,rosie!B:J,8,FALSE))</f>
        <v>1_5_31_2023</v>
      </c>
    </row>
    <row r="1044" spans="1:18" x14ac:dyDescent="0.2">
      <c r="A1044" t="s">
        <v>173</v>
      </c>
      <c r="C1044">
        <f t="shared" si="65"/>
        <v>880</v>
      </c>
      <c r="D1044" t="str">
        <f t="shared" si="66"/>
        <v>880 (1)</v>
      </c>
      <c r="E1044">
        <v>20.899000000000001</v>
      </c>
      <c r="F1044">
        <v>20.9</v>
      </c>
      <c r="G1044">
        <f>IFERROR(VLOOKUP(F1044,'rt.comb'!$A:$B,2,FALSE),F1044)</f>
        <v>20.9</v>
      </c>
      <c r="H1044" t="str">
        <f>IFERROR(VLOOKUP(G1044,compounds!$A:$D,4,FALSE),"")</f>
        <v>2undecanal</v>
      </c>
      <c r="I1044">
        <v>12257814</v>
      </c>
      <c r="J1044" s="4">
        <f t="shared" si="64"/>
        <v>72909197</v>
      </c>
      <c r="K1044" s="4">
        <f>VLOOKUP($C1044,rosie!$B$7:$D$38,2,FALSE)</f>
        <v>2.76</v>
      </c>
      <c r="L1044" s="4">
        <f>VLOOKUP(C1044,rosie!$B$7:$F$66,5,FALSE)</f>
        <v>0.69</v>
      </c>
      <c r="M1044" s="4">
        <f>VLOOKUP($C1044,rosie!$B$7:$D$38,3,FALSE)</f>
        <v>1</v>
      </c>
      <c r="N1044" s="4" t="str">
        <f>VLOOKUP($C1044,rosie!$B$7:$E$38,4,FALSE)</f>
        <v>l</v>
      </c>
      <c r="O1044" s="4">
        <f t="shared" si="67"/>
        <v>0.91371949066763258</v>
      </c>
      <c r="P1044" s="4">
        <f>VLOOKUP(A1044,RESULTS!$A:$M,13,FALSE)</f>
        <v>1</v>
      </c>
      <c r="Q1044" s="4">
        <v>2</v>
      </c>
      <c r="R1044" s="4" t="str">
        <f>IF(VLOOKUP(C1044,rosie!B:J,8,FALSE)=0,"x_x_x_x",VLOOKUP(C1044,rosie!B:J,8,FALSE))</f>
        <v>1_5_31_2023</v>
      </c>
    </row>
    <row r="1045" spans="1:18" x14ac:dyDescent="0.2">
      <c r="A1045" t="s">
        <v>173</v>
      </c>
      <c r="C1045">
        <f t="shared" si="65"/>
        <v>880</v>
      </c>
      <c r="D1045" t="str">
        <f t="shared" si="66"/>
        <v>880 (1)</v>
      </c>
      <c r="E1045">
        <v>21.105</v>
      </c>
      <c r="F1045">
        <v>21.11</v>
      </c>
      <c r="G1045">
        <f>IFERROR(VLOOKUP(F1045,'rt.comb'!$A:$B,2,FALSE),F1045)</f>
        <v>21.11</v>
      </c>
      <c r="H1045" t="str">
        <f>IFERROR(VLOOKUP(G1045,compounds!$A:$D,4,FALSE),"")</f>
        <v/>
      </c>
      <c r="I1045">
        <v>9778564</v>
      </c>
      <c r="J1045" s="4">
        <f t="shared" si="64"/>
        <v>72909197</v>
      </c>
      <c r="K1045" s="4">
        <f>VLOOKUP($C1045,rosie!$B$7:$D$38,2,FALSE)</f>
        <v>2.76</v>
      </c>
      <c r="L1045" s="4">
        <f>VLOOKUP(C1045,rosie!$B$7:$F$66,5,FALSE)</f>
        <v>0.69</v>
      </c>
      <c r="M1045" s="4">
        <f>VLOOKUP($C1045,rosie!$B$7:$D$38,3,FALSE)</f>
        <v>1</v>
      </c>
      <c r="N1045" s="4" t="str">
        <f>VLOOKUP($C1045,rosie!$B$7:$E$38,4,FALSE)</f>
        <v>l</v>
      </c>
      <c r="O1045" s="4">
        <f t="shared" si="67"/>
        <v>0.72891173887455374</v>
      </c>
      <c r="P1045" s="4">
        <f>VLOOKUP(A1045,RESULTS!$A:$M,13,FALSE)</f>
        <v>1</v>
      </c>
      <c r="Q1045" s="4">
        <v>2</v>
      </c>
      <c r="R1045" s="4" t="str">
        <f>IF(VLOOKUP(C1045,rosie!B:J,8,FALSE)=0,"x_x_x_x",VLOOKUP(C1045,rosie!B:J,8,FALSE))</f>
        <v>1_5_31_2023</v>
      </c>
    </row>
    <row r="1046" spans="1:18" x14ac:dyDescent="0.2">
      <c r="A1046" t="s">
        <v>173</v>
      </c>
      <c r="C1046">
        <f t="shared" si="65"/>
        <v>880</v>
      </c>
      <c r="D1046" t="str">
        <f t="shared" si="66"/>
        <v>880 (1)</v>
      </c>
      <c r="E1046">
        <v>21.84</v>
      </c>
      <c r="F1046">
        <v>21.84</v>
      </c>
      <c r="G1046">
        <f>IFERROR(VLOOKUP(F1046,'rt.comb'!$A:$B,2,FALSE),F1046)</f>
        <v>21.84</v>
      </c>
      <c r="H1046" t="str">
        <f>IFERROR(VLOOKUP(G1046,compounds!$A:$D,4,FALSE),"")</f>
        <v>tetradecane</v>
      </c>
      <c r="I1046">
        <v>8981799</v>
      </c>
      <c r="J1046" s="4">
        <f t="shared" si="64"/>
        <v>72909197</v>
      </c>
      <c r="K1046" s="4">
        <f>VLOOKUP($C1046,rosie!$B$7:$D$38,2,FALSE)</f>
        <v>2.76</v>
      </c>
      <c r="L1046" s="4">
        <f>VLOOKUP(C1046,rosie!$B$7:$F$66,5,FALSE)</f>
        <v>0.69</v>
      </c>
      <c r="M1046" s="4">
        <f>VLOOKUP($C1046,rosie!$B$7:$D$38,3,FALSE)</f>
        <v>1</v>
      </c>
      <c r="N1046" s="4" t="str">
        <f>VLOOKUP($C1046,rosie!$B$7:$E$38,4,FALSE)</f>
        <v>l</v>
      </c>
      <c r="O1046" s="4">
        <f t="shared" si="67"/>
        <v>0.66951944347981229</v>
      </c>
      <c r="P1046" s="4">
        <f>VLOOKUP(A1046,RESULTS!$A:$M,13,FALSE)</f>
        <v>1</v>
      </c>
      <c r="Q1046" s="4">
        <v>2</v>
      </c>
      <c r="R1046" s="4" t="str">
        <f>IF(VLOOKUP(C1046,rosie!B:J,8,FALSE)=0,"x_x_x_x",VLOOKUP(C1046,rosie!B:J,8,FALSE))</f>
        <v>1_5_31_2023</v>
      </c>
    </row>
    <row r="1047" spans="1:18" x14ac:dyDescent="0.2">
      <c r="A1047" t="s">
        <v>173</v>
      </c>
      <c r="C1047">
        <f t="shared" si="65"/>
        <v>880</v>
      </c>
      <c r="D1047" t="str">
        <f t="shared" si="66"/>
        <v>880 (1)</v>
      </c>
      <c r="E1047">
        <v>22.076000000000001</v>
      </c>
      <c r="F1047">
        <v>22.08</v>
      </c>
      <c r="G1047">
        <f>IFERROR(VLOOKUP(F1047,'rt.comb'!$A:$B,2,FALSE),F1047)</f>
        <v>22.07</v>
      </c>
      <c r="H1047" t="str">
        <f>IFERROR(VLOOKUP(G1047,compounds!$A:$D,4,FALSE),"")</f>
        <v>dodecanal</v>
      </c>
      <c r="I1047">
        <v>72772680</v>
      </c>
      <c r="J1047" s="4">
        <f t="shared" si="64"/>
        <v>72909197</v>
      </c>
      <c r="K1047" s="4">
        <f>VLOOKUP($C1047,rosie!$B$7:$D$38,2,FALSE)</f>
        <v>2.76</v>
      </c>
      <c r="L1047" s="4">
        <f>VLOOKUP(C1047,rosie!$B$7:$F$66,5,FALSE)</f>
        <v>0.69</v>
      </c>
      <c r="M1047" s="4">
        <f>VLOOKUP($C1047,rosie!$B$7:$D$38,3,FALSE)</f>
        <v>1</v>
      </c>
      <c r="N1047" s="4" t="str">
        <f>VLOOKUP($C1047,rosie!$B$7:$E$38,4,FALSE)</f>
        <v>l</v>
      </c>
      <c r="O1047" s="4">
        <f t="shared" si="67"/>
        <v>5.4246063861075573</v>
      </c>
      <c r="P1047" s="4">
        <f>VLOOKUP(A1047,RESULTS!$A:$M,13,FALSE)</f>
        <v>1</v>
      </c>
      <c r="Q1047" s="4">
        <v>2</v>
      </c>
      <c r="R1047" s="4" t="str">
        <f>IF(VLOOKUP(C1047,rosie!B:J,8,FALSE)=0,"x_x_x_x",VLOOKUP(C1047,rosie!B:J,8,FALSE))</f>
        <v>1_5_31_2023</v>
      </c>
    </row>
    <row r="1048" spans="1:18" x14ac:dyDescent="0.2">
      <c r="A1048" t="s">
        <v>173</v>
      </c>
      <c r="C1048">
        <f t="shared" si="65"/>
        <v>880</v>
      </c>
      <c r="D1048" t="str">
        <f t="shared" si="66"/>
        <v>880 (1)</v>
      </c>
      <c r="E1048">
        <v>22.286999999999999</v>
      </c>
      <c r="F1048">
        <v>22.29</v>
      </c>
      <c r="G1048">
        <f>IFERROR(VLOOKUP(F1048,'rt.comb'!$A:$B,2,FALSE),F1048)</f>
        <v>22.29</v>
      </c>
      <c r="H1048" t="str">
        <f>IFERROR(VLOOKUP(G1048,compounds!$A:$D,4,FALSE),"")</f>
        <v>tetramethyldiol</v>
      </c>
      <c r="I1048">
        <v>37129344</v>
      </c>
      <c r="J1048" s="4">
        <f t="shared" si="64"/>
        <v>72909197</v>
      </c>
      <c r="K1048" s="4">
        <f>VLOOKUP($C1048,rosie!$B$7:$D$38,2,FALSE)</f>
        <v>2.76</v>
      </c>
      <c r="L1048" s="4">
        <f>VLOOKUP(C1048,rosie!$B$7:$F$66,5,FALSE)</f>
        <v>0.69</v>
      </c>
      <c r="M1048" s="4">
        <f>VLOOKUP($C1048,rosie!$B$7:$D$38,3,FALSE)</f>
        <v>1</v>
      </c>
      <c r="N1048" s="4" t="str">
        <f>VLOOKUP($C1048,rosie!$B$7:$E$38,4,FALSE)</f>
        <v>l</v>
      </c>
      <c r="O1048" s="4">
        <f t="shared" si="67"/>
        <v>2.7676880468657235</v>
      </c>
      <c r="P1048" s="4">
        <f>VLOOKUP(A1048,RESULTS!$A:$M,13,FALSE)</f>
        <v>1</v>
      </c>
      <c r="Q1048" s="4">
        <v>2</v>
      </c>
      <c r="R1048" s="4" t="str">
        <f>IF(VLOOKUP(C1048,rosie!B:J,8,FALSE)=0,"x_x_x_x",VLOOKUP(C1048,rosie!B:J,8,FALSE))</f>
        <v>1_5_31_2023</v>
      </c>
    </row>
    <row r="1049" spans="1:18" x14ac:dyDescent="0.2">
      <c r="A1049" t="s">
        <v>173</v>
      </c>
      <c r="C1049">
        <f t="shared" si="65"/>
        <v>880</v>
      </c>
      <c r="D1049" t="str">
        <f t="shared" si="66"/>
        <v>880 (1)</v>
      </c>
      <c r="E1049">
        <v>22.693999999999999</v>
      </c>
      <c r="F1049">
        <v>22.69</v>
      </c>
      <c r="G1049">
        <f>IFERROR(VLOOKUP(F1049,'rt.comb'!$A:$B,2,FALSE),F1049)</f>
        <v>22.69</v>
      </c>
      <c r="H1049" t="str">
        <f>IFERROR(VLOOKUP(G1049,compounds!$A:$D,4,FALSE),"")</f>
        <v/>
      </c>
      <c r="I1049">
        <v>10833986</v>
      </c>
      <c r="J1049" s="4">
        <f t="shared" si="64"/>
        <v>72909197</v>
      </c>
      <c r="K1049" s="4">
        <f>VLOOKUP($C1049,rosie!$B$7:$D$38,2,FALSE)</f>
        <v>2.76</v>
      </c>
      <c r="L1049" s="4">
        <f>VLOOKUP(C1049,rosie!$B$7:$F$66,5,FALSE)</f>
        <v>0.69</v>
      </c>
      <c r="M1049" s="4">
        <f>VLOOKUP($C1049,rosie!$B$7:$D$38,3,FALSE)</f>
        <v>1</v>
      </c>
      <c r="N1049" s="4" t="str">
        <f>VLOOKUP($C1049,rosie!$B$7:$E$38,4,FALSE)</f>
        <v>l</v>
      </c>
      <c r="O1049" s="4">
        <f t="shared" si="67"/>
        <v>0.80758479202084998</v>
      </c>
      <c r="P1049" s="4">
        <f>VLOOKUP(A1049,RESULTS!$A:$M,13,FALSE)</f>
        <v>1</v>
      </c>
      <c r="Q1049" s="4">
        <v>2</v>
      </c>
      <c r="R1049" s="4" t="str">
        <f>IF(VLOOKUP(C1049,rosie!B:J,8,FALSE)=0,"x_x_x_x",VLOOKUP(C1049,rosie!B:J,8,FALSE))</f>
        <v>1_5_31_2023</v>
      </c>
    </row>
    <row r="1050" spans="1:18" x14ac:dyDescent="0.2">
      <c r="A1050" t="s">
        <v>173</v>
      </c>
      <c r="C1050">
        <f t="shared" si="65"/>
        <v>880</v>
      </c>
      <c r="D1050" t="str">
        <f t="shared" si="66"/>
        <v>880 (1)</v>
      </c>
      <c r="E1050">
        <v>23.105</v>
      </c>
      <c r="F1050">
        <v>23.11</v>
      </c>
      <c r="G1050">
        <f>IFERROR(VLOOKUP(F1050,'rt.comb'!$A:$B,2,FALSE),F1050)</f>
        <v>23.11</v>
      </c>
      <c r="H1050" t="str">
        <f>IFERROR(VLOOKUP(G1050,compounds!$A:$D,4,FALSE),"")</f>
        <v/>
      </c>
      <c r="I1050">
        <v>14428722</v>
      </c>
      <c r="J1050" s="4">
        <f t="shared" si="64"/>
        <v>72909197</v>
      </c>
      <c r="K1050" s="4">
        <f>VLOOKUP($C1050,rosie!$B$7:$D$38,2,FALSE)</f>
        <v>2.76</v>
      </c>
      <c r="L1050" s="4">
        <f>VLOOKUP(C1050,rosie!$B$7:$F$66,5,FALSE)</f>
        <v>0.69</v>
      </c>
      <c r="M1050" s="4">
        <f>VLOOKUP($C1050,rosie!$B$7:$D$38,3,FALSE)</f>
        <v>1</v>
      </c>
      <c r="N1050" s="4" t="str">
        <f>VLOOKUP($C1050,rosie!$B$7:$E$38,4,FALSE)</f>
        <v>l</v>
      </c>
      <c r="O1050" s="4">
        <f t="shared" si="67"/>
        <v>1.0755428754935314</v>
      </c>
      <c r="P1050" s="4">
        <f>VLOOKUP(A1050,RESULTS!$A:$M,13,FALSE)</f>
        <v>1</v>
      </c>
      <c r="Q1050" s="4">
        <v>2</v>
      </c>
      <c r="R1050" s="4" t="str">
        <f>IF(VLOOKUP(C1050,rosie!B:J,8,FALSE)=0,"x_x_x_x",VLOOKUP(C1050,rosie!B:J,8,FALSE))</f>
        <v>1_5_31_2023</v>
      </c>
    </row>
    <row r="1051" spans="1:18" x14ac:dyDescent="0.2">
      <c r="A1051" t="s">
        <v>173</v>
      </c>
      <c r="C1051">
        <f t="shared" si="65"/>
        <v>880</v>
      </c>
      <c r="D1051" t="str">
        <f t="shared" si="66"/>
        <v>880 (1)</v>
      </c>
      <c r="E1051">
        <v>23.541</v>
      </c>
      <c r="F1051">
        <v>23.54</v>
      </c>
      <c r="G1051">
        <f>IFERROR(VLOOKUP(F1051,'rt.comb'!$A:$B,2,FALSE),F1051)</f>
        <v>23.54</v>
      </c>
      <c r="H1051" t="str">
        <f>IFERROR(VLOOKUP(G1051,compounds!$A:$D,4,FALSE),"")</f>
        <v/>
      </c>
      <c r="I1051">
        <v>28110374</v>
      </c>
      <c r="J1051" s="4">
        <f t="shared" si="64"/>
        <v>72909197</v>
      </c>
      <c r="K1051" s="4">
        <f>VLOOKUP($C1051,rosie!$B$7:$D$38,2,FALSE)</f>
        <v>2.76</v>
      </c>
      <c r="L1051" s="4">
        <f>VLOOKUP(C1051,rosie!$B$7:$F$66,5,FALSE)</f>
        <v>0.69</v>
      </c>
      <c r="M1051" s="4">
        <f>VLOOKUP($C1051,rosie!$B$7:$D$38,3,FALSE)</f>
        <v>1</v>
      </c>
      <c r="N1051" s="4" t="str">
        <f>VLOOKUP($C1051,rosie!$B$7:$E$38,4,FALSE)</f>
        <v>l</v>
      </c>
      <c r="O1051" s="4">
        <f t="shared" si="67"/>
        <v>2.0953978102259234</v>
      </c>
      <c r="P1051" s="4">
        <f>VLOOKUP(A1051,RESULTS!$A:$M,13,FALSE)</f>
        <v>1</v>
      </c>
      <c r="Q1051" s="4">
        <v>2</v>
      </c>
      <c r="R1051" s="4" t="str">
        <f>IF(VLOOKUP(C1051,rosie!B:J,8,FALSE)=0,"x_x_x_x",VLOOKUP(C1051,rosie!B:J,8,FALSE))</f>
        <v>1_5_31_2023</v>
      </c>
    </row>
    <row r="1052" spans="1:18" x14ac:dyDescent="0.2">
      <c r="A1052" t="s">
        <v>173</v>
      </c>
      <c r="C1052">
        <f t="shared" si="65"/>
        <v>880</v>
      </c>
      <c r="D1052" t="str">
        <f t="shared" si="66"/>
        <v>880 (1)</v>
      </c>
      <c r="E1052">
        <v>24.332000000000001</v>
      </c>
      <c r="F1052">
        <v>24.33</v>
      </c>
      <c r="G1052">
        <f>IFERROR(VLOOKUP(F1052,'rt.comb'!$A:$B,2,FALSE),F1052)</f>
        <v>24.33</v>
      </c>
      <c r="H1052" t="str">
        <f>IFERROR(VLOOKUP(G1052,compounds!$A:$D,4,FALSE),"")</f>
        <v>pentadecane</v>
      </c>
      <c r="I1052">
        <v>13164748</v>
      </c>
      <c r="J1052" s="4">
        <f t="shared" si="64"/>
        <v>72909197</v>
      </c>
      <c r="K1052" s="4">
        <f>VLOOKUP($C1052,rosie!$B$7:$D$38,2,FALSE)</f>
        <v>2.76</v>
      </c>
      <c r="L1052" s="4">
        <f>VLOOKUP(C1052,rosie!$B$7:$F$66,5,FALSE)</f>
        <v>0.69</v>
      </c>
      <c r="M1052" s="4">
        <f>VLOOKUP($C1052,rosie!$B$7:$D$38,3,FALSE)</f>
        <v>1</v>
      </c>
      <c r="N1052" s="4" t="str">
        <f>VLOOKUP($C1052,rosie!$B$7:$E$38,4,FALSE)</f>
        <v>l</v>
      </c>
      <c r="O1052" s="4">
        <f t="shared" si="67"/>
        <v>0.98132398136631338</v>
      </c>
      <c r="P1052" s="4">
        <f>VLOOKUP(A1052,RESULTS!$A:$M,13,FALSE)</f>
        <v>1</v>
      </c>
      <c r="Q1052" s="4">
        <v>2</v>
      </c>
      <c r="R1052" s="4" t="str">
        <f>IF(VLOOKUP(C1052,rosie!B:J,8,FALSE)=0,"x_x_x_x",VLOOKUP(C1052,rosie!B:J,8,FALSE))</f>
        <v>1_5_31_2023</v>
      </c>
    </row>
    <row r="1053" spans="1:18" x14ac:dyDescent="0.2">
      <c r="A1053" t="s">
        <v>173</v>
      </c>
      <c r="C1053">
        <f t="shared" si="65"/>
        <v>880</v>
      </c>
      <c r="D1053" t="str">
        <f t="shared" si="66"/>
        <v>880 (1)</v>
      </c>
      <c r="E1053">
        <v>24.602</v>
      </c>
      <c r="F1053">
        <v>24.6</v>
      </c>
      <c r="G1053">
        <f>IFERROR(VLOOKUP(F1053,'rt.comb'!$A:$B,2,FALSE),F1053)</f>
        <v>24.6</v>
      </c>
      <c r="H1053" t="str">
        <f>IFERROR(VLOOKUP(G1053,compounds!$A:$D,4,FALSE),"")</f>
        <v>tridecanal</v>
      </c>
      <c r="I1053">
        <v>22259699</v>
      </c>
      <c r="J1053" s="4">
        <f t="shared" si="64"/>
        <v>72909197</v>
      </c>
      <c r="K1053" s="4">
        <f>VLOOKUP($C1053,rosie!$B$7:$D$38,2,FALSE)</f>
        <v>2.76</v>
      </c>
      <c r="L1053" s="4">
        <f>VLOOKUP(C1053,rosie!$B$7:$F$66,5,FALSE)</f>
        <v>0.69</v>
      </c>
      <c r="M1053" s="4">
        <f>VLOOKUP($C1053,rosie!$B$7:$D$38,3,FALSE)</f>
        <v>1</v>
      </c>
      <c r="N1053" s="4" t="str">
        <f>VLOOKUP($C1053,rosie!$B$7:$E$38,4,FALSE)</f>
        <v>l</v>
      </c>
      <c r="O1053" s="4">
        <f t="shared" si="67"/>
        <v>1.6592779783324181</v>
      </c>
      <c r="P1053" s="4">
        <f>VLOOKUP(A1053,RESULTS!$A:$M,13,FALSE)</f>
        <v>1</v>
      </c>
      <c r="Q1053" s="4">
        <v>2</v>
      </c>
      <c r="R1053" s="4" t="str">
        <f>IF(VLOOKUP(C1053,rosie!B:J,8,FALSE)=0,"x_x_x_x",VLOOKUP(C1053,rosie!B:J,8,FALSE))</f>
        <v>1_5_31_2023</v>
      </c>
    </row>
    <row r="1054" spans="1:18" x14ac:dyDescent="0.2">
      <c r="A1054" t="s">
        <v>173</v>
      </c>
      <c r="C1054">
        <f t="shared" si="65"/>
        <v>880</v>
      </c>
      <c r="D1054" t="str">
        <f t="shared" si="66"/>
        <v>880 (1)</v>
      </c>
      <c r="E1054">
        <v>26.992000000000001</v>
      </c>
      <c r="F1054">
        <v>26.99</v>
      </c>
      <c r="G1054">
        <f>IFERROR(VLOOKUP(F1054,'rt.comb'!$A:$B,2,FALSE),F1054)</f>
        <v>26.99</v>
      </c>
      <c r="H1054" t="str">
        <f>IFERROR(VLOOKUP(G1054,compounds!$A:$D,4,FALSE),"")</f>
        <v>tetradecanal</v>
      </c>
      <c r="I1054">
        <v>15869745</v>
      </c>
      <c r="J1054" s="4">
        <f t="shared" si="64"/>
        <v>72909197</v>
      </c>
      <c r="K1054" s="4">
        <f>VLOOKUP($C1054,rosie!$B$7:$D$38,2,FALSE)</f>
        <v>2.76</v>
      </c>
      <c r="L1054" s="4">
        <f>VLOOKUP(C1054,rosie!$B$7:$F$66,5,FALSE)</f>
        <v>0.69</v>
      </c>
      <c r="M1054" s="4">
        <f>VLOOKUP($C1054,rosie!$B$7:$D$38,3,FALSE)</f>
        <v>1</v>
      </c>
      <c r="N1054" s="4" t="str">
        <f>VLOOKUP($C1054,rosie!$B$7:$E$38,4,FALSE)</f>
        <v>l</v>
      </c>
      <c r="O1054" s="4">
        <f t="shared" si="67"/>
        <v>1.1829593203506932</v>
      </c>
      <c r="P1054" s="4">
        <f>VLOOKUP(A1054,RESULTS!$A:$M,13,FALSE)</f>
        <v>1</v>
      </c>
      <c r="Q1054" s="4">
        <v>2</v>
      </c>
      <c r="R1054" s="4" t="str">
        <f>IF(VLOOKUP(C1054,rosie!B:J,8,FALSE)=0,"x_x_x_x",VLOOKUP(C1054,rosie!B:J,8,FALSE))</f>
        <v>1_5_31_2023</v>
      </c>
    </row>
    <row r="1055" spans="1:18" x14ac:dyDescent="0.2">
      <c r="A1055" t="s">
        <v>173</v>
      </c>
      <c r="C1055">
        <f t="shared" si="65"/>
        <v>880</v>
      </c>
      <c r="D1055" t="str">
        <f t="shared" si="66"/>
        <v>880 (1)</v>
      </c>
      <c r="E1055">
        <v>29.260999999999999</v>
      </c>
      <c r="F1055">
        <v>29.26</v>
      </c>
      <c r="G1055">
        <f>IFERROR(VLOOKUP(F1055,'rt.comb'!$A:$B,2,FALSE),F1055)</f>
        <v>29.26</v>
      </c>
      <c r="H1055" t="str">
        <f>IFERROR(VLOOKUP(G1055,compounds!$A:$D,4,FALSE),"")</f>
        <v>pentadecanal</v>
      </c>
      <c r="I1055">
        <v>12384130</v>
      </c>
      <c r="J1055" s="4">
        <f t="shared" si="64"/>
        <v>72909197</v>
      </c>
      <c r="K1055" s="4">
        <f>VLOOKUP($C1055,rosie!$B$7:$D$38,2,FALSE)</f>
        <v>2.76</v>
      </c>
      <c r="L1055" s="4">
        <f>VLOOKUP(C1055,rosie!$B$7:$F$66,5,FALSE)</f>
        <v>0.69</v>
      </c>
      <c r="M1055" s="4">
        <f>VLOOKUP($C1055,rosie!$B$7:$D$38,3,FALSE)</f>
        <v>1</v>
      </c>
      <c r="N1055" s="4" t="str">
        <f>VLOOKUP($C1055,rosie!$B$7:$E$38,4,FALSE)</f>
        <v>l</v>
      </c>
      <c r="O1055" s="4">
        <f t="shared" si="67"/>
        <v>0.92313531237802682</v>
      </c>
      <c r="P1055" s="4">
        <f>VLOOKUP(A1055,RESULTS!$A:$M,13,FALSE)</f>
        <v>1</v>
      </c>
      <c r="Q1055" s="4">
        <v>2</v>
      </c>
      <c r="R1055" s="4" t="str">
        <f>IF(VLOOKUP(C1055,rosie!B:J,8,FALSE)=0,"x_x_x_x",VLOOKUP(C1055,rosie!B:J,8,FALSE))</f>
        <v>1_5_31_2023</v>
      </c>
    </row>
    <row r="1056" spans="1:18" x14ac:dyDescent="0.2">
      <c r="A1056" t="s">
        <v>173</v>
      </c>
      <c r="C1056">
        <f t="shared" si="65"/>
        <v>880</v>
      </c>
      <c r="D1056" t="str">
        <f t="shared" si="66"/>
        <v>880 (1)</v>
      </c>
      <c r="E1056">
        <v>31.241</v>
      </c>
      <c r="F1056">
        <v>31.24</v>
      </c>
      <c r="G1056">
        <f>IFERROR(VLOOKUP(F1056,'rt.comb'!$A:$B,2,FALSE),F1056)</f>
        <v>31.24</v>
      </c>
      <c r="H1056" t="str">
        <f>IFERROR(VLOOKUP(G1056,compounds!$A:$D,4,FALSE),"")</f>
        <v/>
      </c>
      <c r="I1056">
        <v>61080621</v>
      </c>
      <c r="J1056" s="4">
        <f t="shared" si="64"/>
        <v>72909197</v>
      </c>
      <c r="K1056" s="4">
        <f>VLOOKUP($C1056,rosie!$B$7:$D$38,2,FALSE)</f>
        <v>2.76</v>
      </c>
      <c r="L1056" s="4">
        <f>VLOOKUP(C1056,rosie!$B$7:$F$66,5,FALSE)</f>
        <v>0.69</v>
      </c>
      <c r="M1056" s="4">
        <f>VLOOKUP($C1056,rosie!$B$7:$D$38,3,FALSE)</f>
        <v>1</v>
      </c>
      <c r="N1056" s="4" t="str">
        <f>VLOOKUP($C1056,rosie!$B$7:$E$38,4,FALSE)</f>
        <v>l</v>
      </c>
      <c r="O1056" s="4">
        <f t="shared" si="67"/>
        <v>4.5530592901623983</v>
      </c>
      <c r="P1056" s="4">
        <f>VLOOKUP(A1056,RESULTS!$A:$M,13,FALSE)</f>
        <v>1</v>
      </c>
      <c r="Q1056" s="4">
        <v>2</v>
      </c>
      <c r="R1056" s="4" t="str">
        <f>IF(VLOOKUP(C1056,rosie!B:J,8,FALSE)=0,"x_x_x_x",VLOOKUP(C1056,rosie!B:J,8,FALSE))</f>
        <v>1_5_31_2023</v>
      </c>
    </row>
    <row r="1057" spans="1:18" x14ac:dyDescent="0.2">
      <c r="A1057" t="s">
        <v>173</v>
      </c>
      <c r="C1057">
        <f t="shared" si="65"/>
        <v>880</v>
      </c>
      <c r="D1057" t="str">
        <f t="shared" si="66"/>
        <v>880 (1)</v>
      </c>
      <c r="E1057">
        <v>31.414999999999999</v>
      </c>
      <c r="F1057">
        <v>31.42</v>
      </c>
      <c r="G1057">
        <f>IFERROR(VLOOKUP(F1057,'rt.comb'!$A:$B,2,FALSE),F1057)</f>
        <v>31.42</v>
      </c>
      <c r="H1057" t="str">
        <f>IFERROR(VLOOKUP(G1057,compounds!$A:$D,4,FALSE),"")</f>
        <v/>
      </c>
      <c r="I1057">
        <v>12187762</v>
      </c>
      <c r="J1057" s="4">
        <f t="shared" si="64"/>
        <v>72909197</v>
      </c>
      <c r="K1057" s="4">
        <f>VLOOKUP($C1057,rosie!$B$7:$D$38,2,FALSE)</f>
        <v>2.76</v>
      </c>
      <c r="L1057" s="4">
        <f>VLOOKUP(C1057,rosie!$B$7:$F$66,5,FALSE)</f>
        <v>0.69</v>
      </c>
      <c r="M1057" s="4">
        <f>VLOOKUP($C1057,rosie!$B$7:$D$38,3,FALSE)</f>
        <v>1</v>
      </c>
      <c r="N1057" s="4" t="str">
        <f>VLOOKUP($C1057,rosie!$B$7:$E$38,4,FALSE)</f>
        <v>l</v>
      </c>
      <c r="O1057" s="4">
        <f t="shared" si="67"/>
        <v>0.90849768865952185</v>
      </c>
      <c r="P1057" s="4">
        <f>VLOOKUP(A1057,RESULTS!$A:$M,13,FALSE)</f>
        <v>1</v>
      </c>
      <c r="Q1057" s="4">
        <v>2</v>
      </c>
      <c r="R1057" s="4" t="str">
        <f>IF(VLOOKUP(C1057,rosie!B:J,8,FALSE)=0,"x_x_x_x",VLOOKUP(C1057,rosie!B:J,8,FALSE))</f>
        <v>1_5_31_2023</v>
      </c>
    </row>
    <row r="1058" spans="1:18" x14ac:dyDescent="0.2">
      <c r="A1058" t="s">
        <v>173</v>
      </c>
      <c r="C1058">
        <f t="shared" si="65"/>
        <v>880</v>
      </c>
      <c r="D1058" t="str">
        <f t="shared" si="66"/>
        <v>880 (1)</v>
      </c>
      <c r="E1058">
        <v>31.617999999999999</v>
      </c>
      <c r="F1058">
        <v>31.62</v>
      </c>
      <c r="G1058">
        <f>IFERROR(VLOOKUP(F1058,'rt.comb'!$A:$B,2,FALSE),F1058)</f>
        <v>31.62</v>
      </c>
      <c r="H1058" t="str">
        <f>IFERROR(VLOOKUP(G1058,compounds!$A:$D,4,FALSE),"")</f>
        <v/>
      </c>
      <c r="I1058">
        <v>11435469</v>
      </c>
      <c r="J1058" s="4">
        <f t="shared" si="64"/>
        <v>72909197</v>
      </c>
      <c r="K1058" s="4">
        <f>VLOOKUP($C1058,rosie!$B$7:$D$38,2,FALSE)</f>
        <v>2.76</v>
      </c>
      <c r="L1058" s="4">
        <f>VLOOKUP(C1058,rosie!$B$7:$F$66,5,FALSE)</f>
        <v>0.69</v>
      </c>
      <c r="M1058" s="4">
        <f>VLOOKUP($C1058,rosie!$B$7:$D$38,3,FALSE)</f>
        <v>1</v>
      </c>
      <c r="N1058" s="4" t="str">
        <f>VLOOKUP($C1058,rosie!$B$7:$E$38,4,FALSE)</f>
        <v>l</v>
      </c>
      <c r="O1058" s="4">
        <f t="shared" si="67"/>
        <v>0.85242041608932084</v>
      </c>
      <c r="P1058" s="4">
        <f>VLOOKUP(A1058,RESULTS!$A:$M,13,FALSE)</f>
        <v>1</v>
      </c>
      <c r="Q1058" s="4">
        <v>2</v>
      </c>
      <c r="R1058" s="4" t="str">
        <f>IF(VLOOKUP(C1058,rosie!B:J,8,FALSE)=0,"x_x_x_x",VLOOKUP(C1058,rosie!B:J,8,FALSE))</f>
        <v>1_5_31_2023</v>
      </c>
    </row>
    <row r="1059" spans="1:18" x14ac:dyDescent="0.2">
      <c r="A1059" t="s">
        <v>173</v>
      </c>
      <c r="C1059">
        <f t="shared" si="65"/>
        <v>880</v>
      </c>
      <c r="D1059" t="str">
        <f t="shared" si="66"/>
        <v>880 (1)</v>
      </c>
      <c r="E1059">
        <v>32.387999999999998</v>
      </c>
      <c r="F1059">
        <v>32.39</v>
      </c>
      <c r="G1059">
        <f>IFERROR(VLOOKUP(F1059,'rt.comb'!$A:$B,2,FALSE),F1059)</f>
        <v>32.39</v>
      </c>
      <c r="H1059" t="str">
        <f>IFERROR(VLOOKUP(G1059,compounds!$A:$D,4,FALSE),"")</f>
        <v/>
      </c>
      <c r="I1059">
        <v>13659380</v>
      </c>
      <c r="J1059" s="4">
        <f t="shared" si="64"/>
        <v>72909197</v>
      </c>
      <c r="K1059" s="4">
        <f>VLOOKUP($C1059,rosie!$B$7:$D$38,2,FALSE)</f>
        <v>2.76</v>
      </c>
      <c r="L1059" s="4">
        <f>VLOOKUP(C1059,rosie!$B$7:$F$66,5,FALSE)</f>
        <v>0.69</v>
      </c>
      <c r="M1059" s="4">
        <f>VLOOKUP($C1059,rosie!$B$7:$D$38,3,FALSE)</f>
        <v>1</v>
      </c>
      <c r="N1059" s="4" t="str">
        <f>VLOOKUP($C1059,rosie!$B$7:$E$38,4,FALSE)</f>
        <v>l</v>
      </c>
      <c r="O1059" s="4">
        <f t="shared" si="67"/>
        <v>1.0181947398154065</v>
      </c>
      <c r="P1059" s="4">
        <f>VLOOKUP(A1059,RESULTS!$A:$M,13,FALSE)</f>
        <v>1</v>
      </c>
      <c r="Q1059" s="4">
        <v>2</v>
      </c>
      <c r="R1059" s="4" t="str">
        <f>IF(VLOOKUP(C1059,rosie!B:J,8,FALSE)=0,"x_x_x_x",VLOOKUP(C1059,rosie!B:J,8,FALSE))</f>
        <v>1_5_31_2023</v>
      </c>
    </row>
    <row r="1060" spans="1:18" x14ac:dyDescent="0.2">
      <c r="A1060" t="s">
        <v>173</v>
      </c>
      <c r="C1060">
        <f t="shared" si="65"/>
        <v>880</v>
      </c>
      <c r="D1060" t="str">
        <f t="shared" si="66"/>
        <v>880 (1)</v>
      </c>
      <c r="E1060">
        <v>32.877000000000002</v>
      </c>
      <c r="F1060">
        <v>32.880000000000003</v>
      </c>
      <c r="G1060">
        <f>IFERROR(VLOOKUP(F1060,'rt.comb'!$A:$B,2,FALSE),F1060)</f>
        <v>32.880000000000003</v>
      </c>
      <c r="H1060" t="str">
        <f>IFERROR(VLOOKUP(G1060,compounds!$A:$D,4,FALSE),"")</f>
        <v>homosalate</v>
      </c>
      <c r="I1060">
        <v>214907837</v>
      </c>
      <c r="J1060" s="4">
        <f t="shared" si="64"/>
        <v>72909197</v>
      </c>
      <c r="K1060" s="4">
        <f>VLOOKUP($C1060,rosie!$B$7:$D$38,2,FALSE)</f>
        <v>2.76</v>
      </c>
      <c r="L1060" s="4">
        <f>VLOOKUP(C1060,rosie!$B$7:$F$66,5,FALSE)</f>
        <v>0.69</v>
      </c>
      <c r="M1060" s="4">
        <f>VLOOKUP($C1060,rosie!$B$7:$D$38,3,FALSE)</f>
        <v>1</v>
      </c>
      <c r="N1060" s="4" t="str">
        <f>VLOOKUP($C1060,rosie!$B$7:$E$38,4,FALSE)</f>
        <v>l</v>
      </c>
      <c r="O1060" s="4">
        <f t="shared" si="67"/>
        <v>16.019616496393454</v>
      </c>
      <c r="P1060" s="4">
        <f>VLOOKUP(A1060,RESULTS!$A:$M,13,FALSE)</f>
        <v>1</v>
      </c>
      <c r="Q1060" s="4">
        <v>2</v>
      </c>
      <c r="R1060" s="4" t="str">
        <f>IF(VLOOKUP(C1060,rosie!B:J,8,FALSE)=0,"x_x_x_x",VLOOKUP(C1060,rosie!B:J,8,FALSE))</f>
        <v>1_5_31_2023</v>
      </c>
    </row>
    <row r="1061" spans="1:18" x14ac:dyDescent="0.2">
      <c r="A1061" t="s">
        <v>173</v>
      </c>
      <c r="C1061">
        <f t="shared" si="65"/>
        <v>880</v>
      </c>
      <c r="D1061" t="str">
        <f t="shared" si="66"/>
        <v>880 (1)</v>
      </c>
      <c r="E1061">
        <v>33.795000000000002</v>
      </c>
      <c r="F1061">
        <v>33.799999999999997</v>
      </c>
      <c r="G1061">
        <f>IFERROR(VLOOKUP(F1061,'rt.comb'!$A:$B,2,FALSE),F1061)</f>
        <v>33.799999999999997</v>
      </c>
      <c r="H1061" t="str">
        <f>IFERROR(VLOOKUP(G1061,compounds!$A:$D,4,FALSE),"")</f>
        <v/>
      </c>
      <c r="I1061">
        <v>18618904</v>
      </c>
      <c r="J1061" s="4">
        <f t="shared" si="64"/>
        <v>72909197</v>
      </c>
      <c r="K1061" s="4">
        <f>VLOOKUP($C1061,rosie!$B$7:$D$38,2,FALSE)</f>
        <v>2.76</v>
      </c>
      <c r="L1061" s="4">
        <f>VLOOKUP(C1061,rosie!$B$7:$F$66,5,FALSE)</f>
        <v>0.69</v>
      </c>
      <c r="M1061" s="4">
        <f>VLOOKUP($C1061,rosie!$B$7:$D$38,3,FALSE)</f>
        <v>1</v>
      </c>
      <c r="N1061" s="4" t="str">
        <f>VLOOKUP($C1061,rosie!$B$7:$E$38,4,FALSE)</f>
        <v>l</v>
      </c>
      <c r="O1061" s="4">
        <f t="shared" si="67"/>
        <v>1.3878865742023454</v>
      </c>
      <c r="P1061" s="4">
        <f>VLOOKUP(A1061,RESULTS!$A:$M,13,FALSE)</f>
        <v>1</v>
      </c>
      <c r="Q1061" s="4">
        <v>2</v>
      </c>
      <c r="R1061" s="4" t="str">
        <f>IF(VLOOKUP(C1061,rosie!B:J,8,FALSE)=0,"x_x_x_x",VLOOKUP(C1061,rosie!B:J,8,FALSE))</f>
        <v>1_5_31_2023</v>
      </c>
    </row>
    <row r="1062" spans="1:18" x14ac:dyDescent="0.2">
      <c r="A1062" t="s">
        <v>173</v>
      </c>
      <c r="C1062">
        <f t="shared" si="65"/>
        <v>880</v>
      </c>
      <c r="D1062" t="str">
        <f t="shared" si="66"/>
        <v>880 (1)</v>
      </c>
      <c r="E1062">
        <v>34.948999999999998</v>
      </c>
      <c r="F1062">
        <v>34.950000000000003</v>
      </c>
      <c r="G1062">
        <f>IFERROR(VLOOKUP(F1062,'rt.comb'!$A:$B,2,FALSE),F1062)</f>
        <v>34.950000000000003</v>
      </c>
      <c r="H1062" t="str">
        <f>IFERROR(VLOOKUP(G1062,compounds!$A:$D,4,FALSE),"")</f>
        <v/>
      </c>
      <c r="I1062">
        <v>22308231</v>
      </c>
      <c r="J1062" s="4">
        <f t="shared" si="64"/>
        <v>72909197</v>
      </c>
      <c r="K1062" s="4">
        <f>VLOOKUP($C1062,rosie!$B$7:$D$38,2,FALSE)</f>
        <v>2.76</v>
      </c>
      <c r="L1062" s="4">
        <f>VLOOKUP(C1062,rosie!$B$7:$F$66,5,FALSE)</f>
        <v>0.69</v>
      </c>
      <c r="M1062" s="4">
        <f>VLOOKUP($C1062,rosie!$B$7:$D$38,3,FALSE)</f>
        <v>1</v>
      </c>
      <c r="N1062" s="4" t="str">
        <f>VLOOKUP($C1062,rosie!$B$7:$E$38,4,FALSE)</f>
        <v>l</v>
      </c>
      <c r="O1062" s="4">
        <f t="shared" si="67"/>
        <v>1.6628956408553672</v>
      </c>
      <c r="P1062" s="4">
        <f>VLOOKUP(A1062,RESULTS!$A:$M,13,FALSE)</f>
        <v>1</v>
      </c>
      <c r="Q1062" s="4">
        <v>2</v>
      </c>
      <c r="R1062" s="4" t="str">
        <f>IF(VLOOKUP(C1062,rosie!B:J,8,FALSE)=0,"x_x_x_x",VLOOKUP(C1062,rosie!B:J,8,FALSE))</f>
        <v>1_5_31_2023</v>
      </c>
    </row>
    <row r="1063" spans="1:18" x14ac:dyDescent="0.2">
      <c r="A1063" t="s">
        <v>173</v>
      </c>
      <c r="C1063">
        <f t="shared" si="65"/>
        <v>880</v>
      </c>
      <c r="D1063" t="str">
        <f t="shared" si="66"/>
        <v>880 (1)</v>
      </c>
      <c r="E1063">
        <v>35.131</v>
      </c>
      <c r="F1063">
        <v>35.130000000000003</v>
      </c>
      <c r="G1063">
        <f>IFERROR(VLOOKUP(F1063,'rt.comb'!$A:$B,2,FALSE),F1063)</f>
        <v>35.130000000000003</v>
      </c>
      <c r="H1063" t="str">
        <f>IFERROR(VLOOKUP(G1063,compounds!$A:$D,4,FALSE),"")</f>
        <v/>
      </c>
      <c r="I1063">
        <v>85716556</v>
      </c>
      <c r="J1063" s="4">
        <f t="shared" si="64"/>
        <v>72909197</v>
      </c>
      <c r="K1063" s="4">
        <f>VLOOKUP($C1063,rosie!$B$7:$D$38,2,FALSE)</f>
        <v>2.76</v>
      </c>
      <c r="L1063" s="4">
        <f>VLOOKUP(C1063,rosie!$B$7:$F$66,5,FALSE)</f>
        <v>0.69</v>
      </c>
      <c r="M1063" s="4">
        <f>VLOOKUP($C1063,rosie!$B$7:$D$38,3,FALSE)</f>
        <v>1</v>
      </c>
      <c r="N1063" s="4" t="str">
        <f>VLOOKUP($C1063,rosie!$B$7:$E$38,4,FALSE)</f>
        <v>l</v>
      </c>
      <c r="O1063" s="4">
        <f t="shared" si="67"/>
        <v>6.3894661715460535</v>
      </c>
      <c r="P1063" s="4">
        <f>VLOOKUP(A1063,RESULTS!$A:$M,13,FALSE)</f>
        <v>1</v>
      </c>
      <c r="Q1063" s="4">
        <v>2</v>
      </c>
      <c r="R1063" s="4" t="str">
        <f>IF(VLOOKUP(C1063,rosie!B:J,8,FALSE)=0,"x_x_x_x",VLOOKUP(C1063,rosie!B:J,8,FALSE))</f>
        <v>1_5_31_2023</v>
      </c>
    </row>
    <row r="1064" spans="1:18" x14ac:dyDescent="0.2">
      <c r="A1064" t="s">
        <v>174</v>
      </c>
      <c r="C1064">
        <f t="shared" si="65"/>
        <v>983</v>
      </c>
      <c r="D1064" t="str">
        <f t="shared" si="66"/>
        <v>983 (0)</v>
      </c>
      <c r="E1064">
        <v>4.2869999999999999</v>
      </c>
      <c r="F1064">
        <v>4.29</v>
      </c>
      <c r="G1064">
        <f>IFERROR(VLOOKUP(F1064,'rt.comb'!$A:$B,2,FALSE),F1064)</f>
        <v>4.29</v>
      </c>
      <c r="H1064" t="str">
        <f>IFERROR(VLOOKUP(G1064,compounds!$A:$D,4,FALSE),"")</f>
        <v/>
      </c>
      <c r="I1064">
        <v>12635106</v>
      </c>
      <c r="J1064" s="4">
        <f t="shared" si="64"/>
        <v>47364174</v>
      </c>
      <c r="K1064" s="4">
        <f>VLOOKUP($C1064,rosie!$B$7:$D$38,2,FALSE)</f>
        <v>5.08</v>
      </c>
      <c r="L1064" s="4">
        <f>VLOOKUP(C1064,rosie!$B$7:$F$66,5,FALSE)</f>
        <v>1.03</v>
      </c>
      <c r="M1064" s="4">
        <f>VLOOKUP($C1064,rosie!$B$7:$D$38,3,FALSE)</f>
        <v>0</v>
      </c>
      <c r="N1064" s="4" t="str">
        <f>VLOOKUP($C1064,rosie!$B$7:$E$38,4,FALSE)</f>
        <v>l</v>
      </c>
      <c r="O1064" s="4">
        <f t="shared" si="67"/>
        <v>0.78769206147810622</v>
      </c>
      <c r="P1064" s="4">
        <f>VLOOKUP(A1064,RESULTS!$A:$M,13,FALSE)</f>
        <v>1</v>
      </c>
      <c r="Q1064" s="4">
        <v>2</v>
      </c>
      <c r="R1064" s="4" t="str">
        <f>IF(VLOOKUP(C1064,rosie!B:J,8,FALSE)=0,"x_x_x_x",VLOOKUP(C1064,rosie!B:J,8,FALSE))</f>
        <v>6_5_31_2023</v>
      </c>
    </row>
    <row r="1065" spans="1:18" x14ac:dyDescent="0.2">
      <c r="A1065" t="s">
        <v>174</v>
      </c>
      <c r="C1065">
        <f t="shared" si="65"/>
        <v>983</v>
      </c>
      <c r="D1065" t="str">
        <f t="shared" si="66"/>
        <v>983 (0)</v>
      </c>
      <c r="E1065">
        <v>4.3680000000000003</v>
      </c>
      <c r="F1065">
        <v>4.37</v>
      </c>
      <c r="G1065">
        <f>IFERROR(VLOOKUP(F1065,'rt.comb'!$A:$B,2,FALSE),F1065)</f>
        <v>4.37</v>
      </c>
      <c r="H1065" t="str">
        <f>IFERROR(VLOOKUP(G1065,compounds!$A:$D,4,FALSE),"")</f>
        <v/>
      </c>
      <c r="I1065">
        <v>20758937</v>
      </c>
      <c r="J1065" s="4">
        <f t="shared" si="64"/>
        <v>47364174</v>
      </c>
      <c r="K1065" s="4">
        <f>VLOOKUP($C1065,rosie!$B$7:$D$38,2,FALSE)</f>
        <v>5.08</v>
      </c>
      <c r="L1065" s="4">
        <f>VLOOKUP(C1065,rosie!$B$7:$F$66,5,FALSE)</f>
        <v>1.03</v>
      </c>
      <c r="M1065" s="4">
        <f>VLOOKUP($C1065,rosie!$B$7:$D$38,3,FALSE)</f>
        <v>0</v>
      </c>
      <c r="N1065" s="4" t="str">
        <f>VLOOKUP($C1065,rosie!$B$7:$E$38,4,FALSE)</f>
        <v>l</v>
      </c>
      <c r="O1065" s="4">
        <f t="shared" si="67"/>
        <v>1.2941442580397926</v>
      </c>
      <c r="P1065" s="4">
        <f>VLOOKUP(A1065,RESULTS!$A:$M,13,FALSE)</f>
        <v>1</v>
      </c>
      <c r="Q1065" s="4">
        <v>2</v>
      </c>
      <c r="R1065" s="4" t="str">
        <f>IF(VLOOKUP(C1065,rosie!B:J,8,FALSE)=0,"x_x_x_x",VLOOKUP(C1065,rosie!B:J,8,FALSE))</f>
        <v>6_5_31_2023</v>
      </c>
    </row>
    <row r="1066" spans="1:18" x14ac:dyDescent="0.2">
      <c r="A1066" t="s">
        <v>174</v>
      </c>
      <c r="C1066">
        <f t="shared" si="65"/>
        <v>983</v>
      </c>
      <c r="D1066" t="str">
        <f t="shared" si="66"/>
        <v>983 (0)</v>
      </c>
      <c r="E1066">
        <v>4.8769999999999998</v>
      </c>
      <c r="F1066">
        <v>4.88</v>
      </c>
      <c r="G1066">
        <f>IFERROR(VLOOKUP(F1066,'rt.comb'!$A:$B,2,FALSE),F1066)</f>
        <v>4.88</v>
      </c>
      <c r="H1066" t="str">
        <f>IFERROR(VLOOKUP(G1066,compounds!$A:$D,4,FALSE),"")</f>
        <v/>
      </c>
      <c r="I1066">
        <v>15959020</v>
      </c>
      <c r="J1066" s="4">
        <f t="shared" si="64"/>
        <v>47364174</v>
      </c>
      <c r="K1066" s="4">
        <f>VLOOKUP($C1066,rosie!$B$7:$D$38,2,FALSE)</f>
        <v>5.08</v>
      </c>
      <c r="L1066" s="4">
        <f>VLOOKUP(C1066,rosie!$B$7:$F$66,5,FALSE)</f>
        <v>1.03</v>
      </c>
      <c r="M1066" s="4">
        <f>VLOOKUP($C1066,rosie!$B$7:$D$38,3,FALSE)</f>
        <v>0</v>
      </c>
      <c r="N1066" s="4" t="str">
        <f>VLOOKUP($C1066,rosie!$B$7:$E$38,4,FALSE)</f>
        <v>l</v>
      </c>
      <c r="O1066" s="4">
        <f t="shared" si="67"/>
        <v>0.99491000415590714</v>
      </c>
      <c r="P1066" s="4">
        <f>VLOOKUP(A1066,RESULTS!$A:$M,13,FALSE)</f>
        <v>1</v>
      </c>
      <c r="Q1066" s="4">
        <v>2</v>
      </c>
      <c r="R1066" s="4" t="str">
        <f>IF(VLOOKUP(C1066,rosie!B:J,8,FALSE)=0,"x_x_x_x",VLOOKUP(C1066,rosie!B:J,8,FALSE))</f>
        <v>6_5_31_2023</v>
      </c>
    </row>
    <row r="1067" spans="1:18" x14ac:dyDescent="0.2">
      <c r="A1067" t="s">
        <v>174</v>
      </c>
      <c r="C1067">
        <f t="shared" si="65"/>
        <v>983</v>
      </c>
      <c r="D1067" t="str">
        <f t="shared" si="66"/>
        <v>983 (0)</v>
      </c>
      <c r="E1067">
        <v>5.4260000000000002</v>
      </c>
      <c r="F1067">
        <v>5.43</v>
      </c>
      <c r="G1067">
        <f>IFERROR(VLOOKUP(F1067,'rt.comb'!$A:$B,2,FALSE),F1067)</f>
        <v>5.43</v>
      </c>
      <c r="H1067" t="str">
        <f>IFERROR(VLOOKUP(G1067,compounds!$A:$D,4,FALSE),"")</f>
        <v>hydroxymethylpentanone</v>
      </c>
      <c r="I1067">
        <v>36993933</v>
      </c>
      <c r="J1067" s="4">
        <f t="shared" si="64"/>
        <v>47364174</v>
      </c>
      <c r="K1067" s="4">
        <f>VLOOKUP($C1067,rosie!$B$7:$D$38,2,FALSE)</f>
        <v>5.08</v>
      </c>
      <c r="L1067" s="4">
        <f>VLOOKUP(C1067,rosie!$B$7:$F$66,5,FALSE)</f>
        <v>1.03</v>
      </c>
      <c r="M1067" s="4">
        <f>VLOOKUP($C1067,rosie!$B$7:$D$38,3,FALSE)</f>
        <v>0</v>
      </c>
      <c r="N1067" s="4" t="str">
        <f>VLOOKUP($C1067,rosie!$B$7:$E$38,4,FALSE)</f>
        <v>l</v>
      </c>
      <c r="O1067" s="4">
        <f t="shared" si="67"/>
        <v>2.3062590331219175</v>
      </c>
      <c r="P1067" s="4">
        <f>VLOOKUP(A1067,RESULTS!$A:$M,13,FALSE)</f>
        <v>1</v>
      </c>
      <c r="Q1067" s="4">
        <v>2</v>
      </c>
      <c r="R1067" s="4" t="str">
        <f>IF(VLOOKUP(C1067,rosie!B:J,8,FALSE)=0,"x_x_x_x",VLOOKUP(C1067,rosie!B:J,8,FALSE))</f>
        <v>6_5_31_2023</v>
      </c>
    </row>
    <row r="1068" spans="1:18" x14ac:dyDescent="0.2">
      <c r="A1068" t="s">
        <v>174</v>
      </c>
      <c r="C1068">
        <f t="shared" si="65"/>
        <v>983</v>
      </c>
      <c r="D1068" t="str">
        <f t="shared" si="66"/>
        <v>983 (0)</v>
      </c>
      <c r="E1068">
        <v>5.76</v>
      </c>
      <c r="F1068">
        <v>5.76</v>
      </c>
      <c r="G1068">
        <f>IFERROR(VLOOKUP(F1068,'rt.comb'!$A:$B,2,FALSE),F1068)</f>
        <v>5.76</v>
      </c>
      <c r="H1068" t="str">
        <f>IFERROR(VLOOKUP(G1068,compounds!$A:$D,4,FALSE),"")</f>
        <v>zhexenol</v>
      </c>
      <c r="I1068">
        <v>385426814</v>
      </c>
      <c r="J1068" s="4">
        <f t="shared" si="64"/>
        <v>47364174</v>
      </c>
      <c r="K1068" s="4">
        <f>VLOOKUP($C1068,rosie!$B$7:$D$38,2,FALSE)</f>
        <v>5.08</v>
      </c>
      <c r="L1068" s="4">
        <f>VLOOKUP(C1068,rosie!$B$7:$F$66,5,FALSE)</f>
        <v>1.03</v>
      </c>
      <c r="M1068" s="4">
        <f>VLOOKUP($C1068,rosie!$B$7:$D$38,3,FALSE)</f>
        <v>0</v>
      </c>
      <c r="N1068" s="4" t="str">
        <f>VLOOKUP($C1068,rosie!$B$7:$E$38,4,FALSE)</f>
        <v>l</v>
      </c>
      <c r="O1068" s="4">
        <f t="shared" si="67"/>
        <v>24.028104051410303</v>
      </c>
      <c r="P1068" s="4">
        <f>VLOOKUP(A1068,RESULTS!$A:$M,13,FALSE)</f>
        <v>1</v>
      </c>
      <c r="Q1068" s="4">
        <v>2</v>
      </c>
      <c r="R1068" s="4" t="str">
        <f>IF(VLOOKUP(C1068,rosie!B:J,8,FALSE)=0,"x_x_x_x",VLOOKUP(C1068,rosie!B:J,8,FALSE))</f>
        <v>6_5_31_2023</v>
      </c>
    </row>
    <row r="1069" spans="1:18" x14ac:dyDescent="0.2">
      <c r="A1069" t="s">
        <v>174</v>
      </c>
      <c r="C1069">
        <f t="shared" si="65"/>
        <v>983</v>
      </c>
      <c r="D1069" t="str">
        <f t="shared" si="66"/>
        <v>983 (0)</v>
      </c>
      <c r="E1069">
        <v>6.1159999999999997</v>
      </c>
      <c r="F1069">
        <v>6.12</v>
      </c>
      <c r="G1069">
        <f>IFERROR(VLOOKUP(F1069,'rt.comb'!$A:$B,2,FALSE),F1069)</f>
        <v>6.11</v>
      </c>
      <c r="H1069" t="str">
        <f>IFERROR(VLOOKUP(G1069,compounds!$A:$D,4,FALSE),"")</f>
        <v/>
      </c>
      <c r="I1069">
        <v>18382791</v>
      </c>
      <c r="J1069" s="4">
        <f t="shared" si="64"/>
        <v>47364174</v>
      </c>
      <c r="K1069" s="4">
        <f>VLOOKUP($C1069,rosie!$B$7:$D$38,2,FALSE)</f>
        <v>5.08</v>
      </c>
      <c r="L1069" s="4">
        <f>VLOOKUP(C1069,rosie!$B$7:$F$66,5,FALSE)</f>
        <v>1.03</v>
      </c>
      <c r="M1069" s="4">
        <f>VLOOKUP($C1069,rosie!$B$7:$D$38,3,FALSE)</f>
        <v>0</v>
      </c>
      <c r="N1069" s="4" t="str">
        <f>VLOOKUP($C1069,rosie!$B$7:$E$38,4,FALSE)</f>
        <v>l</v>
      </c>
      <c r="O1069" s="4">
        <f t="shared" si="67"/>
        <v>1.1460116391988462</v>
      </c>
      <c r="P1069" s="4">
        <f>VLOOKUP(A1069,RESULTS!$A:$M,13,FALSE)</f>
        <v>1</v>
      </c>
      <c r="Q1069" s="4">
        <v>2</v>
      </c>
      <c r="R1069" s="4" t="str">
        <f>IF(VLOOKUP(C1069,rosie!B:J,8,FALSE)=0,"x_x_x_x",VLOOKUP(C1069,rosie!B:J,8,FALSE))</f>
        <v>6_5_31_2023</v>
      </c>
    </row>
    <row r="1070" spans="1:18" x14ac:dyDescent="0.2">
      <c r="A1070" t="s">
        <v>174</v>
      </c>
      <c r="C1070">
        <f t="shared" si="65"/>
        <v>983</v>
      </c>
      <c r="D1070" t="str">
        <f t="shared" si="66"/>
        <v>983 (0)</v>
      </c>
      <c r="E1070">
        <v>6.7249999999999996</v>
      </c>
      <c r="F1070">
        <v>6.73</v>
      </c>
      <c r="G1070">
        <f>IFERROR(VLOOKUP(F1070,'rt.comb'!$A:$B,2,FALSE),F1070)</f>
        <v>6.73</v>
      </c>
      <c r="H1070" t="str">
        <f>IFERROR(VLOOKUP(G1070,compounds!$A:$D,4,FALSE),"")</f>
        <v/>
      </c>
      <c r="I1070">
        <v>7458008</v>
      </c>
      <c r="J1070" s="4">
        <f t="shared" si="64"/>
        <v>47364174</v>
      </c>
      <c r="K1070" s="4">
        <f>VLOOKUP($C1070,rosie!$B$7:$D$38,2,FALSE)</f>
        <v>5.08</v>
      </c>
      <c r="L1070" s="4">
        <f>VLOOKUP(C1070,rosie!$B$7:$F$66,5,FALSE)</f>
        <v>1.03</v>
      </c>
      <c r="M1070" s="4">
        <f>VLOOKUP($C1070,rosie!$B$7:$D$38,3,FALSE)</f>
        <v>0</v>
      </c>
      <c r="N1070" s="4" t="str">
        <f>VLOOKUP($C1070,rosie!$B$7:$E$38,4,FALSE)</f>
        <v>l</v>
      </c>
      <c r="O1070" s="4">
        <f t="shared" si="67"/>
        <v>0.46494376034836649</v>
      </c>
      <c r="P1070" s="4">
        <f>VLOOKUP(A1070,RESULTS!$A:$M,13,FALSE)</f>
        <v>1</v>
      </c>
      <c r="Q1070" s="4">
        <v>2</v>
      </c>
      <c r="R1070" s="4" t="str">
        <f>IF(VLOOKUP(C1070,rosie!B:J,8,FALSE)=0,"x_x_x_x",VLOOKUP(C1070,rosie!B:J,8,FALSE))</f>
        <v>6_5_31_2023</v>
      </c>
    </row>
    <row r="1071" spans="1:18" x14ac:dyDescent="0.2">
      <c r="A1071" t="s">
        <v>174</v>
      </c>
      <c r="C1071">
        <f t="shared" si="65"/>
        <v>983</v>
      </c>
      <c r="D1071" t="str">
        <f t="shared" si="66"/>
        <v>983 (0)</v>
      </c>
      <c r="E1071">
        <v>6.9720000000000004</v>
      </c>
      <c r="F1071">
        <v>6.97</v>
      </c>
      <c r="G1071">
        <f>IFERROR(VLOOKUP(F1071,'rt.comb'!$A:$B,2,FALSE),F1071)</f>
        <v>6.97</v>
      </c>
      <c r="H1071" t="str">
        <f>IFERROR(VLOOKUP(G1071,compounds!$A:$D,4,FALSE),"")</f>
        <v>nonane</v>
      </c>
      <c r="I1071">
        <v>11303031</v>
      </c>
      <c r="J1071" s="4">
        <f t="shared" si="64"/>
        <v>47364174</v>
      </c>
      <c r="K1071" s="4">
        <f>VLOOKUP($C1071,rosie!$B$7:$D$38,2,FALSE)</f>
        <v>5.08</v>
      </c>
      <c r="L1071" s="4">
        <f>VLOOKUP(C1071,rosie!$B$7:$F$66,5,FALSE)</f>
        <v>1.03</v>
      </c>
      <c r="M1071" s="4">
        <f>VLOOKUP($C1071,rosie!$B$7:$D$38,3,FALSE)</f>
        <v>0</v>
      </c>
      <c r="N1071" s="4" t="str">
        <f>VLOOKUP($C1071,rosie!$B$7:$E$38,4,FALSE)</f>
        <v>l</v>
      </c>
      <c r="O1071" s="4">
        <f t="shared" si="67"/>
        <v>0.70464844452756792</v>
      </c>
      <c r="P1071" s="4">
        <f>VLOOKUP(A1071,RESULTS!$A:$M,13,FALSE)</f>
        <v>1</v>
      </c>
      <c r="Q1071" s="4">
        <v>2</v>
      </c>
      <c r="R1071" s="4" t="str">
        <f>IF(VLOOKUP(C1071,rosie!B:J,8,FALSE)=0,"x_x_x_x",VLOOKUP(C1071,rosie!B:J,8,FALSE))</f>
        <v>6_5_31_2023</v>
      </c>
    </row>
    <row r="1072" spans="1:18" x14ac:dyDescent="0.2">
      <c r="A1072" t="s">
        <v>174</v>
      </c>
      <c r="C1072">
        <f t="shared" si="65"/>
        <v>983</v>
      </c>
      <c r="D1072" t="str">
        <f t="shared" si="66"/>
        <v>983 (0)</v>
      </c>
      <c r="E1072">
        <v>7.5129999999999999</v>
      </c>
      <c r="F1072">
        <v>7.51</v>
      </c>
      <c r="G1072">
        <f>IFERROR(VLOOKUP(F1072,'rt.comb'!$A:$B,2,FALSE),F1072)</f>
        <v>7.51</v>
      </c>
      <c r="H1072" t="str">
        <f>IFERROR(VLOOKUP(G1072,compounds!$A:$D,4,FALSE),"")</f>
        <v>cyclopentane</v>
      </c>
      <c r="I1072">
        <v>15812648</v>
      </c>
      <c r="J1072" s="4">
        <f t="shared" si="64"/>
        <v>47364174</v>
      </c>
      <c r="K1072" s="4">
        <f>VLOOKUP($C1072,rosie!$B$7:$D$38,2,FALSE)</f>
        <v>5.08</v>
      </c>
      <c r="L1072" s="4">
        <f>VLOOKUP(C1072,rosie!$B$7:$F$66,5,FALSE)</f>
        <v>1.03</v>
      </c>
      <c r="M1072" s="4">
        <f>VLOOKUP($C1072,rosie!$B$7:$D$38,3,FALSE)</f>
        <v>0</v>
      </c>
      <c r="N1072" s="4" t="str">
        <f>VLOOKUP($C1072,rosie!$B$7:$E$38,4,FALSE)</f>
        <v>l</v>
      </c>
      <c r="O1072" s="4">
        <f t="shared" si="67"/>
        <v>0.98578494715815224</v>
      </c>
      <c r="P1072" s="4">
        <f>VLOOKUP(A1072,RESULTS!$A:$M,13,FALSE)</f>
        <v>1</v>
      </c>
      <c r="Q1072" s="4">
        <v>2</v>
      </c>
      <c r="R1072" s="4" t="str">
        <f>IF(VLOOKUP(C1072,rosie!B:J,8,FALSE)=0,"x_x_x_x",VLOOKUP(C1072,rosie!B:J,8,FALSE))</f>
        <v>6_5_31_2023</v>
      </c>
    </row>
    <row r="1073" spans="1:18" x14ac:dyDescent="0.2">
      <c r="A1073" t="s">
        <v>174</v>
      </c>
      <c r="C1073">
        <f t="shared" si="65"/>
        <v>983</v>
      </c>
      <c r="D1073" t="str">
        <f t="shared" si="66"/>
        <v>983 (0)</v>
      </c>
      <c r="E1073">
        <v>8.01</v>
      </c>
      <c r="F1073">
        <v>8.01</v>
      </c>
      <c r="G1073">
        <f>IFERROR(VLOOKUP(F1073,'rt.comb'!$A:$B,2,FALSE),F1073)</f>
        <v>8.01</v>
      </c>
      <c r="H1073" t="str">
        <f>IFERROR(VLOOKUP(G1073,compounds!$A:$D,4,FALSE),"")</f>
        <v>apinene</v>
      </c>
      <c r="I1073">
        <v>9950483</v>
      </c>
      <c r="J1073" s="4">
        <f t="shared" si="64"/>
        <v>47364174</v>
      </c>
      <c r="K1073" s="4">
        <f>VLOOKUP($C1073,rosie!$B$7:$D$38,2,FALSE)</f>
        <v>5.08</v>
      </c>
      <c r="L1073" s="4">
        <f>VLOOKUP(C1073,rosie!$B$7:$F$66,5,FALSE)</f>
        <v>1.03</v>
      </c>
      <c r="M1073" s="4">
        <f>VLOOKUP($C1073,rosie!$B$7:$D$38,3,FALSE)</f>
        <v>0</v>
      </c>
      <c r="N1073" s="4" t="str">
        <f>VLOOKUP($C1073,rosie!$B$7:$E$38,4,FALSE)</f>
        <v>l</v>
      </c>
      <c r="O1073" s="4">
        <f t="shared" si="67"/>
        <v>0.62032850907407111</v>
      </c>
      <c r="P1073" s="4">
        <f>VLOOKUP(A1073,RESULTS!$A:$M,13,FALSE)</f>
        <v>1</v>
      </c>
      <c r="Q1073" s="4">
        <v>2</v>
      </c>
      <c r="R1073" s="4" t="str">
        <f>IF(VLOOKUP(C1073,rosie!B:J,8,FALSE)=0,"x_x_x_x",VLOOKUP(C1073,rosie!B:J,8,FALSE))</f>
        <v>6_5_31_2023</v>
      </c>
    </row>
    <row r="1074" spans="1:18" x14ac:dyDescent="0.2">
      <c r="A1074" t="s">
        <v>174</v>
      </c>
      <c r="C1074">
        <f t="shared" si="65"/>
        <v>983</v>
      </c>
      <c r="D1074" t="str">
        <f t="shared" si="66"/>
        <v>983 (0)</v>
      </c>
      <c r="E1074">
        <v>8.1739999999999995</v>
      </c>
      <c r="F1074">
        <v>8.17</v>
      </c>
      <c r="G1074">
        <f>IFERROR(VLOOKUP(F1074,'rt.comb'!$A:$B,2,FALSE),F1074)</f>
        <v>8.17</v>
      </c>
      <c r="H1074" t="str">
        <f>IFERROR(VLOOKUP(G1074,compounds!$A:$D,4,FALSE),"")</f>
        <v/>
      </c>
      <c r="I1074">
        <v>20377750</v>
      </c>
      <c r="J1074" s="4">
        <f t="shared" si="64"/>
        <v>47364174</v>
      </c>
      <c r="K1074" s="4">
        <f>VLOOKUP($C1074,rosie!$B$7:$D$38,2,FALSE)</f>
        <v>5.08</v>
      </c>
      <c r="L1074" s="4">
        <f>VLOOKUP(C1074,rosie!$B$7:$F$66,5,FALSE)</f>
        <v>1.03</v>
      </c>
      <c r="M1074" s="4">
        <f>VLOOKUP($C1074,rosie!$B$7:$D$38,3,FALSE)</f>
        <v>0</v>
      </c>
      <c r="N1074" s="4" t="str">
        <f>VLOOKUP($C1074,rosie!$B$7:$E$38,4,FALSE)</f>
        <v>l</v>
      </c>
      <c r="O1074" s="4">
        <f t="shared" si="67"/>
        <v>1.2703804705544597</v>
      </c>
      <c r="P1074" s="4">
        <f>VLOOKUP(A1074,RESULTS!$A:$M,13,FALSE)</f>
        <v>1</v>
      </c>
      <c r="Q1074" s="4">
        <v>2</v>
      </c>
      <c r="R1074" s="4" t="str">
        <f>IF(VLOOKUP(C1074,rosie!B:J,8,FALSE)=0,"x_x_x_x",VLOOKUP(C1074,rosie!B:J,8,FALSE))</f>
        <v>6_5_31_2023</v>
      </c>
    </row>
    <row r="1075" spans="1:18" x14ac:dyDescent="0.2">
      <c r="A1075" t="s">
        <v>174</v>
      </c>
      <c r="C1075">
        <f t="shared" si="65"/>
        <v>983</v>
      </c>
      <c r="D1075" t="str">
        <f t="shared" si="66"/>
        <v>983 (0)</v>
      </c>
      <c r="E1075">
        <v>8.4730000000000008</v>
      </c>
      <c r="F1075">
        <v>8.4700000000000006</v>
      </c>
      <c r="G1075">
        <f>IFERROR(VLOOKUP(F1075,'rt.comb'!$A:$B,2,FALSE),F1075)</f>
        <v>8.4700000000000006</v>
      </c>
      <c r="H1075" t="str">
        <f>IFERROR(VLOOKUP(G1075,compounds!$A:$D,4,FALSE),"")</f>
        <v/>
      </c>
      <c r="I1075">
        <v>9986820</v>
      </c>
      <c r="J1075" s="4">
        <f t="shared" si="64"/>
        <v>47364174</v>
      </c>
      <c r="K1075" s="4">
        <f>VLOOKUP($C1075,rosie!$B$7:$D$38,2,FALSE)</f>
        <v>5.08</v>
      </c>
      <c r="L1075" s="4">
        <f>VLOOKUP(C1075,rosie!$B$7:$F$66,5,FALSE)</f>
        <v>1.03</v>
      </c>
      <c r="M1075" s="4">
        <f>VLOOKUP($C1075,rosie!$B$7:$D$38,3,FALSE)</f>
        <v>0</v>
      </c>
      <c r="N1075" s="4" t="str">
        <f>VLOOKUP($C1075,rosie!$B$7:$E$38,4,FALSE)</f>
        <v>l</v>
      </c>
      <c r="O1075" s="4">
        <f t="shared" si="67"/>
        <v>0.62259381388733737</v>
      </c>
      <c r="P1075" s="4">
        <f>VLOOKUP(A1075,RESULTS!$A:$M,13,FALSE)</f>
        <v>1</v>
      </c>
      <c r="Q1075" s="4">
        <v>2</v>
      </c>
      <c r="R1075" s="4" t="str">
        <f>IF(VLOOKUP(C1075,rosie!B:J,8,FALSE)=0,"x_x_x_x",VLOOKUP(C1075,rosie!B:J,8,FALSE))</f>
        <v>6_5_31_2023</v>
      </c>
    </row>
    <row r="1076" spans="1:18" x14ac:dyDescent="0.2">
      <c r="A1076" t="s">
        <v>174</v>
      </c>
      <c r="C1076">
        <f t="shared" si="65"/>
        <v>983</v>
      </c>
      <c r="D1076" t="str">
        <f t="shared" si="66"/>
        <v>983 (0)</v>
      </c>
      <c r="E1076">
        <v>8.9469999999999992</v>
      </c>
      <c r="F1076">
        <v>8.9499999999999993</v>
      </c>
      <c r="G1076">
        <f>IFERROR(VLOOKUP(F1076,'rt.comb'!$A:$B,2,FALSE),F1076)</f>
        <v>8.9499999999999993</v>
      </c>
      <c r="H1076" t="str">
        <f>IFERROR(VLOOKUP(G1076,compounds!$A:$D,4,FALSE),"")</f>
        <v/>
      </c>
      <c r="I1076">
        <v>47304414</v>
      </c>
      <c r="J1076" s="4">
        <f t="shared" si="64"/>
        <v>47364174</v>
      </c>
      <c r="K1076" s="4">
        <f>VLOOKUP($C1076,rosie!$B$7:$D$38,2,FALSE)</f>
        <v>5.08</v>
      </c>
      <c r="L1076" s="4">
        <f>VLOOKUP(C1076,rosie!$B$7:$F$66,5,FALSE)</f>
        <v>1.03</v>
      </c>
      <c r="M1076" s="4">
        <f>VLOOKUP($C1076,rosie!$B$7:$D$38,3,FALSE)</f>
        <v>0</v>
      </c>
      <c r="N1076" s="4" t="str">
        <f>VLOOKUP($C1076,rosie!$B$7:$E$38,4,FALSE)</f>
        <v>l</v>
      </c>
      <c r="O1076" s="4">
        <f t="shared" si="67"/>
        <v>2.9490303746303188</v>
      </c>
      <c r="P1076" s="4">
        <f>VLOOKUP(A1076,RESULTS!$A:$M,13,FALSE)</f>
        <v>1</v>
      </c>
      <c r="Q1076" s="4">
        <v>2</v>
      </c>
      <c r="R1076" s="4" t="str">
        <f>IF(VLOOKUP(C1076,rosie!B:J,8,FALSE)=0,"x_x_x_x",VLOOKUP(C1076,rosie!B:J,8,FALSE))</f>
        <v>6_5_31_2023</v>
      </c>
    </row>
    <row r="1077" spans="1:18" x14ac:dyDescent="0.2">
      <c r="A1077" t="s">
        <v>174</v>
      </c>
      <c r="C1077">
        <f t="shared" si="65"/>
        <v>983</v>
      </c>
      <c r="D1077" t="str">
        <f t="shared" si="66"/>
        <v>983 (0)</v>
      </c>
      <c r="E1077">
        <v>9.8219999999999992</v>
      </c>
      <c r="F1077">
        <v>9.82</v>
      </c>
      <c r="G1077">
        <f>IFERROR(VLOOKUP(F1077,'rt.comb'!$A:$B,2,FALSE),F1077)</f>
        <v>9.82</v>
      </c>
      <c r="H1077" t="str">
        <f>IFERROR(VLOOKUP(G1077,compounds!$A:$D,4,FALSE),"")</f>
        <v>sixmethyl</v>
      </c>
      <c r="I1077">
        <v>12974611</v>
      </c>
      <c r="J1077" s="4">
        <f t="shared" si="64"/>
        <v>47364174</v>
      </c>
      <c r="K1077" s="4">
        <f>VLOOKUP($C1077,rosie!$B$7:$D$38,2,FALSE)</f>
        <v>5.08</v>
      </c>
      <c r="L1077" s="4">
        <f>VLOOKUP(C1077,rosie!$B$7:$F$66,5,FALSE)</f>
        <v>1.03</v>
      </c>
      <c r="M1077" s="4">
        <f>VLOOKUP($C1077,rosie!$B$7:$D$38,3,FALSE)</f>
        <v>0</v>
      </c>
      <c r="N1077" s="4" t="str">
        <f>VLOOKUP($C1077,rosie!$B$7:$E$38,4,FALSE)</f>
        <v>l</v>
      </c>
      <c r="O1077" s="4">
        <f t="shared" si="67"/>
        <v>0.80885732857852655</v>
      </c>
      <c r="P1077" s="4">
        <f>VLOOKUP(A1077,RESULTS!$A:$M,13,FALSE)</f>
        <v>1</v>
      </c>
      <c r="Q1077" s="4">
        <v>2</v>
      </c>
      <c r="R1077" s="4" t="str">
        <f>IF(VLOOKUP(C1077,rosie!B:J,8,FALSE)=0,"x_x_x_x",VLOOKUP(C1077,rosie!B:J,8,FALSE))</f>
        <v>6_5_31_2023</v>
      </c>
    </row>
    <row r="1078" spans="1:18" x14ac:dyDescent="0.2">
      <c r="A1078" t="s">
        <v>174</v>
      </c>
      <c r="C1078">
        <f t="shared" si="65"/>
        <v>983</v>
      </c>
      <c r="D1078" t="str">
        <f t="shared" si="66"/>
        <v>983 (0)</v>
      </c>
      <c r="E1078">
        <v>9.9079999999999995</v>
      </c>
      <c r="F1078">
        <v>9.91</v>
      </c>
      <c r="G1078">
        <f>IFERROR(VLOOKUP(F1078,'rt.comb'!$A:$B,2,FALSE),F1078)</f>
        <v>9.91</v>
      </c>
      <c r="H1078" t="str">
        <f>IFERROR(VLOOKUP(G1078,compounds!$A:$D,4,FALSE),"")</f>
        <v/>
      </c>
      <c r="I1078">
        <v>25084190</v>
      </c>
      <c r="J1078" s="4">
        <f t="shared" si="64"/>
        <v>47364174</v>
      </c>
      <c r="K1078" s="4">
        <f>VLOOKUP($C1078,rosie!$B$7:$D$38,2,FALSE)</f>
        <v>5.08</v>
      </c>
      <c r="L1078" s="4">
        <f>VLOOKUP(C1078,rosie!$B$7:$F$66,5,FALSE)</f>
        <v>1.03</v>
      </c>
      <c r="M1078" s="4">
        <f>VLOOKUP($C1078,rosie!$B$7:$D$38,3,FALSE)</f>
        <v>0</v>
      </c>
      <c r="N1078" s="4" t="str">
        <f>VLOOKUP($C1078,rosie!$B$7:$E$38,4,FALSE)</f>
        <v>l</v>
      </c>
      <c r="O1078" s="4">
        <f t="shared" si="67"/>
        <v>1.5637872235981634</v>
      </c>
      <c r="P1078" s="4">
        <f>VLOOKUP(A1078,RESULTS!$A:$M,13,FALSE)</f>
        <v>1</v>
      </c>
      <c r="Q1078" s="4">
        <v>2</v>
      </c>
      <c r="R1078" s="4" t="str">
        <f>IF(VLOOKUP(C1078,rosie!B:J,8,FALSE)=0,"x_x_x_x",VLOOKUP(C1078,rosie!B:J,8,FALSE))</f>
        <v>6_5_31_2023</v>
      </c>
    </row>
    <row r="1079" spans="1:18" x14ac:dyDescent="0.2">
      <c r="A1079" t="s">
        <v>174</v>
      </c>
      <c r="C1079">
        <f t="shared" si="65"/>
        <v>983</v>
      </c>
      <c r="D1079" t="str">
        <f t="shared" si="66"/>
        <v>983 (0)</v>
      </c>
      <c r="E1079">
        <v>10.313000000000001</v>
      </c>
      <c r="F1079">
        <v>10.31</v>
      </c>
      <c r="G1079">
        <f>IFERROR(VLOOKUP(F1079,'rt.comb'!$A:$B,2,FALSE),F1079)</f>
        <v>10.31</v>
      </c>
      <c r="H1079" t="str">
        <f>IFERROR(VLOOKUP(G1079,compounds!$A:$D,4,FALSE),"")</f>
        <v>octanal</v>
      </c>
      <c r="I1079">
        <v>21973111</v>
      </c>
      <c r="J1079" s="4">
        <f t="shared" si="64"/>
        <v>47364174</v>
      </c>
      <c r="K1079" s="4">
        <f>VLOOKUP($C1079,rosie!$B$7:$D$38,2,FALSE)</f>
        <v>5.08</v>
      </c>
      <c r="L1079" s="4">
        <f>VLOOKUP(C1079,rosie!$B$7:$F$66,5,FALSE)</f>
        <v>1.03</v>
      </c>
      <c r="M1079" s="4">
        <f>VLOOKUP($C1079,rosie!$B$7:$D$38,3,FALSE)</f>
        <v>0</v>
      </c>
      <c r="N1079" s="4" t="str">
        <f>VLOOKUP($C1079,rosie!$B$7:$E$38,4,FALSE)</f>
        <v>l</v>
      </c>
      <c r="O1079" s="4">
        <f t="shared" si="67"/>
        <v>1.3698377441928269</v>
      </c>
      <c r="P1079" s="4">
        <f>VLOOKUP(A1079,RESULTS!$A:$M,13,FALSE)</f>
        <v>1</v>
      </c>
      <c r="Q1079" s="4">
        <v>2</v>
      </c>
      <c r="R1079" s="4" t="str">
        <f>IF(VLOOKUP(C1079,rosie!B:J,8,FALSE)=0,"x_x_x_x",VLOOKUP(C1079,rosie!B:J,8,FALSE))</f>
        <v>6_5_31_2023</v>
      </c>
    </row>
    <row r="1080" spans="1:18" x14ac:dyDescent="0.2">
      <c r="A1080" t="s">
        <v>174</v>
      </c>
      <c r="C1080">
        <f t="shared" si="65"/>
        <v>983</v>
      </c>
      <c r="D1080" t="str">
        <f t="shared" si="66"/>
        <v>983 (0)</v>
      </c>
      <c r="E1080">
        <v>10.484</v>
      </c>
      <c r="F1080">
        <v>10.48</v>
      </c>
      <c r="G1080">
        <f>IFERROR(VLOOKUP(F1080,'rt.comb'!$A:$B,2,FALSE),F1080)</f>
        <v>10.48</v>
      </c>
      <c r="H1080" t="str">
        <f>IFERROR(VLOOKUP(G1080,compounds!$A:$D,4,FALSE),"")</f>
        <v>z3hex</v>
      </c>
      <c r="I1080">
        <v>1474642190</v>
      </c>
      <c r="J1080" s="4">
        <f t="shared" si="64"/>
        <v>47364174</v>
      </c>
      <c r="K1080" s="4">
        <f>VLOOKUP($C1080,rosie!$B$7:$D$38,2,FALSE)</f>
        <v>5.08</v>
      </c>
      <c r="L1080" s="4">
        <f>VLOOKUP(C1080,rosie!$B$7:$F$66,5,FALSE)</f>
        <v>1.03</v>
      </c>
      <c r="M1080" s="4">
        <f>VLOOKUP($C1080,rosie!$B$7:$D$38,3,FALSE)</f>
        <v>0</v>
      </c>
      <c r="N1080" s="4" t="str">
        <f>VLOOKUP($C1080,rosie!$B$7:$E$38,4,FALSE)</f>
        <v>l</v>
      </c>
      <c r="O1080" s="4">
        <f t="shared" si="67"/>
        <v>91.931476204765445</v>
      </c>
      <c r="P1080" s="4">
        <f>VLOOKUP(A1080,RESULTS!$A:$M,13,FALSE)</f>
        <v>1</v>
      </c>
      <c r="Q1080" s="4">
        <v>2</v>
      </c>
      <c r="R1080" s="4" t="str">
        <f>IF(VLOOKUP(C1080,rosie!B:J,8,FALSE)=0,"x_x_x_x",VLOOKUP(C1080,rosie!B:J,8,FALSE))</f>
        <v>6_5_31_2023</v>
      </c>
    </row>
    <row r="1081" spans="1:18" x14ac:dyDescent="0.2">
      <c r="A1081" t="s">
        <v>174</v>
      </c>
      <c r="C1081">
        <f t="shared" si="65"/>
        <v>983</v>
      </c>
      <c r="D1081" t="str">
        <f t="shared" si="66"/>
        <v>983 (0)</v>
      </c>
      <c r="E1081">
        <v>10.673999999999999</v>
      </c>
      <c r="F1081">
        <v>10.67</v>
      </c>
      <c r="G1081">
        <f>IFERROR(VLOOKUP(F1081,'rt.comb'!$A:$B,2,FALSE),F1081)</f>
        <v>10.67</v>
      </c>
      <c r="H1081" t="str">
        <f>IFERROR(VLOOKUP(G1081,compounds!$A:$D,4,FALSE),"")</f>
        <v/>
      </c>
      <c r="I1081">
        <v>16915693</v>
      </c>
      <c r="J1081" s="4">
        <f t="shared" si="64"/>
        <v>47364174</v>
      </c>
      <c r="K1081" s="4">
        <f>VLOOKUP($C1081,rosie!$B$7:$D$38,2,FALSE)</f>
        <v>5.08</v>
      </c>
      <c r="L1081" s="4">
        <f>VLOOKUP(C1081,rosie!$B$7:$F$66,5,FALSE)</f>
        <v>1.03</v>
      </c>
      <c r="M1081" s="4">
        <f>VLOOKUP($C1081,rosie!$B$7:$D$38,3,FALSE)</f>
        <v>0</v>
      </c>
      <c r="N1081" s="4" t="str">
        <f>VLOOKUP($C1081,rosie!$B$7:$E$38,4,FALSE)</f>
        <v>l</v>
      </c>
      <c r="O1081" s="4">
        <f t="shared" si="67"/>
        <v>1.05455047947368</v>
      </c>
      <c r="P1081" s="4">
        <f>VLOOKUP(A1081,RESULTS!$A:$M,13,FALSE)</f>
        <v>1</v>
      </c>
      <c r="Q1081" s="4">
        <v>2</v>
      </c>
      <c r="R1081" s="4" t="str">
        <f>IF(VLOOKUP(C1081,rosie!B:J,8,FALSE)=0,"x_x_x_x",VLOOKUP(C1081,rosie!B:J,8,FALSE))</f>
        <v>6_5_31_2023</v>
      </c>
    </row>
    <row r="1082" spans="1:18" x14ac:dyDescent="0.2">
      <c r="A1082" t="s">
        <v>174</v>
      </c>
      <c r="C1082">
        <f t="shared" si="65"/>
        <v>983</v>
      </c>
      <c r="D1082" t="str">
        <f t="shared" si="66"/>
        <v>983 (0)</v>
      </c>
      <c r="E1082">
        <v>11.074</v>
      </c>
      <c r="F1082">
        <v>11.07</v>
      </c>
      <c r="G1082">
        <f>IFERROR(VLOOKUP(F1082,'rt.comb'!$A:$B,2,FALSE),F1082)</f>
        <v>11.07</v>
      </c>
      <c r="H1082" t="str">
        <f>IFERROR(VLOOKUP(G1082,compounds!$A:$D,4,FALSE),"")</f>
        <v>dlimonene</v>
      </c>
      <c r="I1082">
        <v>86796834</v>
      </c>
      <c r="J1082" s="4">
        <f t="shared" si="64"/>
        <v>47364174</v>
      </c>
      <c r="K1082" s="4">
        <f>VLOOKUP($C1082,rosie!$B$7:$D$38,2,FALSE)</f>
        <v>5.08</v>
      </c>
      <c r="L1082" s="4">
        <f>VLOOKUP(C1082,rosie!$B$7:$F$66,5,FALSE)</f>
        <v>1.03</v>
      </c>
      <c r="M1082" s="4">
        <f>VLOOKUP($C1082,rosie!$B$7:$D$38,3,FALSE)</f>
        <v>0</v>
      </c>
      <c r="N1082" s="4" t="str">
        <f>VLOOKUP($C1082,rosie!$B$7:$E$38,4,FALSE)</f>
        <v>l</v>
      </c>
      <c r="O1082" s="4">
        <f t="shared" si="67"/>
        <v>5.4110489538618021</v>
      </c>
      <c r="P1082" s="4">
        <f>VLOOKUP(A1082,RESULTS!$A:$M,13,FALSE)</f>
        <v>1</v>
      </c>
      <c r="Q1082" s="4">
        <v>2</v>
      </c>
      <c r="R1082" s="4" t="str">
        <f>IF(VLOOKUP(C1082,rosie!B:J,8,FALSE)=0,"x_x_x_x",VLOOKUP(C1082,rosie!B:J,8,FALSE))</f>
        <v>6_5_31_2023</v>
      </c>
    </row>
    <row r="1083" spans="1:18" x14ac:dyDescent="0.2">
      <c r="A1083" t="s">
        <v>174</v>
      </c>
      <c r="C1083">
        <f t="shared" si="65"/>
        <v>983</v>
      </c>
      <c r="D1083" t="str">
        <f t="shared" si="66"/>
        <v>983 (0)</v>
      </c>
      <c r="E1083">
        <v>12.29</v>
      </c>
      <c r="F1083">
        <v>12.29</v>
      </c>
      <c r="G1083">
        <f>IFERROR(VLOOKUP(F1083,'rt.comb'!$A:$B,2,FALSE),F1083)</f>
        <v>12.29</v>
      </c>
      <c r="H1083" t="str">
        <f>IFERROR(VLOOKUP(G1083,compounds!$A:$D,4,FALSE),"")</f>
        <v>acetophenone</v>
      </c>
      <c r="I1083">
        <v>18679028</v>
      </c>
      <c r="J1083" s="4">
        <f t="shared" si="64"/>
        <v>47364174</v>
      </c>
      <c r="K1083" s="4">
        <f>VLOOKUP($C1083,rosie!$B$7:$D$38,2,FALSE)</f>
        <v>5.08</v>
      </c>
      <c r="L1083" s="4">
        <f>VLOOKUP(C1083,rosie!$B$7:$F$66,5,FALSE)</f>
        <v>1.03</v>
      </c>
      <c r="M1083" s="4">
        <f>VLOOKUP($C1083,rosie!$B$7:$D$38,3,FALSE)</f>
        <v>0</v>
      </c>
      <c r="N1083" s="4" t="str">
        <f>VLOOKUP($C1083,rosie!$B$7:$E$38,4,FALSE)</f>
        <v>l</v>
      </c>
      <c r="O1083" s="4">
        <f t="shared" si="67"/>
        <v>1.1644795122199423</v>
      </c>
      <c r="P1083" s="4">
        <f>VLOOKUP(A1083,RESULTS!$A:$M,13,FALSE)</f>
        <v>1</v>
      </c>
      <c r="Q1083" s="4">
        <v>2</v>
      </c>
      <c r="R1083" s="4" t="str">
        <f>IF(VLOOKUP(C1083,rosie!B:J,8,FALSE)=0,"x_x_x_x",VLOOKUP(C1083,rosie!B:J,8,FALSE))</f>
        <v>6_5_31_2023</v>
      </c>
    </row>
    <row r="1084" spans="1:18" x14ac:dyDescent="0.2">
      <c r="A1084" t="s">
        <v>174</v>
      </c>
      <c r="C1084">
        <f t="shared" si="65"/>
        <v>983</v>
      </c>
      <c r="D1084" t="str">
        <f t="shared" si="66"/>
        <v>983 (0)</v>
      </c>
      <c r="E1084">
        <v>13.359</v>
      </c>
      <c r="F1084">
        <v>13.36</v>
      </c>
      <c r="G1084">
        <f>IFERROR(VLOOKUP(F1084,'rt.comb'!$A:$B,2,FALSE),F1084)</f>
        <v>13.36</v>
      </c>
      <c r="H1084" t="str">
        <f>IFERROR(VLOOKUP(G1084,compounds!$A:$D,4,FALSE),"")</f>
        <v/>
      </c>
      <c r="I1084">
        <v>20034727</v>
      </c>
      <c r="J1084" s="4">
        <f t="shared" si="64"/>
        <v>47364174</v>
      </c>
      <c r="K1084" s="4">
        <f>VLOOKUP($C1084,rosie!$B$7:$D$38,2,FALSE)</f>
        <v>5.08</v>
      </c>
      <c r="L1084" s="4">
        <f>VLOOKUP(C1084,rosie!$B$7:$F$66,5,FALSE)</f>
        <v>1.03</v>
      </c>
      <c r="M1084" s="4">
        <f>VLOOKUP($C1084,rosie!$B$7:$D$38,3,FALSE)</f>
        <v>0</v>
      </c>
      <c r="N1084" s="4" t="str">
        <f>VLOOKUP($C1084,rosie!$B$7:$E$38,4,FALSE)</f>
        <v>l</v>
      </c>
      <c r="O1084" s="4">
        <f t="shared" si="67"/>
        <v>1.2489958858897641</v>
      </c>
      <c r="P1084" s="4">
        <f>VLOOKUP(A1084,RESULTS!$A:$M,13,FALSE)</f>
        <v>1</v>
      </c>
      <c r="Q1084" s="4">
        <v>2</v>
      </c>
      <c r="R1084" s="4" t="str">
        <f>IF(VLOOKUP(C1084,rosie!B:J,8,FALSE)=0,"x_x_x_x",VLOOKUP(C1084,rosie!B:J,8,FALSE))</f>
        <v>6_5_31_2023</v>
      </c>
    </row>
    <row r="1085" spans="1:18" x14ac:dyDescent="0.2">
      <c r="A1085" t="s">
        <v>174</v>
      </c>
      <c r="C1085">
        <f t="shared" si="65"/>
        <v>983</v>
      </c>
      <c r="D1085" t="str">
        <f t="shared" si="66"/>
        <v>983 (0)</v>
      </c>
      <c r="E1085">
        <v>13.510999999999999</v>
      </c>
      <c r="F1085">
        <v>13.51</v>
      </c>
      <c r="G1085">
        <f>IFERROR(VLOOKUP(F1085,'rt.comb'!$A:$B,2,FALSE),F1085)</f>
        <v>13.51</v>
      </c>
      <c r="H1085" t="str">
        <f>IFERROR(VLOOKUP(G1085,compounds!$A:$D,4,FALSE),"")</f>
        <v>nonanal</v>
      </c>
      <c r="I1085">
        <v>68882646</v>
      </c>
      <c r="J1085" s="4">
        <f t="shared" si="64"/>
        <v>47364174</v>
      </c>
      <c r="K1085" s="4">
        <f>VLOOKUP($C1085,rosie!$B$7:$D$38,2,FALSE)</f>
        <v>5.08</v>
      </c>
      <c r="L1085" s="4">
        <f>VLOOKUP(C1085,rosie!$B$7:$F$66,5,FALSE)</f>
        <v>1.03</v>
      </c>
      <c r="M1085" s="4">
        <f>VLOOKUP($C1085,rosie!$B$7:$D$38,3,FALSE)</f>
        <v>0</v>
      </c>
      <c r="N1085" s="4" t="str">
        <f>VLOOKUP($C1085,rosie!$B$7:$E$38,4,FALSE)</f>
        <v>l</v>
      </c>
      <c r="O1085" s="4">
        <f t="shared" si="67"/>
        <v>4.2942507508687795</v>
      </c>
      <c r="P1085" s="4">
        <f>VLOOKUP(A1085,RESULTS!$A:$M,13,FALSE)</f>
        <v>1</v>
      </c>
      <c r="Q1085" s="4">
        <v>2</v>
      </c>
      <c r="R1085" s="4" t="str">
        <f>IF(VLOOKUP(C1085,rosie!B:J,8,FALSE)=0,"x_x_x_x",VLOOKUP(C1085,rosie!B:J,8,FALSE))</f>
        <v>6_5_31_2023</v>
      </c>
    </row>
    <row r="1086" spans="1:18" x14ac:dyDescent="0.2">
      <c r="A1086" t="s">
        <v>174</v>
      </c>
      <c r="C1086">
        <f t="shared" si="65"/>
        <v>983</v>
      </c>
      <c r="D1086" t="str">
        <f t="shared" si="66"/>
        <v>983 (0)</v>
      </c>
      <c r="E1086">
        <v>16.367000000000001</v>
      </c>
      <c r="F1086">
        <v>16.37</v>
      </c>
      <c r="G1086">
        <f>IFERROR(VLOOKUP(F1086,'rt.comb'!$A:$B,2,FALSE),F1086)</f>
        <v>16.36</v>
      </c>
      <c r="H1086" t="str">
        <f>IFERROR(VLOOKUP(G1086,compounds!$A:$D,4,FALSE),"")</f>
        <v>dodecane</v>
      </c>
      <c r="I1086">
        <v>25350514</v>
      </c>
      <c r="J1086" s="4">
        <f t="shared" si="64"/>
        <v>47364174</v>
      </c>
      <c r="K1086" s="4">
        <f>VLOOKUP($C1086,rosie!$B$7:$D$38,2,FALSE)</f>
        <v>5.08</v>
      </c>
      <c r="L1086" s="4">
        <f>VLOOKUP(C1086,rosie!$B$7:$F$66,5,FALSE)</f>
        <v>1.03</v>
      </c>
      <c r="M1086" s="4">
        <f>VLOOKUP($C1086,rosie!$B$7:$D$38,3,FALSE)</f>
        <v>0</v>
      </c>
      <c r="N1086" s="4" t="str">
        <f>VLOOKUP($C1086,rosie!$B$7:$E$38,4,FALSE)</f>
        <v>l</v>
      </c>
      <c r="O1086" s="4">
        <f t="shared" si="67"/>
        <v>1.580390273907444</v>
      </c>
      <c r="P1086" s="4">
        <f>VLOOKUP(A1086,RESULTS!$A:$M,13,FALSE)</f>
        <v>1</v>
      </c>
      <c r="Q1086" s="4">
        <v>2</v>
      </c>
      <c r="R1086" s="4" t="str">
        <f>IF(VLOOKUP(C1086,rosie!B:J,8,FALSE)=0,"x_x_x_x",VLOOKUP(C1086,rosie!B:J,8,FALSE))</f>
        <v>6_5_31_2023</v>
      </c>
    </row>
    <row r="1087" spans="1:18" x14ac:dyDescent="0.2">
      <c r="A1087" t="s">
        <v>174</v>
      </c>
      <c r="C1087">
        <f t="shared" si="65"/>
        <v>983</v>
      </c>
      <c r="D1087" t="str">
        <f t="shared" si="66"/>
        <v>983 (0)</v>
      </c>
      <c r="E1087">
        <v>16.545999999999999</v>
      </c>
      <c r="F1087">
        <v>16.55</v>
      </c>
      <c r="G1087">
        <f>IFERROR(VLOOKUP(F1087,'rt.comb'!$A:$B,2,FALSE),F1087)</f>
        <v>16.55</v>
      </c>
      <c r="H1087" t="str">
        <f>IFERROR(VLOOKUP(G1087,compounds!$A:$D,4,FALSE),"")</f>
        <v>decanal</v>
      </c>
      <c r="I1087">
        <v>72201513</v>
      </c>
      <c r="J1087" s="4">
        <f t="shared" si="64"/>
        <v>47364174</v>
      </c>
      <c r="K1087" s="4">
        <f>VLOOKUP($C1087,rosie!$B$7:$D$38,2,FALSE)</f>
        <v>5.08</v>
      </c>
      <c r="L1087" s="4">
        <f>VLOOKUP(C1087,rosie!$B$7:$F$66,5,FALSE)</f>
        <v>1.03</v>
      </c>
      <c r="M1087" s="4">
        <f>VLOOKUP($C1087,rosie!$B$7:$D$38,3,FALSE)</f>
        <v>0</v>
      </c>
      <c r="N1087" s="4" t="str">
        <f>VLOOKUP($C1087,rosie!$B$7:$E$38,4,FALSE)</f>
        <v>l</v>
      </c>
      <c r="O1087" s="4">
        <f t="shared" si="67"/>
        <v>4.5011540557561043</v>
      </c>
      <c r="P1087" s="4">
        <f>VLOOKUP(A1087,RESULTS!$A:$M,13,FALSE)</f>
        <v>1</v>
      </c>
      <c r="Q1087" s="4">
        <v>2</v>
      </c>
      <c r="R1087" s="4" t="str">
        <f>IF(VLOOKUP(C1087,rosie!B:J,8,FALSE)=0,"x_x_x_x",VLOOKUP(C1087,rosie!B:J,8,FALSE))</f>
        <v>6_5_31_2023</v>
      </c>
    </row>
    <row r="1088" spans="1:18" x14ac:dyDescent="0.2">
      <c r="A1088" t="s">
        <v>174</v>
      </c>
      <c r="C1088">
        <f t="shared" si="65"/>
        <v>983</v>
      </c>
      <c r="D1088" t="str">
        <f t="shared" si="66"/>
        <v>983 (0)</v>
      </c>
      <c r="E1088">
        <v>17.431999999999999</v>
      </c>
      <c r="F1088">
        <v>17.43</v>
      </c>
      <c r="G1088">
        <f>IFERROR(VLOOKUP(F1088,'rt.comb'!$A:$B,2,FALSE),F1088)</f>
        <v>17.43</v>
      </c>
      <c r="H1088" t="str">
        <f>IFERROR(VLOOKUP(G1088,compounds!$A:$D,4,FALSE),"")</f>
        <v>cisthreehexiso</v>
      </c>
      <c r="I1088">
        <v>9343883</v>
      </c>
      <c r="J1088" s="4">
        <f t="shared" si="64"/>
        <v>47364174</v>
      </c>
      <c r="K1088" s="4">
        <f>VLOOKUP($C1088,rosie!$B$7:$D$38,2,FALSE)</f>
        <v>5.08</v>
      </c>
      <c r="L1088" s="4">
        <f>VLOOKUP(C1088,rosie!$B$7:$F$66,5,FALSE)</f>
        <v>1.03</v>
      </c>
      <c r="M1088" s="4">
        <f>VLOOKUP($C1088,rosie!$B$7:$D$38,3,FALSE)</f>
        <v>0</v>
      </c>
      <c r="N1088" s="4" t="str">
        <f>VLOOKUP($C1088,rosie!$B$7:$E$38,4,FALSE)</f>
        <v>l</v>
      </c>
      <c r="O1088" s="4">
        <f t="shared" si="67"/>
        <v>0.58251212633121019</v>
      </c>
      <c r="P1088" s="4">
        <f>VLOOKUP(A1088,RESULTS!$A:$M,13,FALSE)</f>
        <v>1</v>
      </c>
      <c r="Q1088" s="4">
        <v>2</v>
      </c>
      <c r="R1088" s="4" t="str">
        <f>IF(VLOOKUP(C1088,rosie!B:J,8,FALSE)=0,"x_x_x_x",VLOOKUP(C1088,rosie!B:J,8,FALSE))</f>
        <v>6_5_31_2023</v>
      </c>
    </row>
    <row r="1089" spans="1:18" x14ac:dyDescent="0.2">
      <c r="A1089" t="s">
        <v>174</v>
      </c>
      <c r="C1089">
        <f t="shared" si="65"/>
        <v>983</v>
      </c>
      <c r="D1089" t="str">
        <f t="shared" si="66"/>
        <v>983 (0)</v>
      </c>
      <c r="E1089">
        <v>17.920000000000002</v>
      </c>
      <c r="F1089">
        <v>17.920000000000002</v>
      </c>
      <c r="G1089">
        <f>IFERROR(VLOOKUP(F1089,'rt.comb'!$A:$B,2,FALSE),F1089)</f>
        <v>17.920000000000002</v>
      </c>
      <c r="H1089" t="str">
        <f>IFERROR(VLOOKUP(G1089,compounds!$A:$D,4,FALSE),"")</f>
        <v/>
      </c>
      <c r="I1089">
        <v>11485734</v>
      </c>
      <c r="J1089" s="4">
        <f t="shared" si="64"/>
        <v>47364174</v>
      </c>
      <c r="K1089" s="4">
        <f>VLOOKUP($C1089,rosie!$B$7:$D$38,2,FALSE)</f>
        <v>5.08</v>
      </c>
      <c r="L1089" s="4">
        <f>VLOOKUP(C1089,rosie!$B$7:$F$66,5,FALSE)</f>
        <v>1.03</v>
      </c>
      <c r="M1089" s="4">
        <f>VLOOKUP($C1089,rosie!$B$7:$D$38,3,FALSE)</f>
        <v>0</v>
      </c>
      <c r="N1089" s="4" t="str">
        <f>VLOOKUP($C1089,rosie!$B$7:$E$38,4,FALSE)</f>
        <v>l</v>
      </c>
      <c r="O1089" s="4">
        <f t="shared" si="67"/>
        <v>0.71603843228930364</v>
      </c>
      <c r="P1089" s="4">
        <f>VLOOKUP(A1089,RESULTS!$A:$M,13,FALSE)</f>
        <v>1</v>
      </c>
      <c r="Q1089" s="4">
        <v>2</v>
      </c>
      <c r="R1089" s="4" t="str">
        <f>IF(VLOOKUP(C1089,rosie!B:J,8,FALSE)=0,"x_x_x_x",VLOOKUP(C1089,rosie!B:J,8,FALSE))</f>
        <v>6_5_31_2023</v>
      </c>
    </row>
    <row r="1090" spans="1:18" x14ac:dyDescent="0.2">
      <c r="A1090" t="s">
        <v>174</v>
      </c>
      <c r="C1090">
        <f t="shared" si="65"/>
        <v>983</v>
      </c>
      <c r="D1090" t="str">
        <f t="shared" si="66"/>
        <v>983 (0)</v>
      </c>
      <c r="E1090">
        <v>18.178000000000001</v>
      </c>
      <c r="F1090">
        <v>18.18</v>
      </c>
      <c r="G1090">
        <f>IFERROR(VLOOKUP(F1090,'rt.comb'!$A:$B,2,FALSE),F1090)</f>
        <v>18.18</v>
      </c>
      <c r="H1090" t="str">
        <f>IFERROR(VLOOKUP(G1090,compounds!$A:$D,4,FALSE),"")</f>
        <v>methylacetophenone</v>
      </c>
      <c r="I1090">
        <v>26519303</v>
      </c>
      <c r="J1090" s="4">
        <f t="shared" ref="J1090:J1153" si="68">SUMIFS($I:$I,$A:$A,A1090,G:G,19.5)</f>
        <v>47364174</v>
      </c>
      <c r="K1090" s="4">
        <f>VLOOKUP($C1090,rosie!$B$7:$D$38,2,FALSE)</f>
        <v>5.08</v>
      </c>
      <c r="L1090" s="4">
        <f>VLOOKUP(C1090,rosie!$B$7:$F$66,5,FALSE)</f>
        <v>1.03</v>
      </c>
      <c r="M1090" s="4">
        <f>VLOOKUP($C1090,rosie!$B$7:$D$38,3,FALSE)</f>
        <v>0</v>
      </c>
      <c r="N1090" s="4" t="str">
        <f>VLOOKUP($C1090,rosie!$B$7:$E$38,4,FALSE)</f>
        <v>l</v>
      </c>
      <c r="O1090" s="4">
        <f t="shared" si="67"/>
        <v>1.6532543889249942</v>
      </c>
      <c r="P1090" s="4">
        <f>VLOOKUP(A1090,RESULTS!$A:$M,13,FALSE)</f>
        <v>1</v>
      </c>
      <c r="Q1090" s="4">
        <v>2</v>
      </c>
      <c r="R1090" s="4" t="str">
        <f>IF(VLOOKUP(C1090,rosie!B:J,8,FALSE)=0,"x_x_x_x",VLOOKUP(C1090,rosie!B:J,8,FALSE))</f>
        <v>6_5_31_2023</v>
      </c>
    </row>
    <row r="1091" spans="1:18" x14ac:dyDescent="0.2">
      <c r="A1091" t="s">
        <v>174</v>
      </c>
      <c r="C1091">
        <f t="shared" ref="C1091:C1154" si="69">VALUE(IF(B1091="",LEFT(A1091,FIND("-",A1091)-1),B1091))</f>
        <v>983</v>
      </c>
      <c r="D1091" t="str">
        <f t="shared" ref="D1091:D1154" si="70">C1091&amp;" ("&amp;M1091&amp;")"</f>
        <v>983 (0)</v>
      </c>
      <c r="E1091">
        <v>18.695</v>
      </c>
      <c r="F1091">
        <v>18.7</v>
      </c>
      <c r="G1091">
        <f>IFERROR(VLOOKUP(F1091,'rt.comb'!$A:$B,2,FALSE),F1091)</f>
        <v>18.690000000000001</v>
      </c>
      <c r="H1091" t="str">
        <f>IFERROR(VLOOKUP(G1091,compounds!$A:$D,4,FALSE),"")</f>
        <v/>
      </c>
      <c r="I1091">
        <v>14347828</v>
      </c>
      <c r="J1091" s="4">
        <f t="shared" si="68"/>
        <v>47364174</v>
      </c>
      <c r="K1091" s="4">
        <f>VLOOKUP($C1091,rosie!$B$7:$D$38,2,FALSE)</f>
        <v>5.08</v>
      </c>
      <c r="L1091" s="4">
        <f>VLOOKUP(C1091,rosie!$B$7:$F$66,5,FALSE)</f>
        <v>1.03</v>
      </c>
      <c r="M1091" s="4">
        <f>VLOOKUP($C1091,rosie!$B$7:$D$38,3,FALSE)</f>
        <v>0</v>
      </c>
      <c r="N1091" s="4" t="str">
        <f>VLOOKUP($C1091,rosie!$B$7:$E$38,4,FALSE)</f>
        <v>l</v>
      </c>
      <c r="O1091" s="4">
        <f t="shared" ref="O1091:O1154" si="71">IFERROR((30/J1091*I1091)/K1091/Q1091,0)</f>
        <v>0.89446580147830135</v>
      </c>
      <c r="P1091" s="4">
        <f>VLOOKUP(A1091,RESULTS!$A:$M,13,FALSE)</f>
        <v>1</v>
      </c>
      <c r="Q1091" s="4">
        <v>2</v>
      </c>
      <c r="R1091" s="4" t="str">
        <f>IF(VLOOKUP(C1091,rosie!B:J,8,FALSE)=0,"x_x_x_x",VLOOKUP(C1091,rosie!B:J,8,FALSE))</f>
        <v>6_5_31_2023</v>
      </c>
    </row>
    <row r="1092" spans="1:18" x14ac:dyDescent="0.2">
      <c r="A1092" t="s">
        <v>174</v>
      </c>
      <c r="C1092">
        <f t="shared" si="69"/>
        <v>983</v>
      </c>
      <c r="D1092" t="str">
        <f t="shared" si="70"/>
        <v>983 (0)</v>
      </c>
      <c r="E1092">
        <v>18.986999999999998</v>
      </c>
      <c r="F1092">
        <v>18.989999999999998</v>
      </c>
      <c r="G1092">
        <f>IFERROR(VLOOKUP(F1092,'rt.comb'!$A:$B,2,FALSE),F1092)</f>
        <v>18.989999999999998</v>
      </c>
      <c r="H1092" t="str">
        <f>IFERROR(VLOOKUP(G1092,compounds!$A:$D,4,FALSE),"")</f>
        <v>methylnaphthalene</v>
      </c>
      <c r="I1092">
        <v>18473593</v>
      </c>
      <c r="J1092" s="4">
        <f t="shared" si="68"/>
        <v>47364174</v>
      </c>
      <c r="K1092" s="4">
        <f>VLOOKUP($C1092,rosie!$B$7:$D$38,2,FALSE)</f>
        <v>5.08</v>
      </c>
      <c r="L1092" s="4">
        <f>VLOOKUP(C1092,rosie!$B$7:$F$66,5,FALSE)</f>
        <v>1.03</v>
      </c>
      <c r="M1092" s="4">
        <f>VLOOKUP($C1092,rosie!$B$7:$D$38,3,FALSE)</f>
        <v>0</v>
      </c>
      <c r="N1092" s="4" t="str">
        <f>VLOOKUP($C1092,rosie!$B$7:$E$38,4,FALSE)</f>
        <v>l</v>
      </c>
      <c r="O1092" s="4">
        <f t="shared" si="71"/>
        <v>1.1516723763993362</v>
      </c>
      <c r="P1092" s="4">
        <f>VLOOKUP(A1092,RESULTS!$A:$M,13,FALSE)</f>
        <v>1</v>
      </c>
      <c r="Q1092" s="4">
        <v>2</v>
      </c>
      <c r="R1092" s="4" t="str">
        <f>IF(VLOOKUP(C1092,rosie!B:J,8,FALSE)=0,"x_x_x_x",VLOOKUP(C1092,rosie!B:J,8,FALSE))</f>
        <v>6_5_31_2023</v>
      </c>
    </row>
    <row r="1093" spans="1:18" x14ac:dyDescent="0.2">
      <c r="A1093" t="s">
        <v>174</v>
      </c>
      <c r="C1093">
        <f t="shared" si="69"/>
        <v>983</v>
      </c>
      <c r="D1093" t="str">
        <f t="shared" si="70"/>
        <v>983 (0)</v>
      </c>
      <c r="E1093">
        <v>19.398</v>
      </c>
      <c r="F1093">
        <v>19.399999999999999</v>
      </c>
      <c r="G1093">
        <f>IFERROR(VLOOKUP(F1093,'rt.comb'!$A:$B,2,FALSE),F1093)</f>
        <v>19.399999999999999</v>
      </c>
      <c r="H1093" t="str">
        <f>IFERROR(VLOOKUP(G1093,compounds!$A:$D,4,FALSE),"")</f>
        <v>undecanal_c</v>
      </c>
      <c r="I1093">
        <v>10899954</v>
      </c>
      <c r="J1093" s="4">
        <f t="shared" si="68"/>
        <v>47364174</v>
      </c>
      <c r="K1093" s="4">
        <f>VLOOKUP($C1093,rosie!$B$7:$D$38,2,FALSE)</f>
        <v>5.08</v>
      </c>
      <c r="L1093" s="4">
        <f>VLOOKUP(C1093,rosie!$B$7:$F$66,5,FALSE)</f>
        <v>1.03</v>
      </c>
      <c r="M1093" s="4">
        <f>VLOOKUP($C1093,rosie!$B$7:$D$38,3,FALSE)</f>
        <v>0</v>
      </c>
      <c r="N1093" s="4" t="str">
        <f>VLOOKUP($C1093,rosie!$B$7:$E$38,4,FALSE)</f>
        <v>l</v>
      </c>
      <c r="O1093" s="4">
        <f t="shared" si="71"/>
        <v>0.67952000056640038</v>
      </c>
      <c r="P1093" s="4">
        <f>VLOOKUP(A1093,RESULTS!$A:$M,13,FALSE)</f>
        <v>1</v>
      </c>
      <c r="Q1093" s="4">
        <v>2</v>
      </c>
      <c r="R1093" s="4" t="str">
        <f>IF(VLOOKUP(C1093,rosie!B:J,8,FALSE)=0,"x_x_x_x",VLOOKUP(C1093,rosie!B:J,8,FALSE))</f>
        <v>6_5_31_2023</v>
      </c>
    </row>
    <row r="1094" spans="1:18" x14ac:dyDescent="0.2">
      <c r="A1094" t="s">
        <v>174</v>
      </c>
      <c r="C1094">
        <f t="shared" si="69"/>
        <v>983</v>
      </c>
      <c r="D1094" t="str">
        <f t="shared" si="70"/>
        <v>983 (0)</v>
      </c>
      <c r="E1094">
        <v>19.503</v>
      </c>
      <c r="F1094">
        <v>19.5</v>
      </c>
      <c r="G1094">
        <f>IFERROR(VLOOKUP(F1094,'rt.comb'!$A:$B,2,FALSE),F1094)</f>
        <v>19.5</v>
      </c>
      <c r="H1094" t="str">
        <f>IFERROR(VLOOKUP(G1094,compounds!$A:$D,4,FALSE),"")</f>
        <v>standard</v>
      </c>
      <c r="I1094">
        <v>47364174</v>
      </c>
      <c r="J1094" s="4">
        <f t="shared" si="68"/>
        <v>47364174</v>
      </c>
      <c r="K1094" s="4">
        <f>VLOOKUP($C1094,rosie!$B$7:$D$38,2,FALSE)</f>
        <v>5.08</v>
      </c>
      <c r="L1094" s="4">
        <f>VLOOKUP(C1094,rosie!$B$7:$F$66,5,FALSE)</f>
        <v>1.03</v>
      </c>
      <c r="M1094" s="4">
        <f>VLOOKUP($C1094,rosie!$B$7:$D$38,3,FALSE)</f>
        <v>0</v>
      </c>
      <c r="N1094" s="4" t="str">
        <f>VLOOKUP($C1094,rosie!$B$7:$E$38,4,FALSE)</f>
        <v>l</v>
      </c>
      <c r="O1094" s="4">
        <f t="shared" si="71"/>
        <v>2.9527559055118111</v>
      </c>
      <c r="P1094" s="4">
        <f>VLOOKUP(A1094,RESULTS!$A:$M,13,FALSE)</f>
        <v>1</v>
      </c>
      <c r="Q1094" s="4">
        <v>2</v>
      </c>
      <c r="R1094" s="4" t="str">
        <f>IF(VLOOKUP(C1094,rosie!B:J,8,FALSE)=0,"x_x_x_x",VLOOKUP(C1094,rosie!B:J,8,FALSE))</f>
        <v>6_5_31_2023</v>
      </c>
    </row>
    <row r="1095" spans="1:18" x14ac:dyDescent="0.2">
      <c r="A1095" t="s">
        <v>174</v>
      </c>
      <c r="C1095">
        <f t="shared" si="69"/>
        <v>983</v>
      </c>
      <c r="D1095" t="str">
        <f t="shared" si="70"/>
        <v>983 (0)</v>
      </c>
      <c r="E1095">
        <v>21.835999999999999</v>
      </c>
      <c r="F1095">
        <v>21.84</v>
      </c>
      <c r="G1095">
        <f>IFERROR(VLOOKUP(F1095,'rt.comb'!$A:$B,2,FALSE),F1095)</f>
        <v>21.84</v>
      </c>
      <c r="H1095" t="str">
        <f>IFERROR(VLOOKUP(G1095,compounds!$A:$D,4,FALSE),"")</f>
        <v>tetradecane</v>
      </c>
      <c r="I1095">
        <v>33598487</v>
      </c>
      <c r="J1095" s="4">
        <f t="shared" si="68"/>
        <v>47364174</v>
      </c>
      <c r="K1095" s="4">
        <f>VLOOKUP($C1095,rosie!$B$7:$D$38,2,FALSE)</f>
        <v>5.08</v>
      </c>
      <c r="L1095" s="4">
        <f>VLOOKUP(C1095,rosie!$B$7:$F$66,5,FALSE)</f>
        <v>1.03</v>
      </c>
      <c r="M1095" s="4">
        <f>VLOOKUP($C1095,rosie!$B$7:$D$38,3,FALSE)</f>
        <v>0</v>
      </c>
      <c r="N1095" s="4" t="str">
        <f>VLOOKUP($C1095,rosie!$B$7:$E$38,4,FALSE)</f>
        <v>l</v>
      </c>
      <c r="O1095" s="4">
        <f t="shared" si="71"/>
        <v>2.0945816748648847</v>
      </c>
      <c r="P1095" s="4">
        <f>VLOOKUP(A1095,RESULTS!$A:$M,13,FALSE)</f>
        <v>1</v>
      </c>
      <c r="Q1095" s="4">
        <v>2</v>
      </c>
      <c r="R1095" s="4" t="str">
        <f>IF(VLOOKUP(C1095,rosie!B:J,8,FALSE)=0,"x_x_x_x",VLOOKUP(C1095,rosie!B:J,8,FALSE))</f>
        <v>6_5_31_2023</v>
      </c>
    </row>
    <row r="1096" spans="1:18" x14ac:dyDescent="0.2">
      <c r="A1096" t="s">
        <v>174</v>
      </c>
      <c r="C1096">
        <f t="shared" si="69"/>
        <v>983</v>
      </c>
      <c r="D1096" t="str">
        <f t="shared" si="70"/>
        <v>983 (0)</v>
      </c>
      <c r="E1096">
        <v>22.077000000000002</v>
      </c>
      <c r="F1096">
        <v>22.08</v>
      </c>
      <c r="G1096">
        <f>IFERROR(VLOOKUP(F1096,'rt.comb'!$A:$B,2,FALSE),F1096)</f>
        <v>22.07</v>
      </c>
      <c r="H1096" t="str">
        <f>IFERROR(VLOOKUP(G1096,compounds!$A:$D,4,FALSE),"")</f>
        <v>dodecanal</v>
      </c>
      <c r="I1096">
        <v>10722486</v>
      </c>
      <c r="J1096" s="4">
        <f t="shared" si="68"/>
        <v>47364174</v>
      </c>
      <c r="K1096" s="4">
        <f>VLOOKUP($C1096,rosie!$B$7:$D$38,2,FALSE)</f>
        <v>5.08</v>
      </c>
      <c r="L1096" s="4">
        <f>VLOOKUP(C1096,rosie!$B$7:$F$66,5,FALSE)</f>
        <v>1.03</v>
      </c>
      <c r="M1096" s="4">
        <f>VLOOKUP($C1096,rosie!$B$7:$D$38,3,FALSE)</f>
        <v>0</v>
      </c>
      <c r="N1096" s="4" t="str">
        <f>VLOOKUP($C1096,rosie!$B$7:$E$38,4,FALSE)</f>
        <v>l</v>
      </c>
      <c r="O1096" s="4">
        <f t="shared" si="71"/>
        <v>0.66845637080608056</v>
      </c>
      <c r="P1096" s="4">
        <f>VLOOKUP(A1096,RESULTS!$A:$M,13,FALSE)</f>
        <v>1</v>
      </c>
      <c r="Q1096" s="4">
        <v>2</v>
      </c>
      <c r="R1096" s="4" t="str">
        <f>IF(VLOOKUP(C1096,rosie!B:J,8,FALSE)=0,"x_x_x_x",VLOOKUP(C1096,rosie!B:J,8,FALSE))</f>
        <v>6_5_31_2023</v>
      </c>
    </row>
    <row r="1097" spans="1:18" x14ac:dyDescent="0.2">
      <c r="A1097" t="s">
        <v>174</v>
      </c>
      <c r="C1097">
        <f t="shared" si="69"/>
        <v>983</v>
      </c>
      <c r="D1097" t="str">
        <f t="shared" si="70"/>
        <v>983 (0)</v>
      </c>
      <c r="E1097">
        <v>22.283000000000001</v>
      </c>
      <c r="F1097">
        <v>22.28</v>
      </c>
      <c r="G1097">
        <f>IFERROR(VLOOKUP(F1097,'rt.comb'!$A:$B,2,FALSE),F1097)</f>
        <v>22.29</v>
      </c>
      <c r="H1097" t="str">
        <f>IFERROR(VLOOKUP(G1097,compounds!$A:$D,4,FALSE),"")</f>
        <v>tetramethyldiol</v>
      </c>
      <c r="I1097">
        <v>11455342</v>
      </c>
      <c r="J1097" s="4">
        <f t="shared" si="68"/>
        <v>47364174</v>
      </c>
      <c r="K1097" s="4">
        <f>VLOOKUP($C1097,rosie!$B$7:$D$38,2,FALSE)</f>
        <v>5.08</v>
      </c>
      <c r="L1097" s="4">
        <f>VLOOKUP(C1097,rosie!$B$7:$F$66,5,FALSE)</f>
        <v>1.03</v>
      </c>
      <c r="M1097" s="4">
        <f>VLOOKUP($C1097,rosie!$B$7:$D$38,3,FALSE)</f>
        <v>0</v>
      </c>
      <c r="N1097" s="4" t="str">
        <f>VLOOKUP($C1097,rosie!$B$7:$E$38,4,FALSE)</f>
        <v>l</v>
      </c>
      <c r="O1097" s="4">
        <f t="shared" si="71"/>
        <v>0.71414374797621261</v>
      </c>
      <c r="P1097" s="4">
        <f>VLOOKUP(A1097,RESULTS!$A:$M,13,FALSE)</f>
        <v>1</v>
      </c>
      <c r="Q1097" s="4">
        <v>2</v>
      </c>
      <c r="R1097" s="4" t="str">
        <f>IF(VLOOKUP(C1097,rosie!B:J,8,FALSE)=0,"x_x_x_x",VLOOKUP(C1097,rosie!B:J,8,FALSE))</f>
        <v>6_5_31_2023</v>
      </c>
    </row>
    <row r="1098" spans="1:18" x14ac:dyDescent="0.2">
      <c r="A1098" t="s">
        <v>174</v>
      </c>
      <c r="C1098">
        <f t="shared" si="69"/>
        <v>983</v>
      </c>
      <c r="D1098" t="str">
        <f t="shared" si="70"/>
        <v>983 (0)</v>
      </c>
      <c r="E1098">
        <v>24.332000000000001</v>
      </c>
      <c r="F1098">
        <v>24.33</v>
      </c>
      <c r="G1098">
        <f>IFERROR(VLOOKUP(F1098,'rt.comb'!$A:$B,2,FALSE),F1098)</f>
        <v>24.33</v>
      </c>
      <c r="H1098" t="str">
        <f>IFERROR(VLOOKUP(G1098,compounds!$A:$D,4,FALSE),"")</f>
        <v>pentadecane</v>
      </c>
      <c r="I1098">
        <v>68438550</v>
      </c>
      <c r="J1098" s="4">
        <f t="shared" si="68"/>
        <v>47364174</v>
      </c>
      <c r="K1098" s="4">
        <f>VLOOKUP($C1098,rosie!$B$7:$D$38,2,FALSE)</f>
        <v>5.08</v>
      </c>
      <c r="L1098" s="4">
        <f>VLOOKUP(C1098,rosie!$B$7:$F$66,5,FALSE)</f>
        <v>1.03</v>
      </c>
      <c r="M1098" s="4">
        <f>VLOOKUP($C1098,rosie!$B$7:$D$38,3,FALSE)</f>
        <v>0</v>
      </c>
      <c r="N1098" s="4" t="str">
        <f>VLOOKUP($C1098,rosie!$B$7:$E$38,4,FALSE)</f>
        <v>l</v>
      </c>
      <c r="O1098" s="4">
        <f t="shared" si="71"/>
        <v>4.2665651189687246</v>
      </c>
      <c r="P1098" s="4">
        <f>VLOOKUP(A1098,RESULTS!$A:$M,13,FALSE)</f>
        <v>1</v>
      </c>
      <c r="Q1098" s="4">
        <v>2</v>
      </c>
      <c r="R1098" s="4" t="str">
        <f>IF(VLOOKUP(C1098,rosie!B:J,8,FALSE)=0,"x_x_x_x",VLOOKUP(C1098,rosie!B:J,8,FALSE))</f>
        <v>6_5_31_2023</v>
      </c>
    </row>
    <row r="1099" spans="1:18" x14ac:dyDescent="0.2">
      <c r="A1099" t="s">
        <v>174</v>
      </c>
      <c r="C1099">
        <f t="shared" si="69"/>
        <v>983</v>
      </c>
      <c r="D1099" t="str">
        <f t="shared" si="70"/>
        <v>983 (0)</v>
      </c>
      <c r="E1099">
        <v>24.603000000000002</v>
      </c>
      <c r="F1099">
        <v>24.6</v>
      </c>
      <c r="G1099">
        <f>IFERROR(VLOOKUP(F1099,'rt.comb'!$A:$B,2,FALSE),F1099)</f>
        <v>24.6</v>
      </c>
      <c r="H1099" t="str">
        <f>IFERROR(VLOOKUP(G1099,compounds!$A:$D,4,FALSE),"")</f>
        <v>tridecanal</v>
      </c>
      <c r="I1099">
        <v>21478900</v>
      </c>
      <c r="J1099" s="4">
        <f t="shared" si="68"/>
        <v>47364174</v>
      </c>
      <c r="K1099" s="4">
        <f>VLOOKUP($C1099,rosie!$B$7:$D$38,2,FALSE)</f>
        <v>5.08</v>
      </c>
      <c r="L1099" s="4">
        <f>VLOOKUP(C1099,rosie!$B$7:$F$66,5,FALSE)</f>
        <v>1.03</v>
      </c>
      <c r="M1099" s="4">
        <f>VLOOKUP($C1099,rosie!$B$7:$D$38,3,FALSE)</f>
        <v>0</v>
      </c>
      <c r="N1099" s="4" t="str">
        <f>VLOOKUP($C1099,rosie!$B$7:$E$38,4,FALSE)</f>
        <v>l</v>
      </c>
      <c r="O1099" s="4">
        <f t="shared" si="71"/>
        <v>1.3390278656373833</v>
      </c>
      <c r="P1099" s="4">
        <f>VLOOKUP(A1099,RESULTS!$A:$M,13,FALSE)</f>
        <v>1</v>
      </c>
      <c r="Q1099" s="4">
        <v>2</v>
      </c>
      <c r="R1099" s="4" t="str">
        <f>IF(VLOOKUP(C1099,rosie!B:J,8,FALSE)=0,"x_x_x_x",VLOOKUP(C1099,rosie!B:J,8,FALSE))</f>
        <v>6_5_31_2023</v>
      </c>
    </row>
    <row r="1100" spans="1:18" x14ac:dyDescent="0.2">
      <c r="A1100" t="s">
        <v>174</v>
      </c>
      <c r="C1100">
        <f t="shared" si="69"/>
        <v>983</v>
      </c>
      <c r="D1100" t="str">
        <f t="shared" si="70"/>
        <v>983 (0)</v>
      </c>
      <c r="E1100">
        <v>26.693999999999999</v>
      </c>
      <c r="F1100">
        <v>26.69</v>
      </c>
      <c r="G1100">
        <f>IFERROR(VLOOKUP(F1100,'rt.comb'!$A:$B,2,FALSE),F1100)</f>
        <v>26.69</v>
      </c>
      <c r="H1100" t="str">
        <f>IFERROR(VLOOKUP(G1100,compounds!$A:$D,4,FALSE),"")</f>
        <v/>
      </c>
      <c r="I1100">
        <v>12328791</v>
      </c>
      <c r="J1100" s="4">
        <f t="shared" si="68"/>
        <v>47364174</v>
      </c>
      <c r="K1100" s="4">
        <f>VLOOKUP($C1100,rosie!$B$7:$D$38,2,FALSE)</f>
        <v>5.08</v>
      </c>
      <c r="L1100" s="4">
        <f>VLOOKUP(C1100,rosie!$B$7:$F$66,5,FALSE)</f>
        <v>1.03</v>
      </c>
      <c r="M1100" s="4">
        <f>VLOOKUP($C1100,rosie!$B$7:$D$38,3,FALSE)</f>
        <v>0</v>
      </c>
      <c r="N1100" s="4" t="str">
        <f>VLOOKUP($C1100,rosie!$B$7:$E$38,4,FALSE)</f>
        <v>l</v>
      </c>
      <c r="O1100" s="4">
        <f t="shared" si="71"/>
        <v>0.7685959103408172</v>
      </c>
      <c r="P1100" s="4">
        <f>VLOOKUP(A1100,RESULTS!$A:$M,13,FALSE)</f>
        <v>1</v>
      </c>
      <c r="Q1100" s="4">
        <v>2</v>
      </c>
      <c r="R1100" s="4" t="str">
        <f>IF(VLOOKUP(C1100,rosie!B:J,8,FALSE)=0,"x_x_x_x",VLOOKUP(C1100,rosie!B:J,8,FALSE))</f>
        <v>6_5_31_2023</v>
      </c>
    </row>
    <row r="1101" spans="1:18" x14ac:dyDescent="0.2">
      <c r="A1101" t="s">
        <v>174</v>
      </c>
      <c r="C1101">
        <f t="shared" si="69"/>
        <v>983</v>
      </c>
      <c r="D1101" t="str">
        <f t="shared" si="70"/>
        <v>983 (0)</v>
      </c>
      <c r="E1101">
        <v>26.992999999999999</v>
      </c>
      <c r="F1101">
        <v>26.99</v>
      </c>
      <c r="G1101">
        <f>IFERROR(VLOOKUP(F1101,'rt.comb'!$A:$B,2,FALSE),F1101)</f>
        <v>26.99</v>
      </c>
      <c r="H1101" t="str">
        <f>IFERROR(VLOOKUP(G1101,compounds!$A:$D,4,FALSE),"")</f>
        <v>tetradecanal</v>
      </c>
      <c r="I1101">
        <v>19525808</v>
      </c>
      <c r="J1101" s="4">
        <f t="shared" si="68"/>
        <v>47364174</v>
      </c>
      <c r="K1101" s="4">
        <f>VLOOKUP($C1101,rosie!$B$7:$D$38,2,FALSE)</f>
        <v>5.08</v>
      </c>
      <c r="L1101" s="4">
        <f>VLOOKUP(C1101,rosie!$B$7:$F$66,5,FALSE)</f>
        <v>1.03</v>
      </c>
      <c r="M1101" s="4">
        <f>VLOOKUP($C1101,rosie!$B$7:$D$38,3,FALSE)</f>
        <v>0</v>
      </c>
      <c r="N1101" s="4" t="str">
        <f>VLOOKUP($C1101,rosie!$B$7:$E$38,4,FALSE)</f>
        <v>l</v>
      </c>
      <c r="O1101" s="4">
        <f t="shared" si="71"/>
        <v>1.2172690878529786</v>
      </c>
      <c r="P1101" s="4">
        <f>VLOOKUP(A1101,RESULTS!$A:$M,13,FALSE)</f>
        <v>1</v>
      </c>
      <c r="Q1101" s="4">
        <v>2</v>
      </c>
      <c r="R1101" s="4" t="str">
        <f>IF(VLOOKUP(C1101,rosie!B:J,8,FALSE)=0,"x_x_x_x",VLOOKUP(C1101,rosie!B:J,8,FALSE))</f>
        <v>6_5_31_2023</v>
      </c>
    </row>
    <row r="1102" spans="1:18" x14ac:dyDescent="0.2">
      <c r="A1102" t="s">
        <v>174</v>
      </c>
      <c r="C1102">
        <f t="shared" si="69"/>
        <v>983</v>
      </c>
      <c r="D1102" t="str">
        <f t="shared" si="70"/>
        <v>983 (0)</v>
      </c>
      <c r="E1102">
        <v>28.207000000000001</v>
      </c>
      <c r="F1102">
        <v>28.21</v>
      </c>
      <c r="G1102">
        <f>IFERROR(VLOOKUP(F1102,'rt.comb'!$A:$B,2,FALSE),F1102)</f>
        <v>28.21</v>
      </c>
      <c r="H1102" t="str">
        <f>IFERROR(VLOOKUP(G1102,compounds!$A:$D,4,FALSE),"")</f>
        <v/>
      </c>
      <c r="I1102">
        <v>26110105</v>
      </c>
      <c r="J1102" s="4">
        <f t="shared" si="68"/>
        <v>47364174</v>
      </c>
      <c r="K1102" s="4">
        <f>VLOOKUP($C1102,rosie!$B$7:$D$38,2,FALSE)</f>
        <v>5.08</v>
      </c>
      <c r="L1102" s="4">
        <f>VLOOKUP(C1102,rosie!$B$7:$F$66,5,FALSE)</f>
        <v>1.03</v>
      </c>
      <c r="M1102" s="4">
        <f>VLOOKUP($C1102,rosie!$B$7:$D$38,3,FALSE)</f>
        <v>0</v>
      </c>
      <c r="N1102" s="4" t="str">
        <f>VLOOKUP($C1102,rosie!$B$7:$E$38,4,FALSE)</f>
        <v>l</v>
      </c>
      <c r="O1102" s="4">
        <f t="shared" si="71"/>
        <v>1.6277443523512827</v>
      </c>
      <c r="P1102" s="4">
        <f>VLOOKUP(A1102,RESULTS!$A:$M,13,FALSE)</f>
        <v>1</v>
      </c>
      <c r="Q1102" s="4">
        <v>2</v>
      </c>
      <c r="R1102" s="4" t="str">
        <f>IF(VLOOKUP(C1102,rosie!B:J,8,FALSE)=0,"x_x_x_x",VLOOKUP(C1102,rosie!B:J,8,FALSE))</f>
        <v>6_5_31_2023</v>
      </c>
    </row>
    <row r="1103" spans="1:18" x14ac:dyDescent="0.2">
      <c r="A1103" t="s">
        <v>174</v>
      </c>
      <c r="C1103">
        <f t="shared" si="69"/>
        <v>983</v>
      </c>
      <c r="D1103" t="str">
        <f t="shared" si="70"/>
        <v>983 (0)</v>
      </c>
      <c r="E1103">
        <v>28.931999999999999</v>
      </c>
      <c r="F1103">
        <v>28.93</v>
      </c>
      <c r="G1103">
        <f>IFERROR(VLOOKUP(F1103,'rt.comb'!$A:$B,2,FALSE),F1103)</f>
        <v>28.93</v>
      </c>
      <c r="H1103" t="str">
        <f>IFERROR(VLOOKUP(G1103,compounds!$A:$D,4,FALSE),"")</f>
        <v>heptadecanal</v>
      </c>
      <c r="I1103">
        <v>30620730</v>
      </c>
      <c r="J1103" s="4">
        <f t="shared" si="68"/>
        <v>47364174</v>
      </c>
      <c r="K1103" s="4">
        <f>VLOOKUP($C1103,rosie!$B$7:$D$38,2,FALSE)</f>
        <v>5.08</v>
      </c>
      <c r="L1103" s="4">
        <f>VLOOKUP(C1103,rosie!$B$7:$F$66,5,FALSE)</f>
        <v>1.03</v>
      </c>
      <c r="M1103" s="4">
        <f>VLOOKUP($C1103,rosie!$B$7:$D$38,3,FALSE)</f>
        <v>0</v>
      </c>
      <c r="N1103" s="4" t="str">
        <f>VLOOKUP($C1103,rosie!$B$7:$E$38,4,FALSE)</f>
        <v>l</v>
      </c>
      <c r="O1103" s="4">
        <f t="shared" si="71"/>
        <v>1.908943695261796</v>
      </c>
      <c r="P1103" s="4">
        <f>VLOOKUP(A1103,RESULTS!$A:$M,13,FALSE)</f>
        <v>1</v>
      </c>
      <c r="Q1103" s="4">
        <v>2</v>
      </c>
      <c r="R1103" s="4" t="str">
        <f>IF(VLOOKUP(C1103,rosie!B:J,8,FALSE)=0,"x_x_x_x",VLOOKUP(C1103,rosie!B:J,8,FALSE))</f>
        <v>6_5_31_2023</v>
      </c>
    </row>
    <row r="1104" spans="1:18" x14ac:dyDescent="0.2">
      <c r="A1104" t="s">
        <v>174</v>
      </c>
      <c r="C1104">
        <f t="shared" si="69"/>
        <v>983</v>
      </c>
      <c r="D1104" t="str">
        <f t="shared" si="70"/>
        <v>983 (0)</v>
      </c>
      <c r="E1104">
        <v>29.26</v>
      </c>
      <c r="F1104">
        <v>29.26</v>
      </c>
      <c r="G1104">
        <f>IFERROR(VLOOKUP(F1104,'rt.comb'!$A:$B,2,FALSE),F1104)</f>
        <v>29.26</v>
      </c>
      <c r="H1104" t="str">
        <f>IFERROR(VLOOKUP(G1104,compounds!$A:$D,4,FALSE),"")</f>
        <v>pentadecanal</v>
      </c>
      <c r="I1104">
        <v>32090471</v>
      </c>
      <c r="J1104" s="4">
        <f t="shared" si="68"/>
        <v>47364174</v>
      </c>
      <c r="K1104" s="4">
        <f>VLOOKUP($C1104,rosie!$B$7:$D$38,2,FALSE)</f>
        <v>5.08</v>
      </c>
      <c r="L1104" s="4">
        <f>VLOOKUP(C1104,rosie!$B$7:$F$66,5,FALSE)</f>
        <v>1.03</v>
      </c>
      <c r="M1104" s="4">
        <f>VLOOKUP($C1104,rosie!$B$7:$D$38,3,FALSE)</f>
        <v>0</v>
      </c>
      <c r="N1104" s="4" t="str">
        <f>VLOOKUP($C1104,rosie!$B$7:$E$38,4,FALSE)</f>
        <v>l</v>
      </c>
      <c r="O1104" s="4">
        <f t="shared" si="71"/>
        <v>2.0005696236971326</v>
      </c>
      <c r="P1104" s="4">
        <f>VLOOKUP(A1104,RESULTS!$A:$M,13,FALSE)</f>
        <v>1</v>
      </c>
      <c r="Q1104" s="4">
        <v>2</v>
      </c>
      <c r="R1104" s="4" t="str">
        <f>IF(VLOOKUP(C1104,rosie!B:J,8,FALSE)=0,"x_x_x_x",VLOOKUP(C1104,rosie!B:J,8,FALSE))</f>
        <v>6_5_31_2023</v>
      </c>
    </row>
    <row r="1105" spans="1:18" x14ac:dyDescent="0.2">
      <c r="A1105" t="s">
        <v>174</v>
      </c>
      <c r="C1105">
        <f t="shared" si="69"/>
        <v>983</v>
      </c>
      <c r="D1105" t="str">
        <f t="shared" si="70"/>
        <v>983 (0)</v>
      </c>
      <c r="E1105">
        <v>31.245000000000001</v>
      </c>
      <c r="F1105">
        <v>31.25</v>
      </c>
      <c r="G1105">
        <f>IFERROR(VLOOKUP(F1105,'rt.comb'!$A:$B,2,FALSE),F1105)</f>
        <v>31.25</v>
      </c>
      <c r="H1105" t="str">
        <f>IFERROR(VLOOKUP(G1105,compounds!$A:$D,4,FALSE),"")</f>
        <v/>
      </c>
      <c r="I1105">
        <v>12311404</v>
      </c>
      <c r="J1105" s="4">
        <f t="shared" si="68"/>
        <v>47364174</v>
      </c>
      <c r="K1105" s="4">
        <f>VLOOKUP($C1105,rosie!$B$7:$D$38,2,FALSE)</f>
        <v>5.08</v>
      </c>
      <c r="L1105" s="4">
        <f>VLOOKUP(C1105,rosie!$B$7:$F$66,5,FALSE)</f>
        <v>1.03</v>
      </c>
      <c r="M1105" s="4">
        <f>VLOOKUP($C1105,rosie!$B$7:$D$38,3,FALSE)</f>
        <v>0</v>
      </c>
      <c r="N1105" s="4" t="str">
        <f>VLOOKUP($C1105,rosie!$B$7:$E$38,4,FALSE)</f>
        <v>l</v>
      </c>
      <c r="O1105" s="4">
        <f t="shared" si="71"/>
        <v>0.76751197785359315</v>
      </c>
      <c r="P1105" s="4">
        <f>VLOOKUP(A1105,RESULTS!$A:$M,13,FALSE)</f>
        <v>1</v>
      </c>
      <c r="Q1105" s="4">
        <v>2</v>
      </c>
      <c r="R1105" s="4" t="str">
        <f>IF(VLOOKUP(C1105,rosie!B:J,8,FALSE)=0,"x_x_x_x",VLOOKUP(C1105,rosie!B:J,8,FALSE))</f>
        <v>6_5_31_2023</v>
      </c>
    </row>
    <row r="1106" spans="1:18" x14ac:dyDescent="0.2">
      <c r="A1106" t="s">
        <v>174</v>
      </c>
      <c r="C1106">
        <f t="shared" si="69"/>
        <v>983</v>
      </c>
      <c r="D1106" t="str">
        <f t="shared" si="70"/>
        <v>983 (0)</v>
      </c>
      <c r="E1106">
        <v>32.877000000000002</v>
      </c>
      <c r="F1106">
        <v>32.880000000000003</v>
      </c>
      <c r="G1106">
        <f>IFERROR(VLOOKUP(F1106,'rt.comb'!$A:$B,2,FALSE),F1106)</f>
        <v>32.880000000000003</v>
      </c>
      <c r="H1106" t="str">
        <f>IFERROR(VLOOKUP(G1106,compounds!$A:$D,4,FALSE),"")</f>
        <v>homosalate</v>
      </c>
      <c r="I1106">
        <v>38027793</v>
      </c>
      <c r="J1106" s="4">
        <f t="shared" si="68"/>
        <v>47364174</v>
      </c>
      <c r="K1106" s="4">
        <f>VLOOKUP($C1106,rosie!$B$7:$D$38,2,FALSE)</f>
        <v>5.08</v>
      </c>
      <c r="L1106" s="4">
        <f>VLOOKUP(C1106,rosie!$B$7:$F$66,5,FALSE)</f>
        <v>1.03</v>
      </c>
      <c r="M1106" s="4">
        <f>VLOOKUP($C1106,rosie!$B$7:$D$38,3,FALSE)</f>
        <v>0</v>
      </c>
      <c r="N1106" s="4" t="str">
        <f>VLOOKUP($C1106,rosie!$B$7:$E$38,4,FALSE)</f>
        <v>l</v>
      </c>
      <c r="O1106" s="4">
        <f t="shared" si="71"/>
        <v>2.3707114654703094</v>
      </c>
      <c r="P1106" s="4">
        <f>VLOOKUP(A1106,RESULTS!$A:$M,13,FALSE)</f>
        <v>1</v>
      </c>
      <c r="Q1106" s="4">
        <v>2</v>
      </c>
      <c r="R1106" s="4" t="str">
        <f>IF(VLOOKUP(C1106,rosie!B:J,8,FALSE)=0,"x_x_x_x",VLOOKUP(C1106,rosie!B:J,8,FALSE))</f>
        <v>6_5_31_2023</v>
      </c>
    </row>
    <row r="1107" spans="1:18" x14ac:dyDescent="0.2">
      <c r="A1107" t="s">
        <v>174</v>
      </c>
      <c r="C1107">
        <f t="shared" si="69"/>
        <v>983</v>
      </c>
      <c r="D1107" t="str">
        <f t="shared" si="70"/>
        <v>983 (0)</v>
      </c>
      <c r="E1107">
        <v>35.094000000000001</v>
      </c>
      <c r="F1107">
        <v>35.090000000000003</v>
      </c>
      <c r="G1107">
        <f>IFERROR(VLOOKUP(F1107,'rt.comb'!$A:$B,2,FALSE),F1107)</f>
        <v>35.090000000000003</v>
      </c>
      <c r="H1107" t="str">
        <f>IFERROR(VLOOKUP(G1107,compounds!$A:$D,4,FALSE),"")</f>
        <v/>
      </c>
      <c r="I1107">
        <v>41392997</v>
      </c>
      <c r="J1107" s="4">
        <f t="shared" si="68"/>
        <v>47364174</v>
      </c>
      <c r="K1107" s="4">
        <f>VLOOKUP($C1107,rosie!$B$7:$D$38,2,FALSE)</f>
        <v>5.08</v>
      </c>
      <c r="L1107" s="4">
        <f>VLOOKUP(C1107,rosie!$B$7:$F$66,5,FALSE)</f>
        <v>1.03</v>
      </c>
      <c r="M1107" s="4">
        <f>VLOOKUP($C1107,rosie!$B$7:$D$38,3,FALSE)</f>
        <v>0</v>
      </c>
      <c r="N1107" s="4" t="str">
        <f>VLOOKUP($C1107,rosie!$B$7:$E$38,4,FALSE)</f>
        <v>l</v>
      </c>
      <c r="O1107" s="4">
        <f t="shared" si="71"/>
        <v>2.5805034906463833</v>
      </c>
      <c r="P1107" s="4">
        <f>VLOOKUP(A1107,RESULTS!$A:$M,13,FALSE)</f>
        <v>1</v>
      </c>
      <c r="Q1107" s="4">
        <v>2</v>
      </c>
      <c r="R1107" s="4" t="str">
        <f>IF(VLOOKUP(C1107,rosie!B:J,8,FALSE)=0,"x_x_x_x",VLOOKUP(C1107,rosie!B:J,8,FALSE))</f>
        <v>6_5_31_2023</v>
      </c>
    </row>
    <row r="1108" spans="1:18" x14ac:dyDescent="0.2">
      <c r="A1108" t="s">
        <v>238</v>
      </c>
      <c r="C1108">
        <f t="shared" si="69"/>
        <v>136</v>
      </c>
      <c r="D1108" t="str">
        <f t="shared" si="70"/>
        <v>136 (0)</v>
      </c>
      <c r="E1108">
        <v>4.8730000000000002</v>
      </c>
      <c r="F1108">
        <f>ROUND(E1108,2)</f>
        <v>4.87</v>
      </c>
      <c r="G1108">
        <f>IFERROR(VLOOKUP(F1108,'rt.comb'!$A:$B,2,FALSE),F1108)</f>
        <v>4.87</v>
      </c>
      <c r="H1108" t="str">
        <f>IFERROR(VLOOKUP(G1108,compounds!$A:$D,4,FALSE),"")</f>
        <v/>
      </c>
      <c r="I1108">
        <v>59484057</v>
      </c>
      <c r="J1108" s="4">
        <f t="shared" si="68"/>
        <v>54720410</v>
      </c>
      <c r="K1108" s="4">
        <f>VLOOKUP($C1108,rosie!$B$7:$D$380,2,FALSE)</f>
        <v>36.299999999999997</v>
      </c>
      <c r="L1108" s="4">
        <f>VLOOKUP(C1108,rosie!$B$7:$F$66,5,FALSE)</f>
        <v>6.54</v>
      </c>
      <c r="M1108" s="4">
        <f>VLOOKUP($C1108,rosie!$B$7:$D$380,3,FALSE)</f>
        <v>0</v>
      </c>
      <c r="N1108" s="4" t="str">
        <f>VLOOKUP($C1108,rosie!$B$7:$E$380,4,FALSE)</f>
        <v>f</v>
      </c>
      <c r="O1108" s="4">
        <f t="shared" si="71"/>
        <v>0.44919599182416964</v>
      </c>
      <c r="P1108" s="4">
        <f>VLOOKUP(A1108,RESULTS!$A:$M,13,FALSE)</f>
        <v>2</v>
      </c>
      <c r="Q1108" s="4">
        <v>2</v>
      </c>
      <c r="R1108" s="4" t="str">
        <f>IF(VLOOKUP(C1108,rosie!B:J,8,FALSE)=0,"x_x_x_x",VLOOKUP(C1108,rosie!B:J,8,FALSE))</f>
        <v>1_6_6_2023</v>
      </c>
    </row>
    <row r="1109" spans="1:18" x14ac:dyDescent="0.2">
      <c r="A1109" t="s">
        <v>238</v>
      </c>
      <c r="C1109">
        <f t="shared" si="69"/>
        <v>136</v>
      </c>
      <c r="D1109" t="str">
        <f t="shared" si="70"/>
        <v>136 (0)</v>
      </c>
      <c r="E1109">
        <v>5.7560000000000002</v>
      </c>
      <c r="F1109">
        <f t="shared" ref="F1109:F1172" si="72">ROUND(E1109,2)</f>
        <v>5.76</v>
      </c>
      <c r="G1109">
        <f>IFERROR(VLOOKUP(F1109,'rt.comb'!$A:$B,2,FALSE),F1109)</f>
        <v>5.76</v>
      </c>
      <c r="H1109" t="str">
        <f>IFERROR(VLOOKUP(G1109,compounds!$A:$D,4,FALSE),"")</f>
        <v>zhexenol</v>
      </c>
      <c r="I1109">
        <v>113657530</v>
      </c>
      <c r="J1109" s="4">
        <f t="shared" si="68"/>
        <v>54720410</v>
      </c>
      <c r="K1109" s="4">
        <f>VLOOKUP($C1109,rosie!$B$7:$D$380,2,FALSE)</f>
        <v>36.299999999999997</v>
      </c>
      <c r="L1109" s="4">
        <f>VLOOKUP(C1109,rosie!$B$7:$F$66,5,FALSE)</f>
        <v>6.54</v>
      </c>
      <c r="M1109" s="4">
        <f>VLOOKUP($C1109,rosie!$B$7:$D$380,3,FALSE)</f>
        <v>0</v>
      </c>
      <c r="N1109" s="4" t="str">
        <f>VLOOKUP($C1109,rosie!$B$7:$E$380,4,FALSE)</f>
        <v>f</v>
      </c>
      <c r="O1109" s="4">
        <f t="shared" si="71"/>
        <v>0.85828891793031725</v>
      </c>
      <c r="P1109" s="4">
        <f>VLOOKUP(A1109,RESULTS!$A:$M,13,FALSE)</f>
        <v>2</v>
      </c>
      <c r="Q1109" s="4">
        <v>2</v>
      </c>
      <c r="R1109" s="4" t="str">
        <f>IF(VLOOKUP(C1109,rosie!B:J,8,FALSE)=0,"x_x_x_x",VLOOKUP(C1109,rosie!B:J,8,FALSE))</f>
        <v>1_6_6_2023</v>
      </c>
    </row>
    <row r="1110" spans="1:18" x14ac:dyDescent="0.2">
      <c r="A1110" t="s">
        <v>238</v>
      </c>
      <c r="C1110">
        <f t="shared" si="69"/>
        <v>136</v>
      </c>
      <c r="D1110" t="str">
        <f t="shared" si="70"/>
        <v>136 (0)</v>
      </c>
      <c r="E1110">
        <v>7.5129999999999999</v>
      </c>
      <c r="F1110">
        <f t="shared" si="72"/>
        <v>7.51</v>
      </c>
      <c r="G1110">
        <f>IFERROR(VLOOKUP(F1110,'rt.comb'!$A:$B,2,FALSE),F1110)</f>
        <v>7.51</v>
      </c>
      <c r="H1110" t="str">
        <f>IFERROR(VLOOKUP(G1110,compounds!$A:$D,4,FALSE),"")</f>
        <v>cyclopentane</v>
      </c>
      <c r="I1110">
        <v>36769946</v>
      </c>
      <c r="J1110" s="4">
        <f t="shared" si="68"/>
        <v>54720410</v>
      </c>
      <c r="K1110" s="4">
        <f>VLOOKUP($C1110,rosie!$B$7:$D$380,2,FALSE)</f>
        <v>36.299999999999997</v>
      </c>
      <c r="L1110" s="4">
        <f>VLOOKUP(C1110,rosie!$B$7:$F$66,5,FALSE)</f>
        <v>6.54</v>
      </c>
      <c r="M1110" s="4">
        <f>VLOOKUP($C1110,rosie!$B$7:$D$380,3,FALSE)</f>
        <v>0</v>
      </c>
      <c r="N1110" s="4" t="str">
        <f>VLOOKUP($C1110,rosie!$B$7:$E$380,4,FALSE)</f>
        <v>f</v>
      </c>
      <c r="O1110" s="4">
        <f t="shared" si="71"/>
        <v>0.27766956720506064</v>
      </c>
      <c r="P1110" s="4">
        <f>VLOOKUP(A1110,RESULTS!$A:$M,13,FALSE)</f>
        <v>2</v>
      </c>
      <c r="Q1110" s="4">
        <v>2</v>
      </c>
      <c r="R1110" s="4" t="str">
        <f>IF(VLOOKUP(C1110,rosie!B:J,8,FALSE)=0,"x_x_x_x",VLOOKUP(C1110,rosie!B:J,8,FALSE))</f>
        <v>1_6_6_2023</v>
      </c>
    </row>
    <row r="1111" spans="1:18" x14ac:dyDescent="0.2">
      <c r="A1111" t="s">
        <v>238</v>
      </c>
      <c r="C1111">
        <f t="shared" si="69"/>
        <v>136</v>
      </c>
      <c r="D1111" t="str">
        <f t="shared" si="70"/>
        <v>136 (0)</v>
      </c>
      <c r="E1111">
        <v>7.8179999999999996</v>
      </c>
      <c r="F1111">
        <f t="shared" si="72"/>
        <v>7.82</v>
      </c>
      <c r="G1111">
        <f>IFERROR(VLOOKUP(F1111,'rt.comb'!$A:$B,2,FALSE),F1111)</f>
        <v>7.82</v>
      </c>
      <c r="H1111" t="str">
        <f>IFERROR(VLOOKUP(G1111,compounds!$A:$D,4,FALSE),"")</f>
        <v/>
      </c>
      <c r="I1111">
        <v>360339995</v>
      </c>
      <c r="J1111" s="4">
        <f t="shared" si="68"/>
        <v>54720410</v>
      </c>
      <c r="K1111" s="4">
        <f>VLOOKUP($C1111,rosie!$B$7:$D$380,2,FALSE)</f>
        <v>36.299999999999997</v>
      </c>
      <c r="L1111" s="4">
        <f>VLOOKUP(C1111,rosie!$B$7:$F$66,5,FALSE)</f>
        <v>6.54</v>
      </c>
      <c r="M1111" s="4">
        <f>VLOOKUP($C1111,rosie!$B$7:$D$380,3,FALSE)</f>
        <v>0</v>
      </c>
      <c r="N1111" s="4" t="str">
        <f>VLOOKUP($C1111,rosie!$B$7:$E$380,4,FALSE)</f>
        <v>f</v>
      </c>
      <c r="O1111" s="4">
        <f t="shared" si="71"/>
        <v>2.721120407909321</v>
      </c>
      <c r="P1111" s="4">
        <f>VLOOKUP(A1111,RESULTS!$A:$M,13,FALSE)</f>
        <v>2</v>
      </c>
      <c r="Q1111" s="4">
        <v>2</v>
      </c>
      <c r="R1111" s="4" t="str">
        <f>IF(VLOOKUP(C1111,rosie!B:J,8,FALSE)=0,"x_x_x_x",VLOOKUP(C1111,rosie!B:J,8,FALSE))</f>
        <v>1_6_6_2023</v>
      </c>
    </row>
    <row r="1112" spans="1:18" x14ac:dyDescent="0.2">
      <c r="A1112" t="s">
        <v>238</v>
      </c>
      <c r="C1112">
        <f t="shared" si="69"/>
        <v>136</v>
      </c>
      <c r="D1112" t="str">
        <f t="shared" si="70"/>
        <v>136 (0)</v>
      </c>
      <c r="E1112">
        <v>8.01</v>
      </c>
      <c r="F1112">
        <f t="shared" si="72"/>
        <v>8.01</v>
      </c>
      <c r="G1112">
        <f>IFERROR(VLOOKUP(F1112,'rt.comb'!$A:$B,2,FALSE),F1112)</f>
        <v>8.01</v>
      </c>
      <c r="H1112" t="str">
        <f>IFERROR(VLOOKUP(G1112,compounds!$A:$D,4,FALSE),"")</f>
        <v>apinene</v>
      </c>
      <c r="I1112">
        <v>1410315076</v>
      </c>
      <c r="J1112" s="4">
        <f t="shared" si="68"/>
        <v>54720410</v>
      </c>
      <c r="K1112" s="4">
        <f>VLOOKUP($C1112,rosie!$B$7:$D$380,2,FALSE)</f>
        <v>36.299999999999997</v>
      </c>
      <c r="L1112" s="4">
        <f>VLOOKUP(C1112,rosie!$B$7:$F$66,5,FALSE)</f>
        <v>6.54</v>
      </c>
      <c r="M1112" s="4">
        <f>VLOOKUP($C1112,rosie!$B$7:$D$380,3,FALSE)</f>
        <v>0</v>
      </c>
      <c r="N1112" s="4" t="str">
        <f>VLOOKUP($C1112,rosie!$B$7:$E$380,4,FALSE)</f>
        <v>f</v>
      </c>
      <c r="O1112" s="4">
        <f t="shared" si="71"/>
        <v>10.650044924615669</v>
      </c>
      <c r="P1112" s="4">
        <f>VLOOKUP(A1112,RESULTS!$A:$M,13,FALSE)</f>
        <v>2</v>
      </c>
      <c r="Q1112" s="4">
        <v>2</v>
      </c>
      <c r="R1112" s="4" t="str">
        <f>IF(VLOOKUP(C1112,rosie!B:J,8,FALSE)=0,"x_x_x_x",VLOOKUP(C1112,rosie!B:J,8,FALSE))</f>
        <v>1_6_6_2023</v>
      </c>
    </row>
    <row r="1113" spans="1:18" x14ac:dyDescent="0.2">
      <c r="A1113" t="s">
        <v>238</v>
      </c>
      <c r="C1113">
        <f t="shared" si="69"/>
        <v>136</v>
      </c>
      <c r="D1113" t="str">
        <f t="shared" si="70"/>
        <v>136 (0)</v>
      </c>
      <c r="E1113">
        <v>8.4670000000000005</v>
      </c>
      <c r="F1113">
        <f t="shared" si="72"/>
        <v>8.4700000000000006</v>
      </c>
      <c r="G1113">
        <f>IFERROR(VLOOKUP(F1113,'rt.comb'!$A:$B,2,FALSE),F1113)</f>
        <v>8.4700000000000006</v>
      </c>
      <c r="H1113" t="str">
        <f>IFERROR(VLOOKUP(G1113,compounds!$A:$D,4,FALSE),"")</f>
        <v/>
      </c>
      <c r="I1113">
        <v>51509385</v>
      </c>
      <c r="J1113" s="4">
        <f t="shared" si="68"/>
        <v>54720410</v>
      </c>
      <c r="K1113" s="4">
        <f>VLOOKUP($C1113,rosie!$B$7:$D$380,2,FALSE)</f>
        <v>36.299999999999997</v>
      </c>
      <c r="L1113" s="4">
        <f>VLOOKUP(C1113,rosie!$B$7:$F$66,5,FALSE)</f>
        <v>6.54</v>
      </c>
      <c r="M1113" s="4">
        <f>VLOOKUP($C1113,rosie!$B$7:$D$380,3,FALSE)</f>
        <v>0</v>
      </c>
      <c r="N1113" s="4" t="str">
        <f>VLOOKUP($C1113,rosie!$B$7:$E$380,4,FALSE)</f>
        <v>f</v>
      </c>
      <c r="O1113" s="4">
        <f t="shared" si="71"/>
        <v>0.38897496993737335</v>
      </c>
      <c r="P1113" s="4">
        <f>VLOOKUP(A1113,RESULTS!$A:$M,13,FALSE)</f>
        <v>2</v>
      </c>
      <c r="Q1113" s="4">
        <v>2</v>
      </c>
      <c r="R1113" s="4" t="str">
        <f>IF(VLOOKUP(C1113,rosie!B:J,8,FALSE)=0,"x_x_x_x",VLOOKUP(C1113,rosie!B:J,8,FALSE))</f>
        <v>1_6_6_2023</v>
      </c>
    </row>
    <row r="1114" spans="1:18" x14ac:dyDescent="0.2">
      <c r="A1114" t="s">
        <v>238</v>
      </c>
      <c r="C1114">
        <f t="shared" si="69"/>
        <v>136</v>
      </c>
      <c r="D1114" t="str">
        <f t="shared" si="70"/>
        <v>136 (0)</v>
      </c>
      <c r="E1114">
        <v>9.3729999999999993</v>
      </c>
      <c r="F1114">
        <f t="shared" si="72"/>
        <v>9.3699999999999992</v>
      </c>
      <c r="G1114">
        <f>IFERROR(VLOOKUP(F1114,'rt.comb'!$A:$B,2,FALSE),F1114)</f>
        <v>9.3699999999999992</v>
      </c>
      <c r="H1114" t="str">
        <f>IFERROR(VLOOKUP(G1114,compounds!$A:$D,4,FALSE),"")</f>
        <v/>
      </c>
      <c r="I1114">
        <v>901115277</v>
      </c>
      <c r="J1114" s="4">
        <f t="shared" si="68"/>
        <v>54720410</v>
      </c>
      <c r="K1114" s="4">
        <f>VLOOKUP($C1114,rosie!$B$7:$D$380,2,FALSE)</f>
        <v>36.299999999999997</v>
      </c>
      <c r="L1114" s="4">
        <f>VLOOKUP(C1114,rosie!$B$7:$F$66,5,FALSE)</f>
        <v>6.54</v>
      </c>
      <c r="M1114" s="4">
        <f>VLOOKUP($C1114,rosie!$B$7:$D$380,3,FALSE)</f>
        <v>0</v>
      </c>
      <c r="N1114" s="4" t="str">
        <f>VLOOKUP($C1114,rosie!$B$7:$E$380,4,FALSE)</f>
        <v>f</v>
      </c>
      <c r="O1114" s="4">
        <f t="shared" si="71"/>
        <v>6.8048043629560491</v>
      </c>
      <c r="P1114" s="4">
        <f>VLOOKUP(A1114,RESULTS!$A:$M,13,FALSE)</f>
        <v>2</v>
      </c>
      <c r="Q1114" s="4">
        <v>2</v>
      </c>
      <c r="R1114" s="4" t="str">
        <f>IF(VLOOKUP(C1114,rosie!B:J,8,FALSE)=0,"x_x_x_x",VLOOKUP(C1114,rosie!B:J,8,FALSE))</f>
        <v>1_6_6_2023</v>
      </c>
    </row>
    <row r="1115" spans="1:18" x14ac:dyDescent="0.2">
      <c r="A1115" t="s">
        <v>238</v>
      </c>
      <c r="C1115">
        <f t="shared" si="69"/>
        <v>136</v>
      </c>
      <c r="D1115" t="str">
        <f t="shared" si="70"/>
        <v>136 (0)</v>
      </c>
      <c r="E1115">
        <v>9.9779999999999998</v>
      </c>
      <c r="F1115">
        <f t="shared" si="72"/>
        <v>9.98</v>
      </c>
      <c r="G1115">
        <f>IFERROR(VLOOKUP(F1115,'rt.comb'!$A:$B,2,FALSE),F1115)</f>
        <v>9.98</v>
      </c>
      <c r="H1115" t="str">
        <f>IFERROR(VLOOKUP(G1115,compounds!$A:$D,4,FALSE),"")</f>
        <v/>
      </c>
      <c r="I1115">
        <v>6577197554</v>
      </c>
      <c r="J1115" s="4">
        <f t="shared" si="68"/>
        <v>54720410</v>
      </c>
      <c r="K1115" s="4">
        <f>VLOOKUP($C1115,rosie!$B$7:$D$380,2,FALSE)</f>
        <v>36.299999999999997</v>
      </c>
      <c r="L1115" s="4">
        <f>VLOOKUP(C1115,rosie!$B$7:$F$66,5,FALSE)</f>
        <v>6.54</v>
      </c>
      <c r="M1115" s="4">
        <f>VLOOKUP($C1115,rosie!$B$7:$D$380,3,FALSE)</f>
        <v>0</v>
      </c>
      <c r="N1115" s="4" t="str">
        <f>VLOOKUP($C1115,rosie!$B$7:$E$380,4,FALSE)</f>
        <v>f</v>
      </c>
      <c r="O1115" s="4">
        <f t="shared" si="71"/>
        <v>49.667943440584963</v>
      </c>
      <c r="P1115" s="4">
        <f>VLOOKUP(A1115,RESULTS!$A:$M,13,FALSE)</f>
        <v>2</v>
      </c>
      <c r="Q1115" s="4">
        <v>2</v>
      </c>
      <c r="R1115" s="4" t="str">
        <f>IF(VLOOKUP(C1115,rosie!B:J,8,FALSE)=0,"x_x_x_x",VLOOKUP(C1115,rosie!B:J,8,FALSE))</f>
        <v>1_6_6_2023</v>
      </c>
    </row>
    <row r="1116" spans="1:18" x14ac:dyDescent="0.2">
      <c r="A1116" t="s">
        <v>238</v>
      </c>
      <c r="C1116">
        <f t="shared" si="69"/>
        <v>136</v>
      </c>
      <c r="D1116" t="str">
        <f t="shared" si="70"/>
        <v>136 (0)</v>
      </c>
      <c r="E1116">
        <v>10.413</v>
      </c>
      <c r="F1116">
        <f t="shared" si="72"/>
        <v>10.41</v>
      </c>
      <c r="G1116">
        <f>IFERROR(VLOOKUP(F1116,'rt.comb'!$A:$B,2,FALSE),F1116)</f>
        <v>10.41</v>
      </c>
      <c r="H1116" t="str">
        <f>IFERROR(VLOOKUP(G1116,compounds!$A:$D,4,FALSE),"")</f>
        <v/>
      </c>
      <c r="I1116">
        <v>751330993</v>
      </c>
      <c r="J1116" s="4">
        <f t="shared" si="68"/>
        <v>54720410</v>
      </c>
      <c r="K1116" s="4">
        <f>VLOOKUP($C1116,rosie!$B$7:$D$380,2,FALSE)</f>
        <v>36.299999999999997</v>
      </c>
      <c r="L1116" s="4">
        <f>VLOOKUP(C1116,rosie!$B$7:$F$66,5,FALSE)</f>
        <v>6.54</v>
      </c>
      <c r="M1116" s="4">
        <f>VLOOKUP($C1116,rosie!$B$7:$D$380,3,FALSE)</f>
        <v>0</v>
      </c>
      <c r="N1116" s="4" t="str">
        <f>VLOOKUP($C1116,rosie!$B$7:$E$380,4,FALSE)</f>
        <v>f</v>
      </c>
      <c r="O1116" s="4">
        <f t="shared" si="71"/>
        <v>5.6737029652983013</v>
      </c>
      <c r="P1116" s="4">
        <f>VLOOKUP(A1116,RESULTS!$A:$M,13,FALSE)</f>
        <v>2</v>
      </c>
      <c r="Q1116" s="4">
        <v>2</v>
      </c>
      <c r="R1116" s="4" t="str">
        <f>IF(VLOOKUP(C1116,rosie!B:J,8,FALSE)=0,"x_x_x_x",VLOOKUP(C1116,rosie!B:J,8,FALSE))</f>
        <v>1_6_6_2023</v>
      </c>
    </row>
    <row r="1117" spans="1:18" x14ac:dyDescent="0.2">
      <c r="A1117" t="s">
        <v>238</v>
      </c>
      <c r="C1117">
        <f t="shared" si="69"/>
        <v>136</v>
      </c>
      <c r="D1117" t="str">
        <f t="shared" si="70"/>
        <v>136 (0)</v>
      </c>
      <c r="E1117">
        <v>10.8</v>
      </c>
      <c r="F1117">
        <f t="shared" si="72"/>
        <v>10.8</v>
      </c>
      <c r="G1117">
        <f>IFERROR(VLOOKUP(F1117,'rt.comb'!$A:$B,2,FALSE),F1117)</f>
        <v>10.8</v>
      </c>
      <c r="H1117" t="str">
        <f>IFERROR(VLOOKUP(G1117,compounds!$A:$D,4,FALSE),"")</f>
        <v/>
      </c>
      <c r="I1117">
        <v>173624964</v>
      </c>
      <c r="J1117" s="4">
        <f t="shared" si="68"/>
        <v>54720410</v>
      </c>
      <c r="K1117" s="4">
        <f>VLOOKUP($C1117,rosie!$B$7:$D$380,2,FALSE)</f>
        <v>36.299999999999997</v>
      </c>
      <c r="L1117" s="4">
        <f>VLOOKUP(C1117,rosie!$B$7:$F$66,5,FALSE)</f>
        <v>6.54</v>
      </c>
      <c r="M1117" s="4">
        <f>VLOOKUP($C1117,rosie!$B$7:$D$380,3,FALSE)</f>
        <v>0</v>
      </c>
      <c r="N1117" s="4" t="str">
        <f>VLOOKUP($C1117,rosie!$B$7:$E$380,4,FALSE)</f>
        <v>f</v>
      </c>
      <c r="O1117" s="4">
        <f t="shared" si="71"/>
        <v>1.311135148522498</v>
      </c>
      <c r="P1117" s="4">
        <f>VLOOKUP(A1117,RESULTS!$A:$M,13,FALSE)</f>
        <v>2</v>
      </c>
      <c r="Q1117" s="4">
        <v>2</v>
      </c>
      <c r="R1117" s="4" t="str">
        <f>IF(VLOOKUP(C1117,rosie!B:J,8,FALSE)=0,"x_x_x_x",VLOOKUP(C1117,rosie!B:J,8,FALSE))</f>
        <v>1_6_6_2023</v>
      </c>
    </row>
    <row r="1118" spans="1:18" x14ac:dyDescent="0.2">
      <c r="A1118" t="s">
        <v>238</v>
      </c>
      <c r="C1118">
        <f t="shared" si="69"/>
        <v>136</v>
      </c>
      <c r="D1118" t="str">
        <f t="shared" si="70"/>
        <v>136 (0)</v>
      </c>
      <c r="E1118">
        <v>11.33</v>
      </c>
      <c r="F1118">
        <f t="shared" si="72"/>
        <v>11.33</v>
      </c>
      <c r="G1118">
        <f>IFERROR(VLOOKUP(F1118,'rt.comb'!$A:$B,2,FALSE),F1118)</f>
        <v>11.33</v>
      </c>
      <c r="H1118" t="str">
        <f>IFERROR(VLOOKUP(G1118,compounds!$A:$D,4,FALSE),"")</f>
        <v/>
      </c>
      <c r="I1118">
        <v>17094200639</v>
      </c>
      <c r="J1118" s="4">
        <f t="shared" si="68"/>
        <v>54720410</v>
      </c>
      <c r="K1118" s="4">
        <f>VLOOKUP($C1118,rosie!$B$7:$D$380,2,FALSE)</f>
        <v>36.299999999999997</v>
      </c>
      <c r="L1118" s="4">
        <f>VLOOKUP(C1118,rosie!$B$7:$F$66,5,FALSE)</f>
        <v>6.54</v>
      </c>
      <c r="M1118" s="4">
        <f>VLOOKUP($C1118,rosie!$B$7:$D$380,3,FALSE)</f>
        <v>0</v>
      </c>
      <c r="N1118" s="4" t="str">
        <f>VLOOKUP($C1118,rosie!$B$7:$E$380,4,FALSE)</f>
        <v>f</v>
      </c>
      <c r="O1118" s="4">
        <f t="shared" si="71"/>
        <v>129.0874697816418</v>
      </c>
      <c r="P1118" s="4">
        <f>VLOOKUP(A1118,RESULTS!$A:$M,13,FALSE)</f>
        <v>2</v>
      </c>
      <c r="Q1118" s="4">
        <v>2</v>
      </c>
      <c r="R1118" s="4" t="str">
        <f>IF(VLOOKUP(C1118,rosie!B:J,8,FALSE)=0,"x_x_x_x",VLOOKUP(C1118,rosie!B:J,8,FALSE))</f>
        <v>1_6_6_2023</v>
      </c>
    </row>
    <row r="1119" spans="1:18" x14ac:dyDescent="0.2">
      <c r="A1119" t="s">
        <v>238</v>
      </c>
      <c r="C1119">
        <f t="shared" si="69"/>
        <v>136</v>
      </c>
      <c r="D1119" t="str">
        <f t="shared" si="70"/>
        <v>136 (0)</v>
      </c>
      <c r="E1119">
        <v>11.483000000000001</v>
      </c>
      <c r="F1119">
        <f t="shared" si="72"/>
        <v>11.48</v>
      </c>
      <c r="G1119">
        <f>IFERROR(VLOOKUP(F1119,'rt.comb'!$A:$B,2,FALSE),F1119)</f>
        <v>11.48</v>
      </c>
      <c r="H1119" t="str">
        <f>IFERROR(VLOOKUP(G1119,compounds!$A:$D,4,FALSE),"")</f>
        <v/>
      </c>
      <c r="I1119">
        <v>1383189510</v>
      </c>
      <c r="J1119" s="4">
        <f t="shared" si="68"/>
        <v>54720410</v>
      </c>
      <c r="K1119" s="4">
        <f>VLOOKUP($C1119,rosie!$B$7:$D$380,2,FALSE)</f>
        <v>36.299999999999997</v>
      </c>
      <c r="L1119" s="4">
        <f>VLOOKUP(C1119,rosie!$B$7:$F$66,5,FALSE)</f>
        <v>6.54</v>
      </c>
      <c r="M1119" s="4">
        <f>VLOOKUP($C1119,rosie!$B$7:$D$380,3,FALSE)</f>
        <v>0</v>
      </c>
      <c r="N1119" s="4" t="str">
        <f>VLOOKUP($C1119,rosie!$B$7:$E$380,4,FALSE)</f>
        <v>f</v>
      </c>
      <c r="O1119" s="4">
        <f t="shared" si="71"/>
        <v>10.445205239199423</v>
      </c>
      <c r="P1119" s="4">
        <f>VLOOKUP(A1119,RESULTS!$A:$M,13,FALSE)</f>
        <v>2</v>
      </c>
      <c r="Q1119" s="4">
        <v>2</v>
      </c>
      <c r="R1119" s="4" t="str">
        <f>IF(VLOOKUP(C1119,rosie!B:J,8,FALSE)=0,"x_x_x_x",VLOOKUP(C1119,rosie!B:J,8,FALSE))</f>
        <v>1_6_6_2023</v>
      </c>
    </row>
    <row r="1120" spans="1:18" x14ac:dyDescent="0.2">
      <c r="A1120" t="s">
        <v>238</v>
      </c>
      <c r="C1120">
        <f t="shared" si="69"/>
        <v>136</v>
      </c>
      <c r="D1120" t="str">
        <f t="shared" si="70"/>
        <v>136 (0)</v>
      </c>
      <c r="E1120">
        <v>11.817</v>
      </c>
      <c r="F1120">
        <f t="shared" si="72"/>
        <v>11.82</v>
      </c>
      <c r="G1120">
        <f>IFERROR(VLOOKUP(F1120,'rt.comb'!$A:$B,2,FALSE),F1120)</f>
        <v>11.82</v>
      </c>
      <c r="H1120" t="str">
        <f>IFERROR(VLOOKUP(G1120,compounds!$A:$D,4,FALSE),"")</f>
        <v/>
      </c>
      <c r="I1120">
        <v>3527410289</v>
      </c>
      <c r="J1120" s="4">
        <f t="shared" si="68"/>
        <v>54720410</v>
      </c>
      <c r="K1120" s="4">
        <f>VLOOKUP($C1120,rosie!$B$7:$D$380,2,FALSE)</f>
        <v>36.299999999999997</v>
      </c>
      <c r="L1120" s="4">
        <f>VLOOKUP(C1120,rosie!$B$7:$F$66,5,FALSE)</f>
        <v>6.54</v>
      </c>
      <c r="M1120" s="4">
        <f>VLOOKUP($C1120,rosie!$B$7:$D$380,3,FALSE)</f>
        <v>0</v>
      </c>
      <c r="N1120" s="4" t="str">
        <f>VLOOKUP($C1120,rosie!$B$7:$E$380,4,FALSE)</f>
        <v>f</v>
      </c>
      <c r="O1120" s="4">
        <f t="shared" si="71"/>
        <v>26.637365426136547</v>
      </c>
      <c r="P1120" s="4">
        <f>VLOOKUP(A1120,RESULTS!$A:$M,13,FALSE)</f>
        <v>2</v>
      </c>
      <c r="Q1120" s="4">
        <v>2</v>
      </c>
      <c r="R1120" s="4" t="str">
        <f>IF(VLOOKUP(C1120,rosie!B:J,8,FALSE)=0,"x_x_x_x",VLOOKUP(C1120,rosie!B:J,8,FALSE))</f>
        <v>1_6_6_2023</v>
      </c>
    </row>
    <row r="1121" spans="1:18" x14ac:dyDescent="0.2">
      <c r="A1121" t="s">
        <v>238</v>
      </c>
      <c r="C1121">
        <f t="shared" si="69"/>
        <v>136</v>
      </c>
      <c r="D1121" t="str">
        <f t="shared" si="70"/>
        <v>136 (0)</v>
      </c>
      <c r="E1121">
        <v>12.093</v>
      </c>
      <c r="F1121">
        <f t="shared" si="72"/>
        <v>12.09</v>
      </c>
      <c r="G1121">
        <f>IFERROR(VLOOKUP(F1121,'rt.comb'!$A:$B,2,FALSE),F1121)</f>
        <v>12.09</v>
      </c>
      <c r="H1121" t="str">
        <f>IFERROR(VLOOKUP(G1121,compounds!$A:$D,4,FALSE),"")</f>
        <v/>
      </c>
      <c r="I1121">
        <v>163885534</v>
      </c>
      <c r="J1121" s="4">
        <f t="shared" si="68"/>
        <v>54720410</v>
      </c>
      <c r="K1121" s="4">
        <f>VLOOKUP($C1121,rosie!$B$7:$D$380,2,FALSE)</f>
        <v>36.299999999999997</v>
      </c>
      <c r="L1121" s="4">
        <f>VLOOKUP(C1121,rosie!$B$7:$F$66,5,FALSE)</f>
        <v>6.54</v>
      </c>
      <c r="M1121" s="4">
        <f>VLOOKUP($C1121,rosie!$B$7:$D$380,3,FALSE)</f>
        <v>0</v>
      </c>
      <c r="N1121" s="4" t="str">
        <f>VLOOKUP($C1121,rosie!$B$7:$E$380,4,FALSE)</f>
        <v>f</v>
      </c>
      <c r="O1121" s="4">
        <f t="shared" si="71"/>
        <v>1.2375874932465294</v>
      </c>
      <c r="P1121" s="4">
        <f>VLOOKUP(A1121,RESULTS!$A:$M,13,FALSE)</f>
        <v>2</v>
      </c>
      <c r="Q1121" s="4">
        <v>2</v>
      </c>
      <c r="R1121" s="4" t="str">
        <f>IF(VLOOKUP(C1121,rosie!B:J,8,FALSE)=0,"x_x_x_x",VLOOKUP(C1121,rosie!B:J,8,FALSE))</f>
        <v>1_6_6_2023</v>
      </c>
    </row>
    <row r="1122" spans="1:18" x14ac:dyDescent="0.2">
      <c r="A1122" t="s">
        <v>238</v>
      </c>
      <c r="C1122">
        <f t="shared" si="69"/>
        <v>136</v>
      </c>
      <c r="D1122" t="str">
        <f t="shared" si="70"/>
        <v>136 (0)</v>
      </c>
      <c r="E1122">
        <v>12.327</v>
      </c>
      <c r="F1122">
        <f t="shared" si="72"/>
        <v>12.33</v>
      </c>
      <c r="G1122">
        <f>IFERROR(VLOOKUP(F1122,'rt.comb'!$A:$B,2,FALSE),F1122)</f>
        <v>12.33</v>
      </c>
      <c r="H1122" t="str">
        <f>IFERROR(VLOOKUP(G1122,compounds!$A:$D,4,FALSE),"")</f>
        <v/>
      </c>
      <c r="I1122">
        <v>35162703</v>
      </c>
      <c r="J1122" s="4">
        <f t="shared" si="68"/>
        <v>54720410</v>
      </c>
      <c r="K1122" s="4">
        <f>VLOOKUP($C1122,rosie!$B$7:$D$380,2,FALSE)</f>
        <v>36.299999999999997</v>
      </c>
      <c r="L1122" s="4">
        <f>VLOOKUP(C1122,rosie!$B$7:$F$66,5,FALSE)</f>
        <v>6.54</v>
      </c>
      <c r="M1122" s="4">
        <f>VLOOKUP($C1122,rosie!$B$7:$D$380,3,FALSE)</f>
        <v>0</v>
      </c>
      <c r="N1122" s="4" t="str">
        <f>VLOOKUP($C1122,rosie!$B$7:$E$380,4,FALSE)</f>
        <v>f</v>
      </c>
      <c r="O1122" s="4">
        <f t="shared" si="71"/>
        <v>0.26553241399294103</v>
      </c>
      <c r="P1122" s="4">
        <f>VLOOKUP(A1122,RESULTS!$A:$M,13,FALSE)</f>
        <v>2</v>
      </c>
      <c r="Q1122" s="4">
        <v>2</v>
      </c>
      <c r="R1122" s="4" t="str">
        <f>IF(VLOOKUP(C1122,rosie!B:J,8,FALSE)=0,"x_x_x_x",VLOOKUP(C1122,rosie!B:J,8,FALSE))</f>
        <v>1_6_6_2023</v>
      </c>
    </row>
    <row r="1123" spans="1:18" x14ac:dyDescent="0.2">
      <c r="A1123" t="s">
        <v>238</v>
      </c>
      <c r="C1123">
        <f t="shared" si="69"/>
        <v>136</v>
      </c>
      <c r="D1123" t="str">
        <f t="shared" si="70"/>
        <v>136 (0)</v>
      </c>
      <c r="E1123">
        <v>12.763999999999999</v>
      </c>
      <c r="F1123">
        <f t="shared" si="72"/>
        <v>12.76</v>
      </c>
      <c r="G1123">
        <f>IFERROR(VLOOKUP(F1123,'rt.comb'!$A:$B,2,FALSE),F1123)</f>
        <v>12.76</v>
      </c>
      <c r="H1123" t="str">
        <f>IFERROR(VLOOKUP(G1123,compounds!$A:$D,4,FALSE),"")</f>
        <v/>
      </c>
      <c r="I1123">
        <v>33207426</v>
      </c>
      <c r="J1123" s="4">
        <f t="shared" si="68"/>
        <v>54720410</v>
      </c>
      <c r="K1123" s="4">
        <f>VLOOKUP($C1123,rosie!$B$7:$D$380,2,FALSE)</f>
        <v>36.299999999999997</v>
      </c>
      <c r="L1123" s="4">
        <f>VLOOKUP(C1123,rosie!$B$7:$F$66,5,FALSE)</f>
        <v>6.54</v>
      </c>
      <c r="M1123" s="4">
        <f>VLOOKUP($C1123,rosie!$B$7:$D$380,3,FALSE)</f>
        <v>0</v>
      </c>
      <c r="N1123" s="4" t="str">
        <f>VLOOKUP($C1123,rosie!$B$7:$E$380,4,FALSE)</f>
        <v>f</v>
      </c>
      <c r="O1123" s="4">
        <f t="shared" si="71"/>
        <v>0.25076706953592148</v>
      </c>
      <c r="P1123" s="4">
        <f>VLOOKUP(A1123,RESULTS!$A:$M,13,FALSE)</f>
        <v>2</v>
      </c>
      <c r="Q1123" s="4">
        <v>2</v>
      </c>
      <c r="R1123" s="4" t="str">
        <f>IF(VLOOKUP(C1123,rosie!B:J,8,FALSE)=0,"x_x_x_x",VLOOKUP(C1123,rosie!B:J,8,FALSE))</f>
        <v>1_6_6_2023</v>
      </c>
    </row>
    <row r="1124" spans="1:18" x14ac:dyDescent="0.2">
      <c r="A1124" t="s">
        <v>238</v>
      </c>
      <c r="C1124">
        <f t="shared" si="69"/>
        <v>136</v>
      </c>
      <c r="D1124" t="str">
        <f t="shared" si="70"/>
        <v>136 (0)</v>
      </c>
      <c r="E1124">
        <v>13.007999999999999</v>
      </c>
      <c r="F1124">
        <f t="shared" si="72"/>
        <v>13.01</v>
      </c>
      <c r="G1124">
        <f>IFERROR(VLOOKUP(F1124,'rt.comb'!$A:$B,2,FALSE),F1124)</f>
        <v>13.01</v>
      </c>
      <c r="H1124" t="str">
        <f>IFERROR(VLOOKUP(G1124,compounds!$A:$D,4,FALSE),"")</f>
        <v/>
      </c>
      <c r="I1124">
        <v>732764836</v>
      </c>
      <c r="J1124" s="4">
        <f t="shared" si="68"/>
        <v>54720410</v>
      </c>
      <c r="K1124" s="4">
        <f>VLOOKUP($C1124,rosie!$B$7:$D$380,2,FALSE)</f>
        <v>36.299999999999997</v>
      </c>
      <c r="L1124" s="4">
        <f>VLOOKUP(C1124,rosie!$B$7:$F$66,5,FALSE)</f>
        <v>6.54</v>
      </c>
      <c r="M1124" s="4">
        <f>VLOOKUP($C1124,rosie!$B$7:$D$380,3,FALSE)</f>
        <v>0</v>
      </c>
      <c r="N1124" s="4" t="str">
        <f>VLOOKUP($C1124,rosie!$B$7:$E$380,4,FALSE)</f>
        <v>f</v>
      </c>
      <c r="O1124" s="4">
        <f t="shared" si="71"/>
        <v>5.5334999642155367</v>
      </c>
      <c r="P1124" s="4">
        <f>VLOOKUP(A1124,RESULTS!$A:$M,13,FALSE)</f>
        <v>2</v>
      </c>
      <c r="Q1124" s="4">
        <v>2</v>
      </c>
      <c r="R1124" s="4" t="str">
        <f>IF(VLOOKUP(C1124,rosie!B:J,8,FALSE)=0,"x_x_x_x",VLOOKUP(C1124,rosie!B:J,8,FALSE))</f>
        <v>1_6_6_2023</v>
      </c>
    </row>
    <row r="1125" spans="1:18" x14ac:dyDescent="0.2">
      <c r="A1125" t="s">
        <v>238</v>
      </c>
      <c r="C1125">
        <f t="shared" si="69"/>
        <v>136</v>
      </c>
      <c r="D1125" t="str">
        <f t="shared" si="70"/>
        <v>136 (0)</v>
      </c>
      <c r="E1125">
        <v>13.272</v>
      </c>
      <c r="F1125">
        <f t="shared" si="72"/>
        <v>13.27</v>
      </c>
      <c r="G1125">
        <f>IFERROR(VLOOKUP(F1125,'rt.comb'!$A:$B,2,FALSE),F1125)</f>
        <v>13.27</v>
      </c>
      <c r="H1125" t="str">
        <f>IFERROR(VLOOKUP(G1125,compounds!$A:$D,4,FALSE),"")</f>
        <v/>
      </c>
      <c r="I1125">
        <v>160388079</v>
      </c>
      <c r="J1125" s="4">
        <f t="shared" si="68"/>
        <v>54720410</v>
      </c>
      <c r="K1125" s="4">
        <f>VLOOKUP($C1125,rosie!$B$7:$D$380,2,FALSE)</f>
        <v>36.299999999999997</v>
      </c>
      <c r="L1125" s="4">
        <f>VLOOKUP(C1125,rosie!$B$7:$F$66,5,FALSE)</f>
        <v>6.54</v>
      </c>
      <c r="M1125" s="4">
        <f>VLOOKUP($C1125,rosie!$B$7:$D$380,3,FALSE)</f>
        <v>0</v>
      </c>
      <c r="N1125" s="4" t="str">
        <f>VLOOKUP($C1125,rosie!$B$7:$E$380,4,FALSE)</f>
        <v>f</v>
      </c>
      <c r="O1125" s="4">
        <f t="shared" si="71"/>
        <v>1.2111763362606265</v>
      </c>
      <c r="P1125" s="4">
        <f>VLOOKUP(A1125,RESULTS!$A:$M,13,FALSE)</f>
        <v>2</v>
      </c>
      <c r="Q1125" s="4">
        <v>2</v>
      </c>
      <c r="R1125" s="4" t="str">
        <f>IF(VLOOKUP(C1125,rosie!B:J,8,FALSE)=0,"x_x_x_x",VLOOKUP(C1125,rosie!B:J,8,FALSE))</f>
        <v>1_6_6_2023</v>
      </c>
    </row>
    <row r="1126" spans="1:18" x14ac:dyDescent="0.2">
      <c r="A1126" t="s">
        <v>238</v>
      </c>
      <c r="C1126">
        <f t="shared" si="69"/>
        <v>136</v>
      </c>
      <c r="D1126" t="str">
        <f t="shared" si="70"/>
        <v>136 (0)</v>
      </c>
      <c r="E1126">
        <v>13.519</v>
      </c>
      <c r="F1126">
        <f t="shared" si="72"/>
        <v>13.52</v>
      </c>
      <c r="G1126">
        <f>IFERROR(VLOOKUP(F1126,'rt.comb'!$A:$B,2,FALSE),F1126)</f>
        <v>13.51</v>
      </c>
      <c r="H1126" t="str">
        <f>IFERROR(VLOOKUP(G1126,compounds!$A:$D,4,FALSE),"")</f>
        <v>nonanal</v>
      </c>
      <c r="I1126">
        <v>206130453</v>
      </c>
      <c r="J1126" s="4">
        <f t="shared" si="68"/>
        <v>54720410</v>
      </c>
      <c r="K1126" s="4">
        <f>VLOOKUP($C1126,rosie!$B$7:$D$380,2,FALSE)</f>
        <v>36.299999999999997</v>
      </c>
      <c r="L1126" s="4">
        <f>VLOOKUP(C1126,rosie!$B$7:$F$66,5,FALSE)</f>
        <v>6.54</v>
      </c>
      <c r="M1126" s="4">
        <f>VLOOKUP($C1126,rosie!$B$7:$D$380,3,FALSE)</f>
        <v>0</v>
      </c>
      <c r="N1126" s="4" t="str">
        <f>VLOOKUP($C1126,rosie!$B$7:$E$380,4,FALSE)</f>
        <v>f</v>
      </c>
      <c r="O1126" s="4">
        <f t="shared" si="71"/>
        <v>1.5566015156044313</v>
      </c>
      <c r="P1126" s="4">
        <f>VLOOKUP(A1126,RESULTS!$A:$M,13,FALSE)</f>
        <v>2</v>
      </c>
      <c r="Q1126" s="4">
        <v>2</v>
      </c>
      <c r="R1126" s="4" t="str">
        <f>IF(VLOOKUP(C1126,rosie!B:J,8,FALSE)=0,"x_x_x_x",VLOOKUP(C1126,rosie!B:J,8,FALSE))</f>
        <v>1_6_6_2023</v>
      </c>
    </row>
    <row r="1127" spans="1:18" x14ac:dyDescent="0.2">
      <c r="A1127" t="s">
        <v>238</v>
      </c>
      <c r="C1127">
        <f t="shared" si="69"/>
        <v>136</v>
      </c>
      <c r="D1127" t="str">
        <f t="shared" si="70"/>
        <v>136 (0)</v>
      </c>
      <c r="E1127">
        <v>13.91</v>
      </c>
      <c r="F1127">
        <f t="shared" si="72"/>
        <v>13.91</v>
      </c>
      <c r="G1127">
        <f>IFERROR(VLOOKUP(F1127,'rt.comb'!$A:$B,2,FALSE),F1127)</f>
        <v>13.89</v>
      </c>
      <c r="H1127" t="str">
        <f>IFERROR(VLOOKUP(G1127,compounds!$A:$D,4,FALSE),"")</f>
        <v>edimethylnonatriene</v>
      </c>
      <c r="I1127">
        <v>1923545988</v>
      </c>
      <c r="J1127" s="4">
        <f t="shared" si="68"/>
        <v>54720410</v>
      </c>
      <c r="K1127" s="4">
        <f>VLOOKUP($C1127,rosie!$B$7:$D$380,2,FALSE)</f>
        <v>36.299999999999997</v>
      </c>
      <c r="L1127" s="4">
        <f>VLOOKUP(C1127,rosie!$B$7:$F$66,5,FALSE)</f>
        <v>6.54</v>
      </c>
      <c r="M1127" s="4">
        <f>VLOOKUP($C1127,rosie!$B$7:$D$380,3,FALSE)</f>
        <v>0</v>
      </c>
      <c r="N1127" s="4" t="str">
        <f>VLOOKUP($C1127,rosie!$B$7:$E$380,4,FALSE)</f>
        <v>f</v>
      </c>
      <c r="O1127" s="4">
        <f t="shared" si="71"/>
        <v>14.525726580805713</v>
      </c>
      <c r="P1127" s="4">
        <f>VLOOKUP(A1127,RESULTS!$A:$M,13,FALSE)</f>
        <v>2</v>
      </c>
      <c r="Q1127" s="4">
        <v>2</v>
      </c>
      <c r="R1127" s="4" t="str">
        <f>IF(VLOOKUP(C1127,rosie!B:J,8,FALSE)=0,"x_x_x_x",VLOOKUP(C1127,rosie!B:J,8,FALSE))</f>
        <v>1_6_6_2023</v>
      </c>
    </row>
    <row r="1128" spans="1:18" x14ac:dyDescent="0.2">
      <c r="A1128" t="s">
        <v>238</v>
      </c>
      <c r="C1128">
        <f t="shared" si="69"/>
        <v>136</v>
      </c>
      <c r="D1128" t="str">
        <f t="shared" si="70"/>
        <v>136 (0)</v>
      </c>
      <c r="E1128">
        <v>14.289</v>
      </c>
      <c r="F1128">
        <f t="shared" si="72"/>
        <v>14.29</v>
      </c>
      <c r="G1128">
        <f>IFERROR(VLOOKUP(F1128,'rt.comb'!$A:$B,2,FALSE),F1128)</f>
        <v>14.29</v>
      </c>
      <c r="H1128" t="str">
        <f>IFERROR(VLOOKUP(G1128,compounds!$A:$D,4,FALSE),"")</f>
        <v/>
      </c>
      <c r="I1128">
        <v>467316516</v>
      </c>
      <c r="J1128" s="4">
        <f t="shared" si="68"/>
        <v>54720410</v>
      </c>
      <c r="K1128" s="4">
        <f>VLOOKUP($C1128,rosie!$B$7:$D$380,2,FALSE)</f>
        <v>36.299999999999997</v>
      </c>
      <c r="L1128" s="4">
        <f>VLOOKUP(C1128,rosie!$B$7:$F$66,5,FALSE)</f>
        <v>6.54</v>
      </c>
      <c r="M1128" s="4">
        <f>VLOOKUP($C1128,rosie!$B$7:$D$380,3,FALSE)</f>
        <v>0</v>
      </c>
      <c r="N1128" s="4" t="str">
        <f>VLOOKUP($C1128,rosie!$B$7:$E$380,4,FALSE)</f>
        <v>f</v>
      </c>
      <c r="O1128" s="4">
        <f t="shared" si="71"/>
        <v>3.528957446537909</v>
      </c>
      <c r="P1128" s="4">
        <f>VLOOKUP(A1128,RESULTS!$A:$M,13,FALSE)</f>
        <v>2</v>
      </c>
      <c r="Q1128" s="4">
        <v>2</v>
      </c>
      <c r="R1128" s="4" t="str">
        <f>IF(VLOOKUP(C1128,rosie!B:J,8,FALSE)=0,"x_x_x_x",VLOOKUP(C1128,rosie!B:J,8,FALSE))</f>
        <v>1_6_6_2023</v>
      </c>
    </row>
    <row r="1129" spans="1:18" x14ac:dyDescent="0.2">
      <c r="A1129" t="s">
        <v>238</v>
      </c>
      <c r="C1129">
        <f t="shared" si="69"/>
        <v>136</v>
      </c>
      <c r="D1129" t="str">
        <f t="shared" si="70"/>
        <v>136 (0)</v>
      </c>
      <c r="E1129">
        <v>14.391999999999999</v>
      </c>
      <c r="F1129">
        <f t="shared" si="72"/>
        <v>14.39</v>
      </c>
      <c r="G1129">
        <f>IFERROR(VLOOKUP(F1129,'rt.comb'!$A:$B,2,FALSE),F1129)</f>
        <v>14.39</v>
      </c>
      <c r="H1129" t="str">
        <f>IFERROR(VLOOKUP(G1129,compounds!$A:$D,4,FALSE),"")</f>
        <v/>
      </c>
      <c r="I1129">
        <v>289877014</v>
      </c>
      <c r="J1129" s="4">
        <f t="shared" si="68"/>
        <v>54720410</v>
      </c>
      <c r="K1129" s="4">
        <f>VLOOKUP($C1129,rosie!$B$7:$D$380,2,FALSE)</f>
        <v>36.299999999999997</v>
      </c>
      <c r="L1129" s="4">
        <f>VLOOKUP(C1129,rosie!$B$7:$F$66,5,FALSE)</f>
        <v>6.54</v>
      </c>
      <c r="M1129" s="4">
        <f>VLOOKUP($C1129,rosie!$B$7:$D$380,3,FALSE)</f>
        <v>0</v>
      </c>
      <c r="N1129" s="4" t="str">
        <f>VLOOKUP($C1129,rosie!$B$7:$E$380,4,FALSE)</f>
        <v>f</v>
      </c>
      <c r="O1129" s="4">
        <f t="shared" si="71"/>
        <v>2.1890166773722024</v>
      </c>
      <c r="P1129" s="4">
        <f>VLOOKUP(A1129,RESULTS!$A:$M,13,FALSE)</f>
        <v>2</v>
      </c>
      <c r="Q1129" s="4">
        <v>2</v>
      </c>
      <c r="R1129" s="4" t="str">
        <f>IF(VLOOKUP(C1129,rosie!B:J,8,FALSE)=0,"x_x_x_x",VLOOKUP(C1129,rosie!B:J,8,FALSE))</f>
        <v>1_6_6_2023</v>
      </c>
    </row>
    <row r="1130" spans="1:18" x14ac:dyDescent="0.2">
      <c r="A1130" t="s">
        <v>238</v>
      </c>
      <c r="C1130">
        <f t="shared" si="69"/>
        <v>136</v>
      </c>
      <c r="D1130" t="str">
        <f t="shared" si="70"/>
        <v>136 (0)</v>
      </c>
      <c r="E1130">
        <v>14.534000000000001</v>
      </c>
      <c r="F1130">
        <f t="shared" si="72"/>
        <v>14.53</v>
      </c>
      <c r="G1130">
        <f>IFERROR(VLOOKUP(F1130,'rt.comb'!$A:$B,2,FALSE),F1130)</f>
        <v>14.53</v>
      </c>
      <c r="H1130" t="str">
        <f>IFERROR(VLOOKUP(G1130,compounds!$A:$D,4,FALSE),"")</f>
        <v/>
      </c>
      <c r="I1130">
        <v>73525746</v>
      </c>
      <c r="J1130" s="4">
        <f t="shared" si="68"/>
        <v>54720410</v>
      </c>
      <c r="K1130" s="4">
        <f>VLOOKUP($C1130,rosie!$B$7:$D$380,2,FALSE)</f>
        <v>36.299999999999997</v>
      </c>
      <c r="L1130" s="4">
        <f>VLOOKUP(C1130,rosie!$B$7:$F$66,5,FALSE)</f>
        <v>6.54</v>
      </c>
      <c r="M1130" s="4">
        <f>VLOOKUP($C1130,rosie!$B$7:$D$380,3,FALSE)</f>
        <v>0</v>
      </c>
      <c r="N1130" s="4" t="str">
        <f>VLOOKUP($C1130,rosie!$B$7:$E$380,4,FALSE)</f>
        <v>f</v>
      </c>
      <c r="O1130" s="4">
        <f t="shared" si="71"/>
        <v>0.55523231038330101</v>
      </c>
      <c r="P1130" s="4">
        <f>VLOOKUP(A1130,RESULTS!$A:$M,13,FALSE)</f>
        <v>2</v>
      </c>
      <c r="Q1130" s="4">
        <v>2</v>
      </c>
      <c r="R1130" s="4" t="str">
        <f>IF(VLOOKUP(C1130,rosie!B:J,8,FALSE)=0,"x_x_x_x",VLOOKUP(C1130,rosie!B:J,8,FALSE))</f>
        <v>1_6_6_2023</v>
      </c>
    </row>
    <row r="1131" spans="1:18" x14ac:dyDescent="0.2">
      <c r="A1131" t="s">
        <v>238</v>
      </c>
      <c r="C1131">
        <f t="shared" si="69"/>
        <v>136</v>
      </c>
      <c r="D1131" t="str">
        <f t="shared" si="70"/>
        <v>136 (0)</v>
      </c>
      <c r="E1131">
        <v>14.635999999999999</v>
      </c>
      <c r="F1131">
        <f t="shared" si="72"/>
        <v>14.64</v>
      </c>
      <c r="G1131">
        <f>IFERROR(VLOOKUP(F1131,'rt.comb'!$A:$B,2,FALSE),F1131)</f>
        <v>14.64</v>
      </c>
      <c r="H1131" t="str">
        <f>IFERROR(VLOOKUP(G1131,compounds!$A:$D,4,FALSE),"")</f>
        <v/>
      </c>
      <c r="I1131">
        <v>126197753</v>
      </c>
      <c r="J1131" s="4">
        <f t="shared" si="68"/>
        <v>54720410</v>
      </c>
      <c r="K1131" s="4">
        <f>VLOOKUP($C1131,rosie!$B$7:$D$380,2,FALSE)</f>
        <v>36.299999999999997</v>
      </c>
      <c r="L1131" s="4">
        <f>VLOOKUP(C1131,rosie!$B$7:$F$66,5,FALSE)</f>
        <v>6.54</v>
      </c>
      <c r="M1131" s="4">
        <f>VLOOKUP($C1131,rosie!$B$7:$D$380,3,FALSE)</f>
        <v>0</v>
      </c>
      <c r="N1131" s="4" t="str">
        <f>VLOOKUP($C1131,rosie!$B$7:$E$380,4,FALSE)</f>
        <v>f</v>
      </c>
      <c r="O1131" s="4">
        <f t="shared" si="71"/>
        <v>0.95298686209006511</v>
      </c>
      <c r="P1131" s="4">
        <f>VLOOKUP(A1131,RESULTS!$A:$M,13,FALSE)</f>
        <v>2</v>
      </c>
      <c r="Q1131" s="4">
        <v>2</v>
      </c>
      <c r="R1131" s="4" t="str">
        <f>IF(VLOOKUP(C1131,rosie!B:J,8,FALSE)=0,"x_x_x_x",VLOOKUP(C1131,rosie!B:J,8,FALSE))</f>
        <v>1_6_6_2023</v>
      </c>
    </row>
    <row r="1132" spans="1:18" x14ac:dyDescent="0.2">
      <c r="A1132" t="s">
        <v>238</v>
      </c>
      <c r="C1132">
        <f t="shared" si="69"/>
        <v>136</v>
      </c>
      <c r="D1132" t="str">
        <f t="shared" si="70"/>
        <v>136 (0)</v>
      </c>
      <c r="E1132">
        <v>14.96</v>
      </c>
      <c r="F1132">
        <f t="shared" si="72"/>
        <v>14.96</v>
      </c>
      <c r="G1132">
        <f>IFERROR(VLOOKUP(F1132,'rt.comb'!$A:$B,2,FALSE),F1132)</f>
        <v>14.95</v>
      </c>
      <c r="H1132" t="str">
        <f>IFERROR(VLOOKUP(G1132,compounds!$A:$D,4,FALSE),"")</f>
        <v>benzene</v>
      </c>
      <c r="I1132">
        <v>688929223</v>
      </c>
      <c r="J1132" s="4">
        <f t="shared" si="68"/>
        <v>54720410</v>
      </c>
      <c r="K1132" s="4">
        <f>VLOOKUP($C1132,rosie!$B$7:$D$380,2,FALSE)</f>
        <v>36.299999999999997</v>
      </c>
      <c r="L1132" s="4">
        <f>VLOOKUP(C1132,rosie!$B$7:$F$66,5,FALSE)</f>
        <v>6.54</v>
      </c>
      <c r="M1132" s="4">
        <f>VLOOKUP($C1132,rosie!$B$7:$D$380,3,FALSE)</f>
        <v>0</v>
      </c>
      <c r="N1132" s="4" t="str">
        <f>VLOOKUP($C1132,rosie!$B$7:$E$380,4,FALSE)</f>
        <v>f</v>
      </c>
      <c r="O1132" s="4">
        <f t="shared" si="71"/>
        <v>5.2024737590130998</v>
      </c>
      <c r="P1132" s="4">
        <f>VLOOKUP(A1132,RESULTS!$A:$M,13,FALSE)</f>
        <v>2</v>
      </c>
      <c r="Q1132" s="4">
        <v>2</v>
      </c>
      <c r="R1132" s="4" t="str">
        <f>IF(VLOOKUP(C1132,rosie!B:J,8,FALSE)=0,"x_x_x_x",VLOOKUP(C1132,rosie!B:J,8,FALSE))</f>
        <v>1_6_6_2023</v>
      </c>
    </row>
    <row r="1133" spans="1:18" x14ac:dyDescent="0.2">
      <c r="A1133" t="s">
        <v>238</v>
      </c>
      <c r="C1133">
        <f t="shared" si="69"/>
        <v>136</v>
      </c>
      <c r="D1133" t="str">
        <f t="shared" si="70"/>
        <v>136 (0)</v>
      </c>
      <c r="E1133">
        <v>15.114000000000001</v>
      </c>
      <c r="F1133">
        <f t="shared" si="72"/>
        <v>15.11</v>
      </c>
      <c r="G1133">
        <f>IFERROR(VLOOKUP(F1133,'rt.comb'!$A:$B,2,FALSE),F1133)</f>
        <v>15.11</v>
      </c>
      <c r="H1133" t="str">
        <f>IFERROR(VLOOKUP(G1133,compounds!$A:$D,4,FALSE),"")</f>
        <v/>
      </c>
      <c r="I1133">
        <v>216882744</v>
      </c>
      <c r="J1133" s="4">
        <f t="shared" si="68"/>
        <v>54720410</v>
      </c>
      <c r="K1133" s="4">
        <f>VLOOKUP($C1133,rosie!$B$7:$D$380,2,FALSE)</f>
        <v>36.299999999999997</v>
      </c>
      <c r="L1133" s="4">
        <f>VLOOKUP(C1133,rosie!$B$7:$F$66,5,FALSE)</f>
        <v>6.54</v>
      </c>
      <c r="M1133" s="4">
        <f>VLOOKUP($C1133,rosie!$B$7:$D$380,3,FALSE)</f>
        <v>0</v>
      </c>
      <c r="N1133" s="4" t="str">
        <f>VLOOKUP($C1133,rosie!$B$7:$E$380,4,FALSE)</f>
        <v>f</v>
      </c>
      <c r="O1133" s="4">
        <f t="shared" si="71"/>
        <v>1.6377978270820948</v>
      </c>
      <c r="P1133" s="4">
        <f>VLOOKUP(A1133,RESULTS!$A:$M,13,FALSE)</f>
        <v>2</v>
      </c>
      <c r="Q1133" s="4">
        <v>2</v>
      </c>
      <c r="R1133" s="4" t="str">
        <f>IF(VLOOKUP(C1133,rosie!B:J,8,FALSE)=0,"x_x_x_x",VLOOKUP(C1133,rosie!B:J,8,FALSE))</f>
        <v>1_6_6_2023</v>
      </c>
    </row>
    <row r="1134" spans="1:18" x14ac:dyDescent="0.2">
      <c r="A1134" t="s">
        <v>238</v>
      </c>
      <c r="C1134">
        <f t="shared" si="69"/>
        <v>136</v>
      </c>
      <c r="D1134" t="str">
        <f t="shared" si="70"/>
        <v>136 (0)</v>
      </c>
      <c r="E1134">
        <v>15.46</v>
      </c>
      <c r="F1134">
        <f t="shared" si="72"/>
        <v>15.46</v>
      </c>
      <c r="G1134">
        <f>IFERROR(VLOOKUP(F1134,'rt.comb'!$A:$B,2,FALSE),F1134)</f>
        <v>15.46</v>
      </c>
      <c r="H1134" t="str">
        <f>IFERROR(VLOOKUP(G1134,compounds!$A:$D,4,FALSE),"")</f>
        <v/>
      </c>
      <c r="I1134">
        <v>95512287</v>
      </c>
      <c r="J1134" s="4">
        <f t="shared" si="68"/>
        <v>54720410</v>
      </c>
      <c r="K1134" s="4">
        <f>VLOOKUP($C1134,rosie!$B$7:$D$380,2,FALSE)</f>
        <v>36.299999999999997</v>
      </c>
      <c r="L1134" s="4">
        <f>VLOOKUP(C1134,rosie!$B$7:$F$66,5,FALSE)</f>
        <v>6.54</v>
      </c>
      <c r="M1134" s="4">
        <f>VLOOKUP($C1134,rosie!$B$7:$D$380,3,FALSE)</f>
        <v>0</v>
      </c>
      <c r="N1134" s="4" t="str">
        <f>VLOOKUP($C1134,rosie!$B$7:$E$380,4,FALSE)</f>
        <v>f</v>
      </c>
      <c r="O1134" s="4">
        <f t="shared" si="71"/>
        <v>0.72126446402873534</v>
      </c>
      <c r="P1134" s="4">
        <f>VLOOKUP(A1134,RESULTS!$A:$M,13,FALSE)</f>
        <v>2</v>
      </c>
      <c r="Q1134" s="4">
        <v>2</v>
      </c>
      <c r="R1134" s="4" t="str">
        <f>IF(VLOOKUP(C1134,rosie!B:J,8,FALSE)=0,"x_x_x_x",VLOOKUP(C1134,rosie!B:J,8,FALSE))</f>
        <v>1_6_6_2023</v>
      </c>
    </row>
    <row r="1135" spans="1:18" x14ac:dyDescent="0.2">
      <c r="A1135" t="s">
        <v>238</v>
      </c>
      <c r="C1135">
        <f t="shared" si="69"/>
        <v>136</v>
      </c>
      <c r="D1135" t="str">
        <f t="shared" si="70"/>
        <v>136 (0)</v>
      </c>
      <c r="E1135">
        <v>15.712</v>
      </c>
      <c r="F1135">
        <f t="shared" si="72"/>
        <v>15.71</v>
      </c>
      <c r="G1135">
        <f>IFERROR(VLOOKUP(F1135,'rt.comb'!$A:$B,2,FALSE),F1135)</f>
        <v>15.71</v>
      </c>
      <c r="H1135" t="str">
        <f>IFERROR(VLOOKUP(G1135,compounds!$A:$D,4,FALSE),"")</f>
        <v/>
      </c>
      <c r="I1135">
        <v>89766613</v>
      </c>
      <c r="J1135" s="4">
        <f t="shared" si="68"/>
        <v>54720410</v>
      </c>
      <c r="K1135" s="4">
        <f>VLOOKUP($C1135,rosie!$B$7:$D$380,2,FALSE)</f>
        <v>36.299999999999997</v>
      </c>
      <c r="L1135" s="4">
        <f>VLOOKUP(C1135,rosie!$B$7:$F$66,5,FALSE)</f>
        <v>6.54</v>
      </c>
      <c r="M1135" s="4">
        <f>VLOOKUP($C1135,rosie!$B$7:$D$380,3,FALSE)</f>
        <v>0</v>
      </c>
      <c r="N1135" s="4" t="str">
        <f>VLOOKUP($C1135,rosie!$B$7:$E$380,4,FALSE)</f>
        <v>f</v>
      </c>
      <c r="O1135" s="4">
        <f t="shared" si="71"/>
        <v>0.6778758005566331</v>
      </c>
      <c r="P1135" s="4">
        <f>VLOOKUP(A1135,RESULTS!$A:$M,13,FALSE)</f>
        <v>2</v>
      </c>
      <c r="Q1135" s="4">
        <v>2</v>
      </c>
      <c r="R1135" s="4" t="str">
        <f>IF(VLOOKUP(C1135,rosie!B:J,8,FALSE)=0,"x_x_x_x",VLOOKUP(C1135,rosie!B:J,8,FALSE))</f>
        <v>1_6_6_2023</v>
      </c>
    </row>
    <row r="1136" spans="1:18" x14ac:dyDescent="0.2">
      <c r="A1136" t="s">
        <v>238</v>
      </c>
      <c r="C1136">
        <f t="shared" si="69"/>
        <v>136</v>
      </c>
      <c r="D1136" t="str">
        <f t="shared" si="70"/>
        <v>136 (0)</v>
      </c>
      <c r="E1136">
        <v>16.027000000000001</v>
      </c>
      <c r="F1136">
        <f t="shared" si="72"/>
        <v>16.03</v>
      </c>
      <c r="G1136">
        <f>IFERROR(VLOOKUP(F1136,'rt.comb'!$A:$B,2,FALSE),F1136)</f>
        <v>16.03</v>
      </c>
      <c r="H1136" t="str">
        <f>IFERROR(VLOOKUP(G1136,compounds!$A:$D,4,FALSE),"")</f>
        <v/>
      </c>
      <c r="I1136">
        <v>192523826</v>
      </c>
      <c r="J1136" s="4">
        <f t="shared" si="68"/>
        <v>54720410</v>
      </c>
      <c r="K1136" s="4">
        <f>VLOOKUP($C1136,rosie!$B$7:$D$380,2,FALSE)</f>
        <v>36.299999999999997</v>
      </c>
      <c r="L1136" s="4">
        <f>VLOOKUP(C1136,rosie!$B$7:$F$66,5,FALSE)</f>
        <v>6.54</v>
      </c>
      <c r="M1136" s="4">
        <f>VLOOKUP($C1136,rosie!$B$7:$D$380,3,FALSE)</f>
        <v>0</v>
      </c>
      <c r="N1136" s="4" t="str">
        <f>VLOOKUP($C1136,rosie!$B$7:$E$380,4,FALSE)</f>
        <v>f</v>
      </c>
      <c r="O1136" s="4">
        <f t="shared" si="71"/>
        <v>1.4538505833563748</v>
      </c>
      <c r="P1136" s="4">
        <f>VLOOKUP(A1136,RESULTS!$A:$M,13,FALSE)</f>
        <v>2</v>
      </c>
      <c r="Q1136" s="4">
        <v>2</v>
      </c>
      <c r="R1136" s="4" t="str">
        <f>IF(VLOOKUP(C1136,rosie!B:J,8,FALSE)=0,"x_x_x_x",VLOOKUP(C1136,rosie!B:J,8,FALSE))</f>
        <v>1_6_6_2023</v>
      </c>
    </row>
    <row r="1137" spans="1:18" x14ac:dyDescent="0.2">
      <c r="A1137" t="s">
        <v>238</v>
      </c>
      <c r="C1137">
        <f t="shared" si="69"/>
        <v>136</v>
      </c>
      <c r="D1137" t="str">
        <f t="shared" si="70"/>
        <v>136 (0)</v>
      </c>
      <c r="E1137">
        <v>16.219000000000001</v>
      </c>
      <c r="F1137">
        <f t="shared" si="72"/>
        <v>16.22</v>
      </c>
      <c r="G1137">
        <f>IFERROR(VLOOKUP(F1137,'rt.comb'!$A:$B,2,FALSE),F1137)</f>
        <v>16.21</v>
      </c>
      <c r="H1137" t="str">
        <f>IFERROR(VLOOKUP(G1137,compounds!$A:$D,4,FALSE),"")</f>
        <v>methylsalicylate</v>
      </c>
      <c r="I1137">
        <v>82793799</v>
      </c>
      <c r="J1137" s="4">
        <f t="shared" si="68"/>
        <v>54720410</v>
      </c>
      <c r="K1137" s="4">
        <f>VLOOKUP($C1137,rosie!$B$7:$D$380,2,FALSE)</f>
        <v>36.299999999999997</v>
      </c>
      <c r="L1137" s="4">
        <f>VLOOKUP(C1137,rosie!$B$7:$F$66,5,FALSE)</f>
        <v>6.54</v>
      </c>
      <c r="M1137" s="4">
        <f>VLOOKUP($C1137,rosie!$B$7:$D$380,3,FALSE)</f>
        <v>0</v>
      </c>
      <c r="N1137" s="4" t="str">
        <f>VLOOKUP($C1137,rosie!$B$7:$E$380,4,FALSE)</f>
        <v>f</v>
      </c>
      <c r="O1137" s="4">
        <f t="shared" si="71"/>
        <v>0.62522034532204052</v>
      </c>
      <c r="P1137" s="4">
        <f>VLOOKUP(A1137,RESULTS!$A:$M,13,FALSE)</f>
        <v>2</v>
      </c>
      <c r="Q1137" s="4">
        <v>2</v>
      </c>
      <c r="R1137" s="4" t="str">
        <f>IF(VLOOKUP(C1137,rosie!B:J,8,FALSE)=0,"x_x_x_x",VLOOKUP(C1137,rosie!B:J,8,FALSE))</f>
        <v>1_6_6_2023</v>
      </c>
    </row>
    <row r="1138" spans="1:18" x14ac:dyDescent="0.2">
      <c r="A1138" t="s">
        <v>238</v>
      </c>
      <c r="C1138">
        <f t="shared" si="69"/>
        <v>136</v>
      </c>
      <c r="D1138" t="str">
        <f t="shared" si="70"/>
        <v>136 (0)</v>
      </c>
      <c r="E1138">
        <v>16.358000000000001</v>
      </c>
      <c r="F1138">
        <f t="shared" si="72"/>
        <v>16.36</v>
      </c>
      <c r="G1138">
        <f>IFERROR(VLOOKUP(F1138,'rt.comb'!$A:$B,2,FALSE),F1138)</f>
        <v>16.36</v>
      </c>
      <c r="H1138" t="str">
        <f>IFERROR(VLOOKUP(G1138,compounds!$A:$D,4,FALSE),"")</f>
        <v>dodecane</v>
      </c>
      <c r="I1138">
        <v>191508566</v>
      </c>
      <c r="J1138" s="4">
        <f t="shared" si="68"/>
        <v>54720410</v>
      </c>
      <c r="K1138" s="4">
        <f>VLOOKUP($C1138,rosie!$B$7:$D$380,2,FALSE)</f>
        <v>36.299999999999997</v>
      </c>
      <c r="L1138" s="4">
        <f>VLOOKUP(C1138,rosie!$B$7:$F$66,5,FALSE)</f>
        <v>6.54</v>
      </c>
      <c r="M1138" s="4">
        <f>VLOOKUP($C1138,rosie!$B$7:$D$380,3,FALSE)</f>
        <v>0</v>
      </c>
      <c r="N1138" s="4" t="str">
        <f>VLOOKUP($C1138,rosie!$B$7:$E$380,4,FALSE)</f>
        <v>f</v>
      </c>
      <c r="O1138" s="4">
        <f t="shared" si="71"/>
        <v>1.4461838110200596</v>
      </c>
      <c r="P1138" s="4">
        <f>VLOOKUP(A1138,RESULTS!$A:$M,13,FALSE)</f>
        <v>2</v>
      </c>
      <c r="Q1138" s="4">
        <v>2</v>
      </c>
      <c r="R1138" s="4" t="str">
        <f>IF(VLOOKUP(C1138,rosie!B:J,8,FALSE)=0,"x_x_x_x",VLOOKUP(C1138,rosie!B:J,8,FALSE))</f>
        <v>1_6_6_2023</v>
      </c>
    </row>
    <row r="1139" spans="1:18" x14ac:dyDescent="0.2">
      <c r="A1139" t="s">
        <v>238</v>
      </c>
      <c r="C1139">
        <f t="shared" si="69"/>
        <v>136</v>
      </c>
      <c r="D1139" t="str">
        <f t="shared" si="70"/>
        <v>136 (0)</v>
      </c>
      <c r="E1139">
        <v>16.550999999999998</v>
      </c>
      <c r="F1139">
        <f t="shared" si="72"/>
        <v>16.55</v>
      </c>
      <c r="G1139">
        <f>IFERROR(VLOOKUP(F1139,'rt.comb'!$A:$B,2,FALSE),F1139)</f>
        <v>16.55</v>
      </c>
      <c r="H1139" t="str">
        <f>IFERROR(VLOOKUP(G1139,compounds!$A:$D,4,FALSE),"")</f>
        <v>decanal</v>
      </c>
      <c r="I1139">
        <v>75022698</v>
      </c>
      <c r="J1139" s="4">
        <f t="shared" si="68"/>
        <v>54720410</v>
      </c>
      <c r="K1139" s="4">
        <f>VLOOKUP($C1139,rosie!$B$7:$D$380,2,FALSE)</f>
        <v>36.299999999999997</v>
      </c>
      <c r="L1139" s="4">
        <f>VLOOKUP(C1139,rosie!$B$7:$F$66,5,FALSE)</f>
        <v>6.54</v>
      </c>
      <c r="M1139" s="4">
        <f>VLOOKUP($C1139,rosie!$B$7:$D$380,3,FALSE)</f>
        <v>0</v>
      </c>
      <c r="N1139" s="4" t="str">
        <f>VLOOKUP($C1139,rosie!$B$7:$E$380,4,FALSE)</f>
        <v>f</v>
      </c>
      <c r="O1139" s="4">
        <f t="shared" si="71"/>
        <v>0.56653659714963867</v>
      </c>
      <c r="P1139" s="4">
        <f>VLOOKUP(A1139,RESULTS!$A:$M,13,FALSE)</f>
        <v>2</v>
      </c>
      <c r="Q1139" s="4">
        <v>2</v>
      </c>
      <c r="R1139" s="4" t="str">
        <f>IF(VLOOKUP(C1139,rosie!B:J,8,FALSE)=0,"x_x_x_x",VLOOKUP(C1139,rosie!B:J,8,FALSE))</f>
        <v>1_6_6_2023</v>
      </c>
    </row>
    <row r="1140" spans="1:18" x14ac:dyDescent="0.2">
      <c r="A1140" t="s">
        <v>238</v>
      </c>
      <c r="C1140">
        <f t="shared" si="69"/>
        <v>136</v>
      </c>
      <c r="D1140" t="str">
        <f t="shared" si="70"/>
        <v>136 (0)</v>
      </c>
      <c r="E1140">
        <v>16.73</v>
      </c>
      <c r="F1140">
        <f t="shared" si="72"/>
        <v>16.73</v>
      </c>
      <c r="G1140">
        <f>IFERROR(VLOOKUP(F1140,'rt.comb'!$A:$B,2,FALSE),F1140)</f>
        <v>16.73</v>
      </c>
      <c r="H1140" t="str">
        <f>IFERROR(VLOOKUP(G1140,compounds!$A:$D,4,FALSE),"")</f>
        <v/>
      </c>
      <c r="I1140">
        <v>23205126</v>
      </c>
      <c r="J1140" s="4">
        <f t="shared" si="68"/>
        <v>54720410</v>
      </c>
      <c r="K1140" s="4">
        <f>VLOOKUP($C1140,rosie!$B$7:$D$380,2,FALSE)</f>
        <v>36.299999999999997</v>
      </c>
      <c r="L1140" s="4">
        <f>VLOOKUP(C1140,rosie!$B$7:$F$66,5,FALSE)</f>
        <v>6.54</v>
      </c>
      <c r="M1140" s="4">
        <f>VLOOKUP($C1140,rosie!$B$7:$D$380,3,FALSE)</f>
        <v>0</v>
      </c>
      <c r="N1140" s="4" t="str">
        <f>VLOOKUP($C1140,rosie!$B$7:$E$380,4,FALSE)</f>
        <v>f</v>
      </c>
      <c r="O1140" s="4">
        <f t="shared" si="71"/>
        <v>0.17523434201831301</v>
      </c>
      <c r="P1140" s="4">
        <f>VLOOKUP(A1140,RESULTS!$A:$M,13,FALSE)</f>
        <v>2</v>
      </c>
      <c r="Q1140" s="4">
        <v>2</v>
      </c>
      <c r="R1140" s="4" t="str">
        <f>IF(VLOOKUP(C1140,rosie!B:J,8,FALSE)=0,"x_x_x_x",VLOOKUP(C1140,rosie!B:J,8,FALSE))</f>
        <v>1_6_6_2023</v>
      </c>
    </row>
    <row r="1141" spans="1:18" x14ac:dyDescent="0.2">
      <c r="A1141" t="s">
        <v>238</v>
      </c>
      <c r="C1141">
        <f t="shared" si="69"/>
        <v>136</v>
      </c>
      <c r="D1141" t="str">
        <f t="shared" si="70"/>
        <v>136 (0)</v>
      </c>
      <c r="E1141">
        <v>16.934999999999999</v>
      </c>
      <c r="F1141">
        <f t="shared" si="72"/>
        <v>16.940000000000001</v>
      </c>
      <c r="G1141">
        <f>IFERROR(VLOOKUP(F1141,'rt.comb'!$A:$B,2,FALSE),F1141)</f>
        <v>16.940000000000001</v>
      </c>
      <c r="H1141" t="str">
        <f>IFERROR(VLOOKUP(G1141,compounds!$A:$D,4,FALSE),"")</f>
        <v/>
      </c>
      <c r="I1141">
        <v>201596920</v>
      </c>
      <c r="J1141" s="4">
        <f t="shared" si="68"/>
        <v>54720410</v>
      </c>
      <c r="K1141" s="4">
        <f>VLOOKUP($C1141,rosie!$B$7:$D$380,2,FALSE)</f>
        <v>36.299999999999997</v>
      </c>
      <c r="L1141" s="4">
        <f>VLOOKUP(C1141,rosie!$B$7:$F$66,5,FALSE)</f>
        <v>6.54</v>
      </c>
      <c r="M1141" s="4">
        <f>VLOOKUP($C1141,rosie!$B$7:$D$380,3,FALSE)</f>
        <v>0</v>
      </c>
      <c r="N1141" s="4" t="str">
        <f>VLOOKUP($C1141,rosie!$B$7:$E$380,4,FALSE)</f>
        <v>f</v>
      </c>
      <c r="O1141" s="4">
        <f t="shared" si="71"/>
        <v>1.5223663784078778</v>
      </c>
      <c r="P1141" s="4">
        <f>VLOOKUP(A1141,RESULTS!$A:$M,13,FALSE)</f>
        <v>2</v>
      </c>
      <c r="Q1141" s="4">
        <v>2</v>
      </c>
      <c r="R1141" s="4" t="str">
        <f>IF(VLOOKUP(C1141,rosie!B:J,8,FALSE)=0,"x_x_x_x",VLOOKUP(C1141,rosie!B:J,8,FALSE))</f>
        <v>1_6_6_2023</v>
      </c>
    </row>
    <row r="1142" spans="1:18" x14ac:dyDescent="0.2">
      <c r="A1142" t="s">
        <v>238</v>
      </c>
      <c r="C1142">
        <f t="shared" si="69"/>
        <v>136</v>
      </c>
      <c r="D1142" t="str">
        <f t="shared" si="70"/>
        <v>136 (0)</v>
      </c>
      <c r="E1142">
        <v>17.190999999999999</v>
      </c>
      <c r="F1142">
        <f t="shared" si="72"/>
        <v>17.190000000000001</v>
      </c>
      <c r="G1142">
        <f>IFERROR(VLOOKUP(F1142,'rt.comb'!$A:$B,2,FALSE),F1142)</f>
        <v>17.190000000000001</v>
      </c>
      <c r="H1142" t="str">
        <f>IFERROR(VLOOKUP(G1142,compounds!$A:$D,4,FALSE),"")</f>
        <v/>
      </c>
      <c r="I1142">
        <v>233010356</v>
      </c>
      <c r="J1142" s="4">
        <f t="shared" si="68"/>
        <v>54720410</v>
      </c>
      <c r="K1142" s="4">
        <f>VLOOKUP($C1142,rosie!$B$7:$D$380,2,FALSE)</f>
        <v>36.299999999999997</v>
      </c>
      <c r="L1142" s="4">
        <f>VLOOKUP(C1142,rosie!$B$7:$F$66,5,FALSE)</f>
        <v>6.54</v>
      </c>
      <c r="M1142" s="4">
        <f>VLOOKUP($C1142,rosie!$B$7:$D$380,3,FALSE)</f>
        <v>0</v>
      </c>
      <c r="N1142" s="4" t="str">
        <f>VLOOKUP($C1142,rosie!$B$7:$E$380,4,FALSE)</f>
        <v>f</v>
      </c>
      <c r="O1142" s="4">
        <f t="shared" si="71"/>
        <v>1.7595860680572417</v>
      </c>
      <c r="P1142" s="4">
        <f>VLOOKUP(A1142,RESULTS!$A:$M,13,FALSE)</f>
        <v>2</v>
      </c>
      <c r="Q1142" s="4">
        <v>2</v>
      </c>
      <c r="R1142" s="4" t="str">
        <f>IF(VLOOKUP(C1142,rosie!B:J,8,FALSE)=0,"x_x_x_x",VLOOKUP(C1142,rosie!B:J,8,FALSE))</f>
        <v>1_6_6_2023</v>
      </c>
    </row>
    <row r="1143" spans="1:18" x14ac:dyDescent="0.2">
      <c r="A1143" t="s">
        <v>238</v>
      </c>
      <c r="C1143">
        <f t="shared" si="69"/>
        <v>136</v>
      </c>
      <c r="D1143" t="str">
        <f t="shared" si="70"/>
        <v>136 (0)</v>
      </c>
      <c r="E1143">
        <v>17.649000000000001</v>
      </c>
      <c r="F1143">
        <f t="shared" si="72"/>
        <v>17.649999999999999</v>
      </c>
      <c r="G1143">
        <f>IFERROR(VLOOKUP(F1143,'rt.comb'!$A:$B,2,FALSE),F1143)</f>
        <v>17.649999999999999</v>
      </c>
      <c r="H1143" t="str">
        <f>IFERROR(VLOOKUP(G1143,compounds!$A:$D,4,FALSE),"")</f>
        <v/>
      </c>
      <c r="I1143">
        <v>100013615</v>
      </c>
      <c r="J1143" s="4">
        <f t="shared" si="68"/>
        <v>54720410</v>
      </c>
      <c r="K1143" s="4">
        <f>VLOOKUP($C1143,rosie!$B$7:$D$380,2,FALSE)</f>
        <v>36.299999999999997</v>
      </c>
      <c r="L1143" s="4">
        <f>VLOOKUP(C1143,rosie!$B$7:$F$66,5,FALSE)</f>
        <v>6.54</v>
      </c>
      <c r="M1143" s="4">
        <f>VLOOKUP($C1143,rosie!$B$7:$D$380,3,FALSE)</f>
        <v>0</v>
      </c>
      <c r="N1143" s="4" t="str">
        <f>VLOOKUP($C1143,rosie!$B$7:$E$380,4,FALSE)</f>
        <v>f</v>
      </c>
      <c r="O1143" s="4">
        <f t="shared" si="71"/>
        <v>0.75525640401167737</v>
      </c>
      <c r="P1143" s="4">
        <f>VLOOKUP(A1143,RESULTS!$A:$M,13,FALSE)</f>
        <v>2</v>
      </c>
      <c r="Q1143" s="4">
        <v>2</v>
      </c>
      <c r="R1143" s="4" t="str">
        <f>IF(VLOOKUP(C1143,rosie!B:J,8,FALSE)=0,"x_x_x_x",VLOOKUP(C1143,rosie!B:J,8,FALSE))</f>
        <v>1_6_6_2023</v>
      </c>
    </row>
    <row r="1144" spans="1:18" x14ac:dyDescent="0.2">
      <c r="A1144" t="s">
        <v>238</v>
      </c>
      <c r="C1144">
        <f t="shared" si="69"/>
        <v>136</v>
      </c>
      <c r="D1144" t="str">
        <f t="shared" si="70"/>
        <v>136 (0)</v>
      </c>
      <c r="E1144">
        <v>17.928999999999998</v>
      </c>
      <c r="F1144">
        <f t="shared" si="72"/>
        <v>17.93</v>
      </c>
      <c r="G1144">
        <f>IFERROR(VLOOKUP(F1144,'rt.comb'!$A:$B,2,FALSE),F1144)</f>
        <v>17.93</v>
      </c>
      <c r="H1144" t="str">
        <f>IFERROR(VLOOKUP(G1144,compounds!$A:$D,4,FALSE),"")</f>
        <v/>
      </c>
      <c r="I1144">
        <v>20616945</v>
      </c>
      <c r="J1144" s="4">
        <f t="shared" si="68"/>
        <v>54720410</v>
      </c>
      <c r="K1144" s="4">
        <f>VLOOKUP($C1144,rosie!$B$7:$D$380,2,FALSE)</f>
        <v>36.299999999999997</v>
      </c>
      <c r="L1144" s="4">
        <f>VLOOKUP(C1144,rosie!$B$7:$F$66,5,FALSE)</f>
        <v>6.54</v>
      </c>
      <c r="M1144" s="4">
        <f>VLOOKUP($C1144,rosie!$B$7:$D$380,3,FALSE)</f>
        <v>0</v>
      </c>
      <c r="N1144" s="4" t="str">
        <f>VLOOKUP($C1144,rosie!$B$7:$E$380,4,FALSE)</f>
        <v>f</v>
      </c>
      <c r="O1144" s="4">
        <f t="shared" si="71"/>
        <v>0.15568960028498652</v>
      </c>
      <c r="P1144" s="4">
        <f>VLOOKUP(A1144,RESULTS!$A:$M,13,FALSE)</f>
        <v>2</v>
      </c>
      <c r="Q1144" s="4">
        <v>2</v>
      </c>
      <c r="R1144" s="4" t="str">
        <f>IF(VLOOKUP(C1144,rosie!B:J,8,FALSE)=0,"x_x_x_x",VLOOKUP(C1144,rosie!B:J,8,FALSE))</f>
        <v>1_6_6_2023</v>
      </c>
    </row>
    <row r="1145" spans="1:18" x14ac:dyDescent="0.2">
      <c r="A1145" t="s">
        <v>238</v>
      </c>
      <c r="C1145">
        <f t="shared" si="69"/>
        <v>136</v>
      </c>
      <c r="D1145" t="str">
        <f t="shared" si="70"/>
        <v>136 (0)</v>
      </c>
      <c r="E1145">
        <v>18.183</v>
      </c>
      <c r="F1145">
        <f t="shared" si="72"/>
        <v>18.18</v>
      </c>
      <c r="G1145">
        <f>IFERROR(VLOOKUP(F1145,'rt.comb'!$A:$B,2,FALSE),F1145)</f>
        <v>18.18</v>
      </c>
      <c r="H1145" t="str">
        <f>IFERROR(VLOOKUP(G1145,compounds!$A:$D,4,FALSE),"")</f>
        <v>methylacetophenone</v>
      </c>
      <c r="I1145">
        <v>47721456</v>
      </c>
      <c r="J1145" s="4">
        <f t="shared" si="68"/>
        <v>54720410</v>
      </c>
      <c r="K1145" s="4">
        <f>VLOOKUP($C1145,rosie!$B$7:$D$380,2,FALSE)</f>
        <v>36.299999999999997</v>
      </c>
      <c r="L1145" s="4">
        <f>VLOOKUP(C1145,rosie!$B$7:$F$66,5,FALSE)</f>
        <v>6.54</v>
      </c>
      <c r="M1145" s="4">
        <f>VLOOKUP($C1145,rosie!$B$7:$D$380,3,FALSE)</f>
        <v>0</v>
      </c>
      <c r="N1145" s="4" t="str">
        <f>VLOOKUP($C1145,rosie!$B$7:$E$380,4,FALSE)</f>
        <v>f</v>
      </c>
      <c r="O1145" s="4">
        <f t="shared" si="71"/>
        <v>0.36037028811288829</v>
      </c>
      <c r="P1145" s="4">
        <f>VLOOKUP(A1145,RESULTS!$A:$M,13,FALSE)</f>
        <v>2</v>
      </c>
      <c r="Q1145" s="4">
        <v>2</v>
      </c>
      <c r="R1145" s="4" t="str">
        <f>IF(VLOOKUP(C1145,rosie!B:J,8,FALSE)=0,"x_x_x_x",VLOOKUP(C1145,rosie!B:J,8,FALSE))</f>
        <v>1_6_6_2023</v>
      </c>
    </row>
    <row r="1146" spans="1:18" x14ac:dyDescent="0.2">
      <c r="A1146" t="s">
        <v>238</v>
      </c>
      <c r="C1146">
        <f t="shared" si="69"/>
        <v>136</v>
      </c>
      <c r="D1146" t="str">
        <f t="shared" si="70"/>
        <v>136 (0)</v>
      </c>
      <c r="E1146">
        <v>18.428999999999998</v>
      </c>
      <c r="F1146">
        <f t="shared" si="72"/>
        <v>18.43</v>
      </c>
      <c r="G1146">
        <f>IFERROR(VLOOKUP(F1146,'rt.comb'!$A:$B,2,FALSE),F1146)</f>
        <v>18.43</v>
      </c>
      <c r="H1146" t="str">
        <f>IFERROR(VLOOKUP(G1146,compounds!$A:$D,4,FALSE),"")</f>
        <v/>
      </c>
      <c r="I1146">
        <v>140180429</v>
      </c>
      <c r="J1146" s="4">
        <f t="shared" si="68"/>
        <v>54720410</v>
      </c>
      <c r="K1146" s="4">
        <f>VLOOKUP($C1146,rosie!$B$7:$D$380,2,FALSE)</f>
        <v>36.299999999999997</v>
      </c>
      <c r="L1146" s="4">
        <f>VLOOKUP(C1146,rosie!$B$7:$F$66,5,FALSE)</f>
        <v>6.54</v>
      </c>
      <c r="M1146" s="4">
        <f>VLOOKUP($C1146,rosie!$B$7:$D$380,3,FALSE)</f>
        <v>0</v>
      </c>
      <c r="N1146" s="4" t="str">
        <f>VLOOKUP($C1146,rosie!$B$7:$E$380,4,FALSE)</f>
        <v>f</v>
      </c>
      <c r="O1146" s="4">
        <f t="shared" si="71"/>
        <v>1.058577541861218</v>
      </c>
      <c r="P1146" s="4">
        <f>VLOOKUP(A1146,RESULTS!$A:$M,13,FALSE)</f>
        <v>2</v>
      </c>
      <c r="Q1146" s="4">
        <v>2</v>
      </c>
      <c r="R1146" s="4" t="str">
        <f>IF(VLOOKUP(C1146,rosie!B:J,8,FALSE)=0,"x_x_x_x",VLOOKUP(C1146,rosie!B:J,8,FALSE))</f>
        <v>1_6_6_2023</v>
      </c>
    </row>
    <row r="1147" spans="1:18" x14ac:dyDescent="0.2">
      <c r="A1147" t="s">
        <v>238</v>
      </c>
      <c r="C1147">
        <f t="shared" si="69"/>
        <v>136</v>
      </c>
      <c r="D1147" t="str">
        <f t="shared" si="70"/>
        <v>136 (0)</v>
      </c>
      <c r="E1147">
        <v>18.684000000000001</v>
      </c>
      <c r="F1147">
        <f t="shared" si="72"/>
        <v>18.68</v>
      </c>
      <c r="G1147">
        <f>IFERROR(VLOOKUP(F1147,'rt.comb'!$A:$B,2,FALSE),F1147)</f>
        <v>18.690000000000001</v>
      </c>
      <c r="H1147" t="str">
        <f>IFERROR(VLOOKUP(G1147,compounds!$A:$D,4,FALSE),"")</f>
        <v/>
      </c>
      <c r="I1147">
        <v>95785825</v>
      </c>
      <c r="J1147" s="4">
        <f t="shared" si="68"/>
        <v>54720410</v>
      </c>
      <c r="K1147" s="4">
        <f>VLOOKUP($C1147,rosie!$B$7:$D$380,2,FALSE)</f>
        <v>36.299999999999997</v>
      </c>
      <c r="L1147" s="4">
        <f>VLOOKUP(C1147,rosie!$B$7:$F$66,5,FALSE)</f>
        <v>6.54</v>
      </c>
      <c r="M1147" s="4">
        <f>VLOOKUP($C1147,rosie!$B$7:$D$380,3,FALSE)</f>
        <v>0</v>
      </c>
      <c r="N1147" s="4" t="str">
        <f>VLOOKUP($C1147,rosie!$B$7:$E$380,4,FALSE)</f>
        <v>f</v>
      </c>
      <c r="O1147" s="4">
        <f t="shared" si="71"/>
        <v>0.72333009605534038</v>
      </c>
      <c r="P1147" s="4">
        <f>VLOOKUP(A1147,RESULTS!$A:$M,13,FALSE)</f>
        <v>2</v>
      </c>
      <c r="Q1147" s="4">
        <v>2</v>
      </c>
      <c r="R1147" s="4" t="str">
        <f>IF(VLOOKUP(C1147,rosie!B:J,8,FALSE)=0,"x_x_x_x",VLOOKUP(C1147,rosie!B:J,8,FALSE))</f>
        <v>1_6_6_2023</v>
      </c>
    </row>
    <row r="1148" spans="1:18" x14ac:dyDescent="0.2">
      <c r="A1148" t="s">
        <v>238</v>
      </c>
      <c r="C1148">
        <f t="shared" si="69"/>
        <v>136</v>
      </c>
      <c r="D1148" t="str">
        <f t="shared" si="70"/>
        <v>136 (0)</v>
      </c>
      <c r="E1148">
        <v>19.097000000000001</v>
      </c>
      <c r="F1148">
        <f t="shared" si="72"/>
        <v>19.100000000000001</v>
      </c>
      <c r="G1148">
        <f>IFERROR(VLOOKUP(F1148,'rt.comb'!$A:$B,2,FALSE),F1148)</f>
        <v>19.100000000000001</v>
      </c>
      <c r="H1148" t="str">
        <f>IFERROR(VLOOKUP(G1148,compounds!$A:$D,4,FALSE),"")</f>
        <v/>
      </c>
      <c r="I1148">
        <v>109266456</v>
      </c>
      <c r="J1148" s="4">
        <f t="shared" si="68"/>
        <v>54720410</v>
      </c>
      <c r="K1148" s="4">
        <f>VLOOKUP($C1148,rosie!$B$7:$D$380,2,FALSE)</f>
        <v>36.299999999999997</v>
      </c>
      <c r="L1148" s="4">
        <f>VLOOKUP(C1148,rosie!$B$7:$F$66,5,FALSE)</f>
        <v>6.54</v>
      </c>
      <c r="M1148" s="4">
        <f>VLOOKUP($C1148,rosie!$B$7:$D$380,3,FALSE)</f>
        <v>0</v>
      </c>
      <c r="N1148" s="4" t="str">
        <f>VLOOKUP($C1148,rosie!$B$7:$E$380,4,FALSE)</f>
        <v>f</v>
      </c>
      <c r="O1148" s="4">
        <f t="shared" si="71"/>
        <v>0.82512956498632883</v>
      </c>
      <c r="P1148" s="4">
        <f>VLOOKUP(A1148,RESULTS!$A:$M,13,FALSE)</f>
        <v>2</v>
      </c>
      <c r="Q1148" s="4">
        <v>2</v>
      </c>
      <c r="R1148" s="4" t="str">
        <f>IF(VLOOKUP(C1148,rosie!B:J,8,FALSE)=0,"x_x_x_x",VLOOKUP(C1148,rosie!B:J,8,FALSE))</f>
        <v>1_6_6_2023</v>
      </c>
    </row>
    <row r="1149" spans="1:18" x14ac:dyDescent="0.2">
      <c r="A1149" t="s">
        <v>238</v>
      </c>
      <c r="C1149">
        <f t="shared" si="69"/>
        <v>136</v>
      </c>
      <c r="D1149" t="str">
        <f t="shared" si="70"/>
        <v>136 (0)</v>
      </c>
      <c r="E1149">
        <v>19.398</v>
      </c>
      <c r="F1149">
        <f t="shared" si="72"/>
        <v>19.399999999999999</v>
      </c>
      <c r="G1149">
        <f>IFERROR(VLOOKUP(F1149,'rt.comb'!$A:$B,2,FALSE),F1149)</f>
        <v>19.399999999999999</v>
      </c>
      <c r="H1149" t="str">
        <f>IFERROR(VLOOKUP(G1149,compounds!$A:$D,4,FALSE),"")</f>
        <v>undecanal_c</v>
      </c>
      <c r="I1149">
        <v>69016687</v>
      </c>
      <c r="J1149" s="4">
        <f t="shared" si="68"/>
        <v>54720410</v>
      </c>
      <c r="K1149" s="4">
        <f>VLOOKUP($C1149,rosie!$B$7:$D$380,2,FALSE)</f>
        <v>36.299999999999997</v>
      </c>
      <c r="L1149" s="4">
        <f>VLOOKUP(C1149,rosie!$B$7:$F$66,5,FALSE)</f>
        <v>6.54</v>
      </c>
      <c r="M1149" s="4">
        <f>VLOOKUP($C1149,rosie!$B$7:$D$380,3,FALSE)</f>
        <v>0</v>
      </c>
      <c r="N1149" s="4" t="str">
        <f>VLOOKUP($C1149,rosie!$B$7:$E$380,4,FALSE)</f>
        <v>f</v>
      </c>
      <c r="O1149" s="4">
        <f t="shared" si="71"/>
        <v>0.52118198947632766</v>
      </c>
      <c r="P1149" s="4">
        <f>VLOOKUP(A1149,RESULTS!$A:$M,13,FALSE)</f>
        <v>2</v>
      </c>
      <c r="Q1149" s="4">
        <v>2</v>
      </c>
      <c r="R1149" s="4" t="str">
        <f>IF(VLOOKUP(C1149,rosie!B:J,8,FALSE)=0,"x_x_x_x",VLOOKUP(C1149,rosie!B:J,8,FALSE))</f>
        <v>1_6_6_2023</v>
      </c>
    </row>
    <row r="1150" spans="1:18" x14ac:dyDescent="0.2">
      <c r="A1150" t="s">
        <v>238</v>
      </c>
      <c r="C1150">
        <f t="shared" si="69"/>
        <v>136</v>
      </c>
      <c r="D1150" t="str">
        <f t="shared" si="70"/>
        <v>136 (0)</v>
      </c>
      <c r="E1150">
        <v>19.503</v>
      </c>
      <c r="F1150">
        <f t="shared" si="72"/>
        <v>19.5</v>
      </c>
      <c r="G1150">
        <f>IFERROR(VLOOKUP(F1150,'rt.comb'!$A:$B,2,FALSE),F1150)</f>
        <v>19.5</v>
      </c>
      <c r="H1150" t="str">
        <f>IFERROR(VLOOKUP(G1150,compounds!$A:$D,4,FALSE),"")</f>
        <v>standard</v>
      </c>
      <c r="I1150">
        <v>54720410</v>
      </c>
      <c r="J1150" s="4">
        <f t="shared" si="68"/>
        <v>54720410</v>
      </c>
      <c r="K1150" s="4">
        <f>VLOOKUP($C1150,rosie!$B$7:$D$380,2,FALSE)</f>
        <v>36.299999999999997</v>
      </c>
      <c r="L1150" s="4">
        <f>VLOOKUP(C1150,rosie!$B$7:$F$66,5,FALSE)</f>
        <v>6.54</v>
      </c>
      <c r="M1150" s="4">
        <f>VLOOKUP($C1150,rosie!$B$7:$D$380,3,FALSE)</f>
        <v>0</v>
      </c>
      <c r="N1150" s="4" t="str">
        <f>VLOOKUP($C1150,rosie!$B$7:$E$380,4,FALSE)</f>
        <v>f</v>
      </c>
      <c r="O1150" s="4">
        <f t="shared" si="71"/>
        <v>0.41322314049586778</v>
      </c>
      <c r="P1150" s="4">
        <f>VLOOKUP(A1150,RESULTS!$A:$M,13,FALSE)</f>
        <v>2</v>
      </c>
      <c r="Q1150" s="4">
        <v>2</v>
      </c>
      <c r="R1150" s="4" t="str">
        <f>IF(VLOOKUP(C1150,rosie!B:J,8,FALSE)=0,"x_x_x_x",VLOOKUP(C1150,rosie!B:J,8,FALSE))</f>
        <v>1_6_6_2023</v>
      </c>
    </row>
    <row r="1151" spans="1:18" x14ac:dyDescent="0.2">
      <c r="A1151" t="s">
        <v>238</v>
      </c>
      <c r="C1151">
        <f t="shared" si="69"/>
        <v>136</v>
      </c>
      <c r="D1151" t="str">
        <f t="shared" si="70"/>
        <v>136 (0)</v>
      </c>
      <c r="E1151">
        <v>19.754999999999999</v>
      </c>
      <c r="F1151">
        <f t="shared" si="72"/>
        <v>19.760000000000002</v>
      </c>
      <c r="G1151">
        <f>IFERROR(VLOOKUP(F1151,'rt.comb'!$A:$B,2,FALSE),F1151)</f>
        <v>19.760000000000002</v>
      </c>
      <c r="H1151" t="str">
        <f>IFERROR(VLOOKUP(G1151,compounds!$A:$D,4,FALSE),"")</f>
        <v/>
      </c>
      <c r="I1151">
        <v>23732048</v>
      </c>
      <c r="J1151" s="4">
        <f t="shared" si="68"/>
        <v>54720410</v>
      </c>
      <c r="K1151" s="4">
        <f>VLOOKUP($C1151,rosie!$B$7:$D$380,2,FALSE)</f>
        <v>36.299999999999997</v>
      </c>
      <c r="L1151" s="4">
        <f>VLOOKUP(C1151,rosie!$B$7:$F$66,5,FALSE)</f>
        <v>6.54</v>
      </c>
      <c r="M1151" s="4">
        <f>VLOOKUP($C1151,rosie!$B$7:$D$380,3,FALSE)</f>
        <v>0</v>
      </c>
      <c r="N1151" s="4" t="str">
        <f>VLOOKUP($C1151,rosie!$B$7:$E$380,4,FALSE)</f>
        <v>f</v>
      </c>
      <c r="O1151" s="4">
        <f t="shared" si="71"/>
        <v>0.1792134124170246</v>
      </c>
      <c r="P1151" s="4">
        <f>VLOOKUP(A1151,RESULTS!$A:$M,13,FALSE)</f>
        <v>2</v>
      </c>
      <c r="Q1151" s="4">
        <v>2</v>
      </c>
      <c r="R1151" s="4" t="str">
        <f>IF(VLOOKUP(C1151,rosie!B:J,8,FALSE)=0,"x_x_x_x",VLOOKUP(C1151,rosie!B:J,8,FALSE))</f>
        <v>1_6_6_2023</v>
      </c>
    </row>
    <row r="1152" spans="1:18" x14ac:dyDescent="0.2">
      <c r="A1152" t="s">
        <v>238</v>
      </c>
      <c r="C1152">
        <f t="shared" si="69"/>
        <v>136</v>
      </c>
      <c r="D1152" t="str">
        <f t="shared" si="70"/>
        <v>136 (0)</v>
      </c>
      <c r="E1152">
        <v>20.120999999999999</v>
      </c>
      <c r="F1152">
        <f t="shared" si="72"/>
        <v>20.12</v>
      </c>
      <c r="G1152">
        <f>IFERROR(VLOOKUP(F1152,'rt.comb'!$A:$B,2,FALSE),F1152)</f>
        <v>20.12</v>
      </c>
      <c r="H1152" t="str">
        <f>IFERROR(VLOOKUP(G1152,compounds!$A:$D,4,FALSE),"")</f>
        <v/>
      </c>
      <c r="I1152">
        <v>77432395</v>
      </c>
      <c r="J1152" s="4">
        <f t="shared" si="68"/>
        <v>54720410</v>
      </c>
      <c r="K1152" s="4">
        <f>VLOOKUP($C1152,rosie!$B$7:$D$380,2,FALSE)</f>
        <v>36.299999999999997</v>
      </c>
      <c r="L1152" s="4">
        <f>VLOOKUP(C1152,rosie!$B$7:$F$66,5,FALSE)</f>
        <v>6.54</v>
      </c>
      <c r="M1152" s="4">
        <f>VLOOKUP($C1152,rosie!$B$7:$D$380,3,FALSE)</f>
        <v>0</v>
      </c>
      <c r="N1152" s="4" t="str">
        <f>VLOOKUP($C1152,rosie!$B$7:$E$380,4,FALSE)</f>
        <v>f</v>
      </c>
      <c r="O1152" s="4">
        <f t="shared" si="71"/>
        <v>0.5847335105496565</v>
      </c>
      <c r="P1152" s="4">
        <f>VLOOKUP(A1152,RESULTS!$A:$M,13,FALSE)</f>
        <v>2</v>
      </c>
      <c r="Q1152" s="4">
        <v>2</v>
      </c>
      <c r="R1152" s="4" t="str">
        <f>IF(VLOOKUP(C1152,rosie!B:J,8,FALSE)=0,"x_x_x_x",VLOOKUP(C1152,rosie!B:J,8,FALSE))</f>
        <v>1_6_6_2023</v>
      </c>
    </row>
    <row r="1153" spans="1:18" x14ac:dyDescent="0.2">
      <c r="A1153" t="s">
        <v>238</v>
      </c>
      <c r="C1153">
        <f t="shared" si="69"/>
        <v>136</v>
      </c>
      <c r="D1153" t="str">
        <f t="shared" si="70"/>
        <v>136 (0)</v>
      </c>
      <c r="E1153">
        <v>20.27</v>
      </c>
      <c r="F1153">
        <f t="shared" si="72"/>
        <v>20.27</v>
      </c>
      <c r="G1153">
        <f>IFERROR(VLOOKUP(F1153,'rt.comb'!$A:$B,2,FALSE),F1153)</f>
        <v>20.27</v>
      </c>
      <c r="H1153" t="str">
        <f>IFERROR(VLOOKUP(G1153,compounds!$A:$D,4,FALSE),"")</f>
        <v/>
      </c>
      <c r="I1153">
        <v>63847723</v>
      </c>
      <c r="J1153" s="4">
        <f t="shared" si="68"/>
        <v>54720410</v>
      </c>
      <c r="K1153" s="4">
        <f>VLOOKUP($C1153,rosie!$B$7:$D$380,2,FALSE)</f>
        <v>36.299999999999997</v>
      </c>
      <c r="L1153" s="4">
        <f>VLOOKUP(C1153,rosie!$B$7:$F$66,5,FALSE)</f>
        <v>6.54</v>
      </c>
      <c r="M1153" s="4">
        <f>VLOOKUP($C1153,rosie!$B$7:$D$380,3,FALSE)</f>
        <v>0</v>
      </c>
      <c r="N1153" s="4" t="str">
        <f>VLOOKUP($C1153,rosie!$B$7:$E$380,4,FALSE)</f>
        <v>f</v>
      </c>
      <c r="O1153" s="4">
        <f t="shared" si="71"/>
        <v>0.48214837227225177</v>
      </c>
      <c r="P1153" s="4">
        <f>VLOOKUP(A1153,RESULTS!$A:$M,13,FALSE)</f>
        <v>2</v>
      </c>
      <c r="Q1153" s="4">
        <v>2</v>
      </c>
      <c r="R1153" s="4" t="str">
        <f>IF(VLOOKUP(C1153,rosie!B:J,8,FALSE)=0,"x_x_x_x",VLOOKUP(C1153,rosie!B:J,8,FALSE))</f>
        <v>1_6_6_2023</v>
      </c>
    </row>
    <row r="1154" spans="1:18" x14ac:dyDescent="0.2">
      <c r="A1154" t="s">
        <v>238</v>
      </c>
      <c r="C1154">
        <f t="shared" si="69"/>
        <v>136</v>
      </c>
      <c r="D1154" t="str">
        <f t="shared" si="70"/>
        <v>136 (0)</v>
      </c>
      <c r="E1154">
        <v>21.231000000000002</v>
      </c>
      <c r="F1154">
        <f t="shared" si="72"/>
        <v>21.23</v>
      </c>
      <c r="G1154">
        <f>IFERROR(VLOOKUP(F1154,'rt.comb'!$A:$B,2,FALSE),F1154)</f>
        <v>21.23</v>
      </c>
      <c r="H1154" t="str">
        <f>IFERROR(VLOOKUP(G1154,compounds!$A:$D,4,FALSE),"")</f>
        <v/>
      </c>
      <c r="I1154">
        <v>41578275</v>
      </c>
      <c r="J1154" s="4">
        <f t="shared" ref="J1154:J1217" si="73">SUMIFS($I:$I,$A:$A,A1154,G:G,19.5)</f>
        <v>54720410</v>
      </c>
      <c r="K1154" s="4">
        <f>VLOOKUP($C1154,rosie!$B$7:$D$380,2,FALSE)</f>
        <v>36.299999999999997</v>
      </c>
      <c r="L1154" s="4">
        <f>VLOOKUP(C1154,rosie!$B$7:$F$66,5,FALSE)</f>
        <v>6.54</v>
      </c>
      <c r="M1154" s="4">
        <f>VLOOKUP($C1154,rosie!$B$7:$D$380,3,FALSE)</f>
        <v>0</v>
      </c>
      <c r="N1154" s="4" t="str">
        <f>VLOOKUP($C1154,rosie!$B$7:$E$380,4,FALSE)</f>
        <v>f</v>
      </c>
      <c r="O1154" s="4">
        <f t="shared" si="71"/>
        <v>0.3139798362603794</v>
      </c>
      <c r="P1154" s="4">
        <f>VLOOKUP(A1154,RESULTS!$A:$M,13,FALSE)</f>
        <v>2</v>
      </c>
      <c r="Q1154" s="4">
        <v>2</v>
      </c>
      <c r="R1154" s="4" t="str">
        <f>IF(VLOOKUP(C1154,rosie!B:J,8,FALSE)=0,"x_x_x_x",VLOOKUP(C1154,rosie!B:J,8,FALSE))</f>
        <v>1_6_6_2023</v>
      </c>
    </row>
    <row r="1155" spans="1:18" x14ac:dyDescent="0.2">
      <c r="A1155" t="s">
        <v>238</v>
      </c>
      <c r="C1155">
        <f t="shared" ref="C1155:C1218" si="74">VALUE(IF(B1155="",LEFT(A1155,FIND("-",A1155)-1),B1155))</f>
        <v>136</v>
      </c>
      <c r="D1155" t="str">
        <f t="shared" ref="D1155:D1218" si="75">C1155&amp;" ("&amp;M1155&amp;")"</f>
        <v>136 (0)</v>
      </c>
      <c r="E1155">
        <v>21.369</v>
      </c>
      <c r="F1155">
        <f t="shared" si="72"/>
        <v>21.37</v>
      </c>
      <c r="G1155">
        <f>IFERROR(VLOOKUP(F1155,'rt.comb'!$A:$B,2,FALSE),F1155)</f>
        <v>21.37</v>
      </c>
      <c r="H1155" t="str">
        <f>IFERROR(VLOOKUP(G1155,compounds!$A:$D,4,FALSE),"")</f>
        <v/>
      </c>
      <c r="I1155">
        <v>40701754</v>
      </c>
      <c r="J1155" s="4">
        <f t="shared" si="73"/>
        <v>54720410</v>
      </c>
      <c r="K1155" s="4">
        <f>VLOOKUP($C1155,rosie!$B$7:$D$380,2,FALSE)</f>
        <v>36.299999999999997</v>
      </c>
      <c r="L1155" s="4">
        <f>VLOOKUP(C1155,rosie!$B$7:$F$66,5,FALSE)</f>
        <v>6.54</v>
      </c>
      <c r="M1155" s="4">
        <f>VLOOKUP($C1155,rosie!$B$7:$D$380,3,FALSE)</f>
        <v>0</v>
      </c>
      <c r="N1155" s="4" t="str">
        <f>VLOOKUP($C1155,rosie!$B$7:$E$380,4,FALSE)</f>
        <v>f</v>
      </c>
      <c r="O1155" s="4">
        <f t="shared" ref="O1155:O1218" si="76">IFERROR((30/J1155*I1155)/K1155/Q1155,0)</f>
        <v>0.30736075646308658</v>
      </c>
      <c r="P1155" s="4">
        <f>VLOOKUP(A1155,RESULTS!$A:$M,13,FALSE)</f>
        <v>2</v>
      </c>
      <c r="Q1155" s="4">
        <v>2</v>
      </c>
      <c r="R1155" s="4" t="str">
        <f>IF(VLOOKUP(C1155,rosie!B:J,8,FALSE)=0,"x_x_x_x",VLOOKUP(C1155,rosie!B:J,8,FALSE))</f>
        <v>1_6_6_2023</v>
      </c>
    </row>
    <row r="1156" spans="1:18" x14ac:dyDescent="0.2">
      <c r="A1156" t="s">
        <v>238</v>
      </c>
      <c r="C1156">
        <f t="shared" si="74"/>
        <v>136</v>
      </c>
      <c r="D1156" t="str">
        <f t="shared" si="75"/>
        <v>136 (0)</v>
      </c>
      <c r="E1156">
        <v>21.84</v>
      </c>
      <c r="F1156">
        <f t="shared" si="72"/>
        <v>21.84</v>
      </c>
      <c r="G1156">
        <f>IFERROR(VLOOKUP(F1156,'rt.comb'!$A:$B,2,FALSE),F1156)</f>
        <v>21.84</v>
      </c>
      <c r="H1156" t="str">
        <f>IFERROR(VLOOKUP(G1156,compounds!$A:$D,4,FALSE),"")</f>
        <v>tetradecane</v>
      </c>
      <c r="I1156">
        <v>24776020</v>
      </c>
      <c r="J1156" s="4">
        <f t="shared" si="73"/>
        <v>54720410</v>
      </c>
      <c r="K1156" s="4">
        <f>VLOOKUP($C1156,rosie!$B$7:$D$380,2,FALSE)</f>
        <v>36.299999999999997</v>
      </c>
      <c r="L1156" s="4">
        <f>VLOOKUP(C1156,rosie!$B$7:$F$66,5,FALSE)</f>
        <v>6.54</v>
      </c>
      <c r="M1156" s="4">
        <f>VLOOKUP($C1156,rosie!$B$7:$D$380,3,FALSE)</f>
        <v>0</v>
      </c>
      <c r="N1156" s="4" t="str">
        <f>VLOOKUP($C1156,rosie!$B$7:$E$380,4,FALSE)</f>
        <v>f</v>
      </c>
      <c r="O1156" s="4">
        <f t="shared" si="76"/>
        <v>0.18709700445205785</v>
      </c>
      <c r="P1156" s="4">
        <f>VLOOKUP(A1156,RESULTS!$A:$M,13,FALSE)</f>
        <v>2</v>
      </c>
      <c r="Q1156" s="4">
        <v>2</v>
      </c>
      <c r="R1156" s="4" t="str">
        <f>IF(VLOOKUP(C1156,rosie!B:J,8,FALSE)=0,"x_x_x_x",VLOOKUP(C1156,rosie!B:J,8,FALSE))</f>
        <v>1_6_6_2023</v>
      </c>
    </row>
    <row r="1157" spans="1:18" x14ac:dyDescent="0.2">
      <c r="A1157" t="s">
        <v>238</v>
      </c>
      <c r="C1157">
        <f t="shared" si="74"/>
        <v>136</v>
      </c>
      <c r="D1157" t="str">
        <f t="shared" si="75"/>
        <v>136 (0)</v>
      </c>
      <c r="E1157">
        <v>22.036999999999999</v>
      </c>
      <c r="F1157">
        <f t="shared" si="72"/>
        <v>22.04</v>
      </c>
      <c r="G1157">
        <f>IFERROR(VLOOKUP(F1157,'rt.comb'!$A:$B,2,FALSE),F1157)</f>
        <v>22.04</v>
      </c>
      <c r="H1157" t="str">
        <f>IFERROR(VLOOKUP(G1157,compounds!$A:$D,4,FALSE),"")</f>
        <v/>
      </c>
      <c r="I1157">
        <v>77579561</v>
      </c>
      <c r="J1157" s="4">
        <f t="shared" si="73"/>
        <v>54720410</v>
      </c>
      <c r="K1157" s="4">
        <f>VLOOKUP($C1157,rosie!$B$7:$D$380,2,FALSE)</f>
        <v>36.299999999999997</v>
      </c>
      <c r="L1157" s="4">
        <f>VLOOKUP(C1157,rosie!$B$7:$F$66,5,FALSE)</f>
        <v>6.54</v>
      </c>
      <c r="M1157" s="4">
        <f>VLOOKUP($C1157,rosie!$B$7:$D$380,3,FALSE)</f>
        <v>0</v>
      </c>
      <c r="N1157" s="4" t="str">
        <f>VLOOKUP($C1157,rosie!$B$7:$E$380,4,FALSE)</f>
        <v>f</v>
      </c>
      <c r="O1157" s="4">
        <f t="shared" si="76"/>
        <v>0.58584483988169578</v>
      </c>
      <c r="P1157" s="4">
        <f>VLOOKUP(A1157,RESULTS!$A:$M,13,FALSE)</f>
        <v>2</v>
      </c>
      <c r="Q1157" s="4">
        <v>2</v>
      </c>
      <c r="R1157" s="4" t="str">
        <f>IF(VLOOKUP(C1157,rosie!B:J,8,FALSE)=0,"x_x_x_x",VLOOKUP(C1157,rosie!B:J,8,FALSE))</f>
        <v>1_6_6_2023</v>
      </c>
    </row>
    <row r="1158" spans="1:18" x14ac:dyDescent="0.2">
      <c r="A1158" t="s">
        <v>238</v>
      </c>
      <c r="C1158">
        <f t="shared" si="74"/>
        <v>136</v>
      </c>
      <c r="D1158" t="str">
        <f t="shared" si="75"/>
        <v>136 (0)</v>
      </c>
      <c r="E1158">
        <v>22.315000000000001</v>
      </c>
      <c r="F1158">
        <f t="shared" si="72"/>
        <v>22.32</v>
      </c>
      <c r="G1158">
        <f>IFERROR(VLOOKUP(F1158,'rt.comb'!$A:$B,2,FALSE),F1158)</f>
        <v>22.32</v>
      </c>
      <c r="H1158" t="str">
        <f>IFERROR(VLOOKUP(G1158,compounds!$A:$D,4,FALSE),"")</f>
        <v/>
      </c>
      <c r="I1158">
        <v>409295936</v>
      </c>
      <c r="J1158" s="4">
        <f t="shared" si="73"/>
        <v>54720410</v>
      </c>
      <c r="K1158" s="4">
        <f>VLOOKUP($C1158,rosie!$B$7:$D$380,2,FALSE)</f>
        <v>36.299999999999997</v>
      </c>
      <c r="L1158" s="4">
        <f>VLOOKUP(C1158,rosie!$B$7:$F$66,5,FALSE)</f>
        <v>6.54</v>
      </c>
      <c r="M1158" s="4">
        <f>VLOOKUP($C1158,rosie!$B$7:$D$380,3,FALSE)</f>
        <v>0</v>
      </c>
      <c r="N1158" s="4" t="str">
        <f>VLOOKUP($C1158,rosie!$B$7:$E$380,4,FALSE)</f>
        <v>f</v>
      </c>
      <c r="O1158" s="4">
        <f t="shared" si="76"/>
        <v>3.0908129538158744</v>
      </c>
      <c r="P1158" s="4">
        <f>VLOOKUP(A1158,RESULTS!$A:$M,13,FALSE)</f>
        <v>2</v>
      </c>
      <c r="Q1158" s="4">
        <v>2</v>
      </c>
      <c r="R1158" s="4" t="str">
        <f>IF(VLOOKUP(C1158,rosie!B:J,8,FALSE)=0,"x_x_x_x",VLOOKUP(C1158,rosie!B:J,8,FALSE))</f>
        <v>1_6_6_2023</v>
      </c>
    </row>
    <row r="1159" spans="1:18" x14ac:dyDescent="0.2">
      <c r="A1159" t="s">
        <v>238</v>
      </c>
      <c r="C1159">
        <f t="shared" si="74"/>
        <v>136</v>
      </c>
      <c r="D1159" t="str">
        <f t="shared" si="75"/>
        <v>136 (0)</v>
      </c>
      <c r="E1159">
        <v>22.585000000000001</v>
      </c>
      <c r="F1159">
        <f t="shared" si="72"/>
        <v>22.59</v>
      </c>
      <c r="G1159">
        <f>IFERROR(VLOOKUP(F1159,'rt.comb'!$A:$B,2,FALSE),F1159)</f>
        <v>22.59</v>
      </c>
      <c r="H1159" t="str">
        <f>IFERROR(VLOOKUP(G1159,compounds!$A:$D,4,FALSE),"")</f>
        <v/>
      </c>
      <c r="I1159">
        <v>52315647</v>
      </c>
      <c r="J1159" s="4">
        <f t="shared" si="73"/>
        <v>54720410</v>
      </c>
      <c r="K1159" s="4">
        <f>VLOOKUP($C1159,rosie!$B$7:$D$380,2,FALSE)</f>
        <v>36.299999999999997</v>
      </c>
      <c r="L1159" s="4">
        <f>VLOOKUP(C1159,rosie!$B$7:$F$66,5,FALSE)</f>
        <v>6.54</v>
      </c>
      <c r="M1159" s="4">
        <f>VLOOKUP($C1159,rosie!$B$7:$D$380,3,FALSE)</f>
        <v>0</v>
      </c>
      <c r="N1159" s="4" t="str">
        <f>VLOOKUP($C1159,rosie!$B$7:$E$380,4,FALSE)</f>
        <v>f</v>
      </c>
      <c r="O1159" s="4">
        <f t="shared" si="76"/>
        <v>0.39506348637397321</v>
      </c>
      <c r="P1159" s="4">
        <f>VLOOKUP(A1159,RESULTS!$A:$M,13,FALSE)</f>
        <v>2</v>
      </c>
      <c r="Q1159" s="4">
        <v>2</v>
      </c>
      <c r="R1159" s="4" t="str">
        <f>IF(VLOOKUP(C1159,rosie!B:J,8,FALSE)=0,"x_x_x_x",VLOOKUP(C1159,rosie!B:J,8,FALSE))</f>
        <v>1_6_6_2023</v>
      </c>
    </row>
    <row r="1160" spans="1:18" x14ac:dyDescent="0.2">
      <c r="A1160" t="s">
        <v>238</v>
      </c>
      <c r="C1160">
        <f t="shared" si="74"/>
        <v>136</v>
      </c>
      <c r="D1160" t="str">
        <f t="shared" si="75"/>
        <v>136 (0)</v>
      </c>
      <c r="E1160">
        <v>22.722999999999999</v>
      </c>
      <c r="F1160">
        <f t="shared" si="72"/>
        <v>22.72</v>
      </c>
      <c r="G1160">
        <f>IFERROR(VLOOKUP(F1160,'rt.comb'!$A:$B,2,FALSE),F1160)</f>
        <v>22.72</v>
      </c>
      <c r="H1160" t="str">
        <f>IFERROR(VLOOKUP(G1160,compounds!$A:$D,4,FALSE),"")</f>
        <v/>
      </c>
      <c r="I1160">
        <v>141154223</v>
      </c>
      <c r="J1160" s="4">
        <f t="shared" si="73"/>
        <v>54720410</v>
      </c>
      <c r="K1160" s="4">
        <f>VLOOKUP($C1160,rosie!$B$7:$D$380,2,FALSE)</f>
        <v>36.299999999999997</v>
      </c>
      <c r="L1160" s="4">
        <f>VLOOKUP(C1160,rosie!$B$7:$F$66,5,FALSE)</f>
        <v>6.54</v>
      </c>
      <c r="M1160" s="4">
        <f>VLOOKUP($C1160,rosie!$B$7:$D$380,3,FALSE)</f>
        <v>0</v>
      </c>
      <c r="N1160" s="4" t="str">
        <f>VLOOKUP($C1160,rosie!$B$7:$E$380,4,FALSE)</f>
        <v>f</v>
      </c>
      <c r="O1160" s="4">
        <f t="shared" si="76"/>
        <v>1.0659311822099662</v>
      </c>
      <c r="P1160" s="4">
        <f>VLOOKUP(A1160,RESULTS!$A:$M,13,FALSE)</f>
        <v>2</v>
      </c>
      <c r="Q1160" s="4">
        <v>2</v>
      </c>
      <c r="R1160" s="4" t="str">
        <f>IF(VLOOKUP(C1160,rosie!B:J,8,FALSE)=0,"x_x_x_x",VLOOKUP(C1160,rosie!B:J,8,FALSE))</f>
        <v>1_6_6_2023</v>
      </c>
    </row>
    <row r="1161" spans="1:18" x14ac:dyDescent="0.2">
      <c r="A1161" t="s">
        <v>238</v>
      </c>
      <c r="C1161">
        <f t="shared" si="74"/>
        <v>136</v>
      </c>
      <c r="D1161" t="str">
        <f t="shared" si="75"/>
        <v>136 (0)</v>
      </c>
      <c r="E1161">
        <v>23.109000000000002</v>
      </c>
      <c r="F1161">
        <f t="shared" si="72"/>
        <v>23.11</v>
      </c>
      <c r="G1161">
        <f>IFERROR(VLOOKUP(F1161,'rt.comb'!$A:$B,2,FALSE),F1161)</f>
        <v>23.11</v>
      </c>
      <c r="H1161" t="str">
        <f>IFERROR(VLOOKUP(G1161,compounds!$A:$D,4,FALSE),"")</f>
        <v/>
      </c>
      <c r="I1161">
        <v>85064295</v>
      </c>
      <c r="J1161" s="4">
        <f t="shared" si="73"/>
        <v>54720410</v>
      </c>
      <c r="K1161" s="4">
        <f>VLOOKUP($C1161,rosie!$B$7:$D$380,2,FALSE)</f>
        <v>36.299999999999997</v>
      </c>
      <c r="L1161" s="4">
        <f>VLOOKUP(C1161,rosie!$B$7:$F$66,5,FALSE)</f>
        <v>6.54</v>
      </c>
      <c r="M1161" s="4">
        <f>VLOOKUP($C1161,rosie!$B$7:$D$380,3,FALSE)</f>
        <v>0</v>
      </c>
      <c r="N1161" s="4" t="str">
        <f>VLOOKUP($C1161,rosie!$B$7:$E$380,4,FALSE)</f>
        <v>f</v>
      </c>
      <c r="O1161" s="4">
        <f t="shared" si="76"/>
        <v>0.64236607737345064</v>
      </c>
      <c r="P1161" s="4">
        <f>VLOOKUP(A1161,RESULTS!$A:$M,13,FALSE)</f>
        <v>2</v>
      </c>
      <c r="Q1161" s="4">
        <v>2</v>
      </c>
      <c r="R1161" s="4" t="str">
        <f>IF(VLOOKUP(C1161,rosie!B:J,8,FALSE)=0,"x_x_x_x",VLOOKUP(C1161,rosie!B:J,8,FALSE))</f>
        <v>1_6_6_2023</v>
      </c>
    </row>
    <row r="1162" spans="1:18" x14ac:dyDescent="0.2">
      <c r="A1162" t="s">
        <v>238</v>
      </c>
      <c r="C1162">
        <f t="shared" si="74"/>
        <v>136</v>
      </c>
      <c r="D1162" t="str">
        <f t="shared" si="75"/>
        <v>136 (0)</v>
      </c>
      <c r="E1162">
        <v>23.312999999999999</v>
      </c>
      <c r="F1162">
        <f t="shared" si="72"/>
        <v>23.31</v>
      </c>
      <c r="G1162">
        <f>IFERROR(VLOOKUP(F1162,'rt.comb'!$A:$B,2,FALSE),F1162)</f>
        <v>23.31</v>
      </c>
      <c r="H1162" t="str">
        <f>IFERROR(VLOOKUP(G1162,compounds!$A:$D,4,FALSE),"")</f>
        <v/>
      </c>
      <c r="I1162">
        <v>180542349</v>
      </c>
      <c r="J1162" s="4">
        <f t="shared" si="73"/>
        <v>54720410</v>
      </c>
      <c r="K1162" s="4">
        <f>VLOOKUP($C1162,rosie!$B$7:$D$380,2,FALSE)</f>
        <v>36.299999999999997</v>
      </c>
      <c r="L1162" s="4">
        <f>VLOOKUP(C1162,rosie!$B$7:$F$66,5,FALSE)</f>
        <v>6.54</v>
      </c>
      <c r="M1162" s="4">
        <f>VLOOKUP($C1162,rosie!$B$7:$D$380,3,FALSE)</f>
        <v>0</v>
      </c>
      <c r="N1162" s="4" t="str">
        <f>VLOOKUP($C1162,rosie!$B$7:$E$380,4,FALSE)</f>
        <v>f</v>
      </c>
      <c r="O1162" s="4">
        <f t="shared" si="76"/>
        <v>1.3633720296737726</v>
      </c>
      <c r="P1162" s="4">
        <f>VLOOKUP(A1162,RESULTS!$A:$M,13,FALSE)</f>
        <v>2</v>
      </c>
      <c r="Q1162" s="4">
        <v>2</v>
      </c>
      <c r="R1162" s="4" t="str">
        <f>IF(VLOOKUP(C1162,rosie!B:J,8,FALSE)=0,"x_x_x_x",VLOOKUP(C1162,rosie!B:J,8,FALSE))</f>
        <v>1_6_6_2023</v>
      </c>
    </row>
    <row r="1163" spans="1:18" x14ac:dyDescent="0.2">
      <c r="A1163" t="s">
        <v>238</v>
      </c>
      <c r="C1163">
        <f t="shared" si="74"/>
        <v>136</v>
      </c>
      <c r="D1163" t="str">
        <f t="shared" si="75"/>
        <v>136 (0)</v>
      </c>
      <c r="E1163">
        <v>23.539000000000001</v>
      </c>
      <c r="F1163">
        <f t="shared" si="72"/>
        <v>23.54</v>
      </c>
      <c r="G1163">
        <f>IFERROR(VLOOKUP(F1163,'rt.comb'!$A:$B,2,FALSE),F1163)</f>
        <v>23.54</v>
      </c>
      <c r="H1163" t="str">
        <f>IFERROR(VLOOKUP(G1163,compounds!$A:$D,4,FALSE),"")</f>
        <v/>
      </c>
      <c r="I1163">
        <v>40768390</v>
      </c>
      <c r="J1163" s="4">
        <f t="shared" si="73"/>
        <v>54720410</v>
      </c>
      <c r="K1163" s="4">
        <f>VLOOKUP($C1163,rosie!$B$7:$D$380,2,FALSE)</f>
        <v>36.299999999999997</v>
      </c>
      <c r="L1163" s="4">
        <f>VLOOKUP(C1163,rosie!$B$7:$F$66,5,FALSE)</f>
        <v>6.54</v>
      </c>
      <c r="M1163" s="4">
        <f>VLOOKUP($C1163,rosie!$B$7:$D$380,3,FALSE)</f>
        <v>0</v>
      </c>
      <c r="N1163" s="4" t="str">
        <f>VLOOKUP($C1163,rosie!$B$7:$E$380,4,FALSE)</f>
        <v>f</v>
      </c>
      <c r="O1163" s="4">
        <f t="shared" si="76"/>
        <v>0.30786396060921933</v>
      </c>
      <c r="P1163" s="4">
        <f>VLOOKUP(A1163,RESULTS!$A:$M,13,FALSE)</f>
        <v>2</v>
      </c>
      <c r="Q1163" s="4">
        <v>2</v>
      </c>
      <c r="R1163" s="4" t="str">
        <f>IF(VLOOKUP(C1163,rosie!B:J,8,FALSE)=0,"x_x_x_x",VLOOKUP(C1163,rosie!B:J,8,FALSE))</f>
        <v>1_6_6_2023</v>
      </c>
    </row>
    <row r="1164" spans="1:18" x14ac:dyDescent="0.2">
      <c r="A1164" t="s">
        <v>238</v>
      </c>
      <c r="C1164">
        <f t="shared" si="74"/>
        <v>136</v>
      </c>
      <c r="D1164" t="str">
        <f t="shared" si="75"/>
        <v>136 (0)</v>
      </c>
      <c r="E1164">
        <v>23.669</v>
      </c>
      <c r="F1164">
        <f t="shared" si="72"/>
        <v>23.67</v>
      </c>
      <c r="G1164">
        <f>IFERROR(VLOOKUP(F1164,'rt.comb'!$A:$B,2,FALSE),F1164)</f>
        <v>23.67</v>
      </c>
      <c r="H1164" t="str">
        <f>IFERROR(VLOOKUP(G1164,compounds!$A:$D,4,FALSE),"")</f>
        <v/>
      </c>
      <c r="I1164">
        <v>30603101</v>
      </c>
      <c r="J1164" s="4">
        <f t="shared" si="73"/>
        <v>54720410</v>
      </c>
      <c r="K1164" s="4">
        <f>VLOOKUP($C1164,rosie!$B$7:$D$380,2,FALSE)</f>
        <v>36.299999999999997</v>
      </c>
      <c r="L1164" s="4">
        <f>VLOOKUP(C1164,rosie!$B$7:$F$66,5,FALSE)</f>
        <v>6.54</v>
      </c>
      <c r="M1164" s="4">
        <f>VLOOKUP($C1164,rosie!$B$7:$D$380,3,FALSE)</f>
        <v>0</v>
      </c>
      <c r="N1164" s="4" t="str">
        <f>VLOOKUP($C1164,rosie!$B$7:$E$380,4,FALSE)</f>
        <v>f</v>
      </c>
      <c r="O1164" s="4">
        <f t="shared" si="76"/>
        <v>0.23110041580704957</v>
      </c>
      <c r="P1164" s="4">
        <f>VLOOKUP(A1164,RESULTS!$A:$M,13,FALSE)</f>
        <v>2</v>
      </c>
      <c r="Q1164" s="4">
        <v>2</v>
      </c>
      <c r="R1164" s="4" t="str">
        <f>IF(VLOOKUP(C1164,rosie!B:J,8,FALSE)=0,"x_x_x_x",VLOOKUP(C1164,rosie!B:J,8,FALSE))</f>
        <v>1_6_6_2023</v>
      </c>
    </row>
    <row r="1165" spans="1:18" x14ac:dyDescent="0.2">
      <c r="A1165" t="s">
        <v>238</v>
      </c>
      <c r="C1165">
        <f t="shared" si="74"/>
        <v>136</v>
      </c>
      <c r="D1165" t="str">
        <f t="shared" si="75"/>
        <v>136 (0)</v>
      </c>
      <c r="E1165">
        <v>23.797000000000001</v>
      </c>
      <c r="F1165">
        <f t="shared" si="72"/>
        <v>23.8</v>
      </c>
      <c r="G1165">
        <f>IFERROR(VLOOKUP(F1165,'rt.comb'!$A:$B,2,FALSE),F1165)</f>
        <v>23.8</v>
      </c>
      <c r="H1165" t="str">
        <f>IFERROR(VLOOKUP(G1165,compounds!$A:$D,4,FALSE),"")</f>
        <v/>
      </c>
      <c r="I1165">
        <v>40248104</v>
      </c>
      <c r="J1165" s="4">
        <f t="shared" si="73"/>
        <v>54720410</v>
      </c>
      <c r="K1165" s="4">
        <f>VLOOKUP($C1165,rosie!$B$7:$D$380,2,FALSE)</f>
        <v>36.299999999999997</v>
      </c>
      <c r="L1165" s="4">
        <f>VLOOKUP(C1165,rosie!$B$7:$F$66,5,FALSE)</f>
        <v>6.54</v>
      </c>
      <c r="M1165" s="4">
        <f>VLOOKUP($C1165,rosie!$B$7:$D$380,3,FALSE)</f>
        <v>0</v>
      </c>
      <c r="N1165" s="4" t="str">
        <f>VLOOKUP($C1165,rosie!$B$7:$E$380,4,FALSE)</f>
        <v>f</v>
      </c>
      <c r="O1165" s="4">
        <f t="shared" si="76"/>
        <v>0.30393500220273018</v>
      </c>
      <c r="P1165" s="4">
        <f>VLOOKUP(A1165,RESULTS!$A:$M,13,FALSE)</f>
        <v>2</v>
      </c>
      <c r="Q1165" s="4">
        <v>2</v>
      </c>
      <c r="R1165" s="4" t="str">
        <f>IF(VLOOKUP(C1165,rosie!B:J,8,FALSE)=0,"x_x_x_x",VLOOKUP(C1165,rosie!B:J,8,FALSE))</f>
        <v>1_6_6_2023</v>
      </c>
    </row>
    <row r="1166" spans="1:18" x14ac:dyDescent="0.2">
      <c r="A1166" t="s">
        <v>238</v>
      </c>
      <c r="C1166">
        <f t="shared" si="74"/>
        <v>136</v>
      </c>
      <c r="D1166" t="str">
        <f t="shared" si="75"/>
        <v>136 (0)</v>
      </c>
      <c r="E1166">
        <v>24.405000000000001</v>
      </c>
      <c r="F1166">
        <f t="shared" si="72"/>
        <v>24.41</v>
      </c>
      <c r="G1166">
        <f>IFERROR(VLOOKUP(F1166,'rt.comb'!$A:$B,2,FALSE),F1166)</f>
        <v>24.41</v>
      </c>
      <c r="H1166" t="str">
        <f>IFERROR(VLOOKUP(G1166,compounds!$A:$D,4,FALSE),"")</f>
        <v/>
      </c>
      <c r="I1166">
        <v>31735645</v>
      </c>
      <c r="J1166" s="4">
        <f t="shared" si="73"/>
        <v>54720410</v>
      </c>
      <c r="K1166" s="4">
        <f>VLOOKUP($C1166,rosie!$B$7:$D$380,2,FALSE)</f>
        <v>36.299999999999997</v>
      </c>
      <c r="L1166" s="4">
        <f>VLOOKUP(C1166,rosie!$B$7:$F$66,5,FALSE)</f>
        <v>6.54</v>
      </c>
      <c r="M1166" s="4">
        <f>VLOOKUP($C1166,rosie!$B$7:$D$380,3,FALSE)</f>
        <v>0</v>
      </c>
      <c r="N1166" s="4" t="str">
        <f>VLOOKUP($C1166,rosie!$B$7:$E$380,4,FALSE)</f>
        <v>f</v>
      </c>
      <c r="O1166" s="4">
        <f t="shared" si="76"/>
        <v>0.23965286247968506</v>
      </c>
      <c r="P1166" s="4">
        <f>VLOOKUP(A1166,RESULTS!$A:$M,13,FALSE)</f>
        <v>2</v>
      </c>
      <c r="Q1166" s="4">
        <v>2</v>
      </c>
      <c r="R1166" s="4" t="str">
        <f>IF(VLOOKUP(C1166,rosie!B:J,8,FALSE)=0,"x_x_x_x",VLOOKUP(C1166,rosie!B:J,8,FALSE))</f>
        <v>1_6_6_2023</v>
      </c>
    </row>
    <row r="1167" spans="1:18" x14ac:dyDescent="0.2">
      <c r="A1167" t="s">
        <v>238</v>
      </c>
      <c r="C1167">
        <f t="shared" si="74"/>
        <v>136</v>
      </c>
      <c r="D1167" t="str">
        <f t="shared" si="75"/>
        <v>136 (0)</v>
      </c>
      <c r="E1167">
        <v>24.603000000000002</v>
      </c>
      <c r="F1167">
        <f t="shared" si="72"/>
        <v>24.6</v>
      </c>
      <c r="G1167">
        <f>IFERROR(VLOOKUP(F1167,'rt.comb'!$A:$B,2,FALSE),F1167)</f>
        <v>24.6</v>
      </c>
      <c r="H1167" t="str">
        <f>IFERROR(VLOOKUP(G1167,compounds!$A:$D,4,FALSE),"")</f>
        <v>tridecanal</v>
      </c>
      <c r="I1167">
        <v>314128508</v>
      </c>
      <c r="J1167" s="4">
        <f t="shared" si="73"/>
        <v>54720410</v>
      </c>
      <c r="K1167" s="4">
        <f>VLOOKUP($C1167,rosie!$B$7:$D$380,2,FALSE)</f>
        <v>36.299999999999997</v>
      </c>
      <c r="L1167" s="4">
        <f>VLOOKUP(C1167,rosie!$B$7:$F$66,5,FALSE)</f>
        <v>6.54</v>
      </c>
      <c r="M1167" s="4">
        <f>VLOOKUP($C1167,rosie!$B$7:$D$380,3,FALSE)</f>
        <v>0</v>
      </c>
      <c r="N1167" s="4" t="str">
        <f>VLOOKUP($C1167,rosie!$B$7:$E$380,4,FALSE)</f>
        <v>f</v>
      </c>
      <c r="O1167" s="4">
        <f t="shared" si="76"/>
        <v>2.3721527049055613</v>
      </c>
      <c r="P1167" s="4">
        <f>VLOOKUP(A1167,RESULTS!$A:$M,13,FALSE)</f>
        <v>2</v>
      </c>
      <c r="Q1167" s="4">
        <v>2</v>
      </c>
      <c r="R1167" s="4" t="str">
        <f>IF(VLOOKUP(C1167,rosie!B:J,8,FALSE)=0,"x_x_x_x",VLOOKUP(C1167,rosie!B:J,8,FALSE))</f>
        <v>1_6_6_2023</v>
      </c>
    </row>
    <row r="1168" spans="1:18" x14ac:dyDescent="0.2">
      <c r="A1168" t="s">
        <v>238</v>
      </c>
      <c r="C1168">
        <f t="shared" si="74"/>
        <v>136</v>
      </c>
      <c r="D1168" t="str">
        <f t="shared" si="75"/>
        <v>136 (0)</v>
      </c>
      <c r="E1168">
        <v>24.972000000000001</v>
      </c>
      <c r="F1168">
        <f t="shared" si="72"/>
        <v>24.97</v>
      </c>
      <c r="G1168">
        <f>IFERROR(VLOOKUP(F1168,'rt.comb'!$A:$B,2,FALSE),F1168)</f>
        <v>24.97</v>
      </c>
      <c r="H1168" t="str">
        <f>IFERROR(VLOOKUP(G1168,compounds!$A:$D,4,FALSE),"")</f>
        <v/>
      </c>
      <c r="I1168">
        <v>79588421</v>
      </c>
      <c r="J1168" s="4">
        <f t="shared" si="73"/>
        <v>54720410</v>
      </c>
      <c r="K1168" s="4">
        <f>VLOOKUP($C1168,rosie!$B$7:$D$380,2,FALSE)</f>
        <v>36.299999999999997</v>
      </c>
      <c r="L1168" s="4">
        <f>VLOOKUP(C1168,rosie!$B$7:$F$66,5,FALSE)</f>
        <v>6.54</v>
      </c>
      <c r="M1168" s="4">
        <f>VLOOKUP($C1168,rosie!$B$7:$D$380,3,FALSE)</f>
        <v>0</v>
      </c>
      <c r="N1168" s="4" t="str">
        <f>VLOOKUP($C1168,rosie!$B$7:$E$380,4,FALSE)</f>
        <v>f</v>
      </c>
      <c r="O1168" s="4">
        <f t="shared" si="76"/>
        <v>0.60101481828676484</v>
      </c>
      <c r="P1168" s="4">
        <f>VLOOKUP(A1168,RESULTS!$A:$M,13,FALSE)</f>
        <v>2</v>
      </c>
      <c r="Q1168" s="4">
        <v>2</v>
      </c>
      <c r="R1168" s="4" t="str">
        <f>IF(VLOOKUP(C1168,rosie!B:J,8,FALSE)=0,"x_x_x_x",VLOOKUP(C1168,rosie!B:J,8,FALSE))</f>
        <v>1_6_6_2023</v>
      </c>
    </row>
    <row r="1169" spans="1:18" x14ac:dyDescent="0.2">
      <c r="A1169" t="s">
        <v>238</v>
      </c>
      <c r="C1169">
        <f t="shared" si="74"/>
        <v>136</v>
      </c>
      <c r="D1169" t="str">
        <f t="shared" si="75"/>
        <v>136 (0)</v>
      </c>
      <c r="E1169">
        <v>26.247</v>
      </c>
      <c r="F1169">
        <f t="shared" si="72"/>
        <v>26.25</v>
      </c>
      <c r="G1169">
        <f>IFERROR(VLOOKUP(F1169,'rt.comb'!$A:$B,2,FALSE),F1169)</f>
        <v>26.25</v>
      </c>
      <c r="H1169" t="str">
        <f>IFERROR(VLOOKUP(G1169,compounds!$A:$D,4,FALSE),"")</f>
        <v/>
      </c>
      <c r="I1169">
        <v>21906595</v>
      </c>
      <c r="J1169" s="4">
        <f t="shared" si="73"/>
        <v>54720410</v>
      </c>
      <c r="K1169" s="4">
        <f>VLOOKUP($C1169,rosie!$B$7:$D$380,2,FALSE)</f>
        <v>36.299999999999997</v>
      </c>
      <c r="L1169" s="4">
        <f>VLOOKUP(C1169,rosie!$B$7:$F$66,5,FALSE)</f>
        <v>6.54</v>
      </c>
      <c r="M1169" s="4">
        <f>VLOOKUP($C1169,rosie!$B$7:$D$380,3,FALSE)</f>
        <v>0</v>
      </c>
      <c r="N1169" s="4" t="str">
        <f>VLOOKUP($C1169,rosie!$B$7:$E$380,4,FALSE)</f>
        <v>f</v>
      </c>
      <c r="O1169" s="4">
        <f t="shared" si="76"/>
        <v>0.16542843855649245</v>
      </c>
      <c r="P1169" s="4">
        <f>VLOOKUP(A1169,RESULTS!$A:$M,13,FALSE)</f>
        <v>2</v>
      </c>
      <c r="Q1169" s="4">
        <v>2</v>
      </c>
      <c r="R1169" s="4" t="str">
        <f>IF(VLOOKUP(C1169,rosie!B:J,8,FALSE)=0,"x_x_x_x",VLOOKUP(C1169,rosie!B:J,8,FALSE))</f>
        <v>1_6_6_2023</v>
      </c>
    </row>
    <row r="1170" spans="1:18" x14ac:dyDescent="0.2">
      <c r="A1170" t="s">
        <v>238</v>
      </c>
      <c r="C1170">
        <f t="shared" si="74"/>
        <v>136</v>
      </c>
      <c r="D1170" t="str">
        <f t="shared" si="75"/>
        <v>136 (0)</v>
      </c>
      <c r="E1170">
        <v>26.933</v>
      </c>
      <c r="F1170">
        <f t="shared" si="72"/>
        <v>26.93</v>
      </c>
      <c r="G1170">
        <f>IFERROR(VLOOKUP(F1170,'rt.comb'!$A:$B,2,FALSE),F1170)</f>
        <v>26.93</v>
      </c>
      <c r="H1170" t="str">
        <f>IFERROR(VLOOKUP(G1170,compounds!$A:$D,4,FALSE),"")</f>
        <v/>
      </c>
      <c r="I1170">
        <v>47805190</v>
      </c>
      <c r="J1170" s="4">
        <f t="shared" si="73"/>
        <v>54720410</v>
      </c>
      <c r="K1170" s="4">
        <f>VLOOKUP($C1170,rosie!$B$7:$D$380,2,FALSE)</f>
        <v>36.299999999999997</v>
      </c>
      <c r="L1170" s="4">
        <f>VLOOKUP(C1170,rosie!$B$7:$F$66,5,FALSE)</f>
        <v>6.54</v>
      </c>
      <c r="M1170" s="4">
        <f>VLOOKUP($C1170,rosie!$B$7:$D$380,3,FALSE)</f>
        <v>0</v>
      </c>
      <c r="N1170" s="4" t="str">
        <f>VLOOKUP($C1170,rosie!$B$7:$E$380,4,FALSE)</f>
        <v>f</v>
      </c>
      <c r="O1170" s="4">
        <f t="shared" si="76"/>
        <v>0.36100260841981363</v>
      </c>
      <c r="P1170" s="4">
        <f>VLOOKUP(A1170,RESULTS!$A:$M,13,FALSE)</f>
        <v>2</v>
      </c>
      <c r="Q1170" s="4">
        <v>2</v>
      </c>
      <c r="R1170" s="4" t="str">
        <f>IF(VLOOKUP(C1170,rosie!B:J,8,FALSE)=0,"x_x_x_x",VLOOKUP(C1170,rosie!B:J,8,FALSE))</f>
        <v>1_6_6_2023</v>
      </c>
    </row>
    <row r="1171" spans="1:18" x14ac:dyDescent="0.2">
      <c r="A1171" t="s">
        <v>238</v>
      </c>
      <c r="C1171">
        <f t="shared" si="74"/>
        <v>136</v>
      </c>
      <c r="D1171" t="str">
        <f t="shared" si="75"/>
        <v>136 (0)</v>
      </c>
      <c r="E1171">
        <v>29.26</v>
      </c>
      <c r="F1171">
        <f t="shared" si="72"/>
        <v>29.26</v>
      </c>
      <c r="G1171">
        <f>IFERROR(VLOOKUP(F1171,'rt.comb'!$A:$B,2,FALSE),F1171)</f>
        <v>29.26</v>
      </c>
      <c r="H1171" t="str">
        <f>IFERROR(VLOOKUP(G1171,compounds!$A:$D,4,FALSE),"")</f>
        <v>pentadecanal</v>
      </c>
      <c r="I1171">
        <v>21518930</v>
      </c>
      <c r="J1171" s="4">
        <f t="shared" si="73"/>
        <v>54720410</v>
      </c>
      <c r="K1171" s="4">
        <f>VLOOKUP($C1171,rosie!$B$7:$D$380,2,FALSE)</f>
        <v>36.299999999999997</v>
      </c>
      <c r="L1171" s="4">
        <f>VLOOKUP(C1171,rosie!$B$7:$F$66,5,FALSE)</f>
        <v>6.54</v>
      </c>
      <c r="M1171" s="4">
        <f>VLOOKUP($C1171,rosie!$B$7:$D$380,3,FALSE)</f>
        <v>0</v>
      </c>
      <c r="N1171" s="4" t="str">
        <f>VLOOKUP($C1171,rosie!$B$7:$E$380,4,FALSE)</f>
        <v>f</v>
      </c>
      <c r="O1171" s="4">
        <f t="shared" si="76"/>
        <v>0.16250097239239883</v>
      </c>
      <c r="P1171" s="4">
        <f>VLOOKUP(A1171,RESULTS!$A:$M,13,FALSE)</f>
        <v>2</v>
      </c>
      <c r="Q1171" s="4">
        <v>2</v>
      </c>
      <c r="R1171" s="4" t="str">
        <f>IF(VLOOKUP(C1171,rosie!B:J,8,FALSE)=0,"x_x_x_x",VLOOKUP(C1171,rosie!B:J,8,FALSE))</f>
        <v>1_6_6_2023</v>
      </c>
    </row>
    <row r="1172" spans="1:18" x14ac:dyDescent="0.2">
      <c r="A1172" t="s">
        <v>238</v>
      </c>
      <c r="C1172">
        <f t="shared" si="74"/>
        <v>136</v>
      </c>
      <c r="D1172" t="str">
        <f t="shared" si="75"/>
        <v>136 (0)</v>
      </c>
      <c r="E1172">
        <v>32.872999999999998</v>
      </c>
      <c r="F1172">
        <f t="shared" si="72"/>
        <v>32.869999999999997</v>
      </c>
      <c r="G1172">
        <f>IFERROR(VLOOKUP(F1172,'rt.comb'!$A:$B,2,FALSE),F1172)</f>
        <v>32.869999999999997</v>
      </c>
      <c r="H1172" t="str">
        <f>IFERROR(VLOOKUP(G1172,compounds!$A:$D,4,FALSE),"")</f>
        <v/>
      </c>
      <c r="I1172">
        <v>18546499</v>
      </c>
      <c r="J1172" s="4">
        <f t="shared" si="73"/>
        <v>54720410</v>
      </c>
      <c r="K1172" s="4">
        <f>VLOOKUP($C1172,rosie!$B$7:$D$380,2,FALSE)</f>
        <v>36.299999999999997</v>
      </c>
      <c r="L1172" s="4">
        <f>VLOOKUP(C1172,rosie!$B$7:$F$66,5,FALSE)</f>
        <v>6.54</v>
      </c>
      <c r="M1172" s="4">
        <f>VLOOKUP($C1172,rosie!$B$7:$D$380,3,FALSE)</f>
        <v>0</v>
      </c>
      <c r="N1172" s="4" t="str">
        <f>VLOOKUP($C1172,rosie!$B$7:$E$380,4,FALSE)</f>
        <v>f</v>
      </c>
      <c r="O1172" s="4">
        <f t="shared" si="76"/>
        <v>0.14005455299007211</v>
      </c>
      <c r="P1172" s="4">
        <f>VLOOKUP(A1172,RESULTS!$A:$M,13,FALSE)</f>
        <v>2</v>
      </c>
      <c r="Q1172" s="4">
        <v>2</v>
      </c>
      <c r="R1172" s="4" t="str">
        <f>IF(VLOOKUP(C1172,rosie!B:J,8,FALSE)=0,"x_x_x_x",VLOOKUP(C1172,rosie!B:J,8,FALSE))</f>
        <v>1_6_6_2023</v>
      </c>
    </row>
    <row r="1173" spans="1:18" x14ac:dyDescent="0.2">
      <c r="A1173" t="s">
        <v>239</v>
      </c>
      <c r="C1173">
        <f t="shared" si="74"/>
        <v>179</v>
      </c>
      <c r="D1173" t="str">
        <f t="shared" si="75"/>
        <v>179 (1)</v>
      </c>
      <c r="E1173">
        <v>4.3920000000000003</v>
      </c>
      <c r="F1173">
        <f t="shared" ref="F1173:F1236" si="77">ROUND(E1173,2)</f>
        <v>4.3899999999999997</v>
      </c>
      <c r="G1173">
        <f>IFERROR(VLOOKUP(F1173,'rt.comb'!$A:$B,2,FALSE),F1173)</f>
        <v>4.3899999999999997</v>
      </c>
      <c r="H1173" t="str">
        <f>IFERROR(VLOOKUP(G1173,compounds!$A:$D,4,FALSE),"")</f>
        <v/>
      </c>
      <c r="I1173">
        <v>6975878</v>
      </c>
      <c r="J1173" s="4">
        <f t="shared" si="73"/>
        <v>47504927</v>
      </c>
      <c r="K1173" s="4">
        <f>VLOOKUP($C1173,rosie!$B$7:$D$380,2,FALSE)</f>
        <v>23.3</v>
      </c>
      <c r="L1173" s="4">
        <f>VLOOKUP(C1173,rosie!$B$7:$F$66,5,FALSE)</f>
        <v>4.76</v>
      </c>
      <c r="M1173" s="4">
        <f>VLOOKUP($C1173,rosie!$B$7:$D$380,3,FALSE)</f>
        <v>1</v>
      </c>
      <c r="N1173" s="4" t="str">
        <f>VLOOKUP($C1173,rosie!$B$7:$E$380,4,FALSE)</f>
        <v>f</v>
      </c>
      <c r="O1173" s="4">
        <f t="shared" si="76"/>
        <v>9.4535638033734631E-2</v>
      </c>
      <c r="P1173" s="4">
        <f>VLOOKUP(A1173,RESULTS!$A:$M,13,FALSE)</f>
        <v>2</v>
      </c>
      <c r="Q1173" s="4">
        <v>2</v>
      </c>
      <c r="R1173" s="4" t="str">
        <f>IF(VLOOKUP(C1173,rosie!B:J,8,FALSE)=0,"x_x_x_x",VLOOKUP(C1173,rosie!B:J,8,FALSE))</f>
        <v>1_6_6_2023</v>
      </c>
    </row>
    <row r="1174" spans="1:18" x14ac:dyDescent="0.2">
      <c r="A1174" t="s">
        <v>239</v>
      </c>
      <c r="C1174">
        <f t="shared" si="74"/>
        <v>179</v>
      </c>
      <c r="D1174" t="str">
        <f t="shared" si="75"/>
        <v>179 (1)</v>
      </c>
      <c r="E1174">
        <v>4.8650000000000002</v>
      </c>
      <c r="F1174">
        <f t="shared" si="77"/>
        <v>4.87</v>
      </c>
      <c r="G1174">
        <f>IFERROR(VLOOKUP(F1174,'rt.comb'!$A:$B,2,FALSE),F1174)</f>
        <v>4.87</v>
      </c>
      <c r="H1174" t="str">
        <f>IFERROR(VLOOKUP(G1174,compounds!$A:$D,4,FALSE),"")</f>
        <v/>
      </c>
      <c r="I1174">
        <v>13167261</v>
      </c>
      <c r="J1174" s="4">
        <f t="shared" si="73"/>
        <v>47504927</v>
      </c>
      <c r="K1174" s="4">
        <f>VLOOKUP($C1174,rosie!$B$7:$D$380,2,FALSE)</f>
        <v>23.3</v>
      </c>
      <c r="L1174" s="4">
        <f>VLOOKUP(C1174,rosie!$B$7:$F$66,5,FALSE)</f>
        <v>4.76</v>
      </c>
      <c r="M1174" s="4">
        <f>VLOOKUP($C1174,rosie!$B$7:$D$380,3,FALSE)</f>
        <v>1</v>
      </c>
      <c r="N1174" s="4" t="str">
        <f>VLOOKUP($C1174,rosie!$B$7:$E$380,4,FALSE)</f>
        <v>f</v>
      </c>
      <c r="O1174" s="4">
        <f t="shared" si="76"/>
        <v>0.17843996408648641</v>
      </c>
      <c r="P1174" s="4">
        <f>VLOOKUP(A1174,RESULTS!$A:$M,13,FALSE)</f>
        <v>2</v>
      </c>
      <c r="Q1174" s="4">
        <v>2</v>
      </c>
      <c r="R1174" s="4" t="str">
        <f>IF(VLOOKUP(C1174,rosie!B:J,8,FALSE)=0,"x_x_x_x",VLOOKUP(C1174,rosie!B:J,8,FALSE))</f>
        <v>1_6_6_2023</v>
      </c>
    </row>
    <row r="1175" spans="1:18" x14ac:dyDescent="0.2">
      <c r="A1175" t="s">
        <v>239</v>
      </c>
      <c r="C1175">
        <f t="shared" si="74"/>
        <v>179</v>
      </c>
      <c r="D1175" t="str">
        <f t="shared" si="75"/>
        <v>179 (1)</v>
      </c>
      <c r="E1175">
        <v>5.43</v>
      </c>
      <c r="F1175">
        <f t="shared" si="77"/>
        <v>5.43</v>
      </c>
      <c r="G1175">
        <f>IFERROR(VLOOKUP(F1175,'rt.comb'!$A:$B,2,FALSE),F1175)</f>
        <v>5.43</v>
      </c>
      <c r="H1175" t="str">
        <f>IFERROR(VLOOKUP(G1175,compounds!$A:$D,4,FALSE),"")</f>
        <v>hydroxymethylpentanone</v>
      </c>
      <c r="I1175">
        <v>14229651</v>
      </c>
      <c r="J1175" s="4">
        <f t="shared" si="73"/>
        <v>47504927</v>
      </c>
      <c r="K1175" s="4">
        <f>VLOOKUP($C1175,rosie!$B$7:$D$380,2,FALSE)</f>
        <v>23.3</v>
      </c>
      <c r="L1175" s="4">
        <f>VLOOKUP(C1175,rosie!$B$7:$F$66,5,FALSE)</f>
        <v>4.76</v>
      </c>
      <c r="M1175" s="4">
        <f>VLOOKUP($C1175,rosie!$B$7:$D$380,3,FALSE)</f>
        <v>1</v>
      </c>
      <c r="N1175" s="4" t="str">
        <f>VLOOKUP($C1175,rosie!$B$7:$E$380,4,FALSE)</f>
        <v>f</v>
      </c>
      <c r="O1175" s="4">
        <f t="shared" si="76"/>
        <v>0.19283725092129905</v>
      </c>
      <c r="P1175" s="4">
        <f>VLOOKUP(A1175,RESULTS!$A:$M,13,FALSE)</f>
        <v>2</v>
      </c>
      <c r="Q1175" s="4">
        <v>2</v>
      </c>
      <c r="R1175" s="4" t="str">
        <f>IF(VLOOKUP(C1175,rosie!B:J,8,FALSE)=0,"x_x_x_x",VLOOKUP(C1175,rosie!B:J,8,FALSE))</f>
        <v>1_6_6_2023</v>
      </c>
    </row>
    <row r="1176" spans="1:18" x14ac:dyDescent="0.2">
      <c r="A1176" t="s">
        <v>239</v>
      </c>
      <c r="C1176">
        <f t="shared" si="74"/>
        <v>179</v>
      </c>
      <c r="D1176" t="str">
        <f t="shared" si="75"/>
        <v>179 (1)</v>
      </c>
      <c r="E1176">
        <v>6.8739999999999997</v>
      </c>
      <c r="F1176">
        <f t="shared" si="77"/>
        <v>6.87</v>
      </c>
      <c r="G1176">
        <f>IFERROR(VLOOKUP(F1176,'rt.comb'!$A:$B,2,FALSE),F1176)</f>
        <v>6.87</v>
      </c>
      <c r="H1176" t="str">
        <f>IFERROR(VLOOKUP(G1176,compounds!$A:$D,4,FALSE),"")</f>
        <v/>
      </c>
      <c r="I1176">
        <v>26709963</v>
      </c>
      <c r="J1176" s="4">
        <f t="shared" si="73"/>
        <v>47504927</v>
      </c>
      <c r="K1176" s="4">
        <f>VLOOKUP($C1176,rosie!$B$7:$D$380,2,FALSE)</f>
        <v>23.3</v>
      </c>
      <c r="L1176" s="4">
        <f>VLOOKUP(C1176,rosie!$B$7:$F$66,5,FALSE)</f>
        <v>4.76</v>
      </c>
      <c r="M1176" s="4">
        <f>VLOOKUP($C1176,rosie!$B$7:$D$380,3,FALSE)</f>
        <v>1</v>
      </c>
      <c r="N1176" s="4" t="str">
        <f>VLOOKUP($C1176,rosie!$B$7:$E$380,4,FALSE)</f>
        <v>f</v>
      </c>
      <c r="O1176" s="4">
        <f t="shared" si="76"/>
        <v>0.36196782599444038</v>
      </c>
      <c r="P1176" s="4">
        <f>VLOOKUP(A1176,RESULTS!$A:$M,13,FALSE)</f>
        <v>2</v>
      </c>
      <c r="Q1176" s="4">
        <v>2</v>
      </c>
      <c r="R1176" s="4" t="str">
        <f>IF(VLOOKUP(C1176,rosie!B:J,8,FALSE)=0,"x_x_x_x",VLOOKUP(C1176,rosie!B:J,8,FALSE))</f>
        <v>1_6_6_2023</v>
      </c>
    </row>
    <row r="1177" spans="1:18" x14ac:dyDescent="0.2">
      <c r="A1177" t="s">
        <v>239</v>
      </c>
      <c r="C1177">
        <f t="shared" si="74"/>
        <v>179</v>
      </c>
      <c r="D1177" t="str">
        <f t="shared" si="75"/>
        <v>179 (1)</v>
      </c>
      <c r="E1177">
        <v>7.5060000000000002</v>
      </c>
      <c r="F1177">
        <f t="shared" si="77"/>
        <v>7.51</v>
      </c>
      <c r="G1177">
        <f>IFERROR(VLOOKUP(F1177,'rt.comb'!$A:$B,2,FALSE),F1177)</f>
        <v>7.51</v>
      </c>
      <c r="H1177" t="str">
        <f>IFERROR(VLOOKUP(G1177,compounds!$A:$D,4,FALSE),"")</f>
        <v>cyclopentane</v>
      </c>
      <c r="I1177">
        <v>8107366</v>
      </c>
      <c r="J1177" s="4">
        <f t="shared" si="73"/>
        <v>47504927</v>
      </c>
      <c r="K1177" s="4">
        <f>VLOOKUP($C1177,rosie!$B$7:$D$380,2,FALSE)</f>
        <v>23.3</v>
      </c>
      <c r="L1177" s="4">
        <f>VLOOKUP(C1177,rosie!$B$7:$F$66,5,FALSE)</f>
        <v>4.76</v>
      </c>
      <c r="M1177" s="4">
        <f>VLOOKUP($C1177,rosie!$B$7:$D$380,3,FALSE)</f>
        <v>1</v>
      </c>
      <c r="N1177" s="4" t="str">
        <f>VLOOKUP($C1177,rosie!$B$7:$E$380,4,FALSE)</f>
        <v>f</v>
      </c>
      <c r="O1177" s="4">
        <f t="shared" si="76"/>
        <v>0.10986932649667999</v>
      </c>
      <c r="P1177" s="4">
        <f>VLOOKUP(A1177,RESULTS!$A:$M,13,FALSE)</f>
        <v>2</v>
      </c>
      <c r="Q1177" s="4">
        <v>2</v>
      </c>
      <c r="R1177" s="4" t="str">
        <f>IF(VLOOKUP(C1177,rosie!B:J,8,FALSE)=0,"x_x_x_x",VLOOKUP(C1177,rosie!B:J,8,FALSE))</f>
        <v>1_6_6_2023</v>
      </c>
    </row>
    <row r="1178" spans="1:18" x14ac:dyDescent="0.2">
      <c r="A1178" t="s">
        <v>239</v>
      </c>
      <c r="C1178">
        <f t="shared" si="74"/>
        <v>179</v>
      </c>
      <c r="D1178" t="str">
        <f t="shared" si="75"/>
        <v>179 (1)</v>
      </c>
      <c r="E1178">
        <v>7.8150000000000004</v>
      </c>
      <c r="F1178">
        <f t="shared" si="77"/>
        <v>7.82</v>
      </c>
      <c r="G1178">
        <f>IFERROR(VLOOKUP(F1178,'rt.comb'!$A:$B,2,FALSE),F1178)</f>
        <v>7.82</v>
      </c>
      <c r="H1178" t="str">
        <f>IFERROR(VLOOKUP(G1178,compounds!$A:$D,4,FALSE),"")</f>
        <v/>
      </c>
      <c r="I1178">
        <v>8559255</v>
      </c>
      <c r="J1178" s="4">
        <f t="shared" si="73"/>
        <v>47504927</v>
      </c>
      <c r="K1178" s="4">
        <f>VLOOKUP($C1178,rosie!$B$7:$D$380,2,FALSE)</f>
        <v>23.3</v>
      </c>
      <c r="L1178" s="4">
        <f>VLOOKUP(C1178,rosie!$B$7:$F$66,5,FALSE)</f>
        <v>4.76</v>
      </c>
      <c r="M1178" s="4">
        <f>VLOOKUP($C1178,rosie!$B$7:$D$380,3,FALSE)</f>
        <v>1</v>
      </c>
      <c r="N1178" s="4" t="str">
        <f>VLOOKUP($C1178,rosie!$B$7:$E$380,4,FALSE)</f>
        <v>f</v>
      </c>
      <c r="O1178" s="4">
        <f t="shared" si="76"/>
        <v>0.11599323160732358</v>
      </c>
      <c r="P1178" s="4">
        <f>VLOOKUP(A1178,RESULTS!$A:$M,13,FALSE)</f>
        <v>2</v>
      </c>
      <c r="Q1178" s="4">
        <v>2</v>
      </c>
      <c r="R1178" s="4" t="str">
        <f>IF(VLOOKUP(C1178,rosie!B:J,8,FALSE)=0,"x_x_x_x",VLOOKUP(C1178,rosie!B:J,8,FALSE))</f>
        <v>1_6_6_2023</v>
      </c>
    </row>
    <row r="1179" spans="1:18" x14ac:dyDescent="0.2">
      <c r="A1179" t="s">
        <v>239</v>
      </c>
      <c r="C1179">
        <f t="shared" si="74"/>
        <v>179</v>
      </c>
      <c r="D1179" t="str">
        <f t="shared" si="75"/>
        <v>179 (1)</v>
      </c>
      <c r="E1179">
        <v>8.0020000000000007</v>
      </c>
      <c r="F1179">
        <f t="shared" si="77"/>
        <v>8</v>
      </c>
      <c r="G1179">
        <f>IFERROR(VLOOKUP(F1179,'rt.comb'!$A:$B,2,FALSE),F1179)</f>
        <v>8.01</v>
      </c>
      <c r="H1179" t="str">
        <f>IFERROR(VLOOKUP(G1179,compounds!$A:$D,4,FALSE),"")</f>
        <v>apinene</v>
      </c>
      <c r="I1179">
        <v>139465836</v>
      </c>
      <c r="J1179" s="4">
        <f t="shared" si="73"/>
        <v>47504927</v>
      </c>
      <c r="K1179" s="4">
        <f>VLOOKUP($C1179,rosie!$B$7:$D$380,2,FALSE)</f>
        <v>23.3</v>
      </c>
      <c r="L1179" s="4">
        <f>VLOOKUP(C1179,rosie!$B$7:$F$66,5,FALSE)</f>
        <v>4.76</v>
      </c>
      <c r="M1179" s="4">
        <f>VLOOKUP($C1179,rosie!$B$7:$D$380,3,FALSE)</f>
        <v>1</v>
      </c>
      <c r="N1179" s="4" t="str">
        <f>VLOOKUP($C1179,rosie!$B$7:$E$380,4,FALSE)</f>
        <v>f</v>
      </c>
      <c r="O1179" s="4">
        <f t="shared" si="76"/>
        <v>1.8900118078567596</v>
      </c>
      <c r="P1179" s="4">
        <f>VLOOKUP(A1179,RESULTS!$A:$M,13,FALSE)</f>
        <v>2</v>
      </c>
      <c r="Q1179" s="4">
        <v>2</v>
      </c>
      <c r="R1179" s="4" t="str">
        <f>IF(VLOOKUP(C1179,rosie!B:J,8,FALSE)=0,"x_x_x_x",VLOOKUP(C1179,rosie!B:J,8,FALSE))</f>
        <v>1_6_6_2023</v>
      </c>
    </row>
    <row r="1180" spans="1:18" x14ac:dyDescent="0.2">
      <c r="A1180" t="s">
        <v>239</v>
      </c>
      <c r="C1180">
        <f t="shared" si="74"/>
        <v>179</v>
      </c>
      <c r="D1180" t="str">
        <f t="shared" si="75"/>
        <v>179 (1)</v>
      </c>
      <c r="E1180">
        <v>8.468</v>
      </c>
      <c r="F1180">
        <f t="shared" si="77"/>
        <v>8.4700000000000006</v>
      </c>
      <c r="G1180">
        <f>IFERROR(VLOOKUP(F1180,'rt.comb'!$A:$B,2,FALSE),F1180)</f>
        <v>8.4700000000000006</v>
      </c>
      <c r="H1180" t="str">
        <f>IFERROR(VLOOKUP(G1180,compounds!$A:$D,4,FALSE),"")</f>
        <v/>
      </c>
      <c r="I1180">
        <v>10195356</v>
      </c>
      <c r="J1180" s="4">
        <f t="shared" si="73"/>
        <v>47504927</v>
      </c>
      <c r="K1180" s="4">
        <f>VLOOKUP($C1180,rosie!$B$7:$D$380,2,FALSE)</f>
        <v>23.3</v>
      </c>
      <c r="L1180" s="4">
        <f>VLOOKUP(C1180,rosie!$B$7:$F$66,5,FALSE)</f>
        <v>4.76</v>
      </c>
      <c r="M1180" s="4">
        <f>VLOOKUP($C1180,rosie!$B$7:$D$380,3,FALSE)</f>
        <v>1</v>
      </c>
      <c r="N1180" s="4" t="str">
        <f>VLOOKUP($C1180,rosie!$B$7:$E$380,4,FALSE)</f>
        <v>f</v>
      </c>
      <c r="O1180" s="4">
        <f t="shared" si="76"/>
        <v>0.13816532978946372</v>
      </c>
      <c r="P1180" s="4">
        <f>VLOOKUP(A1180,RESULTS!$A:$M,13,FALSE)</f>
        <v>2</v>
      </c>
      <c r="Q1180" s="4">
        <v>2</v>
      </c>
      <c r="R1180" s="4" t="str">
        <f>IF(VLOOKUP(C1180,rosie!B:J,8,FALSE)=0,"x_x_x_x",VLOOKUP(C1180,rosie!B:J,8,FALSE))</f>
        <v>1_6_6_2023</v>
      </c>
    </row>
    <row r="1181" spans="1:18" x14ac:dyDescent="0.2">
      <c r="A1181" t="s">
        <v>239</v>
      </c>
      <c r="C1181">
        <f t="shared" si="74"/>
        <v>179</v>
      </c>
      <c r="D1181" t="str">
        <f t="shared" si="75"/>
        <v>179 (1)</v>
      </c>
      <c r="E1181">
        <v>9.3030000000000008</v>
      </c>
      <c r="F1181">
        <f t="shared" si="77"/>
        <v>9.3000000000000007</v>
      </c>
      <c r="G1181">
        <f>IFERROR(VLOOKUP(F1181,'rt.comb'!$A:$B,2,FALSE),F1181)</f>
        <v>9.3000000000000007</v>
      </c>
      <c r="H1181" t="str">
        <f>IFERROR(VLOOKUP(G1181,compounds!$A:$D,4,FALSE),"")</f>
        <v/>
      </c>
      <c r="I1181">
        <v>6708214</v>
      </c>
      <c r="J1181" s="4">
        <f t="shared" si="73"/>
        <v>47504927</v>
      </c>
      <c r="K1181" s="4">
        <f>VLOOKUP($C1181,rosie!$B$7:$D$380,2,FALSE)</f>
        <v>23.3</v>
      </c>
      <c r="L1181" s="4">
        <f>VLOOKUP(C1181,rosie!$B$7:$F$66,5,FALSE)</f>
        <v>4.76</v>
      </c>
      <c r="M1181" s="4">
        <f>VLOOKUP($C1181,rosie!$B$7:$D$380,3,FALSE)</f>
        <v>1</v>
      </c>
      <c r="N1181" s="4" t="str">
        <f>VLOOKUP($C1181,rosie!$B$7:$E$380,4,FALSE)</f>
        <v>f</v>
      </c>
      <c r="O1181" s="4">
        <f t="shared" si="76"/>
        <v>9.0908311549719054E-2</v>
      </c>
      <c r="P1181" s="4">
        <f>VLOOKUP(A1181,RESULTS!$A:$M,13,FALSE)</f>
        <v>2</v>
      </c>
      <c r="Q1181" s="4">
        <v>2</v>
      </c>
      <c r="R1181" s="4" t="str">
        <f>IF(VLOOKUP(C1181,rosie!B:J,8,FALSE)=0,"x_x_x_x",VLOOKUP(C1181,rosie!B:J,8,FALSE))</f>
        <v>1_6_6_2023</v>
      </c>
    </row>
    <row r="1182" spans="1:18" x14ac:dyDescent="0.2">
      <c r="A1182" t="s">
        <v>239</v>
      </c>
      <c r="C1182">
        <f t="shared" si="74"/>
        <v>179</v>
      </c>
      <c r="D1182" t="str">
        <f t="shared" si="75"/>
        <v>179 (1)</v>
      </c>
      <c r="E1182">
        <v>9.3710000000000004</v>
      </c>
      <c r="F1182">
        <f t="shared" si="77"/>
        <v>9.3699999999999992</v>
      </c>
      <c r="G1182">
        <f>IFERROR(VLOOKUP(F1182,'rt.comb'!$A:$B,2,FALSE),F1182)</f>
        <v>9.3699999999999992</v>
      </c>
      <c r="H1182" t="str">
        <f>IFERROR(VLOOKUP(G1182,compounds!$A:$D,4,FALSE),"")</f>
        <v/>
      </c>
      <c r="I1182">
        <v>20381606</v>
      </c>
      <c r="J1182" s="4">
        <f t="shared" si="73"/>
        <v>47504927</v>
      </c>
      <c r="K1182" s="4">
        <f>VLOOKUP($C1182,rosie!$B$7:$D$380,2,FALSE)</f>
        <v>23.3</v>
      </c>
      <c r="L1182" s="4">
        <f>VLOOKUP(C1182,rosie!$B$7:$F$66,5,FALSE)</f>
        <v>4.76</v>
      </c>
      <c r="M1182" s="4">
        <f>VLOOKUP($C1182,rosie!$B$7:$D$380,3,FALSE)</f>
        <v>1</v>
      </c>
      <c r="N1182" s="4" t="str">
        <f>VLOOKUP($C1182,rosie!$B$7:$E$380,4,FALSE)</f>
        <v>f</v>
      </c>
      <c r="O1182" s="4">
        <f t="shared" si="76"/>
        <v>0.27620725697355858</v>
      </c>
      <c r="P1182" s="4">
        <f>VLOOKUP(A1182,RESULTS!$A:$M,13,FALSE)</f>
        <v>2</v>
      </c>
      <c r="Q1182" s="4">
        <v>2</v>
      </c>
      <c r="R1182" s="4" t="str">
        <f>IF(VLOOKUP(C1182,rosie!B:J,8,FALSE)=0,"x_x_x_x",VLOOKUP(C1182,rosie!B:J,8,FALSE))</f>
        <v>1_6_6_2023</v>
      </c>
    </row>
    <row r="1183" spans="1:18" x14ac:dyDescent="0.2">
      <c r="A1183" t="s">
        <v>239</v>
      </c>
      <c r="C1183">
        <f t="shared" si="74"/>
        <v>179</v>
      </c>
      <c r="D1183" t="str">
        <f t="shared" si="75"/>
        <v>179 (1)</v>
      </c>
      <c r="E1183">
        <v>9.9030000000000005</v>
      </c>
      <c r="F1183">
        <f t="shared" si="77"/>
        <v>9.9</v>
      </c>
      <c r="G1183">
        <f>IFERROR(VLOOKUP(F1183,'rt.comb'!$A:$B,2,FALSE),F1183)</f>
        <v>9.9</v>
      </c>
      <c r="H1183" t="str">
        <f>IFERROR(VLOOKUP(G1183,compounds!$A:$D,4,FALSE),"")</f>
        <v/>
      </c>
      <c r="I1183">
        <v>62845371</v>
      </c>
      <c r="J1183" s="4">
        <f t="shared" si="73"/>
        <v>47504927</v>
      </c>
      <c r="K1183" s="4">
        <f>VLOOKUP($C1183,rosie!$B$7:$D$380,2,FALSE)</f>
        <v>23.3</v>
      </c>
      <c r="L1183" s="4">
        <f>VLOOKUP(C1183,rosie!$B$7:$F$66,5,FALSE)</f>
        <v>4.76</v>
      </c>
      <c r="M1183" s="4">
        <f>VLOOKUP($C1183,rosie!$B$7:$D$380,3,FALSE)</f>
        <v>1</v>
      </c>
      <c r="N1183" s="4" t="str">
        <f>VLOOKUP($C1183,rosie!$B$7:$E$380,4,FALSE)</f>
        <v>f</v>
      </c>
      <c r="O1183" s="4">
        <f t="shared" si="76"/>
        <v>0.8516673091117366</v>
      </c>
      <c r="P1183" s="4">
        <f>VLOOKUP(A1183,RESULTS!$A:$M,13,FALSE)</f>
        <v>2</v>
      </c>
      <c r="Q1183" s="4">
        <v>2</v>
      </c>
      <c r="R1183" s="4" t="str">
        <f>IF(VLOOKUP(C1183,rosie!B:J,8,FALSE)=0,"x_x_x_x",VLOOKUP(C1183,rosie!B:J,8,FALSE))</f>
        <v>1_6_6_2023</v>
      </c>
    </row>
    <row r="1184" spans="1:18" x14ac:dyDescent="0.2">
      <c r="A1184" t="s">
        <v>239</v>
      </c>
      <c r="C1184">
        <f t="shared" si="74"/>
        <v>179</v>
      </c>
      <c r="D1184" t="str">
        <f t="shared" si="75"/>
        <v>179 (1)</v>
      </c>
      <c r="E1184">
        <v>10.318</v>
      </c>
      <c r="F1184">
        <f t="shared" si="77"/>
        <v>10.32</v>
      </c>
      <c r="G1184">
        <f>IFERROR(VLOOKUP(F1184,'rt.comb'!$A:$B,2,FALSE),F1184)</f>
        <v>10.31</v>
      </c>
      <c r="H1184" t="str">
        <f>IFERROR(VLOOKUP(G1184,compounds!$A:$D,4,FALSE),"")</f>
        <v>octanal</v>
      </c>
      <c r="I1184">
        <v>25430826</v>
      </c>
      <c r="J1184" s="4">
        <f t="shared" si="73"/>
        <v>47504927</v>
      </c>
      <c r="K1184" s="4">
        <f>VLOOKUP($C1184,rosie!$B$7:$D$380,2,FALSE)</f>
        <v>23.3</v>
      </c>
      <c r="L1184" s="4">
        <f>VLOOKUP(C1184,rosie!$B$7:$F$66,5,FALSE)</f>
        <v>4.76</v>
      </c>
      <c r="M1184" s="4">
        <f>VLOOKUP($C1184,rosie!$B$7:$D$380,3,FALSE)</f>
        <v>1</v>
      </c>
      <c r="N1184" s="4" t="str">
        <f>VLOOKUP($C1184,rosie!$B$7:$E$380,4,FALSE)</f>
        <v>f</v>
      </c>
      <c r="O1184" s="4">
        <f t="shared" si="76"/>
        <v>0.34463322919851624</v>
      </c>
      <c r="P1184" s="4">
        <f>VLOOKUP(A1184,RESULTS!$A:$M,13,FALSE)</f>
        <v>2</v>
      </c>
      <c r="Q1184" s="4">
        <v>2</v>
      </c>
      <c r="R1184" s="4" t="str">
        <f>IF(VLOOKUP(C1184,rosie!B:J,8,FALSE)=0,"x_x_x_x",VLOOKUP(C1184,rosie!B:J,8,FALSE))</f>
        <v>1_6_6_2023</v>
      </c>
    </row>
    <row r="1185" spans="1:18" x14ac:dyDescent="0.2">
      <c r="A1185" t="s">
        <v>239</v>
      </c>
      <c r="C1185">
        <f t="shared" si="74"/>
        <v>179</v>
      </c>
      <c r="D1185" t="str">
        <f t="shared" si="75"/>
        <v>179 (1)</v>
      </c>
      <c r="E1185">
        <v>11.074</v>
      </c>
      <c r="F1185">
        <f t="shared" si="77"/>
        <v>11.07</v>
      </c>
      <c r="G1185">
        <f>IFERROR(VLOOKUP(F1185,'rt.comb'!$A:$B,2,FALSE),F1185)</f>
        <v>11.07</v>
      </c>
      <c r="H1185" t="str">
        <f>IFERROR(VLOOKUP(G1185,compounds!$A:$D,4,FALSE),"")</f>
        <v>dlimonene</v>
      </c>
      <c r="I1185">
        <v>650380571</v>
      </c>
      <c r="J1185" s="4">
        <f t="shared" si="73"/>
        <v>47504927</v>
      </c>
      <c r="K1185" s="4">
        <f>VLOOKUP($C1185,rosie!$B$7:$D$380,2,FALSE)</f>
        <v>23.3</v>
      </c>
      <c r="L1185" s="4">
        <f>VLOOKUP(C1185,rosie!$B$7:$F$66,5,FALSE)</f>
        <v>4.76</v>
      </c>
      <c r="M1185" s="4">
        <f>VLOOKUP($C1185,rosie!$B$7:$D$380,3,FALSE)</f>
        <v>1</v>
      </c>
      <c r="N1185" s="4" t="str">
        <f>VLOOKUP($C1185,rosie!$B$7:$E$380,4,FALSE)</f>
        <v>f</v>
      </c>
      <c r="O1185" s="4">
        <f t="shared" si="76"/>
        <v>8.8138213203025693</v>
      </c>
      <c r="P1185" s="4">
        <f>VLOOKUP(A1185,RESULTS!$A:$M,13,FALSE)</f>
        <v>2</v>
      </c>
      <c r="Q1185" s="4">
        <v>2</v>
      </c>
      <c r="R1185" s="4" t="str">
        <f>IF(VLOOKUP(C1185,rosie!B:J,8,FALSE)=0,"x_x_x_x",VLOOKUP(C1185,rosie!B:J,8,FALSE))</f>
        <v>1_6_6_2023</v>
      </c>
    </row>
    <row r="1186" spans="1:18" x14ac:dyDescent="0.2">
      <c r="A1186" t="s">
        <v>239</v>
      </c>
      <c r="C1186">
        <f t="shared" si="74"/>
        <v>179</v>
      </c>
      <c r="D1186" t="str">
        <f t="shared" si="75"/>
        <v>179 (1)</v>
      </c>
      <c r="E1186">
        <v>11.755000000000001</v>
      </c>
      <c r="F1186">
        <f t="shared" si="77"/>
        <v>11.76</v>
      </c>
      <c r="G1186">
        <f>IFERROR(VLOOKUP(F1186,'rt.comb'!$A:$B,2,FALSE),F1186)</f>
        <v>11.76</v>
      </c>
      <c r="H1186" t="str">
        <f>IFERROR(VLOOKUP(G1186,compounds!$A:$D,4,FALSE),"")</f>
        <v>bocimene</v>
      </c>
      <c r="I1186">
        <v>11017026</v>
      </c>
      <c r="J1186" s="4">
        <f t="shared" si="73"/>
        <v>47504927</v>
      </c>
      <c r="K1186" s="4">
        <f>VLOOKUP($C1186,rosie!$B$7:$D$380,2,FALSE)</f>
        <v>23.3</v>
      </c>
      <c r="L1186" s="4">
        <f>VLOOKUP(C1186,rosie!$B$7:$F$66,5,FALSE)</f>
        <v>4.76</v>
      </c>
      <c r="M1186" s="4">
        <f>VLOOKUP($C1186,rosie!$B$7:$D$380,3,FALSE)</f>
        <v>1</v>
      </c>
      <c r="N1186" s="4" t="str">
        <f>VLOOKUP($C1186,rosie!$B$7:$E$380,4,FALSE)</f>
        <v>f</v>
      </c>
      <c r="O1186" s="4">
        <f t="shared" si="76"/>
        <v>0.14930042958667614</v>
      </c>
      <c r="P1186" s="4">
        <f>VLOOKUP(A1186,RESULTS!$A:$M,13,FALSE)</f>
        <v>2</v>
      </c>
      <c r="Q1186" s="4">
        <v>2</v>
      </c>
      <c r="R1186" s="4" t="str">
        <f>IF(VLOOKUP(C1186,rosie!B:J,8,FALSE)=0,"x_x_x_x",VLOOKUP(C1186,rosie!B:J,8,FALSE))</f>
        <v>1_6_6_2023</v>
      </c>
    </row>
    <row r="1187" spans="1:18" x14ac:dyDescent="0.2">
      <c r="A1187" t="s">
        <v>239</v>
      </c>
      <c r="C1187">
        <f t="shared" si="74"/>
        <v>179</v>
      </c>
      <c r="D1187" t="str">
        <f t="shared" si="75"/>
        <v>179 (1)</v>
      </c>
      <c r="E1187">
        <v>12.032</v>
      </c>
      <c r="F1187">
        <f t="shared" si="77"/>
        <v>12.03</v>
      </c>
      <c r="G1187">
        <f>IFERROR(VLOOKUP(F1187,'rt.comb'!$A:$B,2,FALSE),F1187)</f>
        <v>12.03</v>
      </c>
      <c r="H1187" t="str">
        <f>IFERROR(VLOOKUP(G1187,compounds!$A:$D,4,FALSE),"")</f>
        <v/>
      </c>
      <c r="I1187">
        <v>10729741</v>
      </c>
      <c r="J1187" s="4">
        <f t="shared" si="73"/>
        <v>47504927</v>
      </c>
      <c r="K1187" s="4">
        <f>VLOOKUP($C1187,rosie!$B$7:$D$380,2,FALSE)</f>
        <v>23.3</v>
      </c>
      <c r="L1187" s="4">
        <f>VLOOKUP(C1187,rosie!$B$7:$F$66,5,FALSE)</f>
        <v>4.76</v>
      </c>
      <c r="M1187" s="4">
        <f>VLOOKUP($C1187,rosie!$B$7:$D$380,3,FALSE)</f>
        <v>1</v>
      </c>
      <c r="N1187" s="4" t="str">
        <f>VLOOKUP($C1187,rosie!$B$7:$E$380,4,FALSE)</f>
        <v>f</v>
      </c>
      <c r="O1187" s="4">
        <f t="shared" si="76"/>
        <v>0.14540720341894192</v>
      </c>
      <c r="P1187" s="4">
        <f>VLOOKUP(A1187,RESULTS!$A:$M,13,FALSE)</f>
        <v>2</v>
      </c>
      <c r="Q1187" s="4">
        <v>2</v>
      </c>
      <c r="R1187" s="4" t="str">
        <f>IF(VLOOKUP(C1187,rosie!B:J,8,FALSE)=0,"x_x_x_x",VLOOKUP(C1187,rosie!B:J,8,FALSE))</f>
        <v>1_6_6_2023</v>
      </c>
    </row>
    <row r="1188" spans="1:18" x14ac:dyDescent="0.2">
      <c r="A1188" t="s">
        <v>239</v>
      </c>
      <c r="C1188">
        <f t="shared" si="74"/>
        <v>179</v>
      </c>
      <c r="D1188" t="str">
        <f t="shared" si="75"/>
        <v>179 (1)</v>
      </c>
      <c r="E1188">
        <v>13.516</v>
      </c>
      <c r="F1188">
        <f t="shared" si="77"/>
        <v>13.52</v>
      </c>
      <c r="G1188">
        <f>IFERROR(VLOOKUP(F1188,'rt.comb'!$A:$B,2,FALSE),F1188)</f>
        <v>13.51</v>
      </c>
      <c r="H1188" t="str">
        <f>IFERROR(VLOOKUP(G1188,compounds!$A:$D,4,FALSE),"")</f>
        <v>nonanal</v>
      </c>
      <c r="I1188">
        <v>39650903</v>
      </c>
      <c r="J1188" s="4">
        <f t="shared" si="73"/>
        <v>47504927</v>
      </c>
      <c r="K1188" s="4">
        <f>VLOOKUP($C1188,rosie!$B$7:$D$380,2,FALSE)</f>
        <v>23.3</v>
      </c>
      <c r="L1188" s="4">
        <f>VLOOKUP(C1188,rosie!$B$7:$F$66,5,FALSE)</f>
        <v>4.76</v>
      </c>
      <c r="M1188" s="4">
        <f>VLOOKUP($C1188,rosie!$B$7:$D$380,3,FALSE)</f>
        <v>1</v>
      </c>
      <c r="N1188" s="4" t="str">
        <f>VLOOKUP($C1188,rosie!$B$7:$E$380,4,FALSE)</f>
        <v>f</v>
      </c>
      <c r="O1188" s="4">
        <f t="shared" si="76"/>
        <v>0.53734073527643722</v>
      </c>
      <c r="P1188" s="4">
        <f>VLOOKUP(A1188,RESULTS!$A:$M,13,FALSE)</f>
        <v>2</v>
      </c>
      <c r="Q1188" s="4">
        <v>2</v>
      </c>
      <c r="R1188" s="4" t="str">
        <f>IF(VLOOKUP(C1188,rosie!B:J,8,FALSE)=0,"x_x_x_x",VLOOKUP(C1188,rosie!B:J,8,FALSE))</f>
        <v>1_6_6_2023</v>
      </c>
    </row>
    <row r="1189" spans="1:18" x14ac:dyDescent="0.2">
      <c r="A1189" t="s">
        <v>239</v>
      </c>
      <c r="C1189">
        <f t="shared" si="74"/>
        <v>179</v>
      </c>
      <c r="D1189" t="str">
        <f t="shared" si="75"/>
        <v>179 (1)</v>
      </c>
      <c r="E1189">
        <v>14.321999999999999</v>
      </c>
      <c r="F1189">
        <f t="shared" si="77"/>
        <v>14.32</v>
      </c>
      <c r="G1189">
        <f>IFERROR(VLOOKUP(F1189,'rt.comb'!$A:$B,2,FALSE),F1189)</f>
        <v>14.32</v>
      </c>
      <c r="H1189" t="str">
        <f>IFERROR(VLOOKUP(G1189,compounds!$A:$D,4,FALSE),"")</f>
        <v/>
      </c>
      <c r="I1189">
        <v>10500113</v>
      </c>
      <c r="J1189" s="4">
        <f t="shared" si="73"/>
        <v>47504927</v>
      </c>
      <c r="K1189" s="4">
        <f>VLOOKUP($C1189,rosie!$B$7:$D$380,2,FALSE)</f>
        <v>23.3</v>
      </c>
      <c r="L1189" s="4">
        <f>VLOOKUP(C1189,rosie!$B$7:$F$66,5,FALSE)</f>
        <v>4.76</v>
      </c>
      <c r="M1189" s="4">
        <f>VLOOKUP($C1189,rosie!$B$7:$D$380,3,FALSE)</f>
        <v>1</v>
      </c>
      <c r="N1189" s="4" t="str">
        <f>VLOOKUP($C1189,rosie!$B$7:$E$380,4,FALSE)</f>
        <v>f</v>
      </c>
      <c r="O1189" s="4">
        <f t="shared" si="76"/>
        <v>0.14229533284287818</v>
      </c>
      <c r="P1189" s="4">
        <f>VLOOKUP(A1189,RESULTS!$A:$M,13,FALSE)</f>
        <v>2</v>
      </c>
      <c r="Q1189" s="4">
        <v>2</v>
      </c>
      <c r="R1189" s="4" t="str">
        <f>IF(VLOOKUP(C1189,rosie!B:J,8,FALSE)=0,"x_x_x_x",VLOOKUP(C1189,rosie!B:J,8,FALSE))</f>
        <v>1_6_6_2023</v>
      </c>
    </row>
    <row r="1190" spans="1:18" x14ac:dyDescent="0.2">
      <c r="A1190" t="s">
        <v>239</v>
      </c>
      <c r="C1190">
        <f t="shared" si="74"/>
        <v>179</v>
      </c>
      <c r="D1190" t="str">
        <f t="shared" si="75"/>
        <v>179 (1)</v>
      </c>
      <c r="E1190">
        <v>14.378</v>
      </c>
      <c r="F1190">
        <f t="shared" si="77"/>
        <v>14.38</v>
      </c>
      <c r="G1190">
        <f>IFERROR(VLOOKUP(F1190,'rt.comb'!$A:$B,2,FALSE),F1190)</f>
        <v>14.38</v>
      </c>
      <c r="H1190" t="str">
        <f>IFERROR(VLOOKUP(G1190,compounds!$A:$D,4,FALSE),"")</f>
        <v/>
      </c>
      <c r="I1190">
        <v>6160243</v>
      </c>
      <c r="J1190" s="4">
        <f t="shared" si="73"/>
        <v>47504927</v>
      </c>
      <c r="K1190" s="4">
        <f>VLOOKUP($C1190,rosie!$B$7:$D$380,2,FALSE)</f>
        <v>23.3</v>
      </c>
      <c r="L1190" s="4">
        <f>VLOOKUP(C1190,rosie!$B$7:$F$66,5,FALSE)</f>
        <v>4.76</v>
      </c>
      <c r="M1190" s="4">
        <f>VLOOKUP($C1190,rosie!$B$7:$D$380,3,FALSE)</f>
        <v>1</v>
      </c>
      <c r="N1190" s="4" t="str">
        <f>VLOOKUP($C1190,rosie!$B$7:$E$380,4,FALSE)</f>
        <v>f</v>
      </c>
      <c r="O1190" s="4">
        <f t="shared" si="76"/>
        <v>8.3482323292902699E-2</v>
      </c>
      <c r="P1190" s="4">
        <f>VLOOKUP(A1190,RESULTS!$A:$M,13,FALSE)</f>
        <v>2</v>
      </c>
      <c r="Q1190" s="4">
        <v>2</v>
      </c>
      <c r="R1190" s="4" t="str">
        <f>IF(VLOOKUP(C1190,rosie!B:J,8,FALSE)=0,"x_x_x_x",VLOOKUP(C1190,rosie!B:J,8,FALSE))</f>
        <v>1_6_6_2023</v>
      </c>
    </row>
    <row r="1191" spans="1:18" x14ac:dyDescent="0.2">
      <c r="A1191" t="s">
        <v>239</v>
      </c>
      <c r="C1191">
        <f t="shared" si="74"/>
        <v>179</v>
      </c>
      <c r="D1191" t="str">
        <f t="shared" si="75"/>
        <v>179 (1)</v>
      </c>
      <c r="E1191">
        <v>14.521000000000001</v>
      </c>
      <c r="F1191">
        <f t="shared" si="77"/>
        <v>14.52</v>
      </c>
      <c r="G1191">
        <f>IFERROR(VLOOKUP(F1191,'rt.comb'!$A:$B,2,FALSE),F1191)</f>
        <v>14.52</v>
      </c>
      <c r="H1191" t="str">
        <f>IFERROR(VLOOKUP(G1191,compounds!$A:$D,4,FALSE),"")</f>
        <v/>
      </c>
      <c r="I1191">
        <v>6985142</v>
      </c>
      <c r="J1191" s="4">
        <f t="shared" si="73"/>
        <v>47504927</v>
      </c>
      <c r="K1191" s="4">
        <f>VLOOKUP($C1191,rosie!$B$7:$D$380,2,FALSE)</f>
        <v>23.3</v>
      </c>
      <c r="L1191" s="4">
        <f>VLOOKUP(C1191,rosie!$B$7:$F$66,5,FALSE)</f>
        <v>4.76</v>
      </c>
      <c r="M1191" s="4">
        <f>VLOOKUP($C1191,rosie!$B$7:$D$380,3,FALSE)</f>
        <v>1</v>
      </c>
      <c r="N1191" s="4" t="str">
        <f>VLOOKUP($C1191,rosie!$B$7:$E$380,4,FALSE)</f>
        <v>f</v>
      </c>
      <c r="O1191" s="4">
        <f t="shared" si="76"/>
        <v>9.4661181822021129E-2</v>
      </c>
      <c r="P1191" s="4">
        <f>VLOOKUP(A1191,RESULTS!$A:$M,13,FALSE)</f>
        <v>2</v>
      </c>
      <c r="Q1191" s="4">
        <v>2</v>
      </c>
      <c r="R1191" s="4" t="str">
        <f>IF(VLOOKUP(C1191,rosie!B:J,8,FALSE)=0,"x_x_x_x",VLOOKUP(C1191,rosie!B:J,8,FALSE))</f>
        <v>1_6_6_2023</v>
      </c>
    </row>
    <row r="1192" spans="1:18" x14ac:dyDescent="0.2">
      <c r="A1192" t="s">
        <v>239</v>
      </c>
      <c r="C1192">
        <f t="shared" si="74"/>
        <v>179</v>
      </c>
      <c r="D1192" t="str">
        <f t="shared" si="75"/>
        <v>179 (1)</v>
      </c>
      <c r="E1192">
        <v>15.135</v>
      </c>
      <c r="F1192">
        <f t="shared" si="77"/>
        <v>15.14</v>
      </c>
      <c r="G1192">
        <f>IFERROR(VLOOKUP(F1192,'rt.comb'!$A:$B,2,FALSE),F1192)</f>
        <v>15.16</v>
      </c>
      <c r="H1192" t="str">
        <f>IFERROR(VLOOKUP(G1192,compounds!$A:$D,4,FALSE),"")</f>
        <v/>
      </c>
      <c r="I1192">
        <v>7382129</v>
      </c>
      <c r="J1192" s="4">
        <f t="shared" si="73"/>
        <v>47504927</v>
      </c>
      <c r="K1192" s="4">
        <f>VLOOKUP($C1192,rosie!$B$7:$D$380,2,FALSE)</f>
        <v>23.3</v>
      </c>
      <c r="L1192" s="4">
        <f>VLOOKUP(C1192,rosie!$B$7:$F$66,5,FALSE)</f>
        <v>4.76</v>
      </c>
      <c r="M1192" s="4">
        <f>VLOOKUP($C1192,rosie!$B$7:$D$380,3,FALSE)</f>
        <v>1</v>
      </c>
      <c r="N1192" s="4" t="str">
        <f>VLOOKUP($C1192,rosie!$B$7:$E$380,4,FALSE)</f>
        <v>f</v>
      </c>
      <c r="O1192" s="4">
        <f t="shared" si="76"/>
        <v>0.10004106652414727</v>
      </c>
      <c r="P1192" s="4">
        <f>VLOOKUP(A1192,RESULTS!$A:$M,13,FALSE)</f>
        <v>2</v>
      </c>
      <c r="Q1192" s="4">
        <v>2</v>
      </c>
      <c r="R1192" s="4" t="str">
        <f>IF(VLOOKUP(C1192,rosie!B:J,8,FALSE)=0,"x_x_x_x",VLOOKUP(C1192,rosie!B:J,8,FALSE))</f>
        <v>1_6_6_2023</v>
      </c>
    </row>
    <row r="1193" spans="1:18" x14ac:dyDescent="0.2">
      <c r="A1193" t="s">
        <v>239</v>
      </c>
      <c r="C1193">
        <f t="shared" si="74"/>
        <v>179</v>
      </c>
      <c r="D1193" t="str">
        <f t="shared" si="75"/>
        <v>179 (1)</v>
      </c>
      <c r="E1193">
        <v>16.55</v>
      </c>
      <c r="F1193">
        <f t="shared" si="77"/>
        <v>16.55</v>
      </c>
      <c r="G1193">
        <f>IFERROR(VLOOKUP(F1193,'rt.comb'!$A:$B,2,FALSE),F1193)</f>
        <v>16.55</v>
      </c>
      <c r="H1193" t="str">
        <f>IFERROR(VLOOKUP(G1193,compounds!$A:$D,4,FALSE),"")</f>
        <v>decanal</v>
      </c>
      <c r="I1193">
        <v>50467807</v>
      </c>
      <c r="J1193" s="4">
        <f t="shared" si="73"/>
        <v>47504927</v>
      </c>
      <c r="K1193" s="4">
        <f>VLOOKUP($C1193,rosie!$B$7:$D$380,2,FALSE)</f>
        <v>23.3</v>
      </c>
      <c r="L1193" s="4">
        <f>VLOOKUP(C1193,rosie!$B$7:$F$66,5,FALSE)</f>
        <v>4.76</v>
      </c>
      <c r="M1193" s="4">
        <f>VLOOKUP($C1193,rosie!$B$7:$D$380,3,FALSE)</f>
        <v>1</v>
      </c>
      <c r="N1193" s="4" t="str">
        <f>VLOOKUP($C1193,rosie!$B$7:$E$380,4,FALSE)</f>
        <v>f</v>
      </c>
      <c r="O1193" s="4">
        <f t="shared" si="76"/>
        <v>0.68392915342102867</v>
      </c>
      <c r="P1193" s="4">
        <f>VLOOKUP(A1193,RESULTS!$A:$M,13,FALSE)</f>
        <v>2</v>
      </c>
      <c r="Q1193" s="4">
        <v>2</v>
      </c>
      <c r="R1193" s="4" t="str">
        <f>IF(VLOOKUP(C1193,rosie!B:J,8,FALSE)=0,"x_x_x_x",VLOOKUP(C1193,rosie!B:J,8,FALSE))</f>
        <v>1_6_6_2023</v>
      </c>
    </row>
    <row r="1194" spans="1:18" x14ac:dyDescent="0.2">
      <c r="A1194" t="s">
        <v>239</v>
      </c>
      <c r="C1194">
        <f t="shared" si="74"/>
        <v>179</v>
      </c>
      <c r="D1194" t="str">
        <f t="shared" si="75"/>
        <v>179 (1)</v>
      </c>
      <c r="E1194">
        <v>16.928999999999998</v>
      </c>
      <c r="F1194">
        <f t="shared" si="77"/>
        <v>16.93</v>
      </c>
      <c r="G1194">
        <f>IFERROR(VLOOKUP(F1194,'rt.comb'!$A:$B,2,FALSE),F1194)</f>
        <v>16.93</v>
      </c>
      <c r="H1194" t="str">
        <f>IFERROR(VLOOKUP(G1194,compounds!$A:$D,4,FALSE),"")</f>
        <v/>
      </c>
      <c r="I1194">
        <v>9696915</v>
      </c>
      <c r="J1194" s="4">
        <f t="shared" si="73"/>
        <v>47504927</v>
      </c>
      <c r="K1194" s="4">
        <f>VLOOKUP($C1194,rosie!$B$7:$D$380,2,FALSE)</f>
        <v>23.3</v>
      </c>
      <c r="L1194" s="4">
        <f>VLOOKUP(C1194,rosie!$B$7:$F$66,5,FALSE)</f>
        <v>4.76</v>
      </c>
      <c r="M1194" s="4">
        <f>VLOOKUP($C1194,rosie!$B$7:$D$380,3,FALSE)</f>
        <v>1</v>
      </c>
      <c r="N1194" s="4" t="str">
        <f>VLOOKUP($C1194,rosie!$B$7:$E$380,4,FALSE)</f>
        <v>f</v>
      </c>
      <c r="O1194" s="4">
        <f t="shared" si="76"/>
        <v>0.13141056172196414</v>
      </c>
      <c r="P1194" s="4">
        <f>VLOOKUP(A1194,RESULTS!$A:$M,13,FALSE)</f>
        <v>2</v>
      </c>
      <c r="Q1194" s="4">
        <v>2</v>
      </c>
      <c r="R1194" s="4" t="str">
        <f>IF(VLOOKUP(C1194,rosie!B:J,8,FALSE)=0,"x_x_x_x",VLOOKUP(C1194,rosie!B:J,8,FALSE))</f>
        <v>1_6_6_2023</v>
      </c>
    </row>
    <row r="1195" spans="1:18" x14ac:dyDescent="0.2">
      <c r="A1195" t="s">
        <v>239</v>
      </c>
      <c r="C1195">
        <f t="shared" si="74"/>
        <v>179</v>
      </c>
      <c r="D1195" t="str">
        <f t="shared" si="75"/>
        <v>179 (1)</v>
      </c>
      <c r="E1195">
        <v>17.271999999999998</v>
      </c>
      <c r="F1195">
        <f t="shared" si="77"/>
        <v>17.27</v>
      </c>
      <c r="G1195">
        <f>IFERROR(VLOOKUP(F1195,'rt.comb'!$A:$B,2,FALSE),F1195)</f>
        <v>17.27</v>
      </c>
      <c r="H1195" t="str">
        <f>IFERROR(VLOOKUP(G1195,compounds!$A:$D,4,FALSE),"")</f>
        <v/>
      </c>
      <c r="I1195">
        <v>48594042</v>
      </c>
      <c r="J1195" s="4">
        <f t="shared" si="73"/>
        <v>47504927</v>
      </c>
      <c r="K1195" s="4">
        <f>VLOOKUP($C1195,rosie!$B$7:$D$380,2,FALSE)</f>
        <v>23.3</v>
      </c>
      <c r="L1195" s="4">
        <f>VLOOKUP(C1195,rosie!$B$7:$F$66,5,FALSE)</f>
        <v>4.76</v>
      </c>
      <c r="M1195" s="4">
        <f>VLOOKUP($C1195,rosie!$B$7:$D$380,3,FALSE)</f>
        <v>1</v>
      </c>
      <c r="N1195" s="4" t="str">
        <f>VLOOKUP($C1195,rosie!$B$7:$E$380,4,FALSE)</f>
        <v>f</v>
      </c>
      <c r="O1195" s="4">
        <f t="shared" si="76"/>
        <v>0.65853628247341733</v>
      </c>
      <c r="P1195" s="4">
        <f>VLOOKUP(A1195,RESULTS!$A:$M,13,FALSE)</f>
        <v>2</v>
      </c>
      <c r="Q1195" s="4">
        <v>2</v>
      </c>
      <c r="R1195" s="4" t="str">
        <f>IF(VLOOKUP(C1195,rosie!B:J,8,FALSE)=0,"x_x_x_x",VLOOKUP(C1195,rosie!B:J,8,FALSE))</f>
        <v>1_6_6_2023</v>
      </c>
    </row>
    <row r="1196" spans="1:18" x14ac:dyDescent="0.2">
      <c r="A1196" t="s">
        <v>239</v>
      </c>
      <c r="C1196">
        <f t="shared" si="74"/>
        <v>179</v>
      </c>
      <c r="D1196" t="str">
        <f t="shared" si="75"/>
        <v>179 (1)</v>
      </c>
      <c r="E1196">
        <v>17.402000000000001</v>
      </c>
      <c r="F1196">
        <f t="shared" si="77"/>
        <v>17.399999999999999</v>
      </c>
      <c r="G1196">
        <f>IFERROR(VLOOKUP(F1196,'rt.comb'!$A:$B,2,FALSE),F1196)</f>
        <v>17.399999999999999</v>
      </c>
      <c r="H1196" t="str">
        <f>IFERROR(VLOOKUP(G1196,compounds!$A:$D,4,FALSE),"")</f>
        <v/>
      </c>
      <c r="I1196">
        <v>11662734</v>
      </c>
      <c r="J1196" s="4">
        <f t="shared" si="73"/>
        <v>47504927</v>
      </c>
      <c r="K1196" s="4">
        <f>VLOOKUP($C1196,rosie!$B$7:$D$380,2,FALSE)</f>
        <v>23.3</v>
      </c>
      <c r="L1196" s="4">
        <f>VLOOKUP(C1196,rosie!$B$7:$F$66,5,FALSE)</f>
        <v>4.76</v>
      </c>
      <c r="M1196" s="4">
        <f>VLOOKUP($C1196,rosie!$B$7:$D$380,3,FALSE)</f>
        <v>1</v>
      </c>
      <c r="N1196" s="4" t="str">
        <f>VLOOKUP($C1196,rosie!$B$7:$E$380,4,FALSE)</f>
        <v>f</v>
      </c>
      <c r="O1196" s="4">
        <f t="shared" si="76"/>
        <v>0.15805092920313832</v>
      </c>
      <c r="P1196" s="4">
        <f>VLOOKUP(A1196,RESULTS!$A:$M,13,FALSE)</f>
        <v>2</v>
      </c>
      <c r="Q1196" s="4">
        <v>2</v>
      </c>
      <c r="R1196" s="4" t="str">
        <f>IF(VLOOKUP(C1196,rosie!B:J,8,FALSE)=0,"x_x_x_x",VLOOKUP(C1196,rosie!B:J,8,FALSE))</f>
        <v>1_6_6_2023</v>
      </c>
    </row>
    <row r="1197" spans="1:18" x14ac:dyDescent="0.2">
      <c r="A1197" t="s">
        <v>239</v>
      </c>
      <c r="C1197">
        <f t="shared" si="74"/>
        <v>179</v>
      </c>
      <c r="D1197" t="str">
        <f t="shared" si="75"/>
        <v>179 (1)</v>
      </c>
      <c r="E1197">
        <v>18.18</v>
      </c>
      <c r="F1197">
        <f t="shared" si="77"/>
        <v>18.18</v>
      </c>
      <c r="G1197">
        <f>IFERROR(VLOOKUP(F1197,'rt.comb'!$A:$B,2,FALSE),F1197)</f>
        <v>18.18</v>
      </c>
      <c r="H1197" t="str">
        <f>IFERROR(VLOOKUP(G1197,compounds!$A:$D,4,FALSE),"")</f>
        <v>methylacetophenone</v>
      </c>
      <c r="I1197">
        <v>33412968</v>
      </c>
      <c r="J1197" s="4">
        <f t="shared" si="73"/>
        <v>47504927</v>
      </c>
      <c r="K1197" s="4">
        <f>VLOOKUP($C1197,rosie!$B$7:$D$380,2,FALSE)</f>
        <v>23.3</v>
      </c>
      <c r="L1197" s="4">
        <f>VLOOKUP(C1197,rosie!$B$7:$F$66,5,FALSE)</f>
        <v>4.76</v>
      </c>
      <c r="M1197" s="4">
        <f>VLOOKUP($C1197,rosie!$B$7:$D$380,3,FALSE)</f>
        <v>1</v>
      </c>
      <c r="N1197" s="4" t="str">
        <f>VLOOKUP($C1197,rosie!$B$7:$E$380,4,FALSE)</f>
        <v>f</v>
      </c>
      <c r="O1197" s="4">
        <f t="shared" si="76"/>
        <v>0.45280554626682945</v>
      </c>
      <c r="P1197" s="4">
        <f>VLOOKUP(A1197,RESULTS!$A:$M,13,FALSE)</f>
        <v>2</v>
      </c>
      <c r="Q1197" s="4">
        <v>2</v>
      </c>
      <c r="R1197" s="4" t="str">
        <f>IF(VLOOKUP(C1197,rosie!B:J,8,FALSE)=0,"x_x_x_x",VLOOKUP(C1197,rosie!B:J,8,FALSE))</f>
        <v>1_6_6_2023</v>
      </c>
    </row>
    <row r="1198" spans="1:18" x14ac:dyDescent="0.2">
      <c r="A1198" t="s">
        <v>239</v>
      </c>
      <c r="C1198">
        <f t="shared" si="74"/>
        <v>179</v>
      </c>
      <c r="D1198" t="str">
        <f t="shared" si="75"/>
        <v>179 (1)</v>
      </c>
      <c r="E1198">
        <v>18.516999999999999</v>
      </c>
      <c r="F1198">
        <f t="shared" si="77"/>
        <v>18.52</v>
      </c>
      <c r="G1198">
        <f>IFERROR(VLOOKUP(F1198,'rt.comb'!$A:$B,2,FALSE),F1198)</f>
        <v>18.52</v>
      </c>
      <c r="H1198" t="str">
        <f>IFERROR(VLOOKUP(G1198,compounds!$A:$D,4,FALSE),"")</f>
        <v/>
      </c>
      <c r="I1198">
        <v>30210419</v>
      </c>
      <c r="J1198" s="4">
        <f t="shared" si="73"/>
        <v>47504927</v>
      </c>
      <c r="K1198" s="4">
        <f>VLOOKUP($C1198,rosie!$B$7:$D$380,2,FALSE)</f>
        <v>23.3</v>
      </c>
      <c r="L1198" s="4">
        <f>VLOOKUP(C1198,rosie!$B$7:$F$66,5,FALSE)</f>
        <v>4.76</v>
      </c>
      <c r="M1198" s="4">
        <f>VLOOKUP($C1198,rosie!$B$7:$D$380,3,FALSE)</f>
        <v>1</v>
      </c>
      <c r="N1198" s="4" t="str">
        <f>VLOOKUP($C1198,rosie!$B$7:$E$380,4,FALSE)</f>
        <v>f</v>
      </c>
      <c r="O1198" s="4">
        <f t="shared" si="76"/>
        <v>0.40940527277447503</v>
      </c>
      <c r="P1198" s="4">
        <f>VLOOKUP(A1198,RESULTS!$A:$M,13,FALSE)</f>
        <v>2</v>
      </c>
      <c r="Q1198" s="4">
        <v>2</v>
      </c>
      <c r="R1198" s="4" t="str">
        <f>IF(VLOOKUP(C1198,rosie!B:J,8,FALSE)=0,"x_x_x_x",VLOOKUP(C1198,rosie!B:J,8,FALSE))</f>
        <v>1_6_6_2023</v>
      </c>
    </row>
    <row r="1199" spans="1:18" x14ac:dyDescent="0.2">
      <c r="A1199" t="s">
        <v>239</v>
      </c>
      <c r="C1199">
        <f t="shared" si="74"/>
        <v>179</v>
      </c>
      <c r="D1199" t="str">
        <f t="shared" si="75"/>
        <v>179 (1)</v>
      </c>
      <c r="E1199">
        <v>18.696000000000002</v>
      </c>
      <c r="F1199">
        <f t="shared" si="77"/>
        <v>18.7</v>
      </c>
      <c r="G1199">
        <f>IFERROR(VLOOKUP(F1199,'rt.comb'!$A:$B,2,FALSE),F1199)</f>
        <v>18.690000000000001</v>
      </c>
      <c r="H1199" t="str">
        <f>IFERROR(VLOOKUP(G1199,compounds!$A:$D,4,FALSE),"")</f>
        <v/>
      </c>
      <c r="I1199">
        <v>25864012</v>
      </c>
      <c r="J1199" s="4">
        <f t="shared" si="73"/>
        <v>47504927</v>
      </c>
      <c r="K1199" s="4">
        <f>VLOOKUP($C1199,rosie!$B$7:$D$380,2,FALSE)</f>
        <v>23.3</v>
      </c>
      <c r="L1199" s="4">
        <f>VLOOKUP(C1199,rosie!$B$7:$F$66,5,FALSE)</f>
        <v>4.76</v>
      </c>
      <c r="M1199" s="4">
        <f>VLOOKUP($C1199,rosie!$B$7:$D$380,3,FALSE)</f>
        <v>1</v>
      </c>
      <c r="N1199" s="4" t="str">
        <f>VLOOKUP($C1199,rosie!$B$7:$E$380,4,FALSE)</f>
        <v>f</v>
      </c>
      <c r="O1199" s="4">
        <f t="shared" si="76"/>
        <v>0.3505036751692287</v>
      </c>
      <c r="P1199" s="4">
        <f>VLOOKUP(A1199,RESULTS!$A:$M,13,FALSE)</f>
        <v>2</v>
      </c>
      <c r="Q1199" s="4">
        <v>2</v>
      </c>
      <c r="R1199" s="4" t="str">
        <f>IF(VLOOKUP(C1199,rosie!B:J,8,FALSE)=0,"x_x_x_x",VLOOKUP(C1199,rosie!B:J,8,FALSE))</f>
        <v>1_6_6_2023</v>
      </c>
    </row>
    <row r="1200" spans="1:18" x14ac:dyDescent="0.2">
      <c r="A1200" t="s">
        <v>239</v>
      </c>
      <c r="C1200">
        <f t="shared" si="74"/>
        <v>179</v>
      </c>
      <c r="D1200" t="str">
        <f t="shared" si="75"/>
        <v>179 (1)</v>
      </c>
      <c r="E1200">
        <v>19.015999999999998</v>
      </c>
      <c r="F1200">
        <f t="shared" si="77"/>
        <v>19.02</v>
      </c>
      <c r="G1200">
        <f>IFERROR(VLOOKUP(F1200,'rt.comb'!$A:$B,2,FALSE),F1200)</f>
        <v>19.02</v>
      </c>
      <c r="H1200" t="str">
        <f>IFERROR(VLOOKUP(G1200,compounds!$A:$D,4,FALSE),"")</f>
        <v/>
      </c>
      <c r="I1200">
        <v>14559601</v>
      </c>
      <c r="J1200" s="4">
        <f t="shared" si="73"/>
        <v>47504927</v>
      </c>
      <c r="K1200" s="4">
        <f>VLOOKUP($C1200,rosie!$B$7:$D$380,2,FALSE)</f>
        <v>23.3</v>
      </c>
      <c r="L1200" s="4">
        <f>VLOOKUP(C1200,rosie!$B$7:$F$66,5,FALSE)</f>
        <v>4.76</v>
      </c>
      <c r="M1200" s="4">
        <f>VLOOKUP($C1200,rosie!$B$7:$D$380,3,FALSE)</f>
        <v>1</v>
      </c>
      <c r="N1200" s="4" t="str">
        <f>VLOOKUP($C1200,rosie!$B$7:$E$380,4,FALSE)</f>
        <v>f</v>
      </c>
      <c r="O1200" s="4">
        <f t="shared" si="76"/>
        <v>0.19730866423575652</v>
      </c>
      <c r="P1200" s="4">
        <f>VLOOKUP(A1200,RESULTS!$A:$M,13,FALSE)</f>
        <v>2</v>
      </c>
      <c r="Q1200" s="4">
        <v>2</v>
      </c>
      <c r="R1200" s="4" t="str">
        <f>IF(VLOOKUP(C1200,rosie!B:J,8,FALSE)=0,"x_x_x_x",VLOOKUP(C1200,rosie!B:J,8,FALSE))</f>
        <v>1_6_6_2023</v>
      </c>
    </row>
    <row r="1201" spans="1:18" x14ac:dyDescent="0.2">
      <c r="A1201" t="s">
        <v>239</v>
      </c>
      <c r="C1201">
        <f t="shared" si="74"/>
        <v>179</v>
      </c>
      <c r="D1201" t="str">
        <f t="shared" si="75"/>
        <v>179 (1)</v>
      </c>
      <c r="E1201">
        <v>19.103999999999999</v>
      </c>
      <c r="F1201">
        <f t="shared" si="77"/>
        <v>19.100000000000001</v>
      </c>
      <c r="G1201">
        <f>IFERROR(VLOOKUP(F1201,'rt.comb'!$A:$B,2,FALSE),F1201)</f>
        <v>19.100000000000001</v>
      </c>
      <c r="H1201" t="str">
        <f>IFERROR(VLOOKUP(G1201,compounds!$A:$D,4,FALSE),"")</f>
        <v/>
      </c>
      <c r="I1201">
        <v>267524828</v>
      </c>
      <c r="J1201" s="4">
        <f t="shared" si="73"/>
        <v>47504927</v>
      </c>
      <c r="K1201" s="4">
        <f>VLOOKUP($C1201,rosie!$B$7:$D$380,2,FALSE)</f>
        <v>23.3</v>
      </c>
      <c r="L1201" s="4">
        <f>VLOOKUP(C1201,rosie!$B$7:$F$66,5,FALSE)</f>
        <v>4.76</v>
      </c>
      <c r="M1201" s="4">
        <f>VLOOKUP($C1201,rosie!$B$7:$D$380,3,FALSE)</f>
        <v>1</v>
      </c>
      <c r="N1201" s="4" t="str">
        <f>VLOOKUP($C1201,rosie!$B$7:$E$380,4,FALSE)</f>
        <v>f</v>
      </c>
      <c r="O1201" s="4">
        <f t="shared" si="76"/>
        <v>3.6254404542116583</v>
      </c>
      <c r="P1201" s="4">
        <f>VLOOKUP(A1201,RESULTS!$A:$M,13,FALSE)</f>
        <v>2</v>
      </c>
      <c r="Q1201" s="4">
        <v>2</v>
      </c>
      <c r="R1201" s="4" t="str">
        <f>IF(VLOOKUP(C1201,rosie!B:J,8,FALSE)=0,"x_x_x_x",VLOOKUP(C1201,rosie!B:J,8,FALSE))</f>
        <v>1_6_6_2023</v>
      </c>
    </row>
    <row r="1202" spans="1:18" x14ac:dyDescent="0.2">
      <c r="A1202" t="s">
        <v>239</v>
      </c>
      <c r="C1202">
        <f t="shared" si="74"/>
        <v>179</v>
      </c>
      <c r="D1202" t="str">
        <f t="shared" si="75"/>
        <v>179 (1)</v>
      </c>
      <c r="E1202">
        <v>19.399000000000001</v>
      </c>
      <c r="F1202">
        <f t="shared" si="77"/>
        <v>19.399999999999999</v>
      </c>
      <c r="G1202">
        <f>IFERROR(VLOOKUP(F1202,'rt.comb'!$A:$B,2,FALSE),F1202)</f>
        <v>19.399999999999999</v>
      </c>
      <c r="H1202" t="str">
        <f>IFERROR(VLOOKUP(G1202,compounds!$A:$D,4,FALSE),"")</f>
        <v>undecanal_c</v>
      </c>
      <c r="I1202">
        <v>6686960</v>
      </c>
      <c r="J1202" s="4">
        <f t="shared" si="73"/>
        <v>47504927</v>
      </c>
      <c r="K1202" s="4">
        <f>VLOOKUP($C1202,rosie!$B$7:$D$380,2,FALSE)</f>
        <v>23.3</v>
      </c>
      <c r="L1202" s="4">
        <f>VLOOKUP(C1202,rosie!$B$7:$F$66,5,FALSE)</f>
        <v>4.76</v>
      </c>
      <c r="M1202" s="4">
        <f>VLOOKUP($C1202,rosie!$B$7:$D$380,3,FALSE)</f>
        <v>1</v>
      </c>
      <c r="N1202" s="4" t="str">
        <f>VLOOKUP($C1202,rosie!$B$7:$E$380,4,FALSE)</f>
        <v>f</v>
      </c>
      <c r="O1202" s="4">
        <f t="shared" si="76"/>
        <v>9.062028179192097E-2</v>
      </c>
      <c r="P1202" s="4">
        <f>VLOOKUP(A1202,RESULTS!$A:$M,13,FALSE)</f>
        <v>2</v>
      </c>
      <c r="Q1202" s="4">
        <v>2</v>
      </c>
      <c r="R1202" s="4" t="str">
        <f>IF(VLOOKUP(C1202,rosie!B:J,8,FALSE)=0,"x_x_x_x",VLOOKUP(C1202,rosie!B:J,8,FALSE))</f>
        <v>1_6_6_2023</v>
      </c>
    </row>
    <row r="1203" spans="1:18" x14ac:dyDescent="0.2">
      <c r="A1203" t="s">
        <v>239</v>
      </c>
      <c r="C1203">
        <f t="shared" si="74"/>
        <v>179</v>
      </c>
      <c r="D1203" t="str">
        <f t="shared" si="75"/>
        <v>179 (1)</v>
      </c>
      <c r="E1203">
        <v>19.504000000000001</v>
      </c>
      <c r="F1203">
        <f t="shared" si="77"/>
        <v>19.5</v>
      </c>
      <c r="G1203">
        <f>IFERROR(VLOOKUP(F1203,'rt.comb'!$A:$B,2,FALSE),F1203)</f>
        <v>19.5</v>
      </c>
      <c r="H1203" t="str">
        <f>IFERROR(VLOOKUP(G1203,compounds!$A:$D,4,FALSE),"")</f>
        <v>standard</v>
      </c>
      <c r="I1203">
        <v>47504927</v>
      </c>
      <c r="J1203" s="4">
        <f t="shared" si="73"/>
        <v>47504927</v>
      </c>
      <c r="K1203" s="4">
        <f>VLOOKUP($C1203,rosie!$B$7:$D$380,2,FALSE)</f>
        <v>23.3</v>
      </c>
      <c r="L1203" s="4">
        <f>VLOOKUP(C1203,rosie!$B$7:$F$66,5,FALSE)</f>
        <v>4.76</v>
      </c>
      <c r="M1203" s="4">
        <f>VLOOKUP($C1203,rosie!$B$7:$D$380,3,FALSE)</f>
        <v>1</v>
      </c>
      <c r="N1203" s="4" t="str">
        <f>VLOOKUP($C1203,rosie!$B$7:$E$380,4,FALSE)</f>
        <v>f</v>
      </c>
      <c r="O1203" s="4">
        <f t="shared" si="76"/>
        <v>0.64377682403433478</v>
      </c>
      <c r="P1203" s="4">
        <f>VLOOKUP(A1203,RESULTS!$A:$M,13,FALSE)</f>
        <v>2</v>
      </c>
      <c r="Q1203" s="4">
        <v>2</v>
      </c>
      <c r="R1203" s="4" t="str">
        <f>IF(VLOOKUP(C1203,rosie!B:J,8,FALSE)=0,"x_x_x_x",VLOOKUP(C1203,rosie!B:J,8,FALSE))</f>
        <v>1_6_6_2023</v>
      </c>
    </row>
    <row r="1204" spans="1:18" x14ac:dyDescent="0.2">
      <c r="A1204" t="s">
        <v>239</v>
      </c>
      <c r="C1204">
        <f t="shared" si="74"/>
        <v>179</v>
      </c>
      <c r="D1204" t="str">
        <f t="shared" si="75"/>
        <v>179 (1)</v>
      </c>
      <c r="E1204">
        <v>20.135999999999999</v>
      </c>
      <c r="F1204">
        <f t="shared" si="77"/>
        <v>20.14</v>
      </c>
      <c r="G1204">
        <f>IFERROR(VLOOKUP(F1204,'rt.comb'!$A:$B,2,FALSE),F1204)</f>
        <v>20.14</v>
      </c>
      <c r="H1204" t="str">
        <f>IFERROR(VLOOKUP(G1204,compounds!$A:$D,4,FALSE),"")</f>
        <v/>
      </c>
      <c r="I1204">
        <v>5476723</v>
      </c>
      <c r="J1204" s="4">
        <f t="shared" si="73"/>
        <v>47504927</v>
      </c>
      <c r="K1204" s="4">
        <f>VLOOKUP($C1204,rosie!$B$7:$D$380,2,FALSE)</f>
        <v>23.3</v>
      </c>
      <c r="L1204" s="4">
        <f>VLOOKUP(C1204,rosie!$B$7:$F$66,5,FALSE)</f>
        <v>4.76</v>
      </c>
      <c r="M1204" s="4">
        <f>VLOOKUP($C1204,rosie!$B$7:$D$380,3,FALSE)</f>
        <v>1</v>
      </c>
      <c r="N1204" s="4" t="str">
        <f>VLOOKUP($C1204,rosie!$B$7:$E$380,4,FALSE)</f>
        <v>f</v>
      </c>
      <c r="O1204" s="4">
        <f t="shared" si="76"/>
        <v>7.4219403369587197E-2</v>
      </c>
      <c r="P1204" s="4">
        <f>VLOOKUP(A1204,RESULTS!$A:$M,13,FALSE)</f>
        <v>2</v>
      </c>
      <c r="Q1204" s="4">
        <v>2</v>
      </c>
      <c r="R1204" s="4" t="str">
        <f>IF(VLOOKUP(C1204,rosie!B:J,8,FALSE)=0,"x_x_x_x",VLOOKUP(C1204,rosie!B:J,8,FALSE))</f>
        <v>1_6_6_2023</v>
      </c>
    </row>
    <row r="1205" spans="1:18" x14ac:dyDescent="0.2">
      <c r="A1205" t="s">
        <v>239</v>
      </c>
      <c r="C1205">
        <f t="shared" si="74"/>
        <v>179</v>
      </c>
      <c r="D1205" t="str">
        <f t="shared" si="75"/>
        <v>179 (1)</v>
      </c>
      <c r="E1205">
        <v>20.356000000000002</v>
      </c>
      <c r="F1205">
        <f t="shared" si="77"/>
        <v>20.36</v>
      </c>
      <c r="G1205">
        <f>IFERROR(VLOOKUP(F1205,'rt.comb'!$A:$B,2,FALSE),F1205)</f>
        <v>20.36</v>
      </c>
      <c r="H1205" t="str">
        <f>IFERROR(VLOOKUP(G1205,compounds!$A:$D,4,FALSE),"")</f>
        <v/>
      </c>
      <c r="I1205">
        <v>8497342</v>
      </c>
      <c r="J1205" s="4">
        <f t="shared" si="73"/>
        <v>47504927</v>
      </c>
      <c r="K1205" s="4">
        <f>VLOOKUP($C1205,rosie!$B$7:$D$380,2,FALSE)</f>
        <v>23.3</v>
      </c>
      <c r="L1205" s="4">
        <f>VLOOKUP(C1205,rosie!$B$7:$F$66,5,FALSE)</f>
        <v>4.76</v>
      </c>
      <c r="M1205" s="4">
        <f>VLOOKUP($C1205,rosie!$B$7:$D$380,3,FALSE)</f>
        <v>1</v>
      </c>
      <c r="N1205" s="4" t="str">
        <f>VLOOKUP($C1205,rosie!$B$7:$E$380,4,FALSE)</f>
        <v>f</v>
      </c>
      <c r="O1205" s="4">
        <f t="shared" si="76"/>
        <v>0.11515419959478229</v>
      </c>
      <c r="P1205" s="4">
        <f>VLOOKUP(A1205,RESULTS!$A:$M,13,FALSE)</f>
        <v>2</v>
      </c>
      <c r="Q1205" s="4">
        <v>2</v>
      </c>
      <c r="R1205" s="4" t="str">
        <f>IF(VLOOKUP(C1205,rosie!B:J,8,FALSE)=0,"x_x_x_x",VLOOKUP(C1205,rosie!B:J,8,FALSE))</f>
        <v>1_6_6_2023</v>
      </c>
    </row>
    <row r="1206" spans="1:18" x14ac:dyDescent="0.2">
      <c r="A1206" t="s">
        <v>239</v>
      </c>
      <c r="C1206">
        <f t="shared" si="74"/>
        <v>179</v>
      </c>
      <c r="D1206" t="str">
        <f t="shared" si="75"/>
        <v>179 (1)</v>
      </c>
      <c r="E1206">
        <v>22.283999999999999</v>
      </c>
      <c r="F1206">
        <f t="shared" si="77"/>
        <v>22.28</v>
      </c>
      <c r="G1206">
        <f>IFERROR(VLOOKUP(F1206,'rt.comb'!$A:$B,2,FALSE),F1206)</f>
        <v>22.29</v>
      </c>
      <c r="H1206" t="str">
        <f>IFERROR(VLOOKUP(G1206,compounds!$A:$D,4,FALSE),"")</f>
        <v>tetramethyldiol</v>
      </c>
      <c r="I1206">
        <v>34901972</v>
      </c>
      <c r="J1206" s="4">
        <f t="shared" si="73"/>
        <v>47504927</v>
      </c>
      <c r="K1206" s="4">
        <f>VLOOKUP($C1206,rosie!$B$7:$D$380,2,FALSE)</f>
        <v>23.3</v>
      </c>
      <c r="L1206" s="4">
        <f>VLOOKUP(C1206,rosie!$B$7:$F$66,5,FALSE)</f>
        <v>4.76</v>
      </c>
      <c r="M1206" s="4">
        <f>VLOOKUP($C1206,rosie!$B$7:$D$380,3,FALSE)</f>
        <v>1</v>
      </c>
      <c r="N1206" s="4" t="str">
        <f>VLOOKUP($C1206,rosie!$B$7:$E$380,4,FALSE)</f>
        <v>f</v>
      </c>
      <c r="O1206" s="4">
        <f t="shared" si="76"/>
        <v>0.4729842167044121</v>
      </c>
      <c r="P1206" s="4">
        <f>VLOOKUP(A1206,RESULTS!$A:$M,13,FALSE)</f>
        <v>2</v>
      </c>
      <c r="Q1206" s="4">
        <v>2</v>
      </c>
      <c r="R1206" s="4" t="str">
        <f>IF(VLOOKUP(C1206,rosie!B:J,8,FALSE)=0,"x_x_x_x",VLOOKUP(C1206,rosie!B:J,8,FALSE))</f>
        <v>1_6_6_2023</v>
      </c>
    </row>
    <row r="1207" spans="1:18" x14ac:dyDescent="0.2">
      <c r="A1207" t="s">
        <v>239</v>
      </c>
      <c r="C1207">
        <f t="shared" si="74"/>
        <v>179</v>
      </c>
      <c r="D1207" t="str">
        <f t="shared" si="75"/>
        <v>179 (1)</v>
      </c>
      <c r="E1207">
        <v>22.696999999999999</v>
      </c>
      <c r="F1207">
        <f t="shared" si="77"/>
        <v>22.7</v>
      </c>
      <c r="G1207">
        <f>IFERROR(VLOOKUP(F1207,'rt.comb'!$A:$B,2,FALSE),F1207)</f>
        <v>22.7</v>
      </c>
      <c r="H1207" t="str">
        <f>IFERROR(VLOOKUP(G1207,compounds!$A:$D,4,FALSE),"")</f>
        <v/>
      </c>
      <c r="I1207">
        <v>8398086</v>
      </c>
      <c r="J1207" s="4">
        <f t="shared" si="73"/>
        <v>47504927</v>
      </c>
      <c r="K1207" s="4">
        <f>VLOOKUP($C1207,rosie!$B$7:$D$380,2,FALSE)</f>
        <v>23.3</v>
      </c>
      <c r="L1207" s="4">
        <f>VLOOKUP(C1207,rosie!$B$7:$F$66,5,FALSE)</f>
        <v>4.76</v>
      </c>
      <c r="M1207" s="4">
        <f>VLOOKUP($C1207,rosie!$B$7:$D$380,3,FALSE)</f>
        <v>1</v>
      </c>
      <c r="N1207" s="4" t="str">
        <f>VLOOKUP($C1207,rosie!$B$7:$E$380,4,FALSE)</f>
        <v>f</v>
      </c>
      <c r="O1207" s="4">
        <f t="shared" si="76"/>
        <v>0.11380910306518754</v>
      </c>
      <c r="P1207" s="4">
        <f>VLOOKUP(A1207,RESULTS!$A:$M,13,FALSE)</f>
        <v>2</v>
      </c>
      <c r="Q1207" s="4">
        <v>2</v>
      </c>
      <c r="R1207" s="4" t="str">
        <f>IF(VLOOKUP(C1207,rosie!B:J,8,FALSE)=0,"x_x_x_x",VLOOKUP(C1207,rosie!B:J,8,FALSE))</f>
        <v>1_6_6_2023</v>
      </c>
    </row>
    <row r="1208" spans="1:18" x14ac:dyDescent="0.2">
      <c r="A1208" t="s">
        <v>239</v>
      </c>
      <c r="C1208">
        <f t="shared" si="74"/>
        <v>179</v>
      </c>
      <c r="D1208" t="str">
        <f t="shared" si="75"/>
        <v>179 (1)</v>
      </c>
      <c r="E1208">
        <v>23.111000000000001</v>
      </c>
      <c r="F1208">
        <f t="shared" si="77"/>
        <v>23.11</v>
      </c>
      <c r="G1208">
        <f>IFERROR(VLOOKUP(F1208,'rt.comb'!$A:$B,2,FALSE),F1208)</f>
        <v>23.11</v>
      </c>
      <c r="H1208" t="str">
        <f>IFERROR(VLOOKUP(G1208,compounds!$A:$D,4,FALSE),"")</f>
        <v/>
      </c>
      <c r="I1208">
        <v>7863994</v>
      </c>
      <c r="J1208" s="4">
        <f t="shared" si="73"/>
        <v>47504927</v>
      </c>
      <c r="K1208" s="4">
        <f>VLOOKUP($C1208,rosie!$B$7:$D$380,2,FALSE)</f>
        <v>23.3</v>
      </c>
      <c r="L1208" s="4">
        <f>VLOOKUP(C1208,rosie!$B$7:$F$66,5,FALSE)</f>
        <v>4.76</v>
      </c>
      <c r="M1208" s="4">
        <f>VLOOKUP($C1208,rosie!$B$7:$D$380,3,FALSE)</f>
        <v>1</v>
      </c>
      <c r="N1208" s="4" t="str">
        <f>VLOOKUP($C1208,rosie!$B$7:$E$380,4,FALSE)</f>
        <v>f</v>
      </c>
      <c r="O1208" s="4">
        <f t="shared" si="76"/>
        <v>0.10657120011036043</v>
      </c>
      <c r="P1208" s="4">
        <f>VLOOKUP(A1208,RESULTS!$A:$M,13,FALSE)</f>
        <v>2</v>
      </c>
      <c r="Q1208" s="4">
        <v>2</v>
      </c>
      <c r="R1208" s="4" t="str">
        <f>IF(VLOOKUP(C1208,rosie!B:J,8,FALSE)=0,"x_x_x_x",VLOOKUP(C1208,rosie!B:J,8,FALSE))</f>
        <v>1_6_6_2023</v>
      </c>
    </row>
    <row r="1209" spans="1:18" x14ac:dyDescent="0.2">
      <c r="A1209" t="s">
        <v>242</v>
      </c>
      <c r="C1209">
        <f t="shared" si="74"/>
        <v>199</v>
      </c>
      <c r="D1209" t="str">
        <f t="shared" si="75"/>
        <v>199 (0)</v>
      </c>
      <c r="E1209">
        <v>5.4189999999999996</v>
      </c>
      <c r="F1209">
        <f t="shared" si="77"/>
        <v>5.42</v>
      </c>
      <c r="G1209">
        <f>IFERROR(VLOOKUP(F1209,'rt.comb'!$A:$B,2,FALSE),F1209)</f>
        <v>5.43</v>
      </c>
      <c r="H1209" t="str">
        <f>IFERROR(VLOOKUP(G1209,compounds!$A:$D,4,FALSE),"")</f>
        <v>hydroxymethylpentanone</v>
      </c>
      <c r="I1209">
        <v>145040591</v>
      </c>
      <c r="J1209" s="4">
        <f t="shared" si="73"/>
        <v>87889929</v>
      </c>
      <c r="K1209" s="4">
        <f>VLOOKUP($C1209,rosie!$B$7:$D$380,2,FALSE)</f>
        <v>21.03</v>
      </c>
      <c r="L1209" s="4">
        <f>VLOOKUP(C1209,rosie!$B$7:$F$66,5,FALSE)</f>
        <v>3.96</v>
      </c>
      <c r="M1209" s="4">
        <f>VLOOKUP($C1209,rosie!$B$7:$D$380,3,FALSE)</f>
        <v>0</v>
      </c>
      <c r="N1209" s="4" t="str">
        <f>VLOOKUP($C1209,rosie!$B$7:$E$380,4,FALSE)</f>
        <v>f</v>
      </c>
      <c r="O1209" s="4">
        <f t="shared" si="76"/>
        <v>1.1770703861601444</v>
      </c>
      <c r="P1209" s="4">
        <f>VLOOKUP(A1209,RESULTS!$A:$M,13,FALSE)</f>
        <v>2</v>
      </c>
      <c r="Q1209" s="4">
        <v>2</v>
      </c>
      <c r="R1209" s="4" t="str">
        <f>IF(VLOOKUP(C1209,rosie!B:J,8,FALSE)=0,"x_x_x_x",VLOOKUP(C1209,rosie!B:J,8,FALSE))</f>
        <v>2_6_6_2023</v>
      </c>
    </row>
    <row r="1210" spans="1:18" x14ac:dyDescent="0.2">
      <c r="A1210" t="s">
        <v>242</v>
      </c>
      <c r="C1210">
        <f t="shared" si="74"/>
        <v>199</v>
      </c>
      <c r="D1210" t="str">
        <f t="shared" si="75"/>
        <v>199 (0)</v>
      </c>
      <c r="E1210">
        <v>5.7519999999999998</v>
      </c>
      <c r="F1210">
        <f t="shared" si="77"/>
        <v>5.75</v>
      </c>
      <c r="G1210">
        <f>IFERROR(VLOOKUP(F1210,'rt.comb'!$A:$B,2,FALSE),F1210)</f>
        <v>5.76</v>
      </c>
      <c r="H1210" t="str">
        <f>IFERROR(VLOOKUP(G1210,compounds!$A:$D,4,FALSE),"")</f>
        <v>zhexenol</v>
      </c>
      <c r="I1210">
        <v>80638465</v>
      </c>
      <c r="J1210" s="4">
        <f t="shared" si="73"/>
        <v>87889929</v>
      </c>
      <c r="K1210" s="4">
        <f>VLOOKUP($C1210,rosie!$B$7:$D$380,2,FALSE)</f>
        <v>21.03</v>
      </c>
      <c r="L1210" s="4">
        <f>VLOOKUP(C1210,rosie!$B$7:$F$66,5,FALSE)</f>
        <v>3.96</v>
      </c>
      <c r="M1210" s="4">
        <f>VLOOKUP($C1210,rosie!$B$7:$D$380,3,FALSE)</f>
        <v>0</v>
      </c>
      <c r="N1210" s="4" t="str">
        <f>VLOOKUP($C1210,rosie!$B$7:$E$380,4,FALSE)</f>
        <v>f</v>
      </c>
      <c r="O1210" s="4">
        <f t="shared" si="76"/>
        <v>0.65441783215645677</v>
      </c>
      <c r="P1210" s="4">
        <f>VLOOKUP(A1210,RESULTS!$A:$M,13,FALSE)</f>
        <v>2</v>
      </c>
      <c r="Q1210" s="4">
        <v>2</v>
      </c>
      <c r="R1210" s="4" t="str">
        <f>IF(VLOOKUP(C1210,rosie!B:J,8,FALSE)=0,"x_x_x_x",VLOOKUP(C1210,rosie!B:J,8,FALSE))</f>
        <v>2_6_6_2023</v>
      </c>
    </row>
    <row r="1211" spans="1:18" x14ac:dyDescent="0.2">
      <c r="A1211" t="s">
        <v>242</v>
      </c>
      <c r="C1211">
        <f t="shared" si="74"/>
        <v>199</v>
      </c>
      <c r="D1211" t="str">
        <f t="shared" si="75"/>
        <v>199 (0)</v>
      </c>
      <c r="E1211">
        <v>6.1079999999999997</v>
      </c>
      <c r="F1211">
        <f t="shared" si="77"/>
        <v>6.11</v>
      </c>
      <c r="G1211">
        <f>IFERROR(VLOOKUP(F1211,'rt.comb'!$A:$B,2,FALSE),F1211)</f>
        <v>6.11</v>
      </c>
      <c r="H1211" t="str">
        <f>IFERROR(VLOOKUP(G1211,compounds!$A:$D,4,FALSE),"")</f>
        <v/>
      </c>
      <c r="I1211">
        <v>85270223</v>
      </c>
      <c r="J1211" s="4">
        <f t="shared" si="73"/>
        <v>87889929</v>
      </c>
      <c r="K1211" s="4">
        <f>VLOOKUP($C1211,rosie!$B$7:$D$380,2,FALSE)</f>
        <v>21.03</v>
      </c>
      <c r="L1211" s="4">
        <f>VLOOKUP(C1211,rosie!$B$7:$F$66,5,FALSE)</f>
        <v>3.96</v>
      </c>
      <c r="M1211" s="4">
        <f>VLOOKUP($C1211,rosie!$B$7:$D$380,3,FALSE)</f>
        <v>0</v>
      </c>
      <c r="N1211" s="4" t="str">
        <f>VLOOKUP($C1211,rosie!$B$7:$E$380,4,FALSE)</f>
        <v>f</v>
      </c>
      <c r="O1211" s="4">
        <f t="shared" si="76"/>
        <v>0.69200665567180175</v>
      </c>
      <c r="P1211" s="4">
        <f>VLOOKUP(A1211,RESULTS!$A:$M,13,FALSE)</f>
        <v>2</v>
      </c>
      <c r="Q1211" s="4">
        <v>2</v>
      </c>
      <c r="R1211" s="4" t="str">
        <f>IF(VLOOKUP(C1211,rosie!B:J,8,FALSE)=0,"x_x_x_x",VLOOKUP(C1211,rosie!B:J,8,FALSE))</f>
        <v>2_6_6_2023</v>
      </c>
    </row>
    <row r="1212" spans="1:18" x14ac:dyDescent="0.2">
      <c r="A1212" t="s">
        <v>242</v>
      </c>
      <c r="C1212">
        <f t="shared" si="74"/>
        <v>199</v>
      </c>
      <c r="D1212" t="str">
        <f t="shared" si="75"/>
        <v>199 (0)</v>
      </c>
      <c r="E1212">
        <v>7.508</v>
      </c>
      <c r="F1212">
        <f t="shared" si="77"/>
        <v>7.51</v>
      </c>
      <c r="G1212">
        <f>IFERROR(VLOOKUP(F1212,'rt.comb'!$A:$B,2,FALSE),F1212)</f>
        <v>7.51</v>
      </c>
      <c r="H1212" t="str">
        <f>IFERROR(VLOOKUP(G1212,compounds!$A:$D,4,FALSE),"")</f>
        <v>cyclopentane</v>
      </c>
      <c r="I1212">
        <v>32235697</v>
      </c>
      <c r="J1212" s="4">
        <f t="shared" si="73"/>
        <v>87889929</v>
      </c>
      <c r="K1212" s="4">
        <f>VLOOKUP($C1212,rosie!$B$7:$D$380,2,FALSE)</f>
        <v>21.03</v>
      </c>
      <c r="L1212" s="4">
        <f>VLOOKUP(C1212,rosie!$B$7:$F$66,5,FALSE)</f>
        <v>3.96</v>
      </c>
      <c r="M1212" s="4">
        <f>VLOOKUP($C1212,rosie!$B$7:$D$380,3,FALSE)</f>
        <v>0</v>
      </c>
      <c r="N1212" s="4" t="str">
        <f>VLOOKUP($C1212,rosie!$B$7:$E$380,4,FALSE)</f>
        <v>f</v>
      </c>
      <c r="O1212" s="4">
        <f t="shared" si="76"/>
        <v>0.26160734766953214</v>
      </c>
      <c r="P1212" s="4">
        <f>VLOOKUP(A1212,RESULTS!$A:$M,13,FALSE)</f>
        <v>2</v>
      </c>
      <c r="Q1212" s="4">
        <v>2</v>
      </c>
      <c r="R1212" s="4" t="str">
        <f>IF(VLOOKUP(C1212,rosie!B:J,8,FALSE)=0,"x_x_x_x",VLOOKUP(C1212,rosie!B:J,8,FALSE))</f>
        <v>2_6_6_2023</v>
      </c>
    </row>
    <row r="1213" spans="1:18" x14ac:dyDescent="0.2">
      <c r="A1213" t="s">
        <v>242</v>
      </c>
      <c r="C1213">
        <f t="shared" si="74"/>
        <v>199</v>
      </c>
      <c r="D1213" t="str">
        <f t="shared" si="75"/>
        <v>199 (0)</v>
      </c>
      <c r="E1213">
        <v>7.8140000000000001</v>
      </c>
      <c r="F1213">
        <f t="shared" si="77"/>
        <v>7.81</v>
      </c>
      <c r="G1213">
        <f>IFERROR(VLOOKUP(F1213,'rt.comb'!$A:$B,2,FALSE),F1213)</f>
        <v>7.81</v>
      </c>
      <c r="H1213" t="str">
        <f>IFERROR(VLOOKUP(G1213,compounds!$A:$D,4,FALSE),"")</f>
        <v/>
      </c>
      <c r="I1213">
        <v>138035666</v>
      </c>
      <c r="J1213" s="4">
        <f t="shared" si="73"/>
        <v>87889929</v>
      </c>
      <c r="K1213" s="4">
        <f>VLOOKUP($C1213,rosie!$B$7:$D$380,2,FALSE)</f>
        <v>21.03</v>
      </c>
      <c r="L1213" s="4">
        <f>VLOOKUP(C1213,rosie!$B$7:$F$66,5,FALSE)</f>
        <v>3.96</v>
      </c>
      <c r="M1213" s="4">
        <f>VLOOKUP($C1213,rosie!$B$7:$D$380,3,FALSE)</f>
        <v>0</v>
      </c>
      <c r="N1213" s="4" t="str">
        <f>VLOOKUP($C1213,rosie!$B$7:$E$380,4,FALSE)</f>
        <v>f</v>
      </c>
      <c r="O1213" s="4">
        <f t="shared" si="76"/>
        <v>1.1202222327023799</v>
      </c>
      <c r="P1213" s="4">
        <f>VLOOKUP(A1213,RESULTS!$A:$M,13,FALSE)</f>
        <v>2</v>
      </c>
      <c r="Q1213" s="4">
        <v>2</v>
      </c>
      <c r="R1213" s="4" t="str">
        <f>IF(VLOOKUP(C1213,rosie!B:J,8,FALSE)=0,"x_x_x_x",VLOOKUP(C1213,rosie!B:J,8,FALSE))</f>
        <v>2_6_6_2023</v>
      </c>
    </row>
    <row r="1214" spans="1:18" x14ac:dyDescent="0.2">
      <c r="A1214" t="s">
        <v>242</v>
      </c>
      <c r="C1214">
        <f t="shared" si="74"/>
        <v>199</v>
      </c>
      <c r="D1214" t="str">
        <f t="shared" si="75"/>
        <v>199 (0)</v>
      </c>
      <c r="E1214">
        <v>8.0030000000000001</v>
      </c>
      <c r="F1214">
        <f t="shared" si="77"/>
        <v>8</v>
      </c>
      <c r="G1214">
        <f>IFERROR(VLOOKUP(F1214,'rt.comb'!$A:$B,2,FALSE),F1214)</f>
        <v>8.01</v>
      </c>
      <c r="H1214" t="str">
        <f>IFERROR(VLOOKUP(G1214,compounds!$A:$D,4,FALSE),"")</f>
        <v>apinene</v>
      </c>
      <c r="I1214">
        <v>214865402</v>
      </c>
      <c r="J1214" s="4">
        <f t="shared" si="73"/>
        <v>87889929</v>
      </c>
      <c r="K1214" s="4">
        <f>VLOOKUP($C1214,rosie!$B$7:$D$380,2,FALSE)</f>
        <v>21.03</v>
      </c>
      <c r="L1214" s="4">
        <f>VLOOKUP(C1214,rosie!$B$7:$F$66,5,FALSE)</f>
        <v>3.96</v>
      </c>
      <c r="M1214" s="4">
        <f>VLOOKUP($C1214,rosie!$B$7:$D$380,3,FALSE)</f>
        <v>0</v>
      </c>
      <c r="N1214" s="4" t="str">
        <f>VLOOKUP($C1214,rosie!$B$7:$E$380,4,FALSE)</f>
        <v>f</v>
      </c>
      <c r="O1214" s="4">
        <f t="shared" si="76"/>
        <v>1.7437304961381099</v>
      </c>
      <c r="P1214" s="4">
        <f>VLOOKUP(A1214,RESULTS!$A:$M,13,FALSE)</f>
        <v>2</v>
      </c>
      <c r="Q1214" s="4">
        <v>2</v>
      </c>
      <c r="R1214" s="4" t="str">
        <f>IF(VLOOKUP(C1214,rosie!B:J,8,FALSE)=0,"x_x_x_x",VLOOKUP(C1214,rosie!B:J,8,FALSE))</f>
        <v>2_6_6_2023</v>
      </c>
    </row>
    <row r="1215" spans="1:18" x14ac:dyDescent="0.2">
      <c r="A1215" t="s">
        <v>242</v>
      </c>
      <c r="C1215">
        <f t="shared" si="74"/>
        <v>199</v>
      </c>
      <c r="D1215" t="str">
        <f t="shared" si="75"/>
        <v>199 (0)</v>
      </c>
      <c r="E1215">
        <v>8.4670000000000005</v>
      </c>
      <c r="F1215">
        <f t="shared" si="77"/>
        <v>8.4700000000000006</v>
      </c>
      <c r="G1215">
        <f>IFERROR(VLOOKUP(F1215,'rt.comb'!$A:$B,2,FALSE),F1215)</f>
        <v>8.4700000000000006</v>
      </c>
      <c r="H1215" t="str">
        <f>IFERROR(VLOOKUP(G1215,compounds!$A:$D,4,FALSE),"")</f>
        <v/>
      </c>
      <c r="I1215">
        <v>34918694</v>
      </c>
      <c r="J1215" s="4">
        <f t="shared" si="73"/>
        <v>87889929</v>
      </c>
      <c r="K1215" s="4">
        <f>VLOOKUP($C1215,rosie!$B$7:$D$380,2,FALSE)</f>
        <v>21.03</v>
      </c>
      <c r="L1215" s="4">
        <f>VLOOKUP(C1215,rosie!$B$7:$F$66,5,FALSE)</f>
        <v>3.96</v>
      </c>
      <c r="M1215" s="4">
        <f>VLOOKUP($C1215,rosie!$B$7:$D$380,3,FALSE)</f>
        <v>0</v>
      </c>
      <c r="N1215" s="4" t="str">
        <f>VLOOKUP($C1215,rosie!$B$7:$E$380,4,FALSE)</f>
        <v>f</v>
      </c>
      <c r="O1215" s="4">
        <f t="shared" si="76"/>
        <v>0.28338108902760828</v>
      </c>
      <c r="P1215" s="4">
        <f>VLOOKUP(A1215,RESULTS!$A:$M,13,FALSE)</f>
        <v>2</v>
      </c>
      <c r="Q1215" s="4">
        <v>2</v>
      </c>
      <c r="R1215" s="4" t="str">
        <f>IF(VLOOKUP(C1215,rosie!B:J,8,FALSE)=0,"x_x_x_x",VLOOKUP(C1215,rosie!B:J,8,FALSE))</f>
        <v>2_6_6_2023</v>
      </c>
    </row>
    <row r="1216" spans="1:18" x14ac:dyDescent="0.2">
      <c r="A1216" t="s">
        <v>242</v>
      </c>
      <c r="C1216">
        <f t="shared" si="74"/>
        <v>199</v>
      </c>
      <c r="D1216" t="str">
        <f t="shared" si="75"/>
        <v>199 (0)</v>
      </c>
      <c r="E1216">
        <v>8.9149999999999991</v>
      </c>
      <c r="F1216">
        <f t="shared" si="77"/>
        <v>8.92</v>
      </c>
      <c r="G1216">
        <f>IFERROR(VLOOKUP(F1216,'rt.comb'!$A:$B,2,FALSE),F1216)</f>
        <v>8.92</v>
      </c>
      <c r="H1216" t="str">
        <f>IFERROR(VLOOKUP(G1216,compounds!$A:$D,4,FALSE),"")</f>
        <v/>
      </c>
      <c r="I1216">
        <v>31707454</v>
      </c>
      <c r="J1216" s="4">
        <f t="shared" si="73"/>
        <v>87889929</v>
      </c>
      <c r="K1216" s="4">
        <f>VLOOKUP($C1216,rosie!$B$7:$D$380,2,FALSE)</f>
        <v>21.03</v>
      </c>
      <c r="L1216" s="4">
        <f>VLOOKUP(C1216,rosie!$B$7:$F$66,5,FALSE)</f>
        <v>3.96</v>
      </c>
      <c r="M1216" s="4">
        <f>VLOOKUP($C1216,rosie!$B$7:$D$380,3,FALSE)</f>
        <v>0</v>
      </c>
      <c r="N1216" s="4" t="str">
        <f>VLOOKUP($C1216,rosie!$B$7:$E$380,4,FALSE)</f>
        <v>f</v>
      </c>
      <c r="O1216" s="4">
        <f t="shared" si="76"/>
        <v>0.25732041538589029</v>
      </c>
      <c r="P1216" s="4">
        <f>VLOOKUP(A1216,RESULTS!$A:$M,13,FALSE)</f>
        <v>2</v>
      </c>
      <c r="Q1216" s="4">
        <v>2</v>
      </c>
      <c r="R1216" s="4" t="str">
        <f>IF(VLOOKUP(C1216,rosie!B:J,8,FALSE)=0,"x_x_x_x",VLOOKUP(C1216,rosie!B:J,8,FALSE))</f>
        <v>2_6_6_2023</v>
      </c>
    </row>
    <row r="1217" spans="1:18" x14ac:dyDescent="0.2">
      <c r="A1217" t="s">
        <v>242</v>
      </c>
      <c r="C1217">
        <f t="shared" si="74"/>
        <v>199</v>
      </c>
      <c r="D1217" t="str">
        <f t="shared" si="75"/>
        <v>199 (0)</v>
      </c>
      <c r="E1217">
        <v>9.0540000000000003</v>
      </c>
      <c r="F1217">
        <f t="shared" si="77"/>
        <v>9.0500000000000007</v>
      </c>
      <c r="G1217">
        <f>IFERROR(VLOOKUP(F1217,'rt.comb'!$A:$B,2,FALSE),F1217)</f>
        <v>9.0500000000000007</v>
      </c>
      <c r="H1217" t="str">
        <f>IFERROR(VLOOKUP(G1217,compounds!$A:$D,4,FALSE),"")</f>
        <v/>
      </c>
      <c r="I1217">
        <v>30568204</v>
      </c>
      <c r="J1217" s="4">
        <f t="shared" si="73"/>
        <v>87889929</v>
      </c>
      <c r="K1217" s="4">
        <f>VLOOKUP($C1217,rosie!$B$7:$D$380,2,FALSE)</f>
        <v>21.03</v>
      </c>
      <c r="L1217" s="4">
        <f>VLOOKUP(C1217,rosie!$B$7:$F$66,5,FALSE)</f>
        <v>3.96</v>
      </c>
      <c r="M1217" s="4">
        <f>VLOOKUP($C1217,rosie!$B$7:$D$380,3,FALSE)</f>
        <v>0</v>
      </c>
      <c r="N1217" s="4" t="str">
        <f>VLOOKUP($C1217,rosie!$B$7:$E$380,4,FALSE)</f>
        <v>f</v>
      </c>
      <c r="O1217" s="4">
        <f t="shared" si="76"/>
        <v>0.24807488330285465</v>
      </c>
      <c r="P1217" s="4">
        <f>VLOOKUP(A1217,RESULTS!$A:$M,13,FALSE)</f>
        <v>2</v>
      </c>
      <c r="Q1217" s="4">
        <v>2</v>
      </c>
      <c r="R1217" s="4" t="str">
        <f>IF(VLOOKUP(C1217,rosie!B:J,8,FALSE)=0,"x_x_x_x",VLOOKUP(C1217,rosie!B:J,8,FALSE))</f>
        <v>2_6_6_2023</v>
      </c>
    </row>
    <row r="1218" spans="1:18" x14ac:dyDescent="0.2">
      <c r="A1218" t="s">
        <v>242</v>
      </c>
      <c r="C1218">
        <f t="shared" si="74"/>
        <v>199</v>
      </c>
      <c r="D1218" t="str">
        <f t="shared" si="75"/>
        <v>199 (0)</v>
      </c>
      <c r="E1218">
        <v>9.3059999999999992</v>
      </c>
      <c r="F1218">
        <f t="shared" si="77"/>
        <v>9.31</v>
      </c>
      <c r="G1218">
        <f>IFERROR(VLOOKUP(F1218,'rt.comb'!$A:$B,2,FALSE),F1218)</f>
        <v>9.31</v>
      </c>
      <c r="H1218" t="str">
        <f>IFERROR(VLOOKUP(G1218,compounds!$A:$D,4,FALSE),"")</f>
        <v/>
      </c>
      <c r="I1218">
        <v>121345981</v>
      </c>
      <c r="J1218" s="4">
        <f t="shared" ref="J1218:J1281" si="78">SUMIFS($I:$I,$A:$A,A1218,G:G,19.5)</f>
        <v>87889929</v>
      </c>
      <c r="K1218" s="4">
        <f>VLOOKUP($C1218,rosie!$B$7:$D$380,2,FALSE)</f>
        <v>21.03</v>
      </c>
      <c r="L1218" s="4">
        <f>VLOOKUP(C1218,rosie!$B$7:$F$66,5,FALSE)</f>
        <v>3.96</v>
      </c>
      <c r="M1218" s="4">
        <f>VLOOKUP($C1218,rosie!$B$7:$D$380,3,FALSE)</f>
        <v>0</v>
      </c>
      <c r="N1218" s="4" t="str">
        <f>VLOOKUP($C1218,rosie!$B$7:$E$380,4,FALSE)</f>
        <v>f</v>
      </c>
      <c r="O1218" s="4">
        <f t="shared" si="76"/>
        <v>0.98477784549741354</v>
      </c>
      <c r="P1218" s="4">
        <f>VLOOKUP(A1218,RESULTS!$A:$M,13,FALSE)</f>
        <v>2</v>
      </c>
      <c r="Q1218" s="4">
        <v>2</v>
      </c>
      <c r="R1218" s="4" t="str">
        <f>IF(VLOOKUP(C1218,rosie!B:J,8,FALSE)=0,"x_x_x_x",VLOOKUP(C1218,rosie!B:J,8,FALSE))</f>
        <v>2_6_6_2023</v>
      </c>
    </row>
    <row r="1219" spans="1:18" x14ac:dyDescent="0.2">
      <c r="A1219" t="s">
        <v>242</v>
      </c>
      <c r="C1219">
        <f t="shared" ref="C1219:C1282" si="79">VALUE(IF(B1219="",LEFT(A1219,FIND("-",A1219)-1),B1219))</f>
        <v>199</v>
      </c>
      <c r="D1219" t="str">
        <f t="shared" ref="D1219:D1282" si="80">C1219&amp;" ("&amp;M1219&amp;")"</f>
        <v>199 (0)</v>
      </c>
      <c r="E1219">
        <v>9.3680000000000003</v>
      </c>
      <c r="F1219">
        <f t="shared" si="77"/>
        <v>9.3699999999999992</v>
      </c>
      <c r="G1219">
        <f>IFERROR(VLOOKUP(F1219,'rt.comb'!$A:$B,2,FALSE),F1219)</f>
        <v>9.3699999999999992</v>
      </c>
      <c r="H1219" t="str">
        <f>IFERROR(VLOOKUP(G1219,compounds!$A:$D,4,FALSE),"")</f>
        <v/>
      </c>
      <c r="I1219">
        <v>130431034</v>
      </c>
      <c r="J1219" s="4">
        <f t="shared" si="78"/>
        <v>87889929</v>
      </c>
      <c r="K1219" s="4">
        <f>VLOOKUP($C1219,rosie!$B$7:$D$380,2,FALSE)</f>
        <v>21.03</v>
      </c>
      <c r="L1219" s="4">
        <f>VLOOKUP(C1219,rosie!$B$7:$F$66,5,FALSE)</f>
        <v>3.96</v>
      </c>
      <c r="M1219" s="4">
        <f>VLOOKUP($C1219,rosie!$B$7:$D$380,3,FALSE)</f>
        <v>0</v>
      </c>
      <c r="N1219" s="4" t="str">
        <f>VLOOKUP($C1219,rosie!$B$7:$E$380,4,FALSE)</f>
        <v>f</v>
      </c>
      <c r="O1219" s="4">
        <f t="shared" ref="O1219:O1282" si="81">IFERROR((30/J1219*I1219)/K1219/Q1219,0)</f>
        <v>1.0585071840864666</v>
      </c>
      <c r="P1219" s="4">
        <f>VLOOKUP(A1219,RESULTS!$A:$M,13,FALSE)</f>
        <v>2</v>
      </c>
      <c r="Q1219" s="4">
        <v>2</v>
      </c>
      <c r="R1219" s="4" t="str">
        <f>IF(VLOOKUP(C1219,rosie!B:J,8,FALSE)=0,"x_x_x_x",VLOOKUP(C1219,rosie!B:J,8,FALSE))</f>
        <v>2_6_6_2023</v>
      </c>
    </row>
    <row r="1220" spans="1:18" x14ac:dyDescent="0.2">
      <c r="A1220" t="s">
        <v>242</v>
      </c>
      <c r="C1220">
        <f t="shared" si="79"/>
        <v>199</v>
      </c>
      <c r="D1220" t="str">
        <f t="shared" si="80"/>
        <v>199 (0)</v>
      </c>
      <c r="E1220">
        <v>9.9459999999999997</v>
      </c>
      <c r="F1220">
        <f t="shared" si="77"/>
        <v>9.9499999999999993</v>
      </c>
      <c r="G1220">
        <f>IFERROR(VLOOKUP(F1220,'rt.comb'!$A:$B,2,FALSE),F1220)</f>
        <v>9.9499999999999993</v>
      </c>
      <c r="H1220" t="str">
        <f>IFERROR(VLOOKUP(G1220,compounds!$A:$D,4,FALSE),"")</f>
        <v/>
      </c>
      <c r="I1220">
        <v>4154260292</v>
      </c>
      <c r="J1220" s="4">
        <f t="shared" si="78"/>
        <v>87889929</v>
      </c>
      <c r="K1220" s="4">
        <f>VLOOKUP($C1220,rosie!$B$7:$D$380,2,FALSE)</f>
        <v>21.03</v>
      </c>
      <c r="L1220" s="4">
        <f>VLOOKUP(C1220,rosie!$B$7:$F$66,5,FALSE)</f>
        <v>3.96</v>
      </c>
      <c r="M1220" s="4">
        <f>VLOOKUP($C1220,rosie!$B$7:$D$380,3,FALSE)</f>
        <v>0</v>
      </c>
      <c r="N1220" s="4" t="str">
        <f>VLOOKUP($C1220,rosie!$B$7:$E$380,4,FALSE)</f>
        <v>f</v>
      </c>
      <c r="O1220" s="4">
        <f t="shared" si="81"/>
        <v>33.713712364245637</v>
      </c>
      <c r="P1220" s="4">
        <f>VLOOKUP(A1220,RESULTS!$A:$M,13,FALSE)</f>
        <v>2</v>
      </c>
      <c r="Q1220" s="4">
        <v>2</v>
      </c>
      <c r="R1220" s="4" t="str">
        <f>IF(VLOOKUP(C1220,rosie!B:J,8,FALSE)=0,"x_x_x_x",VLOOKUP(C1220,rosie!B:J,8,FALSE))</f>
        <v>2_6_6_2023</v>
      </c>
    </row>
    <row r="1221" spans="1:18" x14ac:dyDescent="0.2">
      <c r="A1221" t="s">
        <v>242</v>
      </c>
      <c r="C1221">
        <f t="shared" si="79"/>
        <v>199</v>
      </c>
      <c r="D1221" t="str">
        <f t="shared" si="80"/>
        <v>199 (0)</v>
      </c>
      <c r="E1221">
        <v>10.38</v>
      </c>
      <c r="F1221">
        <f t="shared" si="77"/>
        <v>10.38</v>
      </c>
      <c r="G1221">
        <f>IFERROR(VLOOKUP(F1221,'rt.comb'!$A:$B,2,FALSE),F1221)</f>
        <v>10.38</v>
      </c>
      <c r="H1221" t="str">
        <f>IFERROR(VLOOKUP(G1221,compounds!$A:$D,4,FALSE),"")</f>
        <v/>
      </c>
      <c r="I1221">
        <v>490324350</v>
      </c>
      <c r="J1221" s="4">
        <f t="shared" si="78"/>
        <v>87889929</v>
      </c>
      <c r="K1221" s="4">
        <f>VLOOKUP($C1221,rosie!$B$7:$D$380,2,FALSE)</f>
        <v>21.03</v>
      </c>
      <c r="L1221" s="4">
        <f>VLOOKUP(C1221,rosie!$B$7:$F$66,5,FALSE)</f>
        <v>3.96</v>
      </c>
      <c r="M1221" s="4">
        <f>VLOOKUP($C1221,rosie!$B$7:$D$380,3,FALSE)</f>
        <v>0</v>
      </c>
      <c r="N1221" s="4" t="str">
        <f>VLOOKUP($C1221,rosie!$B$7:$E$380,4,FALSE)</f>
        <v>f</v>
      </c>
      <c r="O1221" s="4">
        <f t="shared" si="81"/>
        <v>3.979205186761972</v>
      </c>
      <c r="P1221" s="4">
        <f>VLOOKUP(A1221,RESULTS!$A:$M,13,FALSE)</f>
        <v>2</v>
      </c>
      <c r="Q1221" s="4">
        <v>2</v>
      </c>
      <c r="R1221" s="4" t="str">
        <f>IF(VLOOKUP(C1221,rosie!B:J,8,FALSE)=0,"x_x_x_x",VLOOKUP(C1221,rosie!B:J,8,FALSE))</f>
        <v>2_6_6_2023</v>
      </c>
    </row>
    <row r="1222" spans="1:18" x14ac:dyDescent="0.2">
      <c r="A1222" t="s">
        <v>242</v>
      </c>
      <c r="C1222">
        <f t="shared" si="79"/>
        <v>199</v>
      </c>
      <c r="D1222" t="str">
        <f t="shared" si="80"/>
        <v>199 (0)</v>
      </c>
      <c r="E1222">
        <v>10.484</v>
      </c>
      <c r="F1222">
        <f t="shared" si="77"/>
        <v>10.48</v>
      </c>
      <c r="G1222">
        <f>IFERROR(VLOOKUP(F1222,'rt.comb'!$A:$B,2,FALSE),F1222)</f>
        <v>10.48</v>
      </c>
      <c r="H1222" t="str">
        <f>IFERROR(VLOOKUP(G1222,compounds!$A:$D,4,FALSE),"")</f>
        <v>z3hex</v>
      </c>
      <c r="I1222">
        <v>138137452</v>
      </c>
      <c r="J1222" s="4">
        <f t="shared" si="78"/>
        <v>87889929</v>
      </c>
      <c r="K1222" s="4">
        <f>VLOOKUP($C1222,rosie!$B$7:$D$380,2,FALSE)</f>
        <v>21.03</v>
      </c>
      <c r="L1222" s="4">
        <f>VLOOKUP(C1222,rosie!$B$7:$F$66,5,FALSE)</f>
        <v>3.96</v>
      </c>
      <c r="M1222" s="4">
        <f>VLOOKUP($C1222,rosie!$B$7:$D$380,3,FALSE)</f>
        <v>0</v>
      </c>
      <c r="N1222" s="4" t="str">
        <f>VLOOKUP($C1222,rosie!$B$7:$E$380,4,FALSE)</f>
        <v>f</v>
      </c>
      <c r="O1222" s="4">
        <f t="shared" si="81"/>
        <v>1.1210482724027124</v>
      </c>
      <c r="P1222" s="4">
        <f>VLOOKUP(A1222,RESULTS!$A:$M,13,FALSE)</f>
        <v>2</v>
      </c>
      <c r="Q1222" s="4">
        <v>2</v>
      </c>
      <c r="R1222" s="4" t="str">
        <f>IF(VLOOKUP(C1222,rosie!B:J,8,FALSE)=0,"x_x_x_x",VLOOKUP(C1222,rosie!B:J,8,FALSE))</f>
        <v>2_6_6_2023</v>
      </c>
    </row>
    <row r="1223" spans="1:18" x14ac:dyDescent="0.2">
      <c r="A1223" t="s">
        <v>242</v>
      </c>
      <c r="C1223">
        <f t="shared" si="79"/>
        <v>199</v>
      </c>
      <c r="D1223" t="str">
        <f t="shared" si="80"/>
        <v>199 (0)</v>
      </c>
      <c r="E1223">
        <v>10.736000000000001</v>
      </c>
      <c r="F1223">
        <f t="shared" si="77"/>
        <v>10.74</v>
      </c>
      <c r="G1223">
        <f>IFERROR(VLOOKUP(F1223,'rt.comb'!$A:$B,2,FALSE),F1223)</f>
        <v>10.74</v>
      </c>
      <c r="H1223" t="str">
        <f>IFERROR(VLOOKUP(G1223,compounds!$A:$D,4,FALSE),"")</f>
        <v/>
      </c>
      <c r="I1223">
        <v>155662815</v>
      </c>
      <c r="J1223" s="4">
        <f t="shared" si="78"/>
        <v>87889929</v>
      </c>
      <c r="K1223" s="4">
        <f>VLOOKUP($C1223,rosie!$B$7:$D$380,2,FALSE)</f>
        <v>21.03</v>
      </c>
      <c r="L1223" s="4">
        <f>VLOOKUP(C1223,rosie!$B$7:$F$66,5,FALSE)</f>
        <v>3.96</v>
      </c>
      <c r="M1223" s="4">
        <f>VLOOKUP($C1223,rosie!$B$7:$D$380,3,FALSE)</f>
        <v>0</v>
      </c>
      <c r="N1223" s="4" t="str">
        <f>VLOOKUP($C1223,rosie!$B$7:$E$380,4,FALSE)</f>
        <v>f</v>
      </c>
      <c r="O1223" s="4">
        <f t="shared" si="81"/>
        <v>1.2632745667923067</v>
      </c>
      <c r="P1223" s="4">
        <f>VLOOKUP(A1223,RESULTS!$A:$M,13,FALSE)</f>
        <v>2</v>
      </c>
      <c r="Q1223" s="4">
        <v>2</v>
      </c>
      <c r="R1223" s="4" t="str">
        <f>IF(VLOOKUP(C1223,rosie!B:J,8,FALSE)=0,"x_x_x_x",VLOOKUP(C1223,rosie!B:J,8,FALSE))</f>
        <v>2_6_6_2023</v>
      </c>
    </row>
    <row r="1224" spans="1:18" x14ac:dyDescent="0.2">
      <c r="A1224" t="s">
        <v>242</v>
      </c>
      <c r="C1224">
        <f t="shared" si="79"/>
        <v>199</v>
      </c>
      <c r="D1224" t="str">
        <f t="shared" si="80"/>
        <v>199 (0)</v>
      </c>
      <c r="E1224">
        <v>11.237</v>
      </c>
      <c r="F1224">
        <f t="shared" si="77"/>
        <v>11.24</v>
      </c>
      <c r="G1224">
        <f>IFERROR(VLOOKUP(F1224,'rt.comb'!$A:$B,2,FALSE),F1224)</f>
        <v>11.24</v>
      </c>
      <c r="H1224" t="str">
        <f>IFERROR(VLOOKUP(G1224,compounds!$A:$D,4,FALSE),"")</f>
        <v/>
      </c>
      <c r="I1224">
        <v>10391559923</v>
      </c>
      <c r="J1224" s="4">
        <f t="shared" si="78"/>
        <v>87889929</v>
      </c>
      <c r="K1224" s="4">
        <f>VLOOKUP($C1224,rosie!$B$7:$D$380,2,FALSE)</f>
        <v>21.03</v>
      </c>
      <c r="L1224" s="4">
        <f>VLOOKUP(C1224,rosie!$B$7:$F$66,5,FALSE)</f>
        <v>3.96</v>
      </c>
      <c r="M1224" s="4">
        <f>VLOOKUP($C1224,rosie!$B$7:$D$380,3,FALSE)</f>
        <v>0</v>
      </c>
      <c r="N1224" s="4" t="str">
        <f>VLOOKUP($C1224,rosie!$B$7:$E$380,4,FALSE)</f>
        <v>f</v>
      </c>
      <c r="O1224" s="4">
        <f t="shared" si="81"/>
        <v>84.332236700358536</v>
      </c>
      <c r="P1224" s="4">
        <f>VLOOKUP(A1224,RESULTS!$A:$M,13,FALSE)</f>
        <v>2</v>
      </c>
      <c r="Q1224" s="4">
        <v>2</v>
      </c>
      <c r="R1224" s="4" t="str">
        <f>IF(VLOOKUP(C1224,rosie!B:J,8,FALSE)=0,"x_x_x_x",VLOOKUP(C1224,rosie!B:J,8,FALSE))</f>
        <v>2_6_6_2023</v>
      </c>
    </row>
    <row r="1225" spans="1:18" x14ac:dyDescent="0.2">
      <c r="A1225" t="s">
        <v>242</v>
      </c>
      <c r="C1225">
        <f t="shared" si="79"/>
        <v>199</v>
      </c>
      <c r="D1225" t="str">
        <f t="shared" si="80"/>
        <v>199 (0)</v>
      </c>
      <c r="E1225">
        <v>11.443</v>
      </c>
      <c r="F1225">
        <f t="shared" si="77"/>
        <v>11.44</v>
      </c>
      <c r="G1225">
        <f>IFERROR(VLOOKUP(F1225,'rt.comb'!$A:$B,2,FALSE),F1225)</f>
        <v>11.44</v>
      </c>
      <c r="H1225" t="str">
        <f>IFERROR(VLOOKUP(G1225,compounds!$A:$D,4,FALSE),"")</f>
        <v/>
      </c>
      <c r="I1225">
        <v>613822213</v>
      </c>
      <c r="J1225" s="4">
        <f t="shared" si="78"/>
        <v>87889929</v>
      </c>
      <c r="K1225" s="4">
        <f>VLOOKUP($C1225,rosie!$B$7:$D$380,2,FALSE)</f>
        <v>21.03</v>
      </c>
      <c r="L1225" s="4">
        <f>VLOOKUP(C1225,rosie!$B$7:$F$66,5,FALSE)</f>
        <v>3.96</v>
      </c>
      <c r="M1225" s="4">
        <f>VLOOKUP($C1225,rosie!$B$7:$D$380,3,FALSE)</f>
        <v>0</v>
      </c>
      <c r="N1225" s="4" t="str">
        <f>VLOOKUP($C1225,rosie!$B$7:$E$380,4,FALSE)</f>
        <v>f</v>
      </c>
      <c r="O1225" s="4">
        <f t="shared" si="81"/>
        <v>4.9814465337471248</v>
      </c>
      <c r="P1225" s="4">
        <f>VLOOKUP(A1225,RESULTS!$A:$M,13,FALSE)</f>
        <v>2</v>
      </c>
      <c r="Q1225" s="4">
        <v>2</v>
      </c>
      <c r="R1225" s="4" t="str">
        <f>IF(VLOOKUP(C1225,rosie!B:J,8,FALSE)=0,"x_x_x_x",VLOOKUP(C1225,rosie!B:J,8,FALSE))</f>
        <v>2_6_6_2023</v>
      </c>
    </row>
    <row r="1226" spans="1:18" x14ac:dyDescent="0.2">
      <c r="A1226" t="s">
        <v>242</v>
      </c>
      <c r="C1226">
        <f t="shared" si="79"/>
        <v>199</v>
      </c>
      <c r="D1226" t="str">
        <f t="shared" si="80"/>
        <v>199 (0)</v>
      </c>
      <c r="E1226">
        <v>11.773</v>
      </c>
      <c r="F1226">
        <f t="shared" si="77"/>
        <v>11.77</v>
      </c>
      <c r="G1226">
        <f>IFERROR(VLOOKUP(F1226,'rt.comb'!$A:$B,2,FALSE),F1226)</f>
        <v>11.76</v>
      </c>
      <c r="H1226" t="str">
        <f>IFERROR(VLOOKUP(G1226,compounds!$A:$D,4,FALSE),"")</f>
        <v>bocimene</v>
      </c>
      <c r="I1226">
        <v>1862962369</v>
      </c>
      <c r="J1226" s="4">
        <f t="shared" si="78"/>
        <v>87889929</v>
      </c>
      <c r="K1226" s="4">
        <f>VLOOKUP($C1226,rosie!$B$7:$D$380,2,FALSE)</f>
        <v>21.03</v>
      </c>
      <c r="L1226" s="4">
        <f>VLOOKUP(C1226,rosie!$B$7:$F$66,5,FALSE)</f>
        <v>3.96</v>
      </c>
      <c r="M1226" s="4">
        <f>VLOOKUP($C1226,rosie!$B$7:$D$380,3,FALSE)</f>
        <v>0</v>
      </c>
      <c r="N1226" s="4" t="str">
        <f>VLOOKUP($C1226,rosie!$B$7:$E$380,4,FALSE)</f>
        <v>f</v>
      </c>
      <c r="O1226" s="4">
        <f t="shared" si="81"/>
        <v>15.118787230263337</v>
      </c>
      <c r="P1226" s="4">
        <f>VLOOKUP(A1226,RESULTS!$A:$M,13,FALSE)</f>
        <v>2</v>
      </c>
      <c r="Q1226" s="4">
        <v>2</v>
      </c>
      <c r="R1226" s="4" t="str">
        <f>IF(VLOOKUP(C1226,rosie!B:J,8,FALSE)=0,"x_x_x_x",VLOOKUP(C1226,rosie!B:J,8,FALSE))</f>
        <v>2_6_6_2023</v>
      </c>
    </row>
    <row r="1227" spans="1:18" x14ac:dyDescent="0.2">
      <c r="A1227" t="s">
        <v>242</v>
      </c>
      <c r="C1227">
        <f t="shared" si="79"/>
        <v>199</v>
      </c>
      <c r="D1227" t="str">
        <f t="shared" si="80"/>
        <v>199 (0)</v>
      </c>
      <c r="E1227">
        <v>12.069000000000001</v>
      </c>
      <c r="F1227">
        <f t="shared" si="77"/>
        <v>12.07</v>
      </c>
      <c r="G1227">
        <f>IFERROR(VLOOKUP(F1227,'rt.comb'!$A:$B,2,FALSE),F1227)</f>
        <v>12.07</v>
      </c>
      <c r="H1227" t="str">
        <f>IFERROR(VLOOKUP(G1227,compounds!$A:$D,4,FALSE),"")</f>
        <v/>
      </c>
      <c r="I1227">
        <v>96697040</v>
      </c>
      <c r="J1227" s="4">
        <f t="shared" si="78"/>
        <v>87889929</v>
      </c>
      <c r="K1227" s="4">
        <f>VLOOKUP($C1227,rosie!$B$7:$D$380,2,FALSE)</f>
        <v>21.03</v>
      </c>
      <c r="L1227" s="4">
        <f>VLOOKUP(C1227,rosie!$B$7:$F$66,5,FALSE)</f>
        <v>3.96</v>
      </c>
      <c r="M1227" s="4">
        <f>VLOOKUP($C1227,rosie!$B$7:$D$380,3,FALSE)</f>
        <v>0</v>
      </c>
      <c r="N1227" s="4" t="str">
        <f>VLOOKUP($C1227,rosie!$B$7:$E$380,4,FALSE)</f>
        <v>f</v>
      </c>
      <c r="O1227" s="4">
        <f t="shared" si="81"/>
        <v>0.78474047457061813</v>
      </c>
      <c r="P1227" s="4">
        <f>VLOOKUP(A1227,RESULTS!$A:$M,13,FALSE)</f>
        <v>2</v>
      </c>
      <c r="Q1227" s="4">
        <v>2</v>
      </c>
      <c r="R1227" s="4" t="str">
        <f>IF(VLOOKUP(C1227,rosie!B:J,8,FALSE)=0,"x_x_x_x",VLOOKUP(C1227,rosie!B:J,8,FALSE))</f>
        <v>2_6_6_2023</v>
      </c>
    </row>
    <row r="1228" spans="1:18" x14ac:dyDescent="0.2">
      <c r="A1228" t="s">
        <v>242</v>
      </c>
      <c r="C1228">
        <f t="shared" si="79"/>
        <v>199</v>
      </c>
      <c r="D1228" t="str">
        <f t="shared" si="80"/>
        <v>199 (0)</v>
      </c>
      <c r="E1228">
        <v>12.301</v>
      </c>
      <c r="F1228">
        <f t="shared" si="77"/>
        <v>12.3</v>
      </c>
      <c r="G1228">
        <f>IFERROR(VLOOKUP(F1228,'rt.comb'!$A:$B,2,FALSE),F1228)</f>
        <v>12.29</v>
      </c>
      <c r="H1228" t="str">
        <f>IFERROR(VLOOKUP(G1228,compounds!$A:$D,4,FALSE),"")</f>
        <v>acetophenone</v>
      </c>
      <c r="I1228">
        <v>53048811</v>
      </c>
      <c r="J1228" s="4">
        <f t="shared" si="78"/>
        <v>87889929</v>
      </c>
      <c r="K1228" s="4">
        <f>VLOOKUP($C1228,rosie!$B$7:$D$380,2,FALSE)</f>
        <v>21.03</v>
      </c>
      <c r="L1228" s="4">
        <f>VLOOKUP(C1228,rosie!$B$7:$F$66,5,FALSE)</f>
        <v>3.96</v>
      </c>
      <c r="M1228" s="4">
        <f>VLOOKUP($C1228,rosie!$B$7:$D$380,3,FALSE)</f>
        <v>0</v>
      </c>
      <c r="N1228" s="4" t="str">
        <f>VLOOKUP($C1228,rosie!$B$7:$E$380,4,FALSE)</f>
        <v>f</v>
      </c>
      <c r="O1228" s="4">
        <f t="shared" si="81"/>
        <v>0.43051523727662222</v>
      </c>
      <c r="P1228" s="4">
        <f>VLOOKUP(A1228,RESULTS!$A:$M,13,FALSE)</f>
        <v>2</v>
      </c>
      <c r="Q1228" s="4">
        <v>2</v>
      </c>
      <c r="R1228" s="4" t="str">
        <f>IF(VLOOKUP(C1228,rosie!B:J,8,FALSE)=0,"x_x_x_x",VLOOKUP(C1228,rosie!B:J,8,FALSE))</f>
        <v>2_6_6_2023</v>
      </c>
    </row>
    <row r="1229" spans="1:18" x14ac:dyDescent="0.2">
      <c r="A1229" t="s">
        <v>242</v>
      </c>
      <c r="C1229">
        <f t="shared" si="79"/>
        <v>199</v>
      </c>
      <c r="D1229" t="str">
        <f t="shared" si="80"/>
        <v>199 (0)</v>
      </c>
      <c r="E1229">
        <v>13.000999999999999</v>
      </c>
      <c r="F1229">
        <f t="shared" si="77"/>
        <v>13</v>
      </c>
      <c r="G1229">
        <f>IFERROR(VLOOKUP(F1229,'rt.comb'!$A:$B,2,FALSE),F1229)</f>
        <v>13</v>
      </c>
      <c r="H1229" t="str">
        <f>IFERROR(VLOOKUP(G1229,compounds!$A:$D,4,FALSE),"")</f>
        <v/>
      </c>
      <c r="I1229">
        <v>270618688</v>
      </c>
      <c r="J1229" s="4">
        <f t="shared" si="78"/>
        <v>87889929</v>
      </c>
      <c r="K1229" s="4">
        <f>VLOOKUP($C1229,rosie!$B$7:$D$380,2,FALSE)</f>
        <v>21.03</v>
      </c>
      <c r="L1229" s="4">
        <f>VLOOKUP(C1229,rosie!$B$7:$F$66,5,FALSE)</f>
        <v>3.96</v>
      </c>
      <c r="M1229" s="4">
        <f>VLOOKUP($C1229,rosie!$B$7:$D$380,3,FALSE)</f>
        <v>0</v>
      </c>
      <c r="N1229" s="4" t="str">
        <f>VLOOKUP($C1229,rosie!$B$7:$E$380,4,FALSE)</f>
        <v>f</v>
      </c>
      <c r="O1229" s="4">
        <f t="shared" si="81"/>
        <v>2.1961937785148136</v>
      </c>
      <c r="P1229" s="4">
        <f>VLOOKUP(A1229,RESULTS!$A:$M,13,FALSE)</f>
        <v>2</v>
      </c>
      <c r="Q1229" s="4">
        <v>2</v>
      </c>
      <c r="R1229" s="4" t="str">
        <f>IF(VLOOKUP(C1229,rosie!B:J,8,FALSE)=0,"x_x_x_x",VLOOKUP(C1229,rosie!B:J,8,FALSE))</f>
        <v>2_6_6_2023</v>
      </c>
    </row>
    <row r="1230" spans="1:18" x14ac:dyDescent="0.2">
      <c r="A1230" t="s">
        <v>242</v>
      </c>
      <c r="C1230">
        <f t="shared" si="79"/>
        <v>199</v>
      </c>
      <c r="D1230" t="str">
        <f t="shared" si="80"/>
        <v>199 (0)</v>
      </c>
      <c r="E1230">
        <v>13.175000000000001</v>
      </c>
      <c r="F1230">
        <f t="shared" si="77"/>
        <v>13.18</v>
      </c>
      <c r="G1230">
        <f>IFERROR(VLOOKUP(F1230,'rt.comb'!$A:$B,2,FALSE),F1230)</f>
        <v>13.18</v>
      </c>
      <c r="H1230" t="str">
        <f>IFERROR(VLOOKUP(G1230,compounds!$A:$D,4,FALSE),"")</f>
        <v/>
      </c>
      <c r="I1230">
        <v>20004578</v>
      </c>
      <c r="J1230" s="4">
        <f t="shared" si="78"/>
        <v>87889929</v>
      </c>
      <c r="K1230" s="4">
        <f>VLOOKUP($C1230,rosie!$B$7:$D$380,2,FALSE)</f>
        <v>21.03</v>
      </c>
      <c r="L1230" s="4">
        <f>VLOOKUP(C1230,rosie!$B$7:$F$66,5,FALSE)</f>
        <v>3.96</v>
      </c>
      <c r="M1230" s="4">
        <f>VLOOKUP($C1230,rosie!$B$7:$D$380,3,FALSE)</f>
        <v>0</v>
      </c>
      <c r="N1230" s="4" t="str">
        <f>VLOOKUP($C1230,rosie!$B$7:$E$380,4,FALSE)</f>
        <v>f</v>
      </c>
      <c r="O1230" s="4">
        <f t="shared" si="81"/>
        <v>0.16234625210145986</v>
      </c>
      <c r="P1230" s="4">
        <f>VLOOKUP(A1230,RESULTS!$A:$M,13,FALSE)</f>
        <v>2</v>
      </c>
      <c r="Q1230" s="4">
        <v>2</v>
      </c>
      <c r="R1230" s="4" t="str">
        <f>IF(VLOOKUP(C1230,rosie!B:J,8,FALSE)=0,"x_x_x_x",VLOOKUP(C1230,rosie!B:J,8,FALSE))</f>
        <v>2_6_6_2023</v>
      </c>
    </row>
    <row r="1231" spans="1:18" x14ac:dyDescent="0.2">
      <c r="A1231" t="s">
        <v>242</v>
      </c>
      <c r="C1231">
        <f t="shared" si="79"/>
        <v>199</v>
      </c>
      <c r="D1231" t="str">
        <f t="shared" si="80"/>
        <v>199 (0)</v>
      </c>
      <c r="E1231">
        <v>13.289</v>
      </c>
      <c r="F1231">
        <f t="shared" si="77"/>
        <v>13.29</v>
      </c>
      <c r="G1231">
        <f>IFERROR(VLOOKUP(F1231,'rt.comb'!$A:$B,2,FALSE),F1231)</f>
        <v>13.29</v>
      </c>
      <c r="H1231" t="str">
        <f>IFERROR(VLOOKUP(G1231,compounds!$A:$D,4,FALSE),"")</f>
        <v/>
      </c>
      <c r="I1231">
        <v>39851479</v>
      </c>
      <c r="J1231" s="4">
        <f t="shared" si="78"/>
        <v>87889929</v>
      </c>
      <c r="K1231" s="4">
        <f>VLOOKUP($C1231,rosie!$B$7:$D$380,2,FALSE)</f>
        <v>21.03</v>
      </c>
      <c r="L1231" s="4">
        <f>VLOOKUP(C1231,rosie!$B$7:$F$66,5,FALSE)</f>
        <v>3.96</v>
      </c>
      <c r="M1231" s="4">
        <f>VLOOKUP($C1231,rosie!$B$7:$D$380,3,FALSE)</f>
        <v>0</v>
      </c>
      <c r="N1231" s="4" t="str">
        <f>VLOOKUP($C1231,rosie!$B$7:$E$380,4,FALSE)</f>
        <v>f</v>
      </c>
      <c r="O1231" s="4">
        <f t="shared" si="81"/>
        <v>0.32341288360844367</v>
      </c>
      <c r="P1231" s="4">
        <f>VLOOKUP(A1231,RESULTS!$A:$M,13,FALSE)</f>
        <v>2</v>
      </c>
      <c r="Q1231" s="4">
        <v>2</v>
      </c>
      <c r="R1231" s="4" t="str">
        <f>IF(VLOOKUP(C1231,rosie!B:J,8,FALSE)=0,"x_x_x_x",VLOOKUP(C1231,rosie!B:J,8,FALSE))</f>
        <v>2_6_6_2023</v>
      </c>
    </row>
    <row r="1232" spans="1:18" x14ac:dyDescent="0.2">
      <c r="A1232" t="s">
        <v>242</v>
      </c>
      <c r="C1232">
        <f t="shared" si="79"/>
        <v>199</v>
      </c>
      <c r="D1232" t="str">
        <f t="shared" si="80"/>
        <v>199 (0)</v>
      </c>
      <c r="E1232">
        <v>13.366</v>
      </c>
      <c r="F1232">
        <f t="shared" si="77"/>
        <v>13.37</v>
      </c>
      <c r="G1232">
        <f>IFERROR(VLOOKUP(F1232,'rt.comb'!$A:$B,2,FALSE),F1232)</f>
        <v>13.37</v>
      </c>
      <c r="H1232" t="str">
        <f>IFERROR(VLOOKUP(G1232,compounds!$A:$D,4,FALSE),"")</f>
        <v/>
      </c>
      <c r="I1232">
        <v>23215330</v>
      </c>
      <c r="J1232" s="4">
        <f t="shared" si="78"/>
        <v>87889929</v>
      </c>
      <c r="K1232" s="4">
        <f>VLOOKUP($C1232,rosie!$B$7:$D$380,2,FALSE)</f>
        <v>21.03</v>
      </c>
      <c r="L1232" s="4">
        <f>VLOOKUP(C1232,rosie!$B$7:$F$66,5,FALSE)</f>
        <v>3.96</v>
      </c>
      <c r="M1232" s="4">
        <f>VLOOKUP($C1232,rosie!$B$7:$D$380,3,FALSE)</f>
        <v>0</v>
      </c>
      <c r="N1232" s="4" t="str">
        <f>VLOOKUP($C1232,rosie!$B$7:$E$380,4,FALSE)</f>
        <v>f</v>
      </c>
      <c r="O1232" s="4">
        <f t="shared" si="81"/>
        <v>0.18840296540114887</v>
      </c>
      <c r="P1232" s="4">
        <f>VLOOKUP(A1232,RESULTS!$A:$M,13,FALSE)</f>
        <v>2</v>
      </c>
      <c r="Q1232" s="4">
        <v>2</v>
      </c>
      <c r="R1232" s="4" t="str">
        <f>IF(VLOOKUP(C1232,rosie!B:J,8,FALSE)=0,"x_x_x_x",VLOOKUP(C1232,rosie!B:J,8,FALSE))</f>
        <v>2_6_6_2023</v>
      </c>
    </row>
    <row r="1233" spans="1:18" x14ac:dyDescent="0.2">
      <c r="A1233" t="s">
        <v>242</v>
      </c>
      <c r="C1233">
        <f t="shared" si="79"/>
        <v>199</v>
      </c>
      <c r="D1233" t="str">
        <f t="shared" si="80"/>
        <v>199 (0)</v>
      </c>
      <c r="E1233">
        <v>13.442</v>
      </c>
      <c r="F1233">
        <f t="shared" si="77"/>
        <v>13.44</v>
      </c>
      <c r="G1233">
        <f>IFERROR(VLOOKUP(F1233,'rt.comb'!$A:$B,2,FALSE),F1233)</f>
        <v>13.44</v>
      </c>
      <c r="H1233" t="str">
        <f>IFERROR(VLOOKUP(G1233,compounds!$A:$D,4,FALSE),"")</f>
        <v/>
      </c>
      <c r="I1233">
        <v>45370733</v>
      </c>
      <c r="J1233" s="4">
        <f t="shared" si="78"/>
        <v>87889929</v>
      </c>
      <c r="K1233" s="4">
        <f>VLOOKUP($C1233,rosie!$B$7:$D$380,2,FALSE)</f>
        <v>21.03</v>
      </c>
      <c r="L1233" s="4">
        <f>VLOOKUP(C1233,rosie!$B$7:$F$66,5,FALSE)</f>
        <v>3.96</v>
      </c>
      <c r="M1233" s="4">
        <f>VLOOKUP($C1233,rosie!$B$7:$D$380,3,FALSE)</f>
        <v>0</v>
      </c>
      <c r="N1233" s="4" t="str">
        <f>VLOOKUP($C1233,rosie!$B$7:$E$380,4,FALSE)</f>
        <v>f</v>
      </c>
      <c r="O1233" s="4">
        <f t="shared" si="81"/>
        <v>0.36820414095443676</v>
      </c>
      <c r="P1233" s="4">
        <f>VLOOKUP(A1233,RESULTS!$A:$M,13,FALSE)</f>
        <v>2</v>
      </c>
      <c r="Q1233" s="4">
        <v>2</v>
      </c>
      <c r="R1233" s="4" t="str">
        <f>IF(VLOOKUP(C1233,rosie!B:J,8,FALSE)=0,"x_x_x_x",VLOOKUP(C1233,rosie!B:J,8,FALSE))</f>
        <v>2_6_6_2023</v>
      </c>
    </row>
    <row r="1234" spans="1:18" x14ac:dyDescent="0.2">
      <c r="A1234" t="s">
        <v>242</v>
      </c>
      <c r="C1234">
        <f t="shared" si="79"/>
        <v>199</v>
      </c>
      <c r="D1234" t="str">
        <f t="shared" si="80"/>
        <v>199 (0)</v>
      </c>
      <c r="E1234">
        <v>13.516</v>
      </c>
      <c r="F1234">
        <f t="shared" si="77"/>
        <v>13.52</v>
      </c>
      <c r="G1234">
        <f>IFERROR(VLOOKUP(F1234,'rt.comb'!$A:$B,2,FALSE),F1234)</f>
        <v>13.51</v>
      </c>
      <c r="H1234" t="str">
        <f>IFERROR(VLOOKUP(G1234,compounds!$A:$D,4,FALSE),"")</f>
        <v>nonanal</v>
      </c>
      <c r="I1234">
        <v>125430265</v>
      </c>
      <c r="J1234" s="4">
        <f t="shared" si="78"/>
        <v>87889929</v>
      </c>
      <c r="K1234" s="4">
        <f>VLOOKUP($C1234,rosie!$B$7:$D$380,2,FALSE)</f>
        <v>21.03</v>
      </c>
      <c r="L1234" s="4">
        <f>VLOOKUP(C1234,rosie!$B$7:$F$66,5,FALSE)</f>
        <v>3.96</v>
      </c>
      <c r="M1234" s="4">
        <f>VLOOKUP($C1234,rosie!$B$7:$D$380,3,FALSE)</f>
        <v>0</v>
      </c>
      <c r="N1234" s="4" t="str">
        <f>VLOOKUP($C1234,rosie!$B$7:$E$380,4,FALSE)</f>
        <v>f</v>
      </c>
      <c r="O1234" s="4">
        <f t="shared" si="81"/>
        <v>1.0179236684144457</v>
      </c>
      <c r="P1234" s="4">
        <f>VLOOKUP(A1234,RESULTS!$A:$M,13,FALSE)</f>
        <v>2</v>
      </c>
      <c r="Q1234" s="4">
        <v>2</v>
      </c>
      <c r="R1234" s="4" t="str">
        <f>IF(VLOOKUP(C1234,rosie!B:J,8,FALSE)=0,"x_x_x_x",VLOOKUP(C1234,rosie!B:J,8,FALSE))</f>
        <v>2_6_6_2023</v>
      </c>
    </row>
    <row r="1235" spans="1:18" x14ac:dyDescent="0.2">
      <c r="A1235" t="s">
        <v>242</v>
      </c>
      <c r="C1235">
        <f t="shared" si="79"/>
        <v>199</v>
      </c>
      <c r="D1235" t="str">
        <f t="shared" si="80"/>
        <v>199 (0)</v>
      </c>
      <c r="E1235">
        <v>13.775</v>
      </c>
      <c r="F1235">
        <f t="shared" si="77"/>
        <v>13.78</v>
      </c>
      <c r="G1235">
        <f>IFERROR(VLOOKUP(F1235,'rt.comb'!$A:$B,2,FALSE),F1235)</f>
        <v>13.78</v>
      </c>
      <c r="H1235" t="str">
        <f>IFERROR(VLOOKUP(G1235,compounds!$A:$D,4,FALSE),"")</f>
        <v/>
      </c>
      <c r="I1235">
        <v>124856319</v>
      </c>
      <c r="J1235" s="4">
        <f t="shared" si="78"/>
        <v>87889929</v>
      </c>
      <c r="K1235" s="4">
        <f>VLOOKUP($C1235,rosie!$B$7:$D$380,2,FALSE)</f>
        <v>21.03</v>
      </c>
      <c r="L1235" s="4">
        <f>VLOOKUP(C1235,rosie!$B$7:$F$66,5,FALSE)</f>
        <v>3.96</v>
      </c>
      <c r="M1235" s="4">
        <f>VLOOKUP($C1235,rosie!$B$7:$D$380,3,FALSE)</f>
        <v>0</v>
      </c>
      <c r="N1235" s="4" t="str">
        <f>VLOOKUP($C1235,rosie!$B$7:$E$380,4,FALSE)</f>
        <v>f</v>
      </c>
      <c r="O1235" s="4">
        <f t="shared" si="81"/>
        <v>1.0132658354919706</v>
      </c>
      <c r="P1235" s="4">
        <f>VLOOKUP(A1235,RESULTS!$A:$M,13,FALSE)</f>
        <v>2</v>
      </c>
      <c r="Q1235" s="4">
        <v>2</v>
      </c>
      <c r="R1235" s="4" t="str">
        <f>IF(VLOOKUP(C1235,rosie!B:J,8,FALSE)=0,"x_x_x_x",VLOOKUP(C1235,rosie!B:J,8,FALSE))</f>
        <v>2_6_6_2023</v>
      </c>
    </row>
    <row r="1236" spans="1:18" x14ac:dyDescent="0.2">
      <c r="A1236" t="s">
        <v>242</v>
      </c>
      <c r="C1236">
        <f t="shared" si="79"/>
        <v>199</v>
      </c>
      <c r="D1236" t="str">
        <f t="shared" si="80"/>
        <v>199 (0)</v>
      </c>
      <c r="E1236">
        <v>13.893000000000001</v>
      </c>
      <c r="F1236">
        <f t="shared" si="77"/>
        <v>13.89</v>
      </c>
      <c r="G1236">
        <f>IFERROR(VLOOKUP(F1236,'rt.comb'!$A:$B,2,FALSE),F1236)</f>
        <v>13.89</v>
      </c>
      <c r="H1236" t="str">
        <f>IFERROR(VLOOKUP(G1236,compounds!$A:$D,4,FALSE),"")</f>
        <v>edimethylnonatriene</v>
      </c>
      <c r="I1236">
        <v>279800347</v>
      </c>
      <c r="J1236" s="4">
        <f t="shared" si="78"/>
        <v>87889929</v>
      </c>
      <c r="K1236" s="4">
        <f>VLOOKUP($C1236,rosie!$B$7:$D$380,2,FALSE)</f>
        <v>21.03</v>
      </c>
      <c r="L1236" s="4">
        <f>VLOOKUP(C1236,rosie!$B$7:$F$66,5,FALSE)</f>
        <v>3.96</v>
      </c>
      <c r="M1236" s="4">
        <f>VLOOKUP($C1236,rosie!$B$7:$D$380,3,FALSE)</f>
        <v>0</v>
      </c>
      <c r="N1236" s="4" t="str">
        <f>VLOOKUP($C1236,rosie!$B$7:$E$380,4,FALSE)</f>
        <v>f</v>
      </c>
      <c r="O1236" s="4">
        <f t="shared" si="81"/>
        <v>2.2707071187474162</v>
      </c>
      <c r="P1236" s="4">
        <f>VLOOKUP(A1236,RESULTS!$A:$M,13,FALSE)</f>
        <v>2</v>
      </c>
      <c r="Q1236" s="4">
        <v>2</v>
      </c>
      <c r="R1236" s="4" t="str">
        <f>IF(VLOOKUP(C1236,rosie!B:J,8,FALSE)=0,"x_x_x_x",VLOOKUP(C1236,rosie!B:J,8,FALSE))</f>
        <v>2_6_6_2023</v>
      </c>
    </row>
    <row r="1237" spans="1:18" x14ac:dyDescent="0.2">
      <c r="A1237" t="s">
        <v>242</v>
      </c>
      <c r="C1237">
        <f t="shared" si="79"/>
        <v>199</v>
      </c>
      <c r="D1237" t="str">
        <f t="shared" si="80"/>
        <v>199 (0)</v>
      </c>
      <c r="E1237">
        <v>13.988</v>
      </c>
      <c r="F1237">
        <f t="shared" ref="F1237:F1300" si="82">ROUND(E1237,2)</f>
        <v>13.99</v>
      </c>
      <c r="G1237">
        <f>IFERROR(VLOOKUP(F1237,'rt.comb'!$A:$B,2,FALSE),F1237)</f>
        <v>13.99</v>
      </c>
      <c r="H1237" t="str">
        <f>IFERROR(VLOOKUP(G1237,compounds!$A:$D,4,FALSE),"")</f>
        <v/>
      </c>
      <c r="I1237">
        <v>114140495</v>
      </c>
      <c r="J1237" s="4">
        <f t="shared" si="78"/>
        <v>87889929</v>
      </c>
      <c r="K1237" s="4">
        <f>VLOOKUP($C1237,rosie!$B$7:$D$380,2,FALSE)</f>
        <v>21.03</v>
      </c>
      <c r="L1237" s="4">
        <f>VLOOKUP(C1237,rosie!$B$7:$F$66,5,FALSE)</f>
        <v>3.96</v>
      </c>
      <c r="M1237" s="4">
        <f>VLOOKUP($C1237,rosie!$B$7:$D$380,3,FALSE)</f>
        <v>0</v>
      </c>
      <c r="N1237" s="4" t="str">
        <f>VLOOKUP($C1237,rosie!$B$7:$E$380,4,FALSE)</f>
        <v>f</v>
      </c>
      <c r="O1237" s="4">
        <f t="shared" si="81"/>
        <v>0.92630204827392104</v>
      </c>
      <c r="P1237" s="4">
        <f>VLOOKUP(A1237,RESULTS!$A:$M,13,FALSE)</f>
        <v>2</v>
      </c>
      <c r="Q1237" s="4">
        <v>2</v>
      </c>
      <c r="R1237" s="4" t="str">
        <f>IF(VLOOKUP(C1237,rosie!B:J,8,FALSE)=0,"x_x_x_x",VLOOKUP(C1237,rosie!B:J,8,FALSE))</f>
        <v>2_6_6_2023</v>
      </c>
    </row>
    <row r="1238" spans="1:18" x14ac:dyDescent="0.2">
      <c r="A1238" t="s">
        <v>242</v>
      </c>
      <c r="C1238">
        <f t="shared" si="79"/>
        <v>199</v>
      </c>
      <c r="D1238" t="str">
        <f t="shared" si="80"/>
        <v>199 (0)</v>
      </c>
      <c r="E1238">
        <v>14.173</v>
      </c>
      <c r="F1238">
        <f t="shared" si="82"/>
        <v>14.17</v>
      </c>
      <c r="G1238">
        <f>IFERROR(VLOOKUP(F1238,'rt.comb'!$A:$B,2,FALSE),F1238)</f>
        <v>14.17</v>
      </c>
      <c r="H1238" t="str">
        <f>IFERROR(VLOOKUP(G1238,compounds!$A:$D,4,FALSE),"")</f>
        <v/>
      </c>
      <c r="I1238">
        <v>76540345</v>
      </c>
      <c r="J1238" s="4">
        <f t="shared" si="78"/>
        <v>87889929</v>
      </c>
      <c r="K1238" s="4">
        <f>VLOOKUP($C1238,rosie!$B$7:$D$380,2,FALSE)</f>
        <v>21.03</v>
      </c>
      <c r="L1238" s="4">
        <f>VLOOKUP(C1238,rosie!$B$7:$F$66,5,FALSE)</f>
        <v>3.96</v>
      </c>
      <c r="M1238" s="4">
        <f>VLOOKUP($C1238,rosie!$B$7:$D$380,3,FALSE)</f>
        <v>0</v>
      </c>
      <c r="N1238" s="4" t="str">
        <f>VLOOKUP($C1238,rosie!$B$7:$E$380,4,FALSE)</f>
        <v>f</v>
      </c>
      <c r="O1238" s="4">
        <f t="shared" si="81"/>
        <v>0.6211597238043568</v>
      </c>
      <c r="P1238" s="4">
        <f>VLOOKUP(A1238,RESULTS!$A:$M,13,FALSE)</f>
        <v>2</v>
      </c>
      <c r="Q1238" s="4">
        <v>2</v>
      </c>
      <c r="R1238" s="4" t="str">
        <f>IF(VLOOKUP(C1238,rosie!B:J,8,FALSE)=0,"x_x_x_x",VLOOKUP(C1238,rosie!B:J,8,FALSE))</f>
        <v>2_6_6_2023</v>
      </c>
    </row>
    <row r="1239" spans="1:18" x14ac:dyDescent="0.2">
      <c r="A1239" t="s">
        <v>242</v>
      </c>
      <c r="C1239">
        <f t="shared" si="79"/>
        <v>199</v>
      </c>
      <c r="D1239" t="str">
        <f t="shared" si="80"/>
        <v>199 (0)</v>
      </c>
      <c r="E1239">
        <v>14.285</v>
      </c>
      <c r="F1239">
        <f t="shared" si="82"/>
        <v>14.29</v>
      </c>
      <c r="G1239">
        <f>IFERROR(VLOOKUP(F1239,'rt.comb'!$A:$B,2,FALSE),F1239)</f>
        <v>14.29</v>
      </c>
      <c r="H1239" t="str">
        <f>IFERROR(VLOOKUP(G1239,compounds!$A:$D,4,FALSE),"")</f>
        <v/>
      </c>
      <c r="I1239">
        <v>140537273</v>
      </c>
      <c r="J1239" s="4">
        <f t="shared" si="78"/>
        <v>87889929</v>
      </c>
      <c r="K1239" s="4">
        <f>VLOOKUP($C1239,rosie!$B$7:$D$380,2,FALSE)</f>
        <v>21.03</v>
      </c>
      <c r="L1239" s="4">
        <f>VLOOKUP(C1239,rosie!$B$7:$F$66,5,FALSE)</f>
        <v>3.96</v>
      </c>
      <c r="M1239" s="4">
        <f>VLOOKUP($C1239,rosie!$B$7:$D$380,3,FALSE)</f>
        <v>0</v>
      </c>
      <c r="N1239" s="4" t="str">
        <f>VLOOKUP($C1239,rosie!$B$7:$E$380,4,FALSE)</f>
        <v>f</v>
      </c>
      <c r="O1239" s="4">
        <f t="shared" si="81"/>
        <v>1.1405239116821002</v>
      </c>
      <c r="P1239" s="4">
        <f>VLOOKUP(A1239,RESULTS!$A:$M,13,FALSE)</f>
        <v>2</v>
      </c>
      <c r="Q1239" s="4">
        <v>2</v>
      </c>
      <c r="R1239" s="4" t="str">
        <f>IF(VLOOKUP(C1239,rosie!B:J,8,FALSE)=0,"x_x_x_x",VLOOKUP(C1239,rosie!B:J,8,FALSE))</f>
        <v>2_6_6_2023</v>
      </c>
    </row>
    <row r="1240" spans="1:18" x14ac:dyDescent="0.2">
      <c r="A1240" t="s">
        <v>242</v>
      </c>
      <c r="C1240">
        <f t="shared" si="79"/>
        <v>199</v>
      </c>
      <c r="D1240" t="str">
        <f t="shared" si="80"/>
        <v>199 (0)</v>
      </c>
      <c r="E1240">
        <v>14.385999999999999</v>
      </c>
      <c r="F1240">
        <f t="shared" si="82"/>
        <v>14.39</v>
      </c>
      <c r="G1240">
        <f>IFERROR(VLOOKUP(F1240,'rt.comb'!$A:$B,2,FALSE),F1240)</f>
        <v>14.39</v>
      </c>
      <c r="H1240" t="str">
        <f>IFERROR(VLOOKUP(G1240,compounds!$A:$D,4,FALSE),"")</f>
        <v/>
      </c>
      <c r="I1240">
        <v>314064325</v>
      </c>
      <c r="J1240" s="4">
        <f t="shared" si="78"/>
        <v>87889929</v>
      </c>
      <c r="K1240" s="4">
        <f>VLOOKUP($C1240,rosie!$B$7:$D$380,2,FALSE)</f>
        <v>21.03</v>
      </c>
      <c r="L1240" s="4">
        <f>VLOOKUP(C1240,rosie!$B$7:$F$66,5,FALSE)</f>
        <v>3.96</v>
      </c>
      <c r="M1240" s="4">
        <f>VLOOKUP($C1240,rosie!$B$7:$D$380,3,FALSE)</f>
        <v>0</v>
      </c>
      <c r="N1240" s="4" t="str">
        <f>VLOOKUP($C1240,rosie!$B$7:$E$380,4,FALSE)</f>
        <v>f</v>
      </c>
      <c r="O1240" s="4">
        <f t="shared" si="81"/>
        <v>2.5487748895540223</v>
      </c>
      <c r="P1240" s="4">
        <f>VLOOKUP(A1240,RESULTS!$A:$M,13,FALSE)</f>
        <v>2</v>
      </c>
      <c r="Q1240" s="4">
        <v>2</v>
      </c>
      <c r="R1240" s="4" t="str">
        <f>IF(VLOOKUP(C1240,rosie!B:J,8,FALSE)=0,"x_x_x_x",VLOOKUP(C1240,rosie!B:J,8,FALSE))</f>
        <v>2_6_6_2023</v>
      </c>
    </row>
    <row r="1241" spans="1:18" x14ac:dyDescent="0.2">
      <c r="A1241" t="s">
        <v>242</v>
      </c>
      <c r="C1241">
        <f t="shared" si="79"/>
        <v>199</v>
      </c>
      <c r="D1241" t="str">
        <f t="shared" si="80"/>
        <v>199 (0)</v>
      </c>
      <c r="E1241">
        <v>14.529</v>
      </c>
      <c r="F1241">
        <f t="shared" si="82"/>
        <v>14.53</v>
      </c>
      <c r="G1241">
        <f>IFERROR(VLOOKUP(F1241,'rt.comb'!$A:$B,2,FALSE),F1241)</f>
        <v>14.53</v>
      </c>
      <c r="H1241" t="str">
        <f>IFERROR(VLOOKUP(G1241,compounds!$A:$D,4,FALSE),"")</f>
        <v/>
      </c>
      <c r="I1241">
        <v>59607941</v>
      </c>
      <c r="J1241" s="4">
        <f t="shared" si="78"/>
        <v>87889929</v>
      </c>
      <c r="K1241" s="4">
        <f>VLOOKUP($C1241,rosie!$B$7:$D$380,2,FALSE)</f>
        <v>21.03</v>
      </c>
      <c r="L1241" s="4">
        <f>VLOOKUP(C1241,rosie!$B$7:$F$66,5,FALSE)</f>
        <v>3.96</v>
      </c>
      <c r="M1241" s="4">
        <f>VLOOKUP($C1241,rosie!$B$7:$D$380,3,FALSE)</f>
        <v>0</v>
      </c>
      <c r="N1241" s="4" t="str">
        <f>VLOOKUP($C1241,rosie!$B$7:$E$380,4,FALSE)</f>
        <v>f</v>
      </c>
      <c r="O1241" s="4">
        <f t="shared" si="81"/>
        <v>0.48374556148272391</v>
      </c>
      <c r="P1241" s="4">
        <f>VLOOKUP(A1241,RESULTS!$A:$M,13,FALSE)</f>
        <v>2</v>
      </c>
      <c r="Q1241" s="4">
        <v>2</v>
      </c>
      <c r="R1241" s="4" t="str">
        <f>IF(VLOOKUP(C1241,rosie!B:J,8,FALSE)=0,"x_x_x_x",VLOOKUP(C1241,rosie!B:J,8,FALSE))</f>
        <v>2_6_6_2023</v>
      </c>
    </row>
    <row r="1242" spans="1:18" x14ac:dyDescent="0.2">
      <c r="A1242" t="s">
        <v>242</v>
      </c>
      <c r="C1242">
        <f t="shared" si="79"/>
        <v>199</v>
      </c>
      <c r="D1242" t="str">
        <f t="shared" si="80"/>
        <v>199 (0)</v>
      </c>
      <c r="E1242">
        <v>14.632999999999999</v>
      </c>
      <c r="F1242">
        <f t="shared" si="82"/>
        <v>14.63</v>
      </c>
      <c r="G1242">
        <f>IFERROR(VLOOKUP(F1242,'rt.comb'!$A:$B,2,FALSE),F1242)</f>
        <v>14.63</v>
      </c>
      <c r="H1242" t="str">
        <f>IFERROR(VLOOKUP(G1242,compounds!$A:$D,4,FALSE),"")</f>
        <v/>
      </c>
      <c r="I1242">
        <v>78116913</v>
      </c>
      <c r="J1242" s="4">
        <f t="shared" si="78"/>
        <v>87889929</v>
      </c>
      <c r="K1242" s="4">
        <f>VLOOKUP($C1242,rosie!$B$7:$D$380,2,FALSE)</f>
        <v>21.03</v>
      </c>
      <c r="L1242" s="4">
        <f>VLOOKUP(C1242,rosie!$B$7:$F$66,5,FALSE)</f>
        <v>3.96</v>
      </c>
      <c r="M1242" s="4">
        <f>VLOOKUP($C1242,rosie!$B$7:$D$380,3,FALSE)</f>
        <v>0</v>
      </c>
      <c r="N1242" s="4" t="str">
        <f>VLOOKUP($C1242,rosie!$B$7:$E$380,4,FALSE)</f>
        <v>f</v>
      </c>
      <c r="O1242" s="4">
        <f t="shared" si="81"/>
        <v>0.63395429042721152</v>
      </c>
      <c r="P1242" s="4">
        <f>VLOOKUP(A1242,RESULTS!$A:$M,13,FALSE)</f>
        <v>2</v>
      </c>
      <c r="Q1242" s="4">
        <v>2</v>
      </c>
      <c r="R1242" s="4" t="str">
        <f>IF(VLOOKUP(C1242,rosie!B:J,8,FALSE)=0,"x_x_x_x",VLOOKUP(C1242,rosie!B:J,8,FALSE))</f>
        <v>2_6_6_2023</v>
      </c>
    </row>
    <row r="1243" spans="1:18" x14ac:dyDescent="0.2">
      <c r="A1243" t="s">
        <v>242</v>
      </c>
      <c r="C1243">
        <f t="shared" si="79"/>
        <v>199</v>
      </c>
      <c r="D1243" t="str">
        <f t="shared" si="80"/>
        <v>199 (0)</v>
      </c>
      <c r="E1243">
        <v>14.861000000000001</v>
      </c>
      <c r="F1243">
        <f t="shared" si="82"/>
        <v>14.86</v>
      </c>
      <c r="G1243">
        <f>IFERROR(VLOOKUP(F1243,'rt.comb'!$A:$B,2,FALSE),F1243)</f>
        <v>14.86</v>
      </c>
      <c r="H1243" t="str">
        <f>IFERROR(VLOOKUP(G1243,compounds!$A:$D,4,FALSE),"")</f>
        <v/>
      </c>
      <c r="I1243">
        <v>22055265</v>
      </c>
      <c r="J1243" s="4">
        <f t="shared" si="78"/>
        <v>87889929</v>
      </c>
      <c r="K1243" s="4">
        <f>VLOOKUP($C1243,rosie!$B$7:$D$380,2,FALSE)</f>
        <v>21.03</v>
      </c>
      <c r="L1243" s="4">
        <f>VLOOKUP(C1243,rosie!$B$7:$F$66,5,FALSE)</f>
        <v>3.96</v>
      </c>
      <c r="M1243" s="4">
        <f>VLOOKUP($C1243,rosie!$B$7:$D$380,3,FALSE)</f>
        <v>0</v>
      </c>
      <c r="N1243" s="4" t="str">
        <f>VLOOKUP($C1243,rosie!$B$7:$E$380,4,FALSE)</f>
        <v>f</v>
      </c>
      <c r="O1243" s="4">
        <f t="shared" si="81"/>
        <v>0.17898851012275813</v>
      </c>
      <c r="P1243" s="4">
        <f>VLOOKUP(A1243,RESULTS!$A:$M,13,FALSE)</f>
        <v>2</v>
      </c>
      <c r="Q1243" s="4">
        <v>2</v>
      </c>
      <c r="R1243" s="4" t="str">
        <f>IF(VLOOKUP(C1243,rosie!B:J,8,FALSE)=0,"x_x_x_x",VLOOKUP(C1243,rosie!B:J,8,FALSE))</f>
        <v>2_6_6_2023</v>
      </c>
    </row>
    <row r="1244" spans="1:18" x14ac:dyDescent="0.2">
      <c r="A1244" t="s">
        <v>242</v>
      </c>
      <c r="C1244">
        <f t="shared" si="79"/>
        <v>199</v>
      </c>
      <c r="D1244" t="str">
        <f t="shared" si="80"/>
        <v>199 (0)</v>
      </c>
      <c r="E1244">
        <v>14.954000000000001</v>
      </c>
      <c r="F1244">
        <f t="shared" si="82"/>
        <v>14.95</v>
      </c>
      <c r="G1244">
        <f>IFERROR(VLOOKUP(F1244,'rt.comb'!$A:$B,2,FALSE),F1244)</f>
        <v>14.95</v>
      </c>
      <c r="H1244" t="str">
        <f>IFERROR(VLOOKUP(G1244,compounds!$A:$D,4,FALSE),"")</f>
        <v>benzene</v>
      </c>
      <c r="I1244">
        <v>291051742</v>
      </c>
      <c r="J1244" s="4">
        <f t="shared" si="78"/>
        <v>87889929</v>
      </c>
      <c r="K1244" s="4">
        <f>VLOOKUP($C1244,rosie!$B$7:$D$380,2,FALSE)</f>
        <v>21.03</v>
      </c>
      <c r="L1244" s="4">
        <f>VLOOKUP(C1244,rosie!$B$7:$F$66,5,FALSE)</f>
        <v>3.96</v>
      </c>
      <c r="M1244" s="4">
        <f>VLOOKUP($C1244,rosie!$B$7:$D$380,3,FALSE)</f>
        <v>0</v>
      </c>
      <c r="N1244" s="4" t="str">
        <f>VLOOKUP($C1244,rosie!$B$7:$E$380,4,FALSE)</f>
        <v>f</v>
      </c>
      <c r="O1244" s="4">
        <f t="shared" si="81"/>
        <v>2.3620173083031819</v>
      </c>
      <c r="P1244" s="4">
        <f>VLOOKUP(A1244,RESULTS!$A:$M,13,FALSE)</f>
        <v>2</v>
      </c>
      <c r="Q1244" s="4">
        <v>2</v>
      </c>
      <c r="R1244" s="4" t="str">
        <f>IF(VLOOKUP(C1244,rosie!B:J,8,FALSE)=0,"x_x_x_x",VLOOKUP(C1244,rosie!B:J,8,FALSE))</f>
        <v>2_6_6_2023</v>
      </c>
    </row>
    <row r="1245" spans="1:18" x14ac:dyDescent="0.2">
      <c r="A1245" t="s">
        <v>242</v>
      </c>
      <c r="C1245">
        <f t="shared" si="79"/>
        <v>199</v>
      </c>
      <c r="D1245" t="str">
        <f t="shared" si="80"/>
        <v>199 (0)</v>
      </c>
      <c r="E1245">
        <v>15.113</v>
      </c>
      <c r="F1245">
        <f t="shared" si="82"/>
        <v>15.11</v>
      </c>
      <c r="G1245">
        <f>IFERROR(VLOOKUP(F1245,'rt.comb'!$A:$B,2,FALSE),F1245)</f>
        <v>15.11</v>
      </c>
      <c r="H1245" t="str">
        <f>IFERROR(VLOOKUP(G1245,compounds!$A:$D,4,FALSE),"")</f>
        <v/>
      </c>
      <c r="I1245">
        <v>91430885</v>
      </c>
      <c r="J1245" s="4">
        <f t="shared" si="78"/>
        <v>87889929</v>
      </c>
      <c r="K1245" s="4">
        <f>VLOOKUP($C1245,rosie!$B$7:$D$380,2,FALSE)</f>
        <v>21.03</v>
      </c>
      <c r="L1245" s="4">
        <f>VLOOKUP(C1245,rosie!$B$7:$F$66,5,FALSE)</f>
        <v>3.96</v>
      </c>
      <c r="M1245" s="4">
        <f>VLOOKUP($C1245,rosie!$B$7:$D$380,3,FALSE)</f>
        <v>0</v>
      </c>
      <c r="N1245" s="4" t="str">
        <f>VLOOKUP($C1245,rosie!$B$7:$E$380,4,FALSE)</f>
        <v>f</v>
      </c>
      <c r="O1245" s="4">
        <f t="shared" si="81"/>
        <v>0.74200323076395736</v>
      </c>
      <c r="P1245" s="4">
        <f>VLOOKUP(A1245,RESULTS!$A:$M,13,FALSE)</f>
        <v>2</v>
      </c>
      <c r="Q1245" s="4">
        <v>2</v>
      </c>
      <c r="R1245" s="4" t="str">
        <f>IF(VLOOKUP(C1245,rosie!B:J,8,FALSE)=0,"x_x_x_x",VLOOKUP(C1245,rosie!B:J,8,FALSE))</f>
        <v>2_6_6_2023</v>
      </c>
    </row>
    <row r="1246" spans="1:18" x14ac:dyDescent="0.2">
      <c r="A1246" t="s">
        <v>242</v>
      </c>
      <c r="C1246">
        <f t="shared" si="79"/>
        <v>199</v>
      </c>
      <c r="D1246" t="str">
        <f t="shared" si="80"/>
        <v>199 (0)</v>
      </c>
      <c r="E1246">
        <v>15.459</v>
      </c>
      <c r="F1246">
        <f t="shared" si="82"/>
        <v>15.46</v>
      </c>
      <c r="G1246">
        <f>IFERROR(VLOOKUP(F1246,'rt.comb'!$A:$B,2,FALSE),F1246)</f>
        <v>15.46</v>
      </c>
      <c r="H1246" t="str">
        <f>IFERROR(VLOOKUP(G1246,compounds!$A:$D,4,FALSE),"")</f>
        <v/>
      </c>
      <c r="I1246">
        <v>62790244</v>
      </c>
      <c r="J1246" s="4">
        <f t="shared" si="78"/>
        <v>87889929</v>
      </c>
      <c r="K1246" s="4">
        <f>VLOOKUP($C1246,rosie!$B$7:$D$380,2,FALSE)</f>
        <v>21.03</v>
      </c>
      <c r="L1246" s="4">
        <f>VLOOKUP(C1246,rosie!$B$7:$F$66,5,FALSE)</f>
        <v>3.96</v>
      </c>
      <c r="M1246" s="4">
        <f>VLOOKUP($C1246,rosie!$B$7:$D$380,3,FALSE)</f>
        <v>0</v>
      </c>
      <c r="N1246" s="4" t="str">
        <f>VLOOKUP($C1246,rosie!$B$7:$E$380,4,FALSE)</f>
        <v>f</v>
      </c>
      <c r="O1246" s="4">
        <f t="shared" si="81"/>
        <v>0.50957139820376007</v>
      </c>
      <c r="P1246" s="4">
        <f>VLOOKUP(A1246,RESULTS!$A:$M,13,FALSE)</f>
        <v>2</v>
      </c>
      <c r="Q1246" s="4">
        <v>2</v>
      </c>
      <c r="R1246" s="4" t="str">
        <f>IF(VLOOKUP(C1246,rosie!B:J,8,FALSE)=0,"x_x_x_x",VLOOKUP(C1246,rosie!B:J,8,FALSE))</f>
        <v>2_6_6_2023</v>
      </c>
    </row>
    <row r="1247" spans="1:18" x14ac:dyDescent="0.2">
      <c r="A1247" t="s">
        <v>242</v>
      </c>
      <c r="C1247">
        <f t="shared" si="79"/>
        <v>199</v>
      </c>
      <c r="D1247" t="str">
        <f t="shared" si="80"/>
        <v>199 (0)</v>
      </c>
      <c r="E1247">
        <v>15.706</v>
      </c>
      <c r="F1247">
        <f t="shared" si="82"/>
        <v>15.71</v>
      </c>
      <c r="G1247">
        <f>IFERROR(VLOOKUP(F1247,'rt.comb'!$A:$B,2,FALSE),F1247)</f>
        <v>15.71</v>
      </c>
      <c r="H1247" t="str">
        <f>IFERROR(VLOOKUP(G1247,compounds!$A:$D,4,FALSE),"")</f>
        <v/>
      </c>
      <c r="I1247">
        <v>70825145</v>
      </c>
      <c r="J1247" s="4">
        <f t="shared" si="78"/>
        <v>87889929</v>
      </c>
      <c r="K1247" s="4">
        <f>VLOOKUP($C1247,rosie!$B$7:$D$380,2,FALSE)</f>
        <v>21.03</v>
      </c>
      <c r="L1247" s="4">
        <f>VLOOKUP(C1247,rosie!$B$7:$F$66,5,FALSE)</f>
        <v>3.96</v>
      </c>
      <c r="M1247" s="4">
        <f>VLOOKUP($C1247,rosie!$B$7:$D$380,3,FALSE)</f>
        <v>0</v>
      </c>
      <c r="N1247" s="4" t="str">
        <f>VLOOKUP($C1247,rosie!$B$7:$E$380,4,FALSE)</f>
        <v>f</v>
      </c>
      <c r="O1247" s="4">
        <f t="shared" si="81"/>
        <v>0.57477827551735661</v>
      </c>
      <c r="P1247" s="4">
        <f>VLOOKUP(A1247,RESULTS!$A:$M,13,FALSE)</f>
        <v>2</v>
      </c>
      <c r="Q1247" s="4">
        <v>2</v>
      </c>
      <c r="R1247" s="4" t="str">
        <f>IF(VLOOKUP(C1247,rosie!B:J,8,FALSE)=0,"x_x_x_x",VLOOKUP(C1247,rosie!B:J,8,FALSE))</f>
        <v>2_6_6_2023</v>
      </c>
    </row>
    <row r="1248" spans="1:18" x14ac:dyDescent="0.2">
      <c r="A1248" t="s">
        <v>242</v>
      </c>
      <c r="C1248">
        <f t="shared" si="79"/>
        <v>199</v>
      </c>
      <c r="D1248" t="str">
        <f t="shared" si="80"/>
        <v>199 (0)</v>
      </c>
      <c r="E1248">
        <v>15.93</v>
      </c>
      <c r="F1248">
        <f t="shared" si="82"/>
        <v>15.93</v>
      </c>
      <c r="G1248">
        <f>IFERROR(VLOOKUP(F1248,'rt.comb'!$A:$B,2,FALSE),F1248)</f>
        <v>15.93</v>
      </c>
      <c r="H1248" t="str">
        <f>IFERROR(VLOOKUP(G1248,compounds!$A:$D,4,FALSE),"")</f>
        <v/>
      </c>
      <c r="I1248">
        <v>35191350</v>
      </c>
      <c r="J1248" s="4">
        <f t="shared" si="78"/>
        <v>87889929</v>
      </c>
      <c r="K1248" s="4">
        <f>VLOOKUP($C1248,rosie!$B$7:$D$380,2,FALSE)</f>
        <v>21.03</v>
      </c>
      <c r="L1248" s="4">
        <f>VLOOKUP(C1248,rosie!$B$7:$F$66,5,FALSE)</f>
        <v>3.96</v>
      </c>
      <c r="M1248" s="4">
        <f>VLOOKUP($C1248,rosie!$B$7:$D$380,3,FALSE)</f>
        <v>0</v>
      </c>
      <c r="N1248" s="4" t="str">
        <f>VLOOKUP($C1248,rosie!$B$7:$E$380,4,FALSE)</f>
        <v>f</v>
      </c>
      <c r="O1248" s="4">
        <f t="shared" si="81"/>
        <v>0.28559381651993404</v>
      </c>
      <c r="P1248" s="4">
        <f>VLOOKUP(A1248,RESULTS!$A:$M,13,FALSE)</f>
        <v>2</v>
      </c>
      <c r="Q1248" s="4">
        <v>2</v>
      </c>
      <c r="R1248" s="4" t="str">
        <f>IF(VLOOKUP(C1248,rosie!B:J,8,FALSE)=0,"x_x_x_x",VLOOKUP(C1248,rosie!B:J,8,FALSE))</f>
        <v>2_6_6_2023</v>
      </c>
    </row>
    <row r="1249" spans="1:18" x14ac:dyDescent="0.2">
      <c r="A1249" t="s">
        <v>242</v>
      </c>
      <c r="C1249">
        <f t="shared" si="79"/>
        <v>199</v>
      </c>
      <c r="D1249" t="str">
        <f t="shared" si="80"/>
        <v>199 (0)</v>
      </c>
      <c r="E1249">
        <v>16.029</v>
      </c>
      <c r="F1249">
        <f t="shared" si="82"/>
        <v>16.03</v>
      </c>
      <c r="G1249">
        <f>IFERROR(VLOOKUP(F1249,'rt.comb'!$A:$B,2,FALSE),F1249)</f>
        <v>16.03</v>
      </c>
      <c r="H1249" t="str">
        <f>IFERROR(VLOOKUP(G1249,compounds!$A:$D,4,FALSE),"")</f>
        <v/>
      </c>
      <c r="I1249">
        <v>41229527</v>
      </c>
      <c r="J1249" s="4">
        <f t="shared" si="78"/>
        <v>87889929</v>
      </c>
      <c r="K1249" s="4">
        <f>VLOOKUP($C1249,rosie!$B$7:$D$380,2,FALSE)</f>
        <v>21.03</v>
      </c>
      <c r="L1249" s="4">
        <f>VLOOKUP(C1249,rosie!$B$7:$F$66,5,FALSE)</f>
        <v>3.96</v>
      </c>
      <c r="M1249" s="4">
        <f>VLOOKUP($C1249,rosie!$B$7:$D$380,3,FALSE)</f>
        <v>0</v>
      </c>
      <c r="N1249" s="4" t="str">
        <f>VLOOKUP($C1249,rosie!$B$7:$E$380,4,FALSE)</f>
        <v>f</v>
      </c>
      <c r="O1249" s="4">
        <f t="shared" si="81"/>
        <v>0.33459637010917931</v>
      </c>
      <c r="P1249" s="4">
        <f>VLOOKUP(A1249,RESULTS!$A:$M,13,FALSE)</f>
        <v>2</v>
      </c>
      <c r="Q1249" s="4">
        <v>2</v>
      </c>
      <c r="R1249" s="4" t="str">
        <f>IF(VLOOKUP(C1249,rosie!B:J,8,FALSE)=0,"x_x_x_x",VLOOKUP(C1249,rosie!B:J,8,FALSE))</f>
        <v>2_6_6_2023</v>
      </c>
    </row>
    <row r="1250" spans="1:18" x14ac:dyDescent="0.2">
      <c r="A1250" t="s">
        <v>242</v>
      </c>
      <c r="C1250">
        <f t="shared" si="79"/>
        <v>199</v>
      </c>
      <c r="D1250" t="str">
        <f t="shared" si="80"/>
        <v>199 (0)</v>
      </c>
      <c r="E1250">
        <v>16.103000000000002</v>
      </c>
      <c r="F1250">
        <f t="shared" si="82"/>
        <v>16.100000000000001</v>
      </c>
      <c r="G1250">
        <f>IFERROR(VLOOKUP(F1250,'rt.comb'!$A:$B,2,FALSE),F1250)</f>
        <v>16.100000000000001</v>
      </c>
      <c r="H1250" t="str">
        <f>IFERROR(VLOOKUP(G1250,compounds!$A:$D,4,FALSE),"")</f>
        <v/>
      </c>
      <c r="I1250">
        <v>48221877</v>
      </c>
      <c r="J1250" s="4">
        <f t="shared" si="78"/>
        <v>87889929</v>
      </c>
      <c r="K1250" s="4">
        <f>VLOOKUP($C1250,rosie!$B$7:$D$380,2,FALSE)</f>
        <v>21.03</v>
      </c>
      <c r="L1250" s="4">
        <f>VLOOKUP(C1250,rosie!$B$7:$F$66,5,FALSE)</f>
        <v>3.96</v>
      </c>
      <c r="M1250" s="4">
        <f>VLOOKUP($C1250,rosie!$B$7:$D$380,3,FALSE)</f>
        <v>0</v>
      </c>
      <c r="N1250" s="4" t="str">
        <f>VLOOKUP($C1250,rosie!$B$7:$E$380,4,FALSE)</f>
        <v>f</v>
      </c>
      <c r="O1250" s="4">
        <f t="shared" si="81"/>
        <v>0.3913424717206026</v>
      </c>
      <c r="P1250" s="4">
        <f>VLOOKUP(A1250,RESULTS!$A:$M,13,FALSE)</f>
        <v>2</v>
      </c>
      <c r="Q1250" s="4">
        <v>2</v>
      </c>
      <c r="R1250" s="4" t="str">
        <f>IF(VLOOKUP(C1250,rosie!B:J,8,FALSE)=0,"x_x_x_x",VLOOKUP(C1250,rosie!B:J,8,FALSE))</f>
        <v>2_6_6_2023</v>
      </c>
    </row>
    <row r="1251" spans="1:18" x14ac:dyDescent="0.2">
      <c r="A1251" t="s">
        <v>242</v>
      </c>
      <c r="C1251">
        <f t="shared" si="79"/>
        <v>199</v>
      </c>
      <c r="D1251" t="str">
        <f t="shared" si="80"/>
        <v>199 (0)</v>
      </c>
      <c r="E1251">
        <v>16.262</v>
      </c>
      <c r="F1251">
        <f t="shared" si="82"/>
        <v>16.260000000000002</v>
      </c>
      <c r="G1251">
        <f>IFERROR(VLOOKUP(F1251,'rt.comb'!$A:$B,2,FALSE),F1251)</f>
        <v>16.260000000000002</v>
      </c>
      <c r="H1251" t="str">
        <f>IFERROR(VLOOKUP(G1251,compounds!$A:$D,4,FALSE),"")</f>
        <v/>
      </c>
      <c r="I1251">
        <v>105898161</v>
      </c>
      <c r="J1251" s="4">
        <f t="shared" si="78"/>
        <v>87889929</v>
      </c>
      <c r="K1251" s="4">
        <f>VLOOKUP($C1251,rosie!$B$7:$D$380,2,FALSE)</f>
        <v>21.03</v>
      </c>
      <c r="L1251" s="4">
        <f>VLOOKUP(C1251,rosie!$B$7:$F$66,5,FALSE)</f>
        <v>3.96</v>
      </c>
      <c r="M1251" s="4">
        <f>VLOOKUP($C1251,rosie!$B$7:$D$380,3,FALSE)</f>
        <v>0</v>
      </c>
      <c r="N1251" s="4" t="str">
        <f>VLOOKUP($C1251,rosie!$B$7:$E$380,4,FALSE)</f>
        <v>f</v>
      </c>
      <c r="O1251" s="4">
        <f t="shared" si="81"/>
        <v>0.8594117577879915</v>
      </c>
      <c r="P1251" s="4">
        <f>VLOOKUP(A1251,RESULTS!$A:$M,13,FALSE)</f>
        <v>2</v>
      </c>
      <c r="Q1251" s="4">
        <v>2</v>
      </c>
      <c r="R1251" s="4" t="str">
        <f>IF(VLOOKUP(C1251,rosie!B:J,8,FALSE)=0,"x_x_x_x",VLOOKUP(C1251,rosie!B:J,8,FALSE))</f>
        <v>2_6_6_2023</v>
      </c>
    </row>
    <row r="1252" spans="1:18" x14ac:dyDescent="0.2">
      <c r="A1252" t="s">
        <v>242</v>
      </c>
      <c r="C1252">
        <f t="shared" si="79"/>
        <v>199</v>
      </c>
      <c r="D1252" t="str">
        <f t="shared" si="80"/>
        <v>199 (0)</v>
      </c>
      <c r="E1252">
        <v>16.361999999999998</v>
      </c>
      <c r="F1252">
        <f t="shared" si="82"/>
        <v>16.36</v>
      </c>
      <c r="G1252">
        <f>IFERROR(VLOOKUP(F1252,'rt.comb'!$A:$B,2,FALSE),F1252)</f>
        <v>16.36</v>
      </c>
      <c r="H1252" t="str">
        <f>IFERROR(VLOOKUP(G1252,compounds!$A:$D,4,FALSE),"")</f>
        <v>dodecane</v>
      </c>
      <c r="I1252">
        <v>200451540</v>
      </c>
      <c r="J1252" s="4">
        <f t="shared" si="78"/>
        <v>87889929</v>
      </c>
      <c r="K1252" s="4">
        <f>VLOOKUP($C1252,rosie!$B$7:$D$380,2,FALSE)</f>
        <v>21.03</v>
      </c>
      <c r="L1252" s="4">
        <f>VLOOKUP(C1252,rosie!$B$7:$F$66,5,FALSE)</f>
        <v>3.96</v>
      </c>
      <c r="M1252" s="4">
        <f>VLOOKUP($C1252,rosie!$B$7:$D$380,3,FALSE)</f>
        <v>0</v>
      </c>
      <c r="N1252" s="4" t="str">
        <f>VLOOKUP($C1252,rosie!$B$7:$E$380,4,FALSE)</f>
        <v>f</v>
      </c>
      <c r="O1252" s="4">
        <f t="shared" si="81"/>
        <v>1.6267554480262401</v>
      </c>
      <c r="P1252" s="4">
        <f>VLOOKUP(A1252,RESULTS!$A:$M,13,FALSE)</f>
        <v>2</v>
      </c>
      <c r="Q1252" s="4">
        <v>2</v>
      </c>
      <c r="R1252" s="4" t="str">
        <f>IF(VLOOKUP(C1252,rosie!B:J,8,FALSE)=0,"x_x_x_x",VLOOKUP(C1252,rosie!B:J,8,FALSE))</f>
        <v>2_6_6_2023</v>
      </c>
    </row>
    <row r="1253" spans="1:18" x14ac:dyDescent="0.2">
      <c r="A1253" t="s">
        <v>242</v>
      </c>
      <c r="C1253">
        <f t="shared" si="79"/>
        <v>199</v>
      </c>
      <c r="D1253" t="str">
        <f t="shared" si="80"/>
        <v>199 (0)</v>
      </c>
      <c r="E1253">
        <v>16.55</v>
      </c>
      <c r="F1253">
        <f t="shared" si="82"/>
        <v>16.55</v>
      </c>
      <c r="G1253">
        <f>IFERROR(VLOOKUP(F1253,'rt.comb'!$A:$B,2,FALSE),F1253)</f>
        <v>16.55</v>
      </c>
      <c r="H1253" t="str">
        <f>IFERROR(VLOOKUP(G1253,compounds!$A:$D,4,FALSE),"")</f>
        <v>decanal</v>
      </c>
      <c r="I1253">
        <v>113603292</v>
      </c>
      <c r="J1253" s="4">
        <f t="shared" si="78"/>
        <v>87889929</v>
      </c>
      <c r="K1253" s="4">
        <f>VLOOKUP($C1253,rosie!$B$7:$D$380,2,FALSE)</f>
        <v>21.03</v>
      </c>
      <c r="L1253" s="4">
        <f>VLOOKUP(C1253,rosie!$B$7:$F$66,5,FALSE)</f>
        <v>3.96</v>
      </c>
      <c r="M1253" s="4">
        <f>VLOOKUP($C1253,rosie!$B$7:$D$380,3,FALSE)</f>
        <v>0</v>
      </c>
      <c r="N1253" s="4" t="str">
        <f>VLOOKUP($C1253,rosie!$B$7:$E$380,4,FALSE)</f>
        <v>f</v>
      </c>
      <c r="O1253" s="4">
        <f t="shared" si="81"/>
        <v>0.92194240151368145</v>
      </c>
      <c r="P1253" s="4">
        <f>VLOOKUP(A1253,RESULTS!$A:$M,13,FALSE)</f>
        <v>2</v>
      </c>
      <c r="Q1253" s="4">
        <v>2</v>
      </c>
      <c r="R1253" s="4" t="str">
        <f>IF(VLOOKUP(C1253,rosie!B:J,8,FALSE)=0,"x_x_x_x",VLOOKUP(C1253,rosie!B:J,8,FALSE))</f>
        <v>2_6_6_2023</v>
      </c>
    </row>
    <row r="1254" spans="1:18" x14ac:dyDescent="0.2">
      <c r="A1254" t="s">
        <v>242</v>
      </c>
      <c r="C1254">
        <f t="shared" si="79"/>
        <v>199</v>
      </c>
      <c r="D1254" t="str">
        <f t="shared" si="80"/>
        <v>199 (0)</v>
      </c>
      <c r="E1254">
        <v>16.736000000000001</v>
      </c>
      <c r="F1254">
        <f t="shared" si="82"/>
        <v>16.739999999999998</v>
      </c>
      <c r="G1254">
        <f>IFERROR(VLOOKUP(F1254,'rt.comb'!$A:$B,2,FALSE),F1254)</f>
        <v>16.739999999999998</v>
      </c>
      <c r="H1254" t="str">
        <f>IFERROR(VLOOKUP(G1254,compounds!$A:$D,4,FALSE),"")</f>
        <v/>
      </c>
      <c r="I1254">
        <v>33273962</v>
      </c>
      <c r="J1254" s="4">
        <f t="shared" si="78"/>
        <v>87889929</v>
      </c>
      <c r="K1254" s="4">
        <f>VLOOKUP($C1254,rosie!$B$7:$D$380,2,FALSE)</f>
        <v>21.03</v>
      </c>
      <c r="L1254" s="4">
        <f>VLOOKUP(C1254,rosie!$B$7:$F$66,5,FALSE)</f>
        <v>3.96</v>
      </c>
      <c r="M1254" s="4">
        <f>VLOOKUP($C1254,rosie!$B$7:$D$380,3,FALSE)</f>
        <v>0</v>
      </c>
      <c r="N1254" s="4" t="str">
        <f>VLOOKUP($C1254,rosie!$B$7:$E$380,4,FALSE)</f>
        <v>f</v>
      </c>
      <c r="O1254" s="4">
        <f t="shared" si="81"/>
        <v>0.27003334053167211</v>
      </c>
      <c r="P1254" s="4">
        <f>VLOOKUP(A1254,RESULTS!$A:$M,13,FALSE)</f>
        <v>2</v>
      </c>
      <c r="Q1254" s="4">
        <v>2</v>
      </c>
      <c r="R1254" s="4" t="str">
        <f>IF(VLOOKUP(C1254,rosie!B:J,8,FALSE)=0,"x_x_x_x",VLOOKUP(C1254,rosie!B:J,8,FALSE))</f>
        <v>2_6_6_2023</v>
      </c>
    </row>
    <row r="1255" spans="1:18" x14ac:dyDescent="0.2">
      <c r="A1255" t="s">
        <v>242</v>
      </c>
      <c r="C1255">
        <f t="shared" si="79"/>
        <v>199</v>
      </c>
      <c r="D1255" t="str">
        <f t="shared" si="80"/>
        <v>199 (0)</v>
      </c>
      <c r="E1255">
        <v>16.843</v>
      </c>
      <c r="F1255">
        <f t="shared" si="82"/>
        <v>16.84</v>
      </c>
      <c r="G1255">
        <f>IFERROR(VLOOKUP(F1255,'rt.comb'!$A:$B,2,FALSE),F1255)</f>
        <v>16.84</v>
      </c>
      <c r="H1255" t="str">
        <f>IFERROR(VLOOKUP(G1255,compounds!$A:$D,4,FALSE),"")</f>
        <v/>
      </c>
      <c r="I1255">
        <v>90139542</v>
      </c>
      <c r="J1255" s="4">
        <f t="shared" si="78"/>
        <v>87889929</v>
      </c>
      <c r="K1255" s="4">
        <f>VLOOKUP($C1255,rosie!$B$7:$D$380,2,FALSE)</f>
        <v>21.03</v>
      </c>
      <c r="L1255" s="4">
        <f>VLOOKUP(C1255,rosie!$B$7:$F$66,5,FALSE)</f>
        <v>3.96</v>
      </c>
      <c r="M1255" s="4">
        <f>VLOOKUP($C1255,rosie!$B$7:$D$380,3,FALSE)</f>
        <v>0</v>
      </c>
      <c r="N1255" s="4" t="str">
        <f>VLOOKUP($C1255,rosie!$B$7:$E$380,4,FALSE)</f>
        <v>f</v>
      </c>
      <c r="O1255" s="4">
        <f t="shared" si="81"/>
        <v>0.73152339478703965</v>
      </c>
      <c r="P1255" s="4">
        <f>VLOOKUP(A1255,RESULTS!$A:$M,13,FALSE)</f>
        <v>2</v>
      </c>
      <c r="Q1255" s="4">
        <v>2</v>
      </c>
      <c r="R1255" s="4" t="str">
        <f>IF(VLOOKUP(C1255,rosie!B:J,8,FALSE)=0,"x_x_x_x",VLOOKUP(C1255,rosie!B:J,8,FALSE))</f>
        <v>2_6_6_2023</v>
      </c>
    </row>
    <row r="1256" spans="1:18" x14ac:dyDescent="0.2">
      <c r="A1256" t="s">
        <v>242</v>
      </c>
      <c r="C1256">
        <f t="shared" si="79"/>
        <v>199</v>
      </c>
      <c r="D1256" t="str">
        <f t="shared" si="80"/>
        <v>199 (0)</v>
      </c>
      <c r="E1256">
        <v>16.928999999999998</v>
      </c>
      <c r="F1256">
        <f t="shared" si="82"/>
        <v>16.93</v>
      </c>
      <c r="G1256">
        <f>IFERROR(VLOOKUP(F1256,'rt.comb'!$A:$B,2,FALSE),F1256)</f>
        <v>16.93</v>
      </c>
      <c r="H1256" t="str">
        <f>IFERROR(VLOOKUP(G1256,compounds!$A:$D,4,FALSE),"")</f>
        <v/>
      </c>
      <c r="I1256">
        <v>191977427</v>
      </c>
      <c r="J1256" s="4">
        <f t="shared" si="78"/>
        <v>87889929</v>
      </c>
      <c r="K1256" s="4">
        <f>VLOOKUP($C1256,rosie!$B$7:$D$380,2,FALSE)</f>
        <v>21.03</v>
      </c>
      <c r="L1256" s="4">
        <f>VLOOKUP(C1256,rosie!$B$7:$F$66,5,FALSE)</f>
        <v>3.96</v>
      </c>
      <c r="M1256" s="4">
        <f>VLOOKUP($C1256,rosie!$B$7:$D$380,3,FALSE)</f>
        <v>0</v>
      </c>
      <c r="N1256" s="4" t="str">
        <f>VLOOKUP($C1256,rosie!$B$7:$E$380,4,FALSE)</f>
        <v>f</v>
      </c>
      <c r="O1256" s="4">
        <f t="shared" si="81"/>
        <v>1.5579841655010973</v>
      </c>
      <c r="P1256" s="4">
        <f>VLOOKUP(A1256,RESULTS!$A:$M,13,FALSE)</f>
        <v>2</v>
      </c>
      <c r="Q1256" s="4">
        <v>2</v>
      </c>
      <c r="R1256" s="4" t="str">
        <f>IF(VLOOKUP(C1256,rosie!B:J,8,FALSE)=0,"x_x_x_x",VLOOKUP(C1256,rosie!B:J,8,FALSE))</f>
        <v>2_6_6_2023</v>
      </c>
    </row>
    <row r="1257" spans="1:18" x14ac:dyDescent="0.2">
      <c r="A1257" t="s">
        <v>242</v>
      </c>
      <c r="C1257">
        <f t="shared" si="79"/>
        <v>199</v>
      </c>
      <c r="D1257" t="str">
        <f t="shared" si="80"/>
        <v>199 (0)</v>
      </c>
      <c r="E1257">
        <v>17.190999999999999</v>
      </c>
      <c r="F1257">
        <f t="shared" si="82"/>
        <v>17.190000000000001</v>
      </c>
      <c r="G1257">
        <f>IFERROR(VLOOKUP(F1257,'rt.comb'!$A:$B,2,FALSE),F1257)</f>
        <v>17.190000000000001</v>
      </c>
      <c r="H1257" t="str">
        <f>IFERROR(VLOOKUP(G1257,compounds!$A:$D,4,FALSE),"")</f>
        <v/>
      </c>
      <c r="I1257">
        <v>137308514</v>
      </c>
      <c r="J1257" s="4">
        <f t="shared" si="78"/>
        <v>87889929</v>
      </c>
      <c r="K1257" s="4">
        <f>VLOOKUP($C1257,rosie!$B$7:$D$380,2,FALSE)</f>
        <v>21.03</v>
      </c>
      <c r="L1257" s="4">
        <f>VLOOKUP(C1257,rosie!$B$7:$F$66,5,FALSE)</f>
        <v>3.96</v>
      </c>
      <c r="M1257" s="4">
        <f>VLOOKUP($C1257,rosie!$B$7:$D$380,3,FALSE)</f>
        <v>0</v>
      </c>
      <c r="N1257" s="4" t="str">
        <f>VLOOKUP($C1257,rosie!$B$7:$E$380,4,FALSE)</f>
        <v>f</v>
      </c>
      <c r="O1257" s="4">
        <f t="shared" si="81"/>
        <v>1.1143210633846328</v>
      </c>
      <c r="P1257" s="4">
        <f>VLOOKUP(A1257,RESULTS!$A:$M,13,FALSE)</f>
        <v>2</v>
      </c>
      <c r="Q1257" s="4">
        <v>2</v>
      </c>
      <c r="R1257" s="4" t="str">
        <f>IF(VLOOKUP(C1257,rosie!B:J,8,FALSE)=0,"x_x_x_x",VLOOKUP(C1257,rosie!B:J,8,FALSE))</f>
        <v>2_6_6_2023</v>
      </c>
    </row>
    <row r="1258" spans="1:18" x14ac:dyDescent="0.2">
      <c r="A1258" t="s">
        <v>242</v>
      </c>
      <c r="C1258">
        <f t="shared" si="79"/>
        <v>199</v>
      </c>
      <c r="D1258" t="str">
        <f t="shared" si="80"/>
        <v>199 (0)</v>
      </c>
      <c r="E1258">
        <v>17.436</v>
      </c>
      <c r="F1258">
        <f t="shared" si="82"/>
        <v>17.440000000000001</v>
      </c>
      <c r="G1258">
        <f>IFERROR(VLOOKUP(F1258,'rt.comb'!$A:$B,2,FALSE),F1258)</f>
        <v>17.43</v>
      </c>
      <c r="H1258" t="str">
        <f>IFERROR(VLOOKUP(G1258,compounds!$A:$D,4,FALSE),"")</f>
        <v>cisthreehexiso</v>
      </c>
      <c r="I1258">
        <v>53875222</v>
      </c>
      <c r="J1258" s="4">
        <f t="shared" si="78"/>
        <v>87889929</v>
      </c>
      <c r="K1258" s="4">
        <f>VLOOKUP($C1258,rosie!$B$7:$D$380,2,FALSE)</f>
        <v>21.03</v>
      </c>
      <c r="L1258" s="4">
        <f>VLOOKUP(C1258,rosie!$B$7:$F$66,5,FALSE)</f>
        <v>3.96</v>
      </c>
      <c r="M1258" s="4">
        <f>VLOOKUP($C1258,rosie!$B$7:$D$380,3,FALSE)</f>
        <v>0</v>
      </c>
      <c r="N1258" s="4" t="str">
        <f>VLOOKUP($C1258,rosie!$B$7:$E$380,4,FALSE)</f>
        <v>f</v>
      </c>
      <c r="O1258" s="4">
        <f t="shared" si="81"/>
        <v>0.43722193853997399</v>
      </c>
      <c r="P1258" s="4">
        <f>VLOOKUP(A1258,RESULTS!$A:$M,13,FALSE)</f>
        <v>2</v>
      </c>
      <c r="Q1258" s="4">
        <v>2</v>
      </c>
      <c r="R1258" s="4" t="str">
        <f>IF(VLOOKUP(C1258,rosie!B:J,8,FALSE)=0,"x_x_x_x",VLOOKUP(C1258,rosie!B:J,8,FALSE))</f>
        <v>2_6_6_2023</v>
      </c>
    </row>
    <row r="1259" spans="1:18" x14ac:dyDescent="0.2">
      <c r="A1259" t="s">
        <v>242</v>
      </c>
      <c r="C1259">
        <f t="shared" si="79"/>
        <v>199</v>
      </c>
      <c r="D1259" t="str">
        <f t="shared" si="80"/>
        <v>199 (0)</v>
      </c>
      <c r="E1259">
        <v>17.591999999999999</v>
      </c>
      <c r="F1259">
        <f t="shared" si="82"/>
        <v>17.59</v>
      </c>
      <c r="G1259">
        <f>IFERROR(VLOOKUP(F1259,'rt.comb'!$A:$B,2,FALSE),F1259)</f>
        <v>17.59</v>
      </c>
      <c r="H1259" t="str">
        <f>IFERROR(VLOOKUP(G1259,compounds!$A:$D,4,FALSE),"")</f>
        <v/>
      </c>
      <c r="I1259">
        <v>60636457</v>
      </c>
      <c r="J1259" s="4">
        <f t="shared" si="78"/>
        <v>87889929</v>
      </c>
      <c r="K1259" s="4">
        <f>VLOOKUP($C1259,rosie!$B$7:$D$380,2,FALSE)</f>
        <v>21.03</v>
      </c>
      <c r="L1259" s="4">
        <f>VLOOKUP(C1259,rosie!$B$7:$F$66,5,FALSE)</f>
        <v>3.96</v>
      </c>
      <c r="M1259" s="4">
        <f>VLOOKUP($C1259,rosie!$B$7:$D$380,3,FALSE)</f>
        <v>0</v>
      </c>
      <c r="N1259" s="4" t="str">
        <f>VLOOKUP($C1259,rosie!$B$7:$E$380,4,FALSE)</f>
        <v>f</v>
      </c>
      <c r="O1259" s="4">
        <f t="shared" si="81"/>
        <v>0.49209243677428888</v>
      </c>
      <c r="P1259" s="4">
        <f>VLOOKUP(A1259,RESULTS!$A:$M,13,FALSE)</f>
        <v>2</v>
      </c>
      <c r="Q1259" s="4">
        <v>2</v>
      </c>
      <c r="R1259" s="4" t="str">
        <f>IF(VLOOKUP(C1259,rosie!B:J,8,FALSE)=0,"x_x_x_x",VLOOKUP(C1259,rosie!B:J,8,FALSE))</f>
        <v>2_6_6_2023</v>
      </c>
    </row>
    <row r="1260" spans="1:18" x14ac:dyDescent="0.2">
      <c r="A1260" t="s">
        <v>242</v>
      </c>
      <c r="C1260">
        <f t="shared" si="79"/>
        <v>199</v>
      </c>
      <c r="D1260" t="str">
        <f t="shared" si="80"/>
        <v>199 (0)</v>
      </c>
      <c r="E1260">
        <v>17.649000000000001</v>
      </c>
      <c r="F1260">
        <f t="shared" si="82"/>
        <v>17.649999999999999</v>
      </c>
      <c r="G1260">
        <f>IFERROR(VLOOKUP(F1260,'rt.comb'!$A:$B,2,FALSE),F1260)</f>
        <v>17.649999999999999</v>
      </c>
      <c r="H1260" t="str">
        <f>IFERROR(VLOOKUP(G1260,compounds!$A:$D,4,FALSE),"")</f>
        <v/>
      </c>
      <c r="I1260">
        <v>55034575</v>
      </c>
      <c r="J1260" s="4">
        <f t="shared" si="78"/>
        <v>87889929</v>
      </c>
      <c r="K1260" s="4">
        <f>VLOOKUP($C1260,rosie!$B$7:$D$380,2,FALSE)</f>
        <v>21.03</v>
      </c>
      <c r="L1260" s="4">
        <f>VLOOKUP(C1260,rosie!$B$7:$F$66,5,FALSE)</f>
        <v>3.96</v>
      </c>
      <c r="M1260" s="4">
        <f>VLOOKUP($C1260,rosie!$B$7:$D$380,3,FALSE)</f>
        <v>0</v>
      </c>
      <c r="N1260" s="4" t="str">
        <f>VLOOKUP($C1260,rosie!$B$7:$E$380,4,FALSE)</f>
        <v>f</v>
      </c>
      <c r="O1260" s="4">
        <f t="shared" si="81"/>
        <v>0.44663061561442086</v>
      </c>
      <c r="P1260" s="4">
        <f>VLOOKUP(A1260,RESULTS!$A:$M,13,FALSE)</f>
        <v>2</v>
      </c>
      <c r="Q1260" s="4">
        <v>2</v>
      </c>
      <c r="R1260" s="4" t="str">
        <f>IF(VLOOKUP(C1260,rosie!B:J,8,FALSE)=0,"x_x_x_x",VLOOKUP(C1260,rosie!B:J,8,FALSE))</f>
        <v>2_6_6_2023</v>
      </c>
    </row>
    <row r="1261" spans="1:18" x14ac:dyDescent="0.2">
      <c r="A1261" t="s">
        <v>242</v>
      </c>
      <c r="C1261">
        <f t="shared" si="79"/>
        <v>199</v>
      </c>
      <c r="D1261" t="str">
        <f t="shared" si="80"/>
        <v>199 (0)</v>
      </c>
      <c r="E1261">
        <v>18.183</v>
      </c>
      <c r="F1261">
        <f t="shared" si="82"/>
        <v>18.18</v>
      </c>
      <c r="G1261">
        <f>IFERROR(VLOOKUP(F1261,'rt.comb'!$A:$B,2,FALSE),F1261)</f>
        <v>18.18</v>
      </c>
      <c r="H1261" t="str">
        <f>IFERROR(VLOOKUP(G1261,compounds!$A:$D,4,FALSE),"")</f>
        <v>methylacetophenone</v>
      </c>
      <c r="I1261">
        <v>36288584</v>
      </c>
      <c r="J1261" s="4">
        <f t="shared" si="78"/>
        <v>87889929</v>
      </c>
      <c r="K1261" s="4">
        <f>VLOOKUP($C1261,rosie!$B$7:$D$380,2,FALSE)</f>
        <v>21.03</v>
      </c>
      <c r="L1261" s="4">
        <f>VLOOKUP(C1261,rosie!$B$7:$F$66,5,FALSE)</f>
        <v>3.96</v>
      </c>
      <c r="M1261" s="4">
        <f>VLOOKUP($C1261,rosie!$B$7:$D$380,3,FALSE)</f>
        <v>0</v>
      </c>
      <c r="N1261" s="4" t="str">
        <f>VLOOKUP($C1261,rosie!$B$7:$E$380,4,FALSE)</f>
        <v>f</v>
      </c>
      <c r="O1261" s="4">
        <f t="shared" si="81"/>
        <v>0.294498369646638</v>
      </c>
      <c r="P1261" s="4">
        <f>VLOOKUP(A1261,RESULTS!$A:$M,13,FALSE)</f>
        <v>2</v>
      </c>
      <c r="Q1261" s="4">
        <v>2</v>
      </c>
      <c r="R1261" s="4" t="str">
        <f>IF(VLOOKUP(C1261,rosie!B:J,8,FALSE)=0,"x_x_x_x",VLOOKUP(C1261,rosie!B:J,8,FALSE))</f>
        <v>2_6_6_2023</v>
      </c>
    </row>
    <row r="1262" spans="1:18" x14ac:dyDescent="0.2">
      <c r="A1262" t="s">
        <v>242</v>
      </c>
      <c r="C1262">
        <f t="shared" si="79"/>
        <v>199</v>
      </c>
      <c r="D1262" t="str">
        <f t="shared" si="80"/>
        <v>199 (0)</v>
      </c>
      <c r="E1262">
        <v>18.434999999999999</v>
      </c>
      <c r="F1262">
        <f t="shared" si="82"/>
        <v>18.440000000000001</v>
      </c>
      <c r="G1262">
        <f>IFERROR(VLOOKUP(F1262,'rt.comb'!$A:$B,2,FALSE),F1262)</f>
        <v>18.440000000000001</v>
      </c>
      <c r="H1262" t="str">
        <f>IFERROR(VLOOKUP(G1262,compounds!$A:$D,4,FALSE),"")</f>
        <v/>
      </c>
      <c r="I1262">
        <v>116142103</v>
      </c>
      <c r="J1262" s="4">
        <f t="shared" si="78"/>
        <v>87889929</v>
      </c>
      <c r="K1262" s="4">
        <f>VLOOKUP($C1262,rosie!$B$7:$D$380,2,FALSE)</f>
        <v>21.03</v>
      </c>
      <c r="L1262" s="4">
        <f>VLOOKUP(C1262,rosie!$B$7:$F$66,5,FALSE)</f>
        <v>3.96</v>
      </c>
      <c r="M1262" s="4">
        <f>VLOOKUP($C1262,rosie!$B$7:$D$380,3,FALSE)</f>
        <v>0</v>
      </c>
      <c r="N1262" s="4" t="str">
        <f>VLOOKUP($C1262,rosie!$B$7:$E$380,4,FALSE)</f>
        <v>f</v>
      </c>
      <c r="O1262" s="4">
        <f t="shared" si="81"/>
        <v>0.94254600788038212</v>
      </c>
      <c r="P1262" s="4">
        <f>VLOOKUP(A1262,RESULTS!$A:$M,13,FALSE)</f>
        <v>2</v>
      </c>
      <c r="Q1262" s="4">
        <v>2</v>
      </c>
      <c r="R1262" s="4" t="str">
        <f>IF(VLOOKUP(C1262,rosie!B:J,8,FALSE)=0,"x_x_x_x",VLOOKUP(C1262,rosie!B:J,8,FALSE))</f>
        <v>2_6_6_2023</v>
      </c>
    </row>
    <row r="1263" spans="1:18" x14ac:dyDescent="0.2">
      <c r="A1263" t="s">
        <v>242</v>
      </c>
      <c r="C1263">
        <f t="shared" si="79"/>
        <v>199</v>
      </c>
      <c r="D1263" t="str">
        <f t="shared" si="80"/>
        <v>199 (0)</v>
      </c>
      <c r="E1263">
        <v>18.681999999999999</v>
      </c>
      <c r="F1263">
        <f t="shared" si="82"/>
        <v>18.68</v>
      </c>
      <c r="G1263">
        <f>IFERROR(VLOOKUP(F1263,'rt.comb'!$A:$B,2,FALSE),F1263)</f>
        <v>18.690000000000001</v>
      </c>
      <c r="H1263" t="str">
        <f>IFERROR(VLOOKUP(G1263,compounds!$A:$D,4,FALSE),"")</f>
        <v/>
      </c>
      <c r="I1263">
        <v>64315673</v>
      </c>
      <c r="J1263" s="4">
        <f t="shared" si="78"/>
        <v>87889929</v>
      </c>
      <c r="K1263" s="4">
        <f>VLOOKUP($C1263,rosie!$B$7:$D$380,2,FALSE)</f>
        <v>21.03</v>
      </c>
      <c r="L1263" s="4">
        <f>VLOOKUP(C1263,rosie!$B$7:$F$66,5,FALSE)</f>
        <v>3.96</v>
      </c>
      <c r="M1263" s="4">
        <f>VLOOKUP($C1263,rosie!$B$7:$D$380,3,FALSE)</f>
        <v>0</v>
      </c>
      <c r="N1263" s="4" t="str">
        <f>VLOOKUP($C1263,rosie!$B$7:$E$380,4,FALSE)</f>
        <v>f</v>
      </c>
      <c r="O1263" s="4">
        <f t="shared" si="81"/>
        <v>0.52195094857452407</v>
      </c>
      <c r="P1263" s="4">
        <f>VLOOKUP(A1263,RESULTS!$A:$M,13,FALSE)</f>
        <v>2</v>
      </c>
      <c r="Q1263" s="4">
        <v>2</v>
      </c>
      <c r="R1263" s="4" t="str">
        <f>IF(VLOOKUP(C1263,rosie!B:J,8,FALSE)=0,"x_x_x_x",VLOOKUP(C1263,rosie!B:J,8,FALSE))</f>
        <v>2_6_6_2023</v>
      </c>
    </row>
    <row r="1264" spans="1:18" x14ac:dyDescent="0.2">
      <c r="A1264" t="s">
        <v>242</v>
      </c>
      <c r="C1264">
        <f t="shared" si="79"/>
        <v>199</v>
      </c>
      <c r="D1264" t="str">
        <f t="shared" si="80"/>
        <v>199 (0)</v>
      </c>
      <c r="E1264">
        <v>19.004000000000001</v>
      </c>
      <c r="F1264">
        <f t="shared" si="82"/>
        <v>19</v>
      </c>
      <c r="G1264">
        <f>IFERROR(VLOOKUP(F1264,'rt.comb'!$A:$B,2,FALSE),F1264)</f>
        <v>18.989999999999998</v>
      </c>
      <c r="H1264" t="str">
        <f>IFERROR(VLOOKUP(G1264,compounds!$A:$D,4,FALSE),"")</f>
        <v>methylnaphthalene</v>
      </c>
      <c r="I1264">
        <v>67586159</v>
      </c>
      <c r="J1264" s="4">
        <f t="shared" si="78"/>
        <v>87889929</v>
      </c>
      <c r="K1264" s="4">
        <f>VLOOKUP($C1264,rosie!$B$7:$D$380,2,FALSE)</f>
        <v>21.03</v>
      </c>
      <c r="L1264" s="4">
        <f>VLOOKUP(C1264,rosie!$B$7:$F$66,5,FALSE)</f>
        <v>3.96</v>
      </c>
      <c r="M1264" s="4">
        <f>VLOOKUP($C1264,rosie!$B$7:$D$380,3,FALSE)</f>
        <v>0</v>
      </c>
      <c r="N1264" s="4" t="str">
        <f>VLOOKUP($C1264,rosie!$B$7:$E$380,4,FALSE)</f>
        <v>f</v>
      </c>
      <c r="O1264" s="4">
        <f t="shared" si="81"/>
        <v>0.54849243046183482</v>
      </c>
      <c r="P1264" s="4">
        <f>VLOOKUP(A1264,RESULTS!$A:$M,13,FALSE)</f>
        <v>2</v>
      </c>
      <c r="Q1264" s="4">
        <v>2</v>
      </c>
      <c r="R1264" s="4" t="str">
        <f>IF(VLOOKUP(C1264,rosie!B:J,8,FALSE)=0,"x_x_x_x",VLOOKUP(C1264,rosie!B:J,8,FALSE))</f>
        <v>2_6_6_2023</v>
      </c>
    </row>
    <row r="1265" spans="1:18" x14ac:dyDescent="0.2">
      <c r="A1265" t="s">
        <v>242</v>
      </c>
      <c r="C1265">
        <f t="shared" si="79"/>
        <v>199</v>
      </c>
      <c r="D1265" t="str">
        <f t="shared" si="80"/>
        <v>199 (0)</v>
      </c>
      <c r="E1265">
        <v>19.097999999999999</v>
      </c>
      <c r="F1265">
        <f t="shared" si="82"/>
        <v>19.100000000000001</v>
      </c>
      <c r="G1265">
        <f>IFERROR(VLOOKUP(F1265,'rt.comb'!$A:$B,2,FALSE),F1265)</f>
        <v>19.100000000000001</v>
      </c>
      <c r="H1265" t="str">
        <f>IFERROR(VLOOKUP(G1265,compounds!$A:$D,4,FALSE),"")</f>
        <v/>
      </c>
      <c r="I1265">
        <v>30824477</v>
      </c>
      <c r="J1265" s="4">
        <f t="shared" si="78"/>
        <v>87889929</v>
      </c>
      <c r="K1265" s="4">
        <f>VLOOKUP($C1265,rosie!$B$7:$D$380,2,FALSE)</f>
        <v>21.03</v>
      </c>
      <c r="L1265" s="4">
        <f>VLOOKUP(C1265,rosie!$B$7:$F$66,5,FALSE)</f>
        <v>3.96</v>
      </c>
      <c r="M1265" s="4">
        <f>VLOOKUP($C1265,rosie!$B$7:$D$380,3,FALSE)</f>
        <v>0</v>
      </c>
      <c r="N1265" s="4" t="str">
        <f>VLOOKUP($C1265,rosie!$B$7:$E$380,4,FALSE)</f>
        <v>f</v>
      </c>
      <c r="O1265" s="4">
        <f t="shared" si="81"/>
        <v>0.25015465529628522</v>
      </c>
      <c r="P1265" s="4">
        <f>VLOOKUP(A1265,RESULTS!$A:$M,13,FALSE)</f>
        <v>2</v>
      </c>
      <c r="Q1265" s="4">
        <v>2</v>
      </c>
      <c r="R1265" s="4" t="str">
        <f>IF(VLOOKUP(C1265,rosie!B:J,8,FALSE)=0,"x_x_x_x",VLOOKUP(C1265,rosie!B:J,8,FALSE))</f>
        <v>2_6_6_2023</v>
      </c>
    </row>
    <row r="1266" spans="1:18" x14ac:dyDescent="0.2">
      <c r="A1266" t="s">
        <v>242</v>
      </c>
      <c r="C1266">
        <f t="shared" si="79"/>
        <v>199</v>
      </c>
      <c r="D1266" t="str">
        <f t="shared" si="80"/>
        <v>199 (0)</v>
      </c>
      <c r="E1266">
        <v>19.396999999999998</v>
      </c>
      <c r="F1266">
        <f t="shared" si="82"/>
        <v>19.399999999999999</v>
      </c>
      <c r="G1266">
        <f>IFERROR(VLOOKUP(F1266,'rt.comb'!$A:$B,2,FALSE),F1266)</f>
        <v>19.399999999999999</v>
      </c>
      <c r="H1266" t="str">
        <f>IFERROR(VLOOKUP(G1266,compounds!$A:$D,4,FALSE),"")</f>
        <v>undecanal_c</v>
      </c>
      <c r="I1266">
        <v>42540376</v>
      </c>
      <c r="J1266" s="4">
        <f t="shared" si="78"/>
        <v>87889929</v>
      </c>
      <c r="K1266" s="4">
        <f>VLOOKUP($C1266,rosie!$B$7:$D$380,2,FALSE)</f>
        <v>21.03</v>
      </c>
      <c r="L1266" s="4">
        <f>VLOOKUP(C1266,rosie!$B$7:$F$66,5,FALSE)</f>
        <v>3.96</v>
      </c>
      <c r="M1266" s="4">
        <f>VLOOKUP($C1266,rosie!$B$7:$D$380,3,FALSE)</f>
        <v>0</v>
      </c>
      <c r="N1266" s="4" t="str">
        <f>VLOOKUP($C1266,rosie!$B$7:$E$380,4,FALSE)</f>
        <v>f</v>
      </c>
      <c r="O1266" s="4">
        <f t="shared" si="81"/>
        <v>0.34523450615088669</v>
      </c>
      <c r="P1266" s="4">
        <f>VLOOKUP(A1266,RESULTS!$A:$M,13,FALSE)</f>
        <v>2</v>
      </c>
      <c r="Q1266" s="4">
        <v>2</v>
      </c>
      <c r="R1266" s="4" t="str">
        <f>IF(VLOOKUP(C1266,rosie!B:J,8,FALSE)=0,"x_x_x_x",VLOOKUP(C1266,rosie!B:J,8,FALSE))</f>
        <v>2_6_6_2023</v>
      </c>
    </row>
    <row r="1267" spans="1:18" x14ac:dyDescent="0.2">
      <c r="A1267" t="s">
        <v>242</v>
      </c>
      <c r="C1267">
        <f t="shared" si="79"/>
        <v>199</v>
      </c>
      <c r="D1267" t="str">
        <f t="shared" si="80"/>
        <v>199 (0)</v>
      </c>
      <c r="E1267">
        <v>19.504000000000001</v>
      </c>
      <c r="F1267">
        <f t="shared" si="82"/>
        <v>19.5</v>
      </c>
      <c r="G1267">
        <f>IFERROR(VLOOKUP(F1267,'rt.comb'!$A:$B,2,FALSE),F1267)</f>
        <v>19.5</v>
      </c>
      <c r="H1267" t="str">
        <f>IFERROR(VLOOKUP(G1267,compounds!$A:$D,4,FALSE),"")</f>
        <v>standard</v>
      </c>
      <c r="I1267">
        <v>87889929</v>
      </c>
      <c r="J1267" s="4">
        <f t="shared" si="78"/>
        <v>87889929</v>
      </c>
      <c r="K1267" s="4">
        <f>VLOOKUP($C1267,rosie!$B$7:$D$380,2,FALSE)</f>
        <v>21.03</v>
      </c>
      <c r="L1267" s="4">
        <f>VLOOKUP(C1267,rosie!$B$7:$F$66,5,FALSE)</f>
        <v>3.96</v>
      </c>
      <c r="M1267" s="4">
        <f>VLOOKUP($C1267,rosie!$B$7:$D$380,3,FALSE)</f>
        <v>0</v>
      </c>
      <c r="N1267" s="4" t="str">
        <f>VLOOKUP($C1267,rosie!$B$7:$E$380,4,FALSE)</f>
        <v>f</v>
      </c>
      <c r="O1267" s="4">
        <f t="shared" si="81"/>
        <v>0.71326676176890147</v>
      </c>
      <c r="P1267" s="4">
        <f>VLOOKUP(A1267,RESULTS!$A:$M,13,FALSE)</f>
        <v>2</v>
      </c>
      <c r="Q1267" s="4">
        <v>2</v>
      </c>
      <c r="R1267" s="4" t="str">
        <f>IF(VLOOKUP(C1267,rosie!B:J,8,FALSE)=0,"x_x_x_x",VLOOKUP(C1267,rosie!B:J,8,FALSE))</f>
        <v>2_6_6_2023</v>
      </c>
    </row>
    <row r="1268" spans="1:18" x14ac:dyDescent="0.2">
      <c r="A1268" t="s">
        <v>242</v>
      </c>
      <c r="C1268">
        <f t="shared" si="79"/>
        <v>199</v>
      </c>
      <c r="D1268" t="str">
        <f t="shared" si="80"/>
        <v>199 (0)</v>
      </c>
      <c r="E1268">
        <v>20.126999999999999</v>
      </c>
      <c r="F1268">
        <f t="shared" si="82"/>
        <v>20.13</v>
      </c>
      <c r="G1268">
        <f>IFERROR(VLOOKUP(F1268,'rt.comb'!$A:$B,2,FALSE),F1268)</f>
        <v>20.13</v>
      </c>
      <c r="H1268" t="str">
        <f>IFERROR(VLOOKUP(G1268,compounds!$A:$D,4,FALSE),"")</f>
        <v/>
      </c>
      <c r="I1268">
        <v>37580050</v>
      </c>
      <c r="J1268" s="4">
        <f t="shared" si="78"/>
        <v>87889929</v>
      </c>
      <c r="K1268" s="4">
        <f>VLOOKUP($C1268,rosie!$B$7:$D$380,2,FALSE)</f>
        <v>21.03</v>
      </c>
      <c r="L1268" s="4">
        <f>VLOOKUP(C1268,rosie!$B$7:$F$66,5,FALSE)</f>
        <v>3.96</v>
      </c>
      <c r="M1268" s="4">
        <f>VLOOKUP($C1268,rosie!$B$7:$D$380,3,FALSE)</f>
        <v>0</v>
      </c>
      <c r="N1268" s="4" t="str">
        <f>VLOOKUP($C1268,rosie!$B$7:$E$380,4,FALSE)</f>
        <v>f</v>
      </c>
      <c r="O1268" s="4">
        <f t="shared" si="81"/>
        <v>0.30497920382451787</v>
      </c>
      <c r="P1268" s="4">
        <f>VLOOKUP(A1268,RESULTS!$A:$M,13,FALSE)</f>
        <v>2</v>
      </c>
      <c r="Q1268" s="4">
        <v>2</v>
      </c>
      <c r="R1268" s="4" t="str">
        <f>IF(VLOOKUP(C1268,rosie!B:J,8,FALSE)=0,"x_x_x_x",VLOOKUP(C1268,rosie!B:J,8,FALSE))</f>
        <v>2_6_6_2023</v>
      </c>
    </row>
    <row r="1269" spans="1:18" x14ac:dyDescent="0.2">
      <c r="A1269" t="s">
        <v>242</v>
      </c>
      <c r="C1269">
        <f t="shared" si="79"/>
        <v>199</v>
      </c>
      <c r="D1269" t="str">
        <f t="shared" si="80"/>
        <v>199 (0)</v>
      </c>
      <c r="E1269">
        <v>20.260999999999999</v>
      </c>
      <c r="F1269">
        <f t="shared" si="82"/>
        <v>20.260000000000002</v>
      </c>
      <c r="G1269">
        <f>IFERROR(VLOOKUP(F1269,'rt.comb'!$A:$B,2,FALSE),F1269)</f>
        <v>20.260000000000002</v>
      </c>
      <c r="H1269" t="str">
        <f>IFERROR(VLOOKUP(G1269,compounds!$A:$D,4,FALSE),"")</f>
        <v/>
      </c>
      <c r="I1269">
        <v>140933361</v>
      </c>
      <c r="J1269" s="4">
        <f t="shared" si="78"/>
        <v>87889929</v>
      </c>
      <c r="K1269" s="4">
        <f>VLOOKUP($C1269,rosie!$B$7:$D$380,2,FALSE)</f>
        <v>21.03</v>
      </c>
      <c r="L1269" s="4">
        <f>VLOOKUP(C1269,rosie!$B$7:$F$66,5,FALSE)</f>
        <v>3.96</v>
      </c>
      <c r="M1269" s="4">
        <f>VLOOKUP($C1269,rosie!$B$7:$D$380,3,FALSE)</f>
        <v>0</v>
      </c>
      <c r="N1269" s="4" t="str">
        <f>VLOOKUP($C1269,rosie!$B$7:$E$380,4,FALSE)</f>
        <v>f</v>
      </c>
      <c r="O1269" s="4">
        <f t="shared" si="81"/>
        <v>1.1437383460132002</v>
      </c>
      <c r="P1269" s="4">
        <f>VLOOKUP(A1269,RESULTS!$A:$M,13,FALSE)</f>
        <v>2</v>
      </c>
      <c r="Q1269" s="4">
        <v>2</v>
      </c>
      <c r="R1269" s="4" t="str">
        <f>IF(VLOOKUP(C1269,rosie!B:J,8,FALSE)=0,"x_x_x_x",VLOOKUP(C1269,rosie!B:J,8,FALSE))</f>
        <v>2_6_6_2023</v>
      </c>
    </row>
    <row r="1270" spans="1:18" x14ac:dyDescent="0.2">
      <c r="A1270" t="s">
        <v>242</v>
      </c>
      <c r="C1270">
        <f t="shared" si="79"/>
        <v>199</v>
      </c>
      <c r="D1270" t="str">
        <f t="shared" si="80"/>
        <v>199 (0)</v>
      </c>
      <c r="E1270">
        <v>21.634</v>
      </c>
      <c r="F1270">
        <f t="shared" si="82"/>
        <v>21.63</v>
      </c>
      <c r="G1270">
        <f>IFERROR(VLOOKUP(F1270,'rt.comb'!$A:$B,2,FALSE),F1270)</f>
        <v>21.63</v>
      </c>
      <c r="H1270" t="str">
        <f>IFERROR(VLOOKUP(G1270,compounds!$A:$D,4,FALSE),"")</f>
        <v/>
      </c>
      <c r="I1270">
        <v>13452390</v>
      </c>
      <c r="J1270" s="4">
        <f t="shared" si="78"/>
        <v>87889929</v>
      </c>
      <c r="K1270" s="4">
        <f>VLOOKUP($C1270,rosie!$B$7:$D$380,2,FALSE)</f>
        <v>21.03</v>
      </c>
      <c r="L1270" s="4">
        <f>VLOOKUP(C1270,rosie!$B$7:$F$66,5,FALSE)</f>
        <v>3.96</v>
      </c>
      <c r="M1270" s="4">
        <f>VLOOKUP($C1270,rosie!$B$7:$D$380,3,FALSE)</f>
        <v>0</v>
      </c>
      <c r="N1270" s="4" t="str">
        <f>VLOOKUP($C1270,rosie!$B$7:$E$380,4,FALSE)</f>
        <v>f</v>
      </c>
      <c r="O1270" s="4">
        <f t="shared" si="81"/>
        <v>0.10917226538381151</v>
      </c>
      <c r="P1270" s="4">
        <f>VLOOKUP(A1270,RESULTS!$A:$M,13,FALSE)</f>
        <v>2</v>
      </c>
      <c r="Q1270" s="4">
        <v>2</v>
      </c>
      <c r="R1270" s="4" t="str">
        <f>IF(VLOOKUP(C1270,rosie!B:J,8,FALSE)=0,"x_x_x_x",VLOOKUP(C1270,rosie!B:J,8,FALSE))</f>
        <v>2_6_6_2023</v>
      </c>
    </row>
    <row r="1271" spans="1:18" x14ac:dyDescent="0.2">
      <c r="A1271" t="s">
        <v>242</v>
      </c>
      <c r="C1271">
        <f t="shared" si="79"/>
        <v>199</v>
      </c>
      <c r="D1271" t="str">
        <f t="shared" si="80"/>
        <v>199 (0)</v>
      </c>
      <c r="E1271">
        <v>21.837</v>
      </c>
      <c r="F1271">
        <f t="shared" si="82"/>
        <v>21.84</v>
      </c>
      <c r="G1271">
        <f>IFERROR(VLOOKUP(F1271,'rt.comb'!$A:$B,2,FALSE),F1271)</f>
        <v>21.84</v>
      </c>
      <c r="H1271" t="str">
        <f>IFERROR(VLOOKUP(G1271,compounds!$A:$D,4,FALSE),"")</f>
        <v>tetradecane</v>
      </c>
      <c r="I1271">
        <v>32108915</v>
      </c>
      <c r="J1271" s="4">
        <f t="shared" si="78"/>
        <v>87889929</v>
      </c>
      <c r="K1271" s="4">
        <f>VLOOKUP($C1271,rosie!$B$7:$D$380,2,FALSE)</f>
        <v>21.03</v>
      </c>
      <c r="L1271" s="4">
        <f>VLOOKUP(C1271,rosie!$B$7:$F$66,5,FALSE)</f>
        <v>3.96</v>
      </c>
      <c r="M1271" s="4">
        <f>VLOOKUP($C1271,rosie!$B$7:$D$380,3,FALSE)</f>
        <v>0</v>
      </c>
      <c r="N1271" s="4" t="str">
        <f>VLOOKUP($C1271,rosie!$B$7:$E$380,4,FALSE)</f>
        <v>f</v>
      </c>
      <c r="O1271" s="4">
        <f t="shared" si="81"/>
        <v>0.26057845405658375</v>
      </c>
      <c r="P1271" s="4">
        <f>VLOOKUP(A1271,RESULTS!$A:$M,13,FALSE)</f>
        <v>2</v>
      </c>
      <c r="Q1271" s="4">
        <v>2</v>
      </c>
      <c r="R1271" s="4" t="str">
        <f>IF(VLOOKUP(C1271,rosie!B:J,8,FALSE)=0,"x_x_x_x",VLOOKUP(C1271,rosie!B:J,8,FALSE))</f>
        <v>2_6_6_2023</v>
      </c>
    </row>
    <row r="1272" spans="1:18" x14ac:dyDescent="0.2">
      <c r="A1272" t="s">
        <v>242</v>
      </c>
      <c r="C1272">
        <f t="shared" si="79"/>
        <v>199</v>
      </c>
      <c r="D1272" t="str">
        <f t="shared" si="80"/>
        <v>199 (0)</v>
      </c>
      <c r="E1272">
        <v>22.033999999999999</v>
      </c>
      <c r="F1272">
        <f t="shared" si="82"/>
        <v>22.03</v>
      </c>
      <c r="G1272">
        <f>IFERROR(VLOOKUP(F1272,'rt.comb'!$A:$B,2,FALSE),F1272)</f>
        <v>22.03</v>
      </c>
      <c r="H1272" t="str">
        <f>IFERROR(VLOOKUP(G1272,compounds!$A:$D,4,FALSE),"")</f>
        <v/>
      </c>
      <c r="I1272">
        <v>100494962</v>
      </c>
      <c r="J1272" s="4">
        <f t="shared" si="78"/>
        <v>87889929</v>
      </c>
      <c r="K1272" s="4">
        <f>VLOOKUP($C1272,rosie!$B$7:$D$380,2,FALSE)</f>
        <v>21.03</v>
      </c>
      <c r="L1272" s="4">
        <f>VLOOKUP(C1272,rosie!$B$7:$F$66,5,FALSE)</f>
        <v>3.96</v>
      </c>
      <c r="M1272" s="4">
        <f>VLOOKUP($C1272,rosie!$B$7:$D$380,3,FALSE)</f>
        <v>0</v>
      </c>
      <c r="N1272" s="4" t="str">
        <f>VLOOKUP($C1272,rosie!$B$7:$E$380,4,FALSE)</f>
        <v>f</v>
      </c>
      <c r="O1272" s="4">
        <f t="shared" si="81"/>
        <v>0.81556233956940394</v>
      </c>
      <c r="P1272" s="4">
        <f>VLOOKUP(A1272,RESULTS!$A:$M,13,FALSE)</f>
        <v>2</v>
      </c>
      <c r="Q1272" s="4">
        <v>2</v>
      </c>
      <c r="R1272" s="4" t="str">
        <f>IF(VLOOKUP(C1272,rosie!B:J,8,FALSE)=0,"x_x_x_x",VLOOKUP(C1272,rosie!B:J,8,FALSE))</f>
        <v>2_6_6_2023</v>
      </c>
    </row>
    <row r="1273" spans="1:18" x14ac:dyDescent="0.2">
      <c r="A1273" t="s">
        <v>242</v>
      </c>
      <c r="C1273">
        <f t="shared" si="79"/>
        <v>199</v>
      </c>
      <c r="D1273" t="str">
        <f t="shared" si="80"/>
        <v>199 (0)</v>
      </c>
      <c r="E1273">
        <v>22.292999999999999</v>
      </c>
      <c r="F1273">
        <f t="shared" si="82"/>
        <v>22.29</v>
      </c>
      <c r="G1273">
        <f>IFERROR(VLOOKUP(F1273,'rt.comb'!$A:$B,2,FALSE),F1273)</f>
        <v>22.29</v>
      </c>
      <c r="H1273" t="str">
        <f>IFERROR(VLOOKUP(G1273,compounds!$A:$D,4,FALSE),"")</f>
        <v>tetramethyldiol</v>
      </c>
      <c r="I1273">
        <v>170714328</v>
      </c>
      <c r="J1273" s="4">
        <f t="shared" si="78"/>
        <v>87889929</v>
      </c>
      <c r="K1273" s="4">
        <f>VLOOKUP($C1273,rosie!$B$7:$D$380,2,FALSE)</f>
        <v>21.03</v>
      </c>
      <c r="L1273" s="4">
        <f>VLOOKUP(C1273,rosie!$B$7:$F$66,5,FALSE)</f>
        <v>3.96</v>
      </c>
      <c r="M1273" s="4">
        <f>VLOOKUP($C1273,rosie!$B$7:$D$380,3,FALSE)</f>
        <v>0</v>
      </c>
      <c r="N1273" s="4" t="str">
        <f>VLOOKUP($C1273,rosie!$B$7:$E$380,4,FALSE)</f>
        <v>f</v>
      </c>
      <c r="O1273" s="4">
        <f t="shared" si="81"/>
        <v>1.3854244428859888</v>
      </c>
      <c r="P1273" s="4">
        <f>VLOOKUP(A1273,RESULTS!$A:$M,13,FALSE)</f>
        <v>2</v>
      </c>
      <c r="Q1273" s="4">
        <v>2</v>
      </c>
      <c r="R1273" s="4" t="str">
        <f>IF(VLOOKUP(C1273,rosie!B:J,8,FALSE)=0,"x_x_x_x",VLOOKUP(C1273,rosie!B:J,8,FALSE))</f>
        <v>2_6_6_2023</v>
      </c>
    </row>
    <row r="1274" spans="1:18" x14ac:dyDescent="0.2">
      <c r="A1274" t="s">
        <v>242</v>
      </c>
      <c r="C1274">
        <f t="shared" si="79"/>
        <v>199</v>
      </c>
      <c r="D1274" t="str">
        <f t="shared" si="80"/>
        <v>199 (0)</v>
      </c>
      <c r="E1274">
        <v>22.59</v>
      </c>
      <c r="F1274">
        <f t="shared" si="82"/>
        <v>22.59</v>
      </c>
      <c r="G1274">
        <f>IFERROR(VLOOKUP(F1274,'rt.comb'!$A:$B,2,FALSE),F1274)</f>
        <v>22.59</v>
      </c>
      <c r="H1274" t="str">
        <f>IFERROR(VLOOKUP(G1274,compounds!$A:$D,4,FALSE),"")</f>
        <v/>
      </c>
      <c r="I1274">
        <v>43260166</v>
      </c>
      <c r="J1274" s="4">
        <f t="shared" si="78"/>
        <v>87889929</v>
      </c>
      <c r="K1274" s="4">
        <f>VLOOKUP($C1274,rosie!$B$7:$D$380,2,FALSE)</f>
        <v>21.03</v>
      </c>
      <c r="L1274" s="4">
        <f>VLOOKUP(C1274,rosie!$B$7:$F$66,5,FALSE)</f>
        <v>3.96</v>
      </c>
      <c r="M1274" s="4">
        <f>VLOOKUP($C1274,rosie!$B$7:$D$380,3,FALSE)</f>
        <v>0</v>
      </c>
      <c r="N1274" s="4" t="str">
        <f>VLOOKUP($C1274,rosie!$B$7:$E$380,4,FALSE)</f>
        <v>f</v>
      </c>
      <c r="O1274" s="4">
        <f t="shared" si="81"/>
        <v>0.35107592948909006</v>
      </c>
      <c r="P1274" s="4">
        <f>VLOOKUP(A1274,RESULTS!$A:$M,13,FALSE)</f>
        <v>2</v>
      </c>
      <c r="Q1274" s="4">
        <v>2</v>
      </c>
      <c r="R1274" s="4" t="str">
        <f>IF(VLOOKUP(C1274,rosie!B:J,8,FALSE)=0,"x_x_x_x",VLOOKUP(C1274,rosie!B:J,8,FALSE))</f>
        <v>2_6_6_2023</v>
      </c>
    </row>
    <row r="1275" spans="1:18" x14ac:dyDescent="0.2">
      <c r="A1275" t="s">
        <v>242</v>
      </c>
      <c r="C1275">
        <f t="shared" si="79"/>
        <v>199</v>
      </c>
      <c r="D1275" t="str">
        <f t="shared" si="80"/>
        <v>199 (0)</v>
      </c>
      <c r="E1275">
        <v>22.695</v>
      </c>
      <c r="F1275">
        <f t="shared" si="82"/>
        <v>22.7</v>
      </c>
      <c r="G1275">
        <f>IFERROR(VLOOKUP(F1275,'rt.comb'!$A:$B,2,FALSE),F1275)</f>
        <v>22.7</v>
      </c>
      <c r="H1275" t="str">
        <f>IFERROR(VLOOKUP(G1275,compounds!$A:$D,4,FALSE),"")</f>
        <v/>
      </c>
      <c r="I1275">
        <v>45652264</v>
      </c>
      <c r="J1275" s="4">
        <f t="shared" si="78"/>
        <v>87889929</v>
      </c>
      <c r="K1275" s="4">
        <f>VLOOKUP($C1275,rosie!$B$7:$D$380,2,FALSE)</f>
        <v>21.03</v>
      </c>
      <c r="L1275" s="4">
        <f>VLOOKUP(C1275,rosie!$B$7:$F$66,5,FALSE)</f>
        <v>3.96</v>
      </c>
      <c r="M1275" s="4">
        <f>VLOOKUP($C1275,rosie!$B$7:$D$380,3,FALSE)</f>
        <v>0</v>
      </c>
      <c r="N1275" s="4" t="str">
        <f>VLOOKUP($C1275,rosie!$B$7:$E$380,4,FALSE)</f>
        <v>f</v>
      </c>
      <c r="O1275" s="4">
        <f t="shared" si="81"/>
        <v>0.37048889310968719</v>
      </c>
      <c r="P1275" s="4">
        <f>VLOOKUP(A1275,RESULTS!$A:$M,13,FALSE)</f>
        <v>2</v>
      </c>
      <c r="Q1275" s="4">
        <v>2</v>
      </c>
      <c r="R1275" s="4" t="str">
        <f>IF(VLOOKUP(C1275,rosie!B:J,8,FALSE)=0,"x_x_x_x",VLOOKUP(C1275,rosie!B:J,8,FALSE))</f>
        <v>2_6_6_2023</v>
      </c>
    </row>
    <row r="1276" spans="1:18" x14ac:dyDescent="0.2">
      <c r="A1276" t="s">
        <v>242</v>
      </c>
      <c r="C1276">
        <f t="shared" si="79"/>
        <v>199</v>
      </c>
      <c r="D1276" t="str">
        <f t="shared" si="80"/>
        <v>199 (0)</v>
      </c>
      <c r="E1276">
        <v>22.800999999999998</v>
      </c>
      <c r="F1276">
        <f t="shared" si="82"/>
        <v>22.8</v>
      </c>
      <c r="G1276">
        <f>IFERROR(VLOOKUP(F1276,'rt.comb'!$A:$B,2,FALSE),F1276)</f>
        <v>22.8</v>
      </c>
      <c r="H1276" t="str">
        <f>IFERROR(VLOOKUP(G1276,compounds!$A:$D,4,FALSE),"")</f>
        <v/>
      </c>
      <c r="I1276">
        <v>20637727</v>
      </c>
      <c r="J1276" s="4">
        <f t="shared" si="78"/>
        <v>87889929</v>
      </c>
      <c r="K1276" s="4">
        <f>VLOOKUP($C1276,rosie!$B$7:$D$380,2,FALSE)</f>
        <v>21.03</v>
      </c>
      <c r="L1276" s="4">
        <f>VLOOKUP(C1276,rosie!$B$7:$F$66,5,FALSE)</f>
        <v>3.96</v>
      </c>
      <c r="M1276" s="4">
        <f>VLOOKUP($C1276,rosie!$B$7:$D$380,3,FALSE)</f>
        <v>0</v>
      </c>
      <c r="N1276" s="4" t="str">
        <f>VLOOKUP($C1276,rosie!$B$7:$E$380,4,FALSE)</f>
        <v>f</v>
      </c>
      <c r="O1276" s="4">
        <f t="shared" si="81"/>
        <v>0.16748454430496384</v>
      </c>
      <c r="P1276" s="4">
        <f>VLOOKUP(A1276,RESULTS!$A:$M,13,FALSE)</f>
        <v>2</v>
      </c>
      <c r="Q1276" s="4">
        <v>2</v>
      </c>
      <c r="R1276" s="4" t="str">
        <f>IF(VLOOKUP(C1276,rosie!B:J,8,FALSE)=0,"x_x_x_x",VLOOKUP(C1276,rosie!B:J,8,FALSE))</f>
        <v>2_6_6_2023</v>
      </c>
    </row>
    <row r="1277" spans="1:18" x14ac:dyDescent="0.2">
      <c r="A1277" t="s">
        <v>242</v>
      </c>
      <c r="C1277">
        <f t="shared" si="79"/>
        <v>199</v>
      </c>
      <c r="D1277" t="str">
        <f t="shared" si="80"/>
        <v>199 (0)</v>
      </c>
      <c r="E1277">
        <v>22.984999999999999</v>
      </c>
      <c r="F1277">
        <f t="shared" si="82"/>
        <v>22.99</v>
      </c>
      <c r="G1277">
        <f>IFERROR(VLOOKUP(F1277,'rt.comb'!$A:$B,2,FALSE),F1277)</f>
        <v>22.99</v>
      </c>
      <c r="H1277" t="str">
        <f>IFERROR(VLOOKUP(G1277,compounds!$A:$D,4,FALSE),"")</f>
        <v/>
      </c>
      <c r="I1277">
        <v>16588421</v>
      </c>
      <c r="J1277" s="4">
        <f t="shared" si="78"/>
        <v>87889929</v>
      </c>
      <c r="K1277" s="4">
        <f>VLOOKUP($C1277,rosie!$B$7:$D$380,2,FALSE)</f>
        <v>21.03</v>
      </c>
      <c r="L1277" s="4">
        <f>VLOOKUP(C1277,rosie!$B$7:$F$66,5,FALSE)</f>
        <v>3.96</v>
      </c>
      <c r="M1277" s="4">
        <f>VLOOKUP($C1277,rosie!$B$7:$D$380,3,FALSE)</f>
        <v>0</v>
      </c>
      <c r="N1277" s="4" t="str">
        <f>VLOOKUP($C1277,rosie!$B$7:$E$380,4,FALSE)</f>
        <v>f</v>
      </c>
      <c r="O1277" s="4">
        <f t="shared" si="81"/>
        <v>0.1346225837721321</v>
      </c>
      <c r="P1277" s="4">
        <f>VLOOKUP(A1277,RESULTS!$A:$M,13,FALSE)</f>
        <v>2</v>
      </c>
      <c r="Q1277" s="4">
        <v>2</v>
      </c>
      <c r="R1277" s="4" t="str">
        <f>IF(VLOOKUP(C1277,rosie!B:J,8,FALSE)=0,"x_x_x_x",VLOOKUP(C1277,rosie!B:J,8,FALSE))</f>
        <v>2_6_6_2023</v>
      </c>
    </row>
    <row r="1278" spans="1:18" x14ac:dyDescent="0.2">
      <c r="A1278" t="s">
        <v>242</v>
      </c>
      <c r="C1278">
        <f t="shared" si="79"/>
        <v>199</v>
      </c>
      <c r="D1278" t="str">
        <f t="shared" si="80"/>
        <v>199 (0)</v>
      </c>
      <c r="E1278">
        <v>23.106000000000002</v>
      </c>
      <c r="F1278">
        <f t="shared" si="82"/>
        <v>23.11</v>
      </c>
      <c r="G1278">
        <f>IFERROR(VLOOKUP(F1278,'rt.comb'!$A:$B,2,FALSE),F1278)</f>
        <v>23.11</v>
      </c>
      <c r="H1278" t="str">
        <f>IFERROR(VLOOKUP(G1278,compounds!$A:$D,4,FALSE),"")</f>
        <v/>
      </c>
      <c r="I1278">
        <v>56752623</v>
      </c>
      <c r="J1278" s="4">
        <f t="shared" si="78"/>
        <v>87889929</v>
      </c>
      <c r="K1278" s="4">
        <f>VLOOKUP($C1278,rosie!$B$7:$D$380,2,FALSE)</f>
        <v>21.03</v>
      </c>
      <c r="L1278" s="4">
        <f>VLOOKUP(C1278,rosie!$B$7:$F$66,5,FALSE)</f>
        <v>3.96</v>
      </c>
      <c r="M1278" s="4">
        <f>VLOOKUP($C1278,rosie!$B$7:$D$380,3,FALSE)</f>
        <v>0</v>
      </c>
      <c r="N1278" s="4" t="str">
        <f>VLOOKUP($C1278,rosie!$B$7:$E$380,4,FALSE)</f>
        <v>f</v>
      </c>
      <c r="O1278" s="4">
        <f t="shared" si="81"/>
        <v>0.46057335680748218</v>
      </c>
      <c r="P1278" s="4">
        <f>VLOOKUP(A1278,RESULTS!$A:$M,13,FALSE)</f>
        <v>2</v>
      </c>
      <c r="Q1278" s="4">
        <v>2</v>
      </c>
      <c r="R1278" s="4" t="str">
        <f>IF(VLOOKUP(C1278,rosie!B:J,8,FALSE)=0,"x_x_x_x",VLOOKUP(C1278,rosie!B:J,8,FALSE))</f>
        <v>2_6_6_2023</v>
      </c>
    </row>
    <row r="1279" spans="1:18" x14ac:dyDescent="0.2">
      <c r="A1279" t="s">
        <v>242</v>
      </c>
      <c r="C1279">
        <f t="shared" si="79"/>
        <v>199</v>
      </c>
      <c r="D1279" t="str">
        <f t="shared" si="80"/>
        <v>199 (0)</v>
      </c>
      <c r="E1279">
        <v>23.315999999999999</v>
      </c>
      <c r="F1279">
        <f t="shared" si="82"/>
        <v>23.32</v>
      </c>
      <c r="G1279">
        <f>IFERROR(VLOOKUP(F1279,'rt.comb'!$A:$B,2,FALSE),F1279)</f>
        <v>23.32</v>
      </c>
      <c r="H1279" t="str">
        <f>IFERROR(VLOOKUP(G1279,compounds!$A:$D,4,FALSE),"")</f>
        <v/>
      </c>
      <c r="I1279">
        <v>153480856</v>
      </c>
      <c r="J1279" s="4">
        <f t="shared" si="78"/>
        <v>87889929</v>
      </c>
      <c r="K1279" s="4">
        <f>VLOOKUP($C1279,rosie!$B$7:$D$380,2,FALSE)</f>
        <v>21.03</v>
      </c>
      <c r="L1279" s="4">
        <f>VLOOKUP(C1279,rosie!$B$7:$F$66,5,FALSE)</f>
        <v>3.96</v>
      </c>
      <c r="M1279" s="4">
        <f>VLOOKUP($C1279,rosie!$B$7:$D$380,3,FALSE)</f>
        <v>0</v>
      </c>
      <c r="N1279" s="4" t="str">
        <f>VLOOKUP($C1279,rosie!$B$7:$E$380,4,FALSE)</f>
        <v>f</v>
      </c>
      <c r="O1279" s="4">
        <f t="shared" si="81"/>
        <v>1.2455669767652113</v>
      </c>
      <c r="P1279" s="4">
        <f>VLOOKUP(A1279,RESULTS!$A:$M,13,FALSE)</f>
        <v>2</v>
      </c>
      <c r="Q1279" s="4">
        <v>2</v>
      </c>
      <c r="R1279" s="4" t="str">
        <f>IF(VLOOKUP(C1279,rosie!B:J,8,FALSE)=0,"x_x_x_x",VLOOKUP(C1279,rosie!B:J,8,FALSE))</f>
        <v>2_6_6_2023</v>
      </c>
    </row>
    <row r="1280" spans="1:18" x14ac:dyDescent="0.2">
      <c r="A1280" t="s">
        <v>242</v>
      </c>
      <c r="C1280">
        <f t="shared" si="79"/>
        <v>199</v>
      </c>
      <c r="D1280" t="str">
        <f t="shared" si="80"/>
        <v>199 (0)</v>
      </c>
      <c r="E1280">
        <v>23.408000000000001</v>
      </c>
      <c r="F1280">
        <f t="shared" si="82"/>
        <v>23.41</v>
      </c>
      <c r="G1280">
        <f>IFERROR(VLOOKUP(F1280,'rt.comb'!$A:$B,2,FALSE),F1280)</f>
        <v>23.41</v>
      </c>
      <c r="H1280" t="str">
        <f>IFERROR(VLOOKUP(G1280,compounds!$A:$D,4,FALSE),"")</f>
        <v/>
      </c>
      <c r="I1280">
        <v>94996235</v>
      </c>
      <c r="J1280" s="4">
        <f t="shared" si="78"/>
        <v>87889929</v>
      </c>
      <c r="K1280" s="4">
        <f>VLOOKUP($C1280,rosie!$B$7:$D$380,2,FALSE)</f>
        <v>21.03</v>
      </c>
      <c r="L1280" s="4">
        <f>VLOOKUP(C1280,rosie!$B$7:$F$66,5,FALSE)</f>
        <v>3.96</v>
      </c>
      <c r="M1280" s="4">
        <f>VLOOKUP($C1280,rosie!$B$7:$D$380,3,FALSE)</f>
        <v>0</v>
      </c>
      <c r="N1280" s="4" t="str">
        <f>VLOOKUP($C1280,rosie!$B$7:$E$380,4,FALSE)</f>
        <v>f</v>
      </c>
      <c r="O1280" s="4">
        <f t="shared" si="81"/>
        <v>0.77093766816773257</v>
      </c>
      <c r="P1280" s="4">
        <f>VLOOKUP(A1280,RESULTS!$A:$M,13,FALSE)</f>
        <v>2</v>
      </c>
      <c r="Q1280" s="4">
        <v>2</v>
      </c>
      <c r="R1280" s="4" t="str">
        <f>IF(VLOOKUP(C1280,rosie!B:J,8,FALSE)=0,"x_x_x_x",VLOOKUP(C1280,rosie!B:J,8,FALSE))</f>
        <v>2_6_6_2023</v>
      </c>
    </row>
    <row r="1281" spans="1:18" x14ac:dyDescent="0.2">
      <c r="A1281" t="s">
        <v>242</v>
      </c>
      <c r="C1281">
        <f t="shared" si="79"/>
        <v>199</v>
      </c>
      <c r="D1281" t="str">
        <f t="shared" si="80"/>
        <v>199 (0)</v>
      </c>
      <c r="E1281">
        <v>23.541</v>
      </c>
      <c r="F1281">
        <f t="shared" si="82"/>
        <v>23.54</v>
      </c>
      <c r="G1281">
        <f>IFERROR(VLOOKUP(F1281,'rt.comb'!$A:$B,2,FALSE),F1281)</f>
        <v>23.54</v>
      </c>
      <c r="H1281" t="str">
        <f>IFERROR(VLOOKUP(G1281,compounds!$A:$D,4,FALSE),"")</f>
        <v/>
      </c>
      <c r="I1281">
        <v>72212477</v>
      </c>
      <c r="J1281" s="4">
        <f t="shared" si="78"/>
        <v>87889929</v>
      </c>
      <c r="K1281" s="4">
        <f>VLOOKUP($C1281,rosie!$B$7:$D$380,2,FALSE)</f>
        <v>21.03</v>
      </c>
      <c r="L1281" s="4">
        <f>VLOOKUP(C1281,rosie!$B$7:$F$66,5,FALSE)</f>
        <v>3.96</v>
      </c>
      <c r="M1281" s="4">
        <f>VLOOKUP($C1281,rosie!$B$7:$D$380,3,FALSE)</f>
        <v>0</v>
      </c>
      <c r="N1281" s="4" t="str">
        <f>VLOOKUP($C1281,rosie!$B$7:$E$380,4,FALSE)</f>
        <v>f</v>
      </c>
      <c r="O1281" s="4">
        <f t="shared" si="81"/>
        <v>0.58603710590210256</v>
      </c>
      <c r="P1281" s="4">
        <f>VLOOKUP(A1281,RESULTS!$A:$M,13,FALSE)</f>
        <v>2</v>
      </c>
      <c r="Q1281" s="4">
        <v>2</v>
      </c>
      <c r="R1281" s="4" t="str">
        <f>IF(VLOOKUP(C1281,rosie!B:J,8,FALSE)=0,"x_x_x_x",VLOOKUP(C1281,rosie!B:J,8,FALSE))</f>
        <v>2_6_6_2023</v>
      </c>
    </row>
    <row r="1282" spans="1:18" x14ac:dyDescent="0.2">
      <c r="A1282" t="s">
        <v>242</v>
      </c>
      <c r="C1282">
        <f t="shared" si="79"/>
        <v>199</v>
      </c>
      <c r="D1282" t="str">
        <f t="shared" si="80"/>
        <v>199 (0)</v>
      </c>
      <c r="E1282">
        <v>23.9</v>
      </c>
      <c r="F1282">
        <f t="shared" si="82"/>
        <v>23.9</v>
      </c>
      <c r="G1282">
        <f>IFERROR(VLOOKUP(F1282,'rt.comb'!$A:$B,2,FALSE),F1282)</f>
        <v>23.9</v>
      </c>
      <c r="H1282" t="str">
        <f>IFERROR(VLOOKUP(G1282,compounds!$A:$D,4,FALSE),"")</f>
        <v/>
      </c>
      <c r="I1282">
        <v>28439652</v>
      </c>
      <c r="J1282" s="4">
        <f t="shared" ref="J1282:J1345" si="83">SUMIFS($I:$I,$A:$A,A1282,G:G,19.5)</f>
        <v>87889929</v>
      </c>
      <c r="K1282" s="4">
        <f>VLOOKUP($C1282,rosie!$B$7:$D$380,2,FALSE)</f>
        <v>21.03</v>
      </c>
      <c r="L1282" s="4">
        <f>VLOOKUP(C1282,rosie!$B$7:$F$66,5,FALSE)</f>
        <v>3.96</v>
      </c>
      <c r="M1282" s="4">
        <f>VLOOKUP($C1282,rosie!$B$7:$D$380,3,FALSE)</f>
        <v>0</v>
      </c>
      <c r="N1282" s="4" t="str">
        <f>VLOOKUP($C1282,rosie!$B$7:$E$380,4,FALSE)</f>
        <v>f</v>
      </c>
      <c r="O1282" s="4">
        <f t="shared" si="81"/>
        <v>0.23080071537973892</v>
      </c>
      <c r="P1282" s="4">
        <f>VLOOKUP(A1282,RESULTS!$A:$M,13,FALSE)</f>
        <v>2</v>
      </c>
      <c r="Q1282" s="4">
        <v>2</v>
      </c>
      <c r="R1282" s="4" t="str">
        <f>IF(VLOOKUP(C1282,rosie!B:J,8,FALSE)=0,"x_x_x_x",VLOOKUP(C1282,rosie!B:J,8,FALSE))</f>
        <v>2_6_6_2023</v>
      </c>
    </row>
    <row r="1283" spans="1:18" x14ac:dyDescent="0.2">
      <c r="A1283" t="s">
        <v>242</v>
      </c>
      <c r="C1283">
        <f t="shared" ref="C1283:C1346" si="84">VALUE(IF(B1283="",LEFT(A1283,FIND("-",A1283)-1),B1283))</f>
        <v>199</v>
      </c>
      <c r="D1283" t="str">
        <f t="shared" ref="D1283:D1346" si="85">C1283&amp;" ("&amp;M1283&amp;")"</f>
        <v>199 (0)</v>
      </c>
      <c r="E1283">
        <v>24.332999999999998</v>
      </c>
      <c r="F1283">
        <f t="shared" si="82"/>
        <v>24.33</v>
      </c>
      <c r="G1283">
        <f>IFERROR(VLOOKUP(F1283,'rt.comb'!$A:$B,2,FALSE),F1283)</f>
        <v>24.33</v>
      </c>
      <c r="H1283" t="str">
        <f>IFERROR(VLOOKUP(G1283,compounds!$A:$D,4,FALSE),"")</f>
        <v>pentadecane</v>
      </c>
      <c r="I1283">
        <v>16524514</v>
      </c>
      <c r="J1283" s="4">
        <f t="shared" si="83"/>
        <v>87889929</v>
      </c>
      <c r="K1283" s="4">
        <f>VLOOKUP($C1283,rosie!$B$7:$D$380,2,FALSE)</f>
        <v>21.03</v>
      </c>
      <c r="L1283" s="4">
        <f>VLOOKUP(C1283,rosie!$B$7:$F$66,5,FALSE)</f>
        <v>3.96</v>
      </c>
      <c r="M1283" s="4">
        <f>VLOOKUP($C1283,rosie!$B$7:$D$380,3,FALSE)</f>
        <v>0</v>
      </c>
      <c r="N1283" s="4" t="str">
        <f>VLOOKUP($C1283,rosie!$B$7:$E$380,4,FALSE)</f>
        <v>f</v>
      </c>
      <c r="O1283" s="4">
        <f t="shared" ref="O1283:O1346" si="86">IFERROR((30/J1283*I1283)/K1283/Q1283,0)</f>
        <v>0.13410394939088957</v>
      </c>
      <c r="P1283" s="4">
        <f>VLOOKUP(A1283,RESULTS!$A:$M,13,FALSE)</f>
        <v>2</v>
      </c>
      <c r="Q1283" s="4">
        <v>2</v>
      </c>
      <c r="R1283" s="4" t="str">
        <f>IF(VLOOKUP(C1283,rosie!B:J,8,FALSE)=0,"x_x_x_x",VLOOKUP(C1283,rosie!B:J,8,FALSE))</f>
        <v>2_6_6_2023</v>
      </c>
    </row>
    <row r="1284" spans="1:18" x14ac:dyDescent="0.2">
      <c r="A1284" t="s">
        <v>242</v>
      </c>
      <c r="C1284">
        <f t="shared" si="84"/>
        <v>199</v>
      </c>
      <c r="D1284" t="str">
        <f t="shared" si="85"/>
        <v>199 (0)</v>
      </c>
      <c r="E1284">
        <v>24.606999999999999</v>
      </c>
      <c r="F1284">
        <f t="shared" si="82"/>
        <v>24.61</v>
      </c>
      <c r="G1284">
        <f>IFERROR(VLOOKUP(F1284,'rt.comb'!$A:$B,2,FALSE),F1284)</f>
        <v>24.6</v>
      </c>
      <c r="H1284" t="str">
        <f>IFERROR(VLOOKUP(G1284,compounds!$A:$D,4,FALSE),"")</f>
        <v>tridecanal</v>
      </c>
      <c r="I1284">
        <v>668793974</v>
      </c>
      <c r="J1284" s="4">
        <f t="shared" si="83"/>
        <v>87889929</v>
      </c>
      <c r="K1284" s="4">
        <f>VLOOKUP($C1284,rosie!$B$7:$D$380,2,FALSE)</f>
        <v>21.03</v>
      </c>
      <c r="L1284" s="4">
        <f>VLOOKUP(C1284,rosie!$B$7:$F$66,5,FALSE)</f>
        <v>3.96</v>
      </c>
      <c r="M1284" s="4">
        <f>VLOOKUP($C1284,rosie!$B$7:$D$380,3,FALSE)</f>
        <v>0</v>
      </c>
      <c r="N1284" s="4" t="str">
        <f>VLOOKUP($C1284,rosie!$B$7:$E$380,4,FALSE)</f>
        <v>f</v>
      </c>
      <c r="O1284" s="4">
        <f t="shared" si="86"/>
        <v>5.4275673851725932</v>
      </c>
      <c r="P1284" s="4">
        <f>VLOOKUP(A1284,RESULTS!$A:$M,13,FALSE)</f>
        <v>2</v>
      </c>
      <c r="Q1284" s="4">
        <v>2</v>
      </c>
      <c r="R1284" s="4" t="str">
        <f>IF(VLOOKUP(C1284,rosie!B:J,8,FALSE)=0,"x_x_x_x",VLOOKUP(C1284,rosie!B:J,8,FALSE))</f>
        <v>2_6_6_2023</v>
      </c>
    </row>
    <row r="1285" spans="1:18" x14ac:dyDescent="0.2">
      <c r="A1285" t="s">
        <v>242</v>
      </c>
      <c r="C1285">
        <f t="shared" si="84"/>
        <v>199</v>
      </c>
      <c r="D1285" t="str">
        <f t="shared" si="85"/>
        <v>199 (0)</v>
      </c>
      <c r="E1285">
        <v>24.972000000000001</v>
      </c>
      <c r="F1285">
        <f t="shared" si="82"/>
        <v>24.97</v>
      </c>
      <c r="G1285">
        <f>IFERROR(VLOOKUP(F1285,'rt.comb'!$A:$B,2,FALSE),F1285)</f>
        <v>24.97</v>
      </c>
      <c r="H1285" t="str">
        <f>IFERROR(VLOOKUP(G1285,compounds!$A:$D,4,FALSE),"")</f>
        <v/>
      </c>
      <c r="I1285">
        <v>108288997</v>
      </c>
      <c r="J1285" s="4">
        <f t="shared" si="83"/>
        <v>87889929</v>
      </c>
      <c r="K1285" s="4">
        <f>VLOOKUP($C1285,rosie!$B$7:$D$380,2,FALSE)</f>
        <v>21.03</v>
      </c>
      <c r="L1285" s="4">
        <f>VLOOKUP(C1285,rosie!$B$7:$F$66,5,FALSE)</f>
        <v>3.96</v>
      </c>
      <c r="M1285" s="4">
        <f>VLOOKUP($C1285,rosie!$B$7:$D$380,3,FALSE)</f>
        <v>0</v>
      </c>
      <c r="N1285" s="4" t="str">
        <f>VLOOKUP($C1285,rosie!$B$7:$E$380,4,FALSE)</f>
        <v>f</v>
      </c>
      <c r="O1285" s="4">
        <f t="shared" si="86"/>
        <v>0.87881447970440718</v>
      </c>
      <c r="P1285" s="4">
        <f>VLOOKUP(A1285,RESULTS!$A:$M,13,FALSE)</f>
        <v>2</v>
      </c>
      <c r="Q1285" s="4">
        <v>2</v>
      </c>
      <c r="R1285" s="4" t="str">
        <f>IF(VLOOKUP(C1285,rosie!B:J,8,FALSE)=0,"x_x_x_x",VLOOKUP(C1285,rosie!B:J,8,FALSE))</f>
        <v>2_6_6_2023</v>
      </c>
    </row>
    <row r="1286" spans="1:18" x14ac:dyDescent="0.2">
      <c r="A1286" t="s">
        <v>242</v>
      </c>
      <c r="C1286">
        <f t="shared" si="84"/>
        <v>199</v>
      </c>
      <c r="D1286" t="str">
        <f t="shared" si="85"/>
        <v>199 (0)</v>
      </c>
      <c r="E1286">
        <v>25.411000000000001</v>
      </c>
      <c r="F1286">
        <f t="shared" si="82"/>
        <v>25.41</v>
      </c>
      <c r="G1286">
        <f>IFERROR(VLOOKUP(F1286,'rt.comb'!$A:$B,2,FALSE),F1286)</f>
        <v>25.41</v>
      </c>
      <c r="H1286" t="str">
        <f>IFERROR(VLOOKUP(G1286,compounds!$A:$D,4,FALSE),"")</f>
        <v/>
      </c>
      <c r="I1286">
        <v>22375615</v>
      </c>
      <c r="J1286" s="4">
        <f t="shared" si="83"/>
        <v>87889929</v>
      </c>
      <c r="K1286" s="4">
        <f>VLOOKUP($C1286,rosie!$B$7:$D$380,2,FALSE)</f>
        <v>21.03</v>
      </c>
      <c r="L1286" s="4">
        <f>VLOOKUP(C1286,rosie!$B$7:$F$66,5,FALSE)</f>
        <v>3.96</v>
      </c>
      <c r="M1286" s="4">
        <f>VLOOKUP($C1286,rosie!$B$7:$D$380,3,FALSE)</f>
        <v>0</v>
      </c>
      <c r="N1286" s="4" t="str">
        <f>VLOOKUP($C1286,rosie!$B$7:$E$380,4,FALSE)</f>
        <v>f</v>
      </c>
      <c r="O1286" s="4">
        <f t="shared" si="86"/>
        <v>0.18158829612477737</v>
      </c>
      <c r="P1286" s="4">
        <f>VLOOKUP(A1286,RESULTS!$A:$M,13,FALSE)</f>
        <v>2</v>
      </c>
      <c r="Q1286" s="4">
        <v>2</v>
      </c>
      <c r="R1286" s="4" t="str">
        <f>IF(VLOOKUP(C1286,rosie!B:J,8,FALSE)=0,"x_x_x_x",VLOOKUP(C1286,rosie!B:J,8,FALSE))</f>
        <v>2_6_6_2023</v>
      </c>
    </row>
    <row r="1287" spans="1:18" x14ac:dyDescent="0.2">
      <c r="A1287" t="s">
        <v>242</v>
      </c>
      <c r="C1287">
        <f t="shared" si="84"/>
        <v>199</v>
      </c>
      <c r="D1287" t="str">
        <f t="shared" si="85"/>
        <v>199 (0)</v>
      </c>
      <c r="E1287">
        <v>27.192</v>
      </c>
      <c r="F1287">
        <f t="shared" si="82"/>
        <v>27.19</v>
      </c>
      <c r="G1287">
        <f>IFERROR(VLOOKUP(F1287,'rt.comb'!$A:$B,2,FALSE),F1287)</f>
        <v>27.19</v>
      </c>
      <c r="H1287" t="str">
        <f>IFERROR(VLOOKUP(G1287,compounds!$A:$D,4,FALSE),"")</f>
        <v/>
      </c>
      <c r="I1287">
        <v>26421599</v>
      </c>
      <c r="J1287" s="4">
        <f t="shared" si="83"/>
        <v>87889929</v>
      </c>
      <c r="K1287" s="4">
        <f>VLOOKUP($C1287,rosie!$B$7:$D$380,2,FALSE)</f>
        <v>21.03</v>
      </c>
      <c r="L1287" s="4">
        <f>VLOOKUP(C1287,rosie!$B$7:$F$66,5,FALSE)</f>
        <v>3.96</v>
      </c>
      <c r="M1287" s="4">
        <f>VLOOKUP($C1287,rosie!$B$7:$D$380,3,FALSE)</f>
        <v>0</v>
      </c>
      <c r="N1287" s="4" t="str">
        <f>VLOOKUP($C1287,rosie!$B$7:$E$380,4,FALSE)</f>
        <v>f</v>
      </c>
      <c r="O1287" s="4">
        <f t="shared" si="86"/>
        <v>0.21442329711617411</v>
      </c>
      <c r="P1287" s="4">
        <f>VLOOKUP(A1287,RESULTS!$A:$M,13,FALSE)</f>
        <v>2</v>
      </c>
      <c r="Q1287" s="4">
        <v>2</v>
      </c>
      <c r="R1287" s="4" t="str">
        <f>IF(VLOOKUP(C1287,rosie!B:J,8,FALSE)=0,"x_x_x_x",VLOOKUP(C1287,rosie!B:J,8,FALSE))</f>
        <v>2_6_6_2023</v>
      </c>
    </row>
    <row r="1288" spans="1:18" x14ac:dyDescent="0.2">
      <c r="A1288" t="s">
        <v>242</v>
      </c>
      <c r="C1288">
        <f t="shared" si="84"/>
        <v>199</v>
      </c>
      <c r="D1288" t="str">
        <f t="shared" si="85"/>
        <v>199 (0)</v>
      </c>
      <c r="E1288">
        <v>32.005000000000003</v>
      </c>
      <c r="F1288">
        <f t="shared" si="82"/>
        <v>32.01</v>
      </c>
      <c r="G1288">
        <f>IFERROR(VLOOKUP(F1288,'rt.comb'!$A:$B,2,FALSE),F1288)</f>
        <v>32.01</v>
      </c>
      <c r="H1288" t="str">
        <f>IFERROR(VLOOKUP(G1288,compounds!$A:$D,4,FALSE),"")</f>
        <v/>
      </c>
      <c r="I1288">
        <v>14100719</v>
      </c>
      <c r="J1288" s="4">
        <f t="shared" si="83"/>
        <v>87889929</v>
      </c>
      <c r="K1288" s="4">
        <f>VLOOKUP($C1288,rosie!$B$7:$D$380,2,FALSE)</f>
        <v>21.03</v>
      </c>
      <c r="L1288" s="4">
        <f>VLOOKUP(C1288,rosie!$B$7:$F$66,5,FALSE)</f>
        <v>3.96</v>
      </c>
      <c r="M1288" s="4">
        <f>VLOOKUP($C1288,rosie!$B$7:$D$380,3,FALSE)</f>
        <v>0</v>
      </c>
      <c r="N1288" s="4" t="str">
        <f>VLOOKUP($C1288,rosie!$B$7:$E$380,4,FALSE)</f>
        <v>f</v>
      </c>
      <c r="O1288" s="4">
        <f t="shared" si="86"/>
        <v>0.11443375019387286</v>
      </c>
      <c r="P1288" s="4">
        <f>VLOOKUP(A1288,RESULTS!$A:$M,13,FALSE)</f>
        <v>2</v>
      </c>
      <c r="Q1288" s="4">
        <v>2</v>
      </c>
      <c r="R1288" s="4" t="str">
        <f>IF(VLOOKUP(C1288,rosie!B:J,8,FALSE)=0,"x_x_x_x",VLOOKUP(C1288,rosie!B:J,8,FALSE))</f>
        <v>2_6_6_2023</v>
      </c>
    </row>
    <row r="1289" spans="1:18" x14ac:dyDescent="0.2">
      <c r="A1289" t="s">
        <v>242</v>
      </c>
      <c r="C1289">
        <f t="shared" si="84"/>
        <v>199</v>
      </c>
      <c r="D1289" t="str">
        <f t="shared" si="85"/>
        <v>199 (0)</v>
      </c>
      <c r="E1289">
        <v>32.872999999999998</v>
      </c>
      <c r="F1289">
        <f t="shared" si="82"/>
        <v>32.869999999999997</v>
      </c>
      <c r="G1289">
        <f>IFERROR(VLOOKUP(F1289,'rt.comb'!$A:$B,2,FALSE),F1289)</f>
        <v>32.869999999999997</v>
      </c>
      <c r="H1289" t="str">
        <f>IFERROR(VLOOKUP(G1289,compounds!$A:$D,4,FALSE),"")</f>
        <v/>
      </c>
      <c r="I1289">
        <v>19426779</v>
      </c>
      <c r="J1289" s="4">
        <f t="shared" si="83"/>
        <v>87889929</v>
      </c>
      <c r="K1289" s="4">
        <f>VLOOKUP($C1289,rosie!$B$7:$D$380,2,FALSE)</f>
        <v>21.03</v>
      </c>
      <c r="L1289" s="4">
        <f>VLOOKUP(C1289,rosie!$B$7:$F$66,5,FALSE)</f>
        <v>3.96</v>
      </c>
      <c r="M1289" s="4">
        <f>VLOOKUP($C1289,rosie!$B$7:$D$380,3,FALSE)</f>
        <v>0</v>
      </c>
      <c r="N1289" s="4" t="str">
        <f>VLOOKUP($C1289,rosie!$B$7:$E$380,4,FALSE)</f>
        <v>f</v>
      </c>
      <c r="O1289" s="4">
        <f t="shared" si="86"/>
        <v>0.15765715033095656</v>
      </c>
      <c r="P1289" s="4">
        <f>VLOOKUP(A1289,RESULTS!$A:$M,13,FALSE)</f>
        <v>2</v>
      </c>
      <c r="Q1289" s="4">
        <v>2</v>
      </c>
      <c r="R1289" s="4" t="str">
        <f>IF(VLOOKUP(C1289,rosie!B:J,8,FALSE)=0,"x_x_x_x",VLOOKUP(C1289,rosie!B:J,8,FALSE))</f>
        <v>2_6_6_2023</v>
      </c>
    </row>
    <row r="1290" spans="1:18" x14ac:dyDescent="0.2">
      <c r="A1290" t="s">
        <v>243</v>
      </c>
      <c r="C1290">
        <f t="shared" si="84"/>
        <v>221</v>
      </c>
      <c r="D1290" t="str">
        <f t="shared" si="85"/>
        <v>221 (1)</v>
      </c>
      <c r="E1290">
        <v>5.4260000000000002</v>
      </c>
      <c r="F1290">
        <f t="shared" si="82"/>
        <v>5.43</v>
      </c>
      <c r="G1290">
        <f>IFERROR(VLOOKUP(F1290,'rt.comb'!$A:$B,2,FALSE),F1290)</f>
        <v>5.43</v>
      </c>
      <c r="H1290" t="str">
        <f>IFERROR(VLOOKUP(G1290,compounds!$A:$D,4,FALSE),"")</f>
        <v>hydroxymethylpentanone</v>
      </c>
      <c r="I1290">
        <v>32483682</v>
      </c>
      <c r="J1290" s="4">
        <f t="shared" si="83"/>
        <v>54213108</v>
      </c>
      <c r="K1290" s="4">
        <f>VLOOKUP($C1290,rosie!$B$7:$D$380,2,FALSE)</f>
        <v>17.57</v>
      </c>
      <c r="L1290" s="4">
        <f>VLOOKUP(C1290,rosie!$B$7:$F$66,5,FALSE)</f>
        <v>3.29</v>
      </c>
      <c r="M1290" s="4">
        <f>VLOOKUP($C1290,rosie!$B$7:$D$380,3,FALSE)</f>
        <v>1</v>
      </c>
      <c r="N1290" s="4" t="str">
        <f>VLOOKUP($C1290,rosie!$B$7:$E$380,4,FALSE)</f>
        <v>f</v>
      </c>
      <c r="O1290" s="4">
        <f t="shared" si="86"/>
        <v>0.51154099284684917</v>
      </c>
      <c r="P1290" s="4">
        <f>VLOOKUP(A1290,RESULTS!$A:$M,13,FALSE)</f>
        <v>2</v>
      </c>
      <c r="Q1290" s="4">
        <v>2</v>
      </c>
      <c r="R1290" s="4" t="str">
        <f>IF(VLOOKUP(C1290,rosie!B:J,8,FALSE)=0,"x_x_x_x",VLOOKUP(C1290,rosie!B:J,8,FALSE))</f>
        <v>3_6_6_2023</v>
      </c>
    </row>
    <row r="1291" spans="1:18" x14ac:dyDescent="0.2">
      <c r="A1291" t="s">
        <v>243</v>
      </c>
      <c r="C1291">
        <f t="shared" si="84"/>
        <v>221</v>
      </c>
      <c r="D1291" t="str">
        <f t="shared" si="85"/>
        <v>221 (1)</v>
      </c>
      <c r="E1291">
        <v>7.8140000000000001</v>
      </c>
      <c r="F1291">
        <f t="shared" si="82"/>
        <v>7.81</v>
      </c>
      <c r="G1291">
        <f>IFERROR(VLOOKUP(F1291,'rt.comb'!$A:$B,2,FALSE),F1291)</f>
        <v>7.81</v>
      </c>
      <c r="H1291" t="str">
        <f>IFERROR(VLOOKUP(G1291,compounds!$A:$D,4,FALSE),"")</f>
        <v/>
      </c>
      <c r="I1291">
        <v>413522289</v>
      </c>
      <c r="J1291" s="4">
        <f t="shared" si="83"/>
        <v>54213108</v>
      </c>
      <c r="K1291" s="4">
        <f>VLOOKUP($C1291,rosie!$B$7:$D$380,2,FALSE)</f>
        <v>17.57</v>
      </c>
      <c r="L1291" s="4">
        <f>VLOOKUP(C1291,rosie!$B$7:$F$66,5,FALSE)</f>
        <v>3.29</v>
      </c>
      <c r="M1291" s="4">
        <f>VLOOKUP($C1291,rosie!$B$7:$D$380,3,FALSE)</f>
        <v>1</v>
      </c>
      <c r="N1291" s="4" t="str">
        <f>VLOOKUP($C1291,rosie!$B$7:$E$380,4,FALSE)</f>
        <v>f</v>
      </c>
      <c r="O1291" s="4">
        <f t="shared" si="86"/>
        <v>6.5119958470028649</v>
      </c>
      <c r="P1291" s="4">
        <f>VLOOKUP(A1291,RESULTS!$A:$M,13,FALSE)</f>
        <v>2</v>
      </c>
      <c r="Q1291" s="4">
        <v>2</v>
      </c>
      <c r="R1291" s="4" t="str">
        <f>IF(VLOOKUP(C1291,rosie!B:J,8,FALSE)=0,"x_x_x_x",VLOOKUP(C1291,rosie!B:J,8,FALSE))</f>
        <v>3_6_6_2023</v>
      </c>
    </row>
    <row r="1292" spans="1:18" x14ac:dyDescent="0.2">
      <c r="A1292" t="s">
        <v>243</v>
      </c>
      <c r="C1292">
        <f t="shared" si="84"/>
        <v>221</v>
      </c>
      <c r="D1292" t="str">
        <f t="shared" si="85"/>
        <v>221 (1)</v>
      </c>
      <c r="E1292">
        <v>8.0050000000000008</v>
      </c>
      <c r="F1292">
        <f t="shared" si="82"/>
        <v>8.01</v>
      </c>
      <c r="G1292">
        <f>IFERROR(VLOOKUP(F1292,'rt.comb'!$A:$B,2,FALSE),F1292)</f>
        <v>8.01</v>
      </c>
      <c r="H1292" t="str">
        <f>IFERROR(VLOOKUP(G1292,compounds!$A:$D,4,FALSE),"")</f>
        <v>apinene</v>
      </c>
      <c r="I1292">
        <v>682822454</v>
      </c>
      <c r="J1292" s="4">
        <f t="shared" si="83"/>
        <v>54213108</v>
      </c>
      <c r="K1292" s="4">
        <f>VLOOKUP($C1292,rosie!$B$7:$D$380,2,FALSE)</f>
        <v>17.57</v>
      </c>
      <c r="L1292" s="4">
        <f>VLOOKUP(C1292,rosie!$B$7:$F$66,5,FALSE)</f>
        <v>3.29</v>
      </c>
      <c r="M1292" s="4">
        <f>VLOOKUP($C1292,rosie!$B$7:$D$380,3,FALSE)</f>
        <v>1</v>
      </c>
      <c r="N1292" s="4" t="str">
        <f>VLOOKUP($C1292,rosie!$B$7:$E$380,4,FALSE)</f>
        <v>f</v>
      </c>
      <c r="O1292" s="4">
        <f t="shared" si="86"/>
        <v>10.752835102168591</v>
      </c>
      <c r="P1292" s="4">
        <f>VLOOKUP(A1292,RESULTS!$A:$M,13,FALSE)</f>
        <v>2</v>
      </c>
      <c r="Q1292" s="4">
        <v>2</v>
      </c>
      <c r="R1292" s="4" t="str">
        <f>IF(VLOOKUP(C1292,rosie!B:J,8,FALSE)=0,"x_x_x_x",VLOOKUP(C1292,rosie!B:J,8,FALSE))</f>
        <v>3_6_6_2023</v>
      </c>
    </row>
    <row r="1293" spans="1:18" x14ac:dyDescent="0.2">
      <c r="A1293" t="s">
        <v>243</v>
      </c>
      <c r="C1293">
        <f t="shared" si="84"/>
        <v>221</v>
      </c>
      <c r="D1293" t="str">
        <f t="shared" si="85"/>
        <v>221 (1)</v>
      </c>
      <c r="E1293">
        <v>9.0540000000000003</v>
      </c>
      <c r="F1293">
        <f t="shared" si="82"/>
        <v>9.0500000000000007</v>
      </c>
      <c r="G1293">
        <f>IFERROR(VLOOKUP(F1293,'rt.comb'!$A:$B,2,FALSE),F1293)</f>
        <v>9.0500000000000007</v>
      </c>
      <c r="H1293" t="str">
        <f>IFERROR(VLOOKUP(G1293,compounds!$A:$D,4,FALSE),"")</f>
        <v/>
      </c>
      <c r="I1293">
        <v>94041661</v>
      </c>
      <c r="J1293" s="4">
        <f t="shared" si="83"/>
        <v>54213108</v>
      </c>
      <c r="K1293" s="4">
        <f>VLOOKUP($C1293,rosie!$B$7:$D$380,2,FALSE)</f>
        <v>17.57</v>
      </c>
      <c r="L1293" s="4">
        <f>VLOOKUP(C1293,rosie!$B$7:$F$66,5,FALSE)</f>
        <v>3.29</v>
      </c>
      <c r="M1293" s="4">
        <f>VLOOKUP($C1293,rosie!$B$7:$D$380,3,FALSE)</f>
        <v>1</v>
      </c>
      <c r="N1293" s="4" t="str">
        <f>VLOOKUP($C1293,rosie!$B$7:$E$380,4,FALSE)</f>
        <v>f</v>
      </c>
      <c r="O1293" s="4">
        <f t="shared" si="86"/>
        <v>1.4809332463267808</v>
      </c>
      <c r="P1293" s="4">
        <f>VLOOKUP(A1293,RESULTS!$A:$M,13,FALSE)</f>
        <v>2</v>
      </c>
      <c r="Q1293" s="4">
        <v>2</v>
      </c>
      <c r="R1293" s="4" t="str">
        <f>IF(VLOOKUP(C1293,rosie!B:J,8,FALSE)=0,"x_x_x_x",VLOOKUP(C1293,rosie!B:J,8,FALSE))</f>
        <v>3_6_6_2023</v>
      </c>
    </row>
    <row r="1294" spans="1:18" x14ac:dyDescent="0.2">
      <c r="A1294" t="s">
        <v>243</v>
      </c>
      <c r="C1294">
        <f t="shared" si="84"/>
        <v>221</v>
      </c>
      <c r="D1294" t="str">
        <f t="shared" si="85"/>
        <v>221 (1)</v>
      </c>
      <c r="E1294">
        <v>9.3059999999999992</v>
      </c>
      <c r="F1294">
        <f t="shared" si="82"/>
        <v>9.31</v>
      </c>
      <c r="G1294">
        <f>IFERROR(VLOOKUP(F1294,'rt.comb'!$A:$B,2,FALSE),F1294)</f>
        <v>9.31</v>
      </c>
      <c r="H1294" t="str">
        <f>IFERROR(VLOOKUP(G1294,compounds!$A:$D,4,FALSE),"")</f>
        <v/>
      </c>
      <c r="I1294">
        <v>309607373</v>
      </c>
      <c r="J1294" s="4">
        <f t="shared" si="83"/>
        <v>54213108</v>
      </c>
      <c r="K1294" s="4">
        <f>VLOOKUP($C1294,rosie!$B$7:$D$380,2,FALSE)</f>
        <v>17.57</v>
      </c>
      <c r="L1294" s="4">
        <f>VLOOKUP(C1294,rosie!$B$7:$F$66,5,FALSE)</f>
        <v>3.29</v>
      </c>
      <c r="M1294" s="4">
        <f>VLOOKUP($C1294,rosie!$B$7:$D$380,3,FALSE)</f>
        <v>1</v>
      </c>
      <c r="N1294" s="4" t="str">
        <f>VLOOKUP($C1294,rosie!$B$7:$E$380,4,FALSE)</f>
        <v>f</v>
      </c>
      <c r="O1294" s="4">
        <f t="shared" si="86"/>
        <v>4.875582237787107</v>
      </c>
      <c r="P1294" s="4">
        <f>VLOOKUP(A1294,RESULTS!$A:$M,13,FALSE)</f>
        <v>2</v>
      </c>
      <c r="Q1294" s="4">
        <v>2</v>
      </c>
      <c r="R1294" s="4" t="str">
        <f>IF(VLOOKUP(C1294,rosie!B:J,8,FALSE)=0,"x_x_x_x",VLOOKUP(C1294,rosie!B:J,8,FALSE))</f>
        <v>3_6_6_2023</v>
      </c>
    </row>
    <row r="1295" spans="1:18" x14ac:dyDescent="0.2">
      <c r="A1295" t="s">
        <v>243</v>
      </c>
      <c r="C1295">
        <f t="shared" si="84"/>
        <v>221</v>
      </c>
      <c r="D1295" t="str">
        <f t="shared" si="85"/>
        <v>221 (1)</v>
      </c>
      <c r="E1295">
        <v>9.3689999999999998</v>
      </c>
      <c r="F1295">
        <f t="shared" si="82"/>
        <v>9.3699999999999992</v>
      </c>
      <c r="G1295">
        <f>IFERROR(VLOOKUP(F1295,'rt.comb'!$A:$B,2,FALSE),F1295)</f>
        <v>9.3699999999999992</v>
      </c>
      <c r="H1295" t="str">
        <f>IFERROR(VLOOKUP(G1295,compounds!$A:$D,4,FALSE),"")</f>
        <v/>
      </c>
      <c r="I1295">
        <v>394872565</v>
      </c>
      <c r="J1295" s="4">
        <f t="shared" si="83"/>
        <v>54213108</v>
      </c>
      <c r="K1295" s="4">
        <f>VLOOKUP($C1295,rosie!$B$7:$D$380,2,FALSE)</f>
        <v>17.57</v>
      </c>
      <c r="L1295" s="4">
        <f>VLOOKUP(C1295,rosie!$B$7:$F$66,5,FALSE)</f>
        <v>3.29</v>
      </c>
      <c r="M1295" s="4">
        <f>VLOOKUP($C1295,rosie!$B$7:$D$380,3,FALSE)</f>
        <v>1</v>
      </c>
      <c r="N1295" s="4" t="str">
        <f>VLOOKUP($C1295,rosie!$B$7:$E$380,4,FALSE)</f>
        <v>f</v>
      </c>
      <c r="O1295" s="4">
        <f t="shared" si="86"/>
        <v>6.218306900925886</v>
      </c>
      <c r="P1295" s="4">
        <f>VLOOKUP(A1295,RESULTS!$A:$M,13,FALSE)</f>
        <v>2</v>
      </c>
      <c r="Q1295" s="4">
        <v>2</v>
      </c>
      <c r="R1295" s="4" t="str">
        <f>IF(VLOOKUP(C1295,rosie!B:J,8,FALSE)=0,"x_x_x_x",VLOOKUP(C1295,rosie!B:J,8,FALSE))</f>
        <v>3_6_6_2023</v>
      </c>
    </row>
    <row r="1296" spans="1:18" x14ac:dyDescent="0.2">
      <c r="A1296" t="s">
        <v>243</v>
      </c>
      <c r="C1296">
        <f t="shared" si="84"/>
        <v>221</v>
      </c>
      <c r="D1296" t="str">
        <f t="shared" si="85"/>
        <v>221 (1)</v>
      </c>
      <c r="E1296">
        <v>9.9550000000000001</v>
      </c>
      <c r="F1296">
        <f t="shared" si="82"/>
        <v>9.9600000000000009</v>
      </c>
      <c r="G1296">
        <f>IFERROR(VLOOKUP(F1296,'rt.comb'!$A:$B,2,FALSE),F1296)</f>
        <v>9.9600000000000009</v>
      </c>
      <c r="H1296" t="str">
        <f>IFERROR(VLOOKUP(G1296,compounds!$A:$D,4,FALSE),"")</f>
        <v/>
      </c>
      <c r="I1296">
        <v>5131793657</v>
      </c>
      <c r="J1296" s="4">
        <f t="shared" si="83"/>
        <v>54213108</v>
      </c>
      <c r="K1296" s="4">
        <f>VLOOKUP($C1296,rosie!$B$7:$D$380,2,FALSE)</f>
        <v>17.57</v>
      </c>
      <c r="L1296" s="4">
        <f>VLOOKUP(C1296,rosie!$B$7:$F$66,5,FALSE)</f>
        <v>3.29</v>
      </c>
      <c r="M1296" s="4">
        <f>VLOOKUP($C1296,rosie!$B$7:$D$380,3,FALSE)</f>
        <v>1</v>
      </c>
      <c r="N1296" s="4" t="str">
        <f>VLOOKUP($C1296,rosie!$B$7:$E$380,4,FALSE)</f>
        <v>f</v>
      </c>
      <c r="O1296" s="4">
        <f t="shared" si="86"/>
        <v>80.813585799385152</v>
      </c>
      <c r="P1296" s="4">
        <f>VLOOKUP(A1296,RESULTS!$A:$M,13,FALSE)</f>
        <v>2</v>
      </c>
      <c r="Q1296" s="4">
        <v>2</v>
      </c>
      <c r="R1296" s="4" t="str">
        <f>IF(VLOOKUP(C1296,rosie!B:J,8,FALSE)=0,"x_x_x_x",VLOOKUP(C1296,rosie!B:J,8,FALSE))</f>
        <v>3_6_6_2023</v>
      </c>
    </row>
    <row r="1297" spans="1:18" x14ac:dyDescent="0.2">
      <c r="A1297" t="s">
        <v>243</v>
      </c>
      <c r="C1297">
        <f t="shared" si="84"/>
        <v>221</v>
      </c>
      <c r="D1297" t="str">
        <f t="shared" si="85"/>
        <v>221 (1)</v>
      </c>
      <c r="E1297">
        <v>10.387</v>
      </c>
      <c r="F1297">
        <f t="shared" si="82"/>
        <v>10.39</v>
      </c>
      <c r="G1297">
        <f>IFERROR(VLOOKUP(F1297,'rt.comb'!$A:$B,2,FALSE),F1297)</f>
        <v>10.39</v>
      </c>
      <c r="H1297" t="str">
        <f>IFERROR(VLOOKUP(G1297,compounds!$A:$D,4,FALSE),"")</f>
        <v/>
      </c>
      <c r="I1297">
        <v>454458073</v>
      </c>
      <c r="J1297" s="4">
        <f t="shared" si="83"/>
        <v>54213108</v>
      </c>
      <c r="K1297" s="4">
        <f>VLOOKUP($C1297,rosie!$B$7:$D$380,2,FALSE)</f>
        <v>17.57</v>
      </c>
      <c r="L1297" s="4">
        <f>VLOOKUP(C1297,rosie!$B$7:$F$66,5,FALSE)</f>
        <v>3.29</v>
      </c>
      <c r="M1297" s="4">
        <f>VLOOKUP($C1297,rosie!$B$7:$D$380,3,FALSE)</f>
        <v>1</v>
      </c>
      <c r="N1297" s="4" t="str">
        <f>VLOOKUP($C1297,rosie!$B$7:$E$380,4,FALSE)</f>
        <v>f</v>
      </c>
      <c r="O1297" s="4">
        <f t="shared" si="86"/>
        <v>7.1566374116605953</v>
      </c>
      <c r="P1297" s="4">
        <f>VLOOKUP(A1297,RESULTS!$A:$M,13,FALSE)</f>
        <v>2</v>
      </c>
      <c r="Q1297" s="4">
        <v>2</v>
      </c>
      <c r="R1297" s="4" t="str">
        <f>IF(VLOOKUP(C1297,rosie!B:J,8,FALSE)=0,"x_x_x_x",VLOOKUP(C1297,rosie!B:J,8,FALSE))</f>
        <v>3_6_6_2023</v>
      </c>
    </row>
    <row r="1298" spans="1:18" x14ac:dyDescent="0.2">
      <c r="A1298" t="s">
        <v>243</v>
      </c>
      <c r="C1298">
        <f t="shared" si="84"/>
        <v>221</v>
      </c>
      <c r="D1298" t="str">
        <f t="shared" si="85"/>
        <v>221 (1)</v>
      </c>
      <c r="E1298">
        <v>10.776999999999999</v>
      </c>
      <c r="F1298">
        <f t="shared" si="82"/>
        <v>10.78</v>
      </c>
      <c r="G1298">
        <f>IFERROR(VLOOKUP(F1298,'rt.comb'!$A:$B,2,FALSE),F1298)</f>
        <v>10.78</v>
      </c>
      <c r="H1298" t="str">
        <f>IFERROR(VLOOKUP(G1298,compounds!$A:$D,4,FALSE),"")</f>
        <v/>
      </c>
      <c r="I1298">
        <v>79836163</v>
      </c>
      <c r="J1298" s="4">
        <f t="shared" si="83"/>
        <v>54213108</v>
      </c>
      <c r="K1298" s="4">
        <f>VLOOKUP($C1298,rosie!$B$7:$D$380,2,FALSE)</f>
        <v>17.57</v>
      </c>
      <c r="L1298" s="4">
        <f>VLOOKUP(C1298,rosie!$B$7:$F$66,5,FALSE)</f>
        <v>3.29</v>
      </c>
      <c r="M1298" s="4">
        <f>VLOOKUP($C1298,rosie!$B$7:$D$380,3,FALSE)</f>
        <v>1</v>
      </c>
      <c r="N1298" s="4" t="str">
        <f>VLOOKUP($C1298,rosie!$B$7:$E$380,4,FALSE)</f>
        <v>f</v>
      </c>
      <c r="O1298" s="4">
        <f t="shared" si="86"/>
        <v>1.2572303252477008</v>
      </c>
      <c r="P1298" s="4">
        <f>VLOOKUP(A1298,RESULTS!$A:$M,13,FALSE)</f>
        <v>2</v>
      </c>
      <c r="Q1298" s="4">
        <v>2</v>
      </c>
      <c r="R1298" s="4" t="str">
        <f>IF(VLOOKUP(C1298,rosie!B:J,8,FALSE)=0,"x_x_x_x",VLOOKUP(C1298,rosie!B:J,8,FALSE))</f>
        <v>3_6_6_2023</v>
      </c>
    </row>
    <row r="1299" spans="1:18" x14ac:dyDescent="0.2">
      <c r="A1299" t="s">
        <v>243</v>
      </c>
      <c r="C1299">
        <f t="shared" si="84"/>
        <v>221</v>
      </c>
      <c r="D1299" t="str">
        <f t="shared" si="85"/>
        <v>221 (1)</v>
      </c>
      <c r="E1299">
        <v>11.151</v>
      </c>
      <c r="F1299">
        <f t="shared" si="82"/>
        <v>11.15</v>
      </c>
      <c r="G1299">
        <f>IFERROR(VLOOKUP(F1299,'rt.comb'!$A:$B,2,FALSE),F1299)</f>
        <v>11.15</v>
      </c>
      <c r="H1299" t="str">
        <f>IFERROR(VLOOKUP(G1299,compounds!$A:$D,4,FALSE),"")</f>
        <v>ethylhexanol</v>
      </c>
      <c r="I1299">
        <v>6242564088</v>
      </c>
      <c r="J1299" s="4">
        <f t="shared" si="83"/>
        <v>54213108</v>
      </c>
      <c r="K1299" s="4">
        <f>VLOOKUP($C1299,rosie!$B$7:$D$380,2,FALSE)</f>
        <v>17.57</v>
      </c>
      <c r="L1299" s="4">
        <f>VLOOKUP(C1299,rosie!$B$7:$F$66,5,FALSE)</f>
        <v>3.29</v>
      </c>
      <c r="M1299" s="4">
        <f>VLOOKUP($C1299,rosie!$B$7:$D$380,3,FALSE)</f>
        <v>1</v>
      </c>
      <c r="N1299" s="4" t="str">
        <f>VLOOKUP($C1299,rosie!$B$7:$E$380,4,FALSE)</f>
        <v>f</v>
      </c>
      <c r="O1299" s="4">
        <f t="shared" si="86"/>
        <v>98.305587140201837</v>
      </c>
      <c r="P1299" s="4">
        <f>VLOOKUP(A1299,RESULTS!$A:$M,13,FALSE)</f>
        <v>2</v>
      </c>
      <c r="Q1299" s="4">
        <v>2</v>
      </c>
      <c r="R1299" s="4" t="str">
        <f>IF(VLOOKUP(C1299,rosie!B:J,8,FALSE)=0,"x_x_x_x",VLOOKUP(C1299,rosie!B:J,8,FALSE))</f>
        <v>3_6_6_2023</v>
      </c>
    </row>
    <row r="1300" spans="1:18" x14ac:dyDescent="0.2">
      <c r="A1300" t="s">
        <v>243</v>
      </c>
      <c r="C1300">
        <f t="shared" si="84"/>
        <v>221</v>
      </c>
      <c r="D1300" t="str">
        <f t="shared" si="85"/>
        <v>221 (1)</v>
      </c>
      <c r="E1300">
        <v>11.311</v>
      </c>
      <c r="F1300">
        <f t="shared" si="82"/>
        <v>11.31</v>
      </c>
      <c r="G1300">
        <f>IFERROR(VLOOKUP(F1300,'rt.comb'!$A:$B,2,FALSE),F1300)</f>
        <v>11.31</v>
      </c>
      <c r="H1300" t="str">
        <f>IFERROR(VLOOKUP(G1300,compounds!$A:$D,4,FALSE),"")</f>
        <v/>
      </c>
      <c r="I1300">
        <v>7779150287</v>
      </c>
      <c r="J1300" s="4">
        <f t="shared" si="83"/>
        <v>54213108</v>
      </c>
      <c r="K1300" s="4">
        <f>VLOOKUP($C1300,rosie!$B$7:$D$380,2,FALSE)</f>
        <v>17.57</v>
      </c>
      <c r="L1300" s="4">
        <f>VLOOKUP(C1300,rosie!$B$7:$F$66,5,FALSE)</f>
        <v>3.29</v>
      </c>
      <c r="M1300" s="4">
        <f>VLOOKUP($C1300,rosie!$B$7:$D$380,3,FALSE)</f>
        <v>1</v>
      </c>
      <c r="N1300" s="4" t="str">
        <f>VLOOKUP($C1300,rosie!$B$7:$E$380,4,FALSE)</f>
        <v>f</v>
      </c>
      <c r="O1300" s="4">
        <f t="shared" si="86"/>
        <v>122.50317748206105</v>
      </c>
      <c r="P1300" s="4">
        <f>VLOOKUP(A1300,RESULTS!$A:$M,13,FALSE)</f>
        <v>2</v>
      </c>
      <c r="Q1300" s="4">
        <v>2</v>
      </c>
      <c r="R1300" s="4" t="str">
        <f>IF(VLOOKUP(C1300,rosie!B:J,8,FALSE)=0,"x_x_x_x",VLOOKUP(C1300,rosie!B:J,8,FALSE))</f>
        <v>3_6_6_2023</v>
      </c>
    </row>
    <row r="1301" spans="1:18" x14ac:dyDescent="0.2">
      <c r="A1301" t="s">
        <v>243</v>
      </c>
      <c r="C1301">
        <f t="shared" si="84"/>
        <v>221</v>
      </c>
      <c r="D1301" t="str">
        <f t="shared" si="85"/>
        <v>221 (1)</v>
      </c>
      <c r="E1301">
        <v>11.458</v>
      </c>
      <c r="F1301">
        <f t="shared" ref="F1301:F1364" si="87">ROUND(E1301,2)</f>
        <v>11.46</v>
      </c>
      <c r="G1301">
        <f>IFERROR(VLOOKUP(F1301,'rt.comb'!$A:$B,2,FALSE),F1301)</f>
        <v>11.46</v>
      </c>
      <c r="H1301" t="str">
        <f>IFERROR(VLOOKUP(G1301,compounds!$A:$D,4,FALSE),"")</f>
        <v/>
      </c>
      <c r="I1301">
        <v>156890343</v>
      </c>
      <c r="J1301" s="4">
        <f t="shared" si="83"/>
        <v>54213108</v>
      </c>
      <c r="K1301" s="4">
        <f>VLOOKUP($C1301,rosie!$B$7:$D$380,2,FALSE)</f>
        <v>17.57</v>
      </c>
      <c r="L1301" s="4">
        <f>VLOOKUP(C1301,rosie!$B$7:$F$66,5,FALSE)</f>
        <v>3.29</v>
      </c>
      <c r="M1301" s="4">
        <f>VLOOKUP($C1301,rosie!$B$7:$D$380,3,FALSE)</f>
        <v>1</v>
      </c>
      <c r="N1301" s="4" t="str">
        <f>VLOOKUP($C1301,rosie!$B$7:$E$380,4,FALSE)</f>
        <v>f</v>
      </c>
      <c r="O1301" s="4">
        <f t="shared" si="86"/>
        <v>2.4706510126008103</v>
      </c>
      <c r="P1301" s="4">
        <f>VLOOKUP(A1301,RESULTS!$A:$M,13,FALSE)</f>
        <v>2</v>
      </c>
      <c r="Q1301" s="4">
        <v>2</v>
      </c>
      <c r="R1301" s="4" t="str">
        <f>IF(VLOOKUP(C1301,rosie!B:J,8,FALSE)=0,"x_x_x_x",VLOOKUP(C1301,rosie!B:J,8,FALSE))</f>
        <v>3_6_6_2023</v>
      </c>
    </row>
    <row r="1302" spans="1:18" x14ac:dyDescent="0.2">
      <c r="A1302" t="s">
        <v>243</v>
      </c>
      <c r="C1302">
        <f t="shared" si="84"/>
        <v>221</v>
      </c>
      <c r="D1302" t="str">
        <f t="shared" si="85"/>
        <v>221 (1)</v>
      </c>
      <c r="E1302">
        <v>11.771000000000001</v>
      </c>
      <c r="F1302">
        <f t="shared" si="87"/>
        <v>11.77</v>
      </c>
      <c r="G1302">
        <f>IFERROR(VLOOKUP(F1302,'rt.comb'!$A:$B,2,FALSE),F1302)</f>
        <v>11.76</v>
      </c>
      <c r="H1302" t="str">
        <f>IFERROR(VLOOKUP(G1302,compounds!$A:$D,4,FALSE),"")</f>
        <v>bocimene</v>
      </c>
      <c r="I1302">
        <v>333134199</v>
      </c>
      <c r="J1302" s="4">
        <f t="shared" si="83"/>
        <v>54213108</v>
      </c>
      <c r="K1302" s="4">
        <f>VLOOKUP($C1302,rosie!$B$7:$D$380,2,FALSE)</f>
        <v>17.57</v>
      </c>
      <c r="L1302" s="4">
        <f>VLOOKUP(C1302,rosie!$B$7:$F$66,5,FALSE)</f>
        <v>3.29</v>
      </c>
      <c r="M1302" s="4">
        <f>VLOOKUP($C1302,rosie!$B$7:$D$380,3,FALSE)</f>
        <v>1</v>
      </c>
      <c r="N1302" s="4" t="str">
        <f>VLOOKUP($C1302,rosie!$B$7:$E$380,4,FALSE)</f>
        <v>f</v>
      </c>
      <c r="O1302" s="4">
        <f t="shared" si="86"/>
        <v>5.2460739797815972</v>
      </c>
      <c r="P1302" s="4">
        <f>VLOOKUP(A1302,RESULTS!$A:$M,13,FALSE)</f>
        <v>2</v>
      </c>
      <c r="Q1302" s="4">
        <v>2</v>
      </c>
      <c r="R1302" s="4" t="str">
        <f>IF(VLOOKUP(C1302,rosie!B:J,8,FALSE)=0,"x_x_x_x",VLOOKUP(C1302,rosie!B:J,8,FALSE))</f>
        <v>3_6_6_2023</v>
      </c>
    </row>
    <row r="1303" spans="1:18" x14ac:dyDescent="0.2">
      <c r="A1303" t="s">
        <v>243</v>
      </c>
      <c r="C1303">
        <f t="shared" si="84"/>
        <v>221</v>
      </c>
      <c r="D1303" t="str">
        <f t="shared" si="85"/>
        <v>221 (1)</v>
      </c>
      <c r="E1303">
        <v>12.079000000000001</v>
      </c>
      <c r="F1303">
        <f t="shared" si="87"/>
        <v>12.08</v>
      </c>
      <c r="G1303">
        <f>IFERROR(VLOOKUP(F1303,'rt.comb'!$A:$B,2,FALSE),F1303)</f>
        <v>12.08</v>
      </c>
      <c r="H1303" t="str">
        <f>IFERROR(VLOOKUP(G1303,compounds!$A:$D,4,FALSE),"")</f>
        <v/>
      </c>
      <c r="I1303">
        <v>71835256</v>
      </c>
      <c r="J1303" s="4">
        <f t="shared" si="83"/>
        <v>54213108</v>
      </c>
      <c r="K1303" s="4">
        <f>VLOOKUP($C1303,rosie!$B$7:$D$380,2,FALSE)</f>
        <v>17.57</v>
      </c>
      <c r="L1303" s="4">
        <f>VLOOKUP(C1303,rosie!$B$7:$F$66,5,FALSE)</f>
        <v>3.29</v>
      </c>
      <c r="M1303" s="4">
        <f>VLOOKUP($C1303,rosie!$B$7:$D$380,3,FALSE)</f>
        <v>1</v>
      </c>
      <c r="N1303" s="4" t="str">
        <f>VLOOKUP($C1303,rosie!$B$7:$E$380,4,FALSE)</f>
        <v>f</v>
      </c>
      <c r="O1303" s="4">
        <f t="shared" si="86"/>
        <v>1.1312350051834512</v>
      </c>
      <c r="P1303" s="4">
        <f>VLOOKUP(A1303,RESULTS!$A:$M,13,FALSE)</f>
        <v>2</v>
      </c>
      <c r="Q1303" s="4">
        <v>2</v>
      </c>
      <c r="R1303" s="4" t="str">
        <f>IF(VLOOKUP(C1303,rosie!B:J,8,FALSE)=0,"x_x_x_x",VLOOKUP(C1303,rosie!B:J,8,FALSE))</f>
        <v>3_6_6_2023</v>
      </c>
    </row>
    <row r="1304" spans="1:18" x14ac:dyDescent="0.2">
      <c r="A1304" t="s">
        <v>243</v>
      </c>
      <c r="C1304">
        <f t="shared" si="84"/>
        <v>221</v>
      </c>
      <c r="D1304" t="str">
        <f t="shared" si="85"/>
        <v>221 (1)</v>
      </c>
      <c r="E1304">
        <v>12.303000000000001</v>
      </c>
      <c r="F1304">
        <f t="shared" si="87"/>
        <v>12.3</v>
      </c>
      <c r="G1304">
        <f>IFERROR(VLOOKUP(F1304,'rt.comb'!$A:$B,2,FALSE),F1304)</f>
        <v>12.29</v>
      </c>
      <c r="H1304" t="str">
        <f>IFERROR(VLOOKUP(G1304,compounds!$A:$D,4,FALSE),"")</f>
        <v>acetophenone</v>
      </c>
      <c r="I1304">
        <v>31836562</v>
      </c>
      <c r="J1304" s="4">
        <f t="shared" si="83"/>
        <v>54213108</v>
      </c>
      <c r="K1304" s="4">
        <f>VLOOKUP($C1304,rosie!$B$7:$D$380,2,FALSE)</f>
        <v>17.57</v>
      </c>
      <c r="L1304" s="4">
        <f>VLOOKUP(C1304,rosie!$B$7:$F$66,5,FALSE)</f>
        <v>3.29</v>
      </c>
      <c r="M1304" s="4">
        <f>VLOOKUP($C1304,rosie!$B$7:$D$380,3,FALSE)</f>
        <v>1</v>
      </c>
      <c r="N1304" s="4" t="str">
        <f>VLOOKUP($C1304,rosie!$B$7:$E$380,4,FALSE)</f>
        <v>f</v>
      </c>
      <c r="O1304" s="4">
        <f t="shared" si="86"/>
        <v>0.50135038676681631</v>
      </c>
      <c r="P1304" s="4">
        <f>VLOOKUP(A1304,RESULTS!$A:$M,13,FALSE)</f>
        <v>2</v>
      </c>
      <c r="Q1304" s="4">
        <v>2</v>
      </c>
      <c r="R1304" s="4" t="str">
        <f>IF(VLOOKUP(C1304,rosie!B:J,8,FALSE)=0,"x_x_x_x",VLOOKUP(C1304,rosie!B:J,8,FALSE))</f>
        <v>3_6_6_2023</v>
      </c>
    </row>
    <row r="1305" spans="1:18" x14ac:dyDescent="0.2">
      <c r="A1305" t="s">
        <v>243</v>
      </c>
      <c r="C1305">
        <f t="shared" si="84"/>
        <v>221</v>
      </c>
      <c r="D1305" t="str">
        <f t="shared" si="85"/>
        <v>221 (1)</v>
      </c>
      <c r="E1305">
        <v>13.002000000000001</v>
      </c>
      <c r="F1305">
        <f t="shared" si="87"/>
        <v>13</v>
      </c>
      <c r="G1305">
        <f>IFERROR(VLOOKUP(F1305,'rt.comb'!$A:$B,2,FALSE),F1305)</f>
        <v>13</v>
      </c>
      <c r="H1305" t="str">
        <f>IFERROR(VLOOKUP(G1305,compounds!$A:$D,4,FALSE),"")</f>
        <v/>
      </c>
      <c r="I1305">
        <v>218498054</v>
      </c>
      <c r="J1305" s="4">
        <f t="shared" si="83"/>
        <v>54213108</v>
      </c>
      <c r="K1305" s="4">
        <f>VLOOKUP($C1305,rosie!$B$7:$D$380,2,FALSE)</f>
        <v>17.57</v>
      </c>
      <c r="L1305" s="4">
        <f>VLOOKUP(C1305,rosie!$B$7:$F$66,5,FALSE)</f>
        <v>3.29</v>
      </c>
      <c r="M1305" s="4">
        <f>VLOOKUP($C1305,rosie!$B$7:$D$380,3,FALSE)</f>
        <v>1</v>
      </c>
      <c r="N1305" s="4" t="str">
        <f>VLOOKUP($C1305,rosie!$B$7:$E$380,4,FALSE)</f>
        <v>f</v>
      </c>
      <c r="O1305" s="4">
        <f t="shared" si="86"/>
        <v>3.4408264271970297</v>
      </c>
      <c r="P1305" s="4">
        <f>VLOOKUP(A1305,RESULTS!$A:$M,13,FALSE)</f>
        <v>2</v>
      </c>
      <c r="Q1305" s="4">
        <v>2</v>
      </c>
      <c r="R1305" s="4" t="str">
        <f>IF(VLOOKUP(C1305,rosie!B:J,8,FALSE)=0,"x_x_x_x",VLOOKUP(C1305,rosie!B:J,8,FALSE))</f>
        <v>3_6_6_2023</v>
      </c>
    </row>
    <row r="1306" spans="1:18" x14ac:dyDescent="0.2">
      <c r="A1306" t="s">
        <v>243</v>
      </c>
      <c r="C1306">
        <f t="shared" si="84"/>
        <v>221</v>
      </c>
      <c r="D1306" t="str">
        <f t="shared" si="85"/>
        <v>221 (1)</v>
      </c>
      <c r="E1306">
        <v>13.173999999999999</v>
      </c>
      <c r="F1306">
        <f t="shared" si="87"/>
        <v>13.17</v>
      </c>
      <c r="G1306">
        <f>IFERROR(VLOOKUP(F1306,'rt.comb'!$A:$B,2,FALSE),F1306)</f>
        <v>13.17</v>
      </c>
      <c r="H1306" t="str">
        <f>IFERROR(VLOOKUP(G1306,compounds!$A:$D,4,FALSE),"")</f>
        <v/>
      </c>
      <c r="I1306">
        <v>21252784</v>
      </c>
      <c r="J1306" s="4">
        <f t="shared" si="83"/>
        <v>54213108</v>
      </c>
      <c r="K1306" s="4">
        <f>VLOOKUP($C1306,rosie!$B$7:$D$380,2,FALSE)</f>
        <v>17.57</v>
      </c>
      <c r="L1306" s="4">
        <f>VLOOKUP(C1306,rosie!$B$7:$F$66,5,FALSE)</f>
        <v>3.29</v>
      </c>
      <c r="M1306" s="4">
        <f>VLOOKUP($C1306,rosie!$B$7:$D$380,3,FALSE)</f>
        <v>1</v>
      </c>
      <c r="N1306" s="4" t="str">
        <f>VLOOKUP($C1306,rosie!$B$7:$E$380,4,FALSE)</f>
        <v>f</v>
      </c>
      <c r="O1306" s="4">
        <f t="shared" si="86"/>
        <v>0.33468097083697684</v>
      </c>
      <c r="P1306" s="4">
        <f>VLOOKUP(A1306,RESULTS!$A:$M,13,FALSE)</f>
        <v>2</v>
      </c>
      <c r="Q1306" s="4">
        <v>2</v>
      </c>
      <c r="R1306" s="4" t="str">
        <f>IF(VLOOKUP(C1306,rosie!B:J,8,FALSE)=0,"x_x_x_x",VLOOKUP(C1306,rosie!B:J,8,FALSE))</f>
        <v>3_6_6_2023</v>
      </c>
    </row>
    <row r="1307" spans="1:18" x14ac:dyDescent="0.2">
      <c r="A1307" t="s">
        <v>243</v>
      </c>
      <c r="C1307">
        <f t="shared" si="84"/>
        <v>221</v>
      </c>
      <c r="D1307" t="str">
        <f t="shared" si="85"/>
        <v>221 (1)</v>
      </c>
      <c r="E1307">
        <v>13.298</v>
      </c>
      <c r="F1307">
        <f t="shared" si="87"/>
        <v>13.3</v>
      </c>
      <c r="G1307">
        <f>IFERROR(VLOOKUP(F1307,'rt.comb'!$A:$B,2,FALSE),F1307)</f>
        <v>13.3</v>
      </c>
      <c r="H1307" t="str">
        <f>IFERROR(VLOOKUP(G1307,compounds!$A:$D,4,FALSE),"")</f>
        <v/>
      </c>
      <c r="I1307">
        <v>40386445</v>
      </c>
      <c r="J1307" s="4">
        <f t="shared" si="83"/>
        <v>54213108</v>
      </c>
      <c r="K1307" s="4">
        <f>VLOOKUP($C1307,rosie!$B$7:$D$380,2,FALSE)</f>
        <v>17.57</v>
      </c>
      <c r="L1307" s="4">
        <f>VLOOKUP(C1307,rosie!$B$7:$F$66,5,FALSE)</f>
        <v>3.29</v>
      </c>
      <c r="M1307" s="4">
        <f>VLOOKUP($C1307,rosie!$B$7:$D$380,3,FALSE)</f>
        <v>1</v>
      </c>
      <c r="N1307" s="4" t="str">
        <f>VLOOKUP($C1307,rosie!$B$7:$E$380,4,FALSE)</f>
        <v>f</v>
      </c>
      <c r="O1307" s="4">
        <f t="shared" si="86"/>
        <v>0.6359907775496223</v>
      </c>
      <c r="P1307" s="4">
        <f>VLOOKUP(A1307,RESULTS!$A:$M,13,FALSE)</f>
        <v>2</v>
      </c>
      <c r="Q1307" s="4">
        <v>2</v>
      </c>
      <c r="R1307" s="4" t="str">
        <f>IF(VLOOKUP(C1307,rosie!B:J,8,FALSE)=0,"x_x_x_x",VLOOKUP(C1307,rosie!B:J,8,FALSE))</f>
        <v>3_6_6_2023</v>
      </c>
    </row>
    <row r="1308" spans="1:18" x14ac:dyDescent="0.2">
      <c r="A1308" t="s">
        <v>243</v>
      </c>
      <c r="C1308">
        <f t="shared" si="84"/>
        <v>221</v>
      </c>
      <c r="D1308" t="str">
        <f t="shared" si="85"/>
        <v>221 (1)</v>
      </c>
      <c r="E1308">
        <v>13.445</v>
      </c>
      <c r="F1308">
        <f t="shared" si="87"/>
        <v>13.45</v>
      </c>
      <c r="G1308">
        <f>IFERROR(VLOOKUP(F1308,'rt.comb'!$A:$B,2,FALSE),F1308)</f>
        <v>13.45</v>
      </c>
      <c r="H1308" t="str">
        <f>IFERROR(VLOOKUP(G1308,compounds!$A:$D,4,FALSE),"")</f>
        <v/>
      </c>
      <c r="I1308">
        <v>104648657</v>
      </c>
      <c r="J1308" s="4">
        <f t="shared" si="83"/>
        <v>54213108</v>
      </c>
      <c r="K1308" s="4">
        <f>VLOOKUP($C1308,rosie!$B$7:$D$380,2,FALSE)</f>
        <v>17.57</v>
      </c>
      <c r="L1308" s="4">
        <f>VLOOKUP(C1308,rosie!$B$7:$F$66,5,FALSE)</f>
        <v>3.29</v>
      </c>
      <c r="M1308" s="4">
        <f>VLOOKUP($C1308,rosie!$B$7:$D$380,3,FALSE)</f>
        <v>1</v>
      </c>
      <c r="N1308" s="4" t="str">
        <f>VLOOKUP($C1308,rosie!$B$7:$E$380,4,FALSE)</f>
        <v>f</v>
      </c>
      <c r="O1308" s="4">
        <f t="shared" si="86"/>
        <v>1.6479682907211497</v>
      </c>
      <c r="P1308" s="4">
        <f>VLOOKUP(A1308,RESULTS!$A:$M,13,FALSE)</f>
        <v>2</v>
      </c>
      <c r="Q1308" s="4">
        <v>2</v>
      </c>
      <c r="R1308" s="4" t="str">
        <f>IF(VLOOKUP(C1308,rosie!B:J,8,FALSE)=0,"x_x_x_x",VLOOKUP(C1308,rosie!B:J,8,FALSE))</f>
        <v>3_6_6_2023</v>
      </c>
    </row>
    <row r="1309" spans="1:18" x14ac:dyDescent="0.2">
      <c r="A1309" t="s">
        <v>243</v>
      </c>
      <c r="C1309">
        <f t="shared" si="84"/>
        <v>221</v>
      </c>
      <c r="D1309" t="str">
        <f t="shared" si="85"/>
        <v>221 (1)</v>
      </c>
      <c r="E1309">
        <v>13.518000000000001</v>
      </c>
      <c r="F1309">
        <f t="shared" si="87"/>
        <v>13.52</v>
      </c>
      <c r="G1309">
        <f>IFERROR(VLOOKUP(F1309,'rt.comb'!$A:$B,2,FALSE),F1309)</f>
        <v>13.51</v>
      </c>
      <c r="H1309" t="str">
        <f>IFERROR(VLOOKUP(G1309,compounds!$A:$D,4,FALSE),"")</f>
        <v>nonanal</v>
      </c>
      <c r="I1309">
        <v>87015819</v>
      </c>
      <c r="J1309" s="4">
        <f t="shared" si="83"/>
        <v>54213108</v>
      </c>
      <c r="K1309" s="4">
        <f>VLOOKUP($C1309,rosie!$B$7:$D$380,2,FALSE)</f>
        <v>17.57</v>
      </c>
      <c r="L1309" s="4">
        <f>VLOOKUP(C1309,rosie!$B$7:$F$66,5,FALSE)</f>
        <v>3.29</v>
      </c>
      <c r="M1309" s="4">
        <f>VLOOKUP($C1309,rosie!$B$7:$D$380,3,FALSE)</f>
        <v>1</v>
      </c>
      <c r="N1309" s="4" t="str">
        <f>VLOOKUP($C1309,rosie!$B$7:$E$380,4,FALSE)</f>
        <v>f</v>
      </c>
      <c r="O1309" s="4">
        <f t="shared" si="86"/>
        <v>1.3702928887384664</v>
      </c>
      <c r="P1309" s="4">
        <f>VLOOKUP(A1309,RESULTS!$A:$M,13,FALSE)</f>
        <v>2</v>
      </c>
      <c r="Q1309" s="4">
        <v>2</v>
      </c>
      <c r="R1309" s="4" t="str">
        <f>IF(VLOOKUP(C1309,rosie!B:J,8,FALSE)=0,"x_x_x_x",VLOOKUP(C1309,rosie!B:J,8,FALSE))</f>
        <v>3_6_6_2023</v>
      </c>
    </row>
    <row r="1310" spans="1:18" x14ac:dyDescent="0.2">
      <c r="A1310" t="s">
        <v>243</v>
      </c>
      <c r="C1310">
        <f t="shared" si="84"/>
        <v>221</v>
      </c>
      <c r="D1310" t="str">
        <f t="shared" si="85"/>
        <v>221 (1)</v>
      </c>
      <c r="E1310">
        <v>13.776</v>
      </c>
      <c r="F1310">
        <f t="shared" si="87"/>
        <v>13.78</v>
      </c>
      <c r="G1310">
        <f>IFERROR(VLOOKUP(F1310,'rt.comb'!$A:$B,2,FALSE),F1310)</f>
        <v>13.78</v>
      </c>
      <c r="H1310" t="str">
        <f>IFERROR(VLOOKUP(G1310,compounds!$A:$D,4,FALSE),"")</f>
        <v/>
      </c>
      <c r="I1310">
        <v>149338070</v>
      </c>
      <c r="J1310" s="4">
        <f t="shared" si="83"/>
        <v>54213108</v>
      </c>
      <c r="K1310" s="4">
        <f>VLOOKUP($C1310,rosie!$B$7:$D$380,2,FALSE)</f>
        <v>17.57</v>
      </c>
      <c r="L1310" s="4">
        <f>VLOOKUP(C1310,rosie!$B$7:$F$66,5,FALSE)</f>
        <v>3.29</v>
      </c>
      <c r="M1310" s="4">
        <f>VLOOKUP($C1310,rosie!$B$7:$D$380,3,FALSE)</f>
        <v>1</v>
      </c>
      <c r="N1310" s="4" t="str">
        <f>VLOOKUP($C1310,rosie!$B$7:$E$380,4,FALSE)</f>
        <v>f</v>
      </c>
      <c r="O1310" s="4">
        <f t="shared" si="86"/>
        <v>2.3517206146037348</v>
      </c>
      <c r="P1310" s="4">
        <f>VLOOKUP(A1310,RESULTS!$A:$M,13,FALSE)</f>
        <v>2</v>
      </c>
      <c r="Q1310" s="4">
        <v>2</v>
      </c>
      <c r="R1310" s="4" t="str">
        <f>IF(VLOOKUP(C1310,rosie!B:J,8,FALSE)=0,"x_x_x_x",VLOOKUP(C1310,rosie!B:J,8,FALSE))</f>
        <v>3_6_6_2023</v>
      </c>
    </row>
    <row r="1311" spans="1:18" x14ac:dyDescent="0.2">
      <c r="A1311" t="s">
        <v>243</v>
      </c>
      <c r="C1311">
        <f t="shared" si="84"/>
        <v>221</v>
      </c>
      <c r="D1311" t="str">
        <f t="shared" si="85"/>
        <v>221 (1)</v>
      </c>
      <c r="E1311">
        <v>13.894</v>
      </c>
      <c r="F1311">
        <f t="shared" si="87"/>
        <v>13.89</v>
      </c>
      <c r="G1311">
        <f>IFERROR(VLOOKUP(F1311,'rt.comb'!$A:$B,2,FALSE),F1311)</f>
        <v>13.89</v>
      </c>
      <c r="H1311" t="str">
        <f>IFERROR(VLOOKUP(G1311,compounds!$A:$D,4,FALSE),"")</f>
        <v>edimethylnonatriene</v>
      </c>
      <c r="I1311">
        <v>132586981</v>
      </c>
      <c r="J1311" s="4">
        <f t="shared" si="83"/>
        <v>54213108</v>
      </c>
      <c r="K1311" s="4">
        <f>VLOOKUP($C1311,rosie!$B$7:$D$380,2,FALSE)</f>
        <v>17.57</v>
      </c>
      <c r="L1311" s="4">
        <f>VLOOKUP(C1311,rosie!$B$7:$F$66,5,FALSE)</f>
        <v>3.29</v>
      </c>
      <c r="M1311" s="4">
        <f>VLOOKUP($C1311,rosie!$B$7:$D$380,3,FALSE)</f>
        <v>1</v>
      </c>
      <c r="N1311" s="4" t="str">
        <f>VLOOKUP($C1311,rosie!$B$7:$E$380,4,FALSE)</f>
        <v>f</v>
      </c>
      <c r="O1311" s="4">
        <f t="shared" si="86"/>
        <v>2.0879306692913175</v>
      </c>
      <c r="P1311" s="4">
        <f>VLOOKUP(A1311,RESULTS!$A:$M,13,FALSE)</f>
        <v>2</v>
      </c>
      <c r="Q1311" s="4">
        <v>2</v>
      </c>
      <c r="R1311" s="4" t="str">
        <f>IF(VLOOKUP(C1311,rosie!B:J,8,FALSE)=0,"x_x_x_x",VLOOKUP(C1311,rosie!B:J,8,FALSE))</f>
        <v>3_6_6_2023</v>
      </c>
    </row>
    <row r="1312" spans="1:18" x14ac:dyDescent="0.2">
      <c r="A1312" t="s">
        <v>243</v>
      </c>
      <c r="C1312">
        <f t="shared" si="84"/>
        <v>221</v>
      </c>
      <c r="D1312" t="str">
        <f t="shared" si="85"/>
        <v>221 (1)</v>
      </c>
      <c r="E1312">
        <v>13.99</v>
      </c>
      <c r="F1312">
        <f t="shared" si="87"/>
        <v>13.99</v>
      </c>
      <c r="G1312">
        <f>IFERROR(VLOOKUP(F1312,'rt.comb'!$A:$B,2,FALSE),F1312)</f>
        <v>13.99</v>
      </c>
      <c r="H1312" t="str">
        <f>IFERROR(VLOOKUP(G1312,compounds!$A:$D,4,FALSE),"")</f>
        <v/>
      </c>
      <c r="I1312">
        <v>271295787</v>
      </c>
      <c r="J1312" s="4">
        <f t="shared" si="83"/>
        <v>54213108</v>
      </c>
      <c r="K1312" s="4">
        <f>VLOOKUP($C1312,rosie!$B$7:$D$380,2,FALSE)</f>
        <v>17.57</v>
      </c>
      <c r="L1312" s="4">
        <f>VLOOKUP(C1312,rosie!$B$7:$F$66,5,FALSE)</f>
        <v>3.29</v>
      </c>
      <c r="M1312" s="4">
        <f>VLOOKUP($C1312,rosie!$B$7:$D$380,3,FALSE)</f>
        <v>1</v>
      </c>
      <c r="N1312" s="4" t="str">
        <f>VLOOKUP($C1312,rosie!$B$7:$E$380,4,FALSE)</f>
        <v>f</v>
      </c>
      <c r="O1312" s="4">
        <f t="shared" si="86"/>
        <v>4.2722655712842936</v>
      </c>
      <c r="P1312" s="4">
        <f>VLOOKUP(A1312,RESULTS!$A:$M,13,FALSE)</f>
        <v>2</v>
      </c>
      <c r="Q1312" s="4">
        <v>2</v>
      </c>
      <c r="R1312" s="4" t="str">
        <f>IF(VLOOKUP(C1312,rosie!B:J,8,FALSE)=0,"x_x_x_x",VLOOKUP(C1312,rosie!B:J,8,FALSE))</f>
        <v>3_6_6_2023</v>
      </c>
    </row>
    <row r="1313" spans="1:18" x14ac:dyDescent="0.2">
      <c r="A1313" t="s">
        <v>243</v>
      </c>
      <c r="C1313">
        <f t="shared" si="84"/>
        <v>221</v>
      </c>
      <c r="D1313" t="str">
        <f t="shared" si="85"/>
        <v>221 (1)</v>
      </c>
      <c r="E1313">
        <v>14.17</v>
      </c>
      <c r="F1313">
        <f t="shared" si="87"/>
        <v>14.17</v>
      </c>
      <c r="G1313">
        <f>IFERROR(VLOOKUP(F1313,'rt.comb'!$A:$B,2,FALSE),F1313)</f>
        <v>14.17</v>
      </c>
      <c r="H1313" t="str">
        <f>IFERROR(VLOOKUP(G1313,compounds!$A:$D,4,FALSE),"")</f>
        <v/>
      </c>
      <c r="I1313">
        <v>91766849</v>
      </c>
      <c r="J1313" s="4">
        <f t="shared" si="83"/>
        <v>54213108</v>
      </c>
      <c r="K1313" s="4">
        <f>VLOOKUP($C1313,rosie!$B$7:$D$380,2,FALSE)</f>
        <v>17.57</v>
      </c>
      <c r="L1313" s="4">
        <f>VLOOKUP(C1313,rosie!$B$7:$F$66,5,FALSE)</f>
        <v>3.29</v>
      </c>
      <c r="M1313" s="4">
        <f>VLOOKUP($C1313,rosie!$B$7:$D$380,3,FALSE)</f>
        <v>1</v>
      </c>
      <c r="N1313" s="4" t="str">
        <f>VLOOKUP($C1313,rosie!$B$7:$E$380,4,FALSE)</f>
        <v>f</v>
      </c>
      <c r="O1313" s="4">
        <f t="shared" si="86"/>
        <v>1.4451103494944597</v>
      </c>
      <c r="P1313" s="4">
        <f>VLOOKUP(A1313,RESULTS!$A:$M,13,FALSE)</f>
        <v>2</v>
      </c>
      <c r="Q1313" s="4">
        <v>2</v>
      </c>
      <c r="R1313" s="4" t="str">
        <f>IF(VLOOKUP(C1313,rosie!B:J,8,FALSE)=0,"x_x_x_x",VLOOKUP(C1313,rosie!B:J,8,FALSE))</f>
        <v>3_6_6_2023</v>
      </c>
    </row>
    <row r="1314" spans="1:18" x14ac:dyDescent="0.2">
      <c r="A1314" t="s">
        <v>243</v>
      </c>
      <c r="C1314">
        <f t="shared" si="84"/>
        <v>221</v>
      </c>
      <c r="D1314" t="str">
        <f t="shared" si="85"/>
        <v>221 (1)</v>
      </c>
      <c r="E1314">
        <v>14.29</v>
      </c>
      <c r="F1314">
        <f t="shared" si="87"/>
        <v>14.29</v>
      </c>
      <c r="G1314">
        <f>IFERROR(VLOOKUP(F1314,'rt.comb'!$A:$B,2,FALSE),F1314)</f>
        <v>14.29</v>
      </c>
      <c r="H1314" t="str">
        <f>IFERROR(VLOOKUP(G1314,compounds!$A:$D,4,FALSE),"")</f>
        <v/>
      </c>
      <c r="I1314">
        <v>53180063</v>
      </c>
      <c r="J1314" s="4">
        <f t="shared" si="83"/>
        <v>54213108</v>
      </c>
      <c r="K1314" s="4">
        <f>VLOOKUP($C1314,rosie!$B$7:$D$380,2,FALSE)</f>
        <v>17.57</v>
      </c>
      <c r="L1314" s="4">
        <f>VLOOKUP(C1314,rosie!$B$7:$F$66,5,FALSE)</f>
        <v>3.29</v>
      </c>
      <c r="M1314" s="4">
        <f>VLOOKUP($C1314,rosie!$B$7:$D$380,3,FALSE)</f>
        <v>1</v>
      </c>
      <c r="N1314" s="4" t="str">
        <f>VLOOKUP($C1314,rosie!$B$7:$E$380,4,FALSE)</f>
        <v>f</v>
      </c>
      <c r="O1314" s="4">
        <f t="shared" si="86"/>
        <v>0.83745993532007834</v>
      </c>
      <c r="P1314" s="4">
        <f>VLOOKUP(A1314,RESULTS!$A:$M,13,FALSE)</f>
        <v>2</v>
      </c>
      <c r="Q1314" s="4">
        <v>2</v>
      </c>
      <c r="R1314" s="4" t="str">
        <f>IF(VLOOKUP(C1314,rosie!B:J,8,FALSE)=0,"x_x_x_x",VLOOKUP(C1314,rosie!B:J,8,FALSE))</f>
        <v>3_6_6_2023</v>
      </c>
    </row>
    <row r="1315" spans="1:18" x14ac:dyDescent="0.2">
      <c r="A1315" t="s">
        <v>243</v>
      </c>
      <c r="C1315">
        <f t="shared" si="84"/>
        <v>221</v>
      </c>
      <c r="D1315" t="str">
        <f t="shared" si="85"/>
        <v>221 (1)</v>
      </c>
      <c r="E1315">
        <v>14.388</v>
      </c>
      <c r="F1315">
        <f t="shared" si="87"/>
        <v>14.39</v>
      </c>
      <c r="G1315">
        <f>IFERROR(VLOOKUP(F1315,'rt.comb'!$A:$B,2,FALSE),F1315)</f>
        <v>14.39</v>
      </c>
      <c r="H1315" t="str">
        <f>IFERROR(VLOOKUP(G1315,compounds!$A:$D,4,FALSE),"")</f>
        <v/>
      </c>
      <c r="I1315">
        <v>433036769</v>
      </c>
      <c r="J1315" s="4">
        <f t="shared" si="83"/>
        <v>54213108</v>
      </c>
      <c r="K1315" s="4">
        <f>VLOOKUP($C1315,rosie!$B$7:$D$380,2,FALSE)</f>
        <v>17.57</v>
      </c>
      <c r="L1315" s="4">
        <f>VLOOKUP(C1315,rosie!$B$7:$F$66,5,FALSE)</f>
        <v>3.29</v>
      </c>
      <c r="M1315" s="4">
        <f>VLOOKUP($C1315,rosie!$B$7:$D$380,3,FALSE)</f>
        <v>1</v>
      </c>
      <c r="N1315" s="4" t="str">
        <f>VLOOKUP($C1315,rosie!$B$7:$E$380,4,FALSE)</f>
        <v>f</v>
      </c>
      <c r="O1315" s="4">
        <f t="shared" si="86"/>
        <v>6.8193026502799681</v>
      </c>
      <c r="P1315" s="4">
        <f>VLOOKUP(A1315,RESULTS!$A:$M,13,FALSE)</f>
        <v>2</v>
      </c>
      <c r="Q1315" s="4">
        <v>2</v>
      </c>
      <c r="R1315" s="4" t="str">
        <f>IF(VLOOKUP(C1315,rosie!B:J,8,FALSE)=0,"x_x_x_x",VLOOKUP(C1315,rosie!B:J,8,FALSE))</f>
        <v>3_6_6_2023</v>
      </c>
    </row>
    <row r="1316" spans="1:18" x14ac:dyDescent="0.2">
      <c r="A1316" t="s">
        <v>243</v>
      </c>
      <c r="C1316">
        <f t="shared" si="84"/>
        <v>221</v>
      </c>
      <c r="D1316" t="str">
        <f t="shared" si="85"/>
        <v>221 (1)</v>
      </c>
      <c r="E1316">
        <v>14.531000000000001</v>
      </c>
      <c r="F1316">
        <f t="shared" si="87"/>
        <v>14.53</v>
      </c>
      <c r="G1316">
        <f>IFERROR(VLOOKUP(F1316,'rt.comb'!$A:$B,2,FALSE),F1316)</f>
        <v>14.53</v>
      </c>
      <c r="H1316" t="str">
        <f>IFERROR(VLOOKUP(G1316,compounds!$A:$D,4,FALSE),"")</f>
        <v/>
      </c>
      <c r="I1316">
        <v>82192234</v>
      </c>
      <c r="J1316" s="4">
        <f t="shared" si="83"/>
        <v>54213108</v>
      </c>
      <c r="K1316" s="4">
        <f>VLOOKUP($C1316,rosie!$B$7:$D$380,2,FALSE)</f>
        <v>17.57</v>
      </c>
      <c r="L1316" s="4">
        <f>VLOOKUP(C1316,rosie!$B$7:$F$66,5,FALSE)</f>
        <v>3.29</v>
      </c>
      <c r="M1316" s="4">
        <f>VLOOKUP($C1316,rosie!$B$7:$D$380,3,FALSE)</f>
        <v>1</v>
      </c>
      <c r="N1316" s="4" t="str">
        <f>VLOOKUP($C1316,rosie!$B$7:$E$380,4,FALSE)</f>
        <v>f</v>
      </c>
      <c r="O1316" s="4">
        <f t="shared" si="86"/>
        <v>1.294332858715356</v>
      </c>
      <c r="P1316" s="4">
        <f>VLOOKUP(A1316,RESULTS!$A:$M,13,FALSE)</f>
        <v>2</v>
      </c>
      <c r="Q1316" s="4">
        <v>2</v>
      </c>
      <c r="R1316" s="4" t="str">
        <f>IF(VLOOKUP(C1316,rosie!B:J,8,FALSE)=0,"x_x_x_x",VLOOKUP(C1316,rosie!B:J,8,FALSE))</f>
        <v>3_6_6_2023</v>
      </c>
    </row>
    <row r="1317" spans="1:18" x14ac:dyDescent="0.2">
      <c r="A1317" t="s">
        <v>243</v>
      </c>
      <c r="C1317">
        <f t="shared" si="84"/>
        <v>221</v>
      </c>
      <c r="D1317" t="str">
        <f t="shared" si="85"/>
        <v>221 (1)</v>
      </c>
      <c r="E1317">
        <v>14.632999999999999</v>
      </c>
      <c r="F1317">
        <f t="shared" si="87"/>
        <v>14.63</v>
      </c>
      <c r="G1317">
        <f>IFERROR(VLOOKUP(F1317,'rt.comb'!$A:$B,2,FALSE),F1317)</f>
        <v>14.63</v>
      </c>
      <c r="H1317" t="str">
        <f>IFERROR(VLOOKUP(G1317,compounds!$A:$D,4,FALSE),"")</f>
        <v/>
      </c>
      <c r="I1317">
        <v>167677333</v>
      </c>
      <c r="J1317" s="4">
        <f t="shared" si="83"/>
        <v>54213108</v>
      </c>
      <c r="K1317" s="4">
        <f>VLOOKUP($C1317,rosie!$B$7:$D$380,2,FALSE)</f>
        <v>17.57</v>
      </c>
      <c r="L1317" s="4">
        <f>VLOOKUP(C1317,rosie!$B$7:$F$66,5,FALSE)</f>
        <v>3.29</v>
      </c>
      <c r="M1317" s="4">
        <f>VLOOKUP($C1317,rosie!$B$7:$D$380,3,FALSE)</f>
        <v>1</v>
      </c>
      <c r="N1317" s="4" t="str">
        <f>VLOOKUP($C1317,rosie!$B$7:$E$380,4,FALSE)</f>
        <v>f</v>
      </c>
      <c r="O1317" s="4">
        <f t="shared" si="86"/>
        <v>2.6405205358410955</v>
      </c>
      <c r="P1317" s="4">
        <f>VLOOKUP(A1317,RESULTS!$A:$M,13,FALSE)</f>
        <v>2</v>
      </c>
      <c r="Q1317" s="4">
        <v>2</v>
      </c>
      <c r="R1317" s="4" t="str">
        <f>IF(VLOOKUP(C1317,rosie!B:J,8,FALSE)=0,"x_x_x_x",VLOOKUP(C1317,rosie!B:J,8,FALSE))</f>
        <v>3_6_6_2023</v>
      </c>
    </row>
    <row r="1318" spans="1:18" x14ac:dyDescent="0.2">
      <c r="A1318" t="s">
        <v>243</v>
      </c>
      <c r="C1318">
        <f t="shared" si="84"/>
        <v>221</v>
      </c>
      <c r="D1318" t="str">
        <f t="shared" si="85"/>
        <v>221 (1)</v>
      </c>
      <c r="E1318">
        <v>14.955</v>
      </c>
      <c r="F1318">
        <f t="shared" si="87"/>
        <v>14.96</v>
      </c>
      <c r="G1318">
        <f>IFERROR(VLOOKUP(F1318,'rt.comb'!$A:$B,2,FALSE),F1318)</f>
        <v>14.95</v>
      </c>
      <c r="H1318" t="str">
        <f>IFERROR(VLOOKUP(G1318,compounds!$A:$D,4,FALSE),"")</f>
        <v>benzene</v>
      </c>
      <c r="I1318">
        <v>93593673</v>
      </c>
      <c r="J1318" s="4">
        <f t="shared" si="83"/>
        <v>54213108</v>
      </c>
      <c r="K1318" s="4">
        <f>VLOOKUP($C1318,rosie!$B$7:$D$380,2,FALSE)</f>
        <v>17.57</v>
      </c>
      <c r="L1318" s="4">
        <f>VLOOKUP(C1318,rosie!$B$7:$F$66,5,FALSE)</f>
        <v>3.29</v>
      </c>
      <c r="M1318" s="4">
        <f>VLOOKUP($C1318,rosie!$B$7:$D$380,3,FALSE)</f>
        <v>1</v>
      </c>
      <c r="N1318" s="4" t="str">
        <f>VLOOKUP($C1318,rosie!$B$7:$E$380,4,FALSE)</f>
        <v>f</v>
      </c>
      <c r="O1318" s="4">
        <f t="shared" si="86"/>
        <v>1.4738784972283421</v>
      </c>
      <c r="P1318" s="4">
        <f>VLOOKUP(A1318,RESULTS!$A:$M,13,FALSE)</f>
        <v>2</v>
      </c>
      <c r="Q1318" s="4">
        <v>2</v>
      </c>
      <c r="R1318" s="4" t="str">
        <f>IF(VLOOKUP(C1318,rosie!B:J,8,FALSE)=0,"x_x_x_x",VLOOKUP(C1318,rosie!B:J,8,FALSE))</f>
        <v>3_6_6_2023</v>
      </c>
    </row>
    <row r="1319" spans="1:18" x14ac:dyDescent="0.2">
      <c r="A1319" t="s">
        <v>243</v>
      </c>
      <c r="C1319">
        <f t="shared" si="84"/>
        <v>221</v>
      </c>
      <c r="D1319" t="str">
        <f t="shared" si="85"/>
        <v>221 (1)</v>
      </c>
      <c r="E1319">
        <v>15.112</v>
      </c>
      <c r="F1319">
        <f t="shared" si="87"/>
        <v>15.11</v>
      </c>
      <c r="G1319">
        <f>IFERROR(VLOOKUP(F1319,'rt.comb'!$A:$B,2,FALSE),F1319)</f>
        <v>15.11</v>
      </c>
      <c r="H1319" t="str">
        <f>IFERROR(VLOOKUP(G1319,compounds!$A:$D,4,FALSE),"")</f>
        <v/>
      </c>
      <c r="I1319">
        <v>231254311</v>
      </c>
      <c r="J1319" s="4">
        <f t="shared" si="83"/>
        <v>54213108</v>
      </c>
      <c r="K1319" s="4">
        <f>VLOOKUP($C1319,rosie!$B$7:$D$380,2,FALSE)</f>
        <v>17.57</v>
      </c>
      <c r="L1319" s="4">
        <f>VLOOKUP(C1319,rosie!$B$7:$F$66,5,FALSE)</f>
        <v>3.29</v>
      </c>
      <c r="M1319" s="4">
        <f>VLOOKUP($C1319,rosie!$B$7:$D$380,3,FALSE)</f>
        <v>1</v>
      </c>
      <c r="N1319" s="4" t="str">
        <f>VLOOKUP($C1319,rosie!$B$7:$E$380,4,FALSE)</f>
        <v>f</v>
      </c>
      <c r="O1319" s="4">
        <f t="shared" si="86"/>
        <v>3.6417072377772337</v>
      </c>
      <c r="P1319" s="4">
        <f>VLOOKUP(A1319,RESULTS!$A:$M,13,FALSE)</f>
        <v>2</v>
      </c>
      <c r="Q1319" s="4">
        <v>2</v>
      </c>
      <c r="R1319" s="4" t="str">
        <f>IF(VLOOKUP(C1319,rosie!B:J,8,FALSE)=0,"x_x_x_x",VLOOKUP(C1319,rosie!B:J,8,FALSE))</f>
        <v>3_6_6_2023</v>
      </c>
    </row>
    <row r="1320" spans="1:18" x14ac:dyDescent="0.2">
      <c r="A1320" t="s">
        <v>243</v>
      </c>
      <c r="C1320">
        <f t="shared" si="84"/>
        <v>221</v>
      </c>
      <c r="D1320" t="str">
        <f t="shared" si="85"/>
        <v>221 (1)</v>
      </c>
      <c r="E1320">
        <v>15.459</v>
      </c>
      <c r="F1320">
        <f t="shared" si="87"/>
        <v>15.46</v>
      </c>
      <c r="G1320">
        <f>IFERROR(VLOOKUP(F1320,'rt.comb'!$A:$B,2,FALSE),F1320)</f>
        <v>15.46</v>
      </c>
      <c r="H1320" t="str">
        <f>IFERROR(VLOOKUP(G1320,compounds!$A:$D,4,FALSE),"")</f>
        <v/>
      </c>
      <c r="I1320">
        <v>129684698</v>
      </c>
      <c r="J1320" s="4">
        <f t="shared" si="83"/>
        <v>54213108</v>
      </c>
      <c r="K1320" s="4">
        <f>VLOOKUP($C1320,rosie!$B$7:$D$380,2,FALSE)</f>
        <v>17.57</v>
      </c>
      <c r="L1320" s="4">
        <f>VLOOKUP(C1320,rosie!$B$7:$F$66,5,FALSE)</f>
        <v>3.29</v>
      </c>
      <c r="M1320" s="4">
        <f>VLOOKUP($C1320,rosie!$B$7:$D$380,3,FALSE)</f>
        <v>1</v>
      </c>
      <c r="N1320" s="4" t="str">
        <f>VLOOKUP($C1320,rosie!$B$7:$E$380,4,FALSE)</f>
        <v>f</v>
      </c>
      <c r="O1320" s="4">
        <f t="shared" si="86"/>
        <v>2.0422265915533773</v>
      </c>
      <c r="P1320" s="4">
        <f>VLOOKUP(A1320,RESULTS!$A:$M,13,FALSE)</f>
        <v>2</v>
      </c>
      <c r="Q1320" s="4">
        <v>2</v>
      </c>
      <c r="R1320" s="4" t="str">
        <f>IF(VLOOKUP(C1320,rosie!B:J,8,FALSE)=0,"x_x_x_x",VLOOKUP(C1320,rosie!B:J,8,FALSE))</f>
        <v>3_6_6_2023</v>
      </c>
    </row>
    <row r="1321" spans="1:18" x14ac:dyDescent="0.2">
      <c r="A1321" t="s">
        <v>243</v>
      </c>
      <c r="C1321">
        <f t="shared" si="84"/>
        <v>221</v>
      </c>
      <c r="D1321" t="str">
        <f t="shared" si="85"/>
        <v>221 (1)</v>
      </c>
      <c r="E1321">
        <v>15.707000000000001</v>
      </c>
      <c r="F1321">
        <f t="shared" si="87"/>
        <v>15.71</v>
      </c>
      <c r="G1321">
        <f>IFERROR(VLOOKUP(F1321,'rt.comb'!$A:$B,2,FALSE),F1321)</f>
        <v>15.71</v>
      </c>
      <c r="H1321" t="str">
        <f>IFERROR(VLOOKUP(G1321,compounds!$A:$D,4,FALSE),"")</f>
        <v/>
      </c>
      <c r="I1321">
        <v>71775695</v>
      </c>
      <c r="J1321" s="4">
        <f t="shared" si="83"/>
        <v>54213108</v>
      </c>
      <c r="K1321" s="4">
        <f>VLOOKUP($C1321,rosie!$B$7:$D$380,2,FALSE)</f>
        <v>17.57</v>
      </c>
      <c r="L1321" s="4">
        <f>VLOOKUP(C1321,rosie!$B$7:$F$66,5,FALSE)</f>
        <v>3.29</v>
      </c>
      <c r="M1321" s="4">
        <f>VLOOKUP($C1321,rosie!$B$7:$D$380,3,FALSE)</f>
        <v>1</v>
      </c>
      <c r="N1321" s="4" t="str">
        <f>VLOOKUP($C1321,rosie!$B$7:$E$380,4,FALSE)</f>
        <v>f</v>
      </c>
      <c r="O1321" s="4">
        <f t="shared" si="86"/>
        <v>1.1302970606156233</v>
      </c>
      <c r="P1321" s="4">
        <f>VLOOKUP(A1321,RESULTS!$A:$M,13,FALSE)</f>
        <v>2</v>
      </c>
      <c r="Q1321" s="4">
        <v>2</v>
      </c>
      <c r="R1321" s="4" t="str">
        <f>IF(VLOOKUP(C1321,rosie!B:J,8,FALSE)=0,"x_x_x_x",VLOOKUP(C1321,rosie!B:J,8,FALSE))</f>
        <v>3_6_6_2023</v>
      </c>
    </row>
    <row r="1322" spans="1:18" x14ac:dyDescent="0.2">
      <c r="A1322" t="s">
        <v>243</v>
      </c>
      <c r="C1322">
        <f t="shared" si="84"/>
        <v>221</v>
      </c>
      <c r="D1322" t="str">
        <f t="shared" si="85"/>
        <v>221 (1)</v>
      </c>
      <c r="E1322">
        <v>15.932</v>
      </c>
      <c r="F1322">
        <f t="shared" si="87"/>
        <v>15.93</v>
      </c>
      <c r="G1322">
        <f>IFERROR(VLOOKUP(F1322,'rt.comb'!$A:$B,2,FALSE),F1322)</f>
        <v>15.93</v>
      </c>
      <c r="H1322" t="str">
        <f>IFERROR(VLOOKUP(G1322,compounds!$A:$D,4,FALSE),"")</f>
        <v/>
      </c>
      <c r="I1322">
        <v>55729794</v>
      </c>
      <c r="J1322" s="4">
        <f t="shared" si="83"/>
        <v>54213108</v>
      </c>
      <c r="K1322" s="4">
        <f>VLOOKUP($C1322,rosie!$B$7:$D$380,2,FALSE)</f>
        <v>17.57</v>
      </c>
      <c r="L1322" s="4">
        <f>VLOOKUP(C1322,rosie!$B$7:$F$66,5,FALSE)</f>
        <v>3.29</v>
      </c>
      <c r="M1322" s="4">
        <f>VLOOKUP($C1322,rosie!$B$7:$D$380,3,FALSE)</f>
        <v>1</v>
      </c>
      <c r="N1322" s="4" t="str">
        <f>VLOOKUP($C1322,rosie!$B$7:$E$380,4,FALSE)</f>
        <v>f</v>
      </c>
      <c r="O1322" s="4">
        <f t="shared" si="86"/>
        <v>0.87761215474004384</v>
      </c>
      <c r="P1322" s="4">
        <f>VLOOKUP(A1322,RESULTS!$A:$M,13,FALSE)</f>
        <v>2</v>
      </c>
      <c r="Q1322" s="4">
        <v>2</v>
      </c>
      <c r="R1322" s="4" t="str">
        <f>IF(VLOOKUP(C1322,rosie!B:J,8,FALSE)=0,"x_x_x_x",VLOOKUP(C1322,rosie!B:J,8,FALSE))</f>
        <v>3_6_6_2023</v>
      </c>
    </row>
    <row r="1323" spans="1:18" x14ac:dyDescent="0.2">
      <c r="A1323" t="s">
        <v>243</v>
      </c>
      <c r="C1323">
        <f t="shared" si="84"/>
        <v>221</v>
      </c>
      <c r="D1323" t="str">
        <f t="shared" si="85"/>
        <v>221 (1)</v>
      </c>
      <c r="E1323">
        <v>16.021000000000001</v>
      </c>
      <c r="F1323">
        <f t="shared" si="87"/>
        <v>16.02</v>
      </c>
      <c r="G1323">
        <f>IFERROR(VLOOKUP(F1323,'rt.comb'!$A:$B,2,FALSE),F1323)</f>
        <v>16.02</v>
      </c>
      <c r="H1323" t="str">
        <f>IFERROR(VLOOKUP(G1323,compounds!$A:$D,4,FALSE),"")</f>
        <v/>
      </c>
      <c r="I1323">
        <v>206598726</v>
      </c>
      <c r="J1323" s="4">
        <f t="shared" si="83"/>
        <v>54213108</v>
      </c>
      <c r="K1323" s="4">
        <f>VLOOKUP($C1323,rosie!$B$7:$D$380,2,FALSE)</f>
        <v>17.57</v>
      </c>
      <c r="L1323" s="4">
        <f>VLOOKUP(C1323,rosie!$B$7:$F$66,5,FALSE)</f>
        <v>3.29</v>
      </c>
      <c r="M1323" s="4">
        <f>VLOOKUP($C1323,rosie!$B$7:$D$380,3,FALSE)</f>
        <v>1</v>
      </c>
      <c r="N1323" s="4" t="str">
        <f>VLOOKUP($C1323,rosie!$B$7:$E$380,4,FALSE)</f>
        <v>f</v>
      </c>
      <c r="O1323" s="4">
        <f t="shared" si="86"/>
        <v>3.2534402171199113</v>
      </c>
      <c r="P1323" s="4">
        <f>VLOOKUP(A1323,RESULTS!$A:$M,13,FALSE)</f>
        <v>2</v>
      </c>
      <c r="Q1323" s="4">
        <v>2</v>
      </c>
      <c r="R1323" s="4" t="str">
        <f>IF(VLOOKUP(C1323,rosie!B:J,8,FALSE)=0,"x_x_x_x",VLOOKUP(C1323,rosie!B:J,8,FALSE))</f>
        <v>3_6_6_2023</v>
      </c>
    </row>
    <row r="1324" spans="1:18" x14ac:dyDescent="0.2">
      <c r="A1324" t="s">
        <v>243</v>
      </c>
      <c r="C1324">
        <f t="shared" si="84"/>
        <v>221</v>
      </c>
      <c r="D1324" t="str">
        <f t="shared" si="85"/>
        <v>221 (1)</v>
      </c>
      <c r="E1324">
        <v>16.364000000000001</v>
      </c>
      <c r="F1324">
        <f t="shared" si="87"/>
        <v>16.36</v>
      </c>
      <c r="G1324">
        <f>IFERROR(VLOOKUP(F1324,'rt.comb'!$A:$B,2,FALSE),F1324)</f>
        <v>16.36</v>
      </c>
      <c r="H1324" t="str">
        <f>IFERROR(VLOOKUP(G1324,compounds!$A:$D,4,FALSE),"")</f>
        <v>dodecane</v>
      </c>
      <c r="I1324">
        <v>307637378</v>
      </c>
      <c r="J1324" s="4">
        <f t="shared" si="83"/>
        <v>54213108</v>
      </c>
      <c r="K1324" s="4">
        <f>VLOOKUP($C1324,rosie!$B$7:$D$380,2,FALSE)</f>
        <v>17.57</v>
      </c>
      <c r="L1324" s="4">
        <f>VLOOKUP(C1324,rosie!$B$7:$F$66,5,FALSE)</f>
        <v>3.29</v>
      </c>
      <c r="M1324" s="4">
        <f>VLOOKUP($C1324,rosie!$B$7:$D$380,3,FALSE)</f>
        <v>1</v>
      </c>
      <c r="N1324" s="4" t="str">
        <f>VLOOKUP($C1324,rosie!$B$7:$E$380,4,FALSE)</f>
        <v>f</v>
      </c>
      <c r="O1324" s="4">
        <f t="shared" si="86"/>
        <v>4.8445594861728249</v>
      </c>
      <c r="P1324" s="4">
        <f>VLOOKUP(A1324,RESULTS!$A:$M,13,FALSE)</f>
        <v>2</v>
      </c>
      <c r="Q1324" s="4">
        <v>2</v>
      </c>
      <c r="R1324" s="4" t="str">
        <f>IF(VLOOKUP(C1324,rosie!B:J,8,FALSE)=0,"x_x_x_x",VLOOKUP(C1324,rosie!B:J,8,FALSE))</f>
        <v>3_6_6_2023</v>
      </c>
    </row>
    <row r="1325" spans="1:18" x14ac:dyDescent="0.2">
      <c r="A1325" t="s">
        <v>243</v>
      </c>
      <c r="C1325">
        <f t="shared" si="84"/>
        <v>221</v>
      </c>
      <c r="D1325" t="str">
        <f t="shared" si="85"/>
        <v>221 (1)</v>
      </c>
      <c r="E1325">
        <v>16.55</v>
      </c>
      <c r="F1325">
        <f t="shared" si="87"/>
        <v>16.55</v>
      </c>
      <c r="G1325">
        <f>IFERROR(VLOOKUP(F1325,'rt.comb'!$A:$B,2,FALSE),F1325)</f>
        <v>16.55</v>
      </c>
      <c r="H1325" t="str">
        <f>IFERROR(VLOOKUP(G1325,compounds!$A:$D,4,FALSE),"")</f>
        <v>decanal</v>
      </c>
      <c r="I1325">
        <v>121974977</v>
      </c>
      <c r="J1325" s="4">
        <f t="shared" si="83"/>
        <v>54213108</v>
      </c>
      <c r="K1325" s="4">
        <f>VLOOKUP($C1325,rosie!$B$7:$D$380,2,FALSE)</f>
        <v>17.57</v>
      </c>
      <c r="L1325" s="4">
        <f>VLOOKUP(C1325,rosie!$B$7:$F$66,5,FALSE)</f>
        <v>3.29</v>
      </c>
      <c r="M1325" s="4">
        <f>VLOOKUP($C1325,rosie!$B$7:$D$380,3,FALSE)</f>
        <v>1</v>
      </c>
      <c r="N1325" s="4" t="str">
        <f>VLOOKUP($C1325,rosie!$B$7:$E$380,4,FALSE)</f>
        <v>f</v>
      </c>
      <c r="O1325" s="4">
        <f t="shared" si="86"/>
        <v>1.9208167607678095</v>
      </c>
      <c r="P1325" s="4">
        <f>VLOOKUP(A1325,RESULTS!$A:$M,13,FALSE)</f>
        <v>2</v>
      </c>
      <c r="Q1325" s="4">
        <v>2</v>
      </c>
      <c r="R1325" s="4" t="str">
        <f>IF(VLOOKUP(C1325,rosie!B:J,8,FALSE)=0,"x_x_x_x",VLOOKUP(C1325,rosie!B:J,8,FALSE))</f>
        <v>3_6_6_2023</v>
      </c>
    </row>
    <row r="1326" spans="1:18" x14ac:dyDescent="0.2">
      <c r="A1326" t="s">
        <v>243</v>
      </c>
      <c r="C1326">
        <f t="shared" si="84"/>
        <v>221</v>
      </c>
      <c r="D1326" t="str">
        <f t="shared" si="85"/>
        <v>221 (1)</v>
      </c>
      <c r="E1326">
        <v>16.731999999999999</v>
      </c>
      <c r="F1326">
        <f t="shared" si="87"/>
        <v>16.73</v>
      </c>
      <c r="G1326">
        <f>IFERROR(VLOOKUP(F1326,'rt.comb'!$A:$B,2,FALSE),F1326)</f>
        <v>16.73</v>
      </c>
      <c r="H1326" t="str">
        <f>IFERROR(VLOOKUP(G1326,compounds!$A:$D,4,FALSE),"")</f>
        <v/>
      </c>
      <c r="I1326">
        <v>39879170</v>
      </c>
      <c r="J1326" s="4">
        <f t="shared" si="83"/>
        <v>54213108</v>
      </c>
      <c r="K1326" s="4">
        <f>VLOOKUP($C1326,rosie!$B$7:$D$380,2,FALSE)</f>
        <v>17.57</v>
      </c>
      <c r="L1326" s="4">
        <f>VLOOKUP(C1326,rosie!$B$7:$F$66,5,FALSE)</f>
        <v>3.29</v>
      </c>
      <c r="M1326" s="4">
        <f>VLOOKUP($C1326,rosie!$B$7:$D$380,3,FALSE)</f>
        <v>1</v>
      </c>
      <c r="N1326" s="4" t="str">
        <f>VLOOKUP($C1326,rosie!$B$7:$E$380,4,FALSE)</f>
        <v>f</v>
      </c>
      <c r="O1326" s="4">
        <f t="shared" si="86"/>
        <v>0.62800239873387154</v>
      </c>
      <c r="P1326" s="4">
        <f>VLOOKUP(A1326,RESULTS!$A:$M,13,FALSE)</f>
        <v>2</v>
      </c>
      <c r="Q1326" s="4">
        <v>2</v>
      </c>
      <c r="R1326" s="4" t="str">
        <f>IF(VLOOKUP(C1326,rosie!B:J,8,FALSE)=0,"x_x_x_x",VLOOKUP(C1326,rosie!B:J,8,FALSE))</f>
        <v>3_6_6_2023</v>
      </c>
    </row>
    <row r="1327" spans="1:18" x14ac:dyDescent="0.2">
      <c r="A1327" t="s">
        <v>243</v>
      </c>
      <c r="C1327">
        <f t="shared" si="84"/>
        <v>221</v>
      </c>
      <c r="D1327" t="str">
        <f t="shared" si="85"/>
        <v>221 (1)</v>
      </c>
      <c r="E1327">
        <v>16.844999999999999</v>
      </c>
      <c r="F1327">
        <f t="shared" si="87"/>
        <v>16.850000000000001</v>
      </c>
      <c r="G1327">
        <f>IFERROR(VLOOKUP(F1327,'rt.comb'!$A:$B,2,FALSE),F1327)</f>
        <v>16.850000000000001</v>
      </c>
      <c r="H1327" t="str">
        <f>IFERROR(VLOOKUP(G1327,compounds!$A:$D,4,FALSE),"")</f>
        <v/>
      </c>
      <c r="I1327">
        <v>134474470</v>
      </c>
      <c r="J1327" s="4">
        <f t="shared" si="83"/>
        <v>54213108</v>
      </c>
      <c r="K1327" s="4">
        <f>VLOOKUP($C1327,rosie!$B$7:$D$380,2,FALSE)</f>
        <v>17.57</v>
      </c>
      <c r="L1327" s="4">
        <f>VLOOKUP(C1327,rosie!$B$7:$F$66,5,FALSE)</f>
        <v>3.29</v>
      </c>
      <c r="M1327" s="4">
        <f>VLOOKUP($C1327,rosie!$B$7:$D$380,3,FALSE)</f>
        <v>1</v>
      </c>
      <c r="N1327" s="4" t="str">
        <f>VLOOKUP($C1327,rosie!$B$7:$E$380,4,FALSE)</f>
        <v>f</v>
      </c>
      <c r="O1327" s="4">
        <f t="shared" si="86"/>
        <v>2.117654146976129</v>
      </c>
      <c r="P1327" s="4">
        <f>VLOOKUP(A1327,RESULTS!$A:$M,13,FALSE)</f>
        <v>2</v>
      </c>
      <c r="Q1327" s="4">
        <v>2</v>
      </c>
      <c r="R1327" s="4" t="str">
        <f>IF(VLOOKUP(C1327,rosie!B:J,8,FALSE)=0,"x_x_x_x",VLOOKUP(C1327,rosie!B:J,8,FALSE))</f>
        <v>3_6_6_2023</v>
      </c>
    </row>
    <row r="1328" spans="1:18" x14ac:dyDescent="0.2">
      <c r="A1328" t="s">
        <v>243</v>
      </c>
      <c r="C1328">
        <f t="shared" si="84"/>
        <v>221</v>
      </c>
      <c r="D1328" t="str">
        <f t="shared" si="85"/>
        <v>221 (1)</v>
      </c>
      <c r="E1328">
        <v>16.934000000000001</v>
      </c>
      <c r="F1328">
        <f t="shared" si="87"/>
        <v>16.93</v>
      </c>
      <c r="G1328">
        <f>IFERROR(VLOOKUP(F1328,'rt.comb'!$A:$B,2,FALSE),F1328)</f>
        <v>16.93</v>
      </c>
      <c r="H1328" t="str">
        <f>IFERROR(VLOOKUP(G1328,compounds!$A:$D,4,FALSE),"")</f>
        <v/>
      </c>
      <c r="I1328">
        <v>319549453</v>
      </c>
      <c r="J1328" s="4">
        <f t="shared" si="83"/>
        <v>54213108</v>
      </c>
      <c r="K1328" s="4">
        <f>VLOOKUP($C1328,rosie!$B$7:$D$380,2,FALSE)</f>
        <v>17.57</v>
      </c>
      <c r="L1328" s="4">
        <f>VLOOKUP(C1328,rosie!$B$7:$F$66,5,FALSE)</f>
        <v>3.29</v>
      </c>
      <c r="M1328" s="4">
        <f>VLOOKUP($C1328,rosie!$B$7:$D$380,3,FALSE)</f>
        <v>1</v>
      </c>
      <c r="N1328" s="4" t="str">
        <f>VLOOKUP($C1328,rosie!$B$7:$E$380,4,FALSE)</f>
        <v>f</v>
      </c>
      <c r="O1328" s="4">
        <f t="shared" si="86"/>
        <v>5.0321464312847164</v>
      </c>
      <c r="P1328" s="4">
        <f>VLOOKUP(A1328,RESULTS!$A:$M,13,FALSE)</f>
        <v>2</v>
      </c>
      <c r="Q1328" s="4">
        <v>2</v>
      </c>
      <c r="R1328" s="4" t="str">
        <f>IF(VLOOKUP(C1328,rosie!B:J,8,FALSE)=0,"x_x_x_x",VLOOKUP(C1328,rosie!B:J,8,FALSE))</f>
        <v>3_6_6_2023</v>
      </c>
    </row>
    <row r="1329" spans="1:18" x14ac:dyDescent="0.2">
      <c r="A1329" t="s">
        <v>243</v>
      </c>
      <c r="C1329">
        <f t="shared" si="84"/>
        <v>221</v>
      </c>
      <c r="D1329" t="str">
        <f t="shared" si="85"/>
        <v>221 (1)</v>
      </c>
      <c r="E1329">
        <v>17.193000000000001</v>
      </c>
      <c r="F1329">
        <f t="shared" si="87"/>
        <v>17.190000000000001</v>
      </c>
      <c r="G1329">
        <f>IFERROR(VLOOKUP(F1329,'rt.comb'!$A:$B,2,FALSE),F1329)</f>
        <v>17.190000000000001</v>
      </c>
      <c r="H1329" t="str">
        <f>IFERROR(VLOOKUP(G1329,compounds!$A:$D,4,FALSE),"")</f>
        <v/>
      </c>
      <c r="I1329">
        <v>365592786</v>
      </c>
      <c r="J1329" s="4">
        <f t="shared" si="83"/>
        <v>54213108</v>
      </c>
      <c r="K1329" s="4">
        <f>VLOOKUP($C1329,rosie!$B$7:$D$380,2,FALSE)</f>
        <v>17.57</v>
      </c>
      <c r="L1329" s="4">
        <f>VLOOKUP(C1329,rosie!$B$7:$F$66,5,FALSE)</f>
        <v>3.29</v>
      </c>
      <c r="M1329" s="4">
        <f>VLOOKUP($C1329,rosie!$B$7:$D$380,3,FALSE)</f>
        <v>1</v>
      </c>
      <c r="N1329" s="4" t="str">
        <f>VLOOKUP($C1329,rosie!$B$7:$E$380,4,FALSE)</f>
        <v>f</v>
      </c>
      <c r="O1329" s="4">
        <f t="shared" si="86"/>
        <v>5.7572197858631196</v>
      </c>
      <c r="P1329" s="4">
        <f>VLOOKUP(A1329,RESULTS!$A:$M,13,FALSE)</f>
        <v>2</v>
      </c>
      <c r="Q1329" s="4">
        <v>2</v>
      </c>
      <c r="R1329" s="4" t="str">
        <f>IF(VLOOKUP(C1329,rosie!B:J,8,FALSE)=0,"x_x_x_x",VLOOKUP(C1329,rosie!B:J,8,FALSE))</f>
        <v>3_6_6_2023</v>
      </c>
    </row>
    <row r="1330" spans="1:18" x14ac:dyDescent="0.2">
      <c r="A1330" t="s">
        <v>243</v>
      </c>
      <c r="C1330">
        <f t="shared" si="84"/>
        <v>221</v>
      </c>
      <c r="D1330" t="str">
        <f t="shared" si="85"/>
        <v>221 (1)</v>
      </c>
      <c r="E1330">
        <v>17.651</v>
      </c>
      <c r="F1330">
        <f t="shared" si="87"/>
        <v>17.649999999999999</v>
      </c>
      <c r="G1330">
        <f>IFERROR(VLOOKUP(F1330,'rt.comb'!$A:$B,2,FALSE),F1330)</f>
        <v>17.649999999999999</v>
      </c>
      <c r="H1330" t="str">
        <f>IFERROR(VLOOKUP(G1330,compounds!$A:$D,4,FALSE),"")</f>
        <v/>
      </c>
      <c r="I1330">
        <v>140496826</v>
      </c>
      <c r="J1330" s="4">
        <f t="shared" si="83"/>
        <v>54213108</v>
      </c>
      <c r="K1330" s="4">
        <f>VLOOKUP($C1330,rosie!$B$7:$D$380,2,FALSE)</f>
        <v>17.57</v>
      </c>
      <c r="L1330" s="4">
        <f>VLOOKUP(C1330,rosie!$B$7:$F$66,5,FALSE)</f>
        <v>3.29</v>
      </c>
      <c r="M1330" s="4">
        <f>VLOOKUP($C1330,rosie!$B$7:$D$380,3,FALSE)</f>
        <v>1</v>
      </c>
      <c r="N1330" s="4" t="str">
        <f>VLOOKUP($C1330,rosie!$B$7:$E$380,4,FALSE)</f>
        <v>f</v>
      </c>
      <c r="O1330" s="4">
        <f t="shared" si="86"/>
        <v>2.2124919787070634</v>
      </c>
      <c r="P1330" s="4">
        <f>VLOOKUP(A1330,RESULTS!$A:$M,13,FALSE)</f>
        <v>2</v>
      </c>
      <c r="Q1330" s="4">
        <v>2</v>
      </c>
      <c r="R1330" s="4" t="str">
        <f>IF(VLOOKUP(C1330,rosie!B:J,8,FALSE)=0,"x_x_x_x",VLOOKUP(C1330,rosie!B:J,8,FALSE))</f>
        <v>3_6_6_2023</v>
      </c>
    </row>
    <row r="1331" spans="1:18" x14ac:dyDescent="0.2">
      <c r="A1331" t="s">
        <v>243</v>
      </c>
      <c r="C1331">
        <f t="shared" si="84"/>
        <v>221</v>
      </c>
      <c r="D1331" t="str">
        <f t="shared" si="85"/>
        <v>221 (1)</v>
      </c>
      <c r="E1331">
        <v>18.183</v>
      </c>
      <c r="F1331">
        <f t="shared" si="87"/>
        <v>18.18</v>
      </c>
      <c r="G1331">
        <f>IFERROR(VLOOKUP(F1331,'rt.comb'!$A:$B,2,FALSE),F1331)</f>
        <v>18.18</v>
      </c>
      <c r="H1331" t="str">
        <f>IFERROR(VLOOKUP(G1331,compounds!$A:$D,4,FALSE),"")</f>
        <v>methylacetophenone</v>
      </c>
      <c r="I1331">
        <v>35940577</v>
      </c>
      <c r="J1331" s="4">
        <f t="shared" si="83"/>
        <v>54213108</v>
      </c>
      <c r="K1331" s="4">
        <f>VLOOKUP($C1331,rosie!$B$7:$D$380,2,FALSE)</f>
        <v>17.57</v>
      </c>
      <c r="L1331" s="4">
        <f>VLOOKUP(C1331,rosie!$B$7:$F$66,5,FALSE)</f>
        <v>3.29</v>
      </c>
      <c r="M1331" s="4">
        <f>VLOOKUP($C1331,rosie!$B$7:$D$380,3,FALSE)</f>
        <v>1</v>
      </c>
      <c r="N1331" s="4" t="str">
        <f>VLOOKUP($C1331,rosie!$B$7:$E$380,4,FALSE)</f>
        <v>f</v>
      </c>
      <c r="O1331" s="4">
        <f t="shared" si="86"/>
        <v>0.56597889494388698</v>
      </c>
      <c r="P1331" s="4">
        <f>VLOOKUP(A1331,RESULTS!$A:$M,13,FALSE)</f>
        <v>2</v>
      </c>
      <c r="Q1331" s="4">
        <v>2</v>
      </c>
      <c r="R1331" s="4" t="str">
        <f>IF(VLOOKUP(C1331,rosie!B:J,8,FALSE)=0,"x_x_x_x",VLOOKUP(C1331,rosie!B:J,8,FALSE))</f>
        <v>3_6_6_2023</v>
      </c>
    </row>
    <row r="1332" spans="1:18" x14ac:dyDescent="0.2">
      <c r="A1332" t="s">
        <v>243</v>
      </c>
      <c r="C1332">
        <f t="shared" si="84"/>
        <v>221</v>
      </c>
      <c r="D1332" t="str">
        <f t="shared" si="85"/>
        <v>221 (1)</v>
      </c>
      <c r="E1332">
        <v>18.420999999999999</v>
      </c>
      <c r="F1332">
        <f t="shared" si="87"/>
        <v>18.420000000000002</v>
      </c>
      <c r="G1332">
        <f>IFERROR(VLOOKUP(F1332,'rt.comb'!$A:$B,2,FALSE),F1332)</f>
        <v>18.420000000000002</v>
      </c>
      <c r="H1332" t="str">
        <f>IFERROR(VLOOKUP(G1332,compounds!$A:$D,4,FALSE),"")</f>
        <v/>
      </c>
      <c r="I1332">
        <v>82043394</v>
      </c>
      <c r="J1332" s="4">
        <f t="shared" si="83"/>
        <v>54213108</v>
      </c>
      <c r="K1332" s="4">
        <f>VLOOKUP($C1332,rosie!$B$7:$D$380,2,FALSE)</f>
        <v>17.57</v>
      </c>
      <c r="L1332" s="4">
        <f>VLOOKUP(C1332,rosie!$B$7:$F$66,5,FALSE)</f>
        <v>3.29</v>
      </c>
      <c r="M1332" s="4">
        <f>VLOOKUP($C1332,rosie!$B$7:$D$380,3,FALSE)</f>
        <v>1</v>
      </c>
      <c r="N1332" s="4" t="str">
        <f>VLOOKUP($C1332,rosie!$B$7:$E$380,4,FALSE)</f>
        <v>f</v>
      </c>
      <c r="O1332" s="4">
        <f t="shared" si="86"/>
        <v>1.2919889815226375</v>
      </c>
      <c r="P1332" s="4">
        <f>VLOOKUP(A1332,RESULTS!$A:$M,13,FALSE)</f>
        <v>2</v>
      </c>
      <c r="Q1332" s="4">
        <v>2</v>
      </c>
      <c r="R1332" s="4" t="str">
        <f>IF(VLOOKUP(C1332,rosie!B:J,8,FALSE)=0,"x_x_x_x",VLOOKUP(C1332,rosie!B:J,8,FALSE))</f>
        <v>3_6_6_2023</v>
      </c>
    </row>
    <row r="1333" spans="1:18" x14ac:dyDescent="0.2">
      <c r="A1333" t="s">
        <v>243</v>
      </c>
      <c r="C1333">
        <f t="shared" si="84"/>
        <v>221</v>
      </c>
      <c r="D1333" t="str">
        <f t="shared" si="85"/>
        <v>221 (1)</v>
      </c>
      <c r="E1333">
        <v>18.504999999999999</v>
      </c>
      <c r="F1333">
        <f t="shared" si="87"/>
        <v>18.510000000000002</v>
      </c>
      <c r="G1333">
        <f>IFERROR(VLOOKUP(F1333,'rt.comb'!$A:$B,2,FALSE),F1333)</f>
        <v>18.510000000000002</v>
      </c>
      <c r="H1333" t="str">
        <f>IFERROR(VLOOKUP(G1333,compounds!$A:$D,4,FALSE),"")</f>
        <v/>
      </c>
      <c r="I1333">
        <v>63493311</v>
      </c>
      <c r="J1333" s="4">
        <f t="shared" si="83"/>
        <v>54213108</v>
      </c>
      <c r="K1333" s="4">
        <f>VLOOKUP($C1333,rosie!$B$7:$D$380,2,FALSE)</f>
        <v>17.57</v>
      </c>
      <c r="L1333" s="4">
        <f>VLOOKUP(C1333,rosie!$B$7:$F$66,5,FALSE)</f>
        <v>3.29</v>
      </c>
      <c r="M1333" s="4">
        <f>VLOOKUP($C1333,rosie!$B$7:$D$380,3,FALSE)</f>
        <v>1</v>
      </c>
      <c r="N1333" s="4" t="str">
        <f>VLOOKUP($C1333,rosie!$B$7:$E$380,4,FALSE)</f>
        <v>f</v>
      </c>
      <c r="O1333" s="4">
        <f t="shared" si="86"/>
        <v>0.99986914500867763</v>
      </c>
      <c r="P1333" s="4">
        <f>VLOOKUP(A1333,RESULTS!$A:$M,13,FALSE)</f>
        <v>2</v>
      </c>
      <c r="Q1333" s="4">
        <v>2</v>
      </c>
      <c r="R1333" s="4" t="str">
        <f>IF(VLOOKUP(C1333,rosie!B:J,8,FALSE)=0,"x_x_x_x",VLOOKUP(C1333,rosie!B:J,8,FALSE))</f>
        <v>3_6_6_2023</v>
      </c>
    </row>
    <row r="1334" spans="1:18" x14ac:dyDescent="0.2">
      <c r="A1334" t="s">
        <v>243</v>
      </c>
      <c r="C1334">
        <f t="shared" si="84"/>
        <v>221</v>
      </c>
      <c r="D1334" t="str">
        <f t="shared" si="85"/>
        <v>221 (1)</v>
      </c>
      <c r="E1334">
        <v>18.68</v>
      </c>
      <c r="F1334">
        <f t="shared" si="87"/>
        <v>18.68</v>
      </c>
      <c r="G1334">
        <f>IFERROR(VLOOKUP(F1334,'rt.comb'!$A:$B,2,FALSE),F1334)</f>
        <v>18.690000000000001</v>
      </c>
      <c r="H1334" t="str">
        <f>IFERROR(VLOOKUP(G1334,compounds!$A:$D,4,FALSE),"")</f>
        <v/>
      </c>
      <c r="I1334">
        <v>103741693</v>
      </c>
      <c r="J1334" s="4">
        <f t="shared" si="83"/>
        <v>54213108</v>
      </c>
      <c r="K1334" s="4">
        <f>VLOOKUP($C1334,rosie!$B$7:$D$380,2,FALSE)</f>
        <v>17.57</v>
      </c>
      <c r="L1334" s="4">
        <f>VLOOKUP(C1334,rosie!$B$7:$F$66,5,FALSE)</f>
        <v>3.29</v>
      </c>
      <c r="M1334" s="4">
        <f>VLOOKUP($C1334,rosie!$B$7:$D$380,3,FALSE)</f>
        <v>1</v>
      </c>
      <c r="N1334" s="4" t="str">
        <f>VLOOKUP($C1334,rosie!$B$7:$E$380,4,FALSE)</f>
        <v>f</v>
      </c>
      <c r="O1334" s="4">
        <f t="shared" si="86"/>
        <v>1.6336857575700017</v>
      </c>
      <c r="P1334" s="4">
        <f>VLOOKUP(A1334,RESULTS!$A:$M,13,FALSE)</f>
        <v>2</v>
      </c>
      <c r="Q1334" s="4">
        <v>2</v>
      </c>
      <c r="R1334" s="4" t="str">
        <f>IF(VLOOKUP(C1334,rosie!B:J,8,FALSE)=0,"x_x_x_x",VLOOKUP(C1334,rosie!B:J,8,FALSE))</f>
        <v>3_6_6_2023</v>
      </c>
    </row>
    <row r="1335" spans="1:18" x14ac:dyDescent="0.2">
      <c r="A1335" t="s">
        <v>243</v>
      </c>
      <c r="C1335">
        <f t="shared" si="84"/>
        <v>221</v>
      </c>
      <c r="D1335" t="str">
        <f t="shared" si="85"/>
        <v>221 (1)</v>
      </c>
      <c r="E1335">
        <v>19.007000000000001</v>
      </c>
      <c r="F1335">
        <f t="shared" si="87"/>
        <v>19.010000000000002</v>
      </c>
      <c r="G1335">
        <f>IFERROR(VLOOKUP(F1335,'rt.comb'!$A:$B,2,FALSE),F1335)</f>
        <v>18.989999999999998</v>
      </c>
      <c r="H1335" t="str">
        <f>IFERROR(VLOOKUP(G1335,compounds!$A:$D,4,FALSE),"")</f>
        <v>methylnaphthalene</v>
      </c>
      <c r="I1335">
        <v>45558283</v>
      </c>
      <c r="J1335" s="4">
        <f t="shared" si="83"/>
        <v>54213108</v>
      </c>
      <c r="K1335" s="4">
        <f>VLOOKUP($C1335,rosie!$B$7:$D$380,2,FALSE)</f>
        <v>17.57</v>
      </c>
      <c r="L1335" s="4">
        <f>VLOOKUP(C1335,rosie!$B$7:$F$66,5,FALSE)</f>
        <v>3.29</v>
      </c>
      <c r="M1335" s="4">
        <f>VLOOKUP($C1335,rosie!$B$7:$D$380,3,FALSE)</f>
        <v>1</v>
      </c>
      <c r="N1335" s="4" t="str">
        <f>VLOOKUP($C1335,rosie!$B$7:$E$380,4,FALSE)</f>
        <v>f</v>
      </c>
      <c r="O1335" s="4">
        <f t="shared" si="86"/>
        <v>0.71743496683096852</v>
      </c>
      <c r="P1335" s="4">
        <f>VLOOKUP(A1335,RESULTS!$A:$M,13,FALSE)</f>
        <v>2</v>
      </c>
      <c r="Q1335" s="4">
        <v>2</v>
      </c>
      <c r="R1335" s="4" t="str">
        <f>IF(VLOOKUP(C1335,rosie!B:J,8,FALSE)=0,"x_x_x_x",VLOOKUP(C1335,rosie!B:J,8,FALSE))</f>
        <v>3_6_6_2023</v>
      </c>
    </row>
    <row r="1336" spans="1:18" x14ac:dyDescent="0.2">
      <c r="A1336" t="s">
        <v>243</v>
      </c>
      <c r="C1336">
        <f t="shared" si="84"/>
        <v>221</v>
      </c>
      <c r="D1336" t="str">
        <f t="shared" si="85"/>
        <v>221 (1)</v>
      </c>
      <c r="E1336">
        <v>19.100000000000001</v>
      </c>
      <c r="F1336">
        <f t="shared" si="87"/>
        <v>19.100000000000001</v>
      </c>
      <c r="G1336">
        <f>IFERROR(VLOOKUP(F1336,'rt.comb'!$A:$B,2,FALSE),F1336)</f>
        <v>19.100000000000001</v>
      </c>
      <c r="H1336" t="str">
        <f>IFERROR(VLOOKUP(G1336,compounds!$A:$D,4,FALSE),"")</f>
        <v/>
      </c>
      <c r="I1336">
        <v>49197062</v>
      </c>
      <c r="J1336" s="4">
        <f t="shared" si="83"/>
        <v>54213108</v>
      </c>
      <c r="K1336" s="4">
        <f>VLOOKUP($C1336,rosie!$B$7:$D$380,2,FALSE)</f>
        <v>17.57</v>
      </c>
      <c r="L1336" s="4">
        <f>VLOOKUP(C1336,rosie!$B$7:$F$66,5,FALSE)</f>
        <v>3.29</v>
      </c>
      <c r="M1336" s="4">
        <f>VLOOKUP($C1336,rosie!$B$7:$D$380,3,FALSE)</f>
        <v>1</v>
      </c>
      <c r="N1336" s="4" t="str">
        <f>VLOOKUP($C1336,rosie!$B$7:$E$380,4,FALSE)</f>
        <v>f</v>
      </c>
      <c r="O1336" s="4">
        <f t="shared" si="86"/>
        <v>0.77473711079390561</v>
      </c>
      <c r="P1336" s="4">
        <f>VLOOKUP(A1336,RESULTS!$A:$M,13,FALSE)</f>
        <v>2</v>
      </c>
      <c r="Q1336" s="4">
        <v>2</v>
      </c>
      <c r="R1336" s="4" t="str">
        <f>IF(VLOOKUP(C1336,rosie!B:J,8,FALSE)=0,"x_x_x_x",VLOOKUP(C1336,rosie!B:J,8,FALSE))</f>
        <v>3_6_6_2023</v>
      </c>
    </row>
    <row r="1337" spans="1:18" x14ac:dyDescent="0.2">
      <c r="A1337" t="s">
        <v>243</v>
      </c>
      <c r="C1337">
        <f t="shared" si="84"/>
        <v>221</v>
      </c>
      <c r="D1337" t="str">
        <f t="shared" si="85"/>
        <v>221 (1)</v>
      </c>
      <c r="E1337">
        <v>19.398</v>
      </c>
      <c r="F1337">
        <f t="shared" si="87"/>
        <v>19.399999999999999</v>
      </c>
      <c r="G1337">
        <f>IFERROR(VLOOKUP(F1337,'rt.comb'!$A:$B,2,FALSE),F1337)</f>
        <v>19.399999999999999</v>
      </c>
      <c r="H1337" t="str">
        <f>IFERROR(VLOOKUP(G1337,compounds!$A:$D,4,FALSE),"")</f>
        <v>undecanal_c</v>
      </c>
      <c r="I1337">
        <v>101488394</v>
      </c>
      <c r="J1337" s="4">
        <f t="shared" si="83"/>
        <v>54213108</v>
      </c>
      <c r="K1337" s="4">
        <f>VLOOKUP($C1337,rosie!$B$7:$D$380,2,FALSE)</f>
        <v>17.57</v>
      </c>
      <c r="L1337" s="4">
        <f>VLOOKUP(C1337,rosie!$B$7:$F$66,5,FALSE)</f>
        <v>3.29</v>
      </c>
      <c r="M1337" s="4">
        <f>VLOOKUP($C1337,rosie!$B$7:$D$380,3,FALSE)</f>
        <v>1</v>
      </c>
      <c r="N1337" s="4" t="str">
        <f>VLOOKUP($C1337,rosie!$B$7:$E$380,4,FALSE)</f>
        <v>f</v>
      </c>
      <c r="O1337" s="4">
        <f t="shared" si="86"/>
        <v>1.5982016394937069</v>
      </c>
      <c r="P1337" s="4">
        <f>VLOOKUP(A1337,RESULTS!$A:$M,13,FALSE)</f>
        <v>2</v>
      </c>
      <c r="Q1337" s="4">
        <v>2</v>
      </c>
      <c r="R1337" s="4" t="str">
        <f>IF(VLOOKUP(C1337,rosie!B:J,8,FALSE)=0,"x_x_x_x",VLOOKUP(C1337,rosie!B:J,8,FALSE))</f>
        <v>3_6_6_2023</v>
      </c>
    </row>
    <row r="1338" spans="1:18" x14ac:dyDescent="0.2">
      <c r="A1338" t="s">
        <v>243</v>
      </c>
      <c r="C1338">
        <f t="shared" si="84"/>
        <v>221</v>
      </c>
      <c r="D1338" t="str">
        <f t="shared" si="85"/>
        <v>221 (1)</v>
      </c>
      <c r="E1338">
        <v>19.504999999999999</v>
      </c>
      <c r="F1338">
        <f t="shared" si="87"/>
        <v>19.510000000000002</v>
      </c>
      <c r="G1338">
        <f>IFERROR(VLOOKUP(F1338,'rt.comb'!$A:$B,2,FALSE),F1338)</f>
        <v>19.5</v>
      </c>
      <c r="H1338" t="str">
        <f>IFERROR(VLOOKUP(G1338,compounds!$A:$D,4,FALSE),"")</f>
        <v>standard</v>
      </c>
      <c r="I1338">
        <v>54213108</v>
      </c>
      <c r="J1338" s="4">
        <f t="shared" si="83"/>
        <v>54213108</v>
      </c>
      <c r="K1338" s="4">
        <f>VLOOKUP($C1338,rosie!$B$7:$D$380,2,FALSE)</f>
        <v>17.57</v>
      </c>
      <c r="L1338" s="4">
        <f>VLOOKUP(C1338,rosie!$B$7:$F$66,5,FALSE)</f>
        <v>3.29</v>
      </c>
      <c r="M1338" s="4">
        <f>VLOOKUP($C1338,rosie!$B$7:$D$380,3,FALSE)</f>
        <v>1</v>
      </c>
      <c r="N1338" s="4" t="str">
        <f>VLOOKUP($C1338,rosie!$B$7:$E$380,4,FALSE)</f>
        <v>f</v>
      </c>
      <c r="O1338" s="4">
        <f t="shared" si="86"/>
        <v>0.85372794536141139</v>
      </c>
      <c r="P1338" s="4">
        <f>VLOOKUP(A1338,RESULTS!$A:$M,13,FALSE)</f>
        <v>2</v>
      </c>
      <c r="Q1338" s="4">
        <v>2</v>
      </c>
      <c r="R1338" s="4" t="str">
        <f>IF(VLOOKUP(C1338,rosie!B:J,8,FALSE)=0,"x_x_x_x",VLOOKUP(C1338,rosie!B:J,8,FALSE))</f>
        <v>3_6_6_2023</v>
      </c>
    </row>
    <row r="1339" spans="1:18" x14ac:dyDescent="0.2">
      <c r="A1339" t="s">
        <v>243</v>
      </c>
      <c r="C1339">
        <f t="shared" si="84"/>
        <v>221</v>
      </c>
      <c r="D1339" t="str">
        <f t="shared" si="85"/>
        <v>221 (1)</v>
      </c>
      <c r="E1339">
        <v>19.757000000000001</v>
      </c>
      <c r="F1339">
        <f t="shared" si="87"/>
        <v>19.760000000000002</v>
      </c>
      <c r="G1339">
        <f>IFERROR(VLOOKUP(F1339,'rt.comb'!$A:$B,2,FALSE),F1339)</f>
        <v>19.760000000000002</v>
      </c>
      <c r="H1339" t="str">
        <f>IFERROR(VLOOKUP(G1339,compounds!$A:$D,4,FALSE),"")</f>
        <v/>
      </c>
      <c r="I1339">
        <v>23952868</v>
      </c>
      <c r="J1339" s="4">
        <f t="shared" si="83"/>
        <v>54213108</v>
      </c>
      <c r="K1339" s="4">
        <f>VLOOKUP($C1339,rosie!$B$7:$D$380,2,FALSE)</f>
        <v>17.57</v>
      </c>
      <c r="L1339" s="4">
        <f>VLOOKUP(C1339,rosie!$B$7:$F$66,5,FALSE)</f>
        <v>3.29</v>
      </c>
      <c r="M1339" s="4">
        <f>VLOOKUP($C1339,rosie!$B$7:$D$380,3,FALSE)</f>
        <v>1</v>
      </c>
      <c r="N1339" s="4" t="str">
        <f>VLOOKUP($C1339,rosie!$B$7:$E$380,4,FALSE)</f>
        <v>f</v>
      </c>
      <c r="O1339" s="4">
        <f t="shared" si="86"/>
        <v>0.37720089361327708</v>
      </c>
      <c r="P1339" s="4">
        <f>VLOOKUP(A1339,RESULTS!$A:$M,13,FALSE)</f>
        <v>2</v>
      </c>
      <c r="Q1339" s="4">
        <v>2</v>
      </c>
      <c r="R1339" s="4" t="str">
        <f>IF(VLOOKUP(C1339,rosie!B:J,8,FALSE)=0,"x_x_x_x",VLOOKUP(C1339,rosie!B:J,8,FALSE))</f>
        <v>3_6_6_2023</v>
      </c>
    </row>
    <row r="1340" spans="1:18" x14ac:dyDescent="0.2">
      <c r="A1340" t="s">
        <v>243</v>
      </c>
      <c r="C1340">
        <f t="shared" si="84"/>
        <v>221</v>
      </c>
      <c r="D1340" t="str">
        <f t="shared" si="85"/>
        <v>221 (1)</v>
      </c>
      <c r="E1340">
        <v>20.116</v>
      </c>
      <c r="F1340">
        <f t="shared" si="87"/>
        <v>20.12</v>
      </c>
      <c r="G1340">
        <f>IFERROR(VLOOKUP(F1340,'rt.comb'!$A:$B,2,FALSE),F1340)</f>
        <v>20.12</v>
      </c>
      <c r="H1340" t="str">
        <f>IFERROR(VLOOKUP(G1340,compounds!$A:$D,4,FALSE),"")</f>
        <v/>
      </c>
      <c r="I1340">
        <v>72242996</v>
      </c>
      <c r="J1340" s="4">
        <f t="shared" si="83"/>
        <v>54213108</v>
      </c>
      <c r="K1340" s="4">
        <f>VLOOKUP($C1340,rosie!$B$7:$D$380,2,FALSE)</f>
        <v>17.57</v>
      </c>
      <c r="L1340" s="4">
        <f>VLOOKUP(C1340,rosie!$B$7:$F$66,5,FALSE)</f>
        <v>3.29</v>
      </c>
      <c r="M1340" s="4">
        <f>VLOOKUP($C1340,rosie!$B$7:$D$380,3,FALSE)</f>
        <v>1</v>
      </c>
      <c r="N1340" s="4" t="str">
        <f>VLOOKUP($C1340,rosie!$B$7:$E$380,4,FALSE)</f>
        <v>f</v>
      </c>
      <c r="O1340" s="4">
        <f t="shared" si="86"/>
        <v>1.1376559436849232</v>
      </c>
      <c r="P1340" s="4">
        <f>VLOOKUP(A1340,RESULTS!$A:$M,13,FALSE)</f>
        <v>2</v>
      </c>
      <c r="Q1340" s="4">
        <v>2</v>
      </c>
      <c r="R1340" s="4" t="str">
        <f>IF(VLOOKUP(C1340,rosie!B:J,8,FALSE)=0,"x_x_x_x",VLOOKUP(C1340,rosie!B:J,8,FALSE))</f>
        <v>3_6_6_2023</v>
      </c>
    </row>
    <row r="1341" spans="1:18" x14ac:dyDescent="0.2">
      <c r="A1341" t="s">
        <v>243</v>
      </c>
      <c r="C1341">
        <f t="shared" si="84"/>
        <v>221</v>
      </c>
      <c r="D1341" t="str">
        <f t="shared" si="85"/>
        <v>221 (1)</v>
      </c>
      <c r="E1341">
        <v>20.260999999999999</v>
      </c>
      <c r="F1341">
        <f t="shared" si="87"/>
        <v>20.260000000000002</v>
      </c>
      <c r="G1341">
        <f>IFERROR(VLOOKUP(F1341,'rt.comb'!$A:$B,2,FALSE),F1341)</f>
        <v>20.260000000000002</v>
      </c>
      <c r="H1341" t="str">
        <f>IFERROR(VLOOKUP(G1341,compounds!$A:$D,4,FALSE),"")</f>
        <v/>
      </c>
      <c r="I1341">
        <v>89867947</v>
      </c>
      <c r="J1341" s="4">
        <f t="shared" si="83"/>
        <v>54213108</v>
      </c>
      <c r="K1341" s="4">
        <f>VLOOKUP($C1341,rosie!$B$7:$D$380,2,FALSE)</f>
        <v>17.57</v>
      </c>
      <c r="L1341" s="4">
        <f>VLOOKUP(C1341,rosie!$B$7:$F$66,5,FALSE)</f>
        <v>3.29</v>
      </c>
      <c r="M1341" s="4">
        <f>VLOOKUP($C1341,rosie!$B$7:$D$380,3,FALSE)</f>
        <v>1</v>
      </c>
      <c r="N1341" s="4" t="str">
        <f>VLOOKUP($C1341,rosie!$B$7:$E$380,4,FALSE)</f>
        <v>f</v>
      </c>
      <c r="O1341" s="4">
        <f t="shared" si="86"/>
        <v>1.4152071441127896</v>
      </c>
      <c r="P1341" s="4">
        <f>VLOOKUP(A1341,RESULTS!$A:$M,13,FALSE)</f>
        <v>2</v>
      </c>
      <c r="Q1341" s="4">
        <v>2</v>
      </c>
      <c r="R1341" s="4" t="str">
        <f>IF(VLOOKUP(C1341,rosie!B:J,8,FALSE)=0,"x_x_x_x",VLOOKUP(C1341,rosie!B:J,8,FALSE))</f>
        <v>3_6_6_2023</v>
      </c>
    </row>
    <row r="1342" spans="1:18" x14ac:dyDescent="0.2">
      <c r="A1342" t="s">
        <v>243</v>
      </c>
      <c r="C1342">
        <f t="shared" si="84"/>
        <v>221</v>
      </c>
      <c r="D1342" t="str">
        <f t="shared" si="85"/>
        <v>221 (1)</v>
      </c>
      <c r="E1342">
        <v>21.242000000000001</v>
      </c>
      <c r="F1342">
        <f t="shared" si="87"/>
        <v>21.24</v>
      </c>
      <c r="G1342">
        <f>IFERROR(VLOOKUP(F1342,'rt.comb'!$A:$B,2,FALSE),F1342)</f>
        <v>21.24</v>
      </c>
      <c r="H1342" t="str">
        <f>IFERROR(VLOOKUP(G1342,compounds!$A:$D,4,FALSE),"")</f>
        <v/>
      </c>
      <c r="I1342">
        <v>20095318</v>
      </c>
      <c r="J1342" s="4">
        <f t="shared" si="83"/>
        <v>54213108</v>
      </c>
      <c r="K1342" s="4">
        <f>VLOOKUP($C1342,rosie!$B$7:$D$380,2,FALSE)</f>
        <v>17.57</v>
      </c>
      <c r="L1342" s="4">
        <f>VLOOKUP(C1342,rosie!$B$7:$F$66,5,FALSE)</f>
        <v>3.29</v>
      </c>
      <c r="M1342" s="4">
        <f>VLOOKUP($C1342,rosie!$B$7:$D$380,3,FALSE)</f>
        <v>1</v>
      </c>
      <c r="N1342" s="4" t="str">
        <f>VLOOKUP($C1342,rosie!$B$7:$E$380,4,FALSE)</f>
        <v>f</v>
      </c>
      <c r="O1342" s="4">
        <f t="shared" si="86"/>
        <v>0.31645362497062868</v>
      </c>
      <c r="P1342" s="4">
        <f>VLOOKUP(A1342,RESULTS!$A:$M,13,FALSE)</f>
        <v>2</v>
      </c>
      <c r="Q1342" s="4">
        <v>2</v>
      </c>
      <c r="R1342" s="4" t="str">
        <f>IF(VLOOKUP(C1342,rosie!B:J,8,FALSE)=0,"x_x_x_x",VLOOKUP(C1342,rosie!B:J,8,FALSE))</f>
        <v>3_6_6_2023</v>
      </c>
    </row>
    <row r="1343" spans="1:18" x14ac:dyDescent="0.2">
      <c r="A1343" t="s">
        <v>243</v>
      </c>
      <c r="C1343">
        <f t="shared" si="84"/>
        <v>221</v>
      </c>
      <c r="D1343" t="str">
        <f t="shared" si="85"/>
        <v>221 (1)</v>
      </c>
      <c r="E1343">
        <v>21.837</v>
      </c>
      <c r="F1343">
        <f t="shared" si="87"/>
        <v>21.84</v>
      </c>
      <c r="G1343">
        <f>IFERROR(VLOOKUP(F1343,'rt.comb'!$A:$B,2,FALSE),F1343)</f>
        <v>21.84</v>
      </c>
      <c r="H1343" t="str">
        <f>IFERROR(VLOOKUP(G1343,compounds!$A:$D,4,FALSE),"")</f>
        <v>tetradecane</v>
      </c>
      <c r="I1343">
        <v>16765223</v>
      </c>
      <c r="J1343" s="4">
        <f t="shared" si="83"/>
        <v>54213108</v>
      </c>
      <c r="K1343" s="4">
        <f>VLOOKUP($C1343,rosie!$B$7:$D$380,2,FALSE)</f>
        <v>17.57</v>
      </c>
      <c r="L1343" s="4">
        <f>VLOOKUP(C1343,rosie!$B$7:$F$66,5,FALSE)</f>
        <v>3.29</v>
      </c>
      <c r="M1343" s="4">
        <f>VLOOKUP($C1343,rosie!$B$7:$D$380,3,FALSE)</f>
        <v>1</v>
      </c>
      <c r="N1343" s="4" t="str">
        <f>VLOOKUP($C1343,rosie!$B$7:$E$380,4,FALSE)</f>
        <v>f</v>
      </c>
      <c r="O1343" s="4">
        <f t="shared" si="86"/>
        <v>0.26401252230947314</v>
      </c>
      <c r="P1343" s="4">
        <f>VLOOKUP(A1343,RESULTS!$A:$M,13,FALSE)</f>
        <v>2</v>
      </c>
      <c r="Q1343" s="4">
        <v>2</v>
      </c>
      <c r="R1343" s="4" t="str">
        <f>IF(VLOOKUP(C1343,rosie!B:J,8,FALSE)=0,"x_x_x_x",VLOOKUP(C1343,rosie!B:J,8,FALSE))</f>
        <v>3_6_6_2023</v>
      </c>
    </row>
    <row r="1344" spans="1:18" x14ac:dyDescent="0.2">
      <c r="A1344" t="s">
        <v>243</v>
      </c>
      <c r="C1344">
        <f t="shared" si="84"/>
        <v>221</v>
      </c>
      <c r="D1344" t="str">
        <f t="shared" si="85"/>
        <v>221 (1)</v>
      </c>
      <c r="E1344">
        <v>22.035</v>
      </c>
      <c r="F1344">
        <f t="shared" si="87"/>
        <v>22.04</v>
      </c>
      <c r="G1344">
        <f>IFERROR(VLOOKUP(F1344,'rt.comb'!$A:$B,2,FALSE),F1344)</f>
        <v>22.04</v>
      </c>
      <c r="H1344" t="str">
        <f>IFERROR(VLOOKUP(G1344,compounds!$A:$D,4,FALSE),"")</f>
        <v/>
      </c>
      <c r="I1344">
        <v>46786658</v>
      </c>
      <c r="J1344" s="4">
        <f t="shared" si="83"/>
        <v>54213108</v>
      </c>
      <c r="K1344" s="4">
        <f>VLOOKUP($C1344,rosie!$B$7:$D$380,2,FALSE)</f>
        <v>17.57</v>
      </c>
      <c r="L1344" s="4">
        <f>VLOOKUP(C1344,rosie!$B$7:$F$66,5,FALSE)</f>
        <v>3.29</v>
      </c>
      <c r="M1344" s="4">
        <f>VLOOKUP($C1344,rosie!$B$7:$D$380,3,FALSE)</f>
        <v>1</v>
      </c>
      <c r="N1344" s="4" t="str">
        <f>VLOOKUP($C1344,rosie!$B$7:$E$380,4,FALSE)</f>
        <v>f</v>
      </c>
      <c r="O1344" s="4">
        <f t="shared" si="86"/>
        <v>0.73677896136607857</v>
      </c>
      <c r="P1344" s="4">
        <f>VLOOKUP(A1344,RESULTS!$A:$M,13,FALSE)</f>
        <v>2</v>
      </c>
      <c r="Q1344" s="4">
        <v>2</v>
      </c>
      <c r="R1344" s="4" t="str">
        <f>IF(VLOOKUP(C1344,rosie!B:J,8,FALSE)=0,"x_x_x_x",VLOOKUP(C1344,rosie!B:J,8,FALSE))</f>
        <v>3_6_6_2023</v>
      </c>
    </row>
    <row r="1345" spans="1:18" x14ac:dyDescent="0.2">
      <c r="A1345" t="s">
        <v>243</v>
      </c>
      <c r="C1345">
        <f t="shared" si="84"/>
        <v>221</v>
      </c>
      <c r="D1345" t="str">
        <f t="shared" si="85"/>
        <v>221 (1)</v>
      </c>
      <c r="E1345">
        <v>22.312000000000001</v>
      </c>
      <c r="F1345">
        <f t="shared" si="87"/>
        <v>22.31</v>
      </c>
      <c r="G1345">
        <f>IFERROR(VLOOKUP(F1345,'rt.comb'!$A:$B,2,FALSE),F1345)</f>
        <v>22.31</v>
      </c>
      <c r="H1345" t="str">
        <f>IFERROR(VLOOKUP(G1345,compounds!$A:$D,4,FALSE),"")</f>
        <v/>
      </c>
      <c r="I1345">
        <v>195485250</v>
      </c>
      <c r="J1345" s="4">
        <f t="shared" si="83"/>
        <v>54213108</v>
      </c>
      <c r="K1345" s="4">
        <f>VLOOKUP($C1345,rosie!$B$7:$D$380,2,FALSE)</f>
        <v>17.57</v>
      </c>
      <c r="L1345" s="4">
        <f>VLOOKUP(C1345,rosie!$B$7:$F$66,5,FALSE)</f>
        <v>3.29</v>
      </c>
      <c r="M1345" s="4">
        <f>VLOOKUP($C1345,rosie!$B$7:$D$380,3,FALSE)</f>
        <v>1</v>
      </c>
      <c r="N1345" s="4" t="str">
        <f>VLOOKUP($C1345,rosie!$B$7:$E$380,4,FALSE)</f>
        <v>f</v>
      </c>
      <c r="O1345" s="4">
        <f t="shared" si="86"/>
        <v>3.0784293132753402</v>
      </c>
      <c r="P1345" s="4">
        <f>VLOOKUP(A1345,RESULTS!$A:$M,13,FALSE)</f>
        <v>2</v>
      </c>
      <c r="Q1345" s="4">
        <v>2</v>
      </c>
      <c r="R1345" s="4" t="str">
        <f>IF(VLOOKUP(C1345,rosie!B:J,8,FALSE)=0,"x_x_x_x",VLOOKUP(C1345,rosie!B:J,8,FALSE))</f>
        <v>3_6_6_2023</v>
      </c>
    </row>
    <row r="1346" spans="1:18" x14ac:dyDescent="0.2">
      <c r="A1346" t="s">
        <v>243</v>
      </c>
      <c r="C1346">
        <f t="shared" si="84"/>
        <v>221</v>
      </c>
      <c r="D1346" t="str">
        <f t="shared" si="85"/>
        <v>221 (1)</v>
      </c>
      <c r="E1346">
        <v>22.695</v>
      </c>
      <c r="F1346">
        <f t="shared" si="87"/>
        <v>22.7</v>
      </c>
      <c r="G1346">
        <f>IFERROR(VLOOKUP(F1346,'rt.comb'!$A:$B,2,FALSE),F1346)</f>
        <v>22.7</v>
      </c>
      <c r="H1346" t="str">
        <f>IFERROR(VLOOKUP(G1346,compounds!$A:$D,4,FALSE),"")</f>
        <v/>
      </c>
      <c r="I1346">
        <v>29085687</v>
      </c>
      <c r="J1346" s="4">
        <f t="shared" ref="J1346:J1409" si="88">SUMIFS($I:$I,$A:$A,A1346,G:G,19.5)</f>
        <v>54213108</v>
      </c>
      <c r="K1346" s="4">
        <f>VLOOKUP($C1346,rosie!$B$7:$D$380,2,FALSE)</f>
        <v>17.57</v>
      </c>
      <c r="L1346" s="4">
        <f>VLOOKUP(C1346,rosie!$B$7:$F$66,5,FALSE)</f>
        <v>3.29</v>
      </c>
      <c r="M1346" s="4">
        <f>VLOOKUP($C1346,rosie!$B$7:$D$380,3,FALSE)</f>
        <v>1</v>
      </c>
      <c r="N1346" s="4" t="str">
        <f>VLOOKUP($C1346,rosie!$B$7:$E$380,4,FALSE)</f>
        <v>f</v>
      </c>
      <c r="O1346" s="4">
        <f t="shared" si="86"/>
        <v>0.45803062613446022</v>
      </c>
      <c r="P1346" s="4">
        <f>VLOOKUP(A1346,RESULTS!$A:$M,13,FALSE)</f>
        <v>2</v>
      </c>
      <c r="Q1346" s="4">
        <v>2</v>
      </c>
      <c r="R1346" s="4" t="str">
        <f>IF(VLOOKUP(C1346,rosie!B:J,8,FALSE)=0,"x_x_x_x",VLOOKUP(C1346,rosie!B:J,8,FALSE))</f>
        <v>3_6_6_2023</v>
      </c>
    </row>
    <row r="1347" spans="1:18" x14ac:dyDescent="0.2">
      <c r="A1347" t="s">
        <v>243</v>
      </c>
      <c r="C1347">
        <f t="shared" ref="C1347:C1410" si="89">VALUE(IF(B1347="",LEFT(A1347,FIND("-",A1347)-1),B1347))</f>
        <v>221</v>
      </c>
      <c r="D1347" t="str">
        <f t="shared" ref="D1347:D1410" si="90">C1347&amp;" ("&amp;M1347&amp;")"</f>
        <v>221 (1)</v>
      </c>
      <c r="E1347">
        <v>23.11</v>
      </c>
      <c r="F1347">
        <f t="shared" si="87"/>
        <v>23.11</v>
      </c>
      <c r="G1347">
        <f>IFERROR(VLOOKUP(F1347,'rt.comb'!$A:$B,2,FALSE),F1347)</f>
        <v>23.11</v>
      </c>
      <c r="H1347" t="str">
        <f>IFERROR(VLOOKUP(G1347,compounds!$A:$D,4,FALSE),"")</f>
        <v/>
      </c>
      <c r="I1347">
        <v>61312379</v>
      </c>
      <c r="J1347" s="4">
        <f t="shared" si="88"/>
        <v>54213108</v>
      </c>
      <c r="K1347" s="4">
        <f>VLOOKUP($C1347,rosie!$B$7:$D$380,2,FALSE)</f>
        <v>17.57</v>
      </c>
      <c r="L1347" s="4">
        <f>VLOOKUP(C1347,rosie!$B$7:$F$66,5,FALSE)</f>
        <v>3.29</v>
      </c>
      <c r="M1347" s="4">
        <f>VLOOKUP($C1347,rosie!$B$7:$D$380,3,FALSE)</f>
        <v>1</v>
      </c>
      <c r="N1347" s="4" t="str">
        <f>VLOOKUP($C1347,rosie!$B$7:$E$380,4,FALSE)</f>
        <v>f</v>
      </c>
      <c r="O1347" s="4">
        <f t="shared" ref="O1347:O1410" si="91">IFERROR((30/J1347*I1347)/K1347/Q1347,0)</f>
        <v>0.96552463564513114</v>
      </c>
      <c r="P1347" s="4">
        <f>VLOOKUP(A1347,RESULTS!$A:$M,13,FALSE)</f>
        <v>2</v>
      </c>
      <c r="Q1347" s="4">
        <v>2</v>
      </c>
      <c r="R1347" s="4" t="str">
        <f>IF(VLOOKUP(C1347,rosie!B:J,8,FALSE)=0,"x_x_x_x",VLOOKUP(C1347,rosie!B:J,8,FALSE))</f>
        <v>3_6_6_2023</v>
      </c>
    </row>
    <row r="1348" spans="1:18" x14ac:dyDescent="0.2">
      <c r="A1348" t="s">
        <v>243</v>
      </c>
      <c r="C1348">
        <f t="shared" si="89"/>
        <v>221</v>
      </c>
      <c r="D1348" t="str">
        <f t="shared" si="90"/>
        <v>221 (1)</v>
      </c>
      <c r="E1348">
        <v>23.315999999999999</v>
      </c>
      <c r="F1348">
        <f t="shared" si="87"/>
        <v>23.32</v>
      </c>
      <c r="G1348">
        <f>IFERROR(VLOOKUP(F1348,'rt.comb'!$A:$B,2,FALSE),F1348)</f>
        <v>23.32</v>
      </c>
      <c r="H1348" t="str">
        <f>IFERROR(VLOOKUP(G1348,compounds!$A:$D,4,FALSE),"")</f>
        <v/>
      </c>
      <c r="I1348">
        <v>56377791</v>
      </c>
      <c r="J1348" s="4">
        <f t="shared" si="88"/>
        <v>54213108</v>
      </c>
      <c r="K1348" s="4">
        <f>VLOOKUP($C1348,rosie!$B$7:$D$380,2,FALSE)</f>
        <v>17.57</v>
      </c>
      <c r="L1348" s="4">
        <f>VLOOKUP(C1348,rosie!$B$7:$F$66,5,FALSE)</f>
        <v>3.29</v>
      </c>
      <c r="M1348" s="4">
        <f>VLOOKUP($C1348,rosie!$B$7:$D$380,3,FALSE)</f>
        <v>1</v>
      </c>
      <c r="N1348" s="4" t="str">
        <f>VLOOKUP($C1348,rosie!$B$7:$E$380,4,FALSE)</f>
        <v>f</v>
      </c>
      <c r="O1348" s="4">
        <f t="shared" si="91"/>
        <v>0.88781657149125393</v>
      </c>
      <c r="P1348" s="4">
        <f>VLOOKUP(A1348,RESULTS!$A:$M,13,FALSE)</f>
        <v>2</v>
      </c>
      <c r="Q1348" s="4">
        <v>2</v>
      </c>
      <c r="R1348" s="4" t="str">
        <f>IF(VLOOKUP(C1348,rosie!B:J,8,FALSE)=0,"x_x_x_x",VLOOKUP(C1348,rosie!B:J,8,FALSE))</f>
        <v>3_6_6_2023</v>
      </c>
    </row>
    <row r="1349" spans="1:18" x14ac:dyDescent="0.2">
      <c r="A1349" t="s">
        <v>243</v>
      </c>
      <c r="C1349">
        <f t="shared" si="89"/>
        <v>221</v>
      </c>
      <c r="D1349" t="str">
        <f t="shared" si="90"/>
        <v>221 (1)</v>
      </c>
      <c r="E1349">
        <v>23.408999999999999</v>
      </c>
      <c r="F1349">
        <f t="shared" si="87"/>
        <v>23.41</v>
      </c>
      <c r="G1349">
        <f>IFERROR(VLOOKUP(F1349,'rt.comb'!$A:$B,2,FALSE),F1349)</f>
        <v>23.41</v>
      </c>
      <c r="H1349" t="str">
        <f>IFERROR(VLOOKUP(G1349,compounds!$A:$D,4,FALSE),"")</f>
        <v/>
      </c>
      <c r="I1349">
        <v>19817014</v>
      </c>
      <c r="J1349" s="4">
        <f t="shared" si="88"/>
        <v>54213108</v>
      </c>
      <c r="K1349" s="4">
        <f>VLOOKUP($C1349,rosie!$B$7:$D$380,2,FALSE)</f>
        <v>17.57</v>
      </c>
      <c r="L1349" s="4">
        <f>VLOOKUP(C1349,rosie!$B$7:$F$66,5,FALSE)</f>
        <v>3.29</v>
      </c>
      <c r="M1349" s="4">
        <f>VLOOKUP($C1349,rosie!$B$7:$D$380,3,FALSE)</f>
        <v>1</v>
      </c>
      <c r="N1349" s="4" t="str">
        <f>VLOOKUP($C1349,rosie!$B$7:$E$380,4,FALSE)</f>
        <v>f</v>
      </c>
      <c r="O1349" s="4">
        <f t="shared" si="91"/>
        <v>0.31207099665671861</v>
      </c>
      <c r="P1349" s="4">
        <f>VLOOKUP(A1349,RESULTS!$A:$M,13,FALSE)</f>
        <v>2</v>
      </c>
      <c r="Q1349" s="4">
        <v>2</v>
      </c>
      <c r="R1349" s="4" t="str">
        <f>IF(VLOOKUP(C1349,rosie!B:J,8,FALSE)=0,"x_x_x_x",VLOOKUP(C1349,rosie!B:J,8,FALSE))</f>
        <v>3_6_6_2023</v>
      </c>
    </row>
    <row r="1350" spans="1:18" x14ac:dyDescent="0.2">
      <c r="A1350" t="s">
        <v>243</v>
      </c>
      <c r="C1350">
        <f t="shared" si="89"/>
        <v>221</v>
      </c>
      <c r="D1350" t="str">
        <f t="shared" si="90"/>
        <v>221 (1)</v>
      </c>
      <c r="E1350">
        <v>23.54</v>
      </c>
      <c r="F1350">
        <f t="shared" si="87"/>
        <v>23.54</v>
      </c>
      <c r="G1350">
        <f>IFERROR(VLOOKUP(F1350,'rt.comb'!$A:$B,2,FALSE),F1350)</f>
        <v>23.54</v>
      </c>
      <c r="H1350" t="str">
        <f>IFERROR(VLOOKUP(G1350,compounds!$A:$D,4,FALSE),"")</f>
        <v/>
      </c>
      <c r="I1350">
        <v>39382944</v>
      </c>
      <c r="J1350" s="4">
        <f t="shared" si="88"/>
        <v>54213108</v>
      </c>
      <c r="K1350" s="4">
        <f>VLOOKUP($C1350,rosie!$B$7:$D$380,2,FALSE)</f>
        <v>17.57</v>
      </c>
      <c r="L1350" s="4">
        <f>VLOOKUP(C1350,rosie!$B$7:$F$66,5,FALSE)</f>
        <v>3.29</v>
      </c>
      <c r="M1350" s="4">
        <f>VLOOKUP($C1350,rosie!$B$7:$D$380,3,FALSE)</f>
        <v>1</v>
      </c>
      <c r="N1350" s="4" t="str">
        <f>VLOOKUP($C1350,rosie!$B$7:$E$380,4,FALSE)</f>
        <v>f</v>
      </c>
      <c r="O1350" s="4">
        <f t="shared" si="91"/>
        <v>0.62018801547779789</v>
      </c>
      <c r="P1350" s="4">
        <f>VLOOKUP(A1350,RESULTS!$A:$M,13,FALSE)</f>
        <v>2</v>
      </c>
      <c r="Q1350" s="4">
        <v>2</v>
      </c>
      <c r="R1350" s="4" t="str">
        <f>IF(VLOOKUP(C1350,rosie!B:J,8,FALSE)=0,"x_x_x_x",VLOOKUP(C1350,rosie!B:J,8,FALSE))</f>
        <v>3_6_6_2023</v>
      </c>
    </row>
    <row r="1351" spans="1:18" x14ac:dyDescent="0.2">
      <c r="A1351" t="s">
        <v>243</v>
      </c>
      <c r="C1351">
        <f t="shared" si="89"/>
        <v>221</v>
      </c>
      <c r="D1351" t="str">
        <f t="shared" si="90"/>
        <v>221 (1)</v>
      </c>
      <c r="E1351">
        <v>23.846</v>
      </c>
      <c r="F1351">
        <f t="shared" si="87"/>
        <v>23.85</v>
      </c>
      <c r="G1351">
        <f>IFERROR(VLOOKUP(F1351,'rt.comb'!$A:$B,2,FALSE),F1351)</f>
        <v>23.85</v>
      </c>
      <c r="H1351" t="str">
        <f>IFERROR(VLOOKUP(G1351,compounds!$A:$D,4,FALSE),"")</f>
        <v/>
      </c>
      <c r="I1351">
        <v>35364169</v>
      </c>
      <c r="J1351" s="4">
        <f t="shared" si="88"/>
        <v>54213108</v>
      </c>
      <c r="K1351" s="4">
        <f>VLOOKUP($C1351,rosie!$B$7:$D$380,2,FALSE)</f>
        <v>17.57</v>
      </c>
      <c r="L1351" s="4">
        <f>VLOOKUP(C1351,rosie!$B$7:$F$66,5,FALSE)</f>
        <v>3.29</v>
      </c>
      <c r="M1351" s="4">
        <f>VLOOKUP($C1351,rosie!$B$7:$D$380,3,FALSE)</f>
        <v>1</v>
      </c>
      <c r="N1351" s="4" t="str">
        <f>VLOOKUP($C1351,rosie!$B$7:$E$380,4,FALSE)</f>
        <v>f</v>
      </c>
      <c r="O1351" s="4">
        <f t="shared" si="91"/>
        <v>0.55690183524958059</v>
      </c>
      <c r="P1351" s="4">
        <f>VLOOKUP(A1351,RESULTS!$A:$M,13,FALSE)</f>
        <v>2</v>
      </c>
      <c r="Q1351" s="4">
        <v>2</v>
      </c>
      <c r="R1351" s="4" t="str">
        <f>IF(VLOOKUP(C1351,rosie!B:J,8,FALSE)=0,"x_x_x_x",VLOOKUP(C1351,rosie!B:J,8,FALSE))</f>
        <v>3_6_6_2023</v>
      </c>
    </row>
    <row r="1352" spans="1:18" x14ac:dyDescent="0.2">
      <c r="A1352" t="s">
        <v>243</v>
      </c>
      <c r="C1352">
        <f t="shared" si="89"/>
        <v>221</v>
      </c>
      <c r="D1352" t="str">
        <f t="shared" si="90"/>
        <v>221 (1)</v>
      </c>
      <c r="E1352">
        <v>24.602</v>
      </c>
      <c r="F1352">
        <f t="shared" si="87"/>
        <v>24.6</v>
      </c>
      <c r="G1352">
        <f>IFERROR(VLOOKUP(F1352,'rt.comb'!$A:$B,2,FALSE),F1352)</f>
        <v>24.6</v>
      </c>
      <c r="H1352" t="str">
        <f>IFERROR(VLOOKUP(G1352,compounds!$A:$D,4,FALSE),"")</f>
        <v>tridecanal</v>
      </c>
      <c r="I1352">
        <v>171760252</v>
      </c>
      <c r="J1352" s="4">
        <f t="shared" si="88"/>
        <v>54213108</v>
      </c>
      <c r="K1352" s="4">
        <f>VLOOKUP($C1352,rosie!$B$7:$D$380,2,FALSE)</f>
        <v>17.57</v>
      </c>
      <c r="L1352" s="4">
        <f>VLOOKUP(C1352,rosie!$B$7:$F$66,5,FALSE)</f>
        <v>3.29</v>
      </c>
      <c r="M1352" s="4">
        <f>VLOOKUP($C1352,rosie!$B$7:$D$380,3,FALSE)</f>
        <v>1</v>
      </c>
      <c r="N1352" s="4" t="str">
        <f>VLOOKUP($C1352,rosie!$B$7:$E$380,4,FALSE)</f>
        <v>f</v>
      </c>
      <c r="O1352" s="4">
        <f t="shared" si="91"/>
        <v>2.7048168320236918</v>
      </c>
      <c r="P1352" s="4">
        <f>VLOOKUP(A1352,RESULTS!$A:$M,13,FALSE)</f>
        <v>2</v>
      </c>
      <c r="Q1352" s="4">
        <v>2</v>
      </c>
      <c r="R1352" s="4" t="str">
        <f>IF(VLOOKUP(C1352,rosie!B:J,8,FALSE)=0,"x_x_x_x",VLOOKUP(C1352,rosie!B:J,8,FALSE))</f>
        <v>3_6_6_2023</v>
      </c>
    </row>
    <row r="1353" spans="1:18" x14ac:dyDescent="0.2">
      <c r="A1353" t="s">
        <v>243</v>
      </c>
      <c r="C1353">
        <f t="shared" si="89"/>
        <v>221</v>
      </c>
      <c r="D1353" t="str">
        <f t="shared" si="90"/>
        <v>221 (1)</v>
      </c>
      <c r="E1353">
        <v>24.971</v>
      </c>
      <c r="F1353">
        <f t="shared" si="87"/>
        <v>24.97</v>
      </c>
      <c r="G1353">
        <f>IFERROR(VLOOKUP(F1353,'rt.comb'!$A:$B,2,FALSE),F1353)</f>
        <v>24.97</v>
      </c>
      <c r="H1353" t="str">
        <f>IFERROR(VLOOKUP(G1353,compounds!$A:$D,4,FALSE),"")</f>
        <v/>
      </c>
      <c r="I1353">
        <v>25495021</v>
      </c>
      <c r="J1353" s="4">
        <f t="shared" si="88"/>
        <v>54213108</v>
      </c>
      <c r="K1353" s="4">
        <f>VLOOKUP($C1353,rosie!$B$7:$D$380,2,FALSE)</f>
        <v>17.57</v>
      </c>
      <c r="L1353" s="4">
        <f>VLOOKUP(C1353,rosie!$B$7:$F$66,5,FALSE)</f>
        <v>3.29</v>
      </c>
      <c r="M1353" s="4">
        <f>VLOOKUP($C1353,rosie!$B$7:$D$380,3,FALSE)</f>
        <v>1</v>
      </c>
      <c r="N1353" s="4" t="str">
        <f>VLOOKUP($C1353,rosie!$B$7:$E$380,4,FALSE)</f>
        <v>f</v>
      </c>
      <c r="O1353" s="4">
        <f t="shared" si="91"/>
        <v>0.40148614787545545</v>
      </c>
      <c r="P1353" s="4">
        <f>VLOOKUP(A1353,RESULTS!$A:$M,13,FALSE)</f>
        <v>2</v>
      </c>
      <c r="Q1353" s="4">
        <v>2</v>
      </c>
      <c r="R1353" s="4" t="str">
        <f>IF(VLOOKUP(C1353,rosie!B:J,8,FALSE)=0,"x_x_x_x",VLOOKUP(C1353,rosie!B:J,8,FALSE))</f>
        <v>3_6_6_2023</v>
      </c>
    </row>
    <row r="1354" spans="1:18" x14ac:dyDescent="0.2">
      <c r="A1354" t="s">
        <v>244</v>
      </c>
      <c r="C1354">
        <f t="shared" si="89"/>
        <v>222</v>
      </c>
      <c r="D1354" t="str">
        <f t="shared" si="90"/>
        <v>222 (0)</v>
      </c>
      <c r="E1354">
        <v>4.3879999999999999</v>
      </c>
      <c r="F1354">
        <f t="shared" si="87"/>
        <v>4.3899999999999997</v>
      </c>
      <c r="G1354">
        <f>IFERROR(VLOOKUP(F1354,'rt.comb'!$A:$B,2,FALSE),F1354)</f>
        <v>4.3899999999999997</v>
      </c>
      <c r="H1354" t="str">
        <f>IFERROR(VLOOKUP(G1354,compounds!$A:$D,4,FALSE),"")</f>
        <v/>
      </c>
      <c r="I1354">
        <v>41601435</v>
      </c>
      <c r="J1354" s="4">
        <f t="shared" si="88"/>
        <v>59814231</v>
      </c>
      <c r="K1354" s="4">
        <f>VLOOKUP($C1354,rosie!$B$7:$D$380,2,FALSE)</f>
        <v>20.04</v>
      </c>
      <c r="L1354" s="4">
        <f>VLOOKUP(C1354,rosie!$B$7:$F$66,5,FALSE)</f>
        <v>4.07</v>
      </c>
      <c r="M1354" s="4">
        <f>VLOOKUP($C1354,rosie!$B$7:$D$380,3,FALSE)</f>
        <v>0</v>
      </c>
      <c r="N1354" s="4" t="str">
        <f>VLOOKUP($C1354,rosie!$B$7:$E$380,4,FALSE)</f>
        <v>f</v>
      </c>
      <c r="O1354" s="4">
        <f t="shared" si="91"/>
        <v>0.52059180787084958</v>
      </c>
      <c r="P1354" s="4">
        <f>VLOOKUP(A1354,RESULTS!$A:$M,13,FALSE)</f>
        <v>2</v>
      </c>
      <c r="Q1354" s="4">
        <v>2</v>
      </c>
      <c r="R1354" s="4" t="str">
        <f>IF(VLOOKUP(C1354,rosie!B:J,8,FALSE)=0,"x_x_x_x",VLOOKUP(C1354,rosie!B:J,8,FALSE))</f>
        <v>3_6_6_2023</v>
      </c>
    </row>
    <row r="1355" spans="1:18" x14ac:dyDescent="0.2">
      <c r="A1355" t="s">
        <v>244</v>
      </c>
      <c r="C1355">
        <f t="shared" si="89"/>
        <v>222</v>
      </c>
      <c r="D1355" t="str">
        <f t="shared" si="90"/>
        <v>222 (0)</v>
      </c>
      <c r="E1355">
        <v>4.8689999999999998</v>
      </c>
      <c r="F1355">
        <f t="shared" si="87"/>
        <v>4.87</v>
      </c>
      <c r="G1355">
        <f>IFERROR(VLOOKUP(F1355,'rt.comb'!$A:$B,2,FALSE),F1355)</f>
        <v>4.87</v>
      </c>
      <c r="H1355" t="str">
        <f>IFERROR(VLOOKUP(G1355,compounds!$A:$D,4,FALSE),"")</f>
        <v/>
      </c>
      <c r="I1355">
        <v>15067341</v>
      </c>
      <c r="J1355" s="4">
        <f t="shared" si="88"/>
        <v>59814231</v>
      </c>
      <c r="K1355" s="4">
        <f>VLOOKUP($C1355,rosie!$B$7:$D$380,2,FALSE)</f>
        <v>20.04</v>
      </c>
      <c r="L1355" s="4">
        <f>VLOOKUP(C1355,rosie!$B$7:$F$66,5,FALSE)</f>
        <v>4.07</v>
      </c>
      <c r="M1355" s="4">
        <f>VLOOKUP($C1355,rosie!$B$7:$D$380,3,FALSE)</f>
        <v>0</v>
      </c>
      <c r="N1355" s="4" t="str">
        <f>VLOOKUP($C1355,rosie!$B$7:$E$380,4,FALSE)</f>
        <v>f</v>
      </c>
      <c r="O1355" s="4">
        <f t="shared" si="91"/>
        <v>0.18854960870932877</v>
      </c>
      <c r="P1355" s="4">
        <f>VLOOKUP(A1355,RESULTS!$A:$M,13,FALSE)</f>
        <v>2</v>
      </c>
      <c r="Q1355" s="4">
        <v>2</v>
      </c>
      <c r="R1355" s="4" t="str">
        <f>IF(VLOOKUP(C1355,rosie!B:J,8,FALSE)=0,"x_x_x_x",VLOOKUP(C1355,rosie!B:J,8,FALSE))</f>
        <v>3_6_6_2023</v>
      </c>
    </row>
    <row r="1356" spans="1:18" x14ac:dyDescent="0.2">
      <c r="A1356" t="s">
        <v>244</v>
      </c>
      <c r="C1356">
        <f t="shared" si="89"/>
        <v>222</v>
      </c>
      <c r="D1356" t="str">
        <f t="shared" si="90"/>
        <v>222 (0)</v>
      </c>
      <c r="E1356">
        <v>5.4249999999999998</v>
      </c>
      <c r="F1356">
        <f t="shared" si="87"/>
        <v>5.43</v>
      </c>
      <c r="G1356">
        <f>IFERROR(VLOOKUP(F1356,'rt.comb'!$A:$B,2,FALSE),F1356)</f>
        <v>5.43</v>
      </c>
      <c r="H1356" t="str">
        <f>IFERROR(VLOOKUP(G1356,compounds!$A:$D,4,FALSE),"")</f>
        <v>hydroxymethylpentanone</v>
      </c>
      <c r="I1356">
        <v>40900770</v>
      </c>
      <c r="J1356" s="4">
        <f t="shared" si="88"/>
        <v>59814231</v>
      </c>
      <c r="K1356" s="4">
        <f>VLOOKUP($C1356,rosie!$B$7:$D$380,2,FALSE)</f>
        <v>20.04</v>
      </c>
      <c r="L1356" s="4">
        <f>VLOOKUP(C1356,rosie!$B$7:$F$66,5,FALSE)</f>
        <v>4.07</v>
      </c>
      <c r="M1356" s="4">
        <f>VLOOKUP($C1356,rosie!$B$7:$D$380,3,FALSE)</f>
        <v>0</v>
      </c>
      <c r="N1356" s="4" t="str">
        <f>VLOOKUP($C1356,rosie!$B$7:$E$380,4,FALSE)</f>
        <v>f</v>
      </c>
      <c r="O1356" s="4">
        <f t="shared" si="91"/>
        <v>0.51182383005802101</v>
      </c>
      <c r="P1356" s="4">
        <f>VLOOKUP(A1356,RESULTS!$A:$M,13,FALSE)</f>
        <v>2</v>
      </c>
      <c r="Q1356" s="4">
        <v>2</v>
      </c>
      <c r="R1356" s="4" t="str">
        <f>IF(VLOOKUP(C1356,rosie!B:J,8,FALSE)=0,"x_x_x_x",VLOOKUP(C1356,rosie!B:J,8,FALSE))</f>
        <v>3_6_6_2023</v>
      </c>
    </row>
    <row r="1357" spans="1:18" x14ac:dyDescent="0.2">
      <c r="A1357" t="s">
        <v>244</v>
      </c>
      <c r="C1357">
        <f t="shared" si="89"/>
        <v>222</v>
      </c>
      <c r="D1357" t="str">
        <f t="shared" si="90"/>
        <v>222 (0)</v>
      </c>
      <c r="E1357">
        <v>5.75</v>
      </c>
      <c r="F1357">
        <f t="shared" si="87"/>
        <v>5.75</v>
      </c>
      <c r="G1357">
        <f>IFERROR(VLOOKUP(F1357,'rt.comb'!$A:$B,2,FALSE),F1357)</f>
        <v>5.76</v>
      </c>
      <c r="H1357" t="str">
        <f>IFERROR(VLOOKUP(G1357,compounds!$A:$D,4,FALSE),"")</f>
        <v>zhexenol</v>
      </c>
      <c r="I1357">
        <v>50427320</v>
      </c>
      <c r="J1357" s="4">
        <f t="shared" si="88"/>
        <v>59814231</v>
      </c>
      <c r="K1357" s="4">
        <f>VLOOKUP($C1357,rosie!$B$7:$D$380,2,FALSE)</f>
        <v>20.04</v>
      </c>
      <c r="L1357" s="4">
        <f>VLOOKUP(C1357,rosie!$B$7:$F$66,5,FALSE)</f>
        <v>4.07</v>
      </c>
      <c r="M1357" s="4">
        <f>VLOOKUP($C1357,rosie!$B$7:$D$380,3,FALSE)</f>
        <v>0</v>
      </c>
      <c r="N1357" s="4" t="str">
        <f>VLOOKUP($C1357,rosie!$B$7:$E$380,4,FALSE)</f>
        <v>f</v>
      </c>
      <c r="O1357" s="4">
        <f t="shared" si="91"/>
        <v>0.63103711890904368</v>
      </c>
      <c r="P1357" s="4">
        <f>VLOOKUP(A1357,RESULTS!$A:$M,13,FALSE)</f>
        <v>2</v>
      </c>
      <c r="Q1357" s="4">
        <v>2</v>
      </c>
      <c r="R1357" s="4" t="str">
        <f>IF(VLOOKUP(C1357,rosie!B:J,8,FALSE)=0,"x_x_x_x",VLOOKUP(C1357,rosie!B:J,8,FALSE))</f>
        <v>3_6_6_2023</v>
      </c>
    </row>
    <row r="1358" spans="1:18" x14ac:dyDescent="0.2">
      <c r="A1358" t="s">
        <v>244</v>
      </c>
      <c r="C1358">
        <f t="shared" si="89"/>
        <v>222</v>
      </c>
      <c r="D1358" t="str">
        <f t="shared" si="90"/>
        <v>222 (0)</v>
      </c>
      <c r="E1358">
        <v>7.51</v>
      </c>
      <c r="F1358">
        <f t="shared" si="87"/>
        <v>7.51</v>
      </c>
      <c r="G1358">
        <f>IFERROR(VLOOKUP(F1358,'rt.comb'!$A:$B,2,FALSE),F1358)</f>
        <v>7.51</v>
      </c>
      <c r="H1358" t="str">
        <f>IFERROR(VLOOKUP(G1358,compounds!$A:$D,4,FALSE),"")</f>
        <v>cyclopentane</v>
      </c>
      <c r="I1358">
        <v>40349931</v>
      </c>
      <c r="J1358" s="4">
        <f t="shared" si="88"/>
        <v>59814231</v>
      </c>
      <c r="K1358" s="4">
        <f>VLOOKUP($C1358,rosie!$B$7:$D$380,2,FALSE)</f>
        <v>20.04</v>
      </c>
      <c r="L1358" s="4">
        <f>VLOOKUP(C1358,rosie!$B$7:$F$66,5,FALSE)</f>
        <v>4.07</v>
      </c>
      <c r="M1358" s="4">
        <f>VLOOKUP($C1358,rosie!$B$7:$D$380,3,FALSE)</f>
        <v>0</v>
      </c>
      <c r="N1358" s="4" t="str">
        <f>VLOOKUP($C1358,rosie!$B$7:$E$380,4,FALSE)</f>
        <v>f</v>
      </c>
      <c r="O1358" s="4">
        <f t="shared" si="91"/>
        <v>0.50493074401770122</v>
      </c>
      <c r="P1358" s="4">
        <f>VLOOKUP(A1358,RESULTS!$A:$M,13,FALSE)</f>
        <v>2</v>
      </c>
      <c r="Q1358" s="4">
        <v>2</v>
      </c>
      <c r="R1358" s="4" t="str">
        <f>IF(VLOOKUP(C1358,rosie!B:J,8,FALSE)=0,"x_x_x_x",VLOOKUP(C1358,rosie!B:J,8,FALSE))</f>
        <v>3_6_6_2023</v>
      </c>
    </row>
    <row r="1359" spans="1:18" x14ac:dyDescent="0.2">
      <c r="A1359" t="s">
        <v>244</v>
      </c>
      <c r="C1359">
        <f t="shared" si="89"/>
        <v>222</v>
      </c>
      <c r="D1359" t="str">
        <f t="shared" si="90"/>
        <v>222 (0)</v>
      </c>
      <c r="E1359">
        <v>7.8150000000000004</v>
      </c>
      <c r="F1359">
        <f t="shared" si="87"/>
        <v>7.82</v>
      </c>
      <c r="G1359">
        <f>IFERROR(VLOOKUP(F1359,'rt.comb'!$A:$B,2,FALSE),F1359)</f>
        <v>7.82</v>
      </c>
      <c r="H1359" t="str">
        <f>IFERROR(VLOOKUP(G1359,compounds!$A:$D,4,FALSE),"")</f>
        <v/>
      </c>
      <c r="I1359">
        <v>534981082</v>
      </c>
      <c r="J1359" s="4">
        <f t="shared" si="88"/>
        <v>59814231</v>
      </c>
      <c r="K1359" s="4">
        <f>VLOOKUP($C1359,rosie!$B$7:$D$380,2,FALSE)</f>
        <v>20.04</v>
      </c>
      <c r="L1359" s="4">
        <f>VLOOKUP(C1359,rosie!$B$7:$F$66,5,FALSE)</f>
        <v>4.07</v>
      </c>
      <c r="M1359" s="4">
        <f>VLOOKUP($C1359,rosie!$B$7:$D$380,3,FALSE)</f>
        <v>0</v>
      </c>
      <c r="N1359" s="4" t="str">
        <f>VLOOKUP($C1359,rosie!$B$7:$E$380,4,FALSE)</f>
        <v>f</v>
      </c>
      <c r="O1359" s="4">
        <f t="shared" si="91"/>
        <v>6.6946433135078927</v>
      </c>
      <c r="P1359" s="4">
        <f>VLOOKUP(A1359,RESULTS!$A:$M,13,FALSE)</f>
        <v>2</v>
      </c>
      <c r="Q1359" s="4">
        <v>2</v>
      </c>
      <c r="R1359" s="4" t="str">
        <f>IF(VLOOKUP(C1359,rosie!B:J,8,FALSE)=0,"x_x_x_x",VLOOKUP(C1359,rosie!B:J,8,FALSE))</f>
        <v>3_6_6_2023</v>
      </c>
    </row>
    <row r="1360" spans="1:18" x14ac:dyDescent="0.2">
      <c r="A1360" t="s">
        <v>244</v>
      </c>
      <c r="C1360">
        <f t="shared" si="89"/>
        <v>222</v>
      </c>
      <c r="D1360" t="str">
        <f t="shared" si="90"/>
        <v>222 (0)</v>
      </c>
      <c r="E1360">
        <v>8.0060000000000002</v>
      </c>
      <c r="F1360">
        <f t="shared" si="87"/>
        <v>8.01</v>
      </c>
      <c r="G1360">
        <f>IFERROR(VLOOKUP(F1360,'rt.comb'!$A:$B,2,FALSE),F1360)</f>
        <v>8.01</v>
      </c>
      <c r="H1360" t="str">
        <f>IFERROR(VLOOKUP(G1360,compounds!$A:$D,4,FALSE),"")</f>
        <v>apinene</v>
      </c>
      <c r="I1360">
        <v>926698310</v>
      </c>
      <c r="J1360" s="4">
        <f t="shared" si="88"/>
        <v>59814231</v>
      </c>
      <c r="K1360" s="4">
        <f>VLOOKUP($C1360,rosie!$B$7:$D$380,2,FALSE)</f>
        <v>20.04</v>
      </c>
      <c r="L1360" s="4">
        <f>VLOOKUP(C1360,rosie!$B$7:$F$66,5,FALSE)</f>
        <v>4.07</v>
      </c>
      <c r="M1360" s="4">
        <f>VLOOKUP($C1360,rosie!$B$7:$D$380,3,FALSE)</f>
        <v>0</v>
      </c>
      <c r="N1360" s="4" t="str">
        <f>VLOOKUP($C1360,rosie!$B$7:$E$380,4,FALSE)</f>
        <v>f</v>
      </c>
      <c r="O1360" s="4">
        <f t="shared" si="91"/>
        <v>11.596512200931553</v>
      </c>
      <c r="P1360" s="4">
        <f>VLOOKUP(A1360,RESULTS!$A:$M,13,FALSE)</f>
        <v>2</v>
      </c>
      <c r="Q1360" s="4">
        <v>2</v>
      </c>
      <c r="R1360" s="4" t="str">
        <f>IF(VLOOKUP(C1360,rosie!B:J,8,FALSE)=0,"x_x_x_x",VLOOKUP(C1360,rosie!B:J,8,FALSE))</f>
        <v>3_6_6_2023</v>
      </c>
    </row>
    <row r="1361" spans="1:18" x14ac:dyDescent="0.2">
      <c r="A1361" t="s">
        <v>244</v>
      </c>
      <c r="C1361">
        <f t="shared" si="89"/>
        <v>222</v>
      </c>
      <c r="D1361" t="str">
        <f t="shared" si="90"/>
        <v>222 (0)</v>
      </c>
      <c r="E1361">
        <v>8.468</v>
      </c>
      <c r="F1361">
        <f t="shared" si="87"/>
        <v>8.4700000000000006</v>
      </c>
      <c r="G1361">
        <f>IFERROR(VLOOKUP(F1361,'rt.comb'!$A:$B,2,FALSE),F1361)</f>
        <v>8.4700000000000006</v>
      </c>
      <c r="H1361" t="str">
        <f>IFERROR(VLOOKUP(G1361,compounds!$A:$D,4,FALSE),"")</f>
        <v/>
      </c>
      <c r="I1361">
        <v>35391198</v>
      </c>
      <c r="J1361" s="4">
        <f t="shared" si="88"/>
        <v>59814231</v>
      </c>
      <c r="K1361" s="4">
        <f>VLOOKUP($C1361,rosie!$B$7:$D$380,2,FALSE)</f>
        <v>20.04</v>
      </c>
      <c r="L1361" s="4">
        <f>VLOOKUP(C1361,rosie!$B$7:$F$66,5,FALSE)</f>
        <v>4.07</v>
      </c>
      <c r="M1361" s="4">
        <f>VLOOKUP($C1361,rosie!$B$7:$D$380,3,FALSE)</f>
        <v>0</v>
      </c>
      <c r="N1361" s="4" t="str">
        <f>VLOOKUP($C1361,rosie!$B$7:$E$380,4,FALSE)</f>
        <v>f</v>
      </c>
      <c r="O1361" s="4">
        <f t="shared" si="91"/>
        <v>0.44287817834974191</v>
      </c>
      <c r="P1361" s="4">
        <f>VLOOKUP(A1361,RESULTS!$A:$M,13,FALSE)</f>
        <v>2</v>
      </c>
      <c r="Q1361" s="4">
        <v>2</v>
      </c>
      <c r="R1361" s="4" t="str">
        <f>IF(VLOOKUP(C1361,rosie!B:J,8,FALSE)=0,"x_x_x_x",VLOOKUP(C1361,rosie!B:J,8,FALSE))</f>
        <v>3_6_6_2023</v>
      </c>
    </row>
    <row r="1362" spans="1:18" x14ac:dyDescent="0.2">
      <c r="A1362" t="s">
        <v>244</v>
      </c>
      <c r="C1362">
        <f t="shared" si="89"/>
        <v>222</v>
      </c>
      <c r="D1362" t="str">
        <f t="shared" si="90"/>
        <v>222 (0)</v>
      </c>
      <c r="E1362">
        <v>9.0549999999999997</v>
      </c>
      <c r="F1362">
        <f t="shared" si="87"/>
        <v>9.06</v>
      </c>
      <c r="G1362">
        <f>IFERROR(VLOOKUP(F1362,'rt.comb'!$A:$B,2,FALSE),F1362)</f>
        <v>9.06</v>
      </c>
      <c r="H1362" t="str">
        <f>IFERROR(VLOOKUP(G1362,compounds!$A:$D,4,FALSE),"")</f>
        <v/>
      </c>
      <c r="I1362">
        <v>136304132</v>
      </c>
      <c r="J1362" s="4">
        <f t="shared" si="88"/>
        <v>59814231</v>
      </c>
      <c r="K1362" s="4">
        <f>VLOOKUP($C1362,rosie!$B$7:$D$380,2,FALSE)</f>
        <v>20.04</v>
      </c>
      <c r="L1362" s="4">
        <f>VLOOKUP(C1362,rosie!$B$7:$F$66,5,FALSE)</f>
        <v>4.07</v>
      </c>
      <c r="M1362" s="4">
        <f>VLOOKUP($C1362,rosie!$B$7:$D$380,3,FALSE)</f>
        <v>0</v>
      </c>
      <c r="N1362" s="4" t="str">
        <f>VLOOKUP($C1362,rosie!$B$7:$E$380,4,FALSE)</f>
        <v>f</v>
      </c>
      <c r="O1362" s="4">
        <f t="shared" si="91"/>
        <v>1.7056818953035375</v>
      </c>
      <c r="P1362" s="4">
        <f>VLOOKUP(A1362,RESULTS!$A:$M,13,FALSE)</f>
        <v>2</v>
      </c>
      <c r="Q1362" s="4">
        <v>2</v>
      </c>
      <c r="R1362" s="4" t="str">
        <f>IF(VLOOKUP(C1362,rosie!B:J,8,FALSE)=0,"x_x_x_x",VLOOKUP(C1362,rosie!B:J,8,FALSE))</f>
        <v>3_6_6_2023</v>
      </c>
    </row>
    <row r="1363" spans="1:18" x14ac:dyDescent="0.2">
      <c r="A1363" t="s">
        <v>244</v>
      </c>
      <c r="C1363">
        <f t="shared" si="89"/>
        <v>222</v>
      </c>
      <c r="D1363" t="str">
        <f t="shared" si="90"/>
        <v>222 (0)</v>
      </c>
      <c r="E1363">
        <v>9.3070000000000004</v>
      </c>
      <c r="F1363">
        <f t="shared" si="87"/>
        <v>9.31</v>
      </c>
      <c r="G1363">
        <f>IFERROR(VLOOKUP(F1363,'rt.comb'!$A:$B,2,FALSE),F1363)</f>
        <v>9.31</v>
      </c>
      <c r="H1363" t="str">
        <f>IFERROR(VLOOKUP(G1363,compounds!$A:$D,4,FALSE),"")</f>
        <v/>
      </c>
      <c r="I1363">
        <v>259686165</v>
      </c>
      <c r="J1363" s="4">
        <f t="shared" si="88"/>
        <v>59814231</v>
      </c>
      <c r="K1363" s="4">
        <f>VLOOKUP($C1363,rosie!$B$7:$D$380,2,FALSE)</f>
        <v>20.04</v>
      </c>
      <c r="L1363" s="4">
        <f>VLOOKUP(C1363,rosie!$B$7:$F$66,5,FALSE)</f>
        <v>4.07</v>
      </c>
      <c r="M1363" s="4">
        <f>VLOOKUP($C1363,rosie!$B$7:$D$380,3,FALSE)</f>
        <v>0</v>
      </c>
      <c r="N1363" s="4" t="str">
        <f>VLOOKUP($C1363,rosie!$B$7:$E$380,4,FALSE)</f>
        <v>f</v>
      </c>
      <c r="O1363" s="4">
        <f t="shared" si="91"/>
        <v>3.2496592994063245</v>
      </c>
      <c r="P1363" s="4">
        <f>VLOOKUP(A1363,RESULTS!$A:$M,13,FALSE)</f>
        <v>2</v>
      </c>
      <c r="Q1363" s="4">
        <v>2</v>
      </c>
      <c r="R1363" s="4" t="str">
        <f>IF(VLOOKUP(C1363,rosie!B:J,8,FALSE)=0,"x_x_x_x",VLOOKUP(C1363,rosie!B:J,8,FALSE))</f>
        <v>3_6_6_2023</v>
      </c>
    </row>
    <row r="1364" spans="1:18" x14ac:dyDescent="0.2">
      <c r="A1364" t="s">
        <v>244</v>
      </c>
      <c r="C1364">
        <f t="shared" si="89"/>
        <v>222</v>
      </c>
      <c r="D1364" t="str">
        <f t="shared" si="90"/>
        <v>222 (0)</v>
      </c>
      <c r="E1364">
        <v>9.3699999999999992</v>
      </c>
      <c r="F1364">
        <f t="shared" si="87"/>
        <v>9.3699999999999992</v>
      </c>
      <c r="G1364">
        <f>IFERROR(VLOOKUP(F1364,'rt.comb'!$A:$B,2,FALSE),F1364)</f>
        <v>9.3699999999999992</v>
      </c>
      <c r="H1364" t="str">
        <f>IFERROR(VLOOKUP(G1364,compounds!$A:$D,4,FALSE),"")</f>
        <v/>
      </c>
      <c r="I1364">
        <v>321438786</v>
      </c>
      <c r="J1364" s="4">
        <f t="shared" si="88"/>
        <v>59814231</v>
      </c>
      <c r="K1364" s="4">
        <f>VLOOKUP($C1364,rosie!$B$7:$D$380,2,FALSE)</f>
        <v>20.04</v>
      </c>
      <c r="L1364" s="4">
        <f>VLOOKUP(C1364,rosie!$B$7:$F$66,5,FALSE)</f>
        <v>4.07</v>
      </c>
      <c r="M1364" s="4">
        <f>VLOOKUP($C1364,rosie!$B$7:$D$380,3,FALSE)</f>
        <v>0</v>
      </c>
      <c r="N1364" s="4" t="str">
        <f>VLOOKUP($C1364,rosie!$B$7:$E$380,4,FALSE)</f>
        <v>f</v>
      </c>
      <c r="O1364" s="4">
        <f t="shared" si="91"/>
        <v>4.022418907510068</v>
      </c>
      <c r="P1364" s="4">
        <f>VLOOKUP(A1364,RESULTS!$A:$M,13,FALSE)</f>
        <v>2</v>
      </c>
      <c r="Q1364" s="4">
        <v>2</v>
      </c>
      <c r="R1364" s="4" t="str">
        <f>IF(VLOOKUP(C1364,rosie!B:J,8,FALSE)=0,"x_x_x_x",VLOOKUP(C1364,rosie!B:J,8,FALSE))</f>
        <v>3_6_6_2023</v>
      </c>
    </row>
    <row r="1365" spans="1:18" x14ac:dyDescent="0.2">
      <c r="A1365" t="s">
        <v>244</v>
      </c>
      <c r="C1365">
        <f t="shared" si="89"/>
        <v>222</v>
      </c>
      <c r="D1365" t="str">
        <f t="shared" si="90"/>
        <v>222 (0)</v>
      </c>
      <c r="E1365">
        <v>9.9580000000000002</v>
      </c>
      <c r="F1365">
        <f t="shared" ref="F1365:F1428" si="92">ROUND(E1365,2)</f>
        <v>9.9600000000000009</v>
      </c>
      <c r="G1365">
        <f>IFERROR(VLOOKUP(F1365,'rt.comb'!$A:$B,2,FALSE),F1365)</f>
        <v>9.9600000000000009</v>
      </c>
      <c r="H1365" t="str">
        <f>IFERROR(VLOOKUP(G1365,compounds!$A:$D,4,FALSE),"")</f>
        <v/>
      </c>
      <c r="I1365">
        <v>4887471098</v>
      </c>
      <c r="J1365" s="4">
        <f t="shared" si="88"/>
        <v>59814231</v>
      </c>
      <c r="K1365" s="4">
        <f>VLOOKUP($C1365,rosie!$B$7:$D$380,2,FALSE)</f>
        <v>20.04</v>
      </c>
      <c r="L1365" s="4">
        <f>VLOOKUP(C1365,rosie!$B$7:$F$66,5,FALSE)</f>
        <v>4.07</v>
      </c>
      <c r="M1365" s="4">
        <f>VLOOKUP($C1365,rosie!$B$7:$D$380,3,FALSE)</f>
        <v>0</v>
      </c>
      <c r="N1365" s="4" t="str">
        <f>VLOOKUP($C1365,rosie!$B$7:$E$380,4,FALSE)</f>
        <v>f</v>
      </c>
      <c r="O1365" s="4">
        <f t="shared" si="91"/>
        <v>61.160808871721521</v>
      </c>
      <c r="P1365" s="4">
        <f>VLOOKUP(A1365,RESULTS!$A:$M,13,FALSE)</f>
        <v>2</v>
      </c>
      <c r="Q1365" s="4">
        <v>2</v>
      </c>
      <c r="R1365" s="4" t="str">
        <f>IF(VLOOKUP(C1365,rosie!B:J,8,FALSE)=0,"x_x_x_x",VLOOKUP(C1365,rosie!B:J,8,FALSE))</f>
        <v>3_6_6_2023</v>
      </c>
    </row>
    <row r="1366" spans="1:18" x14ac:dyDescent="0.2">
      <c r="A1366" t="s">
        <v>244</v>
      </c>
      <c r="C1366">
        <f t="shared" si="89"/>
        <v>222</v>
      </c>
      <c r="D1366" t="str">
        <f t="shared" si="90"/>
        <v>222 (0)</v>
      </c>
      <c r="E1366">
        <v>10.356</v>
      </c>
      <c r="F1366">
        <f t="shared" si="92"/>
        <v>10.36</v>
      </c>
      <c r="G1366">
        <f>IFERROR(VLOOKUP(F1366,'rt.comb'!$A:$B,2,FALSE),F1366)</f>
        <v>10.36</v>
      </c>
      <c r="H1366" t="str">
        <f>IFERROR(VLOOKUP(G1366,compounds!$A:$D,4,FALSE),"")</f>
        <v/>
      </c>
      <c r="I1366">
        <v>113196932</v>
      </c>
      <c r="J1366" s="4">
        <f t="shared" si="88"/>
        <v>59814231</v>
      </c>
      <c r="K1366" s="4">
        <f>VLOOKUP($C1366,rosie!$B$7:$D$380,2,FALSE)</f>
        <v>20.04</v>
      </c>
      <c r="L1366" s="4">
        <f>VLOOKUP(C1366,rosie!$B$7:$F$66,5,FALSE)</f>
        <v>4.07</v>
      </c>
      <c r="M1366" s="4">
        <f>VLOOKUP($C1366,rosie!$B$7:$D$380,3,FALSE)</f>
        <v>0</v>
      </c>
      <c r="N1366" s="4" t="str">
        <f>VLOOKUP($C1366,rosie!$B$7:$E$380,4,FALSE)</f>
        <v>f</v>
      </c>
      <c r="O1366" s="4">
        <f t="shared" si="91"/>
        <v>1.4165231433798768</v>
      </c>
      <c r="P1366" s="4">
        <f>VLOOKUP(A1366,RESULTS!$A:$M,13,FALSE)</f>
        <v>2</v>
      </c>
      <c r="Q1366" s="4">
        <v>2</v>
      </c>
      <c r="R1366" s="4" t="str">
        <f>IF(VLOOKUP(C1366,rosie!B:J,8,FALSE)=0,"x_x_x_x",VLOOKUP(C1366,rosie!B:J,8,FALSE))</f>
        <v>3_6_6_2023</v>
      </c>
    </row>
    <row r="1367" spans="1:18" x14ac:dyDescent="0.2">
      <c r="A1367" t="s">
        <v>244</v>
      </c>
      <c r="C1367">
        <f t="shared" si="89"/>
        <v>222</v>
      </c>
      <c r="D1367" t="str">
        <f t="shared" si="90"/>
        <v>222 (0)</v>
      </c>
      <c r="E1367">
        <v>10.771000000000001</v>
      </c>
      <c r="F1367">
        <f t="shared" si="92"/>
        <v>10.77</v>
      </c>
      <c r="G1367">
        <f>IFERROR(VLOOKUP(F1367,'rt.comb'!$A:$B,2,FALSE),F1367)</f>
        <v>10.77</v>
      </c>
      <c r="H1367" t="str">
        <f>IFERROR(VLOOKUP(G1367,compounds!$A:$D,4,FALSE),"")</f>
        <v/>
      </c>
      <c r="I1367">
        <v>43226001</v>
      </c>
      <c r="J1367" s="4">
        <f t="shared" si="88"/>
        <v>59814231</v>
      </c>
      <c r="K1367" s="4">
        <f>VLOOKUP($C1367,rosie!$B$7:$D$380,2,FALSE)</f>
        <v>20.04</v>
      </c>
      <c r="L1367" s="4">
        <f>VLOOKUP(C1367,rosie!$B$7:$F$66,5,FALSE)</f>
        <v>4.07</v>
      </c>
      <c r="M1367" s="4">
        <f>VLOOKUP($C1367,rosie!$B$7:$D$380,3,FALSE)</f>
        <v>0</v>
      </c>
      <c r="N1367" s="4" t="str">
        <f>VLOOKUP($C1367,rosie!$B$7:$E$380,4,FALSE)</f>
        <v>f</v>
      </c>
      <c r="O1367" s="4">
        <f t="shared" si="91"/>
        <v>0.54092129292215885</v>
      </c>
      <c r="P1367" s="4">
        <f>VLOOKUP(A1367,RESULTS!$A:$M,13,FALSE)</f>
        <v>2</v>
      </c>
      <c r="Q1367" s="4">
        <v>2</v>
      </c>
      <c r="R1367" s="4" t="str">
        <f>IF(VLOOKUP(C1367,rosie!B:J,8,FALSE)=0,"x_x_x_x",VLOOKUP(C1367,rosie!B:J,8,FALSE))</f>
        <v>3_6_6_2023</v>
      </c>
    </row>
    <row r="1368" spans="1:18" x14ac:dyDescent="0.2">
      <c r="A1368" t="s">
        <v>244</v>
      </c>
      <c r="C1368">
        <f t="shared" si="89"/>
        <v>222</v>
      </c>
      <c r="D1368" t="str">
        <f t="shared" si="90"/>
        <v>222 (0)</v>
      </c>
      <c r="E1368">
        <v>11.282999999999999</v>
      </c>
      <c r="F1368">
        <f t="shared" si="92"/>
        <v>11.28</v>
      </c>
      <c r="G1368">
        <f>IFERROR(VLOOKUP(F1368,'rt.comb'!$A:$B,2,FALSE),F1368)</f>
        <v>11.28</v>
      </c>
      <c r="H1368" t="str">
        <f>IFERROR(VLOOKUP(G1368,compounds!$A:$D,4,FALSE),"")</f>
        <v/>
      </c>
      <c r="I1368">
        <v>12651553090</v>
      </c>
      <c r="J1368" s="4">
        <f t="shared" si="88"/>
        <v>59814231</v>
      </c>
      <c r="K1368" s="4">
        <f>VLOOKUP($C1368,rosie!$B$7:$D$380,2,FALSE)</f>
        <v>20.04</v>
      </c>
      <c r="L1368" s="4">
        <f>VLOOKUP(C1368,rosie!$B$7:$F$66,5,FALSE)</f>
        <v>4.07</v>
      </c>
      <c r="M1368" s="4">
        <f>VLOOKUP($C1368,rosie!$B$7:$D$380,3,FALSE)</f>
        <v>0</v>
      </c>
      <c r="N1368" s="4" t="str">
        <f>VLOOKUP($C1368,rosie!$B$7:$E$380,4,FALSE)</f>
        <v>f</v>
      </c>
      <c r="O1368" s="4">
        <f t="shared" si="91"/>
        <v>158.31893528425482</v>
      </c>
      <c r="P1368" s="4">
        <f>VLOOKUP(A1368,RESULTS!$A:$M,13,FALSE)</f>
        <v>2</v>
      </c>
      <c r="Q1368" s="4">
        <v>2</v>
      </c>
      <c r="R1368" s="4" t="str">
        <f>IF(VLOOKUP(C1368,rosie!B:J,8,FALSE)=0,"x_x_x_x",VLOOKUP(C1368,rosie!B:J,8,FALSE))</f>
        <v>3_6_6_2023</v>
      </c>
    </row>
    <row r="1369" spans="1:18" x14ac:dyDescent="0.2">
      <c r="A1369" t="s">
        <v>244</v>
      </c>
      <c r="C1369">
        <f t="shared" si="89"/>
        <v>222</v>
      </c>
      <c r="D1369" t="str">
        <f t="shared" si="90"/>
        <v>222 (0)</v>
      </c>
      <c r="E1369">
        <v>11.449</v>
      </c>
      <c r="F1369">
        <f t="shared" si="92"/>
        <v>11.45</v>
      </c>
      <c r="G1369">
        <f>IFERROR(VLOOKUP(F1369,'rt.comb'!$A:$B,2,FALSE),F1369)</f>
        <v>11.45</v>
      </c>
      <c r="H1369" t="str">
        <f>IFERROR(VLOOKUP(G1369,compounds!$A:$D,4,FALSE),"")</f>
        <v/>
      </c>
      <c r="I1369">
        <v>164016612</v>
      </c>
      <c r="J1369" s="4">
        <f t="shared" si="88"/>
        <v>59814231</v>
      </c>
      <c r="K1369" s="4">
        <f>VLOOKUP($C1369,rosie!$B$7:$D$380,2,FALSE)</f>
        <v>20.04</v>
      </c>
      <c r="L1369" s="4">
        <f>VLOOKUP(C1369,rosie!$B$7:$F$66,5,FALSE)</f>
        <v>4.07</v>
      </c>
      <c r="M1369" s="4">
        <f>VLOOKUP($C1369,rosie!$B$7:$D$380,3,FALSE)</f>
        <v>0</v>
      </c>
      <c r="N1369" s="4" t="str">
        <f>VLOOKUP($C1369,rosie!$B$7:$E$380,4,FALSE)</f>
        <v>f</v>
      </c>
      <c r="O1369" s="4">
        <f t="shared" si="91"/>
        <v>2.0524701746930525</v>
      </c>
      <c r="P1369" s="4">
        <f>VLOOKUP(A1369,RESULTS!$A:$M,13,FALSE)</f>
        <v>2</v>
      </c>
      <c r="Q1369" s="4">
        <v>2</v>
      </c>
      <c r="R1369" s="4" t="str">
        <f>IF(VLOOKUP(C1369,rosie!B:J,8,FALSE)=0,"x_x_x_x",VLOOKUP(C1369,rosie!B:J,8,FALSE))</f>
        <v>3_6_6_2023</v>
      </c>
    </row>
    <row r="1370" spans="1:18" x14ac:dyDescent="0.2">
      <c r="A1370" t="s">
        <v>244</v>
      </c>
      <c r="C1370">
        <f t="shared" si="89"/>
        <v>222</v>
      </c>
      <c r="D1370" t="str">
        <f t="shared" si="90"/>
        <v>222 (0)</v>
      </c>
      <c r="E1370">
        <v>11.773</v>
      </c>
      <c r="F1370">
        <f t="shared" si="92"/>
        <v>11.77</v>
      </c>
      <c r="G1370">
        <f>IFERROR(VLOOKUP(F1370,'rt.comb'!$A:$B,2,FALSE),F1370)</f>
        <v>11.76</v>
      </c>
      <c r="H1370" t="str">
        <f>IFERROR(VLOOKUP(G1370,compounds!$A:$D,4,FALSE),"")</f>
        <v>bocimene</v>
      </c>
      <c r="I1370">
        <v>1106667444</v>
      </c>
      <c r="J1370" s="4">
        <f t="shared" si="88"/>
        <v>59814231</v>
      </c>
      <c r="K1370" s="4">
        <f>VLOOKUP($C1370,rosie!$B$7:$D$380,2,FALSE)</f>
        <v>20.04</v>
      </c>
      <c r="L1370" s="4">
        <f>VLOOKUP(C1370,rosie!$B$7:$F$66,5,FALSE)</f>
        <v>4.07</v>
      </c>
      <c r="M1370" s="4">
        <f>VLOOKUP($C1370,rosie!$B$7:$D$380,3,FALSE)</f>
        <v>0</v>
      </c>
      <c r="N1370" s="4" t="str">
        <f>VLOOKUP($C1370,rosie!$B$7:$E$380,4,FALSE)</f>
        <v>f</v>
      </c>
      <c r="O1370" s="4">
        <f t="shared" si="91"/>
        <v>13.848608957449958</v>
      </c>
      <c r="P1370" s="4">
        <f>VLOOKUP(A1370,RESULTS!$A:$M,13,FALSE)</f>
        <v>2</v>
      </c>
      <c r="Q1370" s="4">
        <v>2</v>
      </c>
      <c r="R1370" s="4" t="str">
        <f>IF(VLOOKUP(C1370,rosie!B:J,8,FALSE)=0,"x_x_x_x",VLOOKUP(C1370,rosie!B:J,8,FALSE))</f>
        <v>3_6_6_2023</v>
      </c>
    </row>
    <row r="1371" spans="1:18" x14ac:dyDescent="0.2">
      <c r="A1371" t="s">
        <v>244</v>
      </c>
      <c r="C1371">
        <f t="shared" si="89"/>
        <v>222</v>
      </c>
      <c r="D1371" t="str">
        <f t="shared" si="90"/>
        <v>222 (0)</v>
      </c>
      <c r="E1371">
        <v>12.074</v>
      </c>
      <c r="F1371">
        <f t="shared" si="92"/>
        <v>12.07</v>
      </c>
      <c r="G1371">
        <f>IFERROR(VLOOKUP(F1371,'rt.comb'!$A:$B,2,FALSE),F1371)</f>
        <v>12.07</v>
      </c>
      <c r="H1371" t="str">
        <f>IFERROR(VLOOKUP(G1371,compounds!$A:$D,4,FALSE),"")</f>
        <v/>
      </c>
      <c r="I1371">
        <v>75534221</v>
      </c>
      <c r="J1371" s="4">
        <f t="shared" si="88"/>
        <v>59814231</v>
      </c>
      <c r="K1371" s="4">
        <f>VLOOKUP($C1371,rosie!$B$7:$D$380,2,FALSE)</f>
        <v>20.04</v>
      </c>
      <c r="L1371" s="4">
        <f>VLOOKUP(C1371,rosie!$B$7:$F$66,5,FALSE)</f>
        <v>4.07</v>
      </c>
      <c r="M1371" s="4">
        <f>VLOOKUP($C1371,rosie!$B$7:$D$380,3,FALSE)</f>
        <v>0</v>
      </c>
      <c r="N1371" s="4" t="str">
        <f>VLOOKUP($C1371,rosie!$B$7:$E$380,4,FALSE)</f>
        <v>f</v>
      </c>
      <c r="O1371" s="4">
        <f t="shared" si="91"/>
        <v>0.94521971817814188</v>
      </c>
      <c r="P1371" s="4">
        <f>VLOOKUP(A1371,RESULTS!$A:$M,13,FALSE)</f>
        <v>2</v>
      </c>
      <c r="Q1371" s="4">
        <v>2</v>
      </c>
      <c r="R1371" s="4" t="str">
        <f>IF(VLOOKUP(C1371,rosie!B:J,8,FALSE)=0,"x_x_x_x",VLOOKUP(C1371,rosie!B:J,8,FALSE))</f>
        <v>3_6_6_2023</v>
      </c>
    </row>
    <row r="1372" spans="1:18" x14ac:dyDescent="0.2">
      <c r="A1372" t="s">
        <v>244</v>
      </c>
      <c r="C1372">
        <f t="shared" si="89"/>
        <v>222</v>
      </c>
      <c r="D1372" t="str">
        <f t="shared" si="90"/>
        <v>222 (0)</v>
      </c>
      <c r="E1372">
        <v>12.999000000000001</v>
      </c>
      <c r="F1372">
        <f t="shared" si="92"/>
        <v>13</v>
      </c>
      <c r="G1372">
        <f>IFERROR(VLOOKUP(F1372,'rt.comb'!$A:$B,2,FALSE),F1372)</f>
        <v>13</v>
      </c>
      <c r="H1372" t="str">
        <f>IFERROR(VLOOKUP(G1372,compounds!$A:$D,4,FALSE),"")</f>
        <v/>
      </c>
      <c r="I1372">
        <v>394176592</v>
      </c>
      <c r="J1372" s="4">
        <f t="shared" si="88"/>
        <v>59814231</v>
      </c>
      <c r="K1372" s="4">
        <f>VLOOKUP($C1372,rosie!$B$7:$D$380,2,FALSE)</f>
        <v>20.04</v>
      </c>
      <c r="L1372" s="4">
        <f>VLOOKUP(C1372,rosie!$B$7:$F$66,5,FALSE)</f>
        <v>4.07</v>
      </c>
      <c r="M1372" s="4">
        <f>VLOOKUP($C1372,rosie!$B$7:$D$380,3,FALSE)</f>
        <v>0</v>
      </c>
      <c r="N1372" s="4" t="str">
        <f>VLOOKUP($C1372,rosie!$B$7:$E$380,4,FALSE)</f>
        <v>f</v>
      </c>
      <c r="O1372" s="4">
        <f t="shared" si="91"/>
        <v>4.9326448630834552</v>
      </c>
      <c r="P1372" s="4">
        <f>VLOOKUP(A1372,RESULTS!$A:$M,13,FALSE)</f>
        <v>2</v>
      </c>
      <c r="Q1372" s="4">
        <v>2</v>
      </c>
      <c r="R1372" s="4" t="str">
        <f>IF(VLOOKUP(C1372,rosie!B:J,8,FALSE)=0,"x_x_x_x",VLOOKUP(C1372,rosie!B:J,8,FALSE))</f>
        <v>3_6_6_2023</v>
      </c>
    </row>
    <row r="1373" spans="1:18" x14ac:dyDescent="0.2">
      <c r="A1373" t="s">
        <v>244</v>
      </c>
      <c r="C1373">
        <f t="shared" si="89"/>
        <v>222</v>
      </c>
      <c r="D1373" t="str">
        <f t="shared" si="90"/>
        <v>222 (0)</v>
      </c>
      <c r="E1373">
        <v>13.173</v>
      </c>
      <c r="F1373">
        <f t="shared" si="92"/>
        <v>13.17</v>
      </c>
      <c r="G1373">
        <f>IFERROR(VLOOKUP(F1373,'rt.comb'!$A:$B,2,FALSE),F1373)</f>
        <v>13.17</v>
      </c>
      <c r="H1373" t="str">
        <f>IFERROR(VLOOKUP(G1373,compounds!$A:$D,4,FALSE),"")</f>
        <v/>
      </c>
      <c r="I1373">
        <v>26103943</v>
      </c>
      <c r="J1373" s="4">
        <f t="shared" si="88"/>
        <v>59814231</v>
      </c>
      <c r="K1373" s="4">
        <f>VLOOKUP($C1373,rosie!$B$7:$D$380,2,FALSE)</f>
        <v>20.04</v>
      </c>
      <c r="L1373" s="4">
        <f>VLOOKUP(C1373,rosie!$B$7:$F$66,5,FALSE)</f>
        <v>4.07</v>
      </c>
      <c r="M1373" s="4">
        <f>VLOOKUP($C1373,rosie!$B$7:$D$380,3,FALSE)</f>
        <v>0</v>
      </c>
      <c r="N1373" s="4" t="str">
        <f>VLOOKUP($C1373,rosie!$B$7:$E$380,4,FALSE)</f>
        <v>f</v>
      </c>
      <c r="O1373" s="4">
        <f t="shared" si="91"/>
        <v>0.32665937795000599</v>
      </c>
      <c r="P1373" s="4">
        <f>VLOOKUP(A1373,RESULTS!$A:$M,13,FALSE)</f>
        <v>2</v>
      </c>
      <c r="Q1373" s="4">
        <v>2</v>
      </c>
      <c r="R1373" s="4" t="str">
        <f>IF(VLOOKUP(C1373,rosie!B:J,8,FALSE)=0,"x_x_x_x",VLOOKUP(C1373,rosie!B:J,8,FALSE))</f>
        <v>3_6_6_2023</v>
      </c>
    </row>
    <row r="1374" spans="1:18" x14ac:dyDescent="0.2">
      <c r="A1374" t="s">
        <v>244</v>
      </c>
      <c r="C1374">
        <f t="shared" si="89"/>
        <v>222</v>
      </c>
      <c r="D1374" t="str">
        <f t="shared" si="90"/>
        <v>222 (0)</v>
      </c>
      <c r="E1374">
        <v>13.266999999999999</v>
      </c>
      <c r="F1374">
        <f t="shared" si="92"/>
        <v>13.27</v>
      </c>
      <c r="G1374">
        <f>IFERROR(VLOOKUP(F1374,'rt.comb'!$A:$B,2,FALSE),F1374)</f>
        <v>13.27</v>
      </c>
      <c r="H1374" t="str">
        <f>IFERROR(VLOOKUP(G1374,compounds!$A:$D,4,FALSE),"")</f>
        <v/>
      </c>
      <c r="I1374">
        <v>124659569</v>
      </c>
      <c r="J1374" s="4">
        <f t="shared" si="88"/>
        <v>59814231</v>
      </c>
      <c r="K1374" s="4">
        <f>VLOOKUP($C1374,rosie!$B$7:$D$380,2,FALSE)</f>
        <v>20.04</v>
      </c>
      <c r="L1374" s="4">
        <f>VLOOKUP(C1374,rosie!$B$7:$F$66,5,FALSE)</f>
        <v>4.07</v>
      </c>
      <c r="M1374" s="4">
        <f>VLOOKUP($C1374,rosie!$B$7:$D$380,3,FALSE)</f>
        <v>0</v>
      </c>
      <c r="N1374" s="4" t="str">
        <f>VLOOKUP($C1374,rosie!$B$7:$E$380,4,FALSE)</f>
        <v>f</v>
      </c>
      <c r="O1374" s="4">
        <f t="shared" si="91"/>
        <v>1.5599642270539684</v>
      </c>
      <c r="P1374" s="4">
        <f>VLOOKUP(A1374,RESULTS!$A:$M,13,FALSE)</f>
        <v>2</v>
      </c>
      <c r="Q1374" s="4">
        <v>2</v>
      </c>
      <c r="R1374" s="4" t="str">
        <f>IF(VLOOKUP(C1374,rosie!B:J,8,FALSE)=0,"x_x_x_x",VLOOKUP(C1374,rosie!B:J,8,FALSE))</f>
        <v>3_6_6_2023</v>
      </c>
    </row>
    <row r="1375" spans="1:18" x14ac:dyDescent="0.2">
      <c r="A1375" t="s">
        <v>244</v>
      </c>
      <c r="C1375">
        <f t="shared" si="89"/>
        <v>222</v>
      </c>
      <c r="D1375" t="str">
        <f t="shared" si="90"/>
        <v>222 (0)</v>
      </c>
      <c r="E1375">
        <v>13.52</v>
      </c>
      <c r="F1375">
        <f t="shared" si="92"/>
        <v>13.52</v>
      </c>
      <c r="G1375">
        <f>IFERROR(VLOOKUP(F1375,'rt.comb'!$A:$B,2,FALSE),F1375)</f>
        <v>13.51</v>
      </c>
      <c r="H1375" t="str">
        <f>IFERROR(VLOOKUP(G1375,compounds!$A:$D,4,FALSE),"")</f>
        <v>nonanal</v>
      </c>
      <c r="I1375">
        <v>110666614</v>
      </c>
      <c r="J1375" s="4">
        <f t="shared" si="88"/>
        <v>59814231</v>
      </c>
      <c r="K1375" s="4">
        <f>VLOOKUP($C1375,rosie!$B$7:$D$380,2,FALSE)</f>
        <v>20.04</v>
      </c>
      <c r="L1375" s="4">
        <f>VLOOKUP(C1375,rosie!$B$7:$F$66,5,FALSE)</f>
        <v>4.07</v>
      </c>
      <c r="M1375" s="4">
        <f>VLOOKUP($C1375,rosie!$B$7:$D$380,3,FALSE)</f>
        <v>0</v>
      </c>
      <c r="N1375" s="4" t="str">
        <f>VLOOKUP($C1375,rosie!$B$7:$E$380,4,FALSE)</f>
        <v>f</v>
      </c>
      <c r="O1375" s="4">
        <f t="shared" si="91"/>
        <v>1.384859263946195</v>
      </c>
      <c r="P1375" s="4">
        <f>VLOOKUP(A1375,RESULTS!$A:$M,13,FALSE)</f>
        <v>2</v>
      </c>
      <c r="Q1375" s="4">
        <v>2</v>
      </c>
      <c r="R1375" s="4" t="str">
        <f>IF(VLOOKUP(C1375,rosie!B:J,8,FALSE)=0,"x_x_x_x",VLOOKUP(C1375,rosie!B:J,8,FALSE))</f>
        <v>3_6_6_2023</v>
      </c>
    </row>
    <row r="1376" spans="1:18" x14ac:dyDescent="0.2">
      <c r="A1376" t="s">
        <v>244</v>
      </c>
      <c r="C1376">
        <f t="shared" si="89"/>
        <v>222</v>
      </c>
      <c r="D1376" t="str">
        <f t="shared" si="90"/>
        <v>222 (0)</v>
      </c>
      <c r="E1376">
        <v>13.776</v>
      </c>
      <c r="F1376">
        <f t="shared" si="92"/>
        <v>13.78</v>
      </c>
      <c r="G1376">
        <f>IFERROR(VLOOKUP(F1376,'rt.comb'!$A:$B,2,FALSE),F1376)</f>
        <v>13.78</v>
      </c>
      <c r="H1376" t="str">
        <f>IFERROR(VLOOKUP(G1376,compounds!$A:$D,4,FALSE),"")</f>
        <v/>
      </c>
      <c r="I1376">
        <v>254695635</v>
      </c>
      <c r="J1376" s="4">
        <f t="shared" si="88"/>
        <v>59814231</v>
      </c>
      <c r="K1376" s="4">
        <f>VLOOKUP($C1376,rosie!$B$7:$D$380,2,FALSE)</f>
        <v>20.04</v>
      </c>
      <c r="L1376" s="4">
        <f>VLOOKUP(C1376,rosie!$B$7:$F$66,5,FALSE)</f>
        <v>4.07</v>
      </c>
      <c r="M1376" s="4">
        <f>VLOOKUP($C1376,rosie!$B$7:$D$380,3,FALSE)</f>
        <v>0</v>
      </c>
      <c r="N1376" s="4" t="str">
        <f>VLOOKUP($C1376,rosie!$B$7:$E$380,4,FALSE)</f>
        <v>f</v>
      </c>
      <c r="O1376" s="4">
        <f t="shared" si="91"/>
        <v>3.1872088326151253</v>
      </c>
      <c r="P1376" s="4">
        <f>VLOOKUP(A1376,RESULTS!$A:$M,13,FALSE)</f>
        <v>2</v>
      </c>
      <c r="Q1376" s="4">
        <v>2</v>
      </c>
      <c r="R1376" s="4" t="str">
        <f>IF(VLOOKUP(C1376,rosie!B:J,8,FALSE)=0,"x_x_x_x",VLOOKUP(C1376,rosie!B:J,8,FALSE))</f>
        <v>3_6_6_2023</v>
      </c>
    </row>
    <row r="1377" spans="1:18" x14ac:dyDescent="0.2">
      <c r="A1377" t="s">
        <v>244</v>
      </c>
      <c r="C1377">
        <f t="shared" si="89"/>
        <v>222</v>
      </c>
      <c r="D1377" t="str">
        <f t="shared" si="90"/>
        <v>222 (0)</v>
      </c>
      <c r="E1377">
        <v>13.904999999999999</v>
      </c>
      <c r="F1377">
        <f t="shared" si="92"/>
        <v>13.91</v>
      </c>
      <c r="G1377">
        <f>IFERROR(VLOOKUP(F1377,'rt.comb'!$A:$B,2,FALSE),F1377)</f>
        <v>13.89</v>
      </c>
      <c r="H1377" t="str">
        <f>IFERROR(VLOOKUP(G1377,compounds!$A:$D,4,FALSE),"")</f>
        <v>edimethylnonatriene</v>
      </c>
      <c r="I1377">
        <v>1404560979</v>
      </c>
      <c r="J1377" s="4">
        <f t="shared" si="88"/>
        <v>59814231</v>
      </c>
      <c r="K1377" s="4">
        <f>VLOOKUP($C1377,rosie!$B$7:$D$380,2,FALSE)</f>
        <v>20.04</v>
      </c>
      <c r="L1377" s="4">
        <f>VLOOKUP(C1377,rosie!$B$7:$F$66,5,FALSE)</f>
        <v>4.07</v>
      </c>
      <c r="M1377" s="4">
        <f>VLOOKUP($C1377,rosie!$B$7:$D$380,3,FALSE)</f>
        <v>0</v>
      </c>
      <c r="N1377" s="4" t="str">
        <f>VLOOKUP($C1377,rosie!$B$7:$E$380,4,FALSE)</f>
        <v>f</v>
      </c>
      <c r="O1377" s="4">
        <f t="shared" si="91"/>
        <v>17.576387432848417</v>
      </c>
      <c r="P1377" s="4">
        <f>VLOOKUP(A1377,RESULTS!$A:$M,13,FALSE)</f>
        <v>2</v>
      </c>
      <c r="Q1377" s="4">
        <v>2</v>
      </c>
      <c r="R1377" s="4" t="str">
        <f>IF(VLOOKUP(C1377,rosie!B:J,8,FALSE)=0,"x_x_x_x",VLOOKUP(C1377,rosie!B:J,8,FALSE))</f>
        <v>3_6_6_2023</v>
      </c>
    </row>
    <row r="1378" spans="1:18" x14ac:dyDescent="0.2">
      <c r="A1378" t="s">
        <v>244</v>
      </c>
      <c r="C1378">
        <f t="shared" si="89"/>
        <v>222</v>
      </c>
      <c r="D1378" t="str">
        <f t="shared" si="90"/>
        <v>222 (0)</v>
      </c>
      <c r="E1378">
        <v>14.182</v>
      </c>
      <c r="F1378">
        <f t="shared" si="92"/>
        <v>14.18</v>
      </c>
      <c r="G1378">
        <f>IFERROR(VLOOKUP(F1378,'rt.comb'!$A:$B,2,FALSE),F1378)</f>
        <v>14.18</v>
      </c>
      <c r="H1378" t="str">
        <f>IFERROR(VLOOKUP(G1378,compounds!$A:$D,4,FALSE),"")</f>
        <v/>
      </c>
      <c r="I1378">
        <v>50093393</v>
      </c>
      <c r="J1378" s="4">
        <f t="shared" si="88"/>
        <v>59814231</v>
      </c>
      <c r="K1378" s="4">
        <f>VLOOKUP($C1378,rosie!$B$7:$D$380,2,FALSE)</f>
        <v>20.04</v>
      </c>
      <c r="L1378" s="4">
        <f>VLOOKUP(C1378,rosie!$B$7:$F$66,5,FALSE)</f>
        <v>4.07</v>
      </c>
      <c r="M1378" s="4">
        <f>VLOOKUP($C1378,rosie!$B$7:$D$380,3,FALSE)</f>
        <v>0</v>
      </c>
      <c r="N1378" s="4" t="str">
        <f>VLOOKUP($C1378,rosie!$B$7:$E$380,4,FALSE)</f>
        <v>f</v>
      </c>
      <c r="O1378" s="4">
        <f t="shared" si="91"/>
        <v>0.62685842505805289</v>
      </c>
      <c r="P1378" s="4">
        <f>VLOOKUP(A1378,RESULTS!$A:$M,13,FALSE)</f>
        <v>2</v>
      </c>
      <c r="Q1378" s="4">
        <v>2</v>
      </c>
      <c r="R1378" s="4" t="str">
        <f>IF(VLOOKUP(C1378,rosie!B:J,8,FALSE)=0,"x_x_x_x",VLOOKUP(C1378,rosie!B:J,8,FALSE))</f>
        <v>3_6_6_2023</v>
      </c>
    </row>
    <row r="1379" spans="1:18" x14ac:dyDescent="0.2">
      <c r="A1379" t="s">
        <v>244</v>
      </c>
      <c r="C1379">
        <f t="shared" si="89"/>
        <v>222</v>
      </c>
      <c r="D1379" t="str">
        <f t="shared" si="90"/>
        <v>222 (0)</v>
      </c>
      <c r="E1379">
        <v>14.289</v>
      </c>
      <c r="F1379">
        <f t="shared" si="92"/>
        <v>14.29</v>
      </c>
      <c r="G1379">
        <f>IFERROR(VLOOKUP(F1379,'rt.comb'!$A:$B,2,FALSE),F1379)</f>
        <v>14.29</v>
      </c>
      <c r="H1379" t="str">
        <f>IFERROR(VLOOKUP(G1379,compounds!$A:$D,4,FALSE),"")</f>
        <v/>
      </c>
      <c r="I1379">
        <v>55271477</v>
      </c>
      <c r="J1379" s="4">
        <f t="shared" si="88"/>
        <v>59814231</v>
      </c>
      <c r="K1379" s="4">
        <f>VLOOKUP($C1379,rosie!$B$7:$D$380,2,FALSE)</f>
        <v>20.04</v>
      </c>
      <c r="L1379" s="4">
        <f>VLOOKUP(C1379,rosie!$B$7:$F$66,5,FALSE)</f>
        <v>4.07</v>
      </c>
      <c r="M1379" s="4">
        <f>VLOOKUP($C1379,rosie!$B$7:$D$380,3,FALSE)</f>
        <v>0</v>
      </c>
      <c r="N1379" s="4" t="str">
        <f>VLOOKUP($C1379,rosie!$B$7:$E$380,4,FALSE)</f>
        <v>f</v>
      </c>
      <c r="O1379" s="4">
        <f t="shared" si="91"/>
        <v>0.69165590406009025</v>
      </c>
      <c r="P1379" s="4">
        <f>VLOOKUP(A1379,RESULTS!$A:$M,13,FALSE)</f>
        <v>2</v>
      </c>
      <c r="Q1379" s="4">
        <v>2</v>
      </c>
      <c r="R1379" s="4" t="str">
        <f>IF(VLOOKUP(C1379,rosie!B:J,8,FALSE)=0,"x_x_x_x",VLOOKUP(C1379,rosie!B:J,8,FALSE))</f>
        <v>3_6_6_2023</v>
      </c>
    </row>
    <row r="1380" spans="1:18" x14ac:dyDescent="0.2">
      <c r="A1380" t="s">
        <v>244</v>
      </c>
      <c r="C1380">
        <f t="shared" si="89"/>
        <v>222</v>
      </c>
      <c r="D1380" t="str">
        <f t="shared" si="90"/>
        <v>222 (0)</v>
      </c>
      <c r="E1380">
        <v>14.39</v>
      </c>
      <c r="F1380">
        <f t="shared" si="92"/>
        <v>14.39</v>
      </c>
      <c r="G1380">
        <f>IFERROR(VLOOKUP(F1380,'rt.comb'!$A:$B,2,FALSE),F1380)</f>
        <v>14.39</v>
      </c>
      <c r="H1380" t="str">
        <f>IFERROR(VLOOKUP(G1380,compounds!$A:$D,4,FALSE),"")</f>
        <v/>
      </c>
      <c r="I1380">
        <v>703252818</v>
      </c>
      <c r="J1380" s="4">
        <f t="shared" si="88"/>
        <v>59814231</v>
      </c>
      <c r="K1380" s="4">
        <f>VLOOKUP($C1380,rosie!$B$7:$D$380,2,FALSE)</f>
        <v>20.04</v>
      </c>
      <c r="L1380" s="4">
        <f>VLOOKUP(C1380,rosie!$B$7:$F$66,5,FALSE)</f>
        <v>4.07</v>
      </c>
      <c r="M1380" s="4">
        <f>VLOOKUP($C1380,rosie!$B$7:$D$380,3,FALSE)</f>
        <v>0</v>
      </c>
      <c r="N1380" s="4" t="str">
        <f>VLOOKUP($C1380,rosie!$B$7:$E$380,4,FALSE)</f>
        <v>f</v>
      </c>
      <c r="O1380" s="4">
        <f t="shared" si="91"/>
        <v>8.8003612354451128</v>
      </c>
      <c r="P1380" s="4">
        <f>VLOOKUP(A1380,RESULTS!$A:$M,13,FALSE)</f>
        <v>2</v>
      </c>
      <c r="Q1380" s="4">
        <v>2</v>
      </c>
      <c r="R1380" s="4" t="str">
        <f>IF(VLOOKUP(C1380,rosie!B:J,8,FALSE)=0,"x_x_x_x",VLOOKUP(C1380,rosie!B:J,8,FALSE))</f>
        <v>3_6_6_2023</v>
      </c>
    </row>
    <row r="1381" spans="1:18" x14ac:dyDescent="0.2">
      <c r="A1381" t="s">
        <v>244</v>
      </c>
      <c r="C1381">
        <f t="shared" si="89"/>
        <v>222</v>
      </c>
      <c r="D1381" t="str">
        <f t="shared" si="90"/>
        <v>222 (0)</v>
      </c>
      <c r="E1381">
        <v>14.531000000000001</v>
      </c>
      <c r="F1381">
        <f t="shared" si="92"/>
        <v>14.53</v>
      </c>
      <c r="G1381">
        <f>IFERROR(VLOOKUP(F1381,'rt.comb'!$A:$B,2,FALSE),F1381)</f>
        <v>14.53</v>
      </c>
      <c r="H1381" t="str">
        <f>IFERROR(VLOOKUP(G1381,compounds!$A:$D,4,FALSE),"")</f>
        <v/>
      </c>
      <c r="I1381">
        <v>73882340</v>
      </c>
      <c r="J1381" s="4">
        <f t="shared" si="88"/>
        <v>59814231</v>
      </c>
      <c r="K1381" s="4">
        <f>VLOOKUP($C1381,rosie!$B$7:$D$380,2,FALSE)</f>
        <v>20.04</v>
      </c>
      <c r="L1381" s="4">
        <f>VLOOKUP(C1381,rosie!$B$7:$F$66,5,FALSE)</f>
        <v>4.07</v>
      </c>
      <c r="M1381" s="4">
        <f>VLOOKUP($C1381,rosie!$B$7:$D$380,3,FALSE)</f>
        <v>0</v>
      </c>
      <c r="N1381" s="4" t="str">
        <f>VLOOKUP($C1381,rosie!$B$7:$E$380,4,FALSE)</f>
        <v>f</v>
      </c>
      <c r="O1381" s="4">
        <f t="shared" si="91"/>
        <v>0.92454841883047512</v>
      </c>
      <c r="P1381" s="4">
        <f>VLOOKUP(A1381,RESULTS!$A:$M,13,FALSE)</f>
        <v>2</v>
      </c>
      <c r="Q1381" s="4">
        <v>2</v>
      </c>
      <c r="R1381" s="4" t="str">
        <f>IF(VLOOKUP(C1381,rosie!B:J,8,FALSE)=0,"x_x_x_x",VLOOKUP(C1381,rosie!B:J,8,FALSE))</f>
        <v>3_6_6_2023</v>
      </c>
    </row>
    <row r="1382" spans="1:18" x14ac:dyDescent="0.2">
      <c r="A1382" t="s">
        <v>244</v>
      </c>
      <c r="C1382">
        <f t="shared" si="89"/>
        <v>222</v>
      </c>
      <c r="D1382" t="str">
        <f t="shared" si="90"/>
        <v>222 (0)</v>
      </c>
      <c r="E1382">
        <v>14.632</v>
      </c>
      <c r="F1382">
        <f t="shared" si="92"/>
        <v>14.63</v>
      </c>
      <c r="G1382">
        <f>IFERROR(VLOOKUP(F1382,'rt.comb'!$A:$B,2,FALSE),F1382)</f>
        <v>14.63</v>
      </c>
      <c r="H1382" t="str">
        <f>IFERROR(VLOOKUP(G1382,compounds!$A:$D,4,FALSE),"")</f>
        <v/>
      </c>
      <c r="I1382">
        <v>60383358</v>
      </c>
      <c r="J1382" s="4">
        <f t="shared" si="88"/>
        <v>59814231</v>
      </c>
      <c r="K1382" s="4">
        <f>VLOOKUP($C1382,rosie!$B$7:$D$380,2,FALSE)</f>
        <v>20.04</v>
      </c>
      <c r="L1382" s="4">
        <f>VLOOKUP(C1382,rosie!$B$7:$F$66,5,FALSE)</f>
        <v>4.07</v>
      </c>
      <c r="M1382" s="4">
        <f>VLOOKUP($C1382,rosie!$B$7:$D$380,3,FALSE)</f>
        <v>0</v>
      </c>
      <c r="N1382" s="4" t="str">
        <f>VLOOKUP($C1382,rosie!$B$7:$E$380,4,FALSE)</f>
        <v>f</v>
      </c>
      <c r="O1382" s="4">
        <f t="shared" si="91"/>
        <v>0.7556249323258375</v>
      </c>
      <c r="P1382" s="4">
        <f>VLOOKUP(A1382,RESULTS!$A:$M,13,FALSE)</f>
        <v>2</v>
      </c>
      <c r="Q1382" s="4">
        <v>2</v>
      </c>
      <c r="R1382" s="4" t="str">
        <f>IF(VLOOKUP(C1382,rosie!B:J,8,FALSE)=0,"x_x_x_x",VLOOKUP(C1382,rosie!B:J,8,FALSE))</f>
        <v>3_6_6_2023</v>
      </c>
    </row>
    <row r="1383" spans="1:18" x14ac:dyDescent="0.2">
      <c r="A1383" t="s">
        <v>244</v>
      </c>
      <c r="C1383">
        <f t="shared" si="89"/>
        <v>222</v>
      </c>
      <c r="D1383" t="str">
        <f t="shared" si="90"/>
        <v>222 (0)</v>
      </c>
      <c r="E1383">
        <v>15.273999999999999</v>
      </c>
      <c r="F1383">
        <f t="shared" si="92"/>
        <v>15.27</v>
      </c>
      <c r="G1383">
        <f>IFERROR(VLOOKUP(F1383,'rt.comb'!$A:$B,2,FALSE),F1383)</f>
        <v>15.27</v>
      </c>
      <c r="H1383" t="str">
        <f>IFERROR(VLOOKUP(G1383,compounds!$A:$D,4,FALSE),"")</f>
        <v/>
      </c>
      <c r="I1383">
        <v>96116922</v>
      </c>
      <c r="J1383" s="4">
        <f t="shared" si="88"/>
        <v>59814231</v>
      </c>
      <c r="K1383" s="4">
        <f>VLOOKUP($C1383,rosie!$B$7:$D$380,2,FALSE)</f>
        <v>20.04</v>
      </c>
      <c r="L1383" s="4">
        <f>VLOOKUP(C1383,rosie!$B$7:$F$66,5,FALSE)</f>
        <v>4.07</v>
      </c>
      <c r="M1383" s="4">
        <f>VLOOKUP($C1383,rosie!$B$7:$D$380,3,FALSE)</f>
        <v>0</v>
      </c>
      <c r="N1383" s="4" t="str">
        <f>VLOOKUP($C1383,rosie!$B$7:$E$380,4,FALSE)</f>
        <v>f</v>
      </c>
      <c r="O1383" s="4">
        <f t="shared" si="91"/>
        <v>1.2027874084382288</v>
      </c>
      <c r="P1383" s="4">
        <f>VLOOKUP(A1383,RESULTS!$A:$M,13,FALSE)</f>
        <v>2</v>
      </c>
      <c r="Q1383" s="4">
        <v>2</v>
      </c>
      <c r="R1383" s="4" t="str">
        <f>IF(VLOOKUP(C1383,rosie!B:J,8,FALSE)=0,"x_x_x_x",VLOOKUP(C1383,rosie!B:J,8,FALSE))</f>
        <v>3_6_6_2023</v>
      </c>
    </row>
    <row r="1384" spans="1:18" x14ac:dyDescent="0.2">
      <c r="A1384" t="s">
        <v>244</v>
      </c>
      <c r="C1384">
        <f t="shared" si="89"/>
        <v>222</v>
      </c>
      <c r="D1384" t="str">
        <f t="shared" si="90"/>
        <v>222 (0)</v>
      </c>
      <c r="E1384">
        <v>15.461</v>
      </c>
      <c r="F1384">
        <f t="shared" si="92"/>
        <v>15.46</v>
      </c>
      <c r="G1384">
        <f>IFERROR(VLOOKUP(F1384,'rt.comb'!$A:$B,2,FALSE),F1384)</f>
        <v>15.46</v>
      </c>
      <c r="H1384" t="str">
        <f>IFERROR(VLOOKUP(G1384,compounds!$A:$D,4,FALSE),"")</f>
        <v/>
      </c>
      <c r="I1384">
        <v>44509016</v>
      </c>
      <c r="J1384" s="4">
        <f t="shared" si="88"/>
        <v>59814231</v>
      </c>
      <c r="K1384" s="4">
        <f>VLOOKUP($C1384,rosie!$B$7:$D$380,2,FALSE)</f>
        <v>20.04</v>
      </c>
      <c r="L1384" s="4">
        <f>VLOOKUP(C1384,rosie!$B$7:$F$66,5,FALSE)</f>
        <v>4.07</v>
      </c>
      <c r="M1384" s="4">
        <f>VLOOKUP($C1384,rosie!$B$7:$D$380,3,FALSE)</f>
        <v>0</v>
      </c>
      <c r="N1384" s="4" t="str">
        <f>VLOOKUP($C1384,rosie!$B$7:$E$380,4,FALSE)</f>
        <v>f</v>
      </c>
      <c r="O1384" s="4">
        <f t="shared" si="91"/>
        <v>0.55697667895332381</v>
      </c>
      <c r="P1384" s="4">
        <f>VLOOKUP(A1384,RESULTS!$A:$M,13,FALSE)</f>
        <v>2</v>
      </c>
      <c r="Q1384" s="4">
        <v>2</v>
      </c>
      <c r="R1384" s="4" t="str">
        <f>IF(VLOOKUP(C1384,rosie!B:J,8,FALSE)=0,"x_x_x_x",VLOOKUP(C1384,rosie!B:J,8,FALSE))</f>
        <v>3_6_6_2023</v>
      </c>
    </row>
    <row r="1385" spans="1:18" x14ac:dyDescent="0.2">
      <c r="A1385" t="s">
        <v>244</v>
      </c>
      <c r="C1385">
        <f t="shared" si="89"/>
        <v>222</v>
      </c>
      <c r="D1385" t="str">
        <f t="shared" si="90"/>
        <v>222 (0)</v>
      </c>
      <c r="E1385">
        <v>15.702</v>
      </c>
      <c r="F1385">
        <f t="shared" si="92"/>
        <v>15.7</v>
      </c>
      <c r="G1385">
        <f>IFERROR(VLOOKUP(F1385,'rt.comb'!$A:$B,2,FALSE),F1385)</f>
        <v>15.71</v>
      </c>
      <c r="H1385" t="str">
        <f>IFERROR(VLOOKUP(G1385,compounds!$A:$D,4,FALSE),"")</f>
        <v/>
      </c>
      <c r="I1385">
        <v>103390787</v>
      </c>
      <c r="J1385" s="4">
        <f t="shared" si="88"/>
        <v>59814231</v>
      </c>
      <c r="K1385" s="4">
        <f>VLOOKUP($C1385,rosie!$B$7:$D$380,2,FALSE)</f>
        <v>20.04</v>
      </c>
      <c r="L1385" s="4">
        <f>VLOOKUP(C1385,rosie!$B$7:$F$66,5,FALSE)</f>
        <v>4.07</v>
      </c>
      <c r="M1385" s="4">
        <f>VLOOKUP($C1385,rosie!$B$7:$D$380,3,FALSE)</f>
        <v>0</v>
      </c>
      <c r="N1385" s="4" t="str">
        <f>VLOOKUP($C1385,rosie!$B$7:$E$380,4,FALSE)</f>
        <v>f</v>
      </c>
      <c r="O1385" s="4">
        <f t="shared" si="91"/>
        <v>1.2938110601598223</v>
      </c>
      <c r="P1385" s="4">
        <f>VLOOKUP(A1385,RESULTS!$A:$M,13,FALSE)</f>
        <v>2</v>
      </c>
      <c r="Q1385" s="4">
        <v>2</v>
      </c>
      <c r="R1385" s="4" t="str">
        <f>IF(VLOOKUP(C1385,rosie!B:J,8,FALSE)=0,"x_x_x_x",VLOOKUP(C1385,rosie!B:J,8,FALSE))</f>
        <v>3_6_6_2023</v>
      </c>
    </row>
    <row r="1386" spans="1:18" x14ac:dyDescent="0.2">
      <c r="A1386" t="s">
        <v>244</v>
      </c>
      <c r="C1386">
        <f t="shared" si="89"/>
        <v>222</v>
      </c>
      <c r="D1386" t="str">
        <f t="shared" si="90"/>
        <v>222 (0)</v>
      </c>
      <c r="E1386">
        <v>15.933999999999999</v>
      </c>
      <c r="F1386">
        <f t="shared" si="92"/>
        <v>15.93</v>
      </c>
      <c r="G1386">
        <f>IFERROR(VLOOKUP(F1386,'rt.comb'!$A:$B,2,FALSE),F1386)</f>
        <v>15.93</v>
      </c>
      <c r="H1386" t="str">
        <f>IFERROR(VLOOKUP(G1386,compounds!$A:$D,4,FALSE),"")</f>
        <v/>
      </c>
      <c r="I1386">
        <v>38148429</v>
      </c>
      <c r="J1386" s="4">
        <f t="shared" si="88"/>
        <v>59814231</v>
      </c>
      <c r="K1386" s="4">
        <f>VLOOKUP($C1386,rosie!$B$7:$D$380,2,FALSE)</f>
        <v>20.04</v>
      </c>
      <c r="L1386" s="4">
        <f>VLOOKUP(C1386,rosie!$B$7:$F$66,5,FALSE)</f>
        <v>4.07</v>
      </c>
      <c r="M1386" s="4">
        <f>VLOOKUP($C1386,rosie!$B$7:$D$380,3,FALSE)</f>
        <v>0</v>
      </c>
      <c r="N1386" s="4" t="str">
        <f>VLOOKUP($C1386,rosie!$B$7:$E$380,4,FALSE)</f>
        <v>f</v>
      </c>
      <c r="O1386" s="4">
        <f t="shared" si="91"/>
        <v>0.47738160043139727</v>
      </c>
      <c r="P1386" s="4">
        <f>VLOOKUP(A1386,RESULTS!$A:$M,13,FALSE)</f>
        <v>2</v>
      </c>
      <c r="Q1386" s="4">
        <v>2</v>
      </c>
      <c r="R1386" s="4" t="str">
        <f>IF(VLOOKUP(C1386,rosie!B:J,8,FALSE)=0,"x_x_x_x",VLOOKUP(C1386,rosie!B:J,8,FALSE))</f>
        <v>3_6_6_2023</v>
      </c>
    </row>
    <row r="1387" spans="1:18" x14ac:dyDescent="0.2">
      <c r="A1387" t="s">
        <v>244</v>
      </c>
      <c r="C1387">
        <f t="shared" si="89"/>
        <v>222</v>
      </c>
      <c r="D1387" t="str">
        <f t="shared" si="90"/>
        <v>222 (0)</v>
      </c>
      <c r="E1387">
        <v>16.02</v>
      </c>
      <c r="F1387">
        <f t="shared" si="92"/>
        <v>16.02</v>
      </c>
      <c r="G1387">
        <f>IFERROR(VLOOKUP(F1387,'rt.comb'!$A:$B,2,FALSE),F1387)</f>
        <v>16.02</v>
      </c>
      <c r="H1387" t="str">
        <f>IFERROR(VLOOKUP(G1387,compounds!$A:$D,4,FALSE),"")</f>
        <v/>
      </c>
      <c r="I1387">
        <v>171870994</v>
      </c>
      <c r="J1387" s="4">
        <f t="shared" si="88"/>
        <v>59814231</v>
      </c>
      <c r="K1387" s="4">
        <f>VLOOKUP($C1387,rosie!$B$7:$D$380,2,FALSE)</f>
        <v>20.04</v>
      </c>
      <c r="L1387" s="4">
        <f>VLOOKUP(C1387,rosie!$B$7:$F$66,5,FALSE)</f>
        <v>4.07</v>
      </c>
      <c r="M1387" s="4">
        <f>VLOOKUP($C1387,rosie!$B$7:$D$380,3,FALSE)</f>
        <v>0</v>
      </c>
      <c r="N1387" s="4" t="str">
        <f>VLOOKUP($C1387,rosie!$B$7:$E$380,4,FALSE)</f>
        <v>f</v>
      </c>
      <c r="O1387" s="4">
        <f t="shared" si="91"/>
        <v>2.1507582968476915</v>
      </c>
      <c r="P1387" s="4">
        <f>VLOOKUP(A1387,RESULTS!$A:$M,13,FALSE)</f>
        <v>2</v>
      </c>
      <c r="Q1387" s="4">
        <v>2</v>
      </c>
      <c r="R1387" s="4" t="str">
        <f>IF(VLOOKUP(C1387,rosie!B:J,8,FALSE)=0,"x_x_x_x",VLOOKUP(C1387,rosie!B:J,8,FALSE))</f>
        <v>3_6_6_2023</v>
      </c>
    </row>
    <row r="1388" spans="1:18" x14ac:dyDescent="0.2">
      <c r="A1388" t="s">
        <v>244</v>
      </c>
      <c r="C1388">
        <f t="shared" si="89"/>
        <v>222</v>
      </c>
      <c r="D1388" t="str">
        <f t="shared" si="90"/>
        <v>222 (0)</v>
      </c>
      <c r="E1388">
        <v>16.364000000000001</v>
      </c>
      <c r="F1388">
        <f t="shared" si="92"/>
        <v>16.36</v>
      </c>
      <c r="G1388">
        <f>IFERROR(VLOOKUP(F1388,'rt.comb'!$A:$B,2,FALSE),F1388)</f>
        <v>16.36</v>
      </c>
      <c r="H1388" t="str">
        <f>IFERROR(VLOOKUP(G1388,compounds!$A:$D,4,FALSE),"")</f>
        <v>dodecane</v>
      </c>
      <c r="I1388">
        <v>596309460</v>
      </c>
      <c r="J1388" s="4">
        <f t="shared" si="88"/>
        <v>59814231</v>
      </c>
      <c r="K1388" s="4">
        <f>VLOOKUP($C1388,rosie!$B$7:$D$380,2,FALSE)</f>
        <v>20.04</v>
      </c>
      <c r="L1388" s="4">
        <f>VLOOKUP(C1388,rosie!$B$7:$F$66,5,FALSE)</f>
        <v>4.07</v>
      </c>
      <c r="M1388" s="4">
        <f>VLOOKUP($C1388,rosie!$B$7:$D$380,3,FALSE)</f>
        <v>0</v>
      </c>
      <c r="N1388" s="4" t="str">
        <f>VLOOKUP($C1388,rosie!$B$7:$E$380,4,FALSE)</f>
        <v>f</v>
      </c>
      <c r="O1388" s="4">
        <f t="shared" si="91"/>
        <v>7.4620940318979398</v>
      </c>
      <c r="P1388" s="4">
        <f>VLOOKUP(A1388,RESULTS!$A:$M,13,FALSE)</f>
        <v>2</v>
      </c>
      <c r="Q1388" s="4">
        <v>2</v>
      </c>
      <c r="R1388" s="4" t="str">
        <f>IF(VLOOKUP(C1388,rosie!B:J,8,FALSE)=0,"x_x_x_x",VLOOKUP(C1388,rosie!B:J,8,FALSE))</f>
        <v>3_6_6_2023</v>
      </c>
    </row>
    <row r="1389" spans="1:18" x14ac:dyDescent="0.2">
      <c r="A1389" t="s">
        <v>244</v>
      </c>
      <c r="C1389">
        <f t="shared" si="89"/>
        <v>222</v>
      </c>
      <c r="D1389" t="str">
        <f t="shared" si="90"/>
        <v>222 (0)</v>
      </c>
      <c r="E1389">
        <v>16.550999999999998</v>
      </c>
      <c r="F1389">
        <f t="shared" si="92"/>
        <v>16.55</v>
      </c>
      <c r="G1389">
        <f>IFERROR(VLOOKUP(F1389,'rt.comb'!$A:$B,2,FALSE),F1389)</f>
        <v>16.55</v>
      </c>
      <c r="H1389" t="str">
        <f>IFERROR(VLOOKUP(G1389,compounds!$A:$D,4,FALSE),"")</f>
        <v>decanal</v>
      </c>
      <c r="I1389">
        <v>89688251</v>
      </c>
      <c r="J1389" s="4">
        <f t="shared" si="88"/>
        <v>59814231</v>
      </c>
      <c r="K1389" s="4">
        <f>VLOOKUP($C1389,rosie!$B$7:$D$380,2,FALSE)</f>
        <v>20.04</v>
      </c>
      <c r="L1389" s="4">
        <f>VLOOKUP(C1389,rosie!$B$7:$F$66,5,FALSE)</f>
        <v>4.07</v>
      </c>
      <c r="M1389" s="4">
        <f>VLOOKUP($C1389,rosie!$B$7:$D$380,3,FALSE)</f>
        <v>0</v>
      </c>
      <c r="N1389" s="4" t="str">
        <f>VLOOKUP($C1389,rosie!$B$7:$E$380,4,FALSE)</f>
        <v>f</v>
      </c>
      <c r="O1389" s="4">
        <f t="shared" si="91"/>
        <v>1.122340340732586</v>
      </c>
      <c r="P1389" s="4">
        <f>VLOOKUP(A1389,RESULTS!$A:$M,13,FALSE)</f>
        <v>2</v>
      </c>
      <c r="Q1389" s="4">
        <v>2</v>
      </c>
      <c r="R1389" s="4" t="str">
        <f>IF(VLOOKUP(C1389,rosie!B:J,8,FALSE)=0,"x_x_x_x",VLOOKUP(C1389,rosie!B:J,8,FALSE))</f>
        <v>3_6_6_2023</v>
      </c>
    </row>
    <row r="1390" spans="1:18" x14ac:dyDescent="0.2">
      <c r="A1390" t="s">
        <v>244</v>
      </c>
      <c r="C1390">
        <f t="shared" si="89"/>
        <v>222</v>
      </c>
      <c r="D1390" t="str">
        <f t="shared" si="90"/>
        <v>222 (0)</v>
      </c>
      <c r="E1390">
        <v>16.742000000000001</v>
      </c>
      <c r="F1390">
        <f t="shared" si="92"/>
        <v>16.739999999999998</v>
      </c>
      <c r="G1390">
        <f>IFERROR(VLOOKUP(F1390,'rt.comb'!$A:$B,2,FALSE),F1390)</f>
        <v>16.739999999999998</v>
      </c>
      <c r="H1390" t="str">
        <f>IFERROR(VLOOKUP(G1390,compounds!$A:$D,4,FALSE),"")</f>
        <v/>
      </c>
      <c r="I1390">
        <v>25877599</v>
      </c>
      <c r="J1390" s="4">
        <f t="shared" si="88"/>
        <v>59814231</v>
      </c>
      <c r="K1390" s="4">
        <f>VLOOKUP($C1390,rosie!$B$7:$D$380,2,FALSE)</f>
        <v>20.04</v>
      </c>
      <c r="L1390" s="4">
        <f>VLOOKUP(C1390,rosie!$B$7:$F$66,5,FALSE)</f>
        <v>4.07</v>
      </c>
      <c r="M1390" s="4">
        <f>VLOOKUP($C1390,rosie!$B$7:$D$380,3,FALSE)</f>
        <v>0</v>
      </c>
      <c r="N1390" s="4" t="str">
        <f>VLOOKUP($C1390,rosie!$B$7:$E$380,4,FALSE)</f>
        <v>f</v>
      </c>
      <c r="O1390" s="4">
        <f t="shared" si="91"/>
        <v>0.32382695565109443</v>
      </c>
      <c r="P1390" s="4">
        <f>VLOOKUP(A1390,RESULTS!$A:$M,13,FALSE)</f>
        <v>2</v>
      </c>
      <c r="Q1390" s="4">
        <v>2</v>
      </c>
      <c r="R1390" s="4" t="str">
        <f>IF(VLOOKUP(C1390,rosie!B:J,8,FALSE)=0,"x_x_x_x",VLOOKUP(C1390,rosie!B:J,8,FALSE))</f>
        <v>3_6_6_2023</v>
      </c>
    </row>
    <row r="1391" spans="1:18" x14ac:dyDescent="0.2">
      <c r="A1391" t="s">
        <v>244</v>
      </c>
      <c r="C1391">
        <f t="shared" si="89"/>
        <v>222</v>
      </c>
      <c r="D1391" t="str">
        <f t="shared" si="90"/>
        <v>222 (0)</v>
      </c>
      <c r="E1391">
        <v>16.846</v>
      </c>
      <c r="F1391">
        <f t="shared" si="92"/>
        <v>16.850000000000001</v>
      </c>
      <c r="G1391">
        <f>IFERROR(VLOOKUP(F1391,'rt.comb'!$A:$B,2,FALSE),F1391)</f>
        <v>16.850000000000001</v>
      </c>
      <c r="H1391" t="str">
        <f>IFERROR(VLOOKUP(G1391,compounds!$A:$D,4,FALSE),"")</f>
        <v/>
      </c>
      <c r="I1391">
        <v>322444799</v>
      </c>
      <c r="J1391" s="4">
        <f t="shared" si="88"/>
        <v>59814231</v>
      </c>
      <c r="K1391" s="4">
        <f>VLOOKUP($C1391,rosie!$B$7:$D$380,2,FALSE)</f>
        <v>20.04</v>
      </c>
      <c r="L1391" s="4">
        <f>VLOOKUP(C1391,rosie!$B$7:$F$66,5,FALSE)</f>
        <v>4.07</v>
      </c>
      <c r="M1391" s="4">
        <f>VLOOKUP($C1391,rosie!$B$7:$D$380,3,FALSE)</f>
        <v>0</v>
      </c>
      <c r="N1391" s="4" t="str">
        <f>VLOOKUP($C1391,rosie!$B$7:$E$380,4,FALSE)</f>
        <v>f</v>
      </c>
      <c r="O1391" s="4">
        <f t="shared" si="91"/>
        <v>4.0350079474413016</v>
      </c>
      <c r="P1391" s="4">
        <f>VLOOKUP(A1391,RESULTS!$A:$M,13,FALSE)</f>
        <v>2</v>
      </c>
      <c r="Q1391" s="4">
        <v>2</v>
      </c>
      <c r="R1391" s="4" t="str">
        <f>IF(VLOOKUP(C1391,rosie!B:J,8,FALSE)=0,"x_x_x_x",VLOOKUP(C1391,rosie!B:J,8,FALSE))</f>
        <v>3_6_6_2023</v>
      </c>
    </row>
    <row r="1392" spans="1:18" x14ac:dyDescent="0.2">
      <c r="A1392" t="s">
        <v>244</v>
      </c>
      <c r="C1392">
        <f t="shared" si="89"/>
        <v>222</v>
      </c>
      <c r="D1392" t="str">
        <f t="shared" si="90"/>
        <v>222 (0)</v>
      </c>
      <c r="E1392">
        <v>16.925999999999998</v>
      </c>
      <c r="F1392">
        <f t="shared" si="92"/>
        <v>16.93</v>
      </c>
      <c r="G1392">
        <f>IFERROR(VLOOKUP(F1392,'rt.comb'!$A:$B,2,FALSE),F1392)</f>
        <v>16.93</v>
      </c>
      <c r="H1392" t="str">
        <f>IFERROR(VLOOKUP(G1392,compounds!$A:$D,4,FALSE),"")</f>
        <v/>
      </c>
      <c r="I1392">
        <v>462504614</v>
      </c>
      <c r="J1392" s="4">
        <f t="shared" si="88"/>
        <v>59814231</v>
      </c>
      <c r="K1392" s="4">
        <f>VLOOKUP($C1392,rosie!$B$7:$D$380,2,FALSE)</f>
        <v>20.04</v>
      </c>
      <c r="L1392" s="4">
        <f>VLOOKUP(C1392,rosie!$B$7:$F$66,5,FALSE)</f>
        <v>4.07</v>
      </c>
      <c r="M1392" s="4">
        <f>VLOOKUP($C1392,rosie!$B$7:$D$380,3,FALSE)</f>
        <v>0</v>
      </c>
      <c r="N1392" s="4" t="str">
        <f>VLOOKUP($C1392,rosie!$B$7:$E$380,4,FALSE)</f>
        <v>f</v>
      </c>
      <c r="O1392" s="4">
        <f t="shared" si="91"/>
        <v>5.7876876879576251</v>
      </c>
      <c r="P1392" s="4">
        <f>VLOOKUP(A1392,RESULTS!$A:$M,13,FALSE)</f>
        <v>2</v>
      </c>
      <c r="Q1392" s="4">
        <v>2</v>
      </c>
      <c r="R1392" s="4" t="str">
        <f>IF(VLOOKUP(C1392,rosie!B:J,8,FALSE)=0,"x_x_x_x",VLOOKUP(C1392,rosie!B:J,8,FALSE))</f>
        <v>3_6_6_2023</v>
      </c>
    </row>
    <row r="1393" spans="1:18" x14ac:dyDescent="0.2">
      <c r="A1393" t="s">
        <v>244</v>
      </c>
      <c r="C1393">
        <f t="shared" si="89"/>
        <v>222</v>
      </c>
      <c r="D1393" t="str">
        <f t="shared" si="90"/>
        <v>222 (0)</v>
      </c>
      <c r="E1393">
        <v>17.192</v>
      </c>
      <c r="F1393">
        <f t="shared" si="92"/>
        <v>17.190000000000001</v>
      </c>
      <c r="G1393">
        <f>IFERROR(VLOOKUP(F1393,'rt.comb'!$A:$B,2,FALSE),F1393)</f>
        <v>17.190000000000001</v>
      </c>
      <c r="H1393" t="str">
        <f>IFERROR(VLOOKUP(G1393,compounds!$A:$D,4,FALSE),"")</f>
        <v/>
      </c>
      <c r="I1393">
        <v>103793066</v>
      </c>
      <c r="J1393" s="4">
        <f t="shared" si="88"/>
        <v>59814231</v>
      </c>
      <c r="K1393" s="4">
        <f>VLOOKUP($C1393,rosie!$B$7:$D$380,2,FALSE)</f>
        <v>20.04</v>
      </c>
      <c r="L1393" s="4">
        <f>VLOOKUP(C1393,rosie!$B$7:$F$66,5,FALSE)</f>
        <v>4.07</v>
      </c>
      <c r="M1393" s="4">
        <f>VLOOKUP($C1393,rosie!$B$7:$D$380,3,FALSE)</f>
        <v>0</v>
      </c>
      <c r="N1393" s="4" t="str">
        <f>VLOOKUP($C1393,rosie!$B$7:$E$380,4,FALSE)</f>
        <v>f</v>
      </c>
      <c r="O1393" s="4">
        <f t="shared" si="91"/>
        <v>1.2988450968914513</v>
      </c>
      <c r="P1393" s="4">
        <f>VLOOKUP(A1393,RESULTS!$A:$M,13,FALSE)</f>
        <v>2</v>
      </c>
      <c r="Q1393" s="4">
        <v>2</v>
      </c>
      <c r="R1393" s="4" t="str">
        <f>IF(VLOOKUP(C1393,rosie!B:J,8,FALSE)=0,"x_x_x_x",VLOOKUP(C1393,rosie!B:J,8,FALSE))</f>
        <v>3_6_6_2023</v>
      </c>
    </row>
    <row r="1394" spans="1:18" x14ac:dyDescent="0.2">
      <c r="A1394" t="s">
        <v>244</v>
      </c>
      <c r="C1394">
        <f t="shared" si="89"/>
        <v>222</v>
      </c>
      <c r="D1394" t="str">
        <f t="shared" si="90"/>
        <v>222 (0)</v>
      </c>
      <c r="E1394">
        <v>17.434999999999999</v>
      </c>
      <c r="F1394">
        <f t="shared" si="92"/>
        <v>17.440000000000001</v>
      </c>
      <c r="G1394">
        <f>IFERROR(VLOOKUP(F1394,'rt.comb'!$A:$B,2,FALSE),F1394)</f>
        <v>17.43</v>
      </c>
      <c r="H1394" t="str">
        <f>IFERROR(VLOOKUP(G1394,compounds!$A:$D,4,FALSE),"")</f>
        <v>cisthreehexiso</v>
      </c>
      <c r="I1394">
        <v>62485515</v>
      </c>
      <c r="J1394" s="4">
        <f t="shared" si="88"/>
        <v>59814231</v>
      </c>
      <c r="K1394" s="4">
        <f>VLOOKUP($C1394,rosie!$B$7:$D$380,2,FALSE)</f>
        <v>20.04</v>
      </c>
      <c r="L1394" s="4">
        <f>VLOOKUP(C1394,rosie!$B$7:$F$66,5,FALSE)</f>
        <v>4.07</v>
      </c>
      <c r="M1394" s="4">
        <f>VLOOKUP($C1394,rosie!$B$7:$D$380,3,FALSE)</f>
        <v>0</v>
      </c>
      <c r="N1394" s="4" t="str">
        <f>VLOOKUP($C1394,rosie!$B$7:$E$380,4,FALSE)</f>
        <v>f</v>
      </c>
      <c r="O1394" s="4">
        <f t="shared" si="91"/>
        <v>0.78193089299902963</v>
      </c>
      <c r="P1394" s="4">
        <f>VLOOKUP(A1394,RESULTS!$A:$M,13,FALSE)</f>
        <v>2</v>
      </c>
      <c r="Q1394" s="4">
        <v>2</v>
      </c>
      <c r="R1394" s="4" t="str">
        <f>IF(VLOOKUP(C1394,rosie!B:J,8,FALSE)=0,"x_x_x_x",VLOOKUP(C1394,rosie!B:J,8,FALSE))</f>
        <v>3_6_6_2023</v>
      </c>
    </row>
    <row r="1395" spans="1:18" x14ac:dyDescent="0.2">
      <c r="A1395" t="s">
        <v>244</v>
      </c>
      <c r="C1395">
        <f t="shared" si="89"/>
        <v>222</v>
      </c>
      <c r="D1395" t="str">
        <f t="shared" si="90"/>
        <v>222 (0)</v>
      </c>
      <c r="E1395">
        <v>17.649999999999999</v>
      </c>
      <c r="F1395">
        <f t="shared" si="92"/>
        <v>17.649999999999999</v>
      </c>
      <c r="G1395">
        <f>IFERROR(VLOOKUP(F1395,'rt.comb'!$A:$B,2,FALSE),F1395)</f>
        <v>17.649999999999999</v>
      </c>
      <c r="H1395" t="str">
        <f>IFERROR(VLOOKUP(G1395,compounds!$A:$D,4,FALSE),"")</f>
        <v/>
      </c>
      <c r="I1395">
        <v>73695988</v>
      </c>
      <c r="J1395" s="4">
        <f t="shared" si="88"/>
        <v>59814231</v>
      </c>
      <c r="K1395" s="4">
        <f>VLOOKUP($C1395,rosie!$B$7:$D$380,2,FALSE)</f>
        <v>20.04</v>
      </c>
      <c r="L1395" s="4">
        <f>VLOOKUP(C1395,rosie!$B$7:$F$66,5,FALSE)</f>
        <v>4.07</v>
      </c>
      <c r="M1395" s="4">
        <f>VLOOKUP($C1395,rosie!$B$7:$D$380,3,FALSE)</f>
        <v>0</v>
      </c>
      <c r="N1395" s="4" t="str">
        <f>VLOOKUP($C1395,rosie!$B$7:$E$380,4,FALSE)</f>
        <v>f</v>
      </c>
      <c r="O1395" s="4">
        <f t="shared" si="91"/>
        <v>0.92221644820060744</v>
      </c>
      <c r="P1395" s="4">
        <f>VLOOKUP(A1395,RESULTS!$A:$M,13,FALSE)</f>
        <v>2</v>
      </c>
      <c r="Q1395" s="4">
        <v>2</v>
      </c>
      <c r="R1395" s="4" t="str">
        <f>IF(VLOOKUP(C1395,rosie!B:J,8,FALSE)=0,"x_x_x_x",VLOOKUP(C1395,rosie!B:J,8,FALSE))</f>
        <v>3_6_6_2023</v>
      </c>
    </row>
    <row r="1396" spans="1:18" x14ac:dyDescent="0.2">
      <c r="A1396" t="s">
        <v>244</v>
      </c>
      <c r="C1396">
        <f t="shared" si="89"/>
        <v>222</v>
      </c>
      <c r="D1396" t="str">
        <f t="shared" si="90"/>
        <v>222 (0)</v>
      </c>
      <c r="E1396">
        <v>18.181000000000001</v>
      </c>
      <c r="F1396">
        <f t="shared" si="92"/>
        <v>18.18</v>
      </c>
      <c r="G1396">
        <f>IFERROR(VLOOKUP(F1396,'rt.comb'!$A:$B,2,FALSE),F1396)</f>
        <v>18.18</v>
      </c>
      <c r="H1396" t="str">
        <f>IFERROR(VLOOKUP(G1396,compounds!$A:$D,4,FALSE),"")</f>
        <v>methylacetophenone</v>
      </c>
      <c r="I1396">
        <v>90698040</v>
      </c>
      <c r="J1396" s="4">
        <f t="shared" si="88"/>
        <v>59814231</v>
      </c>
      <c r="K1396" s="4">
        <f>VLOOKUP($C1396,rosie!$B$7:$D$380,2,FALSE)</f>
        <v>20.04</v>
      </c>
      <c r="L1396" s="4">
        <f>VLOOKUP(C1396,rosie!$B$7:$F$66,5,FALSE)</f>
        <v>4.07</v>
      </c>
      <c r="M1396" s="4">
        <f>VLOOKUP($C1396,rosie!$B$7:$D$380,3,FALSE)</f>
        <v>0</v>
      </c>
      <c r="N1396" s="4" t="str">
        <f>VLOOKUP($C1396,rosie!$B$7:$E$380,4,FALSE)</f>
        <v>f</v>
      </c>
      <c r="O1396" s="4">
        <f t="shared" si="91"/>
        <v>1.1349766327517938</v>
      </c>
      <c r="P1396" s="4">
        <f>VLOOKUP(A1396,RESULTS!$A:$M,13,FALSE)</f>
        <v>2</v>
      </c>
      <c r="Q1396" s="4">
        <v>2</v>
      </c>
      <c r="R1396" s="4" t="str">
        <f>IF(VLOOKUP(C1396,rosie!B:J,8,FALSE)=0,"x_x_x_x",VLOOKUP(C1396,rosie!B:J,8,FALSE))</f>
        <v>3_6_6_2023</v>
      </c>
    </row>
    <row r="1397" spans="1:18" x14ac:dyDescent="0.2">
      <c r="A1397" t="s">
        <v>244</v>
      </c>
      <c r="C1397">
        <f t="shared" si="89"/>
        <v>222</v>
      </c>
      <c r="D1397" t="str">
        <f t="shared" si="90"/>
        <v>222 (0)</v>
      </c>
      <c r="E1397">
        <v>18.427</v>
      </c>
      <c r="F1397">
        <f t="shared" si="92"/>
        <v>18.43</v>
      </c>
      <c r="G1397">
        <f>IFERROR(VLOOKUP(F1397,'rt.comb'!$A:$B,2,FALSE),F1397)</f>
        <v>18.43</v>
      </c>
      <c r="H1397" t="str">
        <f>IFERROR(VLOOKUP(G1397,compounds!$A:$D,4,FALSE),"")</f>
        <v/>
      </c>
      <c r="I1397">
        <v>32175931</v>
      </c>
      <c r="J1397" s="4">
        <f t="shared" si="88"/>
        <v>59814231</v>
      </c>
      <c r="K1397" s="4">
        <f>VLOOKUP($C1397,rosie!$B$7:$D$380,2,FALSE)</f>
        <v>20.04</v>
      </c>
      <c r="L1397" s="4">
        <f>VLOOKUP(C1397,rosie!$B$7:$F$66,5,FALSE)</f>
        <v>4.07</v>
      </c>
      <c r="M1397" s="4">
        <f>VLOOKUP($C1397,rosie!$B$7:$D$380,3,FALSE)</f>
        <v>0</v>
      </c>
      <c r="N1397" s="4" t="str">
        <f>VLOOKUP($C1397,rosie!$B$7:$E$380,4,FALSE)</f>
        <v>f</v>
      </c>
      <c r="O1397" s="4">
        <f t="shared" si="91"/>
        <v>0.40264298789735764</v>
      </c>
      <c r="P1397" s="4">
        <f>VLOOKUP(A1397,RESULTS!$A:$M,13,FALSE)</f>
        <v>2</v>
      </c>
      <c r="Q1397" s="4">
        <v>2</v>
      </c>
      <c r="R1397" s="4" t="str">
        <f>IF(VLOOKUP(C1397,rosie!B:J,8,FALSE)=0,"x_x_x_x",VLOOKUP(C1397,rosie!B:J,8,FALSE))</f>
        <v>3_6_6_2023</v>
      </c>
    </row>
    <row r="1398" spans="1:18" x14ac:dyDescent="0.2">
      <c r="A1398" t="s">
        <v>244</v>
      </c>
      <c r="C1398">
        <f t="shared" si="89"/>
        <v>222</v>
      </c>
      <c r="D1398" t="str">
        <f t="shared" si="90"/>
        <v>222 (0)</v>
      </c>
      <c r="E1398">
        <v>18.504999999999999</v>
      </c>
      <c r="F1398">
        <f t="shared" si="92"/>
        <v>18.510000000000002</v>
      </c>
      <c r="G1398">
        <f>IFERROR(VLOOKUP(F1398,'rt.comb'!$A:$B,2,FALSE),F1398)</f>
        <v>18.510000000000002</v>
      </c>
      <c r="H1398" t="str">
        <f>IFERROR(VLOOKUP(G1398,compounds!$A:$D,4,FALSE),"")</f>
        <v/>
      </c>
      <c r="I1398">
        <v>28902184</v>
      </c>
      <c r="J1398" s="4">
        <f t="shared" si="88"/>
        <v>59814231</v>
      </c>
      <c r="K1398" s="4">
        <f>VLOOKUP($C1398,rosie!$B$7:$D$380,2,FALSE)</f>
        <v>20.04</v>
      </c>
      <c r="L1398" s="4">
        <f>VLOOKUP(C1398,rosie!$B$7:$F$66,5,FALSE)</f>
        <v>4.07</v>
      </c>
      <c r="M1398" s="4">
        <f>VLOOKUP($C1398,rosie!$B$7:$D$380,3,FALSE)</f>
        <v>0</v>
      </c>
      <c r="N1398" s="4" t="str">
        <f>VLOOKUP($C1398,rosie!$B$7:$E$380,4,FALSE)</f>
        <v>f</v>
      </c>
      <c r="O1398" s="4">
        <f t="shared" si="91"/>
        <v>0.36167599074349099</v>
      </c>
      <c r="P1398" s="4">
        <f>VLOOKUP(A1398,RESULTS!$A:$M,13,FALSE)</f>
        <v>2</v>
      </c>
      <c r="Q1398" s="4">
        <v>2</v>
      </c>
      <c r="R1398" s="4" t="str">
        <f>IF(VLOOKUP(C1398,rosie!B:J,8,FALSE)=0,"x_x_x_x",VLOOKUP(C1398,rosie!B:J,8,FALSE))</f>
        <v>3_6_6_2023</v>
      </c>
    </row>
    <row r="1399" spans="1:18" x14ac:dyDescent="0.2">
      <c r="A1399" t="s">
        <v>244</v>
      </c>
      <c r="C1399">
        <f t="shared" si="89"/>
        <v>222</v>
      </c>
      <c r="D1399" t="str">
        <f t="shared" si="90"/>
        <v>222 (0)</v>
      </c>
      <c r="E1399">
        <v>18.693999999999999</v>
      </c>
      <c r="F1399">
        <f t="shared" si="92"/>
        <v>18.690000000000001</v>
      </c>
      <c r="G1399">
        <f>IFERROR(VLOOKUP(F1399,'rt.comb'!$A:$B,2,FALSE),F1399)</f>
        <v>18.690000000000001</v>
      </c>
      <c r="H1399" t="str">
        <f>IFERROR(VLOOKUP(G1399,compounds!$A:$D,4,FALSE),"")</f>
        <v/>
      </c>
      <c r="I1399">
        <v>82339007</v>
      </c>
      <c r="J1399" s="4">
        <f t="shared" si="88"/>
        <v>59814231</v>
      </c>
      <c r="K1399" s="4">
        <f>VLOOKUP($C1399,rosie!$B$7:$D$380,2,FALSE)</f>
        <v>20.04</v>
      </c>
      <c r="L1399" s="4">
        <f>VLOOKUP(C1399,rosie!$B$7:$F$66,5,FALSE)</f>
        <v>4.07</v>
      </c>
      <c r="M1399" s="4">
        <f>VLOOKUP($C1399,rosie!$B$7:$D$380,3,FALSE)</f>
        <v>0</v>
      </c>
      <c r="N1399" s="4" t="str">
        <f>VLOOKUP($C1399,rosie!$B$7:$E$380,4,FALSE)</f>
        <v>f</v>
      </c>
      <c r="O1399" s="4">
        <f t="shared" si="91"/>
        <v>1.0303734116965084</v>
      </c>
      <c r="P1399" s="4">
        <f>VLOOKUP(A1399,RESULTS!$A:$M,13,FALSE)</f>
        <v>2</v>
      </c>
      <c r="Q1399" s="4">
        <v>2</v>
      </c>
      <c r="R1399" s="4" t="str">
        <f>IF(VLOOKUP(C1399,rosie!B:J,8,FALSE)=0,"x_x_x_x",VLOOKUP(C1399,rosie!B:J,8,FALSE))</f>
        <v>3_6_6_2023</v>
      </c>
    </row>
    <row r="1400" spans="1:18" x14ac:dyDescent="0.2">
      <c r="A1400" t="s">
        <v>244</v>
      </c>
      <c r="C1400">
        <f t="shared" si="89"/>
        <v>222</v>
      </c>
      <c r="D1400" t="str">
        <f t="shared" si="90"/>
        <v>222 (0)</v>
      </c>
      <c r="E1400">
        <v>18.963999999999999</v>
      </c>
      <c r="F1400">
        <f t="shared" si="92"/>
        <v>18.96</v>
      </c>
      <c r="G1400">
        <f>IFERROR(VLOOKUP(F1400,'rt.comb'!$A:$B,2,FALSE),F1400)</f>
        <v>18.96</v>
      </c>
      <c r="H1400" t="str">
        <f>IFERROR(VLOOKUP(G1400,compounds!$A:$D,4,FALSE),"")</f>
        <v/>
      </c>
      <c r="I1400">
        <v>83221939</v>
      </c>
      <c r="J1400" s="4">
        <f t="shared" si="88"/>
        <v>59814231</v>
      </c>
      <c r="K1400" s="4">
        <f>VLOOKUP($C1400,rosie!$B$7:$D$380,2,FALSE)</f>
        <v>20.04</v>
      </c>
      <c r="L1400" s="4">
        <f>VLOOKUP(C1400,rosie!$B$7:$F$66,5,FALSE)</f>
        <v>4.07</v>
      </c>
      <c r="M1400" s="4">
        <f>VLOOKUP($C1400,rosie!$B$7:$D$380,3,FALSE)</f>
        <v>0</v>
      </c>
      <c r="N1400" s="4" t="str">
        <f>VLOOKUP($C1400,rosie!$B$7:$E$380,4,FALSE)</f>
        <v>f</v>
      </c>
      <c r="O1400" s="4">
        <f t="shared" si="91"/>
        <v>1.0414222412887335</v>
      </c>
      <c r="P1400" s="4">
        <f>VLOOKUP(A1400,RESULTS!$A:$M,13,FALSE)</f>
        <v>2</v>
      </c>
      <c r="Q1400" s="4">
        <v>2</v>
      </c>
      <c r="R1400" s="4" t="str">
        <f>IF(VLOOKUP(C1400,rosie!B:J,8,FALSE)=0,"x_x_x_x",VLOOKUP(C1400,rosie!B:J,8,FALSE))</f>
        <v>3_6_6_2023</v>
      </c>
    </row>
    <row r="1401" spans="1:18" x14ac:dyDescent="0.2">
      <c r="A1401" t="s">
        <v>244</v>
      </c>
      <c r="C1401">
        <f t="shared" si="89"/>
        <v>222</v>
      </c>
      <c r="D1401" t="str">
        <f t="shared" si="90"/>
        <v>222 (0)</v>
      </c>
      <c r="E1401">
        <v>19.097999999999999</v>
      </c>
      <c r="F1401">
        <f t="shared" si="92"/>
        <v>19.100000000000001</v>
      </c>
      <c r="G1401">
        <f>IFERROR(VLOOKUP(F1401,'rt.comb'!$A:$B,2,FALSE),F1401)</f>
        <v>19.100000000000001</v>
      </c>
      <c r="H1401" t="str">
        <f>IFERROR(VLOOKUP(G1401,compounds!$A:$D,4,FALSE),"")</f>
        <v/>
      </c>
      <c r="I1401">
        <v>30591281</v>
      </c>
      <c r="J1401" s="4">
        <f t="shared" si="88"/>
        <v>59814231</v>
      </c>
      <c r="K1401" s="4">
        <f>VLOOKUP($C1401,rosie!$B$7:$D$380,2,FALSE)</f>
        <v>20.04</v>
      </c>
      <c r="L1401" s="4">
        <f>VLOOKUP(C1401,rosie!$B$7:$F$66,5,FALSE)</f>
        <v>4.07</v>
      </c>
      <c r="M1401" s="4">
        <f>VLOOKUP($C1401,rosie!$B$7:$D$380,3,FALSE)</f>
        <v>0</v>
      </c>
      <c r="N1401" s="4" t="str">
        <f>VLOOKUP($C1401,rosie!$B$7:$E$380,4,FALSE)</f>
        <v>f</v>
      </c>
      <c r="O1401" s="4">
        <f t="shared" si="91"/>
        <v>0.38281300346671149</v>
      </c>
      <c r="P1401" s="4">
        <f>VLOOKUP(A1401,RESULTS!$A:$M,13,FALSE)</f>
        <v>2</v>
      </c>
      <c r="Q1401" s="4">
        <v>2</v>
      </c>
      <c r="R1401" s="4" t="str">
        <f>IF(VLOOKUP(C1401,rosie!B:J,8,FALSE)=0,"x_x_x_x",VLOOKUP(C1401,rosie!B:J,8,FALSE))</f>
        <v>3_6_6_2023</v>
      </c>
    </row>
    <row r="1402" spans="1:18" x14ac:dyDescent="0.2">
      <c r="A1402" t="s">
        <v>244</v>
      </c>
      <c r="C1402">
        <f t="shared" si="89"/>
        <v>222</v>
      </c>
      <c r="D1402" t="str">
        <f t="shared" si="90"/>
        <v>222 (0)</v>
      </c>
      <c r="E1402">
        <v>19.399000000000001</v>
      </c>
      <c r="F1402">
        <f t="shared" si="92"/>
        <v>19.399999999999999</v>
      </c>
      <c r="G1402">
        <f>IFERROR(VLOOKUP(F1402,'rt.comb'!$A:$B,2,FALSE),F1402)</f>
        <v>19.399999999999999</v>
      </c>
      <c r="H1402" t="str">
        <f>IFERROR(VLOOKUP(G1402,compounds!$A:$D,4,FALSE),"")</f>
        <v>undecanal_c</v>
      </c>
      <c r="I1402">
        <v>35620015</v>
      </c>
      <c r="J1402" s="4">
        <f t="shared" si="88"/>
        <v>59814231</v>
      </c>
      <c r="K1402" s="4">
        <f>VLOOKUP($C1402,rosie!$B$7:$D$380,2,FALSE)</f>
        <v>20.04</v>
      </c>
      <c r="L1402" s="4">
        <f>VLOOKUP(C1402,rosie!$B$7:$F$66,5,FALSE)</f>
        <v>4.07</v>
      </c>
      <c r="M1402" s="4">
        <f>VLOOKUP($C1402,rosie!$B$7:$D$380,3,FALSE)</f>
        <v>0</v>
      </c>
      <c r="N1402" s="4" t="str">
        <f>VLOOKUP($C1402,rosie!$B$7:$E$380,4,FALSE)</f>
        <v>f</v>
      </c>
      <c r="O1402" s="4">
        <f t="shared" si="91"/>
        <v>0.44574154726241483</v>
      </c>
      <c r="P1402" s="4">
        <f>VLOOKUP(A1402,RESULTS!$A:$M,13,FALSE)</f>
        <v>2</v>
      </c>
      <c r="Q1402" s="4">
        <v>2</v>
      </c>
      <c r="R1402" s="4" t="str">
        <f>IF(VLOOKUP(C1402,rosie!B:J,8,FALSE)=0,"x_x_x_x",VLOOKUP(C1402,rosie!B:J,8,FALSE))</f>
        <v>3_6_6_2023</v>
      </c>
    </row>
    <row r="1403" spans="1:18" x14ac:dyDescent="0.2">
      <c r="A1403" t="s">
        <v>244</v>
      </c>
      <c r="C1403">
        <f t="shared" si="89"/>
        <v>222</v>
      </c>
      <c r="D1403" t="str">
        <f t="shared" si="90"/>
        <v>222 (0)</v>
      </c>
      <c r="E1403">
        <v>19.504999999999999</v>
      </c>
      <c r="F1403">
        <f t="shared" si="92"/>
        <v>19.510000000000002</v>
      </c>
      <c r="G1403">
        <f>IFERROR(VLOOKUP(F1403,'rt.comb'!$A:$B,2,FALSE),F1403)</f>
        <v>19.5</v>
      </c>
      <c r="H1403" t="str">
        <f>IFERROR(VLOOKUP(G1403,compounds!$A:$D,4,FALSE),"")</f>
        <v>standard</v>
      </c>
      <c r="I1403">
        <v>59814231</v>
      </c>
      <c r="J1403" s="4">
        <f t="shared" si="88"/>
        <v>59814231</v>
      </c>
      <c r="K1403" s="4">
        <f>VLOOKUP($C1403,rosie!$B$7:$D$380,2,FALSE)</f>
        <v>20.04</v>
      </c>
      <c r="L1403" s="4">
        <f>VLOOKUP(C1403,rosie!$B$7:$F$66,5,FALSE)</f>
        <v>4.07</v>
      </c>
      <c r="M1403" s="4">
        <f>VLOOKUP($C1403,rosie!$B$7:$D$380,3,FALSE)</f>
        <v>0</v>
      </c>
      <c r="N1403" s="4" t="str">
        <f>VLOOKUP($C1403,rosie!$B$7:$E$380,4,FALSE)</f>
        <v>f</v>
      </c>
      <c r="O1403" s="4">
        <f t="shared" si="91"/>
        <v>0.74850299401197617</v>
      </c>
      <c r="P1403" s="4">
        <f>VLOOKUP(A1403,RESULTS!$A:$M,13,FALSE)</f>
        <v>2</v>
      </c>
      <c r="Q1403" s="4">
        <v>2</v>
      </c>
      <c r="R1403" s="4" t="str">
        <f>IF(VLOOKUP(C1403,rosie!B:J,8,FALSE)=0,"x_x_x_x",VLOOKUP(C1403,rosie!B:J,8,FALSE))</f>
        <v>3_6_6_2023</v>
      </c>
    </row>
    <row r="1404" spans="1:18" x14ac:dyDescent="0.2">
      <c r="A1404" t="s">
        <v>244</v>
      </c>
      <c r="C1404">
        <f t="shared" si="89"/>
        <v>222</v>
      </c>
      <c r="D1404" t="str">
        <f t="shared" si="90"/>
        <v>222 (0)</v>
      </c>
      <c r="E1404">
        <v>20.129000000000001</v>
      </c>
      <c r="F1404">
        <f t="shared" si="92"/>
        <v>20.13</v>
      </c>
      <c r="G1404">
        <f>IFERROR(VLOOKUP(F1404,'rt.comb'!$A:$B,2,FALSE),F1404)</f>
        <v>20.13</v>
      </c>
      <c r="H1404" t="str">
        <f>IFERROR(VLOOKUP(G1404,compounds!$A:$D,4,FALSE),"")</f>
        <v/>
      </c>
      <c r="I1404">
        <v>23175931</v>
      </c>
      <c r="J1404" s="4">
        <f t="shared" si="88"/>
        <v>59814231</v>
      </c>
      <c r="K1404" s="4">
        <f>VLOOKUP($C1404,rosie!$B$7:$D$380,2,FALSE)</f>
        <v>20.04</v>
      </c>
      <c r="L1404" s="4">
        <f>VLOOKUP(C1404,rosie!$B$7:$F$66,5,FALSE)</f>
        <v>4.07</v>
      </c>
      <c r="M1404" s="4">
        <f>VLOOKUP($C1404,rosie!$B$7:$D$380,3,FALSE)</f>
        <v>0</v>
      </c>
      <c r="N1404" s="4" t="str">
        <f>VLOOKUP($C1404,rosie!$B$7:$E$380,4,FALSE)</f>
        <v>f</v>
      </c>
      <c r="O1404" s="4">
        <f t="shared" si="91"/>
        <v>0.29001883753240887</v>
      </c>
      <c r="P1404" s="4">
        <f>VLOOKUP(A1404,RESULTS!$A:$M,13,FALSE)</f>
        <v>2</v>
      </c>
      <c r="Q1404" s="4">
        <v>2</v>
      </c>
      <c r="R1404" s="4" t="str">
        <f>IF(VLOOKUP(C1404,rosie!B:J,8,FALSE)=0,"x_x_x_x",VLOOKUP(C1404,rosie!B:J,8,FALSE))</f>
        <v>3_6_6_2023</v>
      </c>
    </row>
    <row r="1405" spans="1:18" x14ac:dyDescent="0.2">
      <c r="A1405" t="s">
        <v>244</v>
      </c>
      <c r="C1405">
        <f t="shared" si="89"/>
        <v>222</v>
      </c>
      <c r="D1405" t="str">
        <f t="shared" si="90"/>
        <v>222 (0)</v>
      </c>
      <c r="E1405">
        <v>20.254999999999999</v>
      </c>
      <c r="F1405">
        <f t="shared" si="92"/>
        <v>20.260000000000002</v>
      </c>
      <c r="G1405">
        <f>IFERROR(VLOOKUP(F1405,'rt.comb'!$A:$B,2,FALSE),F1405)</f>
        <v>20.260000000000002</v>
      </c>
      <c r="H1405" t="str">
        <f>IFERROR(VLOOKUP(G1405,compounds!$A:$D,4,FALSE),"")</f>
        <v/>
      </c>
      <c r="I1405">
        <v>99636362</v>
      </c>
      <c r="J1405" s="4">
        <f t="shared" si="88"/>
        <v>59814231</v>
      </c>
      <c r="K1405" s="4">
        <f>VLOOKUP($C1405,rosie!$B$7:$D$380,2,FALSE)</f>
        <v>20.04</v>
      </c>
      <c r="L1405" s="4">
        <f>VLOOKUP(C1405,rosie!$B$7:$F$66,5,FALSE)</f>
        <v>4.07</v>
      </c>
      <c r="M1405" s="4">
        <f>VLOOKUP($C1405,rosie!$B$7:$D$380,3,FALSE)</f>
        <v>0</v>
      </c>
      <c r="N1405" s="4" t="str">
        <f>VLOOKUP($C1405,rosie!$B$7:$E$380,4,FALSE)</f>
        <v>f</v>
      </c>
      <c r="O1405" s="4">
        <f t="shared" si="91"/>
        <v>1.2468289573004974</v>
      </c>
      <c r="P1405" s="4">
        <f>VLOOKUP(A1405,RESULTS!$A:$M,13,FALSE)</f>
        <v>2</v>
      </c>
      <c r="Q1405" s="4">
        <v>2</v>
      </c>
      <c r="R1405" s="4" t="str">
        <f>IF(VLOOKUP(C1405,rosie!B:J,8,FALSE)=0,"x_x_x_x",VLOOKUP(C1405,rosie!B:J,8,FALSE))</f>
        <v>3_6_6_2023</v>
      </c>
    </row>
    <row r="1406" spans="1:18" x14ac:dyDescent="0.2">
      <c r="A1406" t="s">
        <v>244</v>
      </c>
      <c r="C1406">
        <f t="shared" si="89"/>
        <v>222</v>
      </c>
      <c r="D1406" t="str">
        <f t="shared" si="90"/>
        <v>222 (0)</v>
      </c>
      <c r="E1406">
        <v>21.838000000000001</v>
      </c>
      <c r="F1406">
        <f t="shared" si="92"/>
        <v>21.84</v>
      </c>
      <c r="G1406">
        <f>IFERROR(VLOOKUP(F1406,'rt.comb'!$A:$B,2,FALSE),F1406)</f>
        <v>21.84</v>
      </c>
      <c r="H1406" t="str">
        <f>IFERROR(VLOOKUP(G1406,compounds!$A:$D,4,FALSE),"")</f>
        <v>tetradecane</v>
      </c>
      <c r="I1406">
        <v>17082263</v>
      </c>
      <c r="J1406" s="4">
        <f t="shared" si="88"/>
        <v>59814231</v>
      </c>
      <c r="K1406" s="4">
        <f>VLOOKUP($C1406,rosie!$B$7:$D$380,2,FALSE)</f>
        <v>20.04</v>
      </c>
      <c r="L1406" s="4">
        <f>VLOOKUP(C1406,rosie!$B$7:$F$66,5,FALSE)</f>
        <v>4.07</v>
      </c>
      <c r="M1406" s="4">
        <f>VLOOKUP($C1406,rosie!$B$7:$D$380,3,FALSE)</f>
        <v>0</v>
      </c>
      <c r="N1406" s="4" t="str">
        <f>VLOOKUP($C1406,rosie!$B$7:$E$380,4,FALSE)</f>
        <v>f</v>
      </c>
      <c r="O1406" s="4">
        <f t="shared" si="91"/>
        <v>0.21376392852062248</v>
      </c>
      <c r="P1406" s="4">
        <f>VLOOKUP(A1406,RESULTS!$A:$M,13,FALSE)</f>
        <v>2</v>
      </c>
      <c r="Q1406" s="4">
        <v>2</v>
      </c>
      <c r="R1406" s="4" t="str">
        <f>IF(VLOOKUP(C1406,rosie!B:J,8,FALSE)=0,"x_x_x_x",VLOOKUP(C1406,rosie!B:J,8,FALSE))</f>
        <v>3_6_6_2023</v>
      </c>
    </row>
    <row r="1407" spans="1:18" x14ac:dyDescent="0.2">
      <c r="A1407" t="s">
        <v>244</v>
      </c>
      <c r="C1407">
        <f t="shared" si="89"/>
        <v>222</v>
      </c>
      <c r="D1407" t="str">
        <f t="shared" si="90"/>
        <v>222 (0)</v>
      </c>
      <c r="E1407">
        <v>22.033999999999999</v>
      </c>
      <c r="F1407">
        <f t="shared" si="92"/>
        <v>22.03</v>
      </c>
      <c r="G1407">
        <f>IFERROR(VLOOKUP(F1407,'rt.comb'!$A:$B,2,FALSE),F1407)</f>
        <v>22.03</v>
      </c>
      <c r="H1407" t="str">
        <f>IFERROR(VLOOKUP(G1407,compounds!$A:$D,4,FALSE),"")</f>
        <v/>
      </c>
      <c r="I1407">
        <v>62126910</v>
      </c>
      <c r="J1407" s="4">
        <f t="shared" si="88"/>
        <v>59814231</v>
      </c>
      <c r="K1407" s="4">
        <f>VLOOKUP($C1407,rosie!$B$7:$D$380,2,FALSE)</f>
        <v>20.04</v>
      </c>
      <c r="L1407" s="4">
        <f>VLOOKUP(C1407,rosie!$B$7:$F$66,5,FALSE)</f>
        <v>4.07</v>
      </c>
      <c r="M1407" s="4">
        <f>VLOOKUP($C1407,rosie!$B$7:$D$380,3,FALSE)</f>
        <v>0</v>
      </c>
      <c r="N1407" s="4" t="str">
        <f>VLOOKUP($C1407,rosie!$B$7:$E$380,4,FALSE)</f>
        <v>f</v>
      </c>
      <c r="O1407" s="4">
        <f t="shared" si="91"/>
        <v>0.77744338372773836</v>
      </c>
      <c r="P1407" s="4">
        <f>VLOOKUP(A1407,RESULTS!$A:$M,13,FALSE)</f>
        <v>2</v>
      </c>
      <c r="Q1407" s="4">
        <v>2</v>
      </c>
      <c r="R1407" s="4" t="str">
        <f>IF(VLOOKUP(C1407,rosie!B:J,8,FALSE)=0,"x_x_x_x",VLOOKUP(C1407,rosie!B:J,8,FALSE))</f>
        <v>3_6_6_2023</v>
      </c>
    </row>
    <row r="1408" spans="1:18" x14ac:dyDescent="0.2">
      <c r="A1408" t="s">
        <v>244</v>
      </c>
      <c r="C1408">
        <f t="shared" si="89"/>
        <v>222</v>
      </c>
      <c r="D1408" t="str">
        <f t="shared" si="90"/>
        <v>222 (0)</v>
      </c>
      <c r="E1408">
        <v>22.294</v>
      </c>
      <c r="F1408">
        <f t="shared" si="92"/>
        <v>22.29</v>
      </c>
      <c r="G1408">
        <f>IFERROR(VLOOKUP(F1408,'rt.comb'!$A:$B,2,FALSE),F1408)</f>
        <v>22.29</v>
      </c>
      <c r="H1408" t="str">
        <f>IFERROR(VLOOKUP(G1408,compounds!$A:$D,4,FALSE),"")</f>
        <v>tetramethyldiol</v>
      </c>
      <c r="I1408">
        <v>130035080</v>
      </c>
      <c r="J1408" s="4">
        <f t="shared" si="88"/>
        <v>59814231</v>
      </c>
      <c r="K1408" s="4">
        <f>VLOOKUP($C1408,rosie!$B$7:$D$380,2,FALSE)</f>
        <v>20.04</v>
      </c>
      <c r="L1408" s="4">
        <f>VLOOKUP(C1408,rosie!$B$7:$F$66,5,FALSE)</f>
        <v>4.07</v>
      </c>
      <c r="M1408" s="4">
        <f>VLOOKUP($C1408,rosie!$B$7:$D$380,3,FALSE)</f>
        <v>0</v>
      </c>
      <c r="N1408" s="4" t="str">
        <f>VLOOKUP($C1408,rosie!$B$7:$E$380,4,FALSE)</f>
        <v>f</v>
      </c>
      <c r="O1408" s="4">
        <f t="shared" si="91"/>
        <v>1.6272322669597949</v>
      </c>
      <c r="P1408" s="4">
        <f>VLOOKUP(A1408,RESULTS!$A:$M,13,FALSE)</f>
        <v>2</v>
      </c>
      <c r="Q1408" s="4">
        <v>2</v>
      </c>
      <c r="R1408" s="4" t="str">
        <f>IF(VLOOKUP(C1408,rosie!B:J,8,FALSE)=0,"x_x_x_x",VLOOKUP(C1408,rosie!B:J,8,FALSE))</f>
        <v>3_6_6_2023</v>
      </c>
    </row>
    <row r="1409" spans="1:18" x14ac:dyDescent="0.2">
      <c r="A1409" t="s">
        <v>244</v>
      </c>
      <c r="C1409">
        <f t="shared" si="89"/>
        <v>222</v>
      </c>
      <c r="D1409" t="str">
        <f t="shared" si="90"/>
        <v>222 (0)</v>
      </c>
      <c r="E1409">
        <v>22.591000000000001</v>
      </c>
      <c r="F1409">
        <f t="shared" si="92"/>
        <v>22.59</v>
      </c>
      <c r="G1409">
        <f>IFERROR(VLOOKUP(F1409,'rt.comb'!$A:$B,2,FALSE),F1409)</f>
        <v>22.59</v>
      </c>
      <c r="H1409" t="str">
        <f>IFERROR(VLOOKUP(G1409,compounds!$A:$D,4,FALSE),"")</f>
        <v/>
      </c>
      <c r="I1409">
        <v>34007089</v>
      </c>
      <c r="J1409" s="4">
        <f t="shared" si="88"/>
        <v>59814231</v>
      </c>
      <c r="K1409" s="4">
        <f>VLOOKUP($C1409,rosie!$B$7:$D$380,2,FALSE)</f>
        <v>20.04</v>
      </c>
      <c r="L1409" s="4">
        <f>VLOOKUP(C1409,rosie!$B$7:$F$66,5,FALSE)</f>
        <v>4.07</v>
      </c>
      <c r="M1409" s="4">
        <f>VLOOKUP($C1409,rosie!$B$7:$D$380,3,FALSE)</f>
        <v>0</v>
      </c>
      <c r="N1409" s="4" t="str">
        <f>VLOOKUP($C1409,rosie!$B$7:$E$380,4,FALSE)</f>
        <v>f</v>
      </c>
      <c r="O1409" s="4">
        <f t="shared" si="91"/>
        <v>0.42555772277891096</v>
      </c>
      <c r="P1409" s="4">
        <f>VLOOKUP(A1409,RESULTS!$A:$M,13,FALSE)</f>
        <v>2</v>
      </c>
      <c r="Q1409" s="4">
        <v>2</v>
      </c>
      <c r="R1409" s="4" t="str">
        <f>IF(VLOOKUP(C1409,rosie!B:J,8,FALSE)=0,"x_x_x_x",VLOOKUP(C1409,rosie!B:J,8,FALSE))</f>
        <v>3_6_6_2023</v>
      </c>
    </row>
    <row r="1410" spans="1:18" x14ac:dyDescent="0.2">
      <c r="A1410" t="s">
        <v>244</v>
      </c>
      <c r="C1410">
        <f t="shared" si="89"/>
        <v>222</v>
      </c>
      <c r="D1410" t="str">
        <f t="shared" si="90"/>
        <v>222 (0)</v>
      </c>
      <c r="E1410">
        <v>22.7</v>
      </c>
      <c r="F1410">
        <f t="shared" si="92"/>
        <v>22.7</v>
      </c>
      <c r="G1410">
        <f>IFERROR(VLOOKUP(F1410,'rt.comb'!$A:$B,2,FALSE),F1410)</f>
        <v>22.7</v>
      </c>
      <c r="H1410" t="str">
        <f>IFERROR(VLOOKUP(G1410,compounds!$A:$D,4,FALSE),"")</f>
        <v/>
      </c>
      <c r="I1410">
        <v>32494547</v>
      </c>
      <c r="J1410" s="4">
        <f t="shared" ref="J1410:J1473" si="93">SUMIFS($I:$I,$A:$A,A1410,G:G,19.5)</f>
        <v>59814231</v>
      </c>
      <c r="K1410" s="4">
        <f>VLOOKUP($C1410,rosie!$B$7:$D$380,2,FALSE)</f>
        <v>20.04</v>
      </c>
      <c r="L1410" s="4">
        <f>VLOOKUP(C1410,rosie!$B$7:$F$66,5,FALSE)</f>
        <v>4.07</v>
      </c>
      <c r="M1410" s="4">
        <f>VLOOKUP($C1410,rosie!$B$7:$D$380,3,FALSE)</f>
        <v>0</v>
      </c>
      <c r="N1410" s="4" t="str">
        <f>VLOOKUP($C1410,rosie!$B$7:$E$380,4,FALSE)</f>
        <v>f</v>
      </c>
      <c r="O1410" s="4">
        <f t="shared" si="91"/>
        <v>0.40663008304098869</v>
      </c>
      <c r="P1410" s="4">
        <f>VLOOKUP(A1410,RESULTS!$A:$M,13,FALSE)</f>
        <v>2</v>
      </c>
      <c r="Q1410" s="4">
        <v>2</v>
      </c>
      <c r="R1410" s="4" t="str">
        <f>IF(VLOOKUP(C1410,rosie!B:J,8,FALSE)=0,"x_x_x_x",VLOOKUP(C1410,rosie!B:J,8,FALSE))</f>
        <v>3_6_6_2023</v>
      </c>
    </row>
    <row r="1411" spans="1:18" x14ac:dyDescent="0.2">
      <c r="A1411" t="s">
        <v>244</v>
      </c>
      <c r="C1411">
        <f t="shared" ref="C1411:C1474" si="94">VALUE(IF(B1411="",LEFT(A1411,FIND("-",A1411)-1),B1411))</f>
        <v>222</v>
      </c>
      <c r="D1411" t="str">
        <f t="shared" ref="D1411:D1474" si="95">C1411&amp;" ("&amp;M1411&amp;")"</f>
        <v>222 (0)</v>
      </c>
      <c r="E1411">
        <v>22.800999999999998</v>
      </c>
      <c r="F1411">
        <f t="shared" si="92"/>
        <v>22.8</v>
      </c>
      <c r="G1411">
        <f>IFERROR(VLOOKUP(F1411,'rt.comb'!$A:$B,2,FALSE),F1411)</f>
        <v>22.8</v>
      </c>
      <c r="H1411" t="str">
        <f>IFERROR(VLOOKUP(G1411,compounds!$A:$D,4,FALSE),"")</f>
        <v/>
      </c>
      <c r="I1411">
        <v>14141911</v>
      </c>
      <c r="J1411" s="4">
        <f t="shared" si="93"/>
        <v>59814231</v>
      </c>
      <c r="K1411" s="4">
        <f>VLOOKUP($C1411,rosie!$B$7:$D$380,2,FALSE)</f>
        <v>20.04</v>
      </c>
      <c r="L1411" s="4">
        <f>VLOOKUP(C1411,rosie!$B$7:$F$66,5,FALSE)</f>
        <v>4.07</v>
      </c>
      <c r="M1411" s="4">
        <f>VLOOKUP($C1411,rosie!$B$7:$D$380,3,FALSE)</f>
        <v>0</v>
      </c>
      <c r="N1411" s="4" t="str">
        <f>VLOOKUP($C1411,rosie!$B$7:$E$380,4,FALSE)</f>
        <v>f</v>
      </c>
      <c r="O1411" s="4">
        <f t="shared" ref="O1411:O1474" si="96">IFERROR((30/J1411*I1411)/K1411/Q1411,0)</f>
        <v>0.17696896787908048</v>
      </c>
      <c r="P1411" s="4">
        <f>VLOOKUP(A1411,RESULTS!$A:$M,13,FALSE)</f>
        <v>2</v>
      </c>
      <c r="Q1411" s="4">
        <v>2</v>
      </c>
      <c r="R1411" s="4" t="str">
        <f>IF(VLOOKUP(C1411,rosie!B:J,8,FALSE)=0,"x_x_x_x",VLOOKUP(C1411,rosie!B:J,8,FALSE))</f>
        <v>3_6_6_2023</v>
      </c>
    </row>
    <row r="1412" spans="1:18" x14ac:dyDescent="0.2">
      <c r="A1412" t="s">
        <v>244</v>
      </c>
      <c r="C1412">
        <f t="shared" si="94"/>
        <v>222</v>
      </c>
      <c r="D1412" t="str">
        <f t="shared" si="95"/>
        <v>222 (0)</v>
      </c>
      <c r="E1412">
        <v>23.109000000000002</v>
      </c>
      <c r="F1412">
        <f t="shared" si="92"/>
        <v>23.11</v>
      </c>
      <c r="G1412">
        <f>IFERROR(VLOOKUP(F1412,'rt.comb'!$A:$B,2,FALSE),F1412)</f>
        <v>23.11</v>
      </c>
      <c r="H1412" t="str">
        <f>IFERROR(VLOOKUP(G1412,compounds!$A:$D,4,FALSE),"")</f>
        <v/>
      </c>
      <c r="I1412">
        <v>29267637</v>
      </c>
      <c r="J1412" s="4">
        <f t="shared" si="93"/>
        <v>59814231</v>
      </c>
      <c r="K1412" s="4">
        <f>VLOOKUP($C1412,rosie!$B$7:$D$380,2,FALSE)</f>
        <v>20.04</v>
      </c>
      <c r="L1412" s="4">
        <f>VLOOKUP(C1412,rosie!$B$7:$F$66,5,FALSE)</f>
        <v>4.07</v>
      </c>
      <c r="M1412" s="4">
        <f>VLOOKUP($C1412,rosie!$B$7:$D$380,3,FALSE)</f>
        <v>0</v>
      </c>
      <c r="N1412" s="4" t="str">
        <f>VLOOKUP($C1412,rosie!$B$7:$E$380,4,FALSE)</f>
        <v>f</v>
      </c>
      <c r="O1412" s="4">
        <f t="shared" si="96"/>
        <v>0.36624919447941562</v>
      </c>
      <c r="P1412" s="4">
        <f>VLOOKUP(A1412,RESULTS!$A:$M,13,FALSE)</f>
        <v>2</v>
      </c>
      <c r="Q1412" s="4">
        <v>2</v>
      </c>
      <c r="R1412" s="4" t="str">
        <f>IF(VLOOKUP(C1412,rosie!B:J,8,FALSE)=0,"x_x_x_x",VLOOKUP(C1412,rosie!B:J,8,FALSE))</f>
        <v>3_6_6_2023</v>
      </c>
    </row>
    <row r="1413" spans="1:18" x14ac:dyDescent="0.2">
      <c r="A1413" t="s">
        <v>244</v>
      </c>
      <c r="C1413">
        <f t="shared" si="94"/>
        <v>222</v>
      </c>
      <c r="D1413" t="str">
        <f t="shared" si="95"/>
        <v>222 (0)</v>
      </c>
      <c r="E1413">
        <v>23.315000000000001</v>
      </c>
      <c r="F1413">
        <f t="shared" si="92"/>
        <v>23.32</v>
      </c>
      <c r="G1413">
        <f>IFERROR(VLOOKUP(F1413,'rt.comb'!$A:$B,2,FALSE),F1413)</f>
        <v>23.32</v>
      </c>
      <c r="H1413" t="str">
        <f>IFERROR(VLOOKUP(G1413,compounds!$A:$D,4,FALSE),"")</f>
        <v/>
      </c>
      <c r="I1413">
        <v>76793493</v>
      </c>
      <c r="J1413" s="4">
        <f t="shared" si="93"/>
        <v>59814231</v>
      </c>
      <c r="K1413" s="4">
        <f>VLOOKUP($C1413,rosie!$B$7:$D$380,2,FALSE)</f>
        <v>20.04</v>
      </c>
      <c r="L1413" s="4">
        <f>VLOOKUP(C1413,rosie!$B$7:$F$66,5,FALSE)</f>
        <v>4.07</v>
      </c>
      <c r="M1413" s="4">
        <f>VLOOKUP($C1413,rosie!$B$7:$D$380,3,FALSE)</f>
        <v>0</v>
      </c>
      <c r="N1413" s="4" t="str">
        <f>VLOOKUP($C1413,rosie!$B$7:$E$380,4,FALSE)</f>
        <v>f</v>
      </c>
      <c r="O1413" s="4">
        <f t="shared" si="96"/>
        <v>0.96097798918684973</v>
      </c>
      <c r="P1413" s="4">
        <f>VLOOKUP(A1413,RESULTS!$A:$M,13,FALSE)</f>
        <v>2</v>
      </c>
      <c r="Q1413" s="4">
        <v>2</v>
      </c>
      <c r="R1413" s="4" t="str">
        <f>IF(VLOOKUP(C1413,rosie!B:J,8,FALSE)=0,"x_x_x_x",VLOOKUP(C1413,rosie!B:J,8,FALSE))</f>
        <v>3_6_6_2023</v>
      </c>
    </row>
    <row r="1414" spans="1:18" x14ac:dyDescent="0.2">
      <c r="A1414" t="s">
        <v>244</v>
      </c>
      <c r="C1414">
        <f t="shared" si="94"/>
        <v>222</v>
      </c>
      <c r="D1414" t="str">
        <f t="shared" si="95"/>
        <v>222 (0)</v>
      </c>
      <c r="E1414">
        <v>23.408000000000001</v>
      </c>
      <c r="F1414">
        <f t="shared" si="92"/>
        <v>23.41</v>
      </c>
      <c r="G1414">
        <f>IFERROR(VLOOKUP(F1414,'rt.comb'!$A:$B,2,FALSE),F1414)</f>
        <v>23.41</v>
      </c>
      <c r="H1414" t="str">
        <f>IFERROR(VLOOKUP(G1414,compounds!$A:$D,4,FALSE),"")</f>
        <v/>
      </c>
      <c r="I1414">
        <v>24444373</v>
      </c>
      <c r="J1414" s="4">
        <f t="shared" si="93"/>
        <v>59814231</v>
      </c>
      <c r="K1414" s="4">
        <f>VLOOKUP($C1414,rosie!$B$7:$D$380,2,FALSE)</f>
        <v>20.04</v>
      </c>
      <c r="L1414" s="4">
        <f>VLOOKUP(C1414,rosie!$B$7:$F$66,5,FALSE)</f>
        <v>4.07</v>
      </c>
      <c r="M1414" s="4">
        <f>VLOOKUP($C1414,rosie!$B$7:$D$380,3,FALSE)</f>
        <v>0</v>
      </c>
      <c r="N1414" s="4" t="str">
        <f>VLOOKUP($C1414,rosie!$B$7:$E$380,4,FALSE)</f>
        <v>f</v>
      </c>
      <c r="O1414" s="4">
        <f t="shared" si="96"/>
        <v>0.30589186003654395</v>
      </c>
      <c r="P1414" s="4">
        <f>VLOOKUP(A1414,RESULTS!$A:$M,13,FALSE)</f>
        <v>2</v>
      </c>
      <c r="Q1414" s="4">
        <v>2</v>
      </c>
      <c r="R1414" s="4" t="str">
        <f>IF(VLOOKUP(C1414,rosie!B:J,8,FALSE)=0,"x_x_x_x",VLOOKUP(C1414,rosie!B:J,8,FALSE))</f>
        <v>3_6_6_2023</v>
      </c>
    </row>
    <row r="1415" spans="1:18" x14ac:dyDescent="0.2">
      <c r="A1415" t="s">
        <v>244</v>
      </c>
      <c r="C1415">
        <f t="shared" si="94"/>
        <v>222</v>
      </c>
      <c r="D1415" t="str">
        <f t="shared" si="95"/>
        <v>222 (0)</v>
      </c>
      <c r="E1415">
        <v>23.54</v>
      </c>
      <c r="F1415">
        <f t="shared" si="92"/>
        <v>23.54</v>
      </c>
      <c r="G1415">
        <f>IFERROR(VLOOKUP(F1415,'rt.comb'!$A:$B,2,FALSE),F1415)</f>
        <v>23.54</v>
      </c>
      <c r="H1415" t="str">
        <f>IFERROR(VLOOKUP(G1415,compounds!$A:$D,4,FALSE),"")</f>
        <v/>
      </c>
      <c r="I1415">
        <v>49117570</v>
      </c>
      <c r="J1415" s="4">
        <f t="shared" si="93"/>
        <v>59814231</v>
      </c>
      <c r="K1415" s="4">
        <f>VLOOKUP($C1415,rosie!$B$7:$D$380,2,FALSE)</f>
        <v>20.04</v>
      </c>
      <c r="L1415" s="4">
        <f>VLOOKUP(C1415,rosie!$B$7:$F$66,5,FALSE)</f>
        <v>4.07</v>
      </c>
      <c r="M1415" s="4">
        <f>VLOOKUP($C1415,rosie!$B$7:$D$380,3,FALSE)</f>
        <v>0</v>
      </c>
      <c r="N1415" s="4" t="str">
        <f>VLOOKUP($C1415,rosie!$B$7:$E$380,4,FALSE)</f>
        <v>f</v>
      </c>
      <c r="O1415" s="4">
        <f t="shared" si="96"/>
        <v>0.61464717658232237</v>
      </c>
      <c r="P1415" s="4">
        <f>VLOOKUP(A1415,RESULTS!$A:$M,13,FALSE)</f>
        <v>2</v>
      </c>
      <c r="Q1415" s="4">
        <v>2</v>
      </c>
      <c r="R1415" s="4" t="str">
        <f>IF(VLOOKUP(C1415,rosie!B:J,8,FALSE)=0,"x_x_x_x",VLOOKUP(C1415,rosie!B:J,8,FALSE))</f>
        <v>3_6_6_2023</v>
      </c>
    </row>
    <row r="1416" spans="1:18" x14ac:dyDescent="0.2">
      <c r="A1416" t="s">
        <v>244</v>
      </c>
      <c r="C1416">
        <f t="shared" si="94"/>
        <v>222</v>
      </c>
      <c r="D1416" t="str">
        <f t="shared" si="95"/>
        <v>222 (0)</v>
      </c>
      <c r="E1416">
        <v>24.605</v>
      </c>
      <c r="F1416">
        <f t="shared" si="92"/>
        <v>24.61</v>
      </c>
      <c r="G1416">
        <f>IFERROR(VLOOKUP(F1416,'rt.comb'!$A:$B,2,FALSE),F1416)</f>
        <v>24.6</v>
      </c>
      <c r="H1416" t="str">
        <f>IFERROR(VLOOKUP(G1416,compounds!$A:$D,4,FALSE),"")</f>
        <v>tridecanal</v>
      </c>
      <c r="I1416">
        <v>422108528</v>
      </c>
      <c r="J1416" s="4">
        <f t="shared" si="93"/>
        <v>59814231</v>
      </c>
      <c r="K1416" s="4">
        <f>VLOOKUP($C1416,rosie!$B$7:$D$380,2,FALSE)</f>
        <v>20.04</v>
      </c>
      <c r="L1416" s="4">
        <f>VLOOKUP(C1416,rosie!$B$7:$F$66,5,FALSE)</f>
        <v>4.07</v>
      </c>
      <c r="M1416" s="4">
        <f>VLOOKUP($C1416,rosie!$B$7:$D$380,3,FALSE)</f>
        <v>0</v>
      </c>
      <c r="N1416" s="4" t="str">
        <f>VLOOKUP($C1416,rosie!$B$7:$E$380,4,FALSE)</f>
        <v>f</v>
      </c>
      <c r="O1416" s="4">
        <f t="shared" si="96"/>
        <v>5.28217936975547</v>
      </c>
      <c r="P1416" s="4">
        <f>VLOOKUP(A1416,RESULTS!$A:$M,13,FALSE)</f>
        <v>2</v>
      </c>
      <c r="Q1416" s="4">
        <v>2</v>
      </c>
      <c r="R1416" s="4" t="str">
        <f>IF(VLOOKUP(C1416,rosie!B:J,8,FALSE)=0,"x_x_x_x",VLOOKUP(C1416,rosie!B:J,8,FALSE))</f>
        <v>3_6_6_2023</v>
      </c>
    </row>
    <row r="1417" spans="1:18" x14ac:dyDescent="0.2">
      <c r="A1417" t="s">
        <v>244</v>
      </c>
      <c r="C1417">
        <f t="shared" si="94"/>
        <v>222</v>
      </c>
      <c r="D1417" t="str">
        <f t="shared" si="95"/>
        <v>222 (0)</v>
      </c>
      <c r="E1417">
        <v>24.972000000000001</v>
      </c>
      <c r="F1417">
        <f t="shared" si="92"/>
        <v>24.97</v>
      </c>
      <c r="G1417">
        <f>IFERROR(VLOOKUP(F1417,'rt.comb'!$A:$B,2,FALSE),F1417)</f>
        <v>24.97</v>
      </c>
      <c r="H1417" t="str">
        <f>IFERROR(VLOOKUP(G1417,compounds!$A:$D,4,FALSE),"")</f>
        <v/>
      </c>
      <c r="I1417">
        <v>65391694</v>
      </c>
      <c r="J1417" s="4">
        <f t="shared" si="93"/>
        <v>59814231</v>
      </c>
      <c r="K1417" s="4">
        <f>VLOOKUP($C1417,rosie!$B$7:$D$380,2,FALSE)</f>
        <v>20.04</v>
      </c>
      <c r="L1417" s="4">
        <f>VLOOKUP(C1417,rosie!$B$7:$F$66,5,FALSE)</f>
        <v>4.07</v>
      </c>
      <c r="M1417" s="4">
        <f>VLOOKUP($C1417,rosie!$B$7:$D$380,3,FALSE)</f>
        <v>0</v>
      </c>
      <c r="N1417" s="4" t="str">
        <f>VLOOKUP($C1417,rosie!$B$7:$E$380,4,FALSE)</f>
        <v>f</v>
      </c>
      <c r="O1417" s="4">
        <f t="shared" si="96"/>
        <v>0.81829821974163597</v>
      </c>
      <c r="P1417" s="4">
        <f>VLOOKUP(A1417,RESULTS!$A:$M,13,FALSE)</f>
        <v>2</v>
      </c>
      <c r="Q1417" s="4">
        <v>2</v>
      </c>
      <c r="R1417" s="4" t="str">
        <f>IF(VLOOKUP(C1417,rosie!B:J,8,FALSE)=0,"x_x_x_x",VLOOKUP(C1417,rosie!B:J,8,FALSE))</f>
        <v>3_6_6_2023</v>
      </c>
    </row>
    <row r="1418" spans="1:18" x14ac:dyDescent="0.2">
      <c r="A1418" t="s">
        <v>244</v>
      </c>
      <c r="C1418">
        <f t="shared" si="94"/>
        <v>222</v>
      </c>
      <c r="D1418" t="str">
        <f t="shared" si="95"/>
        <v>222 (0)</v>
      </c>
      <c r="E1418">
        <v>25.411000000000001</v>
      </c>
      <c r="F1418">
        <f t="shared" si="92"/>
        <v>25.41</v>
      </c>
      <c r="G1418">
        <f>IFERROR(VLOOKUP(F1418,'rt.comb'!$A:$B,2,FALSE),F1418)</f>
        <v>25.41</v>
      </c>
      <c r="H1418" t="str">
        <f>IFERROR(VLOOKUP(G1418,compounds!$A:$D,4,FALSE),"")</f>
        <v/>
      </c>
      <c r="I1418">
        <v>14294164</v>
      </c>
      <c r="J1418" s="4">
        <f t="shared" si="93"/>
        <v>59814231</v>
      </c>
      <c r="K1418" s="4">
        <f>VLOOKUP($C1418,rosie!$B$7:$D$380,2,FALSE)</f>
        <v>20.04</v>
      </c>
      <c r="L1418" s="4">
        <f>VLOOKUP(C1418,rosie!$B$7:$F$66,5,FALSE)</f>
        <v>4.07</v>
      </c>
      <c r="M1418" s="4">
        <f>VLOOKUP($C1418,rosie!$B$7:$D$380,3,FALSE)</f>
        <v>0</v>
      </c>
      <c r="N1418" s="4" t="str">
        <f>VLOOKUP($C1418,rosie!$B$7:$E$380,4,FALSE)</f>
        <v>f</v>
      </c>
      <c r="O1418" s="4">
        <f t="shared" si="96"/>
        <v>0.17887423063080432</v>
      </c>
      <c r="P1418" s="4">
        <f>VLOOKUP(A1418,RESULTS!$A:$M,13,FALSE)</f>
        <v>2</v>
      </c>
      <c r="Q1418" s="4">
        <v>2</v>
      </c>
      <c r="R1418" s="4" t="str">
        <f>IF(VLOOKUP(C1418,rosie!B:J,8,FALSE)=0,"x_x_x_x",VLOOKUP(C1418,rosie!B:J,8,FALSE))</f>
        <v>3_6_6_2023</v>
      </c>
    </row>
    <row r="1419" spans="1:18" x14ac:dyDescent="0.2">
      <c r="A1419" t="s">
        <v>244</v>
      </c>
      <c r="C1419">
        <f t="shared" si="94"/>
        <v>222</v>
      </c>
      <c r="D1419" t="str">
        <f t="shared" si="95"/>
        <v>222 (0)</v>
      </c>
      <c r="E1419">
        <v>29.26</v>
      </c>
      <c r="F1419">
        <f t="shared" si="92"/>
        <v>29.26</v>
      </c>
      <c r="G1419">
        <f>IFERROR(VLOOKUP(F1419,'rt.comb'!$A:$B,2,FALSE),F1419)</f>
        <v>29.26</v>
      </c>
      <c r="H1419" t="str">
        <f>IFERROR(VLOOKUP(G1419,compounds!$A:$D,4,FALSE),"")</f>
        <v>pentadecanal</v>
      </c>
      <c r="I1419">
        <v>18448356</v>
      </c>
      <c r="J1419" s="4">
        <f t="shared" si="93"/>
        <v>59814231</v>
      </c>
      <c r="K1419" s="4">
        <f>VLOOKUP($C1419,rosie!$B$7:$D$380,2,FALSE)</f>
        <v>20.04</v>
      </c>
      <c r="L1419" s="4">
        <f>VLOOKUP(C1419,rosie!$B$7:$F$66,5,FALSE)</f>
        <v>4.07</v>
      </c>
      <c r="M1419" s="4">
        <f>VLOOKUP($C1419,rosie!$B$7:$D$380,3,FALSE)</f>
        <v>0</v>
      </c>
      <c r="N1419" s="4" t="str">
        <f>VLOOKUP($C1419,rosie!$B$7:$E$380,4,FALSE)</f>
        <v>f</v>
      </c>
      <c r="O1419" s="4">
        <f t="shared" si="96"/>
        <v>0.2308589355700118</v>
      </c>
      <c r="P1419" s="4">
        <f>VLOOKUP(A1419,RESULTS!$A:$M,13,FALSE)</f>
        <v>2</v>
      </c>
      <c r="Q1419" s="4">
        <v>2</v>
      </c>
      <c r="R1419" s="4" t="str">
        <f>IF(VLOOKUP(C1419,rosie!B:J,8,FALSE)=0,"x_x_x_x",VLOOKUP(C1419,rosie!B:J,8,FALSE))</f>
        <v>3_6_6_2023</v>
      </c>
    </row>
    <row r="1420" spans="1:18" x14ac:dyDescent="0.2">
      <c r="A1420" t="s">
        <v>245</v>
      </c>
      <c r="C1420">
        <f t="shared" si="94"/>
        <v>328</v>
      </c>
      <c r="D1420" t="str">
        <f t="shared" si="95"/>
        <v>328 (0)</v>
      </c>
      <c r="E1420">
        <v>4.8710000000000004</v>
      </c>
      <c r="F1420">
        <f t="shared" si="92"/>
        <v>4.87</v>
      </c>
      <c r="G1420">
        <f>IFERROR(VLOOKUP(F1420,'rt.comb'!$A:$B,2,FALSE),F1420)</f>
        <v>4.87</v>
      </c>
      <c r="H1420" t="str">
        <f>IFERROR(VLOOKUP(G1420,compounds!$A:$D,4,FALSE),"")</f>
        <v/>
      </c>
      <c r="I1420">
        <v>11823624</v>
      </c>
      <c r="J1420" s="4">
        <f t="shared" si="93"/>
        <v>53173740</v>
      </c>
      <c r="K1420" s="4">
        <f>VLOOKUP($C1420,rosie!$B$7:$D$380,2,FALSE)</f>
        <v>6.25</v>
      </c>
      <c r="L1420" s="4">
        <f>VLOOKUP(C1420,rosie!$B$7:$F$66,5,FALSE)</f>
        <v>1.42</v>
      </c>
      <c r="M1420" s="4">
        <f>VLOOKUP($C1420,rosie!$B$7:$D$380,3,FALSE)</f>
        <v>0</v>
      </c>
      <c r="N1420" s="4" t="str">
        <f>VLOOKUP($C1420,rosie!$B$7:$E$380,4,FALSE)</f>
        <v>l</v>
      </c>
      <c r="O1420" s="4">
        <f t="shared" si="96"/>
        <v>0.53365999081501514</v>
      </c>
      <c r="P1420" s="4">
        <f>VLOOKUP(A1420,RESULTS!$A:$M,13,FALSE)</f>
        <v>2</v>
      </c>
      <c r="Q1420" s="4">
        <v>2</v>
      </c>
      <c r="R1420" s="4" t="str">
        <f>IF(VLOOKUP(C1420,rosie!B:J,8,FALSE)=0,"x_x_x_x",VLOOKUP(C1420,rosie!B:J,8,FALSE))</f>
        <v>5_6_6_2023</v>
      </c>
    </row>
    <row r="1421" spans="1:18" x14ac:dyDescent="0.2">
      <c r="A1421" t="s">
        <v>245</v>
      </c>
      <c r="C1421">
        <f t="shared" si="94"/>
        <v>328</v>
      </c>
      <c r="D1421" t="str">
        <f t="shared" si="95"/>
        <v>328 (0)</v>
      </c>
      <c r="E1421">
        <v>5.4420000000000002</v>
      </c>
      <c r="F1421">
        <f t="shared" si="92"/>
        <v>5.44</v>
      </c>
      <c r="G1421">
        <f>IFERROR(VLOOKUP(F1421,'rt.comb'!$A:$B,2,FALSE),F1421)</f>
        <v>5.43</v>
      </c>
      <c r="H1421" t="str">
        <f>IFERROR(VLOOKUP(G1421,compounds!$A:$D,4,FALSE),"")</f>
        <v>hydroxymethylpentanone</v>
      </c>
      <c r="I1421">
        <v>93440763</v>
      </c>
      <c r="J1421" s="4">
        <f t="shared" si="93"/>
        <v>53173740</v>
      </c>
      <c r="K1421" s="4">
        <f>VLOOKUP($C1421,rosie!$B$7:$D$380,2,FALSE)</f>
        <v>6.25</v>
      </c>
      <c r="L1421" s="4">
        <f>VLOOKUP(C1421,rosie!$B$7:$F$66,5,FALSE)</f>
        <v>1.42</v>
      </c>
      <c r="M1421" s="4">
        <f>VLOOKUP($C1421,rosie!$B$7:$D$380,3,FALSE)</f>
        <v>0</v>
      </c>
      <c r="N1421" s="4" t="str">
        <f>VLOOKUP($C1421,rosie!$B$7:$E$380,4,FALSE)</f>
        <v>l</v>
      </c>
      <c r="O1421" s="4">
        <f t="shared" si="96"/>
        <v>4.2174545405307207</v>
      </c>
      <c r="P1421" s="4">
        <f>VLOOKUP(A1421,RESULTS!$A:$M,13,FALSE)</f>
        <v>2</v>
      </c>
      <c r="Q1421" s="4">
        <v>2</v>
      </c>
      <c r="R1421" s="4" t="str">
        <f>IF(VLOOKUP(C1421,rosie!B:J,8,FALSE)=0,"x_x_x_x",VLOOKUP(C1421,rosie!B:J,8,FALSE))</f>
        <v>5_6_6_2023</v>
      </c>
    </row>
    <row r="1422" spans="1:18" x14ac:dyDescent="0.2">
      <c r="A1422" t="s">
        <v>245</v>
      </c>
      <c r="C1422">
        <f t="shared" si="94"/>
        <v>328</v>
      </c>
      <c r="D1422" t="str">
        <f t="shared" si="95"/>
        <v>328 (0)</v>
      </c>
      <c r="E1422">
        <v>5.6609999999999996</v>
      </c>
      <c r="F1422">
        <f t="shared" si="92"/>
        <v>5.66</v>
      </c>
      <c r="G1422">
        <f>IFERROR(VLOOKUP(F1422,'rt.comb'!$A:$B,2,FALSE),F1422)</f>
        <v>5.66</v>
      </c>
      <c r="H1422" t="str">
        <f>IFERROR(VLOOKUP(G1422,compounds!$A:$D,4,FALSE),"")</f>
        <v/>
      </c>
      <c r="I1422">
        <v>42186118</v>
      </c>
      <c r="J1422" s="4">
        <f t="shared" si="93"/>
        <v>53173740</v>
      </c>
      <c r="K1422" s="4">
        <f>VLOOKUP($C1422,rosie!$B$7:$D$380,2,FALSE)</f>
        <v>6.25</v>
      </c>
      <c r="L1422" s="4">
        <f>VLOOKUP(C1422,rosie!$B$7:$F$66,5,FALSE)</f>
        <v>1.42</v>
      </c>
      <c r="M1422" s="4">
        <f>VLOOKUP($C1422,rosie!$B$7:$D$380,3,FALSE)</f>
        <v>0</v>
      </c>
      <c r="N1422" s="4" t="str">
        <f>VLOOKUP($C1422,rosie!$B$7:$E$380,4,FALSE)</f>
        <v>l</v>
      </c>
      <c r="O1422" s="4">
        <f t="shared" si="96"/>
        <v>1.9040730104747194</v>
      </c>
      <c r="P1422" s="4">
        <f>VLOOKUP(A1422,RESULTS!$A:$M,13,FALSE)</f>
        <v>2</v>
      </c>
      <c r="Q1422" s="4">
        <v>2</v>
      </c>
      <c r="R1422" s="4" t="str">
        <f>IF(VLOOKUP(C1422,rosie!B:J,8,FALSE)=0,"x_x_x_x",VLOOKUP(C1422,rosie!B:J,8,FALSE))</f>
        <v>5_6_6_2023</v>
      </c>
    </row>
    <row r="1423" spans="1:18" x14ac:dyDescent="0.2">
      <c r="A1423" t="s">
        <v>245</v>
      </c>
      <c r="C1423">
        <f t="shared" si="94"/>
        <v>328</v>
      </c>
      <c r="D1423" t="str">
        <f t="shared" si="95"/>
        <v>328 (0)</v>
      </c>
      <c r="E1423">
        <v>5.8179999999999996</v>
      </c>
      <c r="F1423">
        <f t="shared" si="92"/>
        <v>5.82</v>
      </c>
      <c r="G1423">
        <f>IFERROR(VLOOKUP(F1423,'rt.comb'!$A:$B,2,FALSE),F1423)</f>
        <v>5.82</v>
      </c>
      <c r="H1423" t="str">
        <f>IFERROR(VLOOKUP(G1423,compounds!$A:$D,4,FALSE),"")</f>
        <v/>
      </c>
      <c r="I1423">
        <v>2160583870</v>
      </c>
      <c r="J1423" s="4">
        <f t="shared" si="93"/>
        <v>53173740</v>
      </c>
      <c r="K1423" s="4">
        <f>VLOOKUP($C1423,rosie!$B$7:$D$380,2,FALSE)</f>
        <v>6.25</v>
      </c>
      <c r="L1423" s="4">
        <f>VLOOKUP(C1423,rosie!$B$7:$F$66,5,FALSE)</f>
        <v>1.42</v>
      </c>
      <c r="M1423" s="4">
        <f>VLOOKUP($C1423,rosie!$B$7:$D$380,3,FALSE)</f>
        <v>0</v>
      </c>
      <c r="N1423" s="4" t="str">
        <f>VLOOKUP($C1423,rosie!$B$7:$E$380,4,FALSE)</f>
        <v>l</v>
      </c>
      <c r="O1423" s="4">
        <f t="shared" si="96"/>
        <v>97.518084829090455</v>
      </c>
      <c r="P1423" s="4">
        <f>VLOOKUP(A1423,RESULTS!$A:$M,13,FALSE)</f>
        <v>2</v>
      </c>
      <c r="Q1423" s="4">
        <v>2</v>
      </c>
      <c r="R1423" s="4" t="str">
        <f>IF(VLOOKUP(C1423,rosie!B:J,8,FALSE)=0,"x_x_x_x",VLOOKUP(C1423,rosie!B:J,8,FALSE))</f>
        <v>5_6_6_2023</v>
      </c>
    </row>
    <row r="1424" spans="1:18" x14ac:dyDescent="0.2">
      <c r="A1424" t="s">
        <v>245</v>
      </c>
      <c r="C1424">
        <f t="shared" si="94"/>
        <v>328</v>
      </c>
      <c r="D1424" t="str">
        <f t="shared" si="95"/>
        <v>328 (0)</v>
      </c>
      <c r="E1424">
        <v>6.12</v>
      </c>
      <c r="F1424">
        <f t="shared" si="92"/>
        <v>6.12</v>
      </c>
      <c r="G1424">
        <f>IFERROR(VLOOKUP(F1424,'rt.comb'!$A:$B,2,FALSE),F1424)</f>
        <v>6.11</v>
      </c>
      <c r="H1424" t="str">
        <f>IFERROR(VLOOKUP(G1424,compounds!$A:$D,4,FALSE),"")</f>
        <v/>
      </c>
      <c r="I1424">
        <v>151386241</v>
      </c>
      <c r="J1424" s="4">
        <f t="shared" si="93"/>
        <v>53173740</v>
      </c>
      <c r="K1424" s="4">
        <f>VLOOKUP($C1424,rosie!$B$7:$D$380,2,FALSE)</f>
        <v>6.25</v>
      </c>
      <c r="L1424" s="4">
        <f>VLOOKUP(C1424,rosie!$B$7:$F$66,5,FALSE)</f>
        <v>1.42</v>
      </c>
      <c r="M1424" s="4">
        <f>VLOOKUP($C1424,rosie!$B$7:$D$380,3,FALSE)</f>
        <v>0</v>
      </c>
      <c r="N1424" s="4" t="str">
        <f>VLOOKUP($C1424,rosie!$B$7:$E$380,4,FALSE)</f>
        <v>l</v>
      </c>
      <c r="O1424" s="4">
        <f t="shared" si="96"/>
        <v>6.8328272263715144</v>
      </c>
      <c r="P1424" s="4">
        <f>VLOOKUP(A1424,RESULTS!$A:$M,13,FALSE)</f>
        <v>2</v>
      </c>
      <c r="Q1424" s="4">
        <v>2</v>
      </c>
      <c r="R1424" s="4" t="str">
        <f>IF(VLOOKUP(C1424,rosie!B:J,8,FALSE)=0,"x_x_x_x",VLOOKUP(C1424,rosie!B:J,8,FALSE))</f>
        <v>5_6_6_2023</v>
      </c>
    </row>
    <row r="1425" spans="1:18" x14ac:dyDescent="0.2">
      <c r="A1425" t="s">
        <v>245</v>
      </c>
      <c r="C1425">
        <f t="shared" si="94"/>
        <v>328</v>
      </c>
      <c r="D1425" t="str">
        <f t="shared" si="95"/>
        <v>328 (0)</v>
      </c>
      <c r="E1425">
        <v>7.5119999999999996</v>
      </c>
      <c r="F1425">
        <f t="shared" si="92"/>
        <v>7.51</v>
      </c>
      <c r="G1425">
        <f>IFERROR(VLOOKUP(F1425,'rt.comb'!$A:$B,2,FALSE),F1425)</f>
        <v>7.51</v>
      </c>
      <c r="H1425" t="str">
        <f>IFERROR(VLOOKUP(G1425,compounds!$A:$D,4,FALSE),"")</f>
        <v>cyclopentane</v>
      </c>
      <c r="I1425">
        <v>8666262</v>
      </c>
      <c r="J1425" s="4">
        <f t="shared" si="93"/>
        <v>53173740</v>
      </c>
      <c r="K1425" s="4">
        <f>VLOOKUP($C1425,rosie!$B$7:$D$380,2,FALSE)</f>
        <v>6.25</v>
      </c>
      <c r="L1425" s="4">
        <f>VLOOKUP(C1425,rosie!$B$7:$F$66,5,FALSE)</f>
        <v>1.42</v>
      </c>
      <c r="M1425" s="4">
        <f>VLOOKUP($C1425,rosie!$B$7:$D$380,3,FALSE)</f>
        <v>0</v>
      </c>
      <c r="N1425" s="4" t="str">
        <f>VLOOKUP($C1425,rosie!$B$7:$E$380,4,FALSE)</f>
        <v>l</v>
      </c>
      <c r="O1425" s="4">
        <f t="shared" si="96"/>
        <v>0.39115226425675531</v>
      </c>
      <c r="P1425" s="4">
        <f>VLOOKUP(A1425,RESULTS!$A:$M,13,FALSE)</f>
        <v>2</v>
      </c>
      <c r="Q1425" s="4">
        <v>2</v>
      </c>
      <c r="R1425" s="4" t="str">
        <f>IF(VLOOKUP(C1425,rosie!B:J,8,FALSE)=0,"x_x_x_x",VLOOKUP(C1425,rosie!B:J,8,FALSE))</f>
        <v>5_6_6_2023</v>
      </c>
    </row>
    <row r="1426" spans="1:18" x14ac:dyDescent="0.2">
      <c r="A1426" t="s">
        <v>245</v>
      </c>
      <c r="C1426">
        <f t="shared" si="94"/>
        <v>328</v>
      </c>
      <c r="D1426" t="str">
        <f t="shared" si="95"/>
        <v>328 (0)</v>
      </c>
      <c r="E1426">
        <v>8.4719999999999995</v>
      </c>
      <c r="F1426">
        <f t="shared" si="92"/>
        <v>8.4700000000000006</v>
      </c>
      <c r="G1426">
        <f>IFERROR(VLOOKUP(F1426,'rt.comb'!$A:$B,2,FALSE),F1426)</f>
        <v>8.4700000000000006</v>
      </c>
      <c r="H1426" t="str">
        <f>IFERROR(VLOOKUP(G1426,compounds!$A:$D,4,FALSE),"")</f>
        <v/>
      </c>
      <c r="I1426">
        <v>11330856</v>
      </c>
      <c r="J1426" s="4">
        <f t="shared" si="93"/>
        <v>53173740</v>
      </c>
      <c r="K1426" s="4">
        <f>VLOOKUP($C1426,rosie!$B$7:$D$380,2,FALSE)</f>
        <v>6.25</v>
      </c>
      <c r="L1426" s="4">
        <f>VLOOKUP(C1426,rosie!$B$7:$F$66,5,FALSE)</f>
        <v>1.42</v>
      </c>
      <c r="M1426" s="4">
        <f>VLOOKUP($C1426,rosie!$B$7:$D$380,3,FALSE)</f>
        <v>0</v>
      </c>
      <c r="N1426" s="4" t="str">
        <f>VLOOKUP($C1426,rosie!$B$7:$E$380,4,FALSE)</f>
        <v>l</v>
      </c>
      <c r="O1426" s="4">
        <f t="shared" si="96"/>
        <v>0.5114188770622492</v>
      </c>
      <c r="P1426" s="4">
        <f>VLOOKUP(A1426,RESULTS!$A:$M,13,FALSE)</f>
        <v>2</v>
      </c>
      <c r="Q1426" s="4">
        <v>2</v>
      </c>
      <c r="R1426" s="4" t="str">
        <f>IF(VLOOKUP(C1426,rosie!B:J,8,FALSE)=0,"x_x_x_x",VLOOKUP(C1426,rosie!B:J,8,FALSE))</f>
        <v>5_6_6_2023</v>
      </c>
    </row>
    <row r="1427" spans="1:18" x14ac:dyDescent="0.2">
      <c r="A1427" t="s">
        <v>245</v>
      </c>
      <c r="C1427">
        <f t="shared" si="94"/>
        <v>328</v>
      </c>
      <c r="D1427" t="str">
        <f t="shared" si="95"/>
        <v>328 (0)</v>
      </c>
      <c r="E1427">
        <v>9.8089999999999993</v>
      </c>
      <c r="F1427">
        <f t="shared" si="92"/>
        <v>9.81</v>
      </c>
      <c r="G1427">
        <f>IFERROR(VLOOKUP(F1427,'rt.comb'!$A:$B,2,FALSE),F1427)</f>
        <v>9.82</v>
      </c>
      <c r="H1427" t="str">
        <f>IFERROR(VLOOKUP(G1427,compounds!$A:$D,4,FALSE),"")</f>
        <v>sixmethyl</v>
      </c>
      <c r="I1427">
        <v>40432558</v>
      </c>
      <c r="J1427" s="4">
        <f t="shared" si="93"/>
        <v>53173740</v>
      </c>
      <c r="K1427" s="4">
        <f>VLOOKUP($C1427,rosie!$B$7:$D$380,2,FALSE)</f>
        <v>6.25</v>
      </c>
      <c r="L1427" s="4">
        <f>VLOOKUP(C1427,rosie!$B$7:$F$66,5,FALSE)</f>
        <v>1.42</v>
      </c>
      <c r="M1427" s="4">
        <f>VLOOKUP($C1427,rosie!$B$7:$D$380,3,FALSE)</f>
        <v>0</v>
      </c>
      <c r="N1427" s="4" t="str">
        <f>VLOOKUP($C1427,rosie!$B$7:$E$380,4,FALSE)</f>
        <v>l</v>
      </c>
      <c r="O1427" s="4">
        <f t="shared" si="96"/>
        <v>1.8249259728580314</v>
      </c>
      <c r="P1427" s="4">
        <f>VLOOKUP(A1427,RESULTS!$A:$M,13,FALSE)</f>
        <v>2</v>
      </c>
      <c r="Q1427" s="4">
        <v>2</v>
      </c>
      <c r="R1427" s="4" t="str">
        <f>IF(VLOOKUP(C1427,rosie!B:J,8,FALSE)=0,"x_x_x_x",VLOOKUP(C1427,rosie!B:J,8,FALSE))</f>
        <v>5_6_6_2023</v>
      </c>
    </row>
    <row r="1428" spans="1:18" x14ac:dyDescent="0.2">
      <c r="A1428" t="s">
        <v>245</v>
      </c>
      <c r="C1428">
        <f t="shared" si="94"/>
        <v>328</v>
      </c>
      <c r="D1428" t="str">
        <f t="shared" si="95"/>
        <v>328 (0)</v>
      </c>
      <c r="E1428">
        <v>9.9030000000000005</v>
      </c>
      <c r="F1428">
        <f t="shared" si="92"/>
        <v>9.9</v>
      </c>
      <c r="G1428">
        <f>IFERROR(VLOOKUP(F1428,'rt.comb'!$A:$B,2,FALSE),F1428)</f>
        <v>9.9</v>
      </c>
      <c r="H1428" t="str">
        <f>IFERROR(VLOOKUP(G1428,compounds!$A:$D,4,FALSE),"")</f>
        <v/>
      </c>
      <c r="I1428">
        <v>23419780</v>
      </c>
      <c r="J1428" s="4">
        <f t="shared" si="93"/>
        <v>53173740</v>
      </c>
      <c r="K1428" s="4">
        <f>VLOOKUP($C1428,rosie!$B$7:$D$380,2,FALSE)</f>
        <v>6.25</v>
      </c>
      <c r="L1428" s="4">
        <f>VLOOKUP(C1428,rosie!$B$7:$F$66,5,FALSE)</f>
        <v>1.42</v>
      </c>
      <c r="M1428" s="4">
        <f>VLOOKUP($C1428,rosie!$B$7:$D$380,3,FALSE)</f>
        <v>0</v>
      </c>
      <c r="N1428" s="4" t="str">
        <f>VLOOKUP($C1428,rosie!$B$7:$E$380,4,FALSE)</f>
        <v>l</v>
      </c>
      <c r="O1428" s="4">
        <f t="shared" si="96"/>
        <v>1.0570531995680574</v>
      </c>
      <c r="P1428" s="4">
        <f>VLOOKUP(A1428,RESULTS!$A:$M,13,FALSE)</f>
        <v>2</v>
      </c>
      <c r="Q1428" s="4">
        <v>2</v>
      </c>
      <c r="R1428" s="4" t="str">
        <f>IF(VLOOKUP(C1428,rosie!B:J,8,FALSE)=0,"x_x_x_x",VLOOKUP(C1428,rosie!B:J,8,FALSE))</f>
        <v>5_6_6_2023</v>
      </c>
    </row>
    <row r="1429" spans="1:18" x14ac:dyDescent="0.2">
      <c r="A1429" t="s">
        <v>245</v>
      </c>
      <c r="C1429">
        <f t="shared" si="94"/>
        <v>328</v>
      </c>
      <c r="D1429" t="str">
        <f t="shared" si="95"/>
        <v>328 (0)</v>
      </c>
      <c r="E1429">
        <v>10.36</v>
      </c>
      <c r="F1429">
        <f t="shared" ref="F1429:F1492" si="97">ROUND(E1429,2)</f>
        <v>10.36</v>
      </c>
      <c r="G1429">
        <f>IFERROR(VLOOKUP(F1429,'rt.comb'!$A:$B,2,FALSE),F1429)</f>
        <v>10.36</v>
      </c>
      <c r="H1429" t="str">
        <f>IFERROR(VLOOKUP(G1429,compounds!$A:$D,4,FALSE),"")</f>
        <v/>
      </c>
      <c r="I1429">
        <v>315833677</v>
      </c>
      <c r="J1429" s="4">
        <f t="shared" si="93"/>
        <v>53173740</v>
      </c>
      <c r="K1429" s="4">
        <f>VLOOKUP($C1429,rosie!$B$7:$D$380,2,FALSE)</f>
        <v>6.25</v>
      </c>
      <c r="L1429" s="4">
        <f>VLOOKUP(C1429,rosie!$B$7:$F$66,5,FALSE)</f>
        <v>1.42</v>
      </c>
      <c r="M1429" s="4">
        <f>VLOOKUP($C1429,rosie!$B$7:$D$380,3,FALSE)</f>
        <v>0</v>
      </c>
      <c r="N1429" s="4" t="str">
        <f>VLOOKUP($C1429,rosie!$B$7:$E$380,4,FALSE)</f>
        <v>l</v>
      </c>
      <c r="O1429" s="4">
        <f t="shared" si="96"/>
        <v>14.255172286169829</v>
      </c>
      <c r="P1429" s="4">
        <f>VLOOKUP(A1429,RESULTS!$A:$M,13,FALSE)</f>
        <v>2</v>
      </c>
      <c r="Q1429" s="4">
        <v>2</v>
      </c>
      <c r="R1429" s="4" t="str">
        <f>IF(VLOOKUP(C1429,rosie!B:J,8,FALSE)=0,"x_x_x_x",VLOOKUP(C1429,rosie!B:J,8,FALSE))</f>
        <v>5_6_6_2023</v>
      </c>
    </row>
    <row r="1430" spans="1:18" x14ac:dyDescent="0.2">
      <c r="A1430" t="s">
        <v>245</v>
      </c>
      <c r="C1430">
        <f t="shared" si="94"/>
        <v>328</v>
      </c>
      <c r="D1430" t="str">
        <f t="shared" si="95"/>
        <v>328 (0)</v>
      </c>
      <c r="E1430">
        <v>10.465</v>
      </c>
      <c r="F1430">
        <f t="shared" si="97"/>
        <v>10.47</v>
      </c>
      <c r="G1430">
        <f>IFERROR(VLOOKUP(F1430,'rt.comb'!$A:$B,2,FALSE),F1430)</f>
        <v>10.48</v>
      </c>
      <c r="H1430" t="str">
        <f>IFERROR(VLOOKUP(G1430,compounds!$A:$D,4,FALSE),"")</f>
        <v>z3hex</v>
      </c>
      <c r="I1430">
        <v>489517612</v>
      </c>
      <c r="J1430" s="4">
        <f t="shared" si="93"/>
        <v>53173740</v>
      </c>
      <c r="K1430" s="4">
        <f>VLOOKUP($C1430,rosie!$B$7:$D$380,2,FALSE)</f>
        <v>6.25</v>
      </c>
      <c r="L1430" s="4">
        <f>VLOOKUP(C1430,rosie!$B$7:$F$66,5,FALSE)</f>
        <v>1.42</v>
      </c>
      <c r="M1430" s="4">
        <f>VLOOKUP($C1430,rosie!$B$7:$D$380,3,FALSE)</f>
        <v>0</v>
      </c>
      <c r="N1430" s="4" t="str">
        <f>VLOOKUP($C1430,rosie!$B$7:$E$380,4,FALSE)</f>
        <v>l</v>
      </c>
      <c r="O1430" s="4">
        <f t="shared" si="96"/>
        <v>22.09440729202046</v>
      </c>
      <c r="P1430" s="4">
        <f>VLOOKUP(A1430,RESULTS!$A:$M,13,FALSE)</f>
        <v>2</v>
      </c>
      <c r="Q1430" s="4">
        <v>2</v>
      </c>
      <c r="R1430" s="4" t="str">
        <f>IF(VLOOKUP(C1430,rosie!B:J,8,FALSE)=0,"x_x_x_x",VLOOKUP(C1430,rosie!B:J,8,FALSE))</f>
        <v>5_6_6_2023</v>
      </c>
    </row>
    <row r="1431" spans="1:18" x14ac:dyDescent="0.2">
      <c r="A1431" t="s">
        <v>245</v>
      </c>
      <c r="C1431">
        <f t="shared" si="94"/>
        <v>328</v>
      </c>
      <c r="D1431" t="str">
        <f t="shared" si="95"/>
        <v>328 (0)</v>
      </c>
      <c r="E1431">
        <v>10.721</v>
      </c>
      <c r="F1431">
        <f t="shared" si="97"/>
        <v>10.72</v>
      </c>
      <c r="G1431">
        <f>IFERROR(VLOOKUP(F1431,'rt.comb'!$A:$B,2,FALSE),F1431)</f>
        <v>10.72</v>
      </c>
      <c r="H1431" t="str">
        <f>IFERROR(VLOOKUP(G1431,compounds!$A:$D,4,FALSE),"")</f>
        <v/>
      </c>
      <c r="I1431">
        <v>51564936</v>
      </c>
      <c r="J1431" s="4">
        <f t="shared" si="93"/>
        <v>53173740</v>
      </c>
      <c r="K1431" s="4">
        <f>VLOOKUP($C1431,rosie!$B$7:$D$380,2,FALSE)</f>
        <v>6.25</v>
      </c>
      <c r="L1431" s="4">
        <f>VLOOKUP(C1431,rosie!$B$7:$F$66,5,FALSE)</f>
        <v>1.42</v>
      </c>
      <c r="M1431" s="4">
        <f>VLOOKUP($C1431,rosie!$B$7:$D$380,3,FALSE)</f>
        <v>0</v>
      </c>
      <c r="N1431" s="4" t="str">
        <f>VLOOKUP($C1431,rosie!$B$7:$E$380,4,FALSE)</f>
        <v>l</v>
      </c>
      <c r="O1431" s="4">
        <f t="shared" si="96"/>
        <v>2.3273865332775165</v>
      </c>
      <c r="P1431" s="4">
        <f>VLOOKUP(A1431,RESULTS!$A:$M,13,FALSE)</f>
        <v>2</v>
      </c>
      <c r="Q1431" s="4">
        <v>2</v>
      </c>
      <c r="R1431" s="4" t="str">
        <f>IF(VLOOKUP(C1431,rosie!B:J,8,FALSE)=0,"x_x_x_x",VLOOKUP(C1431,rosie!B:J,8,FALSE))</f>
        <v>5_6_6_2023</v>
      </c>
    </row>
    <row r="1432" spans="1:18" x14ac:dyDescent="0.2">
      <c r="A1432" t="s">
        <v>245</v>
      </c>
      <c r="C1432">
        <f t="shared" si="94"/>
        <v>328</v>
      </c>
      <c r="D1432" t="str">
        <f t="shared" si="95"/>
        <v>328 (0)</v>
      </c>
      <c r="E1432">
        <v>11.071999999999999</v>
      </c>
      <c r="F1432">
        <f t="shared" si="97"/>
        <v>11.07</v>
      </c>
      <c r="G1432">
        <f>IFERROR(VLOOKUP(F1432,'rt.comb'!$A:$B,2,FALSE),F1432)</f>
        <v>11.07</v>
      </c>
      <c r="H1432" t="str">
        <f>IFERROR(VLOOKUP(G1432,compounds!$A:$D,4,FALSE),"")</f>
        <v>dlimonene</v>
      </c>
      <c r="I1432">
        <v>43064465</v>
      </c>
      <c r="J1432" s="4">
        <f t="shared" si="93"/>
        <v>53173740</v>
      </c>
      <c r="K1432" s="4">
        <f>VLOOKUP($C1432,rosie!$B$7:$D$380,2,FALSE)</f>
        <v>6.25</v>
      </c>
      <c r="L1432" s="4">
        <f>VLOOKUP(C1432,rosie!$B$7:$F$66,5,FALSE)</f>
        <v>1.42</v>
      </c>
      <c r="M1432" s="4">
        <f>VLOOKUP($C1432,rosie!$B$7:$D$380,3,FALSE)</f>
        <v>0</v>
      </c>
      <c r="N1432" s="4" t="str">
        <f>VLOOKUP($C1432,rosie!$B$7:$E$380,4,FALSE)</f>
        <v>l</v>
      </c>
      <c r="O1432" s="4">
        <f t="shared" si="96"/>
        <v>1.9437172559236948</v>
      </c>
      <c r="P1432" s="4">
        <f>VLOOKUP(A1432,RESULTS!$A:$M,13,FALSE)</f>
        <v>2</v>
      </c>
      <c r="Q1432" s="4">
        <v>2</v>
      </c>
      <c r="R1432" s="4" t="str">
        <f>IF(VLOOKUP(C1432,rosie!B:J,8,FALSE)=0,"x_x_x_x",VLOOKUP(C1432,rosie!B:J,8,FALSE))</f>
        <v>5_6_6_2023</v>
      </c>
    </row>
    <row r="1433" spans="1:18" x14ac:dyDescent="0.2">
      <c r="A1433" t="s">
        <v>245</v>
      </c>
      <c r="C1433">
        <f t="shared" si="94"/>
        <v>328</v>
      </c>
      <c r="D1433" t="str">
        <f t="shared" si="95"/>
        <v>328 (0)</v>
      </c>
      <c r="E1433">
        <v>11.747</v>
      </c>
      <c r="F1433">
        <f t="shared" si="97"/>
        <v>11.75</v>
      </c>
      <c r="G1433">
        <f>IFERROR(VLOOKUP(F1433,'rt.comb'!$A:$B,2,FALSE),F1433)</f>
        <v>11.76</v>
      </c>
      <c r="H1433" t="str">
        <f>IFERROR(VLOOKUP(G1433,compounds!$A:$D,4,FALSE),"")</f>
        <v>bocimene</v>
      </c>
      <c r="I1433">
        <v>47213275</v>
      </c>
      <c r="J1433" s="4">
        <f t="shared" si="93"/>
        <v>53173740</v>
      </c>
      <c r="K1433" s="4">
        <f>VLOOKUP($C1433,rosie!$B$7:$D$380,2,FALSE)</f>
        <v>6.25</v>
      </c>
      <c r="L1433" s="4">
        <f>VLOOKUP(C1433,rosie!$B$7:$F$66,5,FALSE)</f>
        <v>1.42</v>
      </c>
      <c r="M1433" s="4">
        <f>VLOOKUP($C1433,rosie!$B$7:$D$380,3,FALSE)</f>
        <v>0</v>
      </c>
      <c r="N1433" s="4" t="str">
        <f>VLOOKUP($C1433,rosie!$B$7:$E$380,4,FALSE)</f>
        <v>l</v>
      </c>
      <c r="O1433" s="4">
        <f t="shared" si="96"/>
        <v>2.1309740484682855</v>
      </c>
      <c r="P1433" s="4">
        <f>VLOOKUP(A1433,RESULTS!$A:$M,13,FALSE)</f>
        <v>2</v>
      </c>
      <c r="Q1433" s="4">
        <v>2</v>
      </c>
      <c r="R1433" s="4" t="str">
        <f>IF(VLOOKUP(C1433,rosie!B:J,8,FALSE)=0,"x_x_x_x",VLOOKUP(C1433,rosie!B:J,8,FALSE))</f>
        <v>5_6_6_2023</v>
      </c>
    </row>
    <row r="1434" spans="1:18" x14ac:dyDescent="0.2">
      <c r="A1434" t="s">
        <v>245</v>
      </c>
      <c r="C1434">
        <f t="shared" si="94"/>
        <v>328</v>
      </c>
      <c r="D1434" t="str">
        <f t="shared" si="95"/>
        <v>328 (0)</v>
      </c>
      <c r="E1434">
        <v>11.932</v>
      </c>
      <c r="F1434">
        <f t="shared" si="97"/>
        <v>11.93</v>
      </c>
      <c r="G1434">
        <f>IFERROR(VLOOKUP(F1434,'rt.comb'!$A:$B,2,FALSE),F1434)</f>
        <v>11.93</v>
      </c>
      <c r="H1434" t="str">
        <f>IFERROR(VLOOKUP(G1434,compounds!$A:$D,4,FALSE),"")</f>
        <v/>
      </c>
      <c r="I1434">
        <v>10594225</v>
      </c>
      <c r="J1434" s="4">
        <f t="shared" si="93"/>
        <v>53173740</v>
      </c>
      <c r="K1434" s="4">
        <f>VLOOKUP($C1434,rosie!$B$7:$D$380,2,FALSE)</f>
        <v>6.25</v>
      </c>
      <c r="L1434" s="4">
        <f>VLOOKUP(C1434,rosie!$B$7:$F$66,5,FALSE)</f>
        <v>1.42</v>
      </c>
      <c r="M1434" s="4">
        <f>VLOOKUP($C1434,rosie!$B$7:$D$380,3,FALSE)</f>
        <v>0</v>
      </c>
      <c r="N1434" s="4" t="str">
        <f>VLOOKUP($C1434,rosie!$B$7:$E$380,4,FALSE)</f>
        <v>l</v>
      </c>
      <c r="O1434" s="4">
        <f t="shared" si="96"/>
        <v>0.4781709919219525</v>
      </c>
      <c r="P1434" s="4">
        <f>VLOOKUP(A1434,RESULTS!$A:$M,13,FALSE)</f>
        <v>2</v>
      </c>
      <c r="Q1434" s="4">
        <v>2</v>
      </c>
      <c r="R1434" s="4" t="str">
        <f>IF(VLOOKUP(C1434,rosie!B:J,8,FALSE)=0,"x_x_x_x",VLOOKUP(C1434,rosie!B:J,8,FALSE))</f>
        <v>5_6_6_2023</v>
      </c>
    </row>
    <row r="1435" spans="1:18" x14ac:dyDescent="0.2">
      <c r="A1435" t="s">
        <v>245</v>
      </c>
      <c r="C1435">
        <f t="shared" si="94"/>
        <v>328</v>
      </c>
      <c r="D1435" t="str">
        <f t="shared" si="95"/>
        <v>328 (0)</v>
      </c>
      <c r="E1435">
        <v>12.289</v>
      </c>
      <c r="F1435">
        <f t="shared" si="97"/>
        <v>12.29</v>
      </c>
      <c r="G1435">
        <f>IFERROR(VLOOKUP(F1435,'rt.comb'!$A:$B,2,FALSE),F1435)</f>
        <v>12.29</v>
      </c>
      <c r="H1435" t="str">
        <f>IFERROR(VLOOKUP(G1435,compounds!$A:$D,4,FALSE),"")</f>
        <v>acetophenone</v>
      </c>
      <c r="I1435">
        <v>44361884</v>
      </c>
      <c r="J1435" s="4">
        <f t="shared" si="93"/>
        <v>53173740</v>
      </c>
      <c r="K1435" s="4">
        <f>VLOOKUP($C1435,rosie!$B$7:$D$380,2,FALSE)</f>
        <v>6.25</v>
      </c>
      <c r="L1435" s="4">
        <f>VLOOKUP(C1435,rosie!$B$7:$F$66,5,FALSE)</f>
        <v>1.42</v>
      </c>
      <c r="M1435" s="4">
        <f>VLOOKUP($C1435,rosie!$B$7:$D$380,3,FALSE)</f>
        <v>0</v>
      </c>
      <c r="N1435" s="4" t="str">
        <f>VLOOKUP($C1435,rosie!$B$7:$E$380,4,FALSE)</f>
        <v>l</v>
      </c>
      <c r="O1435" s="4">
        <f t="shared" si="96"/>
        <v>2.0022763416678986</v>
      </c>
      <c r="P1435" s="4">
        <f>VLOOKUP(A1435,RESULTS!$A:$M,13,FALSE)</f>
        <v>2</v>
      </c>
      <c r="Q1435" s="4">
        <v>2</v>
      </c>
      <c r="R1435" s="4" t="str">
        <f>IF(VLOOKUP(C1435,rosie!B:J,8,FALSE)=0,"x_x_x_x",VLOOKUP(C1435,rosie!B:J,8,FALSE))</f>
        <v>5_6_6_2023</v>
      </c>
    </row>
    <row r="1436" spans="1:18" x14ac:dyDescent="0.2">
      <c r="A1436" t="s">
        <v>245</v>
      </c>
      <c r="C1436">
        <f t="shared" si="94"/>
        <v>328</v>
      </c>
      <c r="D1436" t="str">
        <f t="shared" si="95"/>
        <v>328 (0)</v>
      </c>
      <c r="E1436">
        <v>13.388</v>
      </c>
      <c r="F1436">
        <f t="shared" si="97"/>
        <v>13.39</v>
      </c>
      <c r="G1436">
        <f>IFERROR(VLOOKUP(F1436,'rt.comb'!$A:$B,2,FALSE),F1436)</f>
        <v>13.39</v>
      </c>
      <c r="H1436" t="str">
        <f>IFERROR(VLOOKUP(G1436,compounds!$A:$D,4,FALSE),"")</f>
        <v/>
      </c>
      <c r="I1436">
        <v>18548609</v>
      </c>
      <c r="J1436" s="4">
        <f t="shared" si="93"/>
        <v>53173740</v>
      </c>
      <c r="K1436" s="4">
        <f>VLOOKUP($C1436,rosie!$B$7:$D$380,2,FALSE)</f>
        <v>6.25</v>
      </c>
      <c r="L1436" s="4">
        <f>VLOOKUP(C1436,rosie!$B$7:$F$66,5,FALSE)</f>
        <v>1.42</v>
      </c>
      <c r="M1436" s="4">
        <f>VLOOKUP($C1436,rosie!$B$7:$D$380,3,FALSE)</f>
        <v>0</v>
      </c>
      <c r="N1436" s="4" t="str">
        <f>VLOOKUP($C1436,rosie!$B$7:$E$380,4,FALSE)</f>
        <v>l</v>
      </c>
      <c r="O1436" s="4">
        <f t="shared" si="96"/>
        <v>0.83719259920404321</v>
      </c>
      <c r="P1436" s="4">
        <f>VLOOKUP(A1436,RESULTS!$A:$M,13,FALSE)</f>
        <v>2</v>
      </c>
      <c r="Q1436" s="4">
        <v>2</v>
      </c>
      <c r="R1436" s="4" t="str">
        <f>IF(VLOOKUP(C1436,rosie!B:J,8,FALSE)=0,"x_x_x_x",VLOOKUP(C1436,rosie!B:J,8,FALSE))</f>
        <v>5_6_6_2023</v>
      </c>
    </row>
    <row r="1437" spans="1:18" x14ac:dyDescent="0.2">
      <c r="A1437" t="s">
        <v>245</v>
      </c>
      <c r="C1437">
        <f t="shared" si="94"/>
        <v>328</v>
      </c>
      <c r="D1437" t="str">
        <f t="shared" si="95"/>
        <v>328 (0)</v>
      </c>
      <c r="E1437">
        <v>13.513999999999999</v>
      </c>
      <c r="F1437">
        <f t="shared" si="97"/>
        <v>13.51</v>
      </c>
      <c r="G1437">
        <f>IFERROR(VLOOKUP(F1437,'rt.comb'!$A:$B,2,FALSE),F1437)</f>
        <v>13.51</v>
      </c>
      <c r="H1437" t="str">
        <f>IFERROR(VLOOKUP(G1437,compounds!$A:$D,4,FALSE),"")</f>
        <v>nonanal</v>
      </c>
      <c r="I1437">
        <v>58024964</v>
      </c>
      <c r="J1437" s="4">
        <f t="shared" si="93"/>
        <v>53173740</v>
      </c>
      <c r="K1437" s="4">
        <f>VLOOKUP($C1437,rosie!$B$7:$D$380,2,FALSE)</f>
        <v>6.25</v>
      </c>
      <c r="L1437" s="4">
        <f>VLOOKUP(C1437,rosie!$B$7:$F$66,5,FALSE)</f>
        <v>1.42</v>
      </c>
      <c r="M1437" s="4">
        <f>VLOOKUP($C1437,rosie!$B$7:$D$380,3,FALSE)</f>
        <v>0</v>
      </c>
      <c r="N1437" s="4" t="str">
        <f>VLOOKUP($C1437,rosie!$B$7:$E$380,4,FALSE)</f>
        <v>l</v>
      </c>
      <c r="O1437" s="4">
        <f t="shared" si="96"/>
        <v>2.6189602913016841</v>
      </c>
      <c r="P1437" s="4">
        <f>VLOOKUP(A1437,RESULTS!$A:$M,13,FALSE)</f>
        <v>2</v>
      </c>
      <c r="Q1437" s="4">
        <v>2</v>
      </c>
      <c r="R1437" s="4" t="str">
        <f>IF(VLOOKUP(C1437,rosie!B:J,8,FALSE)=0,"x_x_x_x",VLOOKUP(C1437,rosie!B:J,8,FALSE))</f>
        <v>5_6_6_2023</v>
      </c>
    </row>
    <row r="1438" spans="1:18" x14ac:dyDescent="0.2">
      <c r="A1438" t="s">
        <v>245</v>
      </c>
      <c r="C1438">
        <f t="shared" si="94"/>
        <v>328</v>
      </c>
      <c r="D1438" t="str">
        <f t="shared" si="95"/>
        <v>328 (0)</v>
      </c>
      <c r="E1438">
        <v>13.888999999999999</v>
      </c>
      <c r="F1438">
        <f t="shared" si="97"/>
        <v>13.89</v>
      </c>
      <c r="G1438">
        <f>IFERROR(VLOOKUP(F1438,'rt.comb'!$A:$B,2,FALSE),F1438)</f>
        <v>13.89</v>
      </c>
      <c r="H1438" t="str">
        <f>IFERROR(VLOOKUP(G1438,compounds!$A:$D,4,FALSE),"")</f>
        <v>edimethylnonatriene</v>
      </c>
      <c r="I1438">
        <v>299890756</v>
      </c>
      <c r="J1438" s="4">
        <f t="shared" si="93"/>
        <v>53173740</v>
      </c>
      <c r="K1438" s="4">
        <f>VLOOKUP($C1438,rosie!$B$7:$D$380,2,FALSE)</f>
        <v>6.25</v>
      </c>
      <c r="L1438" s="4">
        <f>VLOOKUP(C1438,rosie!$B$7:$F$66,5,FALSE)</f>
        <v>1.42</v>
      </c>
      <c r="M1438" s="4">
        <f>VLOOKUP($C1438,rosie!$B$7:$D$380,3,FALSE)</f>
        <v>0</v>
      </c>
      <c r="N1438" s="4" t="str">
        <f>VLOOKUP($C1438,rosie!$B$7:$E$380,4,FALSE)</f>
        <v>l</v>
      </c>
      <c r="O1438" s="4">
        <f t="shared" si="96"/>
        <v>13.535587573866348</v>
      </c>
      <c r="P1438" s="4">
        <f>VLOOKUP(A1438,RESULTS!$A:$M,13,FALSE)</f>
        <v>2</v>
      </c>
      <c r="Q1438" s="4">
        <v>2</v>
      </c>
      <c r="R1438" s="4" t="str">
        <f>IF(VLOOKUP(C1438,rosie!B:J,8,FALSE)=0,"x_x_x_x",VLOOKUP(C1438,rosie!B:J,8,FALSE))</f>
        <v>5_6_6_2023</v>
      </c>
    </row>
    <row r="1439" spans="1:18" x14ac:dyDescent="0.2">
      <c r="A1439" t="s">
        <v>245</v>
      </c>
      <c r="C1439">
        <f t="shared" si="94"/>
        <v>328</v>
      </c>
      <c r="D1439" t="str">
        <f t="shared" si="95"/>
        <v>328 (0)</v>
      </c>
      <c r="E1439">
        <v>14.731</v>
      </c>
      <c r="F1439">
        <f t="shared" si="97"/>
        <v>14.73</v>
      </c>
      <c r="G1439">
        <f>IFERROR(VLOOKUP(F1439,'rt.comb'!$A:$B,2,FALSE),F1439)</f>
        <v>14.73</v>
      </c>
      <c r="H1439" t="str">
        <f>IFERROR(VLOOKUP(G1439,compounds!$A:$D,4,FALSE),"")</f>
        <v/>
      </c>
      <c r="I1439">
        <v>19343106</v>
      </c>
      <c r="J1439" s="4">
        <f t="shared" si="93"/>
        <v>53173740</v>
      </c>
      <c r="K1439" s="4">
        <f>VLOOKUP($C1439,rosie!$B$7:$D$380,2,FALSE)</f>
        <v>6.25</v>
      </c>
      <c r="L1439" s="4">
        <f>VLOOKUP(C1439,rosie!$B$7:$F$66,5,FALSE)</f>
        <v>1.42</v>
      </c>
      <c r="M1439" s="4">
        <f>VLOOKUP($C1439,rosie!$B$7:$D$380,3,FALSE)</f>
        <v>0</v>
      </c>
      <c r="N1439" s="4" t="str">
        <f>VLOOKUP($C1439,rosie!$B$7:$E$380,4,FALSE)</f>
        <v>l</v>
      </c>
      <c r="O1439" s="4">
        <f t="shared" si="96"/>
        <v>0.87305226978580042</v>
      </c>
      <c r="P1439" s="4">
        <f>VLOOKUP(A1439,RESULTS!$A:$M,13,FALSE)</f>
        <v>2</v>
      </c>
      <c r="Q1439" s="4">
        <v>2</v>
      </c>
      <c r="R1439" s="4" t="str">
        <f>IF(VLOOKUP(C1439,rosie!B:J,8,FALSE)=0,"x_x_x_x",VLOOKUP(C1439,rosie!B:J,8,FALSE))</f>
        <v>5_6_6_2023</v>
      </c>
    </row>
    <row r="1440" spans="1:18" x14ac:dyDescent="0.2">
      <c r="A1440" t="s">
        <v>245</v>
      </c>
      <c r="C1440">
        <f t="shared" si="94"/>
        <v>328</v>
      </c>
      <c r="D1440" t="str">
        <f t="shared" si="95"/>
        <v>328 (0)</v>
      </c>
      <c r="E1440">
        <v>14.852</v>
      </c>
      <c r="F1440">
        <f t="shared" si="97"/>
        <v>14.85</v>
      </c>
      <c r="G1440">
        <f>IFERROR(VLOOKUP(F1440,'rt.comb'!$A:$B,2,FALSE),F1440)</f>
        <v>14.85</v>
      </c>
      <c r="H1440" t="str">
        <f>IFERROR(VLOOKUP(G1440,compounds!$A:$D,4,FALSE),"")</f>
        <v/>
      </c>
      <c r="I1440">
        <v>74938394</v>
      </c>
      <c r="J1440" s="4">
        <f t="shared" si="93"/>
        <v>53173740</v>
      </c>
      <c r="K1440" s="4">
        <f>VLOOKUP($C1440,rosie!$B$7:$D$380,2,FALSE)</f>
        <v>6.25</v>
      </c>
      <c r="L1440" s="4">
        <f>VLOOKUP(C1440,rosie!$B$7:$F$66,5,FALSE)</f>
        <v>1.42</v>
      </c>
      <c r="M1440" s="4">
        <f>VLOOKUP($C1440,rosie!$B$7:$D$380,3,FALSE)</f>
        <v>0</v>
      </c>
      <c r="N1440" s="4" t="str">
        <f>VLOOKUP($C1440,rosie!$B$7:$E$380,4,FALSE)</f>
        <v>l</v>
      </c>
      <c r="O1440" s="4">
        <f t="shared" si="96"/>
        <v>3.3823489865486236</v>
      </c>
      <c r="P1440" s="4">
        <f>VLOOKUP(A1440,RESULTS!$A:$M,13,FALSE)</f>
        <v>2</v>
      </c>
      <c r="Q1440" s="4">
        <v>2</v>
      </c>
      <c r="R1440" s="4" t="str">
        <f>IF(VLOOKUP(C1440,rosie!B:J,8,FALSE)=0,"x_x_x_x",VLOOKUP(C1440,rosie!B:J,8,FALSE))</f>
        <v>5_6_6_2023</v>
      </c>
    </row>
    <row r="1441" spans="1:18" x14ac:dyDescent="0.2">
      <c r="A1441" t="s">
        <v>245</v>
      </c>
      <c r="C1441">
        <f t="shared" si="94"/>
        <v>328</v>
      </c>
      <c r="D1441" t="str">
        <f t="shared" si="95"/>
        <v>328 (0)</v>
      </c>
      <c r="E1441">
        <v>15.266</v>
      </c>
      <c r="F1441">
        <f t="shared" si="97"/>
        <v>15.27</v>
      </c>
      <c r="G1441">
        <f>IFERROR(VLOOKUP(F1441,'rt.comb'!$A:$B,2,FALSE),F1441)</f>
        <v>15.27</v>
      </c>
      <c r="H1441" t="str">
        <f>IFERROR(VLOOKUP(G1441,compounds!$A:$D,4,FALSE),"")</f>
        <v/>
      </c>
      <c r="I1441">
        <v>13124558</v>
      </c>
      <c r="J1441" s="4">
        <f t="shared" si="93"/>
        <v>53173740</v>
      </c>
      <c r="K1441" s="4">
        <f>VLOOKUP($C1441,rosie!$B$7:$D$380,2,FALSE)</f>
        <v>6.25</v>
      </c>
      <c r="L1441" s="4">
        <f>VLOOKUP(C1441,rosie!$B$7:$F$66,5,FALSE)</f>
        <v>1.42</v>
      </c>
      <c r="M1441" s="4">
        <f>VLOOKUP($C1441,rosie!$B$7:$D$380,3,FALSE)</f>
        <v>0</v>
      </c>
      <c r="N1441" s="4" t="str">
        <f>VLOOKUP($C1441,rosie!$B$7:$E$380,4,FALSE)</f>
        <v>l</v>
      </c>
      <c r="O1441" s="4">
        <f t="shared" si="96"/>
        <v>0.5923777262987332</v>
      </c>
      <c r="P1441" s="4">
        <f>VLOOKUP(A1441,RESULTS!$A:$M,13,FALSE)</f>
        <v>2</v>
      </c>
      <c r="Q1441" s="4">
        <v>2</v>
      </c>
      <c r="R1441" s="4" t="str">
        <f>IF(VLOOKUP(C1441,rosie!B:J,8,FALSE)=0,"x_x_x_x",VLOOKUP(C1441,rosie!B:J,8,FALSE))</f>
        <v>5_6_6_2023</v>
      </c>
    </row>
    <row r="1442" spans="1:18" x14ac:dyDescent="0.2">
      <c r="A1442" t="s">
        <v>245</v>
      </c>
      <c r="C1442">
        <f t="shared" si="94"/>
        <v>328</v>
      </c>
      <c r="D1442" t="str">
        <f t="shared" si="95"/>
        <v>328 (0)</v>
      </c>
      <c r="E1442">
        <v>15.712</v>
      </c>
      <c r="F1442">
        <f t="shared" si="97"/>
        <v>15.71</v>
      </c>
      <c r="G1442">
        <f>IFERROR(VLOOKUP(F1442,'rt.comb'!$A:$B,2,FALSE),F1442)</f>
        <v>15.71</v>
      </c>
      <c r="H1442" t="str">
        <f>IFERROR(VLOOKUP(G1442,compounds!$A:$D,4,FALSE),"")</f>
        <v/>
      </c>
      <c r="I1442">
        <v>11387870</v>
      </c>
      <c r="J1442" s="4">
        <f t="shared" si="93"/>
        <v>53173740</v>
      </c>
      <c r="K1442" s="4">
        <f>VLOOKUP($C1442,rosie!$B$7:$D$380,2,FALSE)</f>
        <v>6.25</v>
      </c>
      <c r="L1442" s="4">
        <f>VLOOKUP(C1442,rosie!$B$7:$F$66,5,FALSE)</f>
        <v>1.42</v>
      </c>
      <c r="M1442" s="4">
        <f>VLOOKUP($C1442,rosie!$B$7:$D$380,3,FALSE)</f>
        <v>0</v>
      </c>
      <c r="N1442" s="4" t="str">
        <f>VLOOKUP($C1442,rosie!$B$7:$E$380,4,FALSE)</f>
        <v>l</v>
      </c>
      <c r="O1442" s="4">
        <f t="shared" si="96"/>
        <v>0.51399220743171348</v>
      </c>
      <c r="P1442" s="4">
        <f>VLOOKUP(A1442,RESULTS!$A:$M,13,FALSE)</f>
        <v>2</v>
      </c>
      <c r="Q1442" s="4">
        <v>2</v>
      </c>
      <c r="R1442" s="4" t="str">
        <f>IF(VLOOKUP(C1442,rosie!B:J,8,FALSE)=0,"x_x_x_x",VLOOKUP(C1442,rosie!B:J,8,FALSE))</f>
        <v>5_6_6_2023</v>
      </c>
    </row>
    <row r="1443" spans="1:18" x14ac:dyDescent="0.2">
      <c r="A1443" t="s">
        <v>245</v>
      </c>
      <c r="C1443">
        <f t="shared" si="94"/>
        <v>328</v>
      </c>
      <c r="D1443" t="str">
        <f t="shared" si="95"/>
        <v>328 (0)</v>
      </c>
      <c r="E1443">
        <v>16.004000000000001</v>
      </c>
      <c r="F1443">
        <f t="shared" si="97"/>
        <v>16</v>
      </c>
      <c r="G1443">
        <f>IFERROR(VLOOKUP(F1443,'rt.comb'!$A:$B,2,FALSE),F1443)</f>
        <v>16</v>
      </c>
      <c r="H1443" t="str">
        <f>IFERROR(VLOOKUP(G1443,compounds!$A:$D,4,FALSE),"")</f>
        <v>Butanoicacidhexenylester</v>
      </c>
      <c r="I1443">
        <v>475702322</v>
      </c>
      <c r="J1443" s="4">
        <f t="shared" si="93"/>
        <v>53173740</v>
      </c>
      <c r="K1443" s="4">
        <f>VLOOKUP($C1443,rosie!$B$7:$D$380,2,FALSE)</f>
        <v>6.25</v>
      </c>
      <c r="L1443" s="4">
        <f>VLOOKUP(C1443,rosie!$B$7:$F$66,5,FALSE)</f>
        <v>1.42</v>
      </c>
      <c r="M1443" s="4">
        <f>VLOOKUP($C1443,rosie!$B$7:$D$380,3,FALSE)</f>
        <v>0</v>
      </c>
      <c r="N1443" s="4" t="str">
        <f>VLOOKUP($C1443,rosie!$B$7:$E$380,4,FALSE)</f>
        <v>l</v>
      </c>
      <c r="O1443" s="4">
        <f t="shared" si="96"/>
        <v>21.470853334747567</v>
      </c>
      <c r="P1443" s="4">
        <f>VLOOKUP(A1443,RESULTS!$A:$M,13,FALSE)</f>
        <v>2</v>
      </c>
      <c r="Q1443" s="4">
        <v>2</v>
      </c>
      <c r="R1443" s="4" t="str">
        <f>IF(VLOOKUP(C1443,rosie!B:J,8,FALSE)=0,"x_x_x_x",VLOOKUP(C1443,rosie!B:J,8,FALSE))</f>
        <v>5_6_6_2023</v>
      </c>
    </row>
    <row r="1444" spans="1:18" x14ac:dyDescent="0.2">
      <c r="A1444" t="s">
        <v>245</v>
      </c>
      <c r="C1444">
        <f t="shared" si="94"/>
        <v>328</v>
      </c>
      <c r="D1444" t="str">
        <f t="shared" si="95"/>
        <v>328 (0)</v>
      </c>
      <c r="E1444">
        <v>16.109000000000002</v>
      </c>
      <c r="F1444">
        <f t="shared" si="97"/>
        <v>16.11</v>
      </c>
      <c r="G1444">
        <f>IFERROR(VLOOKUP(F1444,'rt.comb'!$A:$B,2,FALSE),F1444)</f>
        <v>16.11</v>
      </c>
      <c r="H1444" t="str">
        <f>IFERROR(VLOOKUP(G1444,compounds!$A:$D,4,FALSE),"")</f>
        <v/>
      </c>
      <c r="I1444">
        <v>17402095</v>
      </c>
      <c r="J1444" s="4">
        <f t="shared" si="93"/>
        <v>53173740</v>
      </c>
      <c r="K1444" s="4">
        <f>VLOOKUP($C1444,rosie!$B$7:$D$380,2,FALSE)</f>
        <v>6.25</v>
      </c>
      <c r="L1444" s="4">
        <f>VLOOKUP(C1444,rosie!$B$7:$F$66,5,FALSE)</f>
        <v>1.42</v>
      </c>
      <c r="M1444" s="4">
        <f>VLOOKUP($C1444,rosie!$B$7:$D$380,3,FALSE)</f>
        <v>0</v>
      </c>
      <c r="N1444" s="4" t="str">
        <f>VLOOKUP($C1444,rosie!$B$7:$E$380,4,FALSE)</f>
        <v>l</v>
      </c>
      <c r="O1444" s="4">
        <f t="shared" si="96"/>
        <v>0.78544461984430669</v>
      </c>
      <c r="P1444" s="4">
        <f>VLOOKUP(A1444,RESULTS!$A:$M,13,FALSE)</f>
        <v>2</v>
      </c>
      <c r="Q1444" s="4">
        <v>2</v>
      </c>
      <c r="R1444" s="4" t="str">
        <f>IF(VLOOKUP(C1444,rosie!B:J,8,FALSE)=0,"x_x_x_x",VLOOKUP(C1444,rosie!B:J,8,FALSE))</f>
        <v>5_6_6_2023</v>
      </c>
    </row>
    <row r="1445" spans="1:18" x14ac:dyDescent="0.2">
      <c r="A1445" t="s">
        <v>245</v>
      </c>
      <c r="C1445">
        <f t="shared" si="94"/>
        <v>328</v>
      </c>
      <c r="D1445" t="str">
        <f t="shared" si="95"/>
        <v>328 (0)</v>
      </c>
      <c r="E1445">
        <v>16.212</v>
      </c>
      <c r="F1445">
        <f t="shared" si="97"/>
        <v>16.21</v>
      </c>
      <c r="G1445">
        <f>IFERROR(VLOOKUP(F1445,'rt.comb'!$A:$B,2,FALSE),F1445)</f>
        <v>16.21</v>
      </c>
      <c r="H1445" t="str">
        <f>IFERROR(VLOOKUP(G1445,compounds!$A:$D,4,FALSE),"")</f>
        <v>methylsalicylate</v>
      </c>
      <c r="I1445">
        <v>77571081</v>
      </c>
      <c r="J1445" s="4">
        <f t="shared" si="93"/>
        <v>53173740</v>
      </c>
      <c r="K1445" s="4">
        <f>VLOOKUP($C1445,rosie!$B$7:$D$380,2,FALSE)</f>
        <v>6.25</v>
      </c>
      <c r="L1445" s="4">
        <f>VLOOKUP(C1445,rosie!$B$7:$F$66,5,FALSE)</f>
        <v>1.42</v>
      </c>
      <c r="M1445" s="4">
        <f>VLOOKUP($C1445,rosie!$B$7:$D$380,3,FALSE)</f>
        <v>0</v>
      </c>
      <c r="N1445" s="4" t="str">
        <f>VLOOKUP($C1445,rosie!$B$7:$E$380,4,FALSE)</f>
        <v>l</v>
      </c>
      <c r="O1445" s="4">
        <f t="shared" si="96"/>
        <v>3.5011754749618893</v>
      </c>
      <c r="P1445" s="4">
        <f>VLOOKUP(A1445,RESULTS!$A:$M,13,FALSE)</f>
        <v>2</v>
      </c>
      <c r="Q1445" s="4">
        <v>2</v>
      </c>
      <c r="R1445" s="4" t="str">
        <f>IF(VLOOKUP(C1445,rosie!B:J,8,FALSE)=0,"x_x_x_x",VLOOKUP(C1445,rosie!B:J,8,FALSE))</f>
        <v>5_6_6_2023</v>
      </c>
    </row>
    <row r="1446" spans="1:18" x14ac:dyDescent="0.2">
      <c r="A1446" t="s">
        <v>245</v>
      </c>
      <c r="C1446">
        <f t="shared" si="94"/>
        <v>328</v>
      </c>
      <c r="D1446" t="str">
        <f t="shared" si="95"/>
        <v>328 (0)</v>
      </c>
      <c r="E1446">
        <v>16.37</v>
      </c>
      <c r="F1446">
        <f t="shared" si="97"/>
        <v>16.37</v>
      </c>
      <c r="G1446">
        <f>IFERROR(VLOOKUP(F1446,'rt.comb'!$A:$B,2,FALSE),F1446)</f>
        <v>16.36</v>
      </c>
      <c r="H1446" t="str">
        <f>IFERROR(VLOOKUP(G1446,compounds!$A:$D,4,FALSE),"")</f>
        <v>dodecane</v>
      </c>
      <c r="I1446">
        <v>16108305</v>
      </c>
      <c r="J1446" s="4">
        <f t="shared" si="93"/>
        <v>53173740</v>
      </c>
      <c r="K1446" s="4">
        <f>VLOOKUP($C1446,rosie!$B$7:$D$380,2,FALSE)</f>
        <v>6.25</v>
      </c>
      <c r="L1446" s="4">
        <f>VLOOKUP(C1446,rosie!$B$7:$F$66,5,FALSE)</f>
        <v>1.42</v>
      </c>
      <c r="M1446" s="4">
        <f>VLOOKUP($C1446,rosie!$B$7:$D$380,3,FALSE)</f>
        <v>0</v>
      </c>
      <c r="N1446" s="4" t="str">
        <f>VLOOKUP($C1446,rosie!$B$7:$E$380,4,FALSE)</f>
        <v>l</v>
      </c>
      <c r="O1446" s="4">
        <f t="shared" si="96"/>
        <v>0.72704932923657439</v>
      </c>
      <c r="P1446" s="4">
        <f>VLOOKUP(A1446,RESULTS!$A:$M,13,FALSE)</f>
        <v>2</v>
      </c>
      <c r="Q1446" s="4">
        <v>2</v>
      </c>
      <c r="R1446" s="4" t="str">
        <f>IF(VLOOKUP(C1446,rosie!B:J,8,FALSE)=0,"x_x_x_x",VLOOKUP(C1446,rosie!B:J,8,FALSE))</f>
        <v>5_6_6_2023</v>
      </c>
    </row>
    <row r="1447" spans="1:18" x14ac:dyDescent="0.2">
      <c r="A1447" t="s">
        <v>245</v>
      </c>
      <c r="C1447">
        <f t="shared" si="94"/>
        <v>328</v>
      </c>
      <c r="D1447" t="str">
        <f t="shared" si="95"/>
        <v>328 (0)</v>
      </c>
      <c r="E1447">
        <v>16.550999999999998</v>
      </c>
      <c r="F1447">
        <f t="shared" si="97"/>
        <v>16.55</v>
      </c>
      <c r="G1447">
        <f>IFERROR(VLOOKUP(F1447,'rt.comb'!$A:$B,2,FALSE),F1447)</f>
        <v>16.55</v>
      </c>
      <c r="H1447" t="str">
        <f>IFERROR(VLOOKUP(G1447,compounds!$A:$D,4,FALSE),"")</f>
        <v>decanal</v>
      </c>
      <c r="I1447">
        <v>38809177</v>
      </c>
      <c r="J1447" s="4">
        <f t="shared" si="93"/>
        <v>53173740</v>
      </c>
      <c r="K1447" s="4">
        <f>VLOOKUP($C1447,rosie!$B$7:$D$380,2,FALSE)</f>
        <v>6.25</v>
      </c>
      <c r="L1447" s="4">
        <f>VLOOKUP(C1447,rosie!$B$7:$F$66,5,FALSE)</f>
        <v>1.42</v>
      </c>
      <c r="M1447" s="4">
        <f>VLOOKUP($C1447,rosie!$B$7:$D$380,3,FALSE)</f>
        <v>0</v>
      </c>
      <c r="N1447" s="4" t="str">
        <f>VLOOKUP($C1447,rosie!$B$7:$E$380,4,FALSE)</f>
        <v>l</v>
      </c>
      <c r="O1447" s="4">
        <f t="shared" si="96"/>
        <v>1.7516545723509387</v>
      </c>
      <c r="P1447" s="4">
        <f>VLOOKUP(A1447,RESULTS!$A:$M,13,FALSE)</f>
        <v>2</v>
      </c>
      <c r="Q1447" s="4">
        <v>2</v>
      </c>
      <c r="R1447" s="4" t="str">
        <f>IF(VLOOKUP(C1447,rosie!B:J,8,FALSE)=0,"x_x_x_x",VLOOKUP(C1447,rosie!B:J,8,FALSE))</f>
        <v>5_6_6_2023</v>
      </c>
    </row>
    <row r="1448" spans="1:18" x14ac:dyDescent="0.2">
      <c r="A1448" t="s">
        <v>245</v>
      </c>
      <c r="C1448">
        <f t="shared" si="94"/>
        <v>328</v>
      </c>
      <c r="D1448" t="str">
        <f t="shared" si="95"/>
        <v>328 (0)</v>
      </c>
      <c r="E1448">
        <v>17.326000000000001</v>
      </c>
      <c r="F1448">
        <f t="shared" si="97"/>
        <v>17.329999999999998</v>
      </c>
      <c r="G1448">
        <f>IFERROR(VLOOKUP(F1448,'rt.comb'!$A:$B,2,FALSE),F1448)</f>
        <v>17.329999999999998</v>
      </c>
      <c r="H1448" t="str">
        <f>IFERROR(VLOOKUP(G1448,compounds!$A:$D,4,FALSE),"")</f>
        <v/>
      </c>
      <c r="I1448">
        <v>103415281</v>
      </c>
      <c r="J1448" s="4">
        <f t="shared" si="93"/>
        <v>53173740</v>
      </c>
      <c r="K1448" s="4">
        <f>VLOOKUP($C1448,rosie!$B$7:$D$380,2,FALSE)</f>
        <v>6.25</v>
      </c>
      <c r="L1448" s="4">
        <f>VLOOKUP(C1448,rosie!$B$7:$F$66,5,FALSE)</f>
        <v>1.42</v>
      </c>
      <c r="M1448" s="4">
        <f>VLOOKUP($C1448,rosie!$B$7:$D$380,3,FALSE)</f>
        <v>0</v>
      </c>
      <c r="N1448" s="4" t="str">
        <f>VLOOKUP($C1448,rosie!$B$7:$E$380,4,FALSE)</f>
        <v>l</v>
      </c>
      <c r="O1448" s="4">
        <f t="shared" si="96"/>
        <v>4.667655019188043</v>
      </c>
      <c r="P1448" s="4">
        <f>VLOOKUP(A1448,RESULTS!$A:$M,13,FALSE)</f>
        <v>2</v>
      </c>
      <c r="Q1448" s="4">
        <v>2</v>
      </c>
      <c r="R1448" s="4" t="str">
        <f>IF(VLOOKUP(C1448,rosie!B:J,8,FALSE)=0,"x_x_x_x",VLOOKUP(C1448,rosie!B:J,8,FALSE))</f>
        <v>5_6_6_2023</v>
      </c>
    </row>
    <row r="1449" spans="1:18" x14ac:dyDescent="0.2">
      <c r="A1449" t="s">
        <v>245</v>
      </c>
      <c r="C1449">
        <f t="shared" si="94"/>
        <v>328</v>
      </c>
      <c r="D1449" t="str">
        <f t="shared" si="95"/>
        <v>328 (0)</v>
      </c>
      <c r="E1449">
        <v>17.417000000000002</v>
      </c>
      <c r="F1449">
        <f t="shared" si="97"/>
        <v>17.420000000000002</v>
      </c>
      <c r="G1449">
        <f>IFERROR(VLOOKUP(F1449,'rt.comb'!$A:$B,2,FALSE),F1449)</f>
        <v>17.43</v>
      </c>
      <c r="H1449" t="str">
        <f>IFERROR(VLOOKUP(G1449,compounds!$A:$D,4,FALSE),"")</f>
        <v>cisthreehexiso</v>
      </c>
      <c r="I1449">
        <v>50599257</v>
      </c>
      <c r="J1449" s="4">
        <f t="shared" si="93"/>
        <v>53173740</v>
      </c>
      <c r="K1449" s="4">
        <f>VLOOKUP($C1449,rosie!$B$7:$D$380,2,FALSE)</f>
        <v>6.25</v>
      </c>
      <c r="L1449" s="4">
        <f>VLOOKUP(C1449,rosie!$B$7:$F$66,5,FALSE)</f>
        <v>1.42</v>
      </c>
      <c r="M1449" s="4">
        <f>VLOOKUP($C1449,rosie!$B$7:$D$380,3,FALSE)</f>
        <v>0</v>
      </c>
      <c r="N1449" s="4" t="str">
        <f>VLOOKUP($C1449,rosie!$B$7:$E$380,4,FALSE)</f>
        <v>l</v>
      </c>
      <c r="O1449" s="4">
        <f t="shared" si="96"/>
        <v>2.2838005526788225</v>
      </c>
      <c r="P1449" s="4">
        <f>VLOOKUP(A1449,RESULTS!$A:$M,13,FALSE)</f>
        <v>2</v>
      </c>
      <c r="Q1449" s="4">
        <v>2</v>
      </c>
      <c r="R1449" s="4" t="str">
        <f>IF(VLOOKUP(C1449,rosie!B:J,8,FALSE)=0,"x_x_x_x",VLOOKUP(C1449,rosie!B:J,8,FALSE))</f>
        <v>5_6_6_2023</v>
      </c>
    </row>
    <row r="1450" spans="1:18" x14ac:dyDescent="0.2">
      <c r="A1450" t="s">
        <v>245</v>
      </c>
      <c r="C1450">
        <f t="shared" si="94"/>
        <v>328</v>
      </c>
      <c r="D1450" t="str">
        <f t="shared" si="95"/>
        <v>328 (0)</v>
      </c>
      <c r="E1450">
        <v>18.18</v>
      </c>
      <c r="F1450">
        <f t="shared" si="97"/>
        <v>18.18</v>
      </c>
      <c r="G1450">
        <f>IFERROR(VLOOKUP(F1450,'rt.comb'!$A:$B,2,FALSE),F1450)</f>
        <v>18.18</v>
      </c>
      <c r="H1450" t="str">
        <f>IFERROR(VLOOKUP(G1450,compounds!$A:$D,4,FALSE),"")</f>
        <v>methylacetophenone</v>
      </c>
      <c r="I1450">
        <v>20851875</v>
      </c>
      <c r="J1450" s="4">
        <f t="shared" si="93"/>
        <v>53173740</v>
      </c>
      <c r="K1450" s="4">
        <f>VLOOKUP($C1450,rosie!$B$7:$D$380,2,FALSE)</f>
        <v>6.25</v>
      </c>
      <c r="L1450" s="4">
        <f>VLOOKUP(C1450,rosie!$B$7:$F$66,5,FALSE)</f>
        <v>1.42</v>
      </c>
      <c r="M1450" s="4">
        <f>VLOOKUP($C1450,rosie!$B$7:$D$380,3,FALSE)</f>
        <v>0</v>
      </c>
      <c r="N1450" s="4" t="str">
        <f>VLOOKUP($C1450,rosie!$B$7:$E$380,4,FALSE)</f>
        <v>l</v>
      </c>
      <c r="O1450" s="4">
        <f t="shared" si="96"/>
        <v>0.9411506506783236</v>
      </c>
      <c r="P1450" s="4">
        <f>VLOOKUP(A1450,RESULTS!$A:$M,13,FALSE)</f>
        <v>2</v>
      </c>
      <c r="Q1450" s="4">
        <v>2</v>
      </c>
      <c r="R1450" s="4" t="str">
        <f>IF(VLOOKUP(C1450,rosie!B:J,8,FALSE)=0,"x_x_x_x",VLOOKUP(C1450,rosie!B:J,8,FALSE))</f>
        <v>5_6_6_2023</v>
      </c>
    </row>
    <row r="1451" spans="1:18" x14ac:dyDescent="0.2">
      <c r="A1451" t="s">
        <v>245</v>
      </c>
      <c r="C1451">
        <f t="shared" si="94"/>
        <v>328</v>
      </c>
      <c r="D1451" t="str">
        <f t="shared" si="95"/>
        <v>328 (0)</v>
      </c>
      <c r="E1451">
        <v>18.696000000000002</v>
      </c>
      <c r="F1451">
        <f t="shared" si="97"/>
        <v>18.7</v>
      </c>
      <c r="G1451">
        <f>IFERROR(VLOOKUP(F1451,'rt.comb'!$A:$B,2,FALSE),F1451)</f>
        <v>18.690000000000001</v>
      </c>
      <c r="H1451" t="str">
        <f>IFERROR(VLOOKUP(G1451,compounds!$A:$D,4,FALSE),"")</f>
        <v/>
      </c>
      <c r="I1451">
        <v>14994769</v>
      </c>
      <c r="J1451" s="4">
        <f t="shared" si="93"/>
        <v>53173740</v>
      </c>
      <c r="K1451" s="4">
        <f>VLOOKUP($C1451,rosie!$B$7:$D$380,2,FALSE)</f>
        <v>6.25</v>
      </c>
      <c r="L1451" s="4">
        <f>VLOOKUP(C1451,rosie!$B$7:$F$66,5,FALSE)</f>
        <v>1.42</v>
      </c>
      <c r="M1451" s="4">
        <f>VLOOKUP($C1451,rosie!$B$7:$D$380,3,FALSE)</f>
        <v>0</v>
      </c>
      <c r="N1451" s="4" t="str">
        <f>VLOOKUP($C1451,rosie!$B$7:$E$380,4,FALSE)</f>
        <v>l</v>
      </c>
      <c r="O1451" s="4">
        <f t="shared" si="96"/>
        <v>0.67678981391942716</v>
      </c>
      <c r="P1451" s="4">
        <f>VLOOKUP(A1451,RESULTS!$A:$M,13,FALSE)</f>
        <v>2</v>
      </c>
      <c r="Q1451" s="4">
        <v>2</v>
      </c>
      <c r="R1451" s="4" t="str">
        <f>IF(VLOOKUP(C1451,rosie!B:J,8,FALSE)=0,"x_x_x_x",VLOOKUP(C1451,rosie!B:J,8,FALSE))</f>
        <v>5_6_6_2023</v>
      </c>
    </row>
    <row r="1452" spans="1:18" x14ac:dyDescent="0.2">
      <c r="A1452" t="s">
        <v>245</v>
      </c>
      <c r="C1452">
        <f t="shared" si="94"/>
        <v>328</v>
      </c>
      <c r="D1452" t="str">
        <f t="shared" si="95"/>
        <v>328 (0)</v>
      </c>
      <c r="E1452">
        <v>19.004000000000001</v>
      </c>
      <c r="F1452">
        <f t="shared" si="97"/>
        <v>19</v>
      </c>
      <c r="G1452">
        <f>IFERROR(VLOOKUP(F1452,'rt.comb'!$A:$B,2,FALSE),F1452)</f>
        <v>18.989999999999998</v>
      </c>
      <c r="H1452" t="str">
        <f>IFERROR(VLOOKUP(G1452,compounds!$A:$D,4,FALSE),"")</f>
        <v>methylnaphthalene</v>
      </c>
      <c r="I1452">
        <v>28526311</v>
      </c>
      <c r="J1452" s="4">
        <f t="shared" si="93"/>
        <v>53173740</v>
      </c>
      <c r="K1452" s="4">
        <f>VLOOKUP($C1452,rosie!$B$7:$D$380,2,FALSE)</f>
        <v>6.25</v>
      </c>
      <c r="L1452" s="4">
        <f>VLOOKUP(C1452,rosie!$B$7:$F$66,5,FALSE)</f>
        <v>1.42</v>
      </c>
      <c r="M1452" s="4">
        <f>VLOOKUP($C1452,rosie!$B$7:$D$380,3,FALSE)</f>
        <v>0</v>
      </c>
      <c r="N1452" s="4" t="str">
        <f>VLOOKUP($C1452,rosie!$B$7:$E$380,4,FALSE)</f>
        <v>l</v>
      </c>
      <c r="O1452" s="4">
        <f t="shared" si="96"/>
        <v>1.2875367878956794</v>
      </c>
      <c r="P1452" s="4">
        <f>VLOOKUP(A1452,RESULTS!$A:$M,13,FALSE)</f>
        <v>2</v>
      </c>
      <c r="Q1452" s="4">
        <v>2</v>
      </c>
      <c r="R1452" s="4" t="str">
        <f>IF(VLOOKUP(C1452,rosie!B:J,8,FALSE)=0,"x_x_x_x",VLOOKUP(C1452,rosie!B:J,8,FALSE))</f>
        <v>5_6_6_2023</v>
      </c>
    </row>
    <row r="1453" spans="1:18" x14ac:dyDescent="0.2">
      <c r="A1453" t="s">
        <v>245</v>
      </c>
      <c r="C1453">
        <f t="shared" si="94"/>
        <v>328</v>
      </c>
      <c r="D1453" t="str">
        <f t="shared" si="95"/>
        <v>328 (0)</v>
      </c>
      <c r="E1453">
        <v>19.504000000000001</v>
      </c>
      <c r="F1453">
        <f t="shared" si="97"/>
        <v>19.5</v>
      </c>
      <c r="G1453">
        <f>IFERROR(VLOOKUP(F1453,'rt.comb'!$A:$B,2,FALSE),F1453)</f>
        <v>19.5</v>
      </c>
      <c r="H1453" t="str">
        <f>IFERROR(VLOOKUP(G1453,compounds!$A:$D,4,FALSE),"")</f>
        <v>standard</v>
      </c>
      <c r="I1453">
        <v>53173740</v>
      </c>
      <c r="J1453" s="4">
        <f t="shared" si="93"/>
        <v>53173740</v>
      </c>
      <c r="K1453" s="4">
        <f>VLOOKUP($C1453,rosie!$B$7:$D$380,2,FALSE)</f>
        <v>6.25</v>
      </c>
      <c r="L1453" s="4">
        <f>VLOOKUP(C1453,rosie!$B$7:$F$66,5,FALSE)</f>
        <v>1.42</v>
      </c>
      <c r="M1453" s="4">
        <f>VLOOKUP($C1453,rosie!$B$7:$D$380,3,FALSE)</f>
        <v>0</v>
      </c>
      <c r="N1453" s="4" t="str">
        <f>VLOOKUP($C1453,rosie!$B$7:$E$380,4,FALSE)</f>
        <v>l</v>
      </c>
      <c r="O1453" s="4">
        <f t="shared" si="96"/>
        <v>2.4000000000000004</v>
      </c>
      <c r="P1453" s="4">
        <f>VLOOKUP(A1453,RESULTS!$A:$M,13,FALSE)</f>
        <v>2</v>
      </c>
      <c r="Q1453" s="4">
        <v>2</v>
      </c>
      <c r="R1453" s="4" t="str">
        <f>IF(VLOOKUP(C1453,rosie!B:J,8,FALSE)=0,"x_x_x_x",VLOOKUP(C1453,rosie!B:J,8,FALSE))</f>
        <v>5_6_6_2023</v>
      </c>
    </row>
    <row r="1454" spans="1:18" x14ac:dyDescent="0.2">
      <c r="A1454" t="s">
        <v>245</v>
      </c>
      <c r="C1454">
        <f t="shared" si="94"/>
        <v>328</v>
      </c>
      <c r="D1454" t="str">
        <f t="shared" si="95"/>
        <v>328 (0)</v>
      </c>
      <c r="E1454">
        <v>19.585000000000001</v>
      </c>
      <c r="F1454">
        <f t="shared" si="97"/>
        <v>19.59</v>
      </c>
      <c r="G1454">
        <f>IFERROR(VLOOKUP(F1454,'rt.comb'!$A:$B,2,FALSE),F1454)</f>
        <v>19.59</v>
      </c>
      <c r="H1454" t="str">
        <f>IFERROR(VLOOKUP(G1454,compounds!$A:$D,4,FALSE),"")</f>
        <v/>
      </c>
      <c r="I1454">
        <v>11767260</v>
      </c>
      <c r="J1454" s="4">
        <f t="shared" si="93"/>
        <v>53173740</v>
      </c>
      <c r="K1454" s="4">
        <f>VLOOKUP($C1454,rosie!$B$7:$D$380,2,FALSE)</f>
        <v>6.25</v>
      </c>
      <c r="L1454" s="4">
        <f>VLOOKUP(C1454,rosie!$B$7:$F$66,5,FALSE)</f>
        <v>1.42</v>
      </c>
      <c r="M1454" s="4">
        <f>VLOOKUP($C1454,rosie!$B$7:$D$380,3,FALSE)</f>
        <v>0</v>
      </c>
      <c r="N1454" s="4" t="str">
        <f>VLOOKUP($C1454,rosie!$B$7:$E$380,4,FALSE)</f>
        <v>l</v>
      </c>
      <c r="O1454" s="4">
        <f t="shared" si="96"/>
        <v>0.53111599823521916</v>
      </c>
      <c r="P1454" s="4">
        <f>VLOOKUP(A1454,RESULTS!$A:$M,13,FALSE)</f>
        <v>2</v>
      </c>
      <c r="Q1454" s="4">
        <v>2</v>
      </c>
      <c r="R1454" s="4" t="str">
        <f>IF(VLOOKUP(C1454,rosie!B:J,8,FALSE)=0,"x_x_x_x",VLOOKUP(C1454,rosie!B:J,8,FALSE))</f>
        <v>5_6_6_2023</v>
      </c>
    </row>
    <row r="1455" spans="1:18" x14ac:dyDescent="0.2">
      <c r="A1455" t="s">
        <v>245</v>
      </c>
      <c r="C1455">
        <f t="shared" si="94"/>
        <v>328</v>
      </c>
      <c r="D1455" t="str">
        <f t="shared" si="95"/>
        <v>328 (0)</v>
      </c>
      <c r="E1455">
        <v>19.876000000000001</v>
      </c>
      <c r="F1455">
        <f t="shared" si="97"/>
        <v>19.88</v>
      </c>
      <c r="G1455">
        <f>IFERROR(VLOOKUP(F1455,'rt.comb'!$A:$B,2,FALSE),F1455)</f>
        <v>19.88</v>
      </c>
      <c r="H1455" t="str">
        <f>IFERROR(VLOOKUP(G1455,compounds!$A:$D,4,FALSE),"")</f>
        <v/>
      </c>
      <c r="I1455">
        <v>75724856</v>
      </c>
      <c r="J1455" s="4">
        <f t="shared" si="93"/>
        <v>53173740</v>
      </c>
      <c r="K1455" s="4">
        <f>VLOOKUP($C1455,rosie!$B$7:$D$380,2,FALSE)</f>
        <v>6.25</v>
      </c>
      <c r="L1455" s="4">
        <f>VLOOKUP(C1455,rosie!$B$7:$F$66,5,FALSE)</f>
        <v>1.42</v>
      </c>
      <c r="M1455" s="4">
        <f>VLOOKUP($C1455,rosie!$B$7:$D$380,3,FALSE)</f>
        <v>0</v>
      </c>
      <c r="N1455" s="4" t="str">
        <f>VLOOKUP($C1455,rosie!$B$7:$E$380,4,FALSE)</f>
        <v>l</v>
      </c>
      <c r="O1455" s="4">
        <f t="shared" si="96"/>
        <v>3.4178459969150183</v>
      </c>
      <c r="P1455" s="4">
        <f>VLOOKUP(A1455,RESULTS!$A:$M,13,FALSE)</f>
        <v>2</v>
      </c>
      <c r="Q1455" s="4">
        <v>2</v>
      </c>
      <c r="R1455" s="4" t="str">
        <f>IF(VLOOKUP(C1455,rosie!B:J,8,FALSE)=0,"x_x_x_x",VLOOKUP(C1455,rosie!B:J,8,FALSE))</f>
        <v>5_6_6_2023</v>
      </c>
    </row>
    <row r="1456" spans="1:18" x14ac:dyDescent="0.2">
      <c r="A1456" t="s">
        <v>245</v>
      </c>
      <c r="C1456">
        <f t="shared" si="94"/>
        <v>328</v>
      </c>
      <c r="D1456" t="str">
        <f t="shared" si="95"/>
        <v>328 (0)</v>
      </c>
      <c r="E1456">
        <v>20.132000000000001</v>
      </c>
      <c r="F1456">
        <f t="shared" si="97"/>
        <v>20.13</v>
      </c>
      <c r="G1456">
        <f>IFERROR(VLOOKUP(F1456,'rt.comb'!$A:$B,2,FALSE),F1456)</f>
        <v>20.13</v>
      </c>
      <c r="H1456" t="str">
        <f>IFERROR(VLOOKUP(G1456,compounds!$A:$D,4,FALSE),"")</f>
        <v/>
      </c>
      <c r="I1456">
        <v>18587507</v>
      </c>
      <c r="J1456" s="4">
        <f t="shared" si="93"/>
        <v>53173740</v>
      </c>
      <c r="K1456" s="4">
        <f>VLOOKUP($C1456,rosie!$B$7:$D$380,2,FALSE)</f>
        <v>6.25</v>
      </c>
      <c r="L1456" s="4">
        <f>VLOOKUP(C1456,rosie!$B$7:$F$66,5,FALSE)</f>
        <v>1.42</v>
      </c>
      <c r="M1456" s="4">
        <f>VLOOKUP($C1456,rosie!$B$7:$D$380,3,FALSE)</f>
        <v>0</v>
      </c>
      <c r="N1456" s="4" t="str">
        <f>VLOOKUP($C1456,rosie!$B$7:$E$380,4,FALSE)</f>
        <v>l</v>
      </c>
      <c r="O1456" s="4">
        <f t="shared" si="96"/>
        <v>0.8389482628079199</v>
      </c>
      <c r="P1456" s="4">
        <f>VLOOKUP(A1456,RESULTS!$A:$M,13,FALSE)</f>
        <v>2</v>
      </c>
      <c r="Q1456" s="4">
        <v>2</v>
      </c>
      <c r="R1456" s="4" t="str">
        <f>IF(VLOOKUP(C1456,rosie!B:J,8,FALSE)=0,"x_x_x_x",VLOOKUP(C1456,rosie!B:J,8,FALSE))</f>
        <v>5_6_6_2023</v>
      </c>
    </row>
    <row r="1457" spans="1:18" x14ac:dyDescent="0.2">
      <c r="A1457" t="s">
        <v>245</v>
      </c>
      <c r="C1457">
        <f t="shared" si="94"/>
        <v>328</v>
      </c>
      <c r="D1457" t="str">
        <f t="shared" si="95"/>
        <v>328 (0)</v>
      </c>
      <c r="E1457">
        <v>20.196000000000002</v>
      </c>
      <c r="F1457">
        <f t="shared" si="97"/>
        <v>20.2</v>
      </c>
      <c r="G1457">
        <f>IFERROR(VLOOKUP(F1457,'rt.comb'!$A:$B,2,FALSE),F1457)</f>
        <v>20.2</v>
      </c>
      <c r="H1457" t="str">
        <f>IFERROR(VLOOKUP(G1457,compounds!$A:$D,4,FALSE),"")</f>
        <v/>
      </c>
      <c r="I1457">
        <v>20456844</v>
      </c>
      <c r="J1457" s="4">
        <f t="shared" si="93"/>
        <v>53173740</v>
      </c>
      <c r="K1457" s="4">
        <f>VLOOKUP($C1457,rosie!$B$7:$D$380,2,FALSE)</f>
        <v>6.25</v>
      </c>
      <c r="L1457" s="4">
        <f>VLOOKUP(C1457,rosie!$B$7:$F$66,5,FALSE)</f>
        <v>1.42</v>
      </c>
      <c r="M1457" s="4">
        <f>VLOOKUP($C1457,rosie!$B$7:$D$380,3,FALSE)</f>
        <v>0</v>
      </c>
      <c r="N1457" s="4" t="str">
        <f>VLOOKUP($C1457,rosie!$B$7:$E$380,4,FALSE)</f>
        <v>l</v>
      </c>
      <c r="O1457" s="4">
        <f t="shared" si="96"/>
        <v>0.92332090238527509</v>
      </c>
      <c r="P1457" s="4">
        <f>VLOOKUP(A1457,RESULTS!$A:$M,13,FALSE)</f>
        <v>2</v>
      </c>
      <c r="Q1457" s="4">
        <v>2</v>
      </c>
      <c r="R1457" s="4" t="str">
        <f>IF(VLOOKUP(C1457,rosie!B:J,8,FALSE)=0,"x_x_x_x",VLOOKUP(C1457,rosie!B:J,8,FALSE))</f>
        <v>5_6_6_2023</v>
      </c>
    </row>
    <row r="1458" spans="1:18" x14ac:dyDescent="0.2">
      <c r="A1458" t="s">
        <v>245</v>
      </c>
      <c r="C1458">
        <f t="shared" si="94"/>
        <v>328</v>
      </c>
      <c r="D1458" t="str">
        <f t="shared" si="95"/>
        <v>328 (0)</v>
      </c>
      <c r="E1458">
        <v>21.376000000000001</v>
      </c>
      <c r="F1458">
        <f t="shared" si="97"/>
        <v>21.38</v>
      </c>
      <c r="G1458">
        <f>IFERROR(VLOOKUP(F1458,'rt.comb'!$A:$B,2,FALSE),F1458)</f>
        <v>21.38</v>
      </c>
      <c r="H1458" t="str">
        <f>IFERROR(VLOOKUP(G1458,compounds!$A:$D,4,FALSE),"")</f>
        <v/>
      </c>
      <c r="I1458">
        <v>17769542</v>
      </c>
      <c r="J1458" s="4">
        <f t="shared" si="93"/>
        <v>53173740</v>
      </c>
      <c r="K1458" s="4">
        <f>VLOOKUP($C1458,rosie!$B$7:$D$380,2,FALSE)</f>
        <v>6.25</v>
      </c>
      <c r="L1458" s="4">
        <f>VLOOKUP(C1458,rosie!$B$7:$F$66,5,FALSE)</f>
        <v>1.42</v>
      </c>
      <c r="M1458" s="4">
        <f>VLOOKUP($C1458,rosie!$B$7:$D$380,3,FALSE)</f>
        <v>0</v>
      </c>
      <c r="N1458" s="4" t="str">
        <f>VLOOKUP($C1458,rosie!$B$7:$E$380,4,FALSE)</f>
        <v>l</v>
      </c>
      <c r="O1458" s="4">
        <f t="shared" si="96"/>
        <v>0.80202936261395197</v>
      </c>
      <c r="P1458" s="4">
        <f>VLOOKUP(A1458,RESULTS!$A:$M,13,FALSE)</f>
        <v>2</v>
      </c>
      <c r="Q1458" s="4">
        <v>2</v>
      </c>
      <c r="R1458" s="4" t="str">
        <f>IF(VLOOKUP(C1458,rosie!B:J,8,FALSE)=0,"x_x_x_x",VLOOKUP(C1458,rosie!B:J,8,FALSE))</f>
        <v>5_6_6_2023</v>
      </c>
    </row>
    <row r="1459" spans="1:18" x14ac:dyDescent="0.2">
      <c r="A1459" t="s">
        <v>245</v>
      </c>
      <c r="C1459">
        <f t="shared" si="94"/>
        <v>328</v>
      </c>
      <c r="D1459" t="str">
        <f t="shared" si="95"/>
        <v>328 (0)</v>
      </c>
      <c r="E1459">
        <v>21.52</v>
      </c>
      <c r="F1459">
        <f t="shared" si="97"/>
        <v>21.52</v>
      </c>
      <c r="G1459">
        <f>IFERROR(VLOOKUP(F1459,'rt.comb'!$A:$B,2,FALSE),F1459)</f>
        <v>21.52</v>
      </c>
      <c r="H1459" t="str">
        <f>IFERROR(VLOOKUP(G1459,compounds!$A:$D,4,FALSE),"")</f>
        <v/>
      </c>
      <c r="I1459">
        <v>101615038</v>
      </c>
      <c r="J1459" s="4">
        <f t="shared" si="93"/>
        <v>53173740</v>
      </c>
      <c r="K1459" s="4">
        <f>VLOOKUP($C1459,rosie!$B$7:$D$380,2,FALSE)</f>
        <v>6.25</v>
      </c>
      <c r="L1459" s="4">
        <f>VLOOKUP(C1459,rosie!$B$7:$F$66,5,FALSE)</f>
        <v>1.42</v>
      </c>
      <c r="M1459" s="4">
        <f>VLOOKUP($C1459,rosie!$B$7:$D$380,3,FALSE)</f>
        <v>0</v>
      </c>
      <c r="N1459" s="4" t="str">
        <f>VLOOKUP($C1459,rosie!$B$7:$E$380,4,FALSE)</f>
        <v>l</v>
      </c>
      <c r="O1459" s="4">
        <f t="shared" si="96"/>
        <v>4.5864009415173737</v>
      </c>
      <c r="P1459" s="4">
        <f>VLOOKUP(A1459,RESULTS!$A:$M,13,FALSE)</f>
        <v>2</v>
      </c>
      <c r="Q1459" s="4">
        <v>2</v>
      </c>
      <c r="R1459" s="4" t="str">
        <f>IF(VLOOKUP(C1459,rosie!B:J,8,FALSE)=0,"x_x_x_x",VLOOKUP(C1459,rosie!B:J,8,FALSE))</f>
        <v>5_6_6_2023</v>
      </c>
    </row>
    <row r="1460" spans="1:18" x14ac:dyDescent="0.2">
      <c r="A1460" t="s">
        <v>245</v>
      </c>
      <c r="C1460">
        <f t="shared" si="94"/>
        <v>328</v>
      </c>
      <c r="D1460" t="str">
        <f t="shared" si="95"/>
        <v>328 (0)</v>
      </c>
      <c r="E1460">
        <v>21.837</v>
      </c>
      <c r="F1460">
        <f t="shared" si="97"/>
        <v>21.84</v>
      </c>
      <c r="G1460">
        <f>IFERROR(VLOOKUP(F1460,'rt.comb'!$A:$B,2,FALSE),F1460)</f>
        <v>21.84</v>
      </c>
      <c r="H1460" t="str">
        <f>IFERROR(VLOOKUP(G1460,compounds!$A:$D,4,FALSE),"")</f>
        <v>tetradecane</v>
      </c>
      <c r="I1460">
        <v>28313627</v>
      </c>
      <c r="J1460" s="4">
        <f t="shared" si="93"/>
        <v>53173740</v>
      </c>
      <c r="K1460" s="4">
        <f>VLOOKUP($C1460,rosie!$B$7:$D$380,2,FALSE)</f>
        <v>6.25</v>
      </c>
      <c r="L1460" s="4">
        <f>VLOOKUP(C1460,rosie!$B$7:$F$66,5,FALSE)</f>
        <v>1.42</v>
      </c>
      <c r="M1460" s="4">
        <f>VLOOKUP($C1460,rosie!$B$7:$D$380,3,FALSE)</f>
        <v>0</v>
      </c>
      <c r="N1460" s="4" t="str">
        <f>VLOOKUP($C1460,rosie!$B$7:$E$380,4,FALSE)</f>
        <v>l</v>
      </c>
      <c r="O1460" s="4">
        <f t="shared" si="96"/>
        <v>1.2779372825759483</v>
      </c>
      <c r="P1460" s="4">
        <f>VLOOKUP(A1460,RESULTS!$A:$M,13,FALSE)</f>
        <v>2</v>
      </c>
      <c r="Q1460" s="4">
        <v>2</v>
      </c>
      <c r="R1460" s="4" t="str">
        <f>IF(VLOOKUP(C1460,rosie!B:J,8,FALSE)=0,"x_x_x_x",VLOOKUP(C1460,rosie!B:J,8,FALSE))</f>
        <v>5_6_6_2023</v>
      </c>
    </row>
    <row r="1461" spans="1:18" x14ac:dyDescent="0.2">
      <c r="A1461" t="s">
        <v>245</v>
      </c>
      <c r="C1461">
        <f t="shared" si="94"/>
        <v>328</v>
      </c>
      <c r="D1461" t="str">
        <f t="shared" si="95"/>
        <v>328 (0)</v>
      </c>
      <c r="E1461">
        <v>22.167999999999999</v>
      </c>
      <c r="F1461">
        <f t="shared" si="97"/>
        <v>22.17</v>
      </c>
      <c r="G1461">
        <f>IFERROR(VLOOKUP(F1461,'rt.comb'!$A:$B,2,FALSE),F1461)</f>
        <v>22.17</v>
      </c>
      <c r="H1461" t="str">
        <f>IFERROR(VLOOKUP(G1461,compounds!$A:$D,4,FALSE),"")</f>
        <v/>
      </c>
      <c r="I1461">
        <v>22621584</v>
      </c>
      <c r="J1461" s="4">
        <f t="shared" si="93"/>
        <v>53173740</v>
      </c>
      <c r="K1461" s="4">
        <f>VLOOKUP($C1461,rosie!$B$7:$D$380,2,FALSE)</f>
        <v>6.25</v>
      </c>
      <c r="L1461" s="4">
        <f>VLOOKUP(C1461,rosie!$B$7:$F$66,5,FALSE)</f>
        <v>1.42</v>
      </c>
      <c r="M1461" s="4">
        <f>VLOOKUP($C1461,rosie!$B$7:$D$380,3,FALSE)</f>
        <v>0</v>
      </c>
      <c r="N1461" s="4" t="str">
        <f>VLOOKUP($C1461,rosie!$B$7:$E$380,4,FALSE)</f>
        <v>l</v>
      </c>
      <c r="O1461" s="4">
        <f t="shared" si="96"/>
        <v>1.0210265743955569</v>
      </c>
      <c r="P1461" s="4">
        <f>VLOOKUP(A1461,RESULTS!$A:$M,13,FALSE)</f>
        <v>2</v>
      </c>
      <c r="Q1461" s="4">
        <v>2</v>
      </c>
      <c r="R1461" s="4" t="str">
        <f>IF(VLOOKUP(C1461,rosie!B:J,8,FALSE)=0,"x_x_x_x",VLOOKUP(C1461,rosie!B:J,8,FALSE))</f>
        <v>5_6_6_2023</v>
      </c>
    </row>
    <row r="1462" spans="1:18" x14ac:dyDescent="0.2">
      <c r="A1462" t="s">
        <v>245</v>
      </c>
      <c r="C1462">
        <f t="shared" si="94"/>
        <v>328</v>
      </c>
      <c r="D1462" t="str">
        <f t="shared" si="95"/>
        <v>328 (0)</v>
      </c>
      <c r="E1462">
        <v>22.283999999999999</v>
      </c>
      <c r="F1462">
        <f t="shared" si="97"/>
        <v>22.28</v>
      </c>
      <c r="G1462">
        <f>IFERROR(VLOOKUP(F1462,'rt.comb'!$A:$B,2,FALSE),F1462)</f>
        <v>22.29</v>
      </c>
      <c r="H1462" t="str">
        <f>IFERROR(VLOOKUP(G1462,compounds!$A:$D,4,FALSE),"")</f>
        <v>tetramethyldiol</v>
      </c>
      <c r="I1462">
        <v>66753876</v>
      </c>
      <c r="J1462" s="4">
        <f t="shared" si="93"/>
        <v>53173740</v>
      </c>
      <c r="K1462" s="4">
        <f>VLOOKUP($C1462,rosie!$B$7:$D$380,2,FALSE)</f>
        <v>6.25</v>
      </c>
      <c r="L1462" s="4">
        <f>VLOOKUP(C1462,rosie!$B$7:$F$66,5,FALSE)</f>
        <v>1.42</v>
      </c>
      <c r="M1462" s="4">
        <f>VLOOKUP($C1462,rosie!$B$7:$D$380,3,FALSE)</f>
        <v>0</v>
      </c>
      <c r="N1462" s="4" t="str">
        <f>VLOOKUP($C1462,rosie!$B$7:$E$380,4,FALSE)</f>
        <v>l</v>
      </c>
      <c r="O1462" s="4">
        <f t="shared" si="96"/>
        <v>3.0129402671318588</v>
      </c>
      <c r="P1462" s="4">
        <f>VLOOKUP(A1462,RESULTS!$A:$M,13,FALSE)</f>
        <v>2</v>
      </c>
      <c r="Q1462" s="4">
        <v>2</v>
      </c>
      <c r="R1462" s="4" t="str">
        <f>IF(VLOOKUP(C1462,rosie!B:J,8,FALSE)=0,"x_x_x_x",VLOOKUP(C1462,rosie!B:J,8,FALSE))</f>
        <v>5_6_6_2023</v>
      </c>
    </row>
    <row r="1463" spans="1:18" x14ac:dyDescent="0.2">
      <c r="A1463" t="s">
        <v>245</v>
      </c>
      <c r="C1463">
        <f t="shared" si="94"/>
        <v>328</v>
      </c>
      <c r="D1463" t="str">
        <f t="shared" si="95"/>
        <v>328 (0)</v>
      </c>
      <c r="E1463">
        <v>22.422000000000001</v>
      </c>
      <c r="F1463">
        <f t="shared" si="97"/>
        <v>22.42</v>
      </c>
      <c r="G1463">
        <f>IFERROR(VLOOKUP(F1463,'rt.comb'!$A:$B,2,FALSE),F1463)</f>
        <v>22.42</v>
      </c>
      <c r="H1463" t="str">
        <f>IFERROR(VLOOKUP(G1463,compounds!$A:$D,4,FALSE),"")</f>
        <v/>
      </c>
      <c r="I1463">
        <v>244695363</v>
      </c>
      <c r="J1463" s="4">
        <f t="shared" si="93"/>
        <v>53173740</v>
      </c>
      <c r="K1463" s="4">
        <f>VLOOKUP($C1463,rosie!$B$7:$D$380,2,FALSE)</f>
        <v>6.25</v>
      </c>
      <c r="L1463" s="4">
        <f>VLOOKUP(C1463,rosie!$B$7:$F$66,5,FALSE)</f>
        <v>1.42</v>
      </c>
      <c r="M1463" s="4">
        <f>VLOOKUP($C1463,rosie!$B$7:$D$380,3,FALSE)</f>
        <v>0</v>
      </c>
      <c r="N1463" s="4" t="str">
        <f>VLOOKUP($C1463,rosie!$B$7:$E$380,4,FALSE)</f>
        <v>l</v>
      </c>
      <c r="O1463" s="4">
        <f t="shared" si="96"/>
        <v>11.044340142333414</v>
      </c>
      <c r="P1463" s="4">
        <f>VLOOKUP(A1463,RESULTS!$A:$M,13,FALSE)</f>
        <v>2</v>
      </c>
      <c r="Q1463" s="4">
        <v>2</v>
      </c>
      <c r="R1463" s="4" t="str">
        <f>IF(VLOOKUP(C1463,rosie!B:J,8,FALSE)=0,"x_x_x_x",VLOOKUP(C1463,rosie!B:J,8,FALSE))</f>
        <v>5_6_6_2023</v>
      </c>
    </row>
    <row r="1464" spans="1:18" x14ac:dyDescent="0.2">
      <c r="A1464" t="s">
        <v>245</v>
      </c>
      <c r="C1464">
        <f t="shared" si="94"/>
        <v>328</v>
      </c>
      <c r="D1464" t="str">
        <f t="shared" si="95"/>
        <v>328 (0)</v>
      </c>
      <c r="E1464">
        <v>22.69</v>
      </c>
      <c r="F1464">
        <f t="shared" si="97"/>
        <v>22.69</v>
      </c>
      <c r="G1464">
        <f>IFERROR(VLOOKUP(F1464,'rt.comb'!$A:$B,2,FALSE),F1464)</f>
        <v>22.69</v>
      </c>
      <c r="H1464" t="str">
        <f>IFERROR(VLOOKUP(G1464,compounds!$A:$D,4,FALSE),"")</f>
        <v/>
      </c>
      <c r="I1464">
        <v>41067504</v>
      </c>
      <c r="J1464" s="4">
        <f t="shared" si="93"/>
        <v>53173740</v>
      </c>
      <c r="K1464" s="4">
        <f>VLOOKUP($C1464,rosie!$B$7:$D$380,2,FALSE)</f>
        <v>6.25</v>
      </c>
      <c r="L1464" s="4">
        <f>VLOOKUP(C1464,rosie!$B$7:$F$66,5,FALSE)</f>
        <v>1.42</v>
      </c>
      <c r="M1464" s="4">
        <f>VLOOKUP($C1464,rosie!$B$7:$D$380,3,FALSE)</f>
        <v>0</v>
      </c>
      <c r="N1464" s="4" t="str">
        <f>VLOOKUP($C1464,rosie!$B$7:$E$380,4,FALSE)</f>
        <v>l</v>
      </c>
      <c r="O1464" s="4">
        <f t="shared" si="96"/>
        <v>1.853584299317671</v>
      </c>
      <c r="P1464" s="4">
        <f>VLOOKUP(A1464,RESULTS!$A:$M,13,FALSE)</f>
        <v>2</v>
      </c>
      <c r="Q1464" s="4">
        <v>2</v>
      </c>
      <c r="R1464" s="4" t="str">
        <f>IF(VLOOKUP(C1464,rosie!B:J,8,FALSE)=0,"x_x_x_x",VLOOKUP(C1464,rosie!B:J,8,FALSE))</f>
        <v>5_6_6_2023</v>
      </c>
    </row>
    <row r="1465" spans="1:18" x14ac:dyDescent="0.2">
      <c r="A1465" t="s">
        <v>245</v>
      </c>
      <c r="C1465">
        <f t="shared" si="94"/>
        <v>328</v>
      </c>
      <c r="D1465" t="str">
        <f t="shared" si="95"/>
        <v>328 (0)</v>
      </c>
      <c r="E1465">
        <v>23.106000000000002</v>
      </c>
      <c r="F1465">
        <f t="shared" si="97"/>
        <v>23.11</v>
      </c>
      <c r="G1465">
        <f>IFERROR(VLOOKUP(F1465,'rt.comb'!$A:$B,2,FALSE),F1465)</f>
        <v>23.11</v>
      </c>
      <c r="H1465" t="str">
        <f>IFERROR(VLOOKUP(G1465,compounds!$A:$D,4,FALSE),"")</f>
        <v/>
      </c>
      <c r="I1465">
        <v>26263668</v>
      </c>
      <c r="J1465" s="4">
        <f t="shared" si="93"/>
        <v>53173740</v>
      </c>
      <c r="K1465" s="4">
        <f>VLOOKUP($C1465,rosie!$B$7:$D$380,2,FALSE)</f>
        <v>6.25</v>
      </c>
      <c r="L1465" s="4">
        <f>VLOOKUP(C1465,rosie!$B$7:$F$66,5,FALSE)</f>
        <v>1.42</v>
      </c>
      <c r="M1465" s="4">
        <f>VLOOKUP($C1465,rosie!$B$7:$D$380,3,FALSE)</f>
        <v>0</v>
      </c>
      <c r="N1465" s="4" t="str">
        <f>VLOOKUP($C1465,rosie!$B$7:$E$380,4,FALSE)</f>
        <v>l</v>
      </c>
      <c r="O1465" s="4">
        <f t="shared" si="96"/>
        <v>1.1854122580055495</v>
      </c>
      <c r="P1465" s="4">
        <f>VLOOKUP(A1465,RESULTS!$A:$M,13,FALSE)</f>
        <v>2</v>
      </c>
      <c r="Q1465" s="4">
        <v>2</v>
      </c>
      <c r="R1465" s="4" t="str">
        <f>IF(VLOOKUP(C1465,rosie!B:J,8,FALSE)=0,"x_x_x_x",VLOOKUP(C1465,rosie!B:J,8,FALSE))</f>
        <v>5_6_6_2023</v>
      </c>
    </row>
    <row r="1466" spans="1:18" x14ac:dyDescent="0.2">
      <c r="A1466" t="s">
        <v>245</v>
      </c>
      <c r="C1466">
        <f t="shared" si="94"/>
        <v>328</v>
      </c>
      <c r="D1466" t="str">
        <f t="shared" si="95"/>
        <v>328 (0)</v>
      </c>
      <c r="E1466">
        <v>23.280999999999999</v>
      </c>
      <c r="F1466">
        <f t="shared" si="97"/>
        <v>23.28</v>
      </c>
      <c r="G1466">
        <f>IFERROR(VLOOKUP(F1466,'rt.comb'!$A:$B,2,FALSE),F1466)</f>
        <v>23.28</v>
      </c>
      <c r="H1466" t="str">
        <f>IFERROR(VLOOKUP(G1466,compounds!$A:$D,4,FALSE),"")</f>
        <v/>
      </c>
      <c r="I1466">
        <v>16314789</v>
      </c>
      <c r="J1466" s="4">
        <f t="shared" si="93"/>
        <v>53173740</v>
      </c>
      <c r="K1466" s="4">
        <f>VLOOKUP($C1466,rosie!$B$7:$D$380,2,FALSE)</f>
        <v>6.25</v>
      </c>
      <c r="L1466" s="4">
        <f>VLOOKUP(C1466,rosie!$B$7:$F$66,5,FALSE)</f>
        <v>1.42</v>
      </c>
      <c r="M1466" s="4">
        <f>VLOOKUP($C1466,rosie!$B$7:$D$380,3,FALSE)</f>
        <v>0</v>
      </c>
      <c r="N1466" s="4" t="str">
        <f>VLOOKUP($C1466,rosie!$B$7:$E$380,4,FALSE)</f>
        <v>l</v>
      </c>
      <c r="O1466" s="4">
        <f t="shared" si="96"/>
        <v>0.73636899717793047</v>
      </c>
      <c r="P1466" s="4">
        <f>VLOOKUP(A1466,RESULTS!$A:$M,13,FALSE)</f>
        <v>2</v>
      </c>
      <c r="Q1466" s="4">
        <v>2</v>
      </c>
      <c r="R1466" s="4" t="str">
        <f>IF(VLOOKUP(C1466,rosie!B:J,8,FALSE)=0,"x_x_x_x",VLOOKUP(C1466,rosie!B:J,8,FALSE))</f>
        <v>5_6_6_2023</v>
      </c>
    </row>
    <row r="1467" spans="1:18" x14ac:dyDescent="0.2">
      <c r="A1467" t="s">
        <v>245</v>
      </c>
      <c r="C1467">
        <f t="shared" si="94"/>
        <v>328</v>
      </c>
      <c r="D1467" t="str">
        <f t="shared" si="95"/>
        <v>328 (0)</v>
      </c>
      <c r="E1467">
        <v>23.462</v>
      </c>
      <c r="F1467">
        <f t="shared" si="97"/>
        <v>23.46</v>
      </c>
      <c r="G1467">
        <f>IFERROR(VLOOKUP(F1467,'rt.comb'!$A:$B,2,FALSE),F1467)</f>
        <v>23.46</v>
      </c>
      <c r="H1467" t="str">
        <f>IFERROR(VLOOKUP(G1467,compounds!$A:$D,4,FALSE),"")</f>
        <v/>
      </c>
      <c r="I1467">
        <v>31196334</v>
      </c>
      <c r="J1467" s="4">
        <f t="shared" si="93"/>
        <v>53173740</v>
      </c>
      <c r="K1467" s="4">
        <f>VLOOKUP($C1467,rosie!$B$7:$D$380,2,FALSE)</f>
        <v>6.25</v>
      </c>
      <c r="L1467" s="4">
        <f>VLOOKUP(C1467,rosie!$B$7:$F$66,5,FALSE)</f>
        <v>1.42</v>
      </c>
      <c r="M1467" s="4">
        <f>VLOOKUP($C1467,rosie!$B$7:$D$380,3,FALSE)</f>
        <v>0</v>
      </c>
      <c r="N1467" s="4" t="str">
        <f>VLOOKUP($C1467,rosie!$B$7:$E$380,4,FALSE)</f>
        <v>l</v>
      </c>
      <c r="O1467" s="4">
        <f t="shared" si="96"/>
        <v>1.4080484389474954</v>
      </c>
      <c r="P1467" s="4">
        <f>VLOOKUP(A1467,RESULTS!$A:$M,13,FALSE)</f>
        <v>2</v>
      </c>
      <c r="Q1467" s="4">
        <v>2</v>
      </c>
      <c r="R1467" s="4" t="str">
        <f>IF(VLOOKUP(C1467,rosie!B:J,8,FALSE)=0,"x_x_x_x",VLOOKUP(C1467,rosie!B:J,8,FALSE))</f>
        <v>5_6_6_2023</v>
      </c>
    </row>
    <row r="1468" spans="1:18" x14ac:dyDescent="0.2">
      <c r="A1468" t="s">
        <v>245</v>
      </c>
      <c r="C1468">
        <f t="shared" si="94"/>
        <v>328</v>
      </c>
      <c r="D1468" t="str">
        <f t="shared" si="95"/>
        <v>328 (0)</v>
      </c>
      <c r="E1468">
        <v>23.518000000000001</v>
      </c>
      <c r="F1468">
        <f t="shared" si="97"/>
        <v>23.52</v>
      </c>
      <c r="G1468">
        <f>IFERROR(VLOOKUP(F1468,'rt.comb'!$A:$B,2,FALSE),F1468)</f>
        <v>23.52</v>
      </c>
      <c r="H1468" t="str">
        <f>IFERROR(VLOOKUP(G1468,compounds!$A:$D,4,FALSE),"")</f>
        <v/>
      </c>
      <c r="I1468">
        <v>14151907</v>
      </c>
      <c r="J1468" s="4">
        <f t="shared" si="93"/>
        <v>53173740</v>
      </c>
      <c r="K1468" s="4">
        <f>VLOOKUP($C1468,rosie!$B$7:$D$380,2,FALSE)</f>
        <v>6.25</v>
      </c>
      <c r="L1468" s="4">
        <f>VLOOKUP(C1468,rosie!$B$7:$F$66,5,FALSE)</f>
        <v>1.42</v>
      </c>
      <c r="M1468" s="4">
        <f>VLOOKUP($C1468,rosie!$B$7:$D$380,3,FALSE)</f>
        <v>0</v>
      </c>
      <c r="N1468" s="4" t="str">
        <f>VLOOKUP($C1468,rosie!$B$7:$E$380,4,FALSE)</f>
        <v>l</v>
      </c>
      <c r="O1468" s="4">
        <f t="shared" si="96"/>
        <v>0.63874718611103909</v>
      </c>
      <c r="P1468" s="4">
        <f>VLOOKUP(A1468,RESULTS!$A:$M,13,FALSE)</f>
        <v>2</v>
      </c>
      <c r="Q1468" s="4">
        <v>2</v>
      </c>
      <c r="R1468" s="4" t="str">
        <f>IF(VLOOKUP(C1468,rosie!B:J,8,FALSE)=0,"x_x_x_x",VLOOKUP(C1468,rosie!B:J,8,FALSE))</f>
        <v>5_6_6_2023</v>
      </c>
    </row>
    <row r="1469" spans="1:18" x14ac:dyDescent="0.2">
      <c r="A1469" t="s">
        <v>245</v>
      </c>
      <c r="C1469">
        <f t="shared" si="94"/>
        <v>328</v>
      </c>
      <c r="D1469" t="str">
        <f t="shared" si="95"/>
        <v>328 (0)</v>
      </c>
      <c r="E1469">
        <v>23.966999999999999</v>
      </c>
      <c r="F1469">
        <f t="shared" si="97"/>
        <v>23.97</v>
      </c>
      <c r="G1469">
        <f>IFERROR(VLOOKUP(F1469,'rt.comb'!$A:$B,2,FALSE),F1469)</f>
        <v>23.97</v>
      </c>
      <c r="H1469" t="str">
        <f>IFERROR(VLOOKUP(G1469,compounds!$A:$D,4,FALSE),"")</f>
        <v/>
      </c>
      <c r="I1469">
        <v>186056277</v>
      </c>
      <c r="J1469" s="4">
        <f t="shared" si="93"/>
        <v>53173740</v>
      </c>
      <c r="K1469" s="4">
        <f>VLOOKUP($C1469,rosie!$B$7:$D$380,2,FALSE)</f>
        <v>6.25</v>
      </c>
      <c r="L1469" s="4">
        <f>VLOOKUP(C1469,rosie!$B$7:$F$66,5,FALSE)</f>
        <v>1.42</v>
      </c>
      <c r="M1469" s="4">
        <f>VLOOKUP($C1469,rosie!$B$7:$D$380,3,FALSE)</f>
        <v>0</v>
      </c>
      <c r="N1469" s="4" t="str">
        <f>VLOOKUP($C1469,rosie!$B$7:$E$380,4,FALSE)</f>
        <v>l</v>
      </c>
      <c r="O1469" s="4">
        <f t="shared" si="96"/>
        <v>8.3976614170829436</v>
      </c>
      <c r="P1469" s="4">
        <f>VLOOKUP(A1469,RESULTS!$A:$M,13,FALSE)</f>
        <v>2</v>
      </c>
      <c r="Q1469" s="4">
        <v>2</v>
      </c>
      <c r="R1469" s="4" t="str">
        <f>IF(VLOOKUP(C1469,rosie!B:J,8,FALSE)=0,"x_x_x_x",VLOOKUP(C1469,rosie!B:J,8,FALSE))</f>
        <v>5_6_6_2023</v>
      </c>
    </row>
    <row r="1470" spans="1:18" x14ac:dyDescent="0.2">
      <c r="A1470" t="s">
        <v>245</v>
      </c>
      <c r="C1470">
        <f t="shared" si="94"/>
        <v>328</v>
      </c>
      <c r="D1470" t="str">
        <f t="shared" si="95"/>
        <v>328 (0)</v>
      </c>
      <c r="E1470">
        <v>24.244</v>
      </c>
      <c r="F1470">
        <f t="shared" si="97"/>
        <v>24.24</v>
      </c>
      <c r="G1470">
        <f>IFERROR(VLOOKUP(F1470,'rt.comb'!$A:$B,2,FALSE),F1470)</f>
        <v>24.24</v>
      </c>
      <c r="H1470" t="str">
        <f>IFERROR(VLOOKUP(G1470,compounds!$A:$D,4,FALSE),"")</f>
        <v/>
      </c>
      <c r="I1470">
        <v>8443617</v>
      </c>
      <c r="J1470" s="4">
        <f t="shared" si="93"/>
        <v>53173740</v>
      </c>
      <c r="K1470" s="4">
        <f>VLOOKUP($C1470,rosie!$B$7:$D$380,2,FALSE)</f>
        <v>6.25</v>
      </c>
      <c r="L1470" s="4">
        <f>VLOOKUP(C1470,rosie!$B$7:$F$66,5,FALSE)</f>
        <v>1.42</v>
      </c>
      <c r="M1470" s="4">
        <f>VLOOKUP($C1470,rosie!$B$7:$D$380,3,FALSE)</f>
        <v>0</v>
      </c>
      <c r="N1470" s="4" t="str">
        <f>VLOOKUP($C1470,rosie!$B$7:$E$380,4,FALSE)</f>
        <v>l</v>
      </c>
      <c r="O1470" s="4">
        <f t="shared" si="96"/>
        <v>0.38110316859412185</v>
      </c>
      <c r="P1470" s="4">
        <f>VLOOKUP(A1470,RESULTS!$A:$M,13,FALSE)</f>
        <v>2</v>
      </c>
      <c r="Q1470" s="4">
        <v>2</v>
      </c>
      <c r="R1470" s="4" t="str">
        <f>IF(VLOOKUP(C1470,rosie!B:J,8,FALSE)=0,"x_x_x_x",VLOOKUP(C1470,rosie!B:J,8,FALSE))</f>
        <v>5_6_6_2023</v>
      </c>
    </row>
    <row r="1471" spans="1:18" x14ac:dyDescent="0.2">
      <c r="A1471" t="s">
        <v>245</v>
      </c>
      <c r="C1471">
        <f t="shared" si="94"/>
        <v>328</v>
      </c>
      <c r="D1471" t="str">
        <f t="shared" si="95"/>
        <v>328 (0)</v>
      </c>
      <c r="E1471">
        <v>24.341999999999999</v>
      </c>
      <c r="F1471">
        <f t="shared" si="97"/>
        <v>24.34</v>
      </c>
      <c r="G1471">
        <f>IFERROR(VLOOKUP(F1471,'rt.comb'!$A:$B,2,FALSE),F1471)</f>
        <v>24.34</v>
      </c>
      <c r="H1471" t="str">
        <f>IFERROR(VLOOKUP(G1471,compounds!$A:$D,4,FALSE),"")</f>
        <v/>
      </c>
      <c r="I1471">
        <v>17968783</v>
      </c>
      <c r="J1471" s="4">
        <f t="shared" si="93"/>
        <v>53173740</v>
      </c>
      <c r="K1471" s="4">
        <f>VLOOKUP($C1471,rosie!$B$7:$D$380,2,FALSE)</f>
        <v>6.25</v>
      </c>
      <c r="L1471" s="4">
        <f>VLOOKUP(C1471,rosie!$B$7:$F$66,5,FALSE)</f>
        <v>1.42</v>
      </c>
      <c r="M1471" s="4">
        <f>VLOOKUP($C1471,rosie!$B$7:$D$380,3,FALSE)</f>
        <v>0</v>
      </c>
      <c r="N1471" s="4" t="str">
        <f>VLOOKUP($C1471,rosie!$B$7:$E$380,4,FALSE)</f>
        <v>l</v>
      </c>
      <c r="O1471" s="4">
        <f t="shared" si="96"/>
        <v>0.81102211730828044</v>
      </c>
      <c r="P1471" s="4">
        <f>VLOOKUP(A1471,RESULTS!$A:$M,13,FALSE)</f>
        <v>2</v>
      </c>
      <c r="Q1471" s="4">
        <v>2</v>
      </c>
      <c r="R1471" s="4" t="str">
        <f>IF(VLOOKUP(C1471,rosie!B:J,8,FALSE)=0,"x_x_x_x",VLOOKUP(C1471,rosie!B:J,8,FALSE))</f>
        <v>5_6_6_2023</v>
      </c>
    </row>
    <row r="1472" spans="1:18" x14ac:dyDescent="0.2">
      <c r="A1472" t="s">
        <v>245</v>
      </c>
      <c r="C1472">
        <f t="shared" si="94"/>
        <v>328</v>
      </c>
      <c r="D1472" t="str">
        <f t="shared" si="95"/>
        <v>328 (0)</v>
      </c>
      <c r="E1472">
        <v>24.977</v>
      </c>
      <c r="F1472">
        <f t="shared" si="97"/>
        <v>24.98</v>
      </c>
      <c r="G1472">
        <f>IFERROR(VLOOKUP(F1472,'rt.comb'!$A:$B,2,FALSE),F1472)</f>
        <v>24.98</v>
      </c>
      <c r="H1472" t="str">
        <f>IFERROR(VLOOKUP(G1472,compounds!$A:$D,4,FALSE),"")</f>
        <v/>
      </c>
      <c r="I1472">
        <v>9506367</v>
      </c>
      <c r="J1472" s="4">
        <f t="shared" si="93"/>
        <v>53173740</v>
      </c>
      <c r="K1472" s="4">
        <f>VLOOKUP($C1472,rosie!$B$7:$D$380,2,FALSE)</f>
        <v>6.25</v>
      </c>
      <c r="L1472" s="4">
        <f>VLOOKUP(C1472,rosie!$B$7:$F$66,5,FALSE)</f>
        <v>1.42</v>
      </c>
      <c r="M1472" s="4">
        <f>VLOOKUP($C1472,rosie!$B$7:$D$380,3,FALSE)</f>
        <v>0</v>
      </c>
      <c r="N1472" s="4" t="str">
        <f>VLOOKUP($C1472,rosie!$B$7:$E$380,4,FALSE)</f>
        <v>l</v>
      </c>
      <c r="O1472" s="4">
        <f t="shared" si="96"/>
        <v>0.42907045470188865</v>
      </c>
      <c r="P1472" s="4">
        <f>VLOOKUP(A1472,RESULTS!$A:$M,13,FALSE)</f>
        <v>2</v>
      </c>
      <c r="Q1472" s="4">
        <v>2</v>
      </c>
      <c r="R1472" s="4" t="str">
        <f>IF(VLOOKUP(C1472,rosie!B:J,8,FALSE)=0,"x_x_x_x",VLOOKUP(C1472,rosie!B:J,8,FALSE))</f>
        <v>5_6_6_2023</v>
      </c>
    </row>
    <row r="1473" spans="1:18" x14ac:dyDescent="0.2">
      <c r="A1473" t="s">
        <v>245</v>
      </c>
      <c r="C1473">
        <f t="shared" si="94"/>
        <v>328</v>
      </c>
      <c r="D1473" t="str">
        <f t="shared" si="95"/>
        <v>328 (0)</v>
      </c>
      <c r="E1473">
        <v>26.067</v>
      </c>
      <c r="F1473">
        <f t="shared" si="97"/>
        <v>26.07</v>
      </c>
      <c r="G1473">
        <f>IFERROR(VLOOKUP(F1473,'rt.comb'!$A:$B,2,FALSE),F1473)</f>
        <v>26.07</v>
      </c>
      <c r="H1473" t="str">
        <f>IFERROR(VLOOKUP(G1473,compounds!$A:$D,4,FALSE),"")</f>
        <v/>
      </c>
      <c r="I1473">
        <v>87038376</v>
      </c>
      <c r="J1473" s="4">
        <f t="shared" si="93"/>
        <v>53173740</v>
      </c>
      <c r="K1473" s="4">
        <f>VLOOKUP($C1473,rosie!$B$7:$D$380,2,FALSE)</f>
        <v>6.25</v>
      </c>
      <c r="L1473" s="4">
        <f>VLOOKUP(C1473,rosie!$B$7:$F$66,5,FALSE)</f>
        <v>1.42</v>
      </c>
      <c r="M1473" s="4">
        <f>VLOOKUP($C1473,rosie!$B$7:$D$380,3,FALSE)</f>
        <v>0</v>
      </c>
      <c r="N1473" s="4" t="str">
        <f>VLOOKUP($C1473,rosie!$B$7:$E$380,4,FALSE)</f>
        <v>l</v>
      </c>
      <c r="O1473" s="4">
        <f t="shared" si="96"/>
        <v>3.9284824125592825</v>
      </c>
      <c r="P1473" s="4">
        <f>VLOOKUP(A1473,RESULTS!$A:$M,13,FALSE)</f>
        <v>2</v>
      </c>
      <c r="Q1473" s="4">
        <v>2</v>
      </c>
      <c r="R1473" s="4" t="str">
        <f>IF(VLOOKUP(C1473,rosie!B:J,8,FALSE)=0,"x_x_x_x",VLOOKUP(C1473,rosie!B:J,8,FALSE))</f>
        <v>5_6_6_2023</v>
      </c>
    </row>
    <row r="1474" spans="1:18" x14ac:dyDescent="0.2">
      <c r="A1474" t="s">
        <v>245</v>
      </c>
      <c r="C1474">
        <f t="shared" si="94"/>
        <v>328</v>
      </c>
      <c r="D1474" t="str">
        <f t="shared" si="95"/>
        <v>328 (0)</v>
      </c>
      <c r="E1474">
        <v>32.875</v>
      </c>
      <c r="F1474">
        <f t="shared" si="97"/>
        <v>32.880000000000003</v>
      </c>
      <c r="G1474">
        <f>IFERROR(VLOOKUP(F1474,'rt.comb'!$A:$B,2,FALSE),F1474)</f>
        <v>32.880000000000003</v>
      </c>
      <c r="H1474" t="str">
        <f>IFERROR(VLOOKUP(G1474,compounds!$A:$D,4,FALSE),"")</f>
        <v>homosalate</v>
      </c>
      <c r="I1474">
        <v>13172632</v>
      </c>
      <c r="J1474" s="4">
        <f t="shared" ref="J1474:J1537" si="98">SUMIFS($I:$I,$A:$A,A1474,G:G,19.5)</f>
        <v>53173740</v>
      </c>
      <c r="K1474" s="4">
        <f>VLOOKUP($C1474,rosie!$B$7:$D$380,2,FALSE)</f>
        <v>6.25</v>
      </c>
      <c r="L1474" s="4">
        <f>VLOOKUP(C1474,rosie!$B$7:$F$66,5,FALSE)</f>
        <v>1.42</v>
      </c>
      <c r="M1474" s="4">
        <f>VLOOKUP($C1474,rosie!$B$7:$D$380,3,FALSE)</f>
        <v>0</v>
      </c>
      <c r="N1474" s="4" t="str">
        <f>VLOOKUP($C1474,rosie!$B$7:$E$380,4,FALSE)</f>
        <v>l</v>
      </c>
      <c r="O1474" s="4">
        <f t="shared" si="96"/>
        <v>0.59454754922260511</v>
      </c>
      <c r="P1474" s="4">
        <f>VLOOKUP(A1474,RESULTS!$A:$M,13,FALSE)</f>
        <v>2</v>
      </c>
      <c r="Q1474" s="4">
        <v>2</v>
      </c>
      <c r="R1474" s="4" t="str">
        <f>IF(VLOOKUP(C1474,rosie!B:J,8,FALSE)=0,"x_x_x_x",VLOOKUP(C1474,rosie!B:J,8,FALSE))</f>
        <v>5_6_6_2023</v>
      </c>
    </row>
    <row r="1475" spans="1:18" x14ac:dyDescent="0.2">
      <c r="A1475" t="s">
        <v>245</v>
      </c>
      <c r="C1475">
        <f t="shared" ref="C1475:C1538" si="99">VALUE(IF(B1475="",LEFT(A1475,FIND("-",A1475)-1),B1475))</f>
        <v>328</v>
      </c>
      <c r="D1475" t="str">
        <f t="shared" ref="D1475:D1538" si="100">C1475&amp;" ("&amp;M1475&amp;")"</f>
        <v>328 (0)</v>
      </c>
      <c r="E1475">
        <v>35.094000000000001</v>
      </c>
      <c r="F1475">
        <f t="shared" si="97"/>
        <v>35.090000000000003</v>
      </c>
      <c r="G1475">
        <f>IFERROR(VLOOKUP(F1475,'rt.comb'!$A:$B,2,FALSE),F1475)</f>
        <v>35.090000000000003</v>
      </c>
      <c r="H1475" t="str">
        <f>IFERROR(VLOOKUP(G1475,compounds!$A:$D,4,FALSE),"")</f>
        <v/>
      </c>
      <c r="I1475">
        <v>41702649</v>
      </c>
      <c r="J1475" s="4">
        <f t="shared" si="98"/>
        <v>53173740</v>
      </c>
      <c r="K1475" s="4">
        <f>VLOOKUP($C1475,rosie!$B$7:$D$380,2,FALSE)</f>
        <v>6.25</v>
      </c>
      <c r="L1475" s="4">
        <f>VLOOKUP(C1475,rosie!$B$7:$F$66,5,FALSE)</f>
        <v>1.42</v>
      </c>
      <c r="M1475" s="4">
        <f>VLOOKUP($C1475,rosie!$B$7:$D$380,3,FALSE)</f>
        <v>0</v>
      </c>
      <c r="N1475" s="4" t="str">
        <f>VLOOKUP($C1475,rosie!$B$7:$E$380,4,FALSE)</f>
        <v>l</v>
      </c>
      <c r="O1475" s="4">
        <f t="shared" ref="O1475:O1538" si="101">IFERROR((30/J1475*I1475)/K1475/Q1475,0)</f>
        <v>1.8822516076544551</v>
      </c>
      <c r="P1475" s="4">
        <f>VLOOKUP(A1475,RESULTS!$A:$M,13,FALSE)</f>
        <v>2</v>
      </c>
      <c r="Q1475" s="4">
        <v>2</v>
      </c>
      <c r="R1475" s="4" t="str">
        <f>IF(VLOOKUP(C1475,rosie!B:J,8,FALSE)=0,"x_x_x_x",VLOOKUP(C1475,rosie!B:J,8,FALSE))</f>
        <v>5_6_6_2023</v>
      </c>
    </row>
    <row r="1476" spans="1:18" x14ac:dyDescent="0.2">
      <c r="A1476" t="s">
        <v>246</v>
      </c>
      <c r="C1476">
        <f t="shared" si="99"/>
        <v>333</v>
      </c>
      <c r="D1476" t="str">
        <f t="shared" si="100"/>
        <v>333 (0)</v>
      </c>
      <c r="E1476">
        <v>4.3970000000000002</v>
      </c>
      <c r="F1476">
        <f t="shared" si="97"/>
        <v>4.4000000000000004</v>
      </c>
      <c r="G1476">
        <f>IFERROR(VLOOKUP(F1476,'rt.comb'!$A:$B,2,FALSE),F1476)</f>
        <v>4.4000000000000004</v>
      </c>
      <c r="H1476" t="str">
        <f>IFERROR(VLOOKUP(G1476,compounds!$A:$D,4,FALSE),"")</f>
        <v/>
      </c>
      <c r="I1476">
        <v>32771926</v>
      </c>
      <c r="J1476" s="4">
        <f t="shared" si="98"/>
        <v>85854951</v>
      </c>
      <c r="K1476" s="4">
        <f>VLOOKUP($C1476,rosie!$B$7:$D$380,2,FALSE)</f>
        <v>13.86</v>
      </c>
      <c r="L1476" s="4">
        <f>VLOOKUP(C1476,rosie!$B$7:$F$66,5,FALSE)</f>
        <v>2.86</v>
      </c>
      <c r="M1476" s="4">
        <f>VLOOKUP($C1476,rosie!$B$7:$D$380,3,FALSE)</f>
        <v>0</v>
      </c>
      <c r="N1476" s="4" t="str">
        <f>VLOOKUP($C1476,rosie!$B$7:$E$380,4,FALSE)</f>
        <v>f</v>
      </c>
      <c r="O1476" s="4">
        <f t="shared" si="101"/>
        <v>0.41310899334101747</v>
      </c>
      <c r="P1476" s="4">
        <f>VLOOKUP(A1476,RESULTS!$A:$M,13,FALSE)</f>
        <v>2</v>
      </c>
      <c r="Q1476" s="4">
        <v>2</v>
      </c>
      <c r="R1476" s="4" t="str">
        <f>IF(VLOOKUP(C1476,rosie!B:J,8,FALSE)=0,"x_x_x_x",VLOOKUP(C1476,rosie!B:J,8,FALSE))</f>
        <v>4_6_6_2023</v>
      </c>
    </row>
    <row r="1477" spans="1:18" x14ac:dyDescent="0.2">
      <c r="A1477" t="s">
        <v>246</v>
      </c>
      <c r="C1477">
        <f t="shared" si="99"/>
        <v>333</v>
      </c>
      <c r="D1477" t="str">
        <f t="shared" si="100"/>
        <v>333 (0)</v>
      </c>
      <c r="E1477">
        <v>4.8760000000000003</v>
      </c>
      <c r="F1477">
        <f t="shared" si="97"/>
        <v>4.88</v>
      </c>
      <c r="G1477">
        <f>IFERROR(VLOOKUP(F1477,'rt.comb'!$A:$B,2,FALSE),F1477)</f>
        <v>4.88</v>
      </c>
      <c r="H1477" t="str">
        <f>IFERROR(VLOOKUP(G1477,compounds!$A:$D,4,FALSE),"")</f>
        <v/>
      </c>
      <c r="I1477">
        <v>32866116</v>
      </c>
      <c r="J1477" s="4">
        <f t="shared" si="98"/>
        <v>85854951</v>
      </c>
      <c r="K1477" s="4">
        <f>VLOOKUP($C1477,rosie!$B$7:$D$380,2,FALSE)</f>
        <v>13.86</v>
      </c>
      <c r="L1477" s="4">
        <f>VLOOKUP(C1477,rosie!$B$7:$F$66,5,FALSE)</f>
        <v>2.86</v>
      </c>
      <c r="M1477" s="4">
        <f>VLOOKUP($C1477,rosie!$B$7:$D$380,3,FALSE)</f>
        <v>0</v>
      </c>
      <c r="N1477" s="4" t="str">
        <f>VLOOKUP($C1477,rosie!$B$7:$E$380,4,FALSE)</f>
        <v>f</v>
      </c>
      <c r="O1477" s="4">
        <f t="shared" si="101"/>
        <v>0.41429631251422655</v>
      </c>
      <c r="P1477" s="4">
        <f>VLOOKUP(A1477,RESULTS!$A:$M,13,FALSE)</f>
        <v>2</v>
      </c>
      <c r="Q1477" s="4">
        <v>2</v>
      </c>
      <c r="R1477" s="4" t="str">
        <f>IF(VLOOKUP(C1477,rosie!B:J,8,FALSE)=0,"x_x_x_x",VLOOKUP(C1477,rosie!B:J,8,FALSE))</f>
        <v>4_6_6_2023</v>
      </c>
    </row>
    <row r="1478" spans="1:18" x14ac:dyDescent="0.2">
      <c r="A1478" t="s">
        <v>246</v>
      </c>
      <c r="C1478">
        <f t="shared" si="99"/>
        <v>333</v>
      </c>
      <c r="D1478" t="str">
        <f t="shared" si="100"/>
        <v>333 (0)</v>
      </c>
      <c r="E1478">
        <v>5.423</v>
      </c>
      <c r="F1478">
        <f t="shared" si="97"/>
        <v>5.42</v>
      </c>
      <c r="G1478">
        <f>IFERROR(VLOOKUP(F1478,'rt.comb'!$A:$B,2,FALSE),F1478)</f>
        <v>5.43</v>
      </c>
      <c r="H1478" t="str">
        <f>IFERROR(VLOOKUP(G1478,compounds!$A:$D,4,FALSE),"")</f>
        <v>hydroxymethylpentanone</v>
      </c>
      <c r="I1478">
        <v>100391100</v>
      </c>
      <c r="J1478" s="4">
        <f t="shared" si="98"/>
        <v>85854951</v>
      </c>
      <c r="K1478" s="4">
        <f>VLOOKUP($C1478,rosie!$B$7:$D$380,2,FALSE)</f>
        <v>13.86</v>
      </c>
      <c r="L1478" s="4">
        <f>VLOOKUP(C1478,rosie!$B$7:$F$66,5,FALSE)</f>
        <v>2.86</v>
      </c>
      <c r="M1478" s="4">
        <f>VLOOKUP($C1478,rosie!$B$7:$D$380,3,FALSE)</f>
        <v>0</v>
      </c>
      <c r="N1478" s="4" t="str">
        <f>VLOOKUP($C1478,rosie!$B$7:$E$380,4,FALSE)</f>
        <v>f</v>
      </c>
      <c r="O1478" s="4">
        <f t="shared" si="101"/>
        <v>1.2654876085524367</v>
      </c>
      <c r="P1478" s="4">
        <f>VLOOKUP(A1478,RESULTS!$A:$M,13,FALSE)</f>
        <v>2</v>
      </c>
      <c r="Q1478" s="4">
        <v>2</v>
      </c>
      <c r="R1478" s="4" t="str">
        <f>IF(VLOOKUP(C1478,rosie!B:J,8,FALSE)=0,"x_x_x_x",VLOOKUP(C1478,rosie!B:J,8,FALSE))</f>
        <v>4_6_6_2023</v>
      </c>
    </row>
    <row r="1479" spans="1:18" x14ac:dyDescent="0.2">
      <c r="A1479" t="s">
        <v>246</v>
      </c>
      <c r="C1479">
        <f t="shared" si="99"/>
        <v>333</v>
      </c>
      <c r="D1479" t="str">
        <f t="shared" si="100"/>
        <v>333 (0)</v>
      </c>
      <c r="E1479">
        <v>5.7590000000000003</v>
      </c>
      <c r="F1479">
        <f t="shared" si="97"/>
        <v>5.76</v>
      </c>
      <c r="G1479">
        <f>IFERROR(VLOOKUP(F1479,'rt.comb'!$A:$B,2,FALSE),F1479)</f>
        <v>5.76</v>
      </c>
      <c r="H1479" t="str">
        <f>IFERROR(VLOOKUP(G1479,compounds!$A:$D,4,FALSE),"")</f>
        <v>zhexenol</v>
      </c>
      <c r="I1479">
        <v>20272684</v>
      </c>
      <c r="J1479" s="4">
        <f t="shared" si="98"/>
        <v>85854951</v>
      </c>
      <c r="K1479" s="4">
        <f>VLOOKUP($C1479,rosie!$B$7:$D$380,2,FALSE)</f>
        <v>13.86</v>
      </c>
      <c r="L1479" s="4">
        <f>VLOOKUP(C1479,rosie!$B$7:$F$66,5,FALSE)</f>
        <v>2.86</v>
      </c>
      <c r="M1479" s="4">
        <f>VLOOKUP($C1479,rosie!$B$7:$D$380,3,FALSE)</f>
        <v>0</v>
      </c>
      <c r="N1479" s="4" t="str">
        <f>VLOOKUP($C1479,rosie!$B$7:$E$380,4,FALSE)</f>
        <v>f</v>
      </c>
      <c r="O1479" s="4">
        <f t="shared" si="101"/>
        <v>0.25554885237933689</v>
      </c>
      <c r="P1479" s="4">
        <f>VLOOKUP(A1479,RESULTS!$A:$M,13,FALSE)</f>
        <v>2</v>
      </c>
      <c r="Q1479" s="4">
        <v>2</v>
      </c>
      <c r="R1479" s="4" t="str">
        <f>IF(VLOOKUP(C1479,rosie!B:J,8,FALSE)=0,"x_x_x_x",VLOOKUP(C1479,rosie!B:J,8,FALSE))</f>
        <v>4_6_6_2023</v>
      </c>
    </row>
    <row r="1480" spans="1:18" x14ac:dyDescent="0.2">
      <c r="A1480" t="s">
        <v>246</v>
      </c>
      <c r="C1480">
        <f t="shared" si="99"/>
        <v>333</v>
      </c>
      <c r="D1480" t="str">
        <f t="shared" si="100"/>
        <v>333 (0)</v>
      </c>
      <c r="E1480">
        <v>7.5140000000000002</v>
      </c>
      <c r="F1480">
        <f t="shared" si="97"/>
        <v>7.51</v>
      </c>
      <c r="G1480">
        <f>IFERROR(VLOOKUP(F1480,'rt.comb'!$A:$B,2,FALSE),F1480)</f>
        <v>7.51</v>
      </c>
      <c r="H1480" t="str">
        <f>IFERROR(VLOOKUP(G1480,compounds!$A:$D,4,FALSE),"")</f>
        <v>cyclopentane</v>
      </c>
      <c r="I1480">
        <v>28849959</v>
      </c>
      <c r="J1480" s="4">
        <f t="shared" si="98"/>
        <v>85854951</v>
      </c>
      <c r="K1480" s="4">
        <f>VLOOKUP($C1480,rosie!$B$7:$D$380,2,FALSE)</f>
        <v>13.86</v>
      </c>
      <c r="L1480" s="4">
        <f>VLOOKUP(C1480,rosie!$B$7:$F$66,5,FALSE)</f>
        <v>2.86</v>
      </c>
      <c r="M1480" s="4">
        <f>VLOOKUP($C1480,rosie!$B$7:$D$380,3,FALSE)</f>
        <v>0</v>
      </c>
      <c r="N1480" s="4" t="str">
        <f>VLOOKUP($C1480,rosie!$B$7:$E$380,4,FALSE)</f>
        <v>f</v>
      </c>
      <c r="O1480" s="4">
        <f t="shared" si="101"/>
        <v>0.36367034151180577</v>
      </c>
      <c r="P1480" s="4">
        <f>VLOOKUP(A1480,RESULTS!$A:$M,13,FALSE)</f>
        <v>2</v>
      </c>
      <c r="Q1480" s="4">
        <v>2</v>
      </c>
      <c r="R1480" s="4" t="str">
        <f>IF(VLOOKUP(C1480,rosie!B:J,8,FALSE)=0,"x_x_x_x",VLOOKUP(C1480,rosie!B:J,8,FALSE))</f>
        <v>4_6_6_2023</v>
      </c>
    </row>
    <row r="1481" spans="1:18" x14ac:dyDescent="0.2">
      <c r="A1481" t="s">
        <v>246</v>
      </c>
      <c r="C1481">
        <f t="shared" si="99"/>
        <v>333</v>
      </c>
      <c r="D1481" t="str">
        <f t="shared" si="100"/>
        <v>333 (0)</v>
      </c>
      <c r="E1481">
        <v>7.8170000000000002</v>
      </c>
      <c r="F1481">
        <f t="shared" si="97"/>
        <v>7.82</v>
      </c>
      <c r="G1481">
        <f>IFERROR(VLOOKUP(F1481,'rt.comb'!$A:$B,2,FALSE),F1481)</f>
        <v>7.82</v>
      </c>
      <c r="H1481" t="str">
        <f>IFERROR(VLOOKUP(G1481,compounds!$A:$D,4,FALSE),"")</f>
        <v/>
      </c>
      <c r="I1481">
        <v>382640376</v>
      </c>
      <c r="J1481" s="4">
        <f t="shared" si="98"/>
        <v>85854951</v>
      </c>
      <c r="K1481" s="4">
        <f>VLOOKUP($C1481,rosie!$B$7:$D$380,2,FALSE)</f>
        <v>13.86</v>
      </c>
      <c r="L1481" s="4">
        <f>VLOOKUP(C1481,rosie!$B$7:$F$66,5,FALSE)</f>
        <v>2.86</v>
      </c>
      <c r="M1481" s="4">
        <f>VLOOKUP($C1481,rosie!$B$7:$D$380,3,FALSE)</f>
        <v>0</v>
      </c>
      <c r="N1481" s="4" t="str">
        <f>VLOOKUP($C1481,rosie!$B$7:$E$380,4,FALSE)</f>
        <v>f</v>
      </c>
      <c r="O1481" s="4">
        <f t="shared" si="101"/>
        <v>4.8234022175257083</v>
      </c>
      <c r="P1481" s="4">
        <f>VLOOKUP(A1481,RESULTS!$A:$M,13,FALSE)</f>
        <v>2</v>
      </c>
      <c r="Q1481" s="4">
        <v>2</v>
      </c>
      <c r="R1481" s="4" t="str">
        <f>IF(VLOOKUP(C1481,rosie!B:J,8,FALSE)=0,"x_x_x_x",VLOOKUP(C1481,rosie!B:J,8,FALSE))</f>
        <v>4_6_6_2023</v>
      </c>
    </row>
    <row r="1482" spans="1:18" x14ac:dyDescent="0.2">
      <c r="A1482" t="s">
        <v>246</v>
      </c>
      <c r="C1482">
        <f t="shared" si="99"/>
        <v>333</v>
      </c>
      <c r="D1482" t="str">
        <f t="shared" si="100"/>
        <v>333 (0)</v>
      </c>
      <c r="E1482">
        <v>8.0069999999999997</v>
      </c>
      <c r="F1482">
        <f t="shared" si="97"/>
        <v>8.01</v>
      </c>
      <c r="G1482">
        <f>IFERROR(VLOOKUP(F1482,'rt.comb'!$A:$B,2,FALSE),F1482)</f>
        <v>8.01</v>
      </c>
      <c r="H1482" t="str">
        <f>IFERROR(VLOOKUP(G1482,compounds!$A:$D,4,FALSE),"")</f>
        <v>apinene</v>
      </c>
      <c r="I1482">
        <v>432313550</v>
      </c>
      <c r="J1482" s="4">
        <f t="shared" si="98"/>
        <v>85854951</v>
      </c>
      <c r="K1482" s="4">
        <f>VLOOKUP($C1482,rosie!$B$7:$D$380,2,FALSE)</f>
        <v>13.86</v>
      </c>
      <c r="L1482" s="4">
        <f>VLOOKUP(C1482,rosie!$B$7:$F$66,5,FALSE)</f>
        <v>2.86</v>
      </c>
      <c r="M1482" s="4">
        <f>VLOOKUP($C1482,rosie!$B$7:$D$380,3,FALSE)</f>
        <v>0</v>
      </c>
      <c r="N1482" s="4" t="str">
        <f>VLOOKUP($C1482,rosie!$B$7:$E$380,4,FALSE)</f>
        <v>f</v>
      </c>
      <c r="O1482" s="4">
        <f t="shared" si="101"/>
        <v>5.4495611716010108</v>
      </c>
      <c r="P1482" s="4">
        <f>VLOOKUP(A1482,RESULTS!$A:$M,13,FALSE)</f>
        <v>2</v>
      </c>
      <c r="Q1482" s="4">
        <v>2</v>
      </c>
      <c r="R1482" s="4" t="str">
        <f>IF(VLOOKUP(C1482,rosie!B:J,8,FALSE)=0,"x_x_x_x",VLOOKUP(C1482,rosie!B:J,8,FALSE))</f>
        <v>4_6_6_2023</v>
      </c>
    </row>
    <row r="1483" spans="1:18" x14ac:dyDescent="0.2">
      <c r="A1483" t="s">
        <v>246</v>
      </c>
      <c r="C1483">
        <f t="shared" si="99"/>
        <v>333</v>
      </c>
      <c r="D1483" t="str">
        <f t="shared" si="100"/>
        <v>333 (0)</v>
      </c>
      <c r="E1483">
        <v>8.4689999999999994</v>
      </c>
      <c r="F1483">
        <f t="shared" si="97"/>
        <v>8.4700000000000006</v>
      </c>
      <c r="G1483">
        <f>IFERROR(VLOOKUP(F1483,'rt.comb'!$A:$B,2,FALSE),F1483)</f>
        <v>8.4700000000000006</v>
      </c>
      <c r="H1483" t="str">
        <f>IFERROR(VLOOKUP(G1483,compounds!$A:$D,4,FALSE),"")</f>
        <v/>
      </c>
      <c r="I1483">
        <v>46749858</v>
      </c>
      <c r="J1483" s="4">
        <f t="shared" si="98"/>
        <v>85854951</v>
      </c>
      <c r="K1483" s="4">
        <f>VLOOKUP($C1483,rosie!$B$7:$D$380,2,FALSE)</f>
        <v>13.86</v>
      </c>
      <c r="L1483" s="4">
        <f>VLOOKUP(C1483,rosie!$B$7:$F$66,5,FALSE)</f>
        <v>2.86</v>
      </c>
      <c r="M1483" s="4">
        <f>VLOOKUP($C1483,rosie!$B$7:$D$380,3,FALSE)</f>
        <v>0</v>
      </c>
      <c r="N1483" s="4" t="str">
        <f>VLOOKUP($C1483,rosie!$B$7:$E$380,4,FALSE)</f>
        <v>f</v>
      </c>
      <c r="O1483" s="4">
        <f t="shared" si="101"/>
        <v>0.58930887300354318</v>
      </c>
      <c r="P1483" s="4">
        <f>VLOOKUP(A1483,RESULTS!$A:$M,13,FALSE)</f>
        <v>2</v>
      </c>
      <c r="Q1483" s="4">
        <v>2</v>
      </c>
      <c r="R1483" s="4" t="str">
        <f>IF(VLOOKUP(C1483,rosie!B:J,8,FALSE)=0,"x_x_x_x",VLOOKUP(C1483,rosie!B:J,8,FALSE))</f>
        <v>4_6_6_2023</v>
      </c>
    </row>
    <row r="1484" spans="1:18" x14ac:dyDescent="0.2">
      <c r="A1484" t="s">
        <v>246</v>
      </c>
      <c r="C1484">
        <f t="shared" si="99"/>
        <v>333</v>
      </c>
      <c r="D1484" t="str">
        <f t="shared" si="100"/>
        <v>333 (0)</v>
      </c>
      <c r="E1484">
        <v>8.9179999999999993</v>
      </c>
      <c r="F1484">
        <f t="shared" si="97"/>
        <v>8.92</v>
      </c>
      <c r="G1484">
        <f>IFERROR(VLOOKUP(F1484,'rt.comb'!$A:$B,2,FALSE),F1484)</f>
        <v>8.92</v>
      </c>
      <c r="H1484" t="str">
        <f>IFERROR(VLOOKUP(G1484,compounds!$A:$D,4,FALSE),"")</f>
        <v/>
      </c>
      <c r="I1484">
        <v>34777314</v>
      </c>
      <c r="J1484" s="4">
        <f t="shared" si="98"/>
        <v>85854951</v>
      </c>
      <c r="K1484" s="4">
        <f>VLOOKUP($C1484,rosie!$B$7:$D$380,2,FALSE)</f>
        <v>13.86</v>
      </c>
      <c r="L1484" s="4">
        <f>VLOOKUP(C1484,rosie!$B$7:$F$66,5,FALSE)</f>
        <v>2.86</v>
      </c>
      <c r="M1484" s="4">
        <f>VLOOKUP($C1484,rosie!$B$7:$D$380,3,FALSE)</f>
        <v>0</v>
      </c>
      <c r="N1484" s="4" t="str">
        <f>VLOOKUP($C1484,rosie!$B$7:$E$380,4,FALSE)</f>
        <v>f</v>
      </c>
      <c r="O1484" s="4">
        <f t="shared" si="101"/>
        <v>0.4383880635408634</v>
      </c>
      <c r="P1484" s="4">
        <f>VLOOKUP(A1484,RESULTS!$A:$M,13,FALSE)</f>
        <v>2</v>
      </c>
      <c r="Q1484" s="4">
        <v>2</v>
      </c>
      <c r="R1484" s="4" t="str">
        <f>IF(VLOOKUP(C1484,rosie!B:J,8,FALSE)=0,"x_x_x_x",VLOOKUP(C1484,rosie!B:J,8,FALSE))</f>
        <v>4_6_6_2023</v>
      </c>
    </row>
    <row r="1485" spans="1:18" x14ac:dyDescent="0.2">
      <c r="A1485" t="s">
        <v>246</v>
      </c>
      <c r="C1485">
        <f t="shared" si="99"/>
        <v>333</v>
      </c>
      <c r="D1485" t="str">
        <f t="shared" si="100"/>
        <v>333 (0)</v>
      </c>
      <c r="E1485">
        <v>9.0570000000000004</v>
      </c>
      <c r="F1485">
        <f t="shared" si="97"/>
        <v>9.06</v>
      </c>
      <c r="G1485">
        <f>IFERROR(VLOOKUP(F1485,'rt.comb'!$A:$B,2,FALSE),F1485)</f>
        <v>9.06</v>
      </c>
      <c r="H1485" t="str">
        <f>IFERROR(VLOOKUP(G1485,compounds!$A:$D,4,FALSE),"")</f>
        <v/>
      </c>
      <c r="I1485">
        <v>81116984</v>
      </c>
      <c r="J1485" s="4">
        <f t="shared" si="98"/>
        <v>85854951</v>
      </c>
      <c r="K1485" s="4">
        <f>VLOOKUP($C1485,rosie!$B$7:$D$380,2,FALSE)</f>
        <v>13.86</v>
      </c>
      <c r="L1485" s="4">
        <f>VLOOKUP(C1485,rosie!$B$7:$F$66,5,FALSE)</f>
        <v>2.86</v>
      </c>
      <c r="M1485" s="4">
        <f>VLOOKUP($C1485,rosie!$B$7:$D$380,3,FALSE)</f>
        <v>0</v>
      </c>
      <c r="N1485" s="4" t="str">
        <f>VLOOKUP($C1485,rosie!$B$7:$E$380,4,FALSE)</f>
        <v>f</v>
      </c>
      <c r="O1485" s="4">
        <f t="shared" si="101"/>
        <v>1.0225262806677708</v>
      </c>
      <c r="P1485" s="4">
        <f>VLOOKUP(A1485,RESULTS!$A:$M,13,FALSE)</f>
        <v>2</v>
      </c>
      <c r="Q1485" s="4">
        <v>2</v>
      </c>
      <c r="R1485" s="4" t="str">
        <f>IF(VLOOKUP(C1485,rosie!B:J,8,FALSE)=0,"x_x_x_x",VLOOKUP(C1485,rosie!B:J,8,FALSE))</f>
        <v>4_6_6_2023</v>
      </c>
    </row>
    <row r="1486" spans="1:18" x14ac:dyDescent="0.2">
      <c r="A1486" t="s">
        <v>246</v>
      </c>
      <c r="C1486">
        <f t="shared" si="99"/>
        <v>333</v>
      </c>
      <c r="D1486" t="str">
        <f t="shared" si="100"/>
        <v>333 (0)</v>
      </c>
      <c r="E1486">
        <v>9.3079999999999998</v>
      </c>
      <c r="F1486">
        <f t="shared" si="97"/>
        <v>9.31</v>
      </c>
      <c r="G1486">
        <f>IFERROR(VLOOKUP(F1486,'rt.comb'!$A:$B,2,FALSE),F1486)</f>
        <v>9.31</v>
      </c>
      <c r="H1486" t="str">
        <f>IFERROR(VLOOKUP(G1486,compounds!$A:$D,4,FALSE),"")</f>
        <v/>
      </c>
      <c r="I1486">
        <v>498705732</v>
      </c>
      <c r="J1486" s="4">
        <f t="shared" si="98"/>
        <v>85854951</v>
      </c>
      <c r="K1486" s="4">
        <f>VLOOKUP($C1486,rosie!$B$7:$D$380,2,FALSE)</f>
        <v>13.86</v>
      </c>
      <c r="L1486" s="4">
        <f>VLOOKUP(C1486,rosie!$B$7:$F$66,5,FALSE)</f>
        <v>2.86</v>
      </c>
      <c r="M1486" s="4">
        <f>VLOOKUP($C1486,rosie!$B$7:$D$380,3,FALSE)</f>
        <v>0</v>
      </c>
      <c r="N1486" s="4" t="str">
        <f>VLOOKUP($C1486,rosie!$B$7:$E$380,4,FALSE)</f>
        <v>f</v>
      </c>
      <c r="O1486" s="4">
        <f t="shared" si="101"/>
        <v>6.2864728462988486</v>
      </c>
      <c r="P1486" s="4">
        <f>VLOOKUP(A1486,RESULTS!$A:$M,13,FALSE)</f>
        <v>2</v>
      </c>
      <c r="Q1486" s="4">
        <v>2</v>
      </c>
      <c r="R1486" s="4" t="str">
        <f>IF(VLOOKUP(C1486,rosie!B:J,8,FALSE)=0,"x_x_x_x",VLOOKUP(C1486,rosie!B:J,8,FALSE))</f>
        <v>4_6_6_2023</v>
      </c>
    </row>
    <row r="1487" spans="1:18" x14ac:dyDescent="0.2">
      <c r="A1487" t="s">
        <v>246</v>
      </c>
      <c r="C1487">
        <f t="shared" si="99"/>
        <v>333</v>
      </c>
      <c r="D1487" t="str">
        <f t="shared" si="100"/>
        <v>333 (0)</v>
      </c>
      <c r="E1487">
        <v>9.9420000000000002</v>
      </c>
      <c r="F1487">
        <f t="shared" si="97"/>
        <v>9.94</v>
      </c>
      <c r="G1487">
        <f>IFERROR(VLOOKUP(F1487,'rt.comb'!$A:$B,2,FALSE),F1487)</f>
        <v>9.94</v>
      </c>
      <c r="H1487" t="str">
        <f>IFERROR(VLOOKUP(G1487,compounds!$A:$D,4,FALSE),"")</f>
        <v>bmyrcene</v>
      </c>
      <c r="I1487">
        <v>3855648478</v>
      </c>
      <c r="J1487" s="4">
        <f t="shared" si="98"/>
        <v>85854951</v>
      </c>
      <c r="K1487" s="4">
        <f>VLOOKUP($C1487,rosie!$B$7:$D$380,2,FALSE)</f>
        <v>13.86</v>
      </c>
      <c r="L1487" s="4">
        <f>VLOOKUP(C1487,rosie!$B$7:$F$66,5,FALSE)</f>
        <v>2.86</v>
      </c>
      <c r="M1487" s="4">
        <f>VLOOKUP($C1487,rosie!$B$7:$D$380,3,FALSE)</f>
        <v>0</v>
      </c>
      <c r="N1487" s="4" t="str">
        <f>VLOOKUP($C1487,rosie!$B$7:$E$380,4,FALSE)</f>
        <v>f</v>
      </c>
      <c r="O1487" s="4">
        <f t="shared" si="101"/>
        <v>48.602668681218375</v>
      </c>
      <c r="P1487" s="4">
        <f>VLOOKUP(A1487,RESULTS!$A:$M,13,FALSE)</f>
        <v>2</v>
      </c>
      <c r="Q1487" s="4">
        <v>2</v>
      </c>
      <c r="R1487" s="4" t="str">
        <f>IF(VLOOKUP(C1487,rosie!B:J,8,FALSE)=0,"x_x_x_x",VLOOKUP(C1487,rosie!B:J,8,FALSE))</f>
        <v>4_6_6_2023</v>
      </c>
    </row>
    <row r="1488" spans="1:18" x14ac:dyDescent="0.2">
      <c r="A1488" t="s">
        <v>246</v>
      </c>
      <c r="C1488">
        <f t="shared" si="99"/>
        <v>333</v>
      </c>
      <c r="D1488" t="str">
        <f t="shared" si="100"/>
        <v>333 (0)</v>
      </c>
      <c r="E1488">
        <v>10.352</v>
      </c>
      <c r="F1488">
        <f t="shared" si="97"/>
        <v>10.35</v>
      </c>
      <c r="G1488">
        <f>IFERROR(VLOOKUP(F1488,'rt.comb'!$A:$B,2,FALSE),F1488)</f>
        <v>10.35</v>
      </c>
      <c r="H1488" t="str">
        <f>IFERROR(VLOOKUP(G1488,compounds!$A:$D,4,FALSE),"")</f>
        <v/>
      </c>
      <c r="I1488">
        <v>127065850</v>
      </c>
      <c r="J1488" s="4">
        <f t="shared" si="98"/>
        <v>85854951</v>
      </c>
      <c r="K1488" s="4">
        <f>VLOOKUP($C1488,rosie!$B$7:$D$380,2,FALSE)</f>
        <v>13.86</v>
      </c>
      <c r="L1488" s="4">
        <f>VLOOKUP(C1488,rosie!$B$7:$F$66,5,FALSE)</f>
        <v>2.86</v>
      </c>
      <c r="M1488" s="4">
        <f>VLOOKUP($C1488,rosie!$B$7:$D$380,3,FALSE)</f>
        <v>0</v>
      </c>
      <c r="N1488" s="4" t="str">
        <f>VLOOKUP($C1488,rosie!$B$7:$E$380,4,FALSE)</f>
        <v>f</v>
      </c>
      <c r="O1488" s="4">
        <f t="shared" si="101"/>
        <v>1.6017381883970054</v>
      </c>
      <c r="P1488" s="4">
        <f>VLOOKUP(A1488,RESULTS!$A:$M,13,FALSE)</f>
        <v>2</v>
      </c>
      <c r="Q1488" s="4">
        <v>2</v>
      </c>
      <c r="R1488" s="4" t="str">
        <f>IF(VLOOKUP(C1488,rosie!B:J,8,FALSE)=0,"x_x_x_x",VLOOKUP(C1488,rosie!B:J,8,FALSE))</f>
        <v>4_6_6_2023</v>
      </c>
    </row>
    <row r="1489" spans="1:18" x14ac:dyDescent="0.2">
      <c r="A1489" t="s">
        <v>246</v>
      </c>
      <c r="C1489">
        <f t="shared" si="99"/>
        <v>333</v>
      </c>
      <c r="D1489" t="str">
        <f t="shared" si="100"/>
        <v>333 (0)</v>
      </c>
      <c r="E1489">
        <v>10.77</v>
      </c>
      <c r="F1489">
        <f t="shared" si="97"/>
        <v>10.77</v>
      </c>
      <c r="G1489">
        <f>IFERROR(VLOOKUP(F1489,'rt.comb'!$A:$B,2,FALSE),F1489)</f>
        <v>10.77</v>
      </c>
      <c r="H1489" t="str">
        <f>IFERROR(VLOOKUP(G1489,compounds!$A:$D,4,FALSE),"")</f>
        <v/>
      </c>
      <c r="I1489">
        <v>24843506</v>
      </c>
      <c r="J1489" s="4">
        <f t="shared" si="98"/>
        <v>85854951</v>
      </c>
      <c r="K1489" s="4">
        <f>VLOOKUP($C1489,rosie!$B$7:$D$380,2,FALSE)</f>
        <v>13.86</v>
      </c>
      <c r="L1489" s="4">
        <f>VLOOKUP(C1489,rosie!$B$7:$F$66,5,FALSE)</f>
        <v>2.86</v>
      </c>
      <c r="M1489" s="4">
        <f>VLOOKUP($C1489,rosie!$B$7:$D$380,3,FALSE)</f>
        <v>0</v>
      </c>
      <c r="N1489" s="4" t="str">
        <f>VLOOKUP($C1489,rosie!$B$7:$E$380,4,FALSE)</f>
        <v>f</v>
      </c>
      <c r="O1489" s="4">
        <f t="shared" si="101"/>
        <v>0.31316669501577443</v>
      </c>
      <c r="P1489" s="4">
        <f>VLOOKUP(A1489,RESULTS!$A:$M,13,FALSE)</f>
        <v>2</v>
      </c>
      <c r="Q1489" s="4">
        <v>2</v>
      </c>
      <c r="R1489" s="4" t="str">
        <f>IF(VLOOKUP(C1489,rosie!B:J,8,FALSE)=0,"x_x_x_x",VLOOKUP(C1489,rosie!B:J,8,FALSE))</f>
        <v>4_6_6_2023</v>
      </c>
    </row>
    <row r="1490" spans="1:18" x14ac:dyDescent="0.2">
      <c r="A1490" t="s">
        <v>246</v>
      </c>
      <c r="C1490">
        <f t="shared" si="99"/>
        <v>333</v>
      </c>
      <c r="D1490" t="str">
        <f t="shared" si="100"/>
        <v>333 (0)</v>
      </c>
      <c r="E1490">
        <v>11.273</v>
      </c>
      <c r="F1490">
        <f t="shared" si="97"/>
        <v>11.27</v>
      </c>
      <c r="G1490">
        <f>IFERROR(VLOOKUP(F1490,'rt.comb'!$A:$B,2,FALSE),F1490)</f>
        <v>11.27</v>
      </c>
      <c r="H1490" t="str">
        <f>IFERROR(VLOOKUP(G1490,compounds!$A:$D,4,FALSE),"")</f>
        <v/>
      </c>
      <c r="I1490">
        <v>10216989120</v>
      </c>
      <c r="J1490" s="4">
        <f t="shared" si="98"/>
        <v>85854951</v>
      </c>
      <c r="K1490" s="4">
        <f>VLOOKUP($C1490,rosie!$B$7:$D$380,2,FALSE)</f>
        <v>13.86</v>
      </c>
      <c r="L1490" s="4">
        <f>VLOOKUP(C1490,rosie!$B$7:$F$66,5,FALSE)</f>
        <v>2.86</v>
      </c>
      <c r="M1490" s="4">
        <f>VLOOKUP($C1490,rosie!$B$7:$D$380,3,FALSE)</f>
        <v>0</v>
      </c>
      <c r="N1490" s="4" t="str">
        <f>VLOOKUP($C1490,rosie!$B$7:$E$380,4,FALSE)</f>
        <v>f</v>
      </c>
      <c r="O1490" s="4">
        <f t="shared" si="101"/>
        <v>128.79102956412535</v>
      </c>
      <c r="P1490" s="4">
        <f>VLOOKUP(A1490,RESULTS!$A:$M,13,FALSE)</f>
        <v>2</v>
      </c>
      <c r="Q1490" s="4">
        <v>2</v>
      </c>
      <c r="R1490" s="4" t="str">
        <f>IF(VLOOKUP(C1490,rosie!B:J,8,FALSE)=0,"x_x_x_x",VLOOKUP(C1490,rosie!B:J,8,FALSE))</f>
        <v>4_6_6_2023</v>
      </c>
    </row>
    <row r="1491" spans="1:18" x14ac:dyDescent="0.2">
      <c r="A1491" t="s">
        <v>246</v>
      </c>
      <c r="C1491">
        <f t="shared" si="99"/>
        <v>333</v>
      </c>
      <c r="D1491" t="str">
        <f t="shared" si="100"/>
        <v>333 (0)</v>
      </c>
      <c r="E1491">
        <v>11.464</v>
      </c>
      <c r="F1491">
        <f t="shared" si="97"/>
        <v>11.46</v>
      </c>
      <c r="G1491">
        <f>IFERROR(VLOOKUP(F1491,'rt.comb'!$A:$B,2,FALSE),F1491)</f>
        <v>11.46</v>
      </c>
      <c r="H1491" t="str">
        <f>IFERROR(VLOOKUP(G1491,compounds!$A:$D,4,FALSE),"")</f>
        <v/>
      </c>
      <c r="I1491">
        <v>1211795709</v>
      </c>
      <c r="J1491" s="4">
        <f t="shared" si="98"/>
        <v>85854951</v>
      </c>
      <c r="K1491" s="4">
        <f>VLOOKUP($C1491,rosie!$B$7:$D$380,2,FALSE)</f>
        <v>13.86</v>
      </c>
      <c r="L1491" s="4">
        <f>VLOOKUP(C1491,rosie!$B$7:$F$66,5,FALSE)</f>
        <v>2.86</v>
      </c>
      <c r="M1491" s="4">
        <f>VLOOKUP($C1491,rosie!$B$7:$D$380,3,FALSE)</f>
        <v>0</v>
      </c>
      <c r="N1491" s="4" t="str">
        <f>VLOOKUP($C1491,rosie!$B$7:$E$380,4,FALSE)</f>
        <v>f</v>
      </c>
      <c r="O1491" s="4">
        <f t="shared" si="101"/>
        <v>15.275382517339828</v>
      </c>
      <c r="P1491" s="4">
        <f>VLOOKUP(A1491,RESULTS!$A:$M,13,FALSE)</f>
        <v>2</v>
      </c>
      <c r="Q1491" s="4">
        <v>2</v>
      </c>
      <c r="R1491" s="4" t="str">
        <f>IF(VLOOKUP(C1491,rosie!B:J,8,FALSE)=0,"x_x_x_x",VLOOKUP(C1491,rosie!B:J,8,FALSE))</f>
        <v>4_6_6_2023</v>
      </c>
    </row>
    <row r="1492" spans="1:18" x14ac:dyDescent="0.2">
      <c r="A1492" t="s">
        <v>246</v>
      </c>
      <c r="C1492">
        <f t="shared" si="99"/>
        <v>333</v>
      </c>
      <c r="D1492" t="str">
        <f t="shared" si="100"/>
        <v>333 (0)</v>
      </c>
      <c r="E1492">
        <v>11.776999999999999</v>
      </c>
      <c r="F1492">
        <f t="shared" si="97"/>
        <v>11.78</v>
      </c>
      <c r="G1492">
        <f>IFERROR(VLOOKUP(F1492,'rt.comb'!$A:$B,2,FALSE),F1492)</f>
        <v>11.76</v>
      </c>
      <c r="H1492" t="str">
        <f>IFERROR(VLOOKUP(G1492,compounds!$A:$D,4,FALSE),"")</f>
        <v>bocimene</v>
      </c>
      <c r="I1492">
        <v>1151173546</v>
      </c>
      <c r="J1492" s="4">
        <f t="shared" si="98"/>
        <v>85854951</v>
      </c>
      <c r="K1492" s="4">
        <f>VLOOKUP($C1492,rosie!$B$7:$D$380,2,FALSE)</f>
        <v>13.86</v>
      </c>
      <c r="L1492" s="4">
        <f>VLOOKUP(C1492,rosie!$B$7:$F$66,5,FALSE)</f>
        <v>2.86</v>
      </c>
      <c r="M1492" s="4">
        <f>VLOOKUP($C1492,rosie!$B$7:$D$380,3,FALSE)</f>
        <v>0</v>
      </c>
      <c r="N1492" s="4" t="str">
        <f>VLOOKUP($C1492,rosie!$B$7:$E$380,4,FALSE)</f>
        <v>f</v>
      </c>
      <c r="O1492" s="4">
        <f t="shared" si="101"/>
        <v>14.51120525381601</v>
      </c>
      <c r="P1492" s="4">
        <f>VLOOKUP(A1492,RESULTS!$A:$M,13,FALSE)</f>
        <v>2</v>
      </c>
      <c r="Q1492" s="4">
        <v>2</v>
      </c>
      <c r="R1492" s="4" t="str">
        <f>IF(VLOOKUP(C1492,rosie!B:J,8,FALSE)=0,"x_x_x_x",VLOOKUP(C1492,rosie!B:J,8,FALSE))</f>
        <v>4_6_6_2023</v>
      </c>
    </row>
    <row r="1493" spans="1:18" x14ac:dyDescent="0.2">
      <c r="A1493" t="s">
        <v>246</v>
      </c>
      <c r="C1493">
        <f t="shared" si="99"/>
        <v>333</v>
      </c>
      <c r="D1493" t="str">
        <f t="shared" si="100"/>
        <v>333 (0)</v>
      </c>
      <c r="E1493">
        <v>12.074999999999999</v>
      </c>
      <c r="F1493">
        <f t="shared" ref="F1493:F1556" si="102">ROUND(E1493,2)</f>
        <v>12.08</v>
      </c>
      <c r="G1493">
        <f>IFERROR(VLOOKUP(F1493,'rt.comb'!$A:$B,2,FALSE),F1493)</f>
        <v>12.08</v>
      </c>
      <c r="H1493" t="str">
        <f>IFERROR(VLOOKUP(G1493,compounds!$A:$D,4,FALSE),"")</f>
        <v/>
      </c>
      <c r="I1493">
        <v>90452736</v>
      </c>
      <c r="J1493" s="4">
        <f t="shared" si="98"/>
        <v>85854951</v>
      </c>
      <c r="K1493" s="4">
        <f>VLOOKUP($C1493,rosie!$B$7:$D$380,2,FALSE)</f>
        <v>13.86</v>
      </c>
      <c r="L1493" s="4">
        <f>VLOOKUP(C1493,rosie!$B$7:$F$66,5,FALSE)</f>
        <v>2.86</v>
      </c>
      <c r="M1493" s="4">
        <f>VLOOKUP($C1493,rosie!$B$7:$D$380,3,FALSE)</f>
        <v>0</v>
      </c>
      <c r="N1493" s="4" t="str">
        <f>VLOOKUP($C1493,rosie!$B$7:$E$380,4,FALSE)</f>
        <v>f</v>
      </c>
      <c r="O1493" s="4">
        <f t="shared" si="101"/>
        <v>1.1402088090245539</v>
      </c>
      <c r="P1493" s="4">
        <f>VLOOKUP(A1493,RESULTS!$A:$M,13,FALSE)</f>
        <v>2</v>
      </c>
      <c r="Q1493" s="4">
        <v>2</v>
      </c>
      <c r="R1493" s="4" t="str">
        <f>IF(VLOOKUP(C1493,rosie!B:J,8,FALSE)=0,"x_x_x_x",VLOOKUP(C1493,rosie!B:J,8,FALSE))</f>
        <v>4_6_6_2023</v>
      </c>
    </row>
    <row r="1494" spans="1:18" x14ac:dyDescent="0.2">
      <c r="A1494" t="s">
        <v>246</v>
      </c>
      <c r="C1494">
        <f t="shared" si="99"/>
        <v>333</v>
      </c>
      <c r="D1494" t="str">
        <f t="shared" si="100"/>
        <v>333 (0)</v>
      </c>
      <c r="E1494">
        <v>12.304</v>
      </c>
      <c r="F1494">
        <f t="shared" si="102"/>
        <v>12.3</v>
      </c>
      <c r="G1494">
        <f>IFERROR(VLOOKUP(F1494,'rt.comb'!$A:$B,2,FALSE),F1494)</f>
        <v>12.29</v>
      </c>
      <c r="H1494" t="str">
        <f>IFERROR(VLOOKUP(G1494,compounds!$A:$D,4,FALSE),"")</f>
        <v>acetophenone</v>
      </c>
      <c r="I1494">
        <v>61218641</v>
      </c>
      <c r="J1494" s="4">
        <f t="shared" si="98"/>
        <v>85854951</v>
      </c>
      <c r="K1494" s="4">
        <f>VLOOKUP($C1494,rosie!$B$7:$D$380,2,FALSE)</f>
        <v>13.86</v>
      </c>
      <c r="L1494" s="4">
        <f>VLOOKUP(C1494,rosie!$B$7:$F$66,5,FALSE)</f>
        <v>2.86</v>
      </c>
      <c r="M1494" s="4">
        <f>VLOOKUP($C1494,rosie!$B$7:$D$380,3,FALSE)</f>
        <v>0</v>
      </c>
      <c r="N1494" s="4" t="str">
        <f>VLOOKUP($C1494,rosie!$B$7:$E$380,4,FALSE)</f>
        <v>f</v>
      </c>
      <c r="O1494" s="4">
        <f t="shared" si="101"/>
        <v>0.77169621209370298</v>
      </c>
      <c r="P1494" s="4">
        <f>VLOOKUP(A1494,RESULTS!$A:$M,13,FALSE)</f>
        <v>2</v>
      </c>
      <c r="Q1494" s="4">
        <v>2</v>
      </c>
      <c r="R1494" s="4" t="str">
        <f>IF(VLOOKUP(C1494,rosie!B:J,8,FALSE)=0,"x_x_x_x",VLOOKUP(C1494,rosie!B:J,8,FALSE))</f>
        <v>4_6_6_2023</v>
      </c>
    </row>
    <row r="1495" spans="1:18" x14ac:dyDescent="0.2">
      <c r="A1495" t="s">
        <v>246</v>
      </c>
      <c r="C1495">
        <f t="shared" si="99"/>
        <v>333</v>
      </c>
      <c r="D1495" t="str">
        <f t="shared" si="100"/>
        <v>333 (0)</v>
      </c>
      <c r="E1495">
        <v>12.997999999999999</v>
      </c>
      <c r="F1495">
        <f t="shared" si="102"/>
        <v>13</v>
      </c>
      <c r="G1495">
        <f>IFERROR(VLOOKUP(F1495,'rt.comb'!$A:$B,2,FALSE),F1495)</f>
        <v>13</v>
      </c>
      <c r="H1495" t="str">
        <f>IFERROR(VLOOKUP(G1495,compounds!$A:$D,4,FALSE),"")</f>
        <v/>
      </c>
      <c r="I1495">
        <v>270989251</v>
      </c>
      <c r="J1495" s="4">
        <f t="shared" si="98"/>
        <v>85854951</v>
      </c>
      <c r="K1495" s="4">
        <f>VLOOKUP($C1495,rosie!$B$7:$D$380,2,FALSE)</f>
        <v>13.86</v>
      </c>
      <c r="L1495" s="4">
        <f>VLOOKUP(C1495,rosie!$B$7:$F$66,5,FALSE)</f>
        <v>2.86</v>
      </c>
      <c r="M1495" s="4">
        <f>VLOOKUP($C1495,rosie!$B$7:$D$380,3,FALSE)</f>
        <v>0</v>
      </c>
      <c r="N1495" s="4" t="str">
        <f>VLOOKUP($C1495,rosie!$B$7:$E$380,4,FALSE)</f>
        <v>f</v>
      </c>
      <c r="O1495" s="4">
        <f t="shared" si="101"/>
        <v>3.4159755116878485</v>
      </c>
      <c r="P1495" s="4">
        <f>VLOOKUP(A1495,RESULTS!$A:$M,13,FALSE)</f>
        <v>2</v>
      </c>
      <c r="Q1495" s="4">
        <v>2</v>
      </c>
      <c r="R1495" s="4" t="str">
        <f>IF(VLOOKUP(C1495,rosie!B:J,8,FALSE)=0,"x_x_x_x",VLOOKUP(C1495,rosie!B:J,8,FALSE))</f>
        <v>4_6_6_2023</v>
      </c>
    </row>
    <row r="1496" spans="1:18" x14ac:dyDescent="0.2">
      <c r="A1496" t="s">
        <v>246</v>
      </c>
      <c r="C1496">
        <f t="shared" si="99"/>
        <v>333</v>
      </c>
      <c r="D1496" t="str">
        <f t="shared" si="100"/>
        <v>333 (0)</v>
      </c>
      <c r="E1496">
        <v>13.173</v>
      </c>
      <c r="F1496">
        <f t="shared" si="102"/>
        <v>13.17</v>
      </c>
      <c r="G1496">
        <f>IFERROR(VLOOKUP(F1496,'rt.comb'!$A:$B,2,FALSE),F1496)</f>
        <v>13.17</v>
      </c>
      <c r="H1496" t="str">
        <f>IFERROR(VLOOKUP(G1496,compounds!$A:$D,4,FALSE),"")</f>
        <v/>
      </c>
      <c r="I1496">
        <v>32769718</v>
      </c>
      <c r="J1496" s="4">
        <f t="shared" si="98"/>
        <v>85854951</v>
      </c>
      <c r="K1496" s="4">
        <f>VLOOKUP($C1496,rosie!$B$7:$D$380,2,FALSE)</f>
        <v>13.86</v>
      </c>
      <c r="L1496" s="4">
        <f>VLOOKUP(C1496,rosie!$B$7:$F$66,5,FALSE)</f>
        <v>2.86</v>
      </c>
      <c r="M1496" s="4">
        <f>VLOOKUP($C1496,rosie!$B$7:$D$380,3,FALSE)</f>
        <v>0</v>
      </c>
      <c r="N1496" s="4" t="str">
        <f>VLOOKUP($C1496,rosie!$B$7:$E$380,4,FALSE)</f>
        <v>f</v>
      </c>
      <c r="O1496" s="4">
        <f t="shared" si="101"/>
        <v>0.41308116022991814</v>
      </c>
      <c r="P1496" s="4">
        <f>VLOOKUP(A1496,RESULTS!$A:$M,13,FALSE)</f>
        <v>2</v>
      </c>
      <c r="Q1496" s="4">
        <v>2</v>
      </c>
      <c r="R1496" s="4" t="str">
        <f>IF(VLOOKUP(C1496,rosie!B:J,8,FALSE)=0,"x_x_x_x",VLOOKUP(C1496,rosie!B:J,8,FALSE))</f>
        <v>4_6_6_2023</v>
      </c>
    </row>
    <row r="1497" spans="1:18" x14ac:dyDescent="0.2">
      <c r="A1497" t="s">
        <v>246</v>
      </c>
      <c r="C1497">
        <f t="shared" si="99"/>
        <v>333</v>
      </c>
      <c r="D1497" t="str">
        <f t="shared" si="100"/>
        <v>333 (0)</v>
      </c>
      <c r="E1497">
        <v>13.260999999999999</v>
      </c>
      <c r="F1497">
        <f t="shared" si="102"/>
        <v>13.26</v>
      </c>
      <c r="G1497">
        <f>IFERROR(VLOOKUP(F1497,'rt.comb'!$A:$B,2,FALSE),F1497)</f>
        <v>13.26</v>
      </c>
      <c r="H1497" t="str">
        <f>IFERROR(VLOOKUP(G1497,compounds!$A:$D,4,FALSE),"")</f>
        <v/>
      </c>
      <c r="I1497">
        <v>63001380</v>
      </c>
      <c r="J1497" s="4">
        <f t="shared" si="98"/>
        <v>85854951</v>
      </c>
      <c r="K1497" s="4">
        <f>VLOOKUP($C1497,rosie!$B$7:$D$380,2,FALSE)</f>
        <v>13.86</v>
      </c>
      <c r="L1497" s="4">
        <f>VLOOKUP(C1497,rosie!$B$7:$F$66,5,FALSE)</f>
        <v>2.86</v>
      </c>
      <c r="M1497" s="4">
        <f>VLOOKUP($C1497,rosie!$B$7:$D$380,3,FALSE)</f>
        <v>0</v>
      </c>
      <c r="N1497" s="4" t="str">
        <f>VLOOKUP($C1497,rosie!$B$7:$E$380,4,FALSE)</f>
        <v>f</v>
      </c>
      <c r="O1497" s="4">
        <f t="shared" si="101"/>
        <v>0.79416866347418558</v>
      </c>
      <c r="P1497" s="4">
        <f>VLOOKUP(A1497,RESULTS!$A:$M,13,FALSE)</f>
        <v>2</v>
      </c>
      <c r="Q1497" s="4">
        <v>2</v>
      </c>
      <c r="R1497" s="4" t="str">
        <f>IF(VLOOKUP(C1497,rosie!B:J,8,FALSE)=0,"x_x_x_x",VLOOKUP(C1497,rosie!B:J,8,FALSE))</f>
        <v>4_6_6_2023</v>
      </c>
    </row>
    <row r="1498" spans="1:18" x14ac:dyDescent="0.2">
      <c r="A1498" t="s">
        <v>246</v>
      </c>
      <c r="C1498">
        <f t="shared" si="99"/>
        <v>333</v>
      </c>
      <c r="D1498" t="str">
        <f t="shared" si="100"/>
        <v>333 (0)</v>
      </c>
      <c r="E1498">
        <v>13.441000000000001</v>
      </c>
      <c r="F1498">
        <f t="shared" si="102"/>
        <v>13.44</v>
      </c>
      <c r="G1498">
        <f>IFERROR(VLOOKUP(F1498,'rt.comb'!$A:$B,2,FALSE),F1498)</f>
        <v>13.44</v>
      </c>
      <c r="H1498" t="str">
        <f>IFERROR(VLOOKUP(G1498,compounds!$A:$D,4,FALSE),"")</f>
        <v/>
      </c>
      <c r="I1498">
        <v>45257318</v>
      </c>
      <c r="J1498" s="4">
        <f t="shared" si="98"/>
        <v>85854951</v>
      </c>
      <c r="K1498" s="4">
        <f>VLOOKUP($C1498,rosie!$B$7:$D$380,2,FALSE)</f>
        <v>13.86</v>
      </c>
      <c r="L1498" s="4">
        <f>VLOOKUP(C1498,rosie!$B$7:$F$66,5,FALSE)</f>
        <v>2.86</v>
      </c>
      <c r="M1498" s="4">
        <f>VLOOKUP($C1498,rosie!$B$7:$D$380,3,FALSE)</f>
        <v>0</v>
      </c>
      <c r="N1498" s="4" t="str">
        <f>VLOOKUP($C1498,rosie!$B$7:$E$380,4,FALSE)</f>
        <v>f</v>
      </c>
      <c r="O1498" s="4">
        <f t="shared" si="101"/>
        <v>0.57049454707954339</v>
      </c>
      <c r="P1498" s="4">
        <f>VLOOKUP(A1498,RESULTS!$A:$M,13,FALSE)</f>
        <v>2</v>
      </c>
      <c r="Q1498" s="4">
        <v>2</v>
      </c>
      <c r="R1498" s="4" t="str">
        <f>IF(VLOOKUP(C1498,rosie!B:J,8,FALSE)=0,"x_x_x_x",VLOOKUP(C1498,rosie!B:J,8,FALSE))</f>
        <v>4_6_6_2023</v>
      </c>
    </row>
    <row r="1499" spans="1:18" x14ac:dyDescent="0.2">
      <c r="A1499" t="s">
        <v>246</v>
      </c>
      <c r="C1499">
        <f t="shared" si="99"/>
        <v>333</v>
      </c>
      <c r="D1499" t="str">
        <f t="shared" si="100"/>
        <v>333 (0)</v>
      </c>
      <c r="E1499">
        <v>13.516999999999999</v>
      </c>
      <c r="F1499">
        <f t="shared" si="102"/>
        <v>13.52</v>
      </c>
      <c r="G1499">
        <f>IFERROR(VLOOKUP(F1499,'rt.comb'!$A:$B,2,FALSE),F1499)</f>
        <v>13.51</v>
      </c>
      <c r="H1499" t="str">
        <f>IFERROR(VLOOKUP(G1499,compounds!$A:$D,4,FALSE),"")</f>
        <v>nonanal</v>
      </c>
      <c r="I1499">
        <v>110252895</v>
      </c>
      <c r="J1499" s="4">
        <f t="shared" si="98"/>
        <v>85854951</v>
      </c>
      <c r="K1499" s="4">
        <f>VLOOKUP($C1499,rosie!$B$7:$D$380,2,FALSE)</f>
        <v>13.86</v>
      </c>
      <c r="L1499" s="4">
        <f>VLOOKUP(C1499,rosie!$B$7:$F$66,5,FALSE)</f>
        <v>2.86</v>
      </c>
      <c r="M1499" s="4">
        <f>VLOOKUP($C1499,rosie!$B$7:$D$380,3,FALSE)</f>
        <v>0</v>
      </c>
      <c r="N1499" s="4" t="str">
        <f>VLOOKUP($C1499,rosie!$B$7:$E$380,4,FALSE)</f>
        <v>f</v>
      </c>
      <c r="O1499" s="4">
        <f t="shared" si="101"/>
        <v>1.3898012117561507</v>
      </c>
      <c r="P1499" s="4">
        <f>VLOOKUP(A1499,RESULTS!$A:$M,13,FALSE)</f>
        <v>2</v>
      </c>
      <c r="Q1499" s="4">
        <v>2</v>
      </c>
      <c r="R1499" s="4" t="str">
        <f>IF(VLOOKUP(C1499,rosie!B:J,8,FALSE)=0,"x_x_x_x",VLOOKUP(C1499,rosie!B:J,8,FALSE))</f>
        <v>4_6_6_2023</v>
      </c>
    </row>
    <row r="1500" spans="1:18" x14ac:dyDescent="0.2">
      <c r="A1500" t="s">
        <v>246</v>
      </c>
      <c r="C1500">
        <f t="shared" si="99"/>
        <v>333</v>
      </c>
      <c r="D1500" t="str">
        <f t="shared" si="100"/>
        <v>333 (0)</v>
      </c>
      <c r="E1500">
        <v>13.775</v>
      </c>
      <c r="F1500">
        <f t="shared" si="102"/>
        <v>13.78</v>
      </c>
      <c r="G1500">
        <f>IFERROR(VLOOKUP(F1500,'rt.comb'!$A:$B,2,FALSE),F1500)</f>
        <v>13.78</v>
      </c>
      <c r="H1500" t="str">
        <f>IFERROR(VLOOKUP(G1500,compounds!$A:$D,4,FALSE),"")</f>
        <v/>
      </c>
      <c r="I1500">
        <v>106165271</v>
      </c>
      <c r="J1500" s="4">
        <f t="shared" si="98"/>
        <v>85854951</v>
      </c>
      <c r="K1500" s="4">
        <f>VLOOKUP($C1500,rosie!$B$7:$D$380,2,FALSE)</f>
        <v>13.86</v>
      </c>
      <c r="L1500" s="4">
        <f>VLOOKUP(C1500,rosie!$B$7:$F$66,5,FALSE)</f>
        <v>2.86</v>
      </c>
      <c r="M1500" s="4">
        <f>VLOOKUP($C1500,rosie!$B$7:$D$380,3,FALSE)</f>
        <v>0</v>
      </c>
      <c r="N1500" s="4" t="str">
        <f>VLOOKUP($C1500,rosie!$B$7:$E$380,4,FALSE)</f>
        <v>f</v>
      </c>
      <c r="O1500" s="4">
        <f t="shared" si="101"/>
        <v>1.3382743580766756</v>
      </c>
      <c r="P1500" s="4">
        <f>VLOOKUP(A1500,RESULTS!$A:$M,13,FALSE)</f>
        <v>2</v>
      </c>
      <c r="Q1500" s="4">
        <v>2</v>
      </c>
      <c r="R1500" s="4" t="str">
        <f>IF(VLOOKUP(C1500,rosie!B:J,8,FALSE)=0,"x_x_x_x",VLOOKUP(C1500,rosie!B:J,8,FALSE))</f>
        <v>4_6_6_2023</v>
      </c>
    </row>
    <row r="1501" spans="1:18" x14ac:dyDescent="0.2">
      <c r="A1501" t="s">
        <v>246</v>
      </c>
      <c r="C1501">
        <f t="shared" si="99"/>
        <v>333</v>
      </c>
      <c r="D1501" t="str">
        <f t="shared" si="100"/>
        <v>333 (0)</v>
      </c>
      <c r="E1501">
        <v>13.894</v>
      </c>
      <c r="F1501">
        <f t="shared" si="102"/>
        <v>13.89</v>
      </c>
      <c r="G1501">
        <f>IFERROR(VLOOKUP(F1501,'rt.comb'!$A:$B,2,FALSE),F1501)</f>
        <v>13.89</v>
      </c>
      <c r="H1501" t="str">
        <f>IFERROR(VLOOKUP(G1501,compounds!$A:$D,4,FALSE),"")</f>
        <v>edimethylnonatriene</v>
      </c>
      <c r="I1501">
        <v>448448571</v>
      </c>
      <c r="J1501" s="4">
        <f t="shared" si="98"/>
        <v>85854951</v>
      </c>
      <c r="K1501" s="4">
        <f>VLOOKUP($C1501,rosie!$B$7:$D$380,2,FALSE)</f>
        <v>13.86</v>
      </c>
      <c r="L1501" s="4">
        <f>VLOOKUP(C1501,rosie!$B$7:$F$66,5,FALSE)</f>
        <v>2.86</v>
      </c>
      <c r="M1501" s="4">
        <f>VLOOKUP($C1501,rosie!$B$7:$D$380,3,FALSE)</f>
        <v>0</v>
      </c>
      <c r="N1501" s="4" t="str">
        <f>VLOOKUP($C1501,rosie!$B$7:$E$380,4,FALSE)</f>
        <v>f</v>
      </c>
      <c r="O1501" s="4">
        <f t="shared" si="101"/>
        <v>5.6529523998994682</v>
      </c>
      <c r="P1501" s="4">
        <f>VLOOKUP(A1501,RESULTS!$A:$M,13,FALSE)</f>
        <v>2</v>
      </c>
      <c r="Q1501" s="4">
        <v>2</v>
      </c>
      <c r="R1501" s="4" t="str">
        <f>IF(VLOOKUP(C1501,rosie!B:J,8,FALSE)=0,"x_x_x_x",VLOOKUP(C1501,rosie!B:J,8,FALSE))</f>
        <v>4_6_6_2023</v>
      </c>
    </row>
    <row r="1502" spans="1:18" x14ac:dyDescent="0.2">
      <c r="A1502" t="s">
        <v>246</v>
      </c>
      <c r="C1502">
        <f t="shared" si="99"/>
        <v>333</v>
      </c>
      <c r="D1502" t="str">
        <f t="shared" si="100"/>
        <v>333 (0)</v>
      </c>
      <c r="E1502">
        <v>13.987</v>
      </c>
      <c r="F1502">
        <f t="shared" si="102"/>
        <v>13.99</v>
      </c>
      <c r="G1502">
        <f>IFERROR(VLOOKUP(F1502,'rt.comb'!$A:$B,2,FALSE),F1502)</f>
        <v>13.99</v>
      </c>
      <c r="H1502" t="str">
        <f>IFERROR(VLOOKUP(G1502,compounds!$A:$D,4,FALSE),"")</f>
        <v/>
      </c>
      <c r="I1502">
        <v>120393550</v>
      </c>
      <c r="J1502" s="4">
        <f t="shared" si="98"/>
        <v>85854951</v>
      </c>
      <c r="K1502" s="4">
        <f>VLOOKUP($C1502,rosie!$B$7:$D$380,2,FALSE)</f>
        <v>13.86</v>
      </c>
      <c r="L1502" s="4">
        <f>VLOOKUP(C1502,rosie!$B$7:$F$66,5,FALSE)</f>
        <v>2.86</v>
      </c>
      <c r="M1502" s="4">
        <f>VLOOKUP($C1502,rosie!$B$7:$D$380,3,FALSE)</f>
        <v>0</v>
      </c>
      <c r="N1502" s="4" t="str">
        <f>VLOOKUP($C1502,rosie!$B$7:$E$380,4,FALSE)</f>
        <v>f</v>
      </c>
      <c r="O1502" s="4">
        <f t="shared" si="101"/>
        <v>1.5176300057937226</v>
      </c>
      <c r="P1502" s="4">
        <f>VLOOKUP(A1502,RESULTS!$A:$M,13,FALSE)</f>
        <v>2</v>
      </c>
      <c r="Q1502" s="4">
        <v>2</v>
      </c>
      <c r="R1502" s="4" t="str">
        <f>IF(VLOOKUP(C1502,rosie!B:J,8,FALSE)=0,"x_x_x_x",VLOOKUP(C1502,rosie!B:J,8,FALSE))</f>
        <v>4_6_6_2023</v>
      </c>
    </row>
    <row r="1503" spans="1:18" x14ac:dyDescent="0.2">
      <c r="A1503" t="s">
        <v>246</v>
      </c>
      <c r="C1503">
        <f t="shared" si="99"/>
        <v>333</v>
      </c>
      <c r="D1503" t="str">
        <f t="shared" si="100"/>
        <v>333 (0)</v>
      </c>
      <c r="E1503">
        <v>14.173</v>
      </c>
      <c r="F1503">
        <f t="shared" si="102"/>
        <v>14.17</v>
      </c>
      <c r="G1503">
        <f>IFERROR(VLOOKUP(F1503,'rt.comb'!$A:$B,2,FALSE),F1503)</f>
        <v>14.17</v>
      </c>
      <c r="H1503" t="str">
        <f>IFERROR(VLOOKUP(G1503,compounds!$A:$D,4,FALSE),"")</f>
        <v/>
      </c>
      <c r="I1503">
        <v>77176191</v>
      </c>
      <c r="J1503" s="4">
        <f t="shared" si="98"/>
        <v>85854951</v>
      </c>
      <c r="K1503" s="4">
        <f>VLOOKUP($C1503,rosie!$B$7:$D$380,2,FALSE)</f>
        <v>13.86</v>
      </c>
      <c r="L1503" s="4">
        <f>VLOOKUP(C1503,rosie!$B$7:$F$66,5,FALSE)</f>
        <v>2.86</v>
      </c>
      <c r="M1503" s="4">
        <f>VLOOKUP($C1503,rosie!$B$7:$D$380,3,FALSE)</f>
        <v>0</v>
      </c>
      <c r="N1503" s="4" t="str">
        <f>VLOOKUP($C1503,rosie!$B$7:$E$380,4,FALSE)</f>
        <v>f</v>
      </c>
      <c r="O1503" s="4">
        <f t="shared" si="101"/>
        <v>0.97285031627082563</v>
      </c>
      <c r="P1503" s="4">
        <f>VLOOKUP(A1503,RESULTS!$A:$M,13,FALSE)</f>
        <v>2</v>
      </c>
      <c r="Q1503" s="4">
        <v>2</v>
      </c>
      <c r="R1503" s="4" t="str">
        <f>IF(VLOOKUP(C1503,rosie!B:J,8,FALSE)=0,"x_x_x_x",VLOOKUP(C1503,rosie!B:J,8,FALSE))</f>
        <v>4_6_6_2023</v>
      </c>
    </row>
    <row r="1504" spans="1:18" x14ac:dyDescent="0.2">
      <c r="A1504" t="s">
        <v>246</v>
      </c>
      <c r="C1504">
        <f t="shared" si="99"/>
        <v>333</v>
      </c>
      <c r="D1504" t="str">
        <f t="shared" si="100"/>
        <v>333 (0)</v>
      </c>
      <c r="E1504">
        <v>14.284000000000001</v>
      </c>
      <c r="F1504">
        <f t="shared" si="102"/>
        <v>14.28</v>
      </c>
      <c r="G1504">
        <f>IFERROR(VLOOKUP(F1504,'rt.comb'!$A:$B,2,FALSE),F1504)</f>
        <v>14.28</v>
      </c>
      <c r="H1504" t="str">
        <f>IFERROR(VLOOKUP(G1504,compounds!$A:$D,4,FALSE),"")</f>
        <v/>
      </c>
      <c r="I1504">
        <v>421659712</v>
      </c>
      <c r="J1504" s="4">
        <f t="shared" si="98"/>
        <v>85854951</v>
      </c>
      <c r="K1504" s="4">
        <f>VLOOKUP($C1504,rosie!$B$7:$D$380,2,FALSE)</f>
        <v>13.86</v>
      </c>
      <c r="L1504" s="4">
        <f>VLOOKUP(C1504,rosie!$B$7:$F$66,5,FALSE)</f>
        <v>2.86</v>
      </c>
      <c r="M1504" s="4">
        <f>VLOOKUP($C1504,rosie!$B$7:$D$380,3,FALSE)</f>
        <v>0</v>
      </c>
      <c r="N1504" s="4" t="str">
        <f>VLOOKUP($C1504,rosie!$B$7:$E$380,4,FALSE)</f>
        <v>f</v>
      </c>
      <c r="O1504" s="4">
        <f t="shared" si="101"/>
        <v>5.3152634104197398</v>
      </c>
      <c r="P1504" s="4">
        <f>VLOOKUP(A1504,RESULTS!$A:$M,13,FALSE)</f>
        <v>2</v>
      </c>
      <c r="Q1504" s="4">
        <v>2</v>
      </c>
      <c r="R1504" s="4" t="str">
        <f>IF(VLOOKUP(C1504,rosie!B:J,8,FALSE)=0,"x_x_x_x",VLOOKUP(C1504,rosie!B:J,8,FALSE))</f>
        <v>4_6_6_2023</v>
      </c>
    </row>
    <row r="1505" spans="1:18" x14ac:dyDescent="0.2">
      <c r="A1505" t="s">
        <v>246</v>
      </c>
      <c r="C1505">
        <f t="shared" si="99"/>
        <v>333</v>
      </c>
      <c r="D1505" t="str">
        <f t="shared" si="100"/>
        <v>333 (0)</v>
      </c>
      <c r="E1505">
        <v>14.385</v>
      </c>
      <c r="F1505">
        <f t="shared" si="102"/>
        <v>14.39</v>
      </c>
      <c r="G1505">
        <f>IFERROR(VLOOKUP(F1505,'rt.comb'!$A:$B,2,FALSE),F1505)</f>
        <v>14.39</v>
      </c>
      <c r="H1505" t="str">
        <f>IFERROR(VLOOKUP(G1505,compounds!$A:$D,4,FALSE),"")</f>
        <v/>
      </c>
      <c r="I1505">
        <v>265333804</v>
      </c>
      <c r="J1505" s="4">
        <f t="shared" si="98"/>
        <v>85854951</v>
      </c>
      <c r="K1505" s="4">
        <f>VLOOKUP($C1505,rosie!$B$7:$D$380,2,FALSE)</f>
        <v>13.86</v>
      </c>
      <c r="L1505" s="4">
        <f>VLOOKUP(C1505,rosie!$B$7:$F$66,5,FALSE)</f>
        <v>2.86</v>
      </c>
      <c r="M1505" s="4">
        <f>VLOOKUP($C1505,rosie!$B$7:$D$380,3,FALSE)</f>
        <v>0</v>
      </c>
      <c r="N1505" s="4" t="str">
        <f>VLOOKUP($C1505,rosie!$B$7:$E$380,4,FALSE)</f>
        <v>f</v>
      </c>
      <c r="O1505" s="4">
        <f t="shared" si="101"/>
        <v>3.3446853465305284</v>
      </c>
      <c r="P1505" s="4">
        <f>VLOOKUP(A1505,RESULTS!$A:$M,13,FALSE)</f>
        <v>2</v>
      </c>
      <c r="Q1505" s="4">
        <v>2</v>
      </c>
      <c r="R1505" s="4" t="str">
        <f>IF(VLOOKUP(C1505,rosie!B:J,8,FALSE)=0,"x_x_x_x",VLOOKUP(C1505,rosie!B:J,8,FALSE))</f>
        <v>4_6_6_2023</v>
      </c>
    </row>
    <row r="1506" spans="1:18" x14ac:dyDescent="0.2">
      <c r="A1506" t="s">
        <v>246</v>
      </c>
      <c r="C1506">
        <f t="shared" si="99"/>
        <v>333</v>
      </c>
      <c r="D1506" t="str">
        <f t="shared" si="100"/>
        <v>333 (0)</v>
      </c>
      <c r="E1506">
        <v>14.526999999999999</v>
      </c>
      <c r="F1506">
        <f t="shared" si="102"/>
        <v>14.53</v>
      </c>
      <c r="G1506">
        <f>IFERROR(VLOOKUP(F1506,'rt.comb'!$A:$B,2,FALSE),F1506)</f>
        <v>14.53</v>
      </c>
      <c r="H1506" t="str">
        <f>IFERROR(VLOOKUP(G1506,compounds!$A:$D,4,FALSE),"")</f>
        <v/>
      </c>
      <c r="I1506">
        <v>83424141</v>
      </c>
      <c r="J1506" s="4">
        <f t="shared" si="98"/>
        <v>85854951</v>
      </c>
      <c r="K1506" s="4">
        <f>VLOOKUP($C1506,rosie!$B$7:$D$380,2,FALSE)</f>
        <v>13.86</v>
      </c>
      <c r="L1506" s="4">
        <f>VLOOKUP(C1506,rosie!$B$7:$F$66,5,FALSE)</f>
        <v>2.86</v>
      </c>
      <c r="M1506" s="4">
        <f>VLOOKUP($C1506,rosie!$B$7:$D$380,3,FALSE)</f>
        <v>0</v>
      </c>
      <c r="N1506" s="4" t="str">
        <f>VLOOKUP($C1506,rosie!$B$7:$E$380,4,FALSE)</f>
        <v>f</v>
      </c>
      <c r="O1506" s="4">
        <f t="shared" si="101"/>
        <v>1.0516093228347063</v>
      </c>
      <c r="P1506" s="4">
        <f>VLOOKUP(A1506,RESULTS!$A:$M,13,FALSE)</f>
        <v>2</v>
      </c>
      <c r="Q1506" s="4">
        <v>2</v>
      </c>
      <c r="R1506" s="4" t="str">
        <f>IF(VLOOKUP(C1506,rosie!B:J,8,FALSE)=0,"x_x_x_x",VLOOKUP(C1506,rosie!B:J,8,FALSE))</f>
        <v>4_6_6_2023</v>
      </c>
    </row>
    <row r="1507" spans="1:18" x14ac:dyDescent="0.2">
      <c r="A1507" t="s">
        <v>246</v>
      </c>
      <c r="C1507">
        <f t="shared" si="99"/>
        <v>333</v>
      </c>
      <c r="D1507" t="str">
        <f t="shared" si="100"/>
        <v>333 (0)</v>
      </c>
      <c r="E1507">
        <v>14.634</v>
      </c>
      <c r="F1507">
        <f t="shared" si="102"/>
        <v>14.63</v>
      </c>
      <c r="G1507">
        <f>IFERROR(VLOOKUP(F1507,'rt.comb'!$A:$B,2,FALSE),F1507)</f>
        <v>14.63</v>
      </c>
      <c r="H1507" t="str">
        <f>IFERROR(VLOOKUP(G1507,compounds!$A:$D,4,FALSE),"")</f>
        <v/>
      </c>
      <c r="I1507">
        <v>97551479</v>
      </c>
      <c r="J1507" s="4">
        <f t="shared" si="98"/>
        <v>85854951</v>
      </c>
      <c r="K1507" s="4">
        <f>VLOOKUP($C1507,rosie!$B$7:$D$380,2,FALSE)</f>
        <v>13.86</v>
      </c>
      <c r="L1507" s="4">
        <f>VLOOKUP(C1507,rosie!$B$7:$F$66,5,FALSE)</f>
        <v>2.86</v>
      </c>
      <c r="M1507" s="4">
        <f>VLOOKUP($C1507,rosie!$B$7:$D$380,3,FALSE)</f>
        <v>0</v>
      </c>
      <c r="N1507" s="4" t="str">
        <f>VLOOKUP($C1507,rosie!$B$7:$E$380,4,FALSE)</f>
        <v>f</v>
      </c>
      <c r="O1507" s="4">
        <f t="shared" si="101"/>
        <v>1.2296925511371353</v>
      </c>
      <c r="P1507" s="4">
        <f>VLOOKUP(A1507,RESULTS!$A:$M,13,FALSE)</f>
        <v>2</v>
      </c>
      <c r="Q1507" s="4">
        <v>2</v>
      </c>
      <c r="R1507" s="4" t="str">
        <f>IF(VLOOKUP(C1507,rosie!B:J,8,FALSE)=0,"x_x_x_x",VLOOKUP(C1507,rosie!B:J,8,FALSE))</f>
        <v>4_6_6_2023</v>
      </c>
    </row>
    <row r="1508" spans="1:18" x14ac:dyDescent="0.2">
      <c r="A1508" t="s">
        <v>246</v>
      </c>
      <c r="C1508">
        <f t="shared" si="99"/>
        <v>333</v>
      </c>
      <c r="D1508" t="str">
        <f t="shared" si="100"/>
        <v>333 (0)</v>
      </c>
      <c r="E1508">
        <v>14.961</v>
      </c>
      <c r="F1508">
        <f t="shared" si="102"/>
        <v>14.96</v>
      </c>
      <c r="G1508">
        <f>IFERROR(VLOOKUP(F1508,'rt.comb'!$A:$B,2,FALSE),F1508)</f>
        <v>14.95</v>
      </c>
      <c r="H1508" t="str">
        <f>IFERROR(VLOOKUP(G1508,compounds!$A:$D,4,FALSE),"")</f>
        <v>benzene</v>
      </c>
      <c r="I1508">
        <v>989194762</v>
      </c>
      <c r="J1508" s="4">
        <f t="shared" si="98"/>
        <v>85854951</v>
      </c>
      <c r="K1508" s="4">
        <f>VLOOKUP($C1508,rosie!$B$7:$D$380,2,FALSE)</f>
        <v>13.86</v>
      </c>
      <c r="L1508" s="4">
        <f>VLOOKUP(C1508,rosie!$B$7:$F$66,5,FALSE)</f>
        <v>2.86</v>
      </c>
      <c r="M1508" s="4">
        <f>VLOOKUP($C1508,rosie!$B$7:$D$380,3,FALSE)</f>
        <v>0</v>
      </c>
      <c r="N1508" s="4" t="str">
        <f>VLOOKUP($C1508,rosie!$B$7:$E$380,4,FALSE)</f>
        <v>f</v>
      </c>
      <c r="O1508" s="4">
        <f t="shared" si="101"/>
        <v>12.469369433704548</v>
      </c>
      <c r="P1508" s="4">
        <f>VLOOKUP(A1508,RESULTS!$A:$M,13,FALSE)</f>
        <v>2</v>
      </c>
      <c r="Q1508" s="4">
        <v>2</v>
      </c>
      <c r="R1508" s="4" t="str">
        <f>IF(VLOOKUP(C1508,rosie!B:J,8,FALSE)=0,"x_x_x_x",VLOOKUP(C1508,rosie!B:J,8,FALSE))</f>
        <v>4_6_6_2023</v>
      </c>
    </row>
    <row r="1509" spans="1:18" x14ac:dyDescent="0.2">
      <c r="A1509" t="s">
        <v>246</v>
      </c>
      <c r="C1509">
        <f t="shared" si="99"/>
        <v>333</v>
      </c>
      <c r="D1509" t="str">
        <f t="shared" si="100"/>
        <v>333 (0)</v>
      </c>
      <c r="E1509">
        <v>15.112</v>
      </c>
      <c r="F1509">
        <f t="shared" si="102"/>
        <v>15.11</v>
      </c>
      <c r="G1509">
        <f>IFERROR(VLOOKUP(F1509,'rt.comb'!$A:$B,2,FALSE),F1509)</f>
        <v>15.11</v>
      </c>
      <c r="H1509" t="str">
        <f>IFERROR(VLOOKUP(G1509,compounds!$A:$D,4,FALSE),"")</f>
        <v/>
      </c>
      <c r="I1509">
        <v>76784242</v>
      </c>
      <c r="J1509" s="4">
        <f t="shared" si="98"/>
        <v>85854951</v>
      </c>
      <c r="K1509" s="4">
        <f>VLOOKUP($C1509,rosie!$B$7:$D$380,2,FALSE)</f>
        <v>13.86</v>
      </c>
      <c r="L1509" s="4">
        <f>VLOOKUP(C1509,rosie!$B$7:$F$66,5,FALSE)</f>
        <v>2.86</v>
      </c>
      <c r="M1509" s="4">
        <f>VLOOKUP($C1509,rosie!$B$7:$D$380,3,FALSE)</f>
        <v>0</v>
      </c>
      <c r="N1509" s="4" t="str">
        <f>VLOOKUP($C1509,rosie!$B$7:$E$380,4,FALSE)</f>
        <v>f</v>
      </c>
      <c r="O1509" s="4">
        <f t="shared" si="101"/>
        <v>0.9679095734890002</v>
      </c>
      <c r="P1509" s="4">
        <f>VLOOKUP(A1509,RESULTS!$A:$M,13,FALSE)</f>
        <v>2</v>
      </c>
      <c r="Q1509" s="4">
        <v>2</v>
      </c>
      <c r="R1509" s="4" t="str">
        <f>IF(VLOOKUP(C1509,rosie!B:J,8,FALSE)=0,"x_x_x_x",VLOOKUP(C1509,rosie!B:J,8,FALSE))</f>
        <v>4_6_6_2023</v>
      </c>
    </row>
    <row r="1510" spans="1:18" x14ac:dyDescent="0.2">
      <c r="A1510" t="s">
        <v>246</v>
      </c>
      <c r="C1510">
        <f t="shared" si="99"/>
        <v>333</v>
      </c>
      <c r="D1510" t="str">
        <f t="shared" si="100"/>
        <v>333 (0)</v>
      </c>
      <c r="E1510">
        <v>15.457000000000001</v>
      </c>
      <c r="F1510">
        <f t="shared" si="102"/>
        <v>15.46</v>
      </c>
      <c r="G1510">
        <f>IFERROR(VLOOKUP(F1510,'rt.comb'!$A:$B,2,FALSE),F1510)</f>
        <v>15.46</v>
      </c>
      <c r="H1510" t="str">
        <f>IFERROR(VLOOKUP(G1510,compounds!$A:$D,4,FALSE),"")</f>
        <v/>
      </c>
      <c r="I1510">
        <v>71153129</v>
      </c>
      <c r="J1510" s="4">
        <f t="shared" si="98"/>
        <v>85854951</v>
      </c>
      <c r="K1510" s="4">
        <f>VLOOKUP($C1510,rosie!$B$7:$D$380,2,FALSE)</f>
        <v>13.86</v>
      </c>
      <c r="L1510" s="4">
        <f>VLOOKUP(C1510,rosie!$B$7:$F$66,5,FALSE)</f>
        <v>2.86</v>
      </c>
      <c r="M1510" s="4">
        <f>VLOOKUP($C1510,rosie!$B$7:$D$380,3,FALSE)</f>
        <v>0</v>
      </c>
      <c r="N1510" s="4" t="str">
        <f>VLOOKUP($C1510,rosie!$B$7:$E$380,4,FALSE)</f>
        <v>f</v>
      </c>
      <c r="O1510" s="4">
        <f t="shared" si="101"/>
        <v>0.89692615241025375</v>
      </c>
      <c r="P1510" s="4">
        <f>VLOOKUP(A1510,RESULTS!$A:$M,13,FALSE)</f>
        <v>2</v>
      </c>
      <c r="Q1510" s="4">
        <v>2</v>
      </c>
      <c r="R1510" s="4" t="str">
        <f>IF(VLOOKUP(C1510,rosie!B:J,8,FALSE)=0,"x_x_x_x",VLOOKUP(C1510,rosie!B:J,8,FALSE))</f>
        <v>4_6_6_2023</v>
      </c>
    </row>
    <row r="1511" spans="1:18" x14ac:dyDescent="0.2">
      <c r="A1511" t="s">
        <v>246</v>
      </c>
      <c r="C1511">
        <f t="shared" si="99"/>
        <v>333</v>
      </c>
      <c r="D1511" t="str">
        <f t="shared" si="100"/>
        <v>333 (0)</v>
      </c>
      <c r="E1511">
        <v>15.702</v>
      </c>
      <c r="F1511">
        <f t="shared" si="102"/>
        <v>15.7</v>
      </c>
      <c r="G1511">
        <f>IFERROR(VLOOKUP(F1511,'rt.comb'!$A:$B,2,FALSE),F1511)</f>
        <v>15.71</v>
      </c>
      <c r="H1511" t="str">
        <f>IFERROR(VLOOKUP(G1511,compounds!$A:$D,4,FALSE),"")</f>
        <v/>
      </c>
      <c r="I1511">
        <v>130812046</v>
      </c>
      <c r="J1511" s="4">
        <f t="shared" si="98"/>
        <v>85854951</v>
      </c>
      <c r="K1511" s="4">
        <f>VLOOKUP($C1511,rosie!$B$7:$D$380,2,FALSE)</f>
        <v>13.86</v>
      </c>
      <c r="L1511" s="4">
        <f>VLOOKUP(C1511,rosie!$B$7:$F$66,5,FALSE)</f>
        <v>2.86</v>
      </c>
      <c r="M1511" s="4">
        <f>VLOOKUP($C1511,rosie!$B$7:$D$380,3,FALSE)</f>
        <v>0</v>
      </c>
      <c r="N1511" s="4" t="str">
        <f>VLOOKUP($C1511,rosie!$B$7:$E$380,4,FALSE)</f>
        <v>f</v>
      </c>
      <c r="O1511" s="4">
        <f t="shared" si="101"/>
        <v>1.6489611455835362</v>
      </c>
      <c r="P1511" s="4">
        <f>VLOOKUP(A1511,RESULTS!$A:$M,13,FALSE)</f>
        <v>2</v>
      </c>
      <c r="Q1511" s="4">
        <v>2</v>
      </c>
      <c r="R1511" s="4" t="str">
        <f>IF(VLOOKUP(C1511,rosie!B:J,8,FALSE)=0,"x_x_x_x",VLOOKUP(C1511,rosie!B:J,8,FALSE))</f>
        <v>4_6_6_2023</v>
      </c>
    </row>
    <row r="1512" spans="1:18" x14ac:dyDescent="0.2">
      <c r="A1512" t="s">
        <v>246</v>
      </c>
      <c r="C1512">
        <f t="shared" si="99"/>
        <v>333</v>
      </c>
      <c r="D1512" t="str">
        <f t="shared" si="100"/>
        <v>333 (0)</v>
      </c>
      <c r="E1512">
        <v>15.93</v>
      </c>
      <c r="F1512">
        <f t="shared" si="102"/>
        <v>15.93</v>
      </c>
      <c r="G1512">
        <f>IFERROR(VLOOKUP(F1512,'rt.comb'!$A:$B,2,FALSE),F1512)</f>
        <v>15.93</v>
      </c>
      <c r="H1512" t="str">
        <f>IFERROR(VLOOKUP(G1512,compounds!$A:$D,4,FALSE),"")</f>
        <v/>
      </c>
      <c r="I1512">
        <v>44995504</v>
      </c>
      <c r="J1512" s="4">
        <f t="shared" si="98"/>
        <v>85854951</v>
      </c>
      <c r="K1512" s="4">
        <f>VLOOKUP($C1512,rosie!$B$7:$D$380,2,FALSE)</f>
        <v>13.86</v>
      </c>
      <c r="L1512" s="4">
        <f>VLOOKUP(C1512,rosie!$B$7:$F$66,5,FALSE)</f>
        <v>2.86</v>
      </c>
      <c r="M1512" s="4">
        <f>VLOOKUP($C1512,rosie!$B$7:$D$380,3,FALSE)</f>
        <v>0</v>
      </c>
      <c r="N1512" s="4" t="str">
        <f>VLOOKUP($C1512,rosie!$B$7:$E$380,4,FALSE)</f>
        <v>f</v>
      </c>
      <c r="O1512" s="4">
        <f t="shared" si="101"/>
        <v>0.56719423088871024</v>
      </c>
      <c r="P1512" s="4">
        <f>VLOOKUP(A1512,RESULTS!$A:$M,13,FALSE)</f>
        <v>2</v>
      </c>
      <c r="Q1512" s="4">
        <v>2</v>
      </c>
      <c r="R1512" s="4" t="str">
        <f>IF(VLOOKUP(C1512,rosie!B:J,8,FALSE)=0,"x_x_x_x",VLOOKUP(C1512,rosie!B:J,8,FALSE))</f>
        <v>4_6_6_2023</v>
      </c>
    </row>
    <row r="1513" spans="1:18" x14ac:dyDescent="0.2">
      <c r="A1513" t="s">
        <v>246</v>
      </c>
      <c r="C1513">
        <f t="shared" si="99"/>
        <v>333</v>
      </c>
      <c r="D1513" t="str">
        <f t="shared" si="100"/>
        <v>333 (0)</v>
      </c>
      <c r="E1513">
        <v>16.016999999999999</v>
      </c>
      <c r="F1513">
        <f t="shared" si="102"/>
        <v>16.02</v>
      </c>
      <c r="G1513">
        <f>IFERROR(VLOOKUP(F1513,'rt.comb'!$A:$B,2,FALSE),F1513)</f>
        <v>16.02</v>
      </c>
      <c r="H1513" t="str">
        <f>IFERROR(VLOOKUP(G1513,compounds!$A:$D,4,FALSE),"")</f>
        <v/>
      </c>
      <c r="I1513">
        <v>60647920</v>
      </c>
      <c r="J1513" s="4">
        <f t="shared" si="98"/>
        <v>85854951</v>
      </c>
      <c r="K1513" s="4">
        <f>VLOOKUP($C1513,rosie!$B$7:$D$380,2,FALSE)</f>
        <v>13.86</v>
      </c>
      <c r="L1513" s="4">
        <f>VLOOKUP(C1513,rosie!$B$7:$F$66,5,FALSE)</f>
        <v>2.86</v>
      </c>
      <c r="M1513" s="4">
        <f>VLOOKUP($C1513,rosie!$B$7:$D$380,3,FALSE)</f>
        <v>0</v>
      </c>
      <c r="N1513" s="4" t="str">
        <f>VLOOKUP($C1513,rosie!$B$7:$E$380,4,FALSE)</f>
        <v>f</v>
      </c>
      <c r="O1513" s="4">
        <f t="shared" si="101"/>
        <v>0.76450194533658355</v>
      </c>
      <c r="P1513" s="4">
        <f>VLOOKUP(A1513,RESULTS!$A:$M,13,FALSE)</f>
        <v>2</v>
      </c>
      <c r="Q1513" s="4">
        <v>2</v>
      </c>
      <c r="R1513" s="4" t="str">
        <f>IF(VLOOKUP(C1513,rosie!B:J,8,FALSE)=0,"x_x_x_x",VLOOKUP(C1513,rosie!B:J,8,FALSE))</f>
        <v>4_6_6_2023</v>
      </c>
    </row>
    <row r="1514" spans="1:18" x14ac:dyDescent="0.2">
      <c r="A1514" t="s">
        <v>246</v>
      </c>
      <c r="C1514">
        <f t="shared" si="99"/>
        <v>333</v>
      </c>
      <c r="D1514" t="str">
        <f t="shared" si="100"/>
        <v>333 (0)</v>
      </c>
      <c r="E1514">
        <v>16.105</v>
      </c>
      <c r="F1514">
        <f t="shared" si="102"/>
        <v>16.11</v>
      </c>
      <c r="G1514">
        <f>IFERROR(VLOOKUP(F1514,'rt.comb'!$A:$B,2,FALSE),F1514)</f>
        <v>16.11</v>
      </c>
      <c r="H1514" t="str">
        <f>IFERROR(VLOOKUP(G1514,compounds!$A:$D,4,FALSE),"")</f>
        <v/>
      </c>
      <c r="I1514">
        <v>56799524</v>
      </c>
      <c r="J1514" s="4">
        <f t="shared" si="98"/>
        <v>85854951</v>
      </c>
      <c r="K1514" s="4">
        <f>VLOOKUP($C1514,rosie!$B$7:$D$380,2,FALSE)</f>
        <v>13.86</v>
      </c>
      <c r="L1514" s="4">
        <f>VLOOKUP(C1514,rosie!$B$7:$F$66,5,FALSE)</f>
        <v>2.86</v>
      </c>
      <c r="M1514" s="4">
        <f>VLOOKUP($C1514,rosie!$B$7:$D$380,3,FALSE)</f>
        <v>0</v>
      </c>
      <c r="N1514" s="4" t="str">
        <f>VLOOKUP($C1514,rosie!$B$7:$E$380,4,FALSE)</f>
        <v>f</v>
      </c>
      <c r="O1514" s="4">
        <f t="shared" si="101"/>
        <v>0.71599069831565476</v>
      </c>
      <c r="P1514" s="4">
        <f>VLOOKUP(A1514,RESULTS!$A:$M,13,FALSE)</f>
        <v>2</v>
      </c>
      <c r="Q1514" s="4">
        <v>2</v>
      </c>
      <c r="R1514" s="4" t="str">
        <f>IF(VLOOKUP(C1514,rosie!B:J,8,FALSE)=0,"x_x_x_x",VLOOKUP(C1514,rosie!B:J,8,FALSE))</f>
        <v>4_6_6_2023</v>
      </c>
    </row>
    <row r="1515" spans="1:18" x14ac:dyDescent="0.2">
      <c r="A1515" t="s">
        <v>246</v>
      </c>
      <c r="C1515">
        <f t="shared" si="99"/>
        <v>333</v>
      </c>
      <c r="D1515" t="str">
        <f t="shared" si="100"/>
        <v>333 (0)</v>
      </c>
      <c r="E1515">
        <v>16.265000000000001</v>
      </c>
      <c r="F1515">
        <f t="shared" si="102"/>
        <v>16.27</v>
      </c>
      <c r="G1515">
        <f>IFERROR(VLOOKUP(F1515,'rt.comb'!$A:$B,2,FALSE),F1515)</f>
        <v>16.27</v>
      </c>
      <c r="H1515" t="str">
        <f>IFERROR(VLOOKUP(G1515,compounds!$A:$D,4,FALSE),"")</f>
        <v/>
      </c>
      <c r="I1515">
        <v>96319266</v>
      </c>
      <c r="J1515" s="4">
        <f t="shared" si="98"/>
        <v>85854951</v>
      </c>
      <c r="K1515" s="4">
        <f>VLOOKUP($C1515,rosie!$B$7:$D$380,2,FALSE)</f>
        <v>13.86</v>
      </c>
      <c r="L1515" s="4">
        <f>VLOOKUP(C1515,rosie!$B$7:$F$66,5,FALSE)</f>
        <v>2.86</v>
      </c>
      <c r="M1515" s="4">
        <f>VLOOKUP($C1515,rosie!$B$7:$D$380,3,FALSE)</f>
        <v>0</v>
      </c>
      <c r="N1515" s="4" t="str">
        <f>VLOOKUP($C1515,rosie!$B$7:$E$380,4,FALSE)</f>
        <v>f</v>
      </c>
      <c r="O1515" s="4">
        <f t="shared" si="101"/>
        <v>1.2141597969129336</v>
      </c>
      <c r="P1515" s="4">
        <f>VLOOKUP(A1515,RESULTS!$A:$M,13,FALSE)</f>
        <v>2</v>
      </c>
      <c r="Q1515" s="4">
        <v>2</v>
      </c>
      <c r="R1515" s="4" t="str">
        <f>IF(VLOOKUP(C1515,rosie!B:J,8,FALSE)=0,"x_x_x_x",VLOOKUP(C1515,rosie!B:J,8,FALSE))</f>
        <v>4_6_6_2023</v>
      </c>
    </row>
    <row r="1516" spans="1:18" x14ac:dyDescent="0.2">
      <c r="A1516" t="s">
        <v>246</v>
      </c>
      <c r="C1516">
        <f t="shared" si="99"/>
        <v>333</v>
      </c>
      <c r="D1516" t="str">
        <f t="shared" si="100"/>
        <v>333 (0)</v>
      </c>
      <c r="E1516">
        <v>16.364000000000001</v>
      </c>
      <c r="F1516">
        <f t="shared" si="102"/>
        <v>16.36</v>
      </c>
      <c r="G1516">
        <f>IFERROR(VLOOKUP(F1516,'rt.comb'!$A:$B,2,FALSE),F1516)</f>
        <v>16.36</v>
      </c>
      <c r="H1516" t="str">
        <f>IFERROR(VLOOKUP(G1516,compounds!$A:$D,4,FALSE),"")</f>
        <v>dodecane</v>
      </c>
      <c r="I1516">
        <v>380757014</v>
      </c>
      <c r="J1516" s="4">
        <f t="shared" si="98"/>
        <v>85854951</v>
      </c>
      <c r="K1516" s="4">
        <f>VLOOKUP($C1516,rosie!$B$7:$D$380,2,FALSE)</f>
        <v>13.86</v>
      </c>
      <c r="L1516" s="4">
        <f>VLOOKUP(C1516,rosie!$B$7:$F$66,5,FALSE)</f>
        <v>2.86</v>
      </c>
      <c r="M1516" s="4">
        <f>VLOOKUP($C1516,rosie!$B$7:$D$380,3,FALSE)</f>
        <v>0</v>
      </c>
      <c r="N1516" s="4" t="str">
        <f>VLOOKUP($C1516,rosie!$B$7:$E$380,4,FALSE)</f>
        <v>f</v>
      </c>
      <c r="O1516" s="4">
        <f t="shared" si="101"/>
        <v>4.799661355303674</v>
      </c>
      <c r="P1516" s="4">
        <f>VLOOKUP(A1516,RESULTS!$A:$M,13,FALSE)</f>
        <v>2</v>
      </c>
      <c r="Q1516" s="4">
        <v>2</v>
      </c>
      <c r="R1516" s="4" t="str">
        <f>IF(VLOOKUP(C1516,rosie!B:J,8,FALSE)=0,"x_x_x_x",VLOOKUP(C1516,rosie!B:J,8,FALSE))</f>
        <v>4_6_6_2023</v>
      </c>
    </row>
    <row r="1517" spans="1:18" x14ac:dyDescent="0.2">
      <c r="A1517" t="s">
        <v>246</v>
      </c>
      <c r="C1517">
        <f t="shared" si="99"/>
        <v>333</v>
      </c>
      <c r="D1517" t="str">
        <f t="shared" si="100"/>
        <v>333 (0)</v>
      </c>
      <c r="E1517">
        <v>16.547000000000001</v>
      </c>
      <c r="F1517">
        <f t="shared" si="102"/>
        <v>16.55</v>
      </c>
      <c r="G1517">
        <f>IFERROR(VLOOKUP(F1517,'rt.comb'!$A:$B,2,FALSE),F1517)</f>
        <v>16.55</v>
      </c>
      <c r="H1517" t="str">
        <f>IFERROR(VLOOKUP(G1517,compounds!$A:$D,4,FALSE),"")</f>
        <v>decanal</v>
      </c>
      <c r="I1517">
        <v>94789012</v>
      </c>
      <c r="J1517" s="4">
        <f t="shared" si="98"/>
        <v>85854951</v>
      </c>
      <c r="K1517" s="4">
        <f>VLOOKUP($C1517,rosie!$B$7:$D$380,2,FALSE)</f>
        <v>13.86</v>
      </c>
      <c r="L1517" s="4">
        <f>VLOOKUP(C1517,rosie!$B$7:$F$66,5,FALSE)</f>
        <v>2.86</v>
      </c>
      <c r="M1517" s="4">
        <f>VLOOKUP($C1517,rosie!$B$7:$D$380,3,FALSE)</f>
        <v>0</v>
      </c>
      <c r="N1517" s="4" t="str">
        <f>VLOOKUP($C1517,rosie!$B$7:$E$380,4,FALSE)</f>
        <v>f</v>
      </c>
      <c r="O1517" s="4">
        <f t="shared" si="101"/>
        <v>1.1948700643077745</v>
      </c>
      <c r="P1517" s="4">
        <f>VLOOKUP(A1517,RESULTS!$A:$M,13,FALSE)</f>
        <v>2</v>
      </c>
      <c r="Q1517" s="4">
        <v>2</v>
      </c>
      <c r="R1517" s="4" t="str">
        <f>IF(VLOOKUP(C1517,rosie!B:J,8,FALSE)=0,"x_x_x_x",VLOOKUP(C1517,rosie!B:J,8,FALSE))</f>
        <v>4_6_6_2023</v>
      </c>
    </row>
    <row r="1518" spans="1:18" x14ac:dyDescent="0.2">
      <c r="A1518" t="s">
        <v>246</v>
      </c>
      <c r="C1518">
        <f t="shared" si="99"/>
        <v>333</v>
      </c>
      <c r="D1518" t="str">
        <f t="shared" si="100"/>
        <v>333 (0)</v>
      </c>
      <c r="E1518">
        <v>16.733000000000001</v>
      </c>
      <c r="F1518">
        <f t="shared" si="102"/>
        <v>16.73</v>
      </c>
      <c r="G1518">
        <f>IFERROR(VLOOKUP(F1518,'rt.comb'!$A:$B,2,FALSE),F1518)</f>
        <v>16.73</v>
      </c>
      <c r="H1518" t="str">
        <f>IFERROR(VLOOKUP(G1518,compounds!$A:$D,4,FALSE),"")</f>
        <v/>
      </c>
      <c r="I1518">
        <v>34368046</v>
      </c>
      <c r="J1518" s="4">
        <f t="shared" si="98"/>
        <v>85854951</v>
      </c>
      <c r="K1518" s="4">
        <f>VLOOKUP($C1518,rosie!$B$7:$D$380,2,FALSE)</f>
        <v>13.86</v>
      </c>
      <c r="L1518" s="4">
        <f>VLOOKUP(C1518,rosie!$B$7:$F$66,5,FALSE)</f>
        <v>2.86</v>
      </c>
      <c r="M1518" s="4">
        <f>VLOOKUP($C1518,rosie!$B$7:$D$380,3,FALSE)</f>
        <v>0</v>
      </c>
      <c r="N1518" s="4" t="str">
        <f>VLOOKUP($C1518,rosie!$B$7:$E$380,4,FALSE)</f>
        <v>f</v>
      </c>
      <c r="O1518" s="4">
        <f t="shared" si="101"/>
        <v>0.43322900479385262</v>
      </c>
      <c r="P1518" s="4">
        <f>VLOOKUP(A1518,RESULTS!$A:$M,13,FALSE)</f>
        <v>2</v>
      </c>
      <c r="Q1518" s="4">
        <v>2</v>
      </c>
      <c r="R1518" s="4" t="str">
        <f>IF(VLOOKUP(C1518,rosie!B:J,8,FALSE)=0,"x_x_x_x",VLOOKUP(C1518,rosie!B:J,8,FALSE))</f>
        <v>4_6_6_2023</v>
      </c>
    </row>
    <row r="1519" spans="1:18" x14ac:dyDescent="0.2">
      <c r="A1519" t="s">
        <v>246</v>
      </c>
      <c r="C1519">
        <f t="shared" si="99"/>
        <v>333</v>
      </c>
      <c r="D1519" t="str">
        <f t="shared" si="100"/>
        <v>333 (0)</v>
      </c>
      <c r="E1519">
        <v>16.843</v>
      </c>
      <c r="F1519">
        <f t="shared" si="102"/>
        <v>16.84</v>
      </c>
      <c r="G1519">
        <f>IFERROR(VLOOKUP(F1519,'rt.comb'!$A:$B,2,FALSE),F1519)</f>
        <v>16.84</v>
      </c>
      <c r="H1519" t="str">
        <f>IFERROR(VLOOKUP(G1519,compounds!$A:$D,4,FALSE),"")</f>
        <v/>
      </c>
      <c r="I1519">
        <v>186796860</v>
      </c>
      <c r="J1519" s="4">
        <f t="shared" si="98"/>
        <v>85854951</v>
      </c>
      <c r="K1519" s="4">
        <f>VLOOKUP($C1519,rosie!$B$7:$D$380,2,FALSE)</f>
        <v>13.86</v>
      </c>
      <c r="L1519" s="4">
        <f>VLOOKUP(C1519,rosie!$B$7:$F$66,5,FALSE)</f>
        <v>2.86</v>
      </c>
      <c r="M1519" s="4">
        <f>VLOOKUP($C1519,rosie!$B$7:$D$380,3,FALSE)</f>
        <v>0</v>
      </c>
      <c r="N1519" s="4" t="str">
        <f>VLOOKUP($C1519,rosie!$B$7:$E$380,4,FALSE)</f>
        <v>f</v>
      </c>
      <c r="O1519" s="4">
        <f t="shared" si="101"/>
        <v>2.3546819553377172</v>
      </c>
      <c r="P1519" s="4">
        <f>VLOOKUP(A1519,RESULTS!$A:$M,13,FALSE)</f>
        <v>2</v>
      </c>
      <c r="Q1519" s="4">
        <v>2</v>
      </c>
      <c r="R1519" s="4" t="str">
        <f>IF(VLOOKUP(C1519,rosie!B:J,8,FALSE)=0,"x_x_x_x",VLOOKUP(C1519,rosie!B:J,8,FALSE))</f>
        <v>4_6_6_2023</v>
      </c>
    </row>
    <row r="1520" spans="1:18" x14ac:dyDescent="0.2">
      <c r="A1520" t="s">
        <v>246</v>
      </c>
      <c r="C1520">
        <f t="shared" si="99"/>
        <v>333</v>
      </c>
      <c r="D1520" t="str">
        <f t="shared" si="100"/>
        <v>333 (0)</v>
      </c>
      <c r="E1520">
        <v>16.919</v>
      </c>
      <c r="F1520">
        <f t="shared" si="102"/>
        <v>16.920000000000002</v>
      </c>
      <c r="G1520">
        <f>IFERROR(VLOOKUP(F1520,'rt.comb'!$A:$B,2,FALSE),F1520)</f>
        <v>16.920000000000002</v>
      </c>
      <c r="H1520" t="str">
        <f>IFERROR(VLOOKUP(G1520,compounds!$A:$D,4,FALSE),"")</f>
        <v/>
      </c>
      <c r="I1520">
        <v>252613209</v>
      </c>
      <c r="J1520" s="4">
        <f t="shared" si="98"/>
        <v>85854951</v>
      </c>
      <c r="K1520" s="4">
        <f>VLOOKUP($C1520,rosie!$B$7:$D$380,2,FALSE)</f>
        <v>13.86</v>
      </c>
      <c r="L1520" s="4">
        <f>VLOOKUP(C1520,rosie!$B$7:$F$66,5,FALSE)</f>
        <v>2.86</v>
      </c>
      <c r="M1520" s="4">
        <f>VLOOKUP($C1520,rosie!$B$7:$D$380,3,FALSE)</f>
        <v>0</v>
      </c>
      <c r="N1520" s="4" t="str">
        <f>VLOOKUP($C1520,rosie!$B$7:$E$380,4,FALSE)</f>
        <v>f</v>
      </c>
      <c r="O1520" s="4">
        <f t="shared" si="101"/>
        <v>3.1843349235755647</v>
      </c>
      <c r="P1520" s="4">
        <f>VLOOKUP(A1520,RESULTS!$A:$M,13,FALSE)</f>
        <v>2</v>
      </c>
      <c r="Q1520" s="4">
        <v>2</v>
      </c>
      <c r="R1520" s="4" t="str">
        <f>IF(VLOOKUP(C1520,rosie!B:J,8,FALSE)=0,"x_x_x_x",VLOOKUP(C1520,rosie!B:J,8,FALSE))</f>
        <v>4_6_6_2023</v>
      </c>
    </row>
    <row r="1521" spans="1:18" x14ac:dyDescent="0.2">
      <c r="A1521" t="s">
        <v>246</v>
      </c>
      <c r="C1521">
        <f t="shared" si="99"/>
        <v>333</v>
      </c>
      <c r="D1521" t="str">
        <f t="shared" si="100"/>
        <v>333 (0)</v>
      </c>
      <c r="E1521">
        <v>17.190000000000001</v>
      </c>
      <c r="F1521">
        <f t="shared" si="102"/>
        <v>17.190000000000001</v>
      </c>
      <c r="G1521">
        <f>IFERROR(VLOOKUP(F1521,'rt.comb'!$A:$B,2,FALSE),F1521)</f>
        <v>17.190000000000001</v>
      </c>
      <c r="H1521" t="str">
        <f>IFERROR(VLOOKUP(G1521,compounds!$A:$D,4,FALSE),"")</f>
        <v/>
      </c>
      <c r="I1521">
        <v>169348772</v>
      </c>
      <c r="J1521" s="4">
        <f t="shared" si="98"/>
        <v>85854951</v>
      </c>
      <c r="K1521" s="4">
        <f>VLOOKUP($C1521,rosie!$B$7:$D$380,2,FALSE)</f>
        <v>13.86</v>
      </c>
      <c r="L1521" s="4">
        <f>VLOOKUP(C1521,rosie!$B$7:$F$66,5,FALSE)</f>
        <v>2.86</v>
      </c>
      <c r="M1521" s="4">
        <f>VLOOKUP($C1521,rosie!$B$7:$D$380,3,FALSE)</f>
        <v>0</v>
      </c>
      <c r="N1521" s="4" t="str">
        <f>VLOOKUP($C1521,rosie!$B$7:$E$380,4,FALSE)</f>
        <v>f</v>
      </c>
      <c r="O1521" s="4">
        <f t="shared" si="101"/>
        <v>2.1347387615991043</v>
      </c>
      <c r="P1521" s="4">
        <f>VLOOKUP(A1521,RESULTS!$A:$M,13,FALSE)</f>
        <v>2</v>
      </c>
      <c r="Q1521" s="4">
        <v>2</v>
      </c>
      <c r="R1521" s="4" t="str">
        <f>IF(VLOOKUP(C1521,rosie!B:J,8,FALSE)=0,"x_x_x_x",VLOOKUP(C1521,rosie!B:J,8,FALSE))</f>
        <v>4_6_6_2023</v>
      </c>
    </row>
    <row r="1522" spans="1:18" x14ac:dyDescent="0.2">
      <c r="A1522" t="s">
        <v>246</v>
      </c>
      <c r="C1522">
        <f t="shared" si="99"/>
        <v>333</v>
      </c>
      <c r="D1522" t="str">
        <f t="shared" si="100"/>
        <v>333 (0)</v>
      </c>
      <c r="E1522">
        <v>17.431000000000001</v>
      </c>
      <c r="F1522">
        <f t="shared" si="102"/>
        <v>17.43</v>
      </c>
      <c r="G1522">
        <f>IFERROR(VLOOKUP(F1522,'rt.comb'!$A:$B,2,FALSE),F1522)</f>
        <v>17.43</v>
      </c>
      <c r="H1522" t="str">
        <f>IFERROR(VLOOKUP(G1522,compounds!$A:$D,4,FALSE),"")</f>
        <v>cisthreehexiso</v>
      </c>
      <c r="I1522">
        <v>40888850</v>
      </c>
      <c r="J1522" s="4">
        <f t="shared" si="98"/>
        <v>85854951</v>
      </c>
      <c r="K1522" s="4">
        <f>VLOOKUP($C1522,rosie!$B$7:$D$380,2,FALSE)</f>
        <v>13.86</v>
      </c>
      <c r="L1522" s="4">
        <f>VLOOKUP(C1522,rosie!$B$7:$F$66,5,FALSE)</f>
        <v>2.86</v>
      </c>
      <c r="M1522" s="4">
        <f>VLOOKUP($C1522,rosie!$B$7:$D$380,3,FALSE)</f>
        <v>0</v>
      </c>
      <c r="N1522" s="4" t="str">
        <f>VLOOKUP($C1522,rosie!$B$7:$E$380,4,FALSE)</f>
        <v>f</v>
      </c>
      <c r="O1522" s="4">
        <f t="shared" si="101"/>
        <v>0.51542749310406299</v>
      </c>
      <c r="P1522" s="4">
        <f>VLOOKUP(A1522,RESULTS!$A:$M,13,FALSE)</f>
        <v>2</v>
      </c>
      <c r="Q1522" s="4">
        <v>2</v>
      </c>
      <c r="R1522" s="4" t="str">
        <f>IF(VLOOKUP(C1522,rosie!B:J,8,FALSE)=0,"x_x_x_x",VLOOKUP(C1522,rosie!B:J,8,FALSE))</f>
        <v>4_6_6_2023</v>
      </c>
    </row>
    <row r="1523" spans="1:18" x14ac:dyDescent="0.2">
      <c r="A1523" t="s">
        <v>246</v>
      </c>
      <c r="C1523">
        <f t="shared" si="99"/>
        <v>333</v>
      </c>
      <c r="D1523" t="str">
        <f t="shared" si="100"/>
        <v>333 (0)</v>
      </c>
      <c r="E1523">
        <v>17.648</v>
      </c>
      <c r="F1523">
        <f t="shared" si="102"/>
        <v>17.649999999999999</v>
      </c>
      <c r="G1523">
        <f>IFERROR(VLOOKUP(F1523,'rt.comb'!$A:$B,2,FALSE),F1523)</f>
        <v>17.649999999999999</v>
      </c>
      <c r="H1523" t="str">
        <f>IFERROR(VLOOKUP(G1523,compounds!$A:$D,4,FALSE),"")</f>
        <v/>
      </c>
      <c r="I1523">
        <v>86263913</v>
      </c>
      <c r="J1523" s="4">
        <f t="shared" si="98"/>
        <v>85854951</v>
      </c>
      <c r="K1523" s="4">
        <f>VLOOKUP($C1523,rosie!$B$7:$D$380,2,FALSE)</f>
        <v>13.86</v>
      </c>
      <c r="L1523" s="4">
        <f>VLOOKUP(C1523,rosie!$B$7:$F$66,5,FALSE)</f>
        <v>2.86</v>
      </c>
      <c r="M1523" s="4">
        <f>VLOOKUP($C1523,rosie!$B$7:$D$380,3,FALSE)</f>
        <v>0</v>
      </c>
      <c r="N1523" s="4" t="str">
        <f>VLOOKUP($C1523,rosie!$B$7:$E$380,4,FALSE)</f>
        <v>f</v>
      </c>
      <c r="O1523" s="4">
        <f t="shared" si="101"/>
        <v>1.0874062836919354</v>
      </c>
      <c r="P1523" s="4">
        <f>VLOOKUP(A1523,RESULTS!$A:$M,13,FALSE)</f>
        <v>2</v>
      </c>
      <c r="Q1523" s="4">
        <v>2</v>
      </c>
      <c r="R1523" s="4" t="str">
        <f>IF(VLOOKUP(C1523,rosie!B:J,8,FALSE)=0,"x_x_x_x",VLOOKUP(C1523,rosie!B:J,8,FALSE))</f>
        <v>4_6_6_2023</v>
      </c>
    </row>
    <row r="1524" spans="1:18" x14ac:dyDescent="0.2">
      <c r="A1524" t="s">
        <v>246</v>
      </c>
      <c r="C1524">
        <f t="shared" si="99"/>
        <v>333</v>
      </c>
      <c r="D1524" t="str">
        <f t="shared" si="100"/>
        <v>333 (0)</v>
      </c>
      <c r="E1524">
        <v>17.923999999999999</v>
      </c>
      <c r="F1524">
        <f t="shared" si="102"/>
        <v>17.920000000000002</v>
      </c>
      <c r="G1524">
        <f>IFERROR(VLOOKUP(F1524,'rt.comb'!$A:$B,2,FALSE),F1524)</f>
        <v>17.920000000000002</v>
      </c>
      <c r="H1524" t="str">
        <f>IFERROR(VLOOKUP(G1524,compounds!$A:$D,4,FALSE),"")</f>
        <v/>
      </c>
      <c r="I1524">
        <v>34596480</v>
      </c>
      <c r="J1524" s="4">
        <f t="shared" si="98"/>
        <v>85854951</v>
      </c>
      <c r="K1524" s="4">
        <f>VLOOKUP($C1524,rosie!$B$7:$D$380,2,FALSE)</f>
        <v>13.86</v>
      </c>
      <c r="L1524" s="4">
        <f>VLOOKUP(C1524,rosie!$B$7:$F$66,5,FALSE)</f>
        <v>2.86</v>
      </c>
      <c r="M1524" s="4">
        <f>VLOOKUP($C1524,rosie!$B$7:$D$380,3,FALSE)</f>
        <v>0</v>
      </c>
      <c r="N1524" s="4" t="str">
        <f>VLOOKUP($C1524,rosie!$B$7:$E$380,4,FALSE)</f>
        <v>f</v>
      </c>
      <c r="O1524" s="4">
        <f t="shared" si="101"/>
        <v>0.4361085468685193</v>
      </c>
      <c r="P1524" s="4">
        <f>VLOOKUP(A1524,RESULTS!$A:$M,13,FALSE)</f>
        <v>2</v>
      </c>
      <c r="Q1524" s="4">
        <v>2</v>
      </c>
      <c r="R1524" s="4" t="str">
        <f>IF(VLOOKUP(C1524,rosie!B:J,8,FALSE)=0,"x_x_x_x",VLOOKUP(C1524,rosie!B:J,8,FALSE))</f>
        <v>4_6_6_2023</v>
      </c>
    </row>
    <row r="1525" spans="1:18" x14ac:dyDescent="0.2">
      <c r="A1525" t="s">
        <v>246</v>
      </c>
      <c r="C1525">
        <f t="shared" si="99"/>
        <v>333</v>
      </c>
      <c r="D1525" t="str">
        <f t="shared" si="100"/>
        <v>333 (0)</v>
      </c>
      <c r="E1525">
        <v>18.181000000000001</v>
      </c>
      <c r="F1525">
        <f t="shared" si="102"/>
        <v>18.18</v>
      </c>
      <c r="G1525">
        <f>IFERROR(VLOOKUP(F1525,'rt.comb'!$A:$B,2,FALSE),F1525)</f>
        <v>18.18</v>
      </c>
      <c r="H1525" t="str">
        <f>IFERROR(VLOOKUP(G1525,compounds!$A:$D,4,FALSE),"")</f>
        <v>methylacetophenone</v>
      </c>
      <c r="I1525">
        <v>54818579</v>
      </c>
      <c r="J1525" s="4">
        <f t="shared" si="98"/>
        <v>85854951</v>
      </c>
      <c r="K1525" s="4">
        <f>VLOOKUP($C1525,rosie!$B$7:$D$380,2,FALSE)</f>
        <v>13.86</v>
      </c>
      <c r="L1525" s="4">
        <f>VLOOKUP(C1525,rosie!$B$7:$F$66,5,FALSE)</f>
        <v>2.86</v>
      </c>
      <c r="M1525" s="4">
        <f>VLOOKUP($C1525,rosie!$B$7:$D$380,3,FALSE)</f>
        <v>0</v>
      </c>
      <c r="N1525" s="4" t="str">
        <f>VLOOKUP($C1525,rosie!$B$7:$E$380,4,FALSE)</f>
        <v>f</v>
      </c>
      <c r="O1525" s="4">
        <f t="shared" si="101"/>
        <v>0.69101974620213158</v>
      </c>
      <c r="P1525" s="4">
        <f>VLOOKUP(A1525,RESULTS!$A:$M,13,FALSE)</f>
        <v>2</v>
      </c>
      <c r="Q1525" s="4">
        <v>2</v>
      </c>
      <c r="R1525" s="4" t="str">
        <f>IF(VLOOKUP(C1525,rosie!B:J,8,FALSE)=0,"x_x_x_x",VLOOKUP(C1525,rosie!B:J,8,FALSE))</f>
        <v>4_6_6_2023</v>
      </c>
    </row>
    <row r="1526" spans="1:18" x14ac:dyDescent="0.2">
      <c r="A1526" t="s">
        <v>246</v>
      </c>
      <c r="C1526">
        <f t="shared" si="99"/>
        <v>333</v>
      </c>
      <c r="D1526" t="str">
        <f t="shared" si="100"/>
        <v>333 (0)</v>
      </c>
      <c r="E1526">
        <v>18.428999999999998</v>
      </c>
      <c r="F1526">
        <f t="shared" si="102"/>
        <v>18.43</v>
      </c>
      <c r="G1526">
        <f>IFERROR(VLOOKUP(F1526,'rt.comb'!$A:$B,2,FALSE),F1526)</f>
        <v>18.43</v>
      </c>
      <c r="H1526" t="str">
        <f>IFERROR(VLOOKUP(G1526,compounds!$A:$D,4,FALSE),"")</f>
        <v/>
      </c>
      <c r="I1526">
        <v>140677215</v>
      </c>
      <c r="J1526" s="4">
        <f t="shared" si="98"/>
        <v>85854951</v>
      </c>
      <c r="K1526" s="4">
        <f>VLOOKUP($C1526,rosie!$B$7:$D$380,2,FALSE)</f>
        <v>13.86</v>
      </c>
      <c r="L1526" s="4">
        <f>VLOOKUP(C1526,rosie!$B$7:$F$66,5,FALSE)</f>
        <v>2.86</v>
      </c>
      <c r="M1526" s="4">
        <f>VLOOKUP($C1526,rosie!$B$7:$D$380,3,FALSE)</f>
        <v>0</v>
      </c>
      <c r="N1526" s="4" t="str">
        <f>VLOOKUP($C1526,rosie!$B$7:$E$380,4,FALSE)</f>
        <v>f</v>
      </c>
      <c r="O1526" s="4">
        <f t="shared" si="101"/>
        <v>1.7733172799995911</v>
      </c>
      <c r="P1526" s="4">
        <f>VLOOKUP(A1526,RESULTS!$A:$M,13,FALSE)</f>
        <v>2</v>
      </c>
      <c r="Q1526" s="4">
        <v>2</v>
      </c>
      <c r="R1526" s="4" t="str">
        <f>IF(VLOOKUP(C1526,rosie!B:J,8,FALSE)=0,"x_x_x_x",VLOOKUP(C1526,rosie!B:J,8,FALSE))</f>
        <v>4_6_6_2023</v>
      </c>
    </row>
    <row r="1527" spans="1:18" x14ac:dyDescent="0.2">
      <c r="A1527" t="s">
        <v>246</v>
      </c>
      <c r="C1527">
        <f t="shared" si="99"/>
        <v>333</v>
      </c>
      <c r="D1527" t="str">
        <f t="shared" si="100"/>
        <v>333 (0)</v>
      </c>
      <c r="E1527">
        <v>18.681999999999999</v>
      </c>
      <c r="F1527">
        <f t="shared" si="102"/>
        <v>18.68</v>
      </c>
      <c r="G1527">
        <f>IFERROR(VLOOKUP(F1527,'rt.comb'!$A:$B,2,FALSE),F1527)</f>
        <v>18.690000000000001</v>
      </c>
      <c r="H1527" t="str">
        <f>IFERROR(VLOOKUP(G1527,compounds!$A:$D,4,FALSE),"")</f>
        <v/>
      </c>
      <c r="I1527">
        <v>108158979</v>
      </c>
      <c r="J1527" s="4">
        <f t="shared" si="98"/>
        <v>85854951</v>
      </c>
      <c r="K1527" s="4">
        <f>VLOOKUP($C1527,rosie!$B$7:$D$380,2,FALSE)</f>
        <v>13.86</v>
      </c>
      <c r="L1527" s="4">
        <f>VLOOKUP(C1527,rosie!$B$7:$F$66,5,FALSE)</f>
        <v>2.86</v>
      </c>
      <c r="M1527" s="4">
        <f>VLOOKUP($C1527,rosie!$B$7:$D$380,3,FALSE)</f>
        <v>0</v>
      </c>
      <c r="N1527" s="4" t="str">
        <f>VLOOKUP($C1527,rosie!$B$7:$E$380,4,FALSE)</f>
        <v>f</v>
      </c>
      <c r="O1527" s="4">
        <f t="shared" si="101"/>
        <v>1.3634061951525904</v>
      </c>
      <c r="P1527" s="4">
        <f>VLOOKUP(A1527,RESULTS!$A:$M,13,FALSE)</f>
        <v>2</v>
      </c>
      <c r="Q1527" s="4">
        <v>2</v>
      </c>
      <c r="R1527" s="4" t="str">
        <f>IF(VLOOKUP(C1527,rosie!B:J,8,FALSE)=0,"x_x_x_x",VLOOKUP(C1527,rosie!B:J,8,FALSE))</f>
        <v>4_6_6_2023</v>
      </c>
    </row>
    <row r="1528" spans="1:18" x14ac:dyDescent="0.2">
      <c r="A1528" t="s">
        <v>246</v>
      </c>
      <c r="C1528">
        <f t="shared" si="99"/>
        <v>333</v>
      </c>
      <c r="D1528" t="str">
        <f t="shared" si="100"/>
        <v>333 (0)</v>
      </c>
      <c r="E1528">
        <v>19.001000000000001</v>
      </c>
      <c r="F1528">
        <f t="shared" si="102"/>
        <v>19</v>
      </c>
      <c r="G1528">
        <f>IFERROR(VLOOKUP(F1528,'rt.comb'!$A:$B,2,FALSE),F1528)</f>
        <v>18.989999999999998</v>
      </c>
      <c r="H1528" t="str">
        <f>IFERROR(VLOOKUP(G1528,compounds!$A:$D,4,FALSE),"")</f>
        <v>methylnaphthalene</v>
      </c>
      <c r="I1528">
        <v>59472539</v>
      </c>
      <c r="J1528" s="4">
        <f t="shared" si="98"/>
        <v>85854951</v>
      </c>
      <c r="K1528" s="4">
        <f>VLOOKUP($C1528,rosie!$B$7:$D$380,2,FALSE)</f>
        <v>13.86</v>
      </c>
      <c r="L1528" s="4">
        <f>VLOOKUP(C1528,rosie!$B$7:$F$66,5,FALSE)</f>
        <v>2.86</v>
      </c>
      <c r="M1528" s="4">
        <f>VLOOKUP($C1528,rosie!$B$7:$D$380,3,FALSE)</f>
        <v>0</v>
      </c>
      <c r="N1528" s="4" t="str">
        <f>VLOOKUP($C1528,rosie!$B$7:$E$380,4,FALSE)</f>
        <v>f</v>
      </c>
      <c r="O1528" s="4">
        <f t="shared" si="101"/>
        <v>0.74968559118937361</v>
      </c>
      <c r="P1528" s="4">
        <f>VLOOKUP(A1528,RESULTS!$A:$M,13,FALSE)</f>
        <v>2</v>
      </c>
      <c r="Q1528" s="4">
        <v>2</v>
      </c>
      <c r="R1528" s="4" t="str">
        <f>IF(VLOOKUP(C1528,rosie!B:J,8,FALSE)=0,"x_x_x_x",VLOOKUP(C1528,rosie!B:J,8,FALSE))</f>
        <v>4_6_6_2023</v>
      </c>
    </row>
    <row r="1529" spans="1:18" x14ac:dyDescent="0.2">
      <c r="A1529" t="s">
        <v>246</v>
      </c>
      <c r="C1529">
        <f t="shared" si="99"/>
        <v>333</v>
      </c>
      <c r="D1529" t="str">
        <f t="shared" si="100"/>
        <v>333 (0)</v>
      </c>
      <c r="E1529">
        <v>19.097000000000001</v>
      </c>
      <c r="F1529">
        <f t="shared" si="102"/>
        <v>19.100000000000001</v>
      </c>
      <c r="G1529">
        <f>IFERROR(VLOOKUP(F1529,'rt.comb'!$A:$B,2,FALSE),F1529)</f>
        <v>19.100000000000001</v>
      </c>
      <c r="H1529" t="str">
        <f>IFERROR(VLOOKUP(G1529,compounds!$A:$D,4,FALSE),"")</f>
        <v/>
      </c>
      <c r="I1529">
        <v>47007685</v>
      </c>
      <c r="J1529" s="4">
        <f t="shared" si="98"/>
        <v>85854951</v>
      </c>
      <c r="K1529" s="4">
        <f>VLOOKUP($C1529,rosie!$B$7:$D$380,2,FALSE)</f>
        <v>13.86</v>
      </c>
      <c r="L1529" s="4">
        <f>VLOOKUP(C1529,rosie!$B$7:$F$66,5,FALSE)</f>
        <v>2.86</v>
      </c>
      <c r="M1529" s="4">
        <f>VLOOKUP($C1529,rosie!$B$7:$D$380,3,FALSE)</f>
        <v>0</v>
      </c>
      <c r="N1529" s="4" t="str">
        <f>VLOOKUP($C1529,rosie!$B$7:$E$380,4,FALSE)</f>
        <v>f</v>
      </c>
      <c r="O1529" s="4">
        <f t="shared" si="101"/>
        <v>0.5925589307641439</v>
      </c>
      <c r="P1529" s="4">
        <f>VLOOKUP(A1529,RESULTS!$A:$M,13,FALSE)</f>
        <v>2</v>
      </c>
      <c r="Q1529" s="4">
        <v>2</v>
      </c>
      <c r="R1529" s="4" t="str">
        <f>IF(VLOOKUP(C1529,rosie!B:J,8,FALSE)=0,"x_x_x_x",VLOOKUP(C1529,rosie!B:J,8,FALSE))</f>
        <v>4_6_6_2023</v>
      </c>
    </row>
    <row r="1530" spans="1:18" x14ac:dyDescent="0.2">
      <c r="A1530" t="s">
        <v>246</v>
      </c>
      <c r="C1530">
        <f t="shared" si="99"/>
        <v>333</v>
      </c>
      <c r="D1530" t="str">
        <f t="shared" si="100"/>
        <v>333 (0)</v>
      </c>
      <c r="E1530">
        <v>19.396999999999998</v>
      </c>
      <c r="F1530">
        <f t="shared" si="102"/>
        <v>19.399999999999999</v>
      </c>
      <c r="G1530">
        <f>IFERROR(VLOOKUP(F1530,'rt.comb'!$A:$B,2,FALSE),F1530)</f>
        <v>19.399999999999999</v>
      </c>
      <c r="H1530" t="str">
        <f>IFERROR(VLOOKUP(G1530,compounds!$A:$D,4,FALSE),"")</f>
        <v>undecanal_c</v>
      </c>
      <c r="I1530">
        <v>72380932</v>
      </c>
      <c r="J1530" s="4">
        <f t="shared" si="98"/>
        <v>85854951</v>
      </c>
      <c r="K1530" s="4">
        <f>VLOOKUP($C1530,rosie!$B$7:$D$380,2,FALSE)</f>
        <v>13.86</v>
      </c>
      <c r="L1530" s="4">
        <f>VLOOKUP(C1530,rosie!$B$7:$F$66,5,FALSE)</f>
        <v>2.86</v>
      </c>
      <c r="M1530" s="4">
        <f>VLOOKUP($C1530,rosie!$B$7:$D$380,3,FALSE)</f>
        <v>0</v>
      </c>
      <c r="N1530" s="4" t="str">
        <f>VLOOKUP($C1530,rosie!$B$7:$E$380,4,FALSE)</f>
        <v>f</v>
      </c>
      <c r="O1530" s="4">
        <f t="shared" si="101"/>
        <v>0.91240331604571057</v>
      </c>
      <c r="P1530" s="4">
        <f>VLOOKUP(A1530,RESULTS!$A:$M,13,FALSE)</f>
        <v>2</v>
      </c>
      <c r="Q1530" s="4">
        <v>2</v>
      </c>
      <c r="R1530" s="4" t="str">
        <f>IF(VLOOKUP(C1530,rosie!B:J,8,FALSE)=0,"x_x_x_x",VLOOKUP(C1530,rosie!B:J,8,FALSE))</f>
        <v>4_6_6_2023</v>
      </c>
    </row>
    <row r="1531" spans="1:18" x14ac:dyDescent="0.2">
      <c r="A1531" t="s">
        <v>246</v>
      </c>
      <c r="C1531">
        <f t="shared" si="99"/>
        <v>333</v>
      </c>
      <c r="D1531" t="str">
        <f t="shared" si="100"/>
        <v>333 (0)</v>
      </c>
      <c r="E1531">
        <v>19.504000000000001</v>
      </c>
      <c r="F1531">
        <f t="shared" si="102"/>
        <v>19.5</v>
      </c>
      <c r="G1531">
        <f>IFERROR(VLOOKUP(F1531,'rt.comb'!$A:$B,2,FALSE),F1531)</f>
        <v>19.5</v>
      </c>
      <c r="H1531" t="str">
        <f>IFERROR(VLOOKUP(G1531,compounds!$A:$D,4,FALSE),"")</f>
        <v>standard</v>
      </c>
      <c r="I1531">
        <v>85854951</v>
      </c>
      <c r="J1531" s="4">
        <f t="shared" si="98"/>
        <v>85854951</v>
      </c>
      <c r="K1531" s="4">
        <f>VLOOKUP($C1531,rosie!$B$7:$D$380,2,FALSE)</f>
        <v>13.86</v>
      </c>
      <c r="L1531" s="4">
        <f>VLOOKUP(C1531,rosie!$B$7:$F$66,5,FALSE)</f>
        <v>2.86</v>
      </c>
      <c r="M1531" s="4">
        <f>VLOOKUP($C1531,rosie!$B$7:$D$380,3,FALSE)</f>
        <v>0</v>
      </c>
      <c r="N1531" s="4" t="str">
        <f>VLOOKUP($C1531,rosie!$B$7:$E$380,4,FALSE)</f>
        <v>f</v>
      </c>
      <c r="O1531" s="4">
        <f t="shared" si="101"/>
        <v>1.0822510822510822</v>
      </c>
      <c r="P1531" s="4">
        <f>VLOOKUP(A1531,RESULTS!$A:$M,13,FALSE)</f>
        <v>2</v>
      </c>
      <c r="Q1531" s="4">
        <v>2</v>
      </c>
      <c r="R1531" s="4" t="str">
        <f>IF(VLOOKUP(C1531,rosie!B:J,8,FALSE)=0,"x_x_x_x",VLOOKUP(C1531,rosie!B:J,8,FALSE))</f>
        <v>4_6_6_2023</v>
      </c>
    </row>
    <row r="1532" spans="1:18" x14ac:dyDescent="0.2">
      <c r="A1532" t="s">
        <v>246</v>
      </c>
      <c r="C1532">
        <f t="shared" si="99"/>
        <v>333</v>
      </c>
      <c r="D1532" t="str">
        <f t="shared" si="100"/>
        <v>333 (0)</v>
      </c>
      <c r="E1532">
        <v>20.122</v>
      </c>
      <c r="F1532">
        <f t="shared" si="102"/>
        <v>20.12</v>
      </c>
      <c r="G1532">
        <f>IFERROR(VLOOKUP(F1532,'rt.comb'!$A:$B,2,FALSE),F1532)</f>
        <v>20.12</v>
      </c>
      <c r="H1532" t="str">
        <f>IFERROR(VLOOKUP(G1532,compounds!$A:$D,4,FALSE),"")</f>
        <v/>
      </c>
      <c r="I1532">
        <v>62461217</v>
      </c>
      <c r="J1532" s="4">
        <f t="shared" si="98"/>
        <v>85854951</v>
      </c>
      <c r="K1532" s="4">
        <f>VLOOKUP($C1532,rosie!$B$7:$D$380,2,FALSE)</f>
        <v>13.86</v>
      </c>
      <c r="L1532" s="4">
        <f>VLOOKUP(C1532,rosie!$B$7:$F$66,5,FALSE)</f>
        <v>2.86</v>
      </c>
      <c r="M1532" s="4">
        <f>VLOOKUP($C1532,rosie!$B$7:$D$380,3,FALSE)</f>
        <v>0</v>
      </c>
      <c r="N1532" s="4" t="str">
        <f>VLOOKUP($C1532,rosie!$B$7:$E$380,4,FALSE)</f>
        <v>f</v>
      </c>
      <c r="O1532" s="4">
        <f t="shared" si="101"/>
        <v>0.78735959789866627</v>
      </c>
      <c r="P1532" s="4">
        <f>VLOOKUP(A1532,RESULTS!$A:$M,13,FALSE)</f>
        <v>2</v>
      </c>
      <c r="Q1532" s="4">
        <v>2</v>
      </c>
      <c r="R1532" s="4" t="str">
        <f>IF(VLOOKUP(C1532,rosie!B:J,8,FALSE)=0,"x_x_x_x",VLOOKUP(C1532,rosie!B:J,8,FALSE))</f>
        <v>4_6_6_2023</v>
      </c>
    </row>
    <row r="1533" spans="1:18" x14ac:dyDescent="0.2">
      <c r="A1533" t="s">
        <v>246</v>
      </c>
      <c r="C1533">
        <f t="shared" si="99"/>
        <v>333</v>
      </c>
      <c r="D1533" t="str">
        <f t="shared" si="100"/>
        <v>333 (0)</v>
      </c>
      <c r="E1533">
        <v>20.257000000000001</v>
      </c>
      <c r="F1533">
        <f t="shared" si="102"/>
        <v>20.260000000000002</v>
      </c>
      <c r="G1533">
        <f>IFERROR(VLOOKUP(F1533,'rt.comb'!$A:$B,2,FALSE),F1533)</f>
        <v>20.260000000000002</v>
      </c>
      <c r="H1533" t="str">
        <f>IFERROR(VLOOKUP(G1533,compounds!$A:$D,4,FALSE),"")</f>
        <v/>
      </c>
      <c r="I1533">
        <v>252284711</v>
      </c>
      <c r="J1533" s="4">
        <f t="shared" si="98"/>
        <v>85854951</v>
      </c>
      <c r="K1533" s="4">
        <f>VLOOKUP($C1533,rosie!$B$7:$D$380,2,FALSE)</f>
        <v>13.86</v>
      </c>
      <c r="L1533" s="4">
        <f>VLOOKUP(C1533,rosie!$B$7:$F$66,5,FALSE)</f>
        <v>2.86</v>
      </c>
      <c r="M1533" s="4">
        <f>VLOOKUP($C1533,rosie!$B$7:$D$380,3,FALSE)</f>
        <v>0</v>
      </c>
      <c r="N1533" s="4" t="str">
        <f>VLOOKUP($C1533,rosie!$B$7:$E$380,4,FALSE)</f>
        <v>f</v>
      </c>
      <c r="O1533" s="4">
        <f t="shared" si="101"/>
        <v>3.18019401717615</v>
      </c>
      <c r="P1533" s="4">
        <f>VLOOKUP(A1533,RESULTS!$A:$M,13,FALSE)</f>
        <v>2</v>
      </c>
      <c r="Q1533" s="4">
        <v>2</v>
      </c>
      <c r="R1533" s="4" t="str">
        <f>IF(VLOOKUP(C1533,rosie!B:J,8,FALSE)=0,"x_x_x_x",VLOOKUP(C1533,rosie!B:J,8,FALSE))</f>
        <v>4_6_6_2023</v>
      </c>
    </row>
    <row r="1534" spans="1:18" x14ac:dyDescent="0.2">
      <c r="A1534" t="s">
        <v>246</v>
      </c>
      <c r="C1534">
        <f t="shared" si="99"/>
        <v>333</v>
      </c>
      <c r="D1534" t="str">
        <f t="shared" si="100"/>
        <v>333 (0)</v>
      </c>
      <c r="E1534">
        <v>20.617000000000001</v>
      </c>
      <c r="F1534">
        <f t="shared" si="102"/>
        <v>20.62</v>
      </c>
      <c r="G1534">
        <f>IFERROR(VLOOKUP(F1534,'rt.comb'!$A:$B,2,FALSE),F1534)</f>
        <v>20.62</v>
      </c>
      <c r="H1534" t="str">
        <f>IFERROR(VLOOKUP(G1534,compounds!$A:$D,4,FALSE),"")</f>
        <v/>
      </c>
      <c r="I1534">
        <v>75234790</v>
      </c>
      <c r="J1534" s="4">
        <f t="shared" si="98"/>
        <v>85854951</v>
      </c>
      <c r="K1534" s="4">
        <f>VLOOKUP($C1534,rosie!$B$7:$D$380,2,FALSE)</f>
        <v>13.86</v>
      </c>
      <c r="L1534" s="4">
        <f>VLOOKUP(C1534,rosie!$B$7:$F$66,5,FALSE)</f>
        <v>2.86</v>
      </c>
      <c r="M1534" s="4">
        <f>VLOOKUP($C1534,rosie!$B$7:$D$380,3,FALSE)</f>
        <v>0</v>
      </c>
      <c r="N1534" s="4" t="str">
        <f>VLOOKUP($C1534,rosie!$B$7:$E$380,4,FALSE)</f>
        <v>f</v>
      </c>
      <c r="O1534" s="4">
        <f t="shared" si="101"/>
        <v>0.94837783904195461</v>
      </c>
      <c r="P1534" s="4">
        <f>VLOOKUP(A1534,RESULTS!$A:$M,13,FALSE)</f>
        <v>2</v>
      </c>
      <c r="Q1534" s="4">
        <v>2</v>
      </c>
      <c r="R1534" s="4" t="str">
        <f>IF(VLOOKUP(C1534,rosie!B:J,8,FALSE)=0,"x_x_x_x",VLOOKUP(C1534,rosie!B:J,8,FALSE))</f>
        <v>4_6_6_2023</v>
      </c>
    </row>
    <row r="1535" spans="1:18" x14ac:dyDescent="0.2">
      <c r="A1535" t="s">
        <v>246</v>
      </c>
      <c r="C1535">
        <f t="shared" si="99"/>
        <v>333</v>
      </c>
      <c r="D1535" t="str">
        <f t="shared" si="100"/>
        <v>333 (0)</v>
      </c>
      <c r="E1535">
        <v>21.634</v>
      </c>
      <c r="F1535">
        <f t="shared" si="102"/>
        <v>21.63</v>
      </c>
      <c r="G1535">
        <f>IFERROR(VLOOKUP(F1535,'rt.comb'!$A:$B,2,FALSE),F1535)</f>
        <v>21.63</v>
      </c>
      <c r="H1535" t="str">
        <f>IFERROR(VLOOKUP(G1535,compounds!$A:$D,4,FALSE),"")</f>
        <v/>
      </c>
      <c r="I1535">
        <v>37043268</v>
      </c>
      <c r="J1535" s="4">
        <f t="shared" si="98"/>
        <v>85854951</v>
      </c>
      <c r="K1535" s="4">
        <f>VLOOKUP($C1535,rosie!$B$7:$D$380,2,FALSE)</f>
        <v>13.86</v>
      </c>
      <c r="L1535" s="4">
        <f>VLOOKUP(C1535,rosie!$B$7:$F$66,5,FALSE)</f>
        <v>2.86</v>
      </c>
      <c r="M1535" s="4">
        <f>VLOOKUP($C1535,rosie!$B$7:$D$380,3,FALSE)</f>
        <v>0</v>
      </c>
      <c r="N1535" s="4" t="str">
        <f>VLOOKUP($C1535,rosie!$B$7:$E$380,4,FALSE)</f>
        <v>f</v>
      </c>
      <c r="O1535" s="4">
        <f t="shared" si="101"/>
        <v>0.46695171817309505</v>
      </c>
      <c r="P1535" s="4">
        <f>VLOOKUP(A1535,RESULTS!$A:$M,13,FALSE)</f>
        <v>2</v>
      </c>
      <c r="Q1535" s="4">
        <v>2</v>
      </c>
      <c r="R1535" s="4" t="str">
        <f>IF(VLOOKUP(C1535,rosie!B:J,8,FALSE)=0,"x_x_x_x",VLOOKUP(C1535,rosie!B:J,8,FALSE))</f>
        <v>4_6_6_2023</v>
      </c>
    </row>
    <row r="1536" spans="1:18" x14ac:dyDescent="0.2">
      <c r="A1536" t="s">
        <v>246</v>
      </c>
      <c r="C1536">
        <f t="shared" si="99"/>
        <v>333</v>
      </c>
      <c r="D1536" t="str">
        <f t="shared" si="100"/>
        <v>333 (0)</v>
      </c>
      <c r="E1536">
        <v>21.835999999999999</v>
      </c>
      <c r="F1536">
        <f t="shared" si="102"/>
        <v>21.84</v>
      </c>
      <c r="G1536">
        <f>IFERROR(VLOOKUP(F1536,'rt.comb'!$A:$B,2,FALSE),F1536)</f>
        <v>21.84</v>
      </c>
      <c r="H1536" t="str">
        <f>IFERROR(VLOOKUP(G1536,compounds!$A:$D,4,FALSE),"")</f>
        <v>tetradecane</v>
      </c>
      <c r="I1536">
        <v>57114233</v>
      </c>
      <c r="J1536" s="4">
        <f t="shared" si="98"/>
        <v>85854951</v>
      </c>
      <c r="K1536" s="4">
        <f>VLOOKUP($C1536,rosie!$B$7:$D$380,2,FALSE)</f>
        <v>13.86</v>
      </c>
      <c r="L1536" s="4">
        <f>VLOOKUP(C1536,rosie!$B$7:$F$66,5,FALSE)</f>
        <v>2.86</v>
      </c>
      <c r="M1536" s="4">
        <f>VLOOKUP($C1536,rosie!$B$7:$D$380,3,FALSE)</f>
        <v>0</v>
      </c>
      <c r="N1536" s="4" t="str">
        <f>VLOOKUP($C1536,rosie!$B$7:$E$380,4,FALSE)</f>
        <v>f</v>
      </c>
      <c r="O1536" s="4">
        <f t="shared" si="101"/>
        <v>0.7199577864320309</v>
      </c>
      <c r="P1536" s="4">
        <f>VLOOKUP(A1536,RESULTS!$A:$M,13,FALSE)</f>
        <v>2</v>
      </c>
      <c r="Q1536" s="4">
        <v>2</v>
      </c>
      <c r="R1536" s="4" t="str">
        <f>IF(VLOOKUP(C1536,rosie!B:J,8,FALSE)=0,"x_x_x_x",VLOOKUP(C1536,rosie!B:J,8,FALSE))</f>
        <v>4_6_6_2023</v>
      </c>
    </row>
    <row r="1537" spans="1:18" x14ac:dyDescent="0.2">
      <c r="A1537" t="s">
        <v>246</v>
      </c>
      <c r="C1537">
        <f t="shared" si="99"/>
        <v>333</v>
      </c>
      <c r="D1537" t="str">
        <f t="shared" si="100"/>
        <v>333 (0)</v>
      </c>
      <c r="E1537">
        <v>22.033000000000001</v>
      </c>
      <c r="F1537">
        <f t="shared" si="102"/>
        <v>22.03</v>
      </c>
      <c r="G1537">
        <f>IFERROR(VLOOKUP(F1537,'rt.comb'!$A:$B,2,FALSE),F1537)</f>
        <v>22.03</v>
      </c>
      <c r="H1537" t="str">
        <f>IFERROR(VLOOKUP(G1537,compounds!$A:$D,4,FALSE),"")</f>
        <v/>
      </c>
      <c r="I1537">
        <v>156974510</v>
      </c>
      <c r="J1537" s="4">
        <f t="shared" si="98"/>
        <v>85854951</v>
      </c>
      <c r="K1537" s="4">
        <f>VLOOKUP($C1537,rosie!$B$7:$D$380,2,FALSE)</f>
        <v>13.86</v>
      </c>
      <c r="L1537" s="4">
        <f>VLOOKUP(C1537,rosie!$B$7:$F$66,5,FALSE)</f>
        <v>2.86</v>
      </c>
      <c r="M1537" s="4">
        <f>VLOOKUP($C1537,rosie!$B$7:$D$380,3,FALSE)</f>
        <v>0</v>
      </c>
      <c r="N1537" s="4" t="str">
        <f>VLOOKUP($C1537,rosie!$B$7:$E$380,4,FALSE)</f>
        <v>f</v>
      </c>
      <c r="O1537" s="4">
        <f t="shared" si="101"/>
        <v>1.9787540654857905</v>
      </c>
      <c r="P1537" s="4">
        <f>VLOOKUP(A1537,RESULTS!$A:$M,13,FALSE)</f>
        <v>2</v>
      </c>
      <c r="Q1537" s="4">
        <v>2</v>
      </c>
      <c r="R1537" s="4" t="str">
        <f>IF(VLOOKUP(C1537,rosie!B:J,8,FALSE)=0,"x_x_x_x",VLOOKUP(C1537,rosie!B:J,8,FALSE))</f>
        <v>4_6_6_2023</v>
      </c>
    </row>
    <row r="1538" spans="1:18" x14ac:dyDescent="0.2">
      <c r="A1538" t="s">
        <v>246</v>
      </c>
      <c r="C1538">
        <f t="shared" si="99"/>
        <v>333</v>
      </c>
      <c r="D1538" t="str">
        <f t="shared" si="100"/>
        <v>333 (0)</v>
      </c>
      <c r="E1538">
        <v>22.285</v>
      </c>
      <c r="F1538">
        <f t="shared" si="102"/>
        <v>22.29</v>
      </c>
      <c r="G1538">
        <f>IFERROR(VLOOKUP(F1538,'rt.comb'!$A:$B,2,FALSE),F1538)</f>
        <v>22.29</v>
      </c>
      <c r="H1538" t="str">
        <f>IFERROR(VLOOKUP(G1538,compounds!$A:$D,4,FALSE),"")</f>
        <v>tetramethyldiol</v>
      </c>
      <c r="I1538">
        <v>129528435</v>
      </c>
      <c r="J1538" s="4">
        <f t="shared" ref="J1538:J1601" si="103">SUMIFS($I:$I,$A:$A,A1538,G:G,19.5)</f>
        <v>85854951</v>
      </c>
      <c r="K1538" s="4">
        <f>VLOOKUP($C1538,rosie!$B$7:$D$380,2,FALSE)</f>
        <v>13.86</v>
      </c>
      <c r="L1538" s="4">
        <f>VLOOKUP(C1538,rosie!$B$7:$F$66,5,FALSE)</f>
        <v>2.86</v>
      </c>
      <c r="M1538" s="4">
        <f>VLOOKUP($C1538,rosie!$B$7:$D$380,3,FALSE)</f>
        <v>0</v>
      </c>
      <c r="N1538" s="4" t="str">
        <f>VLOOKUP($C1538,rosie!$B$7:$E$380,4,FALSE)</f>
        <v>f</v>
      </c>
      <c r="O1538" s="4">
        <f t="shared" si="101"/>
        <v>1.6327804899805831</v>
      </c>
      <c r="P1538" s="4">
        <f>VLOOKUP(A1538,RESULTS!$A:$M,13,FALSE)</f>
        <v>2</v>
      </c>
      <c r="Q1538" s="4">
        <v>2</v>
      </c>
      <c r="R1538" s="4" t="str">
        <f>IF(VLOOKUP(C1538,rosie!B:J,8,FALSE)=0,"x_x_x_x",VLOOKUP(C1538,rosie!B:J,8,FALSE))</f>
        <v>4_6_6_2023</v>
      </c>
    </row>
    <row r="1539" spans="1:18" x14ac:dyDescent="0.2">
      <c r="A1539" t="s">
        <v>246</v>
      </c>
      <c r="C1539">
        <f t="shared" ref="C1539:C1602" si="104">VALUE(IF(B1539="",LEFT(A1539,FIND("-",A1539)-1),B1539))</f>
        <v>333</v>
      </c>
      <c r="D1539" t="str">
        <f t="shared" ref="D1539:D1602" si="105">C1539&amp;" ("&amp;M1539&amp;")"</f>
        <v>333 (0)</v>
      </c>
      <c r="E1539">
        <v>22.591000000000001</v>
      </c>
      <c r="F1539">
        <f t="shared" si="102"/>
        <v>22.59</v>
      </c>
      <c r="G1539">
        <f>IFERROR(VLOOKUP(F1539,'rt.comb'!$A:$B,2,FALSE),F1539)</f>
        <v>22.59</v>
      </c>
      <c r="H1539" t="str">
        <f>IFERROR(VLOOKUP(G1539,compounds!$A:$D,4,FALSE),"")</f>
        <v/>
      </c>
      <c r="I1539">
        <v>47956413</v>
      </c>
      <c r="J1539" s="4">
        <f t="shared" si="103"/>
        <v>85854951</v>
      </c>
      <c r="K1539" s="4">
        <f>VLOOKUP($C1539,rosie!$B$7:$D$380,2,FALSE)</f>
        <v>13.86</v>
      </c>
      <c r="L1539" s="4">
        <f>VLOOKUP(C1539,rosie!$B$7:$F$66,5,FALSE)</f>
        <v>2.86</v>
      </c>
      <c r="M1539" s="4">
        <f>VLOOKUP($C1539,rosie!$B$7:$D$380,3,FALSE)</f>
        <v>0</v>
      </c>
      <c r="N1539" s="4" t="str">
        <f>VLOOKUP($C1539,rosie!$B$7:$E$380,4,FALSE)</f>
        <v>f</v>
      </c>
      <c r="O1539" s="4">
        <f t="shared" ref="O1539:O1602" si="106">IFERROR((30/J1539*I1539)/K1539/Q1539,0)</f>
        <v>0.60451819336697155</v>
      </c>
      <c r="P1539" s="4">
        <f>VLOOKUP(A1539,RESULTS!$A:$M,13,FALSE)</f>
        <v>2</v>
      </c>
      <c r="Q1539" s="4">
        <v>2</v>
      </c>
      <c r="R1539" s="4" t="str">
        <f>IF(VLOOKUP(C1539,rosie!B:J,8,FALSE)=0,"x_x_x_x",VLOOKUP(C1539,rosie!B:J,8,FALSE))</f>
        <v>4_6_6_2023</v>
      </c>
    </row>
    <row r="1540" spans="1:18" x14ac:dyDescent="0.2">
      <c r="A1540" t="s">
        <v>246</v>
      </c>
      <c r="C1540">
        <f t="shared" si="104"/>
        <v>333</v>
      </c>
      <c r="D1540" t="str">
        <f t="shared" si="105"/>
        <v>333 (0)</v>
      </c>
      <c r="E1540">
        <v>22.690999999999999</v>
      </c>
      <c r="F1540">
        <f t="shared" si="102"/>
        <v>22.69</v>
      </c>
      <c r="G1540">
        <f>IFERROR(VLOOKUP(F1540,'rt.comb'!$A:$B,2,FALSE),F1540)</f>
        <v>22.69</v>
      </c>
      <c r="H1540" t="str">
        <f>IFERROR(VLOOKUP(G1540,compounds!$A:$D,4,FALSE),"")</f>
        <v/>
      </c>
      <c r="I1540">
        <v>41134987</v>
      </c>
      <c r="J1540" s="4">
        <f t="shared" si="103"/>
        <v>85854951</v>
      </c>
      <c r="K1540" s="4">
        <f>VLOOKUP($C1540,rosie!$B$7:$D$380,2,FALSE)</f>
        <v>13.86</v>
      </c>
      <c r="L1540" s="4">
        <f>VLOOKUP(C1540,rosie!$B$7:$F$66,5,FALSE)</f>
        <v>2.86</v>
      </c>
      <c r="M1540" s="4">
        <f>VLOOKUP($C1540,rosie!$B$7:$D$380,3,FALSE)</f>
        <v>0</v>
      </c>
      <c r="N1540" s="4" t="str">
        <f>VLOOKUP($C1540,rosie!$B$7:$E$380,4,FALSE)</f>
        <v>f</v>
      </c>
      <c r="O1540" s="4">
        <f t="shared" si="106"/>
        <v>0.51853019168497583</v>
      </c>
      <c r="P1540" s="4">
        <f>VLOOKUP(A1540,RESULTS!$A:$M,13,FALSE)</f>
        <v>2</v>
      </c>
      <c r="Q1540" s="4">
        <v>2</v>
      </c>
      <c r="R1540" s="4" t="str">
        <f>IF(VLOOKUP(C1540,rosie!B:J,8,FALSE)=0,"x_x_x_x",VLOOKUP(C1540,rosie!B:J,8,FALSE))</f>
        <v>4_6_6_2023</v>
      </c>
    </row>
    <row r="1541" spans="1:18" x14ac:dyDescent="0.2">
      <c r="A1541" t="s">
        <v>246</v>
      </c>
      <c r="C1541">
        <f t="shared" si="104"/>
        <v>333</v>
      </c>
      <c r="D1541" t="str">
        <f t="shared" si="105"/>
        <v>333 (0)</v>
      </c>
      <c r="E1541">
        <v>22.800999999999998</v>
      </c>
      <c r="F1541">
        <f t="shared" si="102"/>
        <v>22.8</v>
      </c>
      <c r="G1541">
        <f>IFERROR(VLOOKUP(F1541,'rt.comb'!$A:$B,2,FALSE),F1541)</f>
        <v>22.8</v>
      </c>
      <c r="H1541" t="str">
        <f>IFERROR(VLOOKUP(G1541,compounds!$A:$D,4,FALSE),"")</f>
        <v/>
      </c>
      <c r="I1541">
        <v>21227242</v>
      </c>
      <c r="J1541" s="4">
        <f t="shared" si="103"/>
        <v>85854951</v>
      </c>
      <c r="K1541" s="4">
        <f>VLOOKUP($C1541,rosie!$B$7:$D$380,2,FALSE)</f>
        <v>13.86</v>
      </c>
      <c r="L1541" s="4">
        <f>VLOOKUP(C1541,rosie!$B$7:$F$66,5,FALSE)</f>
        <v>2.86</v>
      </c>
      <c r="M1541" s="4">
        <f>VLOOKUP($C1541,rosie!$B$7:$D$380,3,FALSE)</f>
        <v>0</v>
      </c>
      <c r="N1541" s="4" t="str">
        <f>VLOOKUP($C1541,rosie!$B$7:$E$380,4,FALSE)</f>
        <v>f</v>
      </c>
      <c r="O1541" s="4">
        <f t="shared" si="106"/>
        <v>0.2675816054883734</v>
      </c>
      <c r="P1541" s="4">
        <f>VLOOKUP(A1541,RESULTS!$A:$M,13,FALSE)</f>
        <v>2</v>
      </c>
      <c r="Q1541" s="4">
        <v>2</v>
      </c>
      <c r="R1541" s="4" t="str">
        <f>IF(VLOOKUP(C1541,rosie!B:J,8,FALSE)=0,"x_x_x_x",VLOOKUP(C1541,rosie!B:J,8,FALSE))</f>
        <v>4_6_6_2023</v>
      </c>
    </row>
    <row r="1542" spans="1:18" x14ac:dyDescent="0.2">
      <c r="A1542" t="s">
        <v>246</v>
      </c>
      <c r="C1542">
        <f t="shared" si="104"/>
        <v>333</v>
      </c>
      <c r="D1542" t="str">
        <f t="shared" si="105"/>
        <v>333 (0)</v>
      </c>
      <c r="E1542">
        <v>22.984999999999999</v>
      </c>
      <c r="F1542">
        <f t="shared" si="102"/>
        <v>22.99</v>
      </c>
      <c r="G1542">
        <f>IFERROR(VLOOKUP(F1542,'rt.comb'!$A:$B,2,FALSE),F1542)</f>
        <v>22.99</v>
      </c>
      <c r="H1542" t="str">
        <f>IFERROR(VLOOKUP(G1542,compounds!$A:$D,4,FALSE),"")</f>
        <v/>
      </c>
      <c r="I1542">
        <v>15824749</v>
      </c>
      <c r="J1542" s="4">
        <f t="shared" si="103"/>
        <v>85854951</v>
      </c>
      <c r="K1542" s="4">
        <f>VLOOKUP($C1542,rosie!$B$7:$D$380,2,FALSE)</f>
        <v>13.86</v>
      </c>
      <c r="L1542" s="4">
        <f>VLOOKUP(C1542,rosie!$B$7:$F$66,5,FALSE)</f>
        <v>2.86</v>
      </c>
      <c r="M1542" s="4">
        <f>VLOOKUP($C1542,rosie!$B$7:$D$380,3,FALSE)</f>
        <v>0</v>
      </c>
      <c r="N1542" s="4" t="str">
        <f>VLOOKUP($C1542,rosie!$B$7:$E$380,4,FALSE)</f>
        <v>f</v>
      </c>
      <c r="O1542" s="4">
        <f t="shared" si="106"/>
        <v>0.19948007112136995</v>
      </c>
      <c r="P1542" s="4">
        <f>VLOOKUP(A1542,RESULTS!$A:$M,13,FALSE)</f>
        <v>2</v>
      </c>
      <c r="Q1542" s="4">
        <v>2</v>
      </c>
      <c r="R1542" s="4" t="str">
        <f>IF(VLOOKUP(C1542,rosie!B:J,8,FALSE)=0,"x_x_x_x",VLOOKUP(C1542,rosie!B:J,8,FALSE))</f>
        <v>4_6_6_2023</v>
      </c>
    </row>
    <row r="1543" spans="1:18" x14ac:dyDescent="0.2">
      <c r="A1543" t="s">
        <v>246</v>
      </c>
      <c r="C1543">
        <f t="shared" si="104"/>
        <v>333</v>
      </c>
      <c r="D1543" t="str">
        <f t="shared" si="105"/>
        <v>333 (0)</v>
      </c>
      <c r="E1543">
        <v>23.105</v>
      </c>
      <c r="F1543">
        <f t="shared" si="102"/>
        <v>23.11</v>
      </c>
      <c r="G1543">
        <f>IFERROR(VLOOKUP(F1543,'rt.comb'!$A:$B,2,FALSE),F1543)</f>
        <v>23.11</v>
      </c>
      <c r="H1543" t="str">
        <f>IFERROR(VLOOKUP(G1543,compounds!$A:$D,4,FALSE),"")</f>
        <v/>
      </c>
      <c r="I1543">
        <v>53361729</v>
      </c>
      <c r="J1543" s="4">
        <f t="shared" si="103"/>
        <v>85854951</v>
      </c>
      <c r="K1543" s="4">
        <f>VLOOKUP($C1543,rosie!$B$7:$D$380,2,FALSE)</f>
        <v>13.86</v>
      </c>
      <c r="L1543" s="4">
        <f>VLOOKUP(C1543,rosie!$B$7:$F$66,5,FALSE)</f>
        <v>2.86</v>
      </c>
      <c r="M1543" s="4">
        <f>VLOOKUP($C1543,rosie!$B$7:$D$380,3,FALSE)</f>
        <v>0</v>
      </c>
      <c r="N1543" s="4" t="str">
        <f>VLOOKUP($C1543,rosie!$B$7:$E$380,4,FALSE)</f>
        <v>f</v>
      </c>
      <c r="O1543" s="4">
        <f t="shared" si="106"/>
        <v>0.67265531327411698</v>
      </c>
      <c r="P1543" s="4">
        <f>VLOOKUP(A1543,RESULTS!$A:$M,13,FALSE)</f>
        <v>2</v>
      </c>
      <c r="Q1543" s="4">
        <v>2</v>
      </c>
      <c r="R1543" s="4" t="str">
        <f>IF(VLOOKUP(C1543,rosie!B:J,8,FALSE)=0,"x_x_x_x",VLOOKUP(C1543,rosie!B:J,8,FALSE))</f>
        <v>4_6_6_2023</v>
      </c>
    </row>
    <row r="1544" spans="1:18" x14ac:dyDescent="0.2">
      <c r="A1544" t="s">
        <v>246</v>
      </c>
      <c r="C1544">
        <f t="shared" si="104"/>
        <v>333</v>
      </c>
      <c r="D1544" t="str">
        <f t="shared" si="105"/>
        <v>333 (0)</v>
      </c>
      <c r="E1544">
        <v>23.315000000000001</v>
      </c>
      <c r="F1544">
        <f t="shared" si="102"/>
        <v>23.32</v>
      </c>
      <c r="G1544">
        <f>IFERROR(VLOOKUP(F1544,'rt.comb'!$A:$B,2,FALSE),F1544)</f>
        <v>23.32</v>
      </c>
      <c r="H1544" t="str">
        <f>IFERROR(VLOOKUP(G1544,compounds!$A:$D,4,FALSE),"")</f>
        <v/>
      </c>
      <c r="I1544">
        <v>152243531</v>
      </c>
      <c r="J1544" s="4">
        <f t="shared" si="103"/>
        <v>85854951</v>
      </c>
      <c r="K1544" s="4">
        <f>VLOOKUP($C1544,rosie!$B$7:$D$380,2,FALSE)</f>
        <v>13.86</v>
      </c>
      <c r="L1544" s="4">
        <f>VLOOKUP(C1544,rosie!$B$7:$F$66,5,FALSE)</f>
        <v>2.86</v>
      </c>
      <c r="M1544" s="4">
        <f>VLOOKUP($C1544,rosie!$B$7:$D$380,3,FALSE)</f>
        <v>0</v>
      </c>
      <c r="N1544" s="4" t="str">
        <f>VLOOKUP($C1544,rosie!$B$7:$E$380,4,FALSE)</f>
        <v>f</v>
      </c>
      <c r="O1544" s="4">
        <f t="shared" si="106"/>
        <v>1.9191173516653244</v>
      </c>
      <c r="P1544" s="4">
        <f>VLOOKUP(A1544,RESULTS!$A:$M,13,FALSE)</f>
        <v>2</v>
      </c>
      <c r="Q1544" s="4">
        <v>2</v>
      </c>
      <c r="R1544" s="4" t="str">
        <f>IF(VLOOKUP(C1544,rosie!B:J,8,FALSE)=0,"x_x_x_x",VLOOKUP(C1544,rosie!B:J,8,FALSE))</f>
        <v>4_6_6_2023</v>
      </c>
    </row>
    <row r="1545" spans="1:18" x14ac:dyDescent="0.2">
      <c r="A1545" t="s">
        <v>246</v>
      </c>
      <c r="C1545">
        <f t="shared" si="104"/>
        <v>333</v>
      </c>
      <c r="D1545" t="str">
        <f t="shared" si="105"/>
        <v>333 (0)</v>
      </c>
      <c r="E1545">
        <v>23.408000000000001</v>
      </c>
      <c r="F1545">
        <f t="shared" si="102"/>
        <v>23.41</v>
      </c>
      <c r="G1545">
        <f>IFERROR(VLOOKUP(F1545,'rt.comb'!$A:$B,2,FALSE),F1545)</f>
        <v>23.41</v>
      </c>
      <c r="H1545" t="str">
        <f>IFERROR(VLOOKUP(G1545,compounds!$A:$D,4,FALSE),"")</f>
        <v/>
      </c>
      <c r="I1545">
        <v>36075741</v>
      </c>
      <c r="J1545" s="4">
        <f t="shared" si="103"/>
        <v>85854951</v>
      </c>
      <c r="K1545" s="4">
        <f>VLOOKUP($C1545,rosie!$B$7:$D$380,2,FALSE)</f>
        <v>13.86</v>
      </c>
      <c r="L1545" s="4">
        <f>VLOOKUP(C1545,rosie!$B$7:$F$66,5,FALSE)</f>
        <v>2.86</v>
      </c>
      <c r="M1545" s="4">
        <f>VLOOKUP($C1545,rosie!$B$7:$D$380,3,FALSE)</f>
        <v>0</v>
      </c>
      <c r="N1545" s="4" t="str">
        <f>VLOOKUP($C1545,rosie!$B$7:$E$380,4,FALSE)</f>
        <v>f</v>
      </c>
      <c r="O1545" s="4">
        <f t="shared" si="106"/>
        <v>0.45475548335307697</v>
      </c>
      <c r="P1545" s="4">
        <f>VLOOKUP(A1545,RESULTS!$A:$M,13,FALSE)</f>
        <v>2</v>
      </c>
      <c r="Q1545" s="4">
        <v>2</v>
      </c>
      <c r="R1545" s="4" t="str">
        <f>IF(VLOOKUP(C1545,rosie!B:J,8,FALSE)=0,"x_x_x_x",VLOOKUP(C1545,rosie!B:J,8,FALSE))</f>
        <v>4_6_6_2023</v>
      </c>
    </row>
    <row r="1546" spans="1:18" x14ac:dyDescent="0.2">
      <c r="A1546" t="s">
        <v>246</v>
      </c>
      <c r="C1546">
        <f t="shared" si="104"/>
        <v>333</v>
      </c>
      <c r="D1546" t="str">
        <f t="shared" si="105"/>
        <v>333 (0)</v>
      </c>
      <c r="E1546">
        <v>23.539000000000001</v>
      </c>
      <c r="F1546">
        <f t="shared" si="102"/>
        <v>23.54</v>
      </c>
      <c r="G1546">
        <f>IFERROR(VLOOKUP(F1546,'rt.comb'!$A:$B,2,FALSE),F1546)</f>
        <v>23.54</v>
      </c>
      <c r="H1546" t="str">
        <f>IFERROR(VLOOKUP(G1546,compounds!$A:$D,4,FALSE),"")</f>
        <v/>
      </c>
      <c r="I1546">
        <v>86136879</v>
      </c>
      <c r="J1546" s="4">
        <f t="shared" si="103"/>
        <v>85854951</v>
      </c>
      <c r="K1546" s="4">
        <f>VLOOKUP($C1546,rosie!$B$7:$D$380,2,FALSE)</f>
        <v>13.86</v>
      </c>
      <c r="L1546" s="4">
        <f>VLOOKUP(C1546,rosie!$B$7:$F$66,5,FALSE)</f>
        <v>2.86</v>
      </c>
      <c r="M1546" s="4">
        <f>VLOOKUP($C1546,rosie!$B$7:$D$380,3,FALSE)</f>
        <v>0</v>
      </c>
      <c r="N1546" s="4" t="str">
        <f>VLOOKUP($C1546,rosie!$B$7:$E$380,4,FALSE)</f>
        <v>f</v>
      </c>
      <c r="O1546" s="4">
        <f t="shared" si="106"/>
        <v>1.0858049469911237</v>
      </c>
      <c r="P1546" s="4">
        <f>VLOOKUP(A1546,RESULTS!$A:$M,13,FALSE)</f>
        <v>2</v>
      </c>
      <c r="Q1546" s="4">
        <v>2</v>
      </c>
      <c r="R1546" s="4" t="str">
        <f>IF(VLOOKUP(C1546,rosie!B:J,8,FALSE)=0,"x_x_x_x",VLOOKUP(C1546,rosie!B:J,8,FALSE))</f>
        <v>4_6_6_2023</v>
      </c>
    </row>
    <row r="1547" spans="1:18" x14ac:dyDescent="0.2">
      <c r="A1547" t="s">
        <v>246</v>
      </c>
      <c r="C1547">
        <f t="shared" si="104"/>
        <v>333</v>
      </c>
      <c r="D1547" t="str">
        <f t="shared" si="105"/>
        <v>333 (0)</v>
      </c>
      <c r="E1547">
        <v>23.895</v>
      </c>
      <c r="F1547">
        <f t="shared" si="102"/>
        <v>23.9</v>
      </c>
      <c r="G1547">
        <f>IFERROR(VLOOKUP(F1547,'rt.comb'!$A:$B,2,FALSE),F1547)</f>
        <v>23.9</v>
      </c>
      <c r="H1547" t="str">
        <f>IFERROR(VLOOKUP(G1547,compounds!$A:$D,4,FALSE),"")</f>
        <v/>
      </c>
      <c r="I1547">
        <v>32275242</v>
      </c>
      <c r="J1547" s="4">
        <f t="shared" si="103"/>
        <v>85854951</v>
      </c>
      <c r="K1547" s="4">
        <f>VLOOKUP($C1547,rosie!$B$7:$D$380,2,FALSE)</f>
        <v>13.86</v>
      </c>
      <c r="L1547" s="4">
        <f>VLOOKUP(C1547,rosie!$B$7:$F$66,5,FALSE)</f>
        <v>2.86</v>
      </c>
      <c r="M1547" s="4">
        <f>VLOOKUP($C1547,rosie!$B$7:$D$380,3,FALSE)</f>
        <v>0</v>
      </c>
      <c r="N1547" s="4" t="str">
        <f>VLOOKUP($C1547,rosie!$B$7:$E$380,4,FALSE)</f>
        <v>f</v>
      </c>
      <c r="O1547" s="4">
        <f t="shared" si="106"/>
        <v>0.40684800559044737</v>
      </c>
      <c r="P1547" s="4">
        <f>VLOOKUP(A1547,RESULTS!$A:$M,13,FALSE)</f>
        <v>2</v>
      </c>
      <c r="Q1547" s="4">
        <v>2</v>
      </c>
      <c r="R1547" s="4" t="str">
        <f>IF(VLOOKUP(C1547,rosie!B:J,8,FALSE)=0,"x_x_x_x",VLOOKUP(C1547,rosie!B:J,8,FALSE))</f>
        <v>4_6_6_2023</v>
      </c>
    </row>
    <row r="1548" spans="1:18" x14ac:dyDescent="0.2">
      <c r="A1548" t="s">
        <v>246</v>
      </c>
      <c r="C1548">
        <f t="shared" si="104"/>
        <v>333</v>
      </c>
      <c r="D1548" t="str">
        <f t="shared" si="105"/>
        <v>333 (0)</v>
      </c>
      <c r="E1548">
        <v>24.036000000000001</v>
      </c>
      <c r="F1548">
        <f t="shared" si="102"/>
        <v>24.04</v>
      </c>
      <c r="G1548">
        <f>IFERROR(VLOOKUP(F1548,'rt.comb'!$A:$B,2,FALSE),F1548)</f>
        <v>24.04</v>
      </c>
      <c r="H1548" t="str">
        <f>IFERROR(VLOOKUP(G1548,compounds!$A:$D,4,FALSE),"")</f>
        <v/>
      </c>
      <c r="I1548">
        <v>15206660</v>
      </c>
      <c r="J1548" s="4">
        <f t="shared" si="103"/>
        <v>85854951</v>
      </c>
      <c r="K1548" s="4">
        <f>VLOOKUP($C1548,rosie!$B$7:$D$380,2,FALSE)</f>
        <v>13.86</v>
      </c>
      <c r="L1548" s="4">
        <f>VLOOKUP(C1548,rosie!$B$7:$F$66,5,FALSE)</f>
        <v>2.86</v>
      </c>
      <c r="M1548" s="4">
        <f>VLOOKUP($C1548,rosie!$B$7:$D$380,3,FALSE)</f>
        <v>0</v>
      </c>
      <c r="N1548" s="4" t="str">
        <f>VLOOKUP($C1548,rosie!$B$7:$E$380,4,FALSE)</f>
        <v>f</v>
      </c>
      <c r="O1548" s="4">
        <f t="shared" si="106"/>
        <v>0.19168870345548555</v>
      </c>
      <c r="P1548" s="4">
        <f>VLOOKUP(A1548,RESULTS!$A:$M,13,FALSE)</f>
        <v>2</v>
      </c>
      <c r="Q1548" s="4">
        <v>2</v>
      </c>
      <c r="R1548" s="4" t="str">
        <f>IF(VLOOKUP(C1548,rosie!B:J,8,FALSE)=0,"x_x_x_x",VLOOKUP(C1548,rosie!B:J,8,FALSE))</f>
        <v>4_6_6_2023</v>
      </c>
    </row>
    <row r="1549" spans="1:18" x14ac:dyDescent="0.2">
      <c r="A1549" t="s">
        <v>246</v>
      </c>
      <c r="C1549">
        <f t="shared" si="104"/>
        <v>333</v>
      </c>
      <c r="D1549" t="str">
        <f t="shared" si="105"/>
        <v>333 (0)</v>
      </c>
      <c r="E1549">
        <v>24.248999999999999</v>
      </c>
      <c r="F1549">
        <f t="shared" si="102"/>
        <v>24.25</v>
      </c>
      <c r="G1549">
        <f>IFERROR(VLOOKUP(F1549,'rt.comb'!$A:$B,2,FALSE),F1549)</f>
        <v>24.25</v>
      </c>
      <c r="H1549" t="str">
        <f>IFERROR(VLOOKUP(G1549,compounds!$A:$D,4,FALSE),"")</f>
        <v/>
      </c>
      <c r="I1549">
        <v>18907141</v>
      </c>
      <c r="J1549" s="4">
        <f t="shared" si="103"/>
        <v>85854951</v>
      </c>
      <c r="K1549" s="4">
        <f>VLOOKUP($C1549,rosie!$B$7:$D$380,2,FALSE)</f>
        <v>13.86</v>
      </c>
      <c r="L1549" s="4">
        <f>VLOOKUP(C1549,rosie!$B$7:$F$66,5,FALSE)</f>
        <v>2.86</v>
      </c>
      <c r="M1549" s="4">
        <f>VLOOKUP($C1549,rosie!$B$7:$D$380,3,FALSE)</f>
        <v>0</v>
      </c>
      <c r="N1549" s="4" t="str">
        <f>VLOOKUP($C1549,rosie!$B$7:$E$380,4,FALSE)</f>
        <v>f</v>
      </c>
      <c r="O1549" s="4">
        <f t="shared" si="106"/>
        <v>0.2383353967498486</v>
      </c>
      <c r="P1549" s="4">
        <f>VLOOKUP(A1549,RESULTS!$A:$M,13,FALSE)</f>
        <v>2</v>
      </c>
      <c r="Q1549" s="4">
        <v>2</v>
      </c>
      <c r="R1549" s="4" t="str">
        <f>IF(VLOOKUP(C1549,rosie!B:J,8,FALSE)=0,"x_x_x_x",VLOOKUP(C1549,rosie!B:J,8,FALSE))</f>
        <v>4_6_6_2023</v>
      </c>
    </row>
    <row r="1550" spans="1:18" x14ac:dyDescent="0.2">
      <c r="A1550" t="s">
        <v>246</v>
      </c>
      <c r="C1550">
        <f t="shared" si="104"/>
        <v>333</v>
      </c>
      <c r="D1550" t="str">
        <f t="shared" si="105"/>
        <v>333 (0)</v>
      </c>
      <c r="E1550">
        <v>24.332999999999998</v>
      </c>
      <c r="F1550">
        <f t="shared" si="102"/>
        <v>24.33</v>
      </c>
      <c r="G1550">
        <f>IFERROR(VLOOKUP(F1550,'rt.comb'!$A:$B,2,FALSE),F1550)</f>
        <v>24.33</v>
      </c>
      <c r="H1550" t="str">
        <f>IFERROR(VLOOKUP(G1550,compounds!$A:$D,4,FALSE),"")</f>
        <v>pentadecane</v>
      </c>
      <c r="I1550">
        <v>14116493</v>
      </c>
      <c r="J1550" s="4">
        <f t="shared" si="103"/>
        <v>85854951</v>
      </c>
      <c r="K1550" s="4">
        <f>VLOOKUP($C1550,rosie!$B$7:$D$380,2,FALSE)</f>
        <v>13.86</v>
      </c>
      <c r="L1550" s="4">
        <f>VLOOKUP(C1550,rosie!$B$7:$F$66,5,FALSE)</f>
        <v>2.86</v>
      </c>
      <c r="M1550" s="4">
        <f>VLOOKUP($C1550,rosie!$B$7:$D$380,3,FALSE)</f>
        <v>0</v>
      </c>
      <c r="N1550" s="4" t="str">
        <f>VLOOKUP($C1550,rosie!$B$7:$E$380,4,FALSE)</f>
        <v>f</v>
      </c>
      <c r="O1550" s="4">
        <f t="shared" si="106"/>
        <v>0.1779465208341896</v>
      </c>
      <c r="P1550" s="4">
        <f>VLOOKUP(A1550,RESULTS!$A:$M,13,FALSE)</f>
        <v>2</v>
      </c>
      <c r="Q1550" s="4">
        <v>2</v>
      </c>
      <c r="R1550" s="4" t="str">
        <f>IF(VLOOKUP(C1550,rosie!B:J,8,FALSE)=0,"x_x_x_x",VLOOKUP(C1550,rosie!B:J,8,FALSE))</f>
        <v>4_6_6_2023</v>
      </c>
    </row>
    <row r="1551" spans="1:18" x14ac:dyDescent="0.2">
      <c r="A1551" t="s">
        <v>246</v>
      </c>
      <c r="C1551">
        <f t="shared" si="104"/>
        <v>333</v>
      </c>
      <c r="D1551" t="str">
        <f t="shared" si="105"/>
        <v>333 (0)</v>
      </c>
      <c r="E1551">
        <v>24.608000000000001</v>
      </c>
      <c r="F1551">
        <f t="shared" si="102"/>
        <v>24.61</v>
      </c>
      <c r="G1551">
        <f>IFERROR(VLOOKUP(F1551,'rt.comb'!$A:$B,2,FALSE),F1551)</f>
        <v>24.6</v>
      </c>
      <c r="H1551" t="str">
        <f>IFERROR(VLOOKUP(G1551,compounds!$A:$D,4,FALSE),"")</f>
        <v>tridecanal</v>
      </c>
      <c r="I1551">
        <v>733442999</v>
      </c>
      <c r="J1551" s="4">
        <f t="shared" si="103"/>
        <v>85854951</v>
      </c>
      <c r="K1551" s="4">
        <f>VLOOKUP($C1551,rosie!$B$7:$D$380,2,FALSE)</f>
        <v>13.86</v>
      </c>
      <c r="L1551" s="4">
        <f>VLOOKUP(C1551,rosie!$B$7:$F$66,5,FALSE)</f>
        <v>2.86</v>
      </c>
      <c r="M1551" s="4">
        <f>VLOOKUP($C1551,rosie!$B$7:$D$380,3,FALSE)</f>
        <v>0</v>
      </c>
      <c r="N1551" s="4" t="str">
        <f>VLOOKUP($C1551,rosie!$B$7:$E$380,4,FALSE)</f>
        <v>f</v>
      </c>
      <c r="O1551" s="4">
        <f t="shared" si="106"/>
        <v>9.2454712301592199</v>
      </c>
      <c r="P1551" s="4">
        <f>VLOOKUP(A1551,RESULTS!$A:$M,13,FALSE)</f>
        <v>2</v>
      </c>
      <c r="Q1551" s="4">
        <v>2</v>
      </c>
      <c r="R1551" s="4" t="str">
        <f>IF(VLOOKUP(C1551,rosie!B:J,8,FALSE)=0,"x_x_x_x",VLOOKUP(C1551,rosie!B:J,8,FALSE))</f>
        <v>4_6_6_2023</v>
      </c>
    </row>
    <row r="1552" spans="1:18" x14ac:dyDescent="0.2">
      <c r="A1552" t="s">
        <v>246</v>
      </c>
      <c r="C1552">
        <f t="shared" si="104"/>
        <v>333</v>
      </c>
      <c r="D1552" t="str">
        <f t="shared" si="105"/>
        <v>333 (0)</v>
      </c>
      <c r="E1552">
        <v>24.972000000000001</v>
      </c>
      <c r="F1552">
        <f t="shared" si="102"/>
        <v>24.97</v>
      </c>
      <c r="G1552">
        <f>IFERROR(VLOOKUP(F1552,'rt.comb'!$A:$B,2,FALSE),F1552)</f>
        <v>24.97</v>
      </c>
      <c r="H1552" t="str">
        <f>IFERROR(VLOOKUP(G1552,compounds!$A:$D,4,FALSE),"")</f>
        <v/>
      </c>
      <c r="I1552">
        <v>91493456</v>
      </c>
      <c r="J1552" s="4">
        <f t="shared" si="103"/>
        <v>85854951</v>
      </c>
      <c r="K1552" s="4">
        <f>VLOOKUP($C1552,rosie!$B$7:$D$380,2,FALSE)</f>
        <v>13.86</v>
      </c>
      <c r="L1552" s="4">
        <f>VLOOKUP(C1552,rosie!$B$7:$F$66,5,FALSE)</f>
        <v>2.86</v>
      </c>
      <c r="M1552" s="4">
        <f>VLOOKUP($C1552,rosie!$B$7:$D$380,3,FALSE)</f>
        <v>0</v>
      </c>
      <c r="N1552" s="4" t="str">
        <f>VLOOKUP($C1552,rosie!$B$7:$E$380,4,FALSE)</f>
        <v>f</v>
      </c>
      <c r="O1552" s="4">
        <f t="shared" si="106"/>
        <v>1.1533276837452482</v>
      </c>
      <c r="P1552" s="4">
        <f>VLOOKUP(A1552,RESULTS!$A:$M,13,FALSE)</f>
        <v>2</v>
      </c>
      <c r="Q1552" s="4">
        <v>2</v>
      </c>
      <c r="R1552" s="4" t="str">
        <f>IF(VLOOKUP(C1552,rosie!B:J,8,FALSE)=0,"x_x_x_x",VLOOKUP(C1552,rosie!B:J,8,FALSE))</f>
        <v>4_6_6_2023</v>
      </c>
    </row>
    <row r="1553" spans="1:18" x14ac:dyDescent="0.2">
      <c r="A1553" t="s">
        <v>246</v>
      </c>
      <c r="C1553">
        <f t="shared" si="104"/>
        <v>333</v>
      </c>
      <c r="D1553" t="str">
        <f t="shared" si="105"/>
        <v>333 (0)</v>
      </c>
      <c r="E1553">
        <v>25.408999999999999</v>
      </c>
      <c r="F1553">
        <f t="shared" si="102"/>
        <v>25.41</v>
      </c>
      <c r="G1553">
        <f>IFERROR(VLOOKUP(F1553,'rt.comb'!$A:$B,2,FALSE),F1553)</f>
        <v>25.41</v>
      </c>
      <c r="H1553" t="str">
        <f>IFERROR(VLOOKUP(G1553,compounds!$A:$D,4,FALSE),"")</f>
        <v/>
      </c>
      <c r="I1553">
        <v>19080832</v>
      </c>
      <c r="J1553" s="4">
        <f t="shared" si="103"/>
        <v>85854951</v>
      </c>
      <c r="K1553" s="4">
        <f>VLOOKUP($C1553,rosie!$B$7:$D$380,2,FALSE)</f>
        <v>13.86</v>
      </c>
      <c r="L1553" s="4">
        <f>VLOOKUP(C1553,rosie!$B$7:$F$66,5,FALSE)</f>
        <v>2.86</v>
      </c>
      <c r="M1553" s="4">
        <f>VLOOKUP($C1553,rosie!$B$7:$D$380,3,FALSE)</f>
        <v>0</v>
      </c>
      <c r="N1553" s="4" t="str">
        <f>VLOOKUP($C1553,rosie!$B$7:$E$380,4,FALSE)</f>
        <v>f</v>
      </c>
      <c r="O1553" s="4">
        <f t="shared" si="106"/>
        <v>0.24052487179511736</v>
      </c>
      <c r="P1553" s="4">
        <f>VLOOKUP(A1553,RESULTS!$A:$M,13,FALSE)</f>
        <v>2</v>
      </c>
      <c r="Q1553" s="4">
        <v>2</v>
      </c>
      <c r="R1553" s="4" t="str">
        <f>IF(VLOOKUP(C1553,rosie!B:J,8,FALSE)=0,"x_x_x_x",VLOOKUP(C1553,rosie!B:J,8,FALSE))</f>
        <v>4_6_6_2023</v>
      </c>
    </row>
    <row r="1554" spans="1:18" x14ac:dyDescent="0.2">
      <c r="A1554" t="s">
        <v>246</v>
      </c>
      <c r="C1554">
        <f t="shared" si="104"/>
        <v>333</v>
      </c>
      <c r="D1554" t="str">
        <f t="shared" si="105"/>
        <v>333 (0)</v>
      </c>
      <c r="E1554">
        <v>28.51</v>
      </c>
      <c r="F1554">
        <f t="shared" si="102"/>
        <v>28.51</v>
      </c>
      <c r="G1554">
        <f>IFERROR(VLOOKUP(F1554,'rt.comb'!$A:$B,2,FALSE),F1554)</f>
        <v>28.51</v>
      </c>
      <c r="H1554" t="str">
        <f>IFERROR(VLOOKUP(G1554,compounds!$A:$D,4,FALSE),"")</f>
        <v/>
      </c>
      <c r="I1554">
        <v>16970664</v>
      </c>
      <c r="J1554" s="4">
        <f t="shared" si="103"/>
        <v>85854951</v>
      </c>
      <c r="K1554" s="4">
        <f>VLOOKUP($C1554,rosie!$B$7:$D$380,2,FALSE)</f>
        <v>13.86</v>
      </c>
      <c r="L1554" s="4">
        <f>VLOOKUP(C1554,rosie!$B$7:$F$66,5,FALSE)</f>
        <v>2.86</v>
      </c>
      <c r="M1554" s="4">
        <f>VLOOKUP($C1554,rosie!$B$7:$D$380,3,FALSE)</f>
        <v>0</v>
      </c>
      <c r="N1554" s="4" t="str">
        <f>VLOOKUP($C1554,rosie!$B$7:$E$380,4,FALSE)</f>
        <v>f</v>
      </c>
      <c r="O1554" s="4">
        <f t="shared" si="106"/>
        <v>0.21392498937562121</v>
      </c>
      <c r="P1554" s="4">
        <f>VLOOKUP(A1554,RESULTS!$A:$M,13,FALSE)</f>
        <v>2</v>
      </c>
      <c r="Q1554" s="4">
        <v>2</v>
      </c>
      <c r="R1554" s="4" t="str">
        <f>IF(VLOOKUP(C1554,rosie!B:J,8,FALSE)=0,"x_x_x_x",VLOOKUP(C1554,rosie!B:J,8,FALSE))</f>
        <v>4_6_6_2023</v>
      </c>
    </row>
    <row r="1555" spans="1:18" x14ac:dyDescent="0.2">
      <c r="A1555" t="s">
        <v>247</v>
      </c>
      <c r="C1555">
        <f t="shared" si="104"/>
        <v>335</v>
      </c>
      <c r="D1555" t="str">
        <f t="shared" si="105"/>
        <v>335 (1)</v>
      </c>
      <c r="E1555">
        <v>4.3890000000000002</v>
      </c>
      <c r="F1555">
        <f t="shared" si="102"/>
        <v>4.3899999999999997</v>
      </c>
      <c r="G1555">
        <f>IFERROR(VLOOKUP(F1555,'rt.comb'!$A:$B,2,FALSE),F1555)</f>
        <v>4.3899999999999997</v>
      </c>
      <c r="H1555" t="str">
        <f>IFERROR(VLOOKUP(G1555,compounds!$A:$D,4,FALSE),"")</f>
        <v/>
      </c>
      <c r="I1555">
        <v>17781133</v>
      </c>
      <c r="J1555" s="4">
        <f t="shared" si="103"/>
        <v>69279025</v>
      </c>
      <c r="K1555" s="4">
        <f>VLOOKUP($C1555,rosie!$B$7:$D$380,2,FALSE)</f>
        <v>22.49</v>
      </c>
      <c r="L1555" s="4">
        <f>VLOOKUP(C1555,rosie!$B$7:$F$66,5,FALSE)</f>
        <v>4.3899999999999997</v>
      </c>
      <c r="M1555" s="4">
        <f>VLOOKUP($C1555,rosie!$B$7:$D$380,3,FALSE)</f>
        <v>1</v>
      </c>
      <c r="N1555" s="4" t="str">
        <f>VLOOKUP($C1555,rosie!$B$7:$E$380,4,FALSE)</f>
        <v>f</v>
      </c>
      <c r="O1555" s="4">
        <f t="shared" si="106"/>
        <v>0.17118254035919311</v>
      </c>
      <c r="P1555" s="4">
        <f>VLOOKUP(A1555,RESULTS!$A:$M,13,FALSE)</f>
        <v>2</v>
      </c>
      <c r="Q1555" s="4">
        <v>2</v>
      </c>
      <c r="R1555" s="4" t="str">
        <f>IF(VLOOKUP(C1555,rosie!B:J,8,FALSE)=0,"x_x_x_x",VLOOKUP(C1555,rosie!B:J,8,FALSE))</f>
        <v>4_6_6_2023</v>
      </c>
    </row>
    <row r="1556" spans="1:18" x14ac:dyDescent="0.2">
      <c r="A1556" t="s">
        <v>247</v>
      </c>
      <c r="C1556">
        <f t="shared" si="104"/>
        <v>335</v>
      </c>
      <c r="D1556" t="str">
        <f t="shared" si="105"/>
        <v>335 (1)</v>
      </c>
      <c r="E1556">
        <v>4.867</v>
      </c>
      <c r="F1556">
        <f t="shared" si="102"/>
        <v>4.87</v>
      </c>
      <c r="G1556">
        <f>IFERROR(VLOOKUP(F1556,'rt.comb'!$A:$B,2,FALSE),F1556)</f>
        <v>4.87</v>
      </c>
      <c r="H1556" t="str">
        <f>IFERROR(VLOOKUP(G1556,compounds!$A:$D,4,FALSE),"")</f>
        <v/>
      </c>
      <c r="I1556">
        <v>43021795</v>
      </c>
      <c r="J1556" s="4">
        <f t="shared" si="103"/>
        <v>69279025</v>
      </c>
      <c r="K1556" s="4">
        <f>VLOOKUP($C1556,rosie!$B$7:$D$380,2,FALSE)</f>
        <v>22.49</v>
      </c>
      <c r="L1556" s="4">
        <f>VLOOKUP(C1556,rosie!$B$7:$F$66,5,FALSE)</f>
        <v>4.3899999999999997</v>
      </c>
      <c r="M1556" s="4">
        <f>VLOOKUP($C1556,rosie!$B$7:$D$380,3,FALSE)</f>
        <v>1</v>
      </c>
      <c r="N1556" s="4" t="str">
        <f>VLOOKUP($C1556,rosie!$B$7:$E$380,4,FALSE)</f>
        <v>f</v>
      </c>
      <c r="O1556" s="4">
        <f t="shared" si="106"/>
        <v>0.41417946533060812</v>
      </c>
      <c r="P1556" s="4">
        <f>VLOOKUP(A1556,RESULTS!$A:$M,13,FALSE)</f>
        <v>2</v>
      </c>
      <c r="Q1556" s="4">
        <v>2</v>
      </c>
      <c r="R1556" s="4" t="str">
        <f>IF(VLOOKUP(C1556,rosie!B:J,8,FALSE)=0,"x_x_x_x",VLOOKUP(C1556,rosie!B:J,8,FALSE))</f>
        <v>4_6_6_2023</v>
      </c>
    </row>
    <row r="1557" spans="1:18" x14ac:dyDescent="0.2">
      <c r="A1557" t="s">
        <v>247</v>
      </c>
      <c r="C1557">
        <f t="shared" si="104"/>
        <v>335</v>
      </c>
      <c r="D1557" t="str">
        <f t="shared" si="105"/>
        <v>335 (1)</v>
      </c>
      <c r="E1557">
        <v>5.4219999999999997</v>
      </c>
      <c r="F1557">
        <f t="shared" ref="F1557:F1620" si="107">ROUND(E1557,2)</f>
        <v>5.42</v>
      </c>
      <c r="G1557">
        <f>IFERROR(VLOOKUP(F1557,'rt.comb'!$A:$B,2,FALSE),F1557)</f>
        <v>5.43</v>
      </c>
      <c r="H1557" t="str">
        <f>IFERROR(VLOOKUP(G1557,compounds!$A:$D,4,FALSE),"")</f>
        <v>hydroxymethylpentanone</v>
      </c>
      <c r="I1557">
        <v>287284050</v>
      </c>
      <c r="J1557" s="4">
        <f t="shared" si="103"/>
        <v>69279025</v>
      </c>
      <c r="K1557" s="4">
        <f>VLOOKUP($C1557,rosie!$B$7:$D$380,2,FALSE)</f>
        <v>22.49</v>
      </c>
      <c r="L1557" s="4">
        <f>VLOOKUP(C1557,rosie!$B$7:$F$66,5,FALSE)</f>
        <v>4.3899999999999997</v>
      </c>
      <c r="M1557" s="4">
        <f>VLOOKUP($C1557,rosie!$B$7:$D$380,3,FALSE)</f>
        <v>1</v>
      </c>
      <c r="N1557" s="4" t="str">
        <f>VLOOKUP($C1557,rosie!$B$7:$E$380,4,FALSE)</f>
        <v>f</v>
      </c>
      <c r="O1557" s="4">
        <f t="shared" si="106"/>
        <v>2.7657412766485385</v>
      </c>
      <c r="P1557" s="4">
        <f>VLOOKUP(A1557,RESULTS!$A:$M,13,FALSE)</f>
        <v>2</v>
      </c>
      <c r="Q1557" s="4">
        <v>2</v>
      </c>
      <c r="R1557" s="4" t="str">
        <f>IF(VLOOKUP(C1557,rosie!B:J,8,FALSE)=0,"x_x_x_x",VLOOKUP(C1557,rosie!B:J,8,FALSE))</f>
        <v>4_6_6_2023</v>
      </c>
    </row>
    <row r="1558" spans="1:18" x14ac:dyDescent="0.2">
      <c r="A1558" t="s">
        <v>247</v>
      </c>
      <c r="C1558">
        <f t="shared" si="104"/>
        <v>335</v>
      </c>
      <c r="D1558" t="str">
        <f t="shared" si="105"/>
        <v>335 (1)</v>
      </c>
      <c r="E1558">
        <v>5.7549999999999999</v>
      </c>
      <c r="F1558">
        <f t="shared" si="107"/>
        <v>5.76</v>
      </c>
      <c r="G1558">
        <f>IFERROR(VLOOKUP(F1558,'rt.comb'!$A:$B,2,FALSE),F1558)</f>
        <v>5.76</v>
      </c>
      <c r="H1558" t="str">
        <f>IFERROR(VLOOKUP(G1558,compounds!$A:$D,4,FALSE),"")</f>
        <v>zhexenol</v>
      </c>
      <c r="I1558">
        <v>111168995</v>
      </c>
      <c r="J1558" s="4">
        <f t="shared" si="103"/>
        <v>69279025</v>
      </c>
      <c r="K1558" s="4">
        <f>VLOOKUP($C1558,rosie!$B$7:$D$380,2,FALSE)</f>
        <v>22.49</v>
      </c>
      <c r="L1558" s="4">
        <f>VLOOKUP(C1558,rosie!$B$7:$F$66,5,FALSE)</f>
        <v>4.3899999999999997</v>
      </c>
      <c r="M1558" s="4">
        <f>VLOOKUP($C1558,rosie!$B$7:$D$380,3,FALSE)</f>
        <v>1</v>
      </c>
      <c r="N1558" s="4" t="str">
        <f>VLOOKUP($C1558,rosie!$B$7:$E$380,4,FALSE)</f>
        <v>f</v>
      </c>
      <c r="O1558" s="4">
        <f t="shared" si="106"/>
        <v>1.0702462533337127</v>
      </c>
      <c r="P1558" s="4">
        <f>VLOOKUP(A1558,RESULTS!$A:$M,13,FALSE)</f>
        <v>2</v>
      </c>
      <c r="Q1558" s="4">
        <v>2</v>
      </c>
      <c r="R1558" s="4" t="str">
        <f>IF(VLOOKUP(C1558,rosie!B:J,8,FALSE)=0,"x_x_x_x",VLOOKUP(C1558,rosie!B:J,8,FALSE))</f>
        <v>4_6_6_2023</v>
      </c>
    </row>
    <row r="1559" spans="1:18" x14ac:dyDescent="0.2">
      <c r="A1559" t="s">
        <v>247</v>
      </c>
      <c r="C1559">
        <f t="shared" si="104"/>
        <v>335</v>
      </c>
      <c r="D1559" t="str">
        <f t="shared" si="105"/>
        <v>335 (1)</v>
      </c>
      <c r="E1559">
        <v>6.1120000000000001</v>
      </c>
      <c r="F1559">
        <f t="shared" si="107"/>
        <v>6.11</v>
      </c>
      <c r="G1559">
        <f>IFERROR(VLOOKUP(F1559,'rt.comb'!$A:$B,2,FALSE),F1559)</f>
        <v>6.11</v>
      </c>
      <c r="H1559" t="str">
        <f>IFERROR(VLOOKUP(G1559,compounds!$A:$D,4,FALSE),"")</f>
        <v/>
      </c>
      <c r="I1559">
        <v>56827955</v>
      </c>
      <c r="J1559" s="4">
        <f t="shared" si="103"/>
        <v>69279025</v>
      </c>
      <c r="K1559" s="4">
        <f>VLOOKUP($C1559,rosie!$B$7:$D$380,2,FALSE)</f>
        <v>22.49</v>
      </c>
      <c r="L1559" s="4">
        <f>VLOOKUP(C1559,rosie!$B$7:$F$66,5,FALSE)</f>
        <v>4.3899999999999997</v>
      </c>
      <c r="M1559" s="4">
        <f>VLOOKUP($C1559,rosie!$B$7:$D$380,3,FALSE)</f>
        <v>1</v>
      </c>
      <c r="N1559" s="4" t="str">
        <f>VLOOKUP($C1559,rosie!$B$7:$E$380,4,FALSE)</f>
        <v>f</v>
      </c>
      <c r="O1559" s="4">
        <f t="shared" si="106"/>
        <v>0.54709414188161754</v>
      </c>
      <c r="P1559" s="4">
        <f>VLOOKUP(A1559,RESULTS!$A:$M,13,FALSE)</f>
        <v>2</v>
      </c>
      <c r="Q1559" s="4">
        <v>2</v>
      </c>
      <c r="R1559" s="4" t="str">
        <f>IF(VLOOKUP(C1559,rosie!B:J,8,FALSE)=0,"x_x_x_x",VLOOKUP(C1559,rosie!B:J,8,FALSE))</f>
        <v>4_6_6_2023</v>
      </c>
    </row>
    <row r="1560" spans="1:18" x14ac:dyDescent="0.2">
      <c r="A1560" t="s">
        <v>247</v>
      </c>
      <c r="C1560">
        <f t="shared" si="104"/>
        <v>335</v>
      </c>
      <c r="D1560" t="str">
        <f t="shared" si="105"/>
        <v>335 (1)</v>
      </c>
      <c r="E1560">
        <v>7.51</v>
      </c>
      <c r="F1560">
        <f t="shared" si="107"/>
        <v>7.51</v>
      </c>
      <c r="G1560">
        <f>IFERROR(VLOOKUP(F1560,'rt.comb'!$A:$B,2,FALSE),F1560)</f>
        <v>7.51</v>
      </c>
      <c r="H1560" t="str">
        <f>IFERROR(VLOOKUP(G1560,compounds!$A:$D,4,FALSE),"")</f>
        <v>cyclopentane</v>
      </c>
      <c r="I1560">
        <v>30936545</v>
      </c>
      <c r="J1560" s="4">
        <f t="shared" si="103"/>
        <v>69279025</v>
      </c>
      <c r="K1560" s="4">
        <f>VLOOKUP($C1560,rosie!$B$7:$D$380,2,FALSE)</f>
        <v>22.49</v>
      </c>
      <c r="L1560" s="4">
        <f>VLOOKUP(C1560,rosie!$B$7:$F$66,5,FALSE)</f>
        <v>4.3899999999999997</v>
      </c>
      <c r="M1560" s="4">
        <f>VLOOKUP($C1560,rosie!$B$7:$D$380,3,FALSE)</f>
        <v>1</v>
      </c>
      <c r="N1560" s="4" t="str">
        <f>VLOOKUP($C1560,rosie!$B$7:$E$380,4,FALSE)</f>
        <v>f</v>
      </c>
      <c r="O1560" s="4">
        <f t="shared" si="106"/>
        <v>0.29783233515189916</v>
      </c>
      <c r="P1560" s="4">
        <f>VLOOKUP(A1560,RESULTS!$A:$M,13,FALSE)</f>
        <v>2</v>
      </c>
      <c r="Q1560" s="4">
        <v>2</v>
      </c>
      <c r="R1560" s="4" t="str">
        <f>IF(VLOOKUP(C1560,rosie!B:J,8,FALSE)=0,"x_x_x_x",VLOOKUP(C1560,rosie!B:J,8,FALSE))</f>
        <v>4_6_6_2023</v>
      </c>
    </row>
    <row r="1561" spans="1:18" x14ac:dyDescent="0.2">
      <c r="A1561" t="s">
        <v>247</v>
      </c>
      <c r="C1561">
        <f t="shared" si="104"/>
        <v>335</v>
      </c>
      <c r="D1561" t="str">
        <f t="shared" si="105"/>
        <v>335 (1)</v>
      </c>
      <c r="E1561">
        <v>7.8159999999999998</v>
      </c>
      <c r="F1561">
        <f t="shared" si="107"/>
        <v>7.82</v>
      </c>
      <c r="G1561">
        <f>IFERROR(VLOOKUP(F1561,'rt.comb'!$A:$B,2,FALSE),F1561)</f>
        <v>7.82</v>
      </c>
      <c r="H1561" t="str">
        <f>IFERROR(VLOOKUP(G1561,compounds!$A:$D,4,FALSE),"")</f>
        <v/>
      </c>
      <c r="I1561">
        <v>516276515</v>
      </c>
      <c r="J1561" s="4">
        <f t="shared" si="103"/>
        <v>69279025</v>
      </c>
      <c r="K1561" s="4">
        <f>VLOOKUP($C1561,rosie!$B$7:$D$380,2,FALSE)</f>
        <v>22.49</v>
      </c>
      <c r="L1561" s="4">
        <f>VLOOKUP(C1561,rosie!$B$7:$F$66,5,FALSE)</f>
        <v>4.3899999999999997</v>
      </c>
      <c r="M1561" s="4">
        <f>VLOOKUP($C1561,rosie!$B$7:$D$380,3,FALSE)</f>
        <v>1</v>
      </c>
      <c r="N1561" s="4" t="str">
        <f>VLOOKUP($C1561,rosie!$B$7:$E$380,4,FALSE)</f>
        <v>f</v>
      </c>
      <c r="O1561" s="4">
        <f t="shared" si="106"/>
        <v>4.9702977513013975</v>
      </c>
      <c r="P1561" s="4">
        <f>VLOOKUP(A1561,RESULTS!$A:$M,13,FALSE)</f>
        <v>2</v>
      </c>
      <c r="Q1561" s="4">
        <v>2</v>
      </c>
      <c r="R1561" s="4" t="str">
        <f>IF(VLOOKUP(C1561,rosie!B:J,8,FALSE)=0,"x_x_x_x",VLOOKUP(C1561,rosie!B:J,8,FALSE))</f>
        <v>4_6_6_2023</v>
      </c>
    </row>
    <row r="1562" spans="1:18" x14ac:dyDescent="0.2">
      <c r="A1562" t="s">
        <v>247</v>
      </c>
      <c r="C1562">
        <f t="shared" si="104"/>
        <v>335</v>
      </c>
      <c r="D1562" t="str">
        <f t="shared" si="105"/>
        <v>335 (1)</v>
      </c>
      <c r="E1562">
        <v>8.0069999999999997</v>
      </c>
      <c r="F1562">
        <f t="shared" si="107"/>
        <v>8.01</v>
      </c>
      <c r="G1562">
        <f>IFERROR(VLOOKUP(F1562,'rt.comb'!$A:$B,2,FALSE),F1562)</f>
        <v>8.01</v>
      </c>
      <c r="H1562" t="str">
        <f>IFERROR(VLOOKUP(G1562,compounds!$A:$D,4,FALSE),"")</f>
        <v>apinene</v>
      </c>
      <c r="I1562">
        <v>1309011440</v>
      </c>
      <c r="J1562" s="4">
        <f t="shared" si="103"/>
        <v>69279025</v>
      </c>
      <c r="K1562" s="4">
        <f>VLOOKUP($C1562,rosie!$B$7:$D$380,2,FALSE)</f>
        <v>22.49</v>
      </c>
      <c r="L1562" s="4">
        <f>VLOOKUP(C1562,rosie!$B$7:$F$66,5,FALSE)</f>
        <v>4.3899999999999997</v>
      </c>
      <c r="M1562" s="4">
        <f>VLOOKUP($C1562,rosie!$B$7:$D$380,3,FALSE)</f>
        <v>1</v>
      </c>
      <c r="N1562" s="4" t="str">
        <f>VLOOKUP($C1562,rosie!$B$7:$E$380,4,FALSE)</f>
        <v>f</v>
      </c>
      <c r="O1562" s="4">
        <f t="shared" si="106"/>
        <v>12.602116167650594</v>
      </c>
      <c r="P1562" s="4">
        <f>VLOOKUP(A1562,RESULTS!$A:$M,13,FALSE)</f>
        <v>2</v>
      </c>
      <c r="Q1562" s="4">
        <v>2</v>
      </c>
      <c r="R1562" s="4" t="str">
        <f>IF(VLOOKUP(C1562,rosie!B:J,8,FALSE)=0,"x_x_x_x",VLOOKUP(C1562,rosie!B:J,8,FALSE))</f>
        <v>4_6_6_2023</v>
      </c>
    </row>
    <row r="1563" spans="1:18" x14ac:dyDescent="0.2">
      <c r="A1563" t="s">
        <v>247</v>
      </c>
      <c r="C1563">
        <f t="shared" si="104"/>
        <v>335</v>
      </c>
      <c r="D1563" t="str">
        <f t="shared" si="105"/>
        <v>335 (1)</v>
      </c>
      <c r="E1563">
        <v>8.9239999999999995</v>
      </c>
      <c r="F1563">
        <f t="shared" si="107"/>
        <v>8.92</v>
      </c>
      <c r="G1563">
        <f>IFERROR(VLOOKUP(F1563,'rt.comb'!$A:$B,2,FALSE),F1563)</f>
        <v>8.92</v>
      </c>
      <c r="H1563" t="str">
        <f>IFERROR(VLOOKUP(G1563,compounds!$A:$D,4,FALSE),"")</f>
        <v/>
      </c>
      <c r="I1563">
        <v>44533319</v>
      </c>
      <c r="J1563" s="4">
        <f t="shared" si="103"/>
        <v>69279025</v>
      </c>
      <c r="K1563" s="4">
        <f>VLOOKUP($C1563,rosie!$B$7:$D$380,2,FALSE)</f>
        <v>22.49</v>
      </c>
      <c r="L1563" s="4">
        <f>VLOOKUP(C1563,rosie!$B$7:$F$66,5,FALSE)</f>
        <v>4.3899999999999997</v>
      </c>
      <c r="M1563" s="4">
        <f>VLOOKUP($C1563,rosie!$B$7:$D$380,3,FALSE)</f>
        <v>1</v>
      </c>
      <c r="N1563" s="4" t="str">
        <f>VLOOKUP($C1563,rosie!$B$7:$E$380,4,FALSE)</f>
        <v>f</v>
      </c>
      <c r="O1563" s="4">
        <f t="shared" si="106"/>
        <v>0.42873121060656383</v>
      </c>
      <c r="P1563" s="4">
        <f>VLOOKUP(A1563,RESULTS!$A:$M,13,FALSE)</f>
        <v>2</v>
      </c>
      <c r="Q1563" s="4">
        <v>2</v>
      </c>
      <c r="R1563" s="4" t="str">
        <f>IF(VLOOKUP(C1563,rosie!B:J,8,FALSE)=0,"x_x_x_x",VLOOKUP(C1563,rosie!B:J,8,FALSE))</f>
        <v>4_6_6_2023</v>
      </c>
    </row>
    <row r="1564" spans="1:18" x14ac:dyDescent="0.2">
      <c r="A1564" t="s">
        <v>247</v>
      </c>
      <c r="C1564">
        <f t="shared" si="104"/>
        <v>335</v>
      </c>
      <c r="D1564" t="str">
        <f t="shared" si="105"/>
        <v>335 (1)</v>
      </c>
      <c r="E1564">
        <v>9.3119999999999994</v>
      </c>
      <c r="F1564">
        <f t="shared" si="107"/>
        <v>9.31</v>
      </c>
      <c r="G1564">
        <f>IFERROR(VLOOKUP(F1564,'rt.comb'!$A:$B,2,FALSE),F1564)</f>
        <v>9.31</v>
      </c>
      <c r="H1564" t="str">
        <f>IFERROR(VLOOKUP(G1564,compounds!$A:$D,4,FALSE),"")</f>
        <v/>
      </c>
      <c r="I1564">
        <v>721816751</v>
      </c>
      <c r="J1564" s="4">
        <f t="shared" si="103"/>
        <v>69279025</v>
      </c>
      <c r="K1564" s="4">
        <f>VLOOKUP($C1564,rosie!$B$7:$D$380,2,FALSE)</f>
        <v>22.49</v>
      </c>
      <c r="L1564" s="4">
        <f>VLOOKUP(C1564,rosie!$B$7:$F$66,5,FALSE)</f>
        <v>4.3899999999999997</v>
      </c>
      <c r="M1564" s="4">
        <f>VLOOKUP($C1564,rosie!$B$7:$D$380,3,FALSE)</f>
        <v>1</v>
      </c>
      <c r="N1564" s="4" t="str">
        <f>VLOOKUP($C1564,rosie!$B$7:$E$380,4,FALSE)</f>
        <v>f</v>
      </c>
      <c r="O1564" s="4">
        <f t="shared" si="106"/>
        <v>6.9490749048443163</v>
      </c>
      <c r="P1564" s="4">
        <f>VLOOKUP(A1564,RESULTS!$A:$M,13,FALSE)</f>
        <v>2</v>
      </c>
      <c r="Q1564" s="4">
        <v>2</v>
      </c>
      <c r="R1564" s="4" t="str">
        <f>IF(VLOOKUP(C1564,rosie!B:J,8,FALSE)=0,"x_x_x_x",VLOOKUP(C1564,rosie!B:J,8,FALSE))</f>
        <v>4_6_6_2023</v>
      </c>
    </row>
    <row r="1565" spans="1:18" x14ac:dyDescent="0.2">
      <c r="A1565" t="s">
        <v>247</v>
      </c>
      <c r="C1565">
        <f t="shared" si="104"/>
        <v>335</v>
      </c>
      <c r="D1565" t="str">
        <f t="shared" si="105"/>
        <v>335 (1)</v>
      </c>
      <c r="E1565">
        <v>9.9550000000000001</v>
      </c>
      <c r="F1565">
        <f t="shared" si="107"/>
        <v>9.9600000000000009</v>
      </c>
      <c r="G1565">
        <f>IFERROR(VLOOKUP(F1565,'rt.comb'!$A:$B,2,FALSE),F1565)</f>
        <v>9.9600000000000009</v>
      </c>
      <c r="H1565" t="str">
        <f>IFERROR(VLOOKUP(G1565,compounds!$A:$D,4,FALSE),"")</f>
        <v/>
      </c>
      <c r="I1565">
        <v>5187625591</v>
      </c>
      <c r="J1565" s="4">
        <f t="shared" si="103"/>
        <v>69279025</v>
      </c>
      <c r="K1565" s="4">
        <f>VLOOKUP($C1565,rosie!$B$7:$D$380,2,FALSE)</f>
        <v>22.49</v>
      </c>
      <c r="L1565" s="4">
        <f>VLOOKUP(C1565,rosie!$B$7:$F$66,5,FALSE)</f>
        <v>4.3899999999999997</v>
      </c>
      <c r="M1565" s="4">
        <f>VLOOKUP($C1565,rosie!$B$7:$D$380,3,FALSE)</f>
        <v>1</v>
      </c>
      <c r="N1565" s="4" t="str">
        <f>VLOOKUP($C1565,rosie!$B$7:$E$380,4,FALSE)</f>
        <v>f</v>
      </c>
      <c r="O1565" s="4">
        <f t="shared" si="106"/>
        <v>49.942313974016201</v>
      </c>
      <c r="P1565" s="4">
        <f>VLOOKUP(A1565,RESULTS!$A:$M,13,FALSE)</f>
        <v>2</v>
      </c>
      <c r="Q1565" s="4">
        <v>2</v>
      </c>
      <c r="R1565" s="4" t="str">
        <f>IF(VLOOKUP(C1565,rosie!B:J,8,FALSE)=0,"x_x_x_x",VLOOKUP(C1565,rosie!B:J,8,FALSE))</f>
        <v>4_6_6_2023</v>
      </c>
    </row>
    <row r="1566" spans="1:18" x14ac:dyDescent="0.2">
      <c r="A1566" t="s">
        <v>247</v>
      </c>
      <c r="C1566">
        <f t="shared" si="104"/>
        <v>335</v>
      </c>
      <c r="D1566" t="str">
        <f t="shared" si="105"/>
        <v>335 (1)</v>
      </c>
      <c r="E1566">
        <v>10.403</v>
      </c>
      <c r="F1566">
        <f t="shared" si="107"/>
        <v>10.4</v>
      </c>
      <c r="G1566">
        <f>IFERROR(VLOOKUP(F1566,'rt.comb'!$A:$B,2,FALSE),F1566)</f>
        <v>10.4</v>
      </c>
      <c r="H1566" t="str">
        <f>IFERROR(VLOOKUP(G1566,compounds!$A:$D,4,FALSE),"")</f>
        <v/>
      </c>
      <c r="I1566">
        <v>788437774</v>
      </c>
      <c r="J1566" s="4">
        <f t="shared" si="103"/>
        <v>69279025</v>
      </c>
      <c r="K1566" s="4">
        <f>VLOOKUP($C1566,rosie!$B$7:$D$380,2,FALSE)</f>
        <v>22.49</v>
      </c>
      <c r="L1566" s="4">
        <f>VLOOKUP(C1566,rosie!$B$7:$F$66,5,FALSE)</f>
        <v>4.3899999999999997</v>
      </c>
      <c r="M1566" s="4">
        <f>VLOOKUP($C1566,rosie!$B$7:$D$380,3,FALSE)</f>
        <v>1</v>
      </c>
      <c r="N1566" s="4" t="str">
        <f>VLOOKUP($C1566,rosie!$B$7:$E$380,4,FALSE)</f>
        <v>f</v>
      </c>
      <c r="O1566" s="4">
        <f t="shared" si="106"/>
        <v>7.5904488801960701</v>
      </c>
      <c r="P1566" s="4">
        <f>VLOOKUP(A1566,RESULTS!$A:$M,13,FALSE)</f>
        <v>2</v>
      </c>
      <c r="Q1566" s="4">
        <v>2</v>
      </c>
      <c r="R1566" s="4" t="str">
        <f>IF(VLOOKUP(C1566,rosie!B:J,8,FALSE)=0,"x_x_x_x",VLOOKUP(C1566,rosie!B:J,8,FALSE))</f>
        <v>4_6_6_2023</v>
      </c>
    </row>
    <row r="1567" spans="1:18" x14ac:dyDescent="0.2">
      <c r="A1567" t="s">
        <v>247</v>
      </c>
      <c r="C1567">
        <f t="shared" si="104"/>
        <v>335</v>
      </c>
      <c r="D1567" t="str">
        <f t="shared" si="105"/>
        <v>335 (1)</v>
      </c>
      <c r="E1567">
        <v>10.772</v>
      </c>
      <c r="F1567">
        <f t="shared" si="107"/>
        <v>10.77</v>
      </c>
      <c r="G1567">
        <f>IFERROR(VLOOKUP(F1567,'rt.comb'!$A:$B,2,FALSE),F1567)</f>
        <v>10.77</v>
      </c>
      <c r="H1567" t="str">
        <f>IFERROR(VLOOKUP(G1567,compounds!$A:$D,4,FALSE),"")</f>
        <v/>
      </c>
      <c r="I1567">
        <v>151217800</v>
      </c>
      <c r="J1567" s="4">
        <f t="shared" si="103"/>
        <v>69279025</v>
      </c>
      <c r="K1567" s="4">
        <f>VLOOKUP($C1567,rosie!$B$7:$D$380,2,FALSE)</f>
        <v>22.49</v>
      </c>
      <c r="L1567" s="4">
        <f>VLOOKUP(C1567,rosie!$B$7:$F$66,5,FALSE)</f>
        <v>4.3899999999999997</v>
      </c>
      <c r="M1567" s="4">
        <f>VLOOKUP($C1567,rosie!$B$7:$D$380,3,FALSE)</f>
        <v>1</v>
      </c>
      <c r="N1567" s="4" t="str">
        <f>VLOOKUP($C1567,rosie!$B$7:$E$380,4,FALSE)</f>
        <v>f</v>
      </c>
      <c r="O1567" s="4">
        <f t="shared" si="106"/>
        <v>1.455804146537141</v>
      </c>
      <c r="P1567" s="4">
        <f>VLOOKUP(A1567,RESULTS!$A:$M,13,FALSE)</f>
        <v>2</v>
      </c>
      <c r="Q1567" s="4">
        <v>2</v>
      </c>
      <c r="R1567" s="4" t="str">
        <f>IF(VLOOKUP(C1567,rosie!B:J,8,FALSE)=0,"x_x_x_x",VLOOKUP(C1567,rosie!B:J,8,FALSE))</f>
        <v>4_6_6_2023</v>
      </c>
    </row>
    <row r="1568" spans="1:18" x14ac:dyDescent="0.2">
      <c r="A1568" t="s">
        <v>247</v>
      </c>
      <c r="C1568">
        <f t="shared" si="104"/>
        <v>335</v>
      </c>
      <c r="D1568" t="str">
        <f t="shared" si="105"/>
        <v>335 (1)</v>
      </c>
      <c r="E1568">
        <v>11.276999999999999</v>
      </c>
      <c r="F1568">
        <f t="shared" si="107"/>
        <v>11.28</v>
      </c>
      <c r="G1568">
        <f>IFERROR(VLOOKUP(F1568,'rt.comb'!$A:$B,2,FALSE),F1568)</f>
        <v>11.28</v>
      </c>
      <c r="H1568" t="str">
        <f>IFERROR(VLOOKUP(G1568,compounds!$A:$D,4,FALSE),"")</f>
        <v/>
      </c>
      <c r="I1568">
        <v>13859148543</v>
      </c>
      <c r="J1568" s="4">
        <f t="shared" si="103"/>
        <v>69279025</v>
      </c>
      <c r="K1568" s="4">
        <f>VLOOKUP($C1568,rosie!$B$7:$D$380,2,FALSE)</f>
        <v>22.49</v>
      </c>
      <c r="L1568" s="4">
        <f>VLOOKUP(C1568,rosie!$B$7:$F$66,5,FALSE)</f>
        <v>4.3899999999999997</v>
      </c>
      <c r="M1568" s="4">
        <f>VLOOKUP($C1568,rosie!$B$7:$D$380,3,FALSE)</f>
        <v>1</v>
      </c>
      <c r="N1568" s="4" t="str">
        <f>VLOOKUP($C1568,rosie!$B$7:$E$380,4,FALSE)</f>
        <v>f</v>
      </c>
      <c r="O1568" s="4">
        <f t="shared" si="106"/>
        <v>133.42480790206957</v>
      </c>
      <c r="P1568" s="4">
        <f>VLOOKUP(A1568,RESULTS!$A:$M,13,FALSE)</f>
        <v>2</v>
      </c>
      <c r="Q1568" s="4">
        <v>2</v>
      </c>
      <c r="R1568" s="4" t="str">
        <f>IF(VLOOKUP(C1568,rosie!B:J,8,FALSE)=0,"x_x_x_x",VLOOKUP(C1568,rosie!B:J,8,FALSE))</f>
        <v>4_6_6_2023</v>
      </c>
    </row>
    <row r="1569" spans="1:18" x14ac:dyDescent="0.2">
      <c r="A1569" t="s">
        <v>247</v>
      </c>
      <c r="C1569">
        <f t="shared" si="104"/>
        <v>335</v>
      </c>
      <c r="D1569" t="str">
        <f t="shared" si="105"/>
        <v>335 (1)</v>
      </c>
      <c r="E1569">
        <v>11.467000000000001</v>
      </c>
      <c r="F1569">
        <f t="shared" si="107"/>
        <v>11.47</v>
      </c>
      <c r="G1569">
        <f>IFERROR(VLOOKUP(F1569,'rt.comb'!$A:$B,2,FALSE),F1569)</f>
        <v>11.47</v>
      </c>
      <c r="H1569" t="str">
        <f>IFERROR(VLOOKUP(G1569,compounds!$A:$D,4,FALSE),"")</f>
        <v/>
      </c>
      <c r="I1569">
        <v>1504702912</v>
      </c>
      <c r="J1569" s="4">
        <f t="shared" si="103"/>
        <v>69279025</v>
      </c>
      <c r="K1569" s="4">
        <f>VLOOKUP($C1569,rosie!$B$7:$D$380,2,FALSE)</f>
        <v>22.49</v>
      </c>
      <c r="L1569" s="4">
        <f>VLOOKUP(C1569,rosie!$B$7:$F$66,5,FALSE)</f>
        <v>4.3899999999999997</v>
      </c>
      <c r="M1569" s="4">
        <f>VLOOKUP($C1569,rosie!$B$7:$D$380,3,FALSE)</f>
        <v>1</v>
      </c>
      <c r="N1569" s="4" t="str">
        <f>VLOOKUP($C1569,rosie!$B$7:$E$380,4,FALSE)</f>
        <v>f</v>
      </c>
      <c r="O1569" s="4">
        <f t="shared" si="106"/>
        <v>14.486077291139738</v>
      </c>
      <c r="P1569" s="4">
        <f>VLOOKUP(A1569,RESULTS!$A:$M,13,FALSE)</f>
        <v>2</v>
      </c>
      <c r="Q1569" s="4">
        <v>2</v>
      </c>
      <c r="R1569" s="4" t="str">
        <f>IF(VLOOKUP(C1569,rosie!B:J,8,FALSE)=0,"x_x_x_x",VLOOKUP(C1569,rosie!B:J,8,FALSE))</f>
        <v>4_6_6_2023</v>
      </c>
    </row>
    <row r="1570" spans="1:18" x14ac:dyDescent="0.2">
      <c r="A1570" t="s">
        <v>247</v>
      </c>
      <c r="C1570">
        <f t="shared" si="104"/>
        <v>335</v>
      </c>
      <c r="D1570" t="str">
        <f t="shared" si="105"/>
        <v>335 (1)</v>
      </c>
      <c r="E1570">
        <v>11.802</v>
      </c>
      <c r="F1570">
        <f t="shared" si="107"/>
        <v>11.8</v>
      </c>
      <c r="G1570">
        <f>IFERROR(VLOOKUP(F1570,'rt.comb'!$A:$B,2,FALSE),F1570)</f>
        <v>11.8</v>
      </c>
      <c r="H1570" t="str">
        <f>IFERROR(VLOOKUP(G1570,compounds!$A:$D,4,FALSE),"")</f>
        <v/>
      </c>
      <c r="I1570">
        <v>3352474740</v>
      </c>
      <c r="J1570" s="4">
        <f t="shared" si="103"/>
        <v>69279025</v>
      </c>
      <c r="K1570" s="4">
        <f>VLOOKUP($C1570,rosie!$B$7:$D$380,2,FALSE)</f>
        <v>22.49</v>
      </c>
      <c r="L1570" s="4">
        <f>VLOOKUP(C1570,rosie!$B$7:$F$66,5,FALSE)</f>
        <v>4.3899999999999997</v>
      </c>
      <c r="M1570" s="4">
        <f>VLOOKUP($C1570,rosie!$B$7:$D$380,3,FALSE)</f>
        <v>1</v>
      </c>
      <c r="N1570" s="4" t="str">
        <f>VLOOKUP($C1570,rosie!$B$7:$E$380,4,FALSE)</f>
        <v>f</v>
      </c>
      <c r="O1570" s="4">
        <f t="shared" si="106"/>
        <v>32.274947973406725</v>
      </c>
      <c r="P1570" s="4">
        <f>VLOOKUP(A1570,RESULTS!$A:$M,13,FALSE)</f>
        <v>2</v>
      </c>
      <c r="Q1570" s="4">
        <v>2</v>
      </c>
      <c r="R1570" s="4" t="str">
        <f>IF(VLOOKUP(C1570,rosie!B:J,8,FALSE)=0,"x_x_x_x",VLOOKUP(C1570,rosie!B:J,8,FALSE))</f>
        <v>4_6_6_2023</v>
      </c>
    </row>
    <row r="1571" spans="1:18" x14ac:dyDescent="0.2">
      <c r="A1571" t="s">
        <v>247</v>
      </c>
      <c r="C1571">
        <f t="shared" si="104"/>
        <v>335</v>
      </c>
      <c r="D1571" t="str">
        <f t="shared" si="105"/>
        <v>335 (1)</v>
      </c>
      <c r="E1571">
        <v>12.085000000000001</v>
      </c>
      <c r="F1571">
        <f t="shared" si="107"/>
        <v>12.09</v>
      </c>
      <c r="G1571">
        <f>IFERROR(VLOOKUP(F1571,'rt.comb'!$A:$B,2,FALSE),F1571)</f>
        <v>12.09</v>
      </c>
      <c r="H1571" t="str">
        <f>IFERROR(VLOOKUP(G1571,compounds!$A:$D,4,FALSE),"")</f>
        <v/>
      </c>
      <c r="I1571">
        <v>148747453</v>
      </c>
      <c r="J1571" s="4">
        <f t="shared" si="103"/>
        <v>69279025</v>
      </c>
      <c r="K1571" s="4">
        <f>VLOOKUP($C1571,rosie!$B$7:$D$380,2,FALSE)</f>
        <v>22.49</v>
      </c>
      <c r="L1571" s="4">
        <f>VLOOKUP(C1571,rosie!$B$7:$F$66,5,FALSE)</f>
        <v>4.3899999999999997</v>
      </c>
      <c r="M1571" s="4">
        <f>VLOOKUP($C1571,rosie!$B$7:$D$380,3,FALSE)</f>
        <v>1</v>
      </c>
      <c r="N1571" s="4" t="str">
        <f>VLOOKUP($C1571,rosie!$B$7:$E$380,4,FALSE)</f>
        <v>f</v>
      </c>
      <c r="O1571" s="4">
        <f t="shared" si="106"/>
        <v>1.4320216195728181</v>
      </c>
      <c r="P1571" s="4">
        <f>VLOOKUP(A1571,RESULTS!$A:$M,13,FALSE)</f>
        <v>2</v>
      </c>
      <c r="Q1571" s="4">
        <v>2</v>
      </c>
      <c r="R1571" s="4" t="str">
        <f>IF(VLOOKUP(C1571,rosie!B:J,8,FALSE)=0,"x_x_x_x",VLOOKUP(C1571,rosie!B:J,8,FALSE))</f>
        <v>4_6_6_2023</v>
      </c>
    </row>
    <row r="1572" spans="1:18" x14ac:dyDescent="0.2">
      <c r="A1572" t="s">
        <v>247</v>
      </c>
      <c r="C1572">
        <f t="shared" si="104"/>
        <v>335</v>
      </c>
      <c r="D1572" t="str">
        <f t="shared" si="105"/>
        <v>335 (1)</v>
      </c>
      <c r="E1572">
        <v>12.324999999999999</v>
      </c>
      <c r="F1572">
        <f t="shared" si="107"/>
        <v>12.33</v>
      </c>
      <c r="G1572">
        <f>IFERROR(VLOOKUP(F1572,'rt.comb'!$A:$B,2,FALSE),F1572)</f>
        <v>12.33</v>
      </c>
      <c r="H1572" t="str">
        <f>IFERROR(VLOOKUP(G1572,compounds!$A:$D,4,FALSE),"")</f>
        <v/>
      </c>
      <c r="I1572">
        <v>36185391</v>
      </c>
      <c r="J1572" s="4">
        <f t="shared" si="103"/>
        <v>69279025</v>
      </c>
      <c r="K1572" s="4">
        <f>VLOOKUP($C1572,rosie!$B$7:$D$380,2,FALSE)</f>
        <v>22.49</v>
      </c>
      <c r="L1572" s="4">
        <f>VLOOKUP(C1572,rosie!$B$7:$F$66,5,FALSE)</f>
        <v>4.3899999999999997</v>
      </c>
      <c r="M1572" s="4">
        <f>VLOOKUP($C1572,rosie!$B$7:$D$380,3,FALSE)</f>
        <v>1</v>
      </c>
      <c r="N1572" s="4" t="str">
        <f>VLOOKUP($C1572,rosie!$B$7:$E$380,4,FALSE)</f>
        <v>f</v>
      </c>
      <c r="O1572" s="4">
        <f t="shared" si="106"/>
        <v>0.3483640303050814</v>
      </c>
      <c r="P1572" s="4">
        <f>VLOOKUP(A1572,RESULTS!$A:$M,13,FALSE)</f>
        <v>2</v>
      </c>
      <c r="Q1572" s="4">
        <v>2</v>
      </c>
      <c r="R1572" s="4" t="str">
        <f>IF(VLOOKUP(C1572,rosie!B:J,8,FALSE)=0,"x_x_x_x",VLOOKUP(C1572,rosie!B:J,8,FALSE))</f>
        <v>4_6_6_2023</v>
      </c>
    </row>
    <row r="1573" spans="1:18" x14ac:dyDescent="0.2">
      <c r="A1573" t="s">
        <v>247</v>
      </c>
      <c r="C1573">
        <f t="shared" si="104"/>
        <v>335</v>
      </c>
      <c r="D1573" t="str">
        <f t="shared" si="105"/>
        <v>335 (1)</v>
      </c>
      <c r="E1573">
        <v>13.006</v>
      </c>
      <c r="F1573">
        <f t="shared" si="107"/>
        <v>13.01</v>
      </c>
      <c r="G1573">
        <f>IFERROR(VLOOKUP(F1573,'rt.comb'!$A:$B,2,FALSE),F1573)</f>
        <v>13.01</v>
      </c>
      <c r="H1573" t="str">
        <f>IFERROR(VLOOKUP(G1573,compounds!$A:$D,4,FALSE),"")</f>
        <v/>
      </c>
      <c r="I1573">
        <v>439170949</v>
      </c>
      <c r="J1573" s="4">
        <f t="shared" si="103"/>
        <v>69279025</v>
      </c>
      <c r="K1573" s="4">
        <f>VLOOKUP($C1573,rosie!$B$7:$D$380,2,FALSE)</f>
        <v>22.49</v>
      </c>
      <c r="L1573" s="4">
        <f>VLOOKUP(C1573,rosie!$B$7:$F$66,5,FALSE)</f>
        <v>4.3899999999999997</v>
      </c>
      <c r="M1573" s="4">
        <f>VLOOKUP($C1573,rosie!$B$7:$D$380,3,FALSE)</f>
        <v>1</v>
      </c>
      <c r="N1573" s="4" t="str">
        <f>VLOOKUP($C1573,rosie!$B$7:$E$380,4,FALSE)</f>
        <v>f</v>
      </c>
      <c r="O1573" s="4">
        <f t="shared" si="106"/>
        <v>4.227986973708461</v>
      </c>
      <c r="P1573" s="4">
        <f>VLOOKUP(A1573,RESULTS!$A:$M,13,FALSE)</f>
        <v>2</v>
      </c>
      <c r="Q1573" s="4">
        <v>2</v>
      </c>
      <c r="R1573" s="4" t="str">
        <f>IF(VLOOKUP(C1573,rosie!B:J,8,FALSE)=0,"x_x_x_x",VLOOKUP(C1573,rosie!B:J,8,FALSE))</f>
        <v>4_6_6_2023</v>
      </c>
    </row>
    <row r="1574" spans="1:18" x14ac:dyDescent="0.2">
      <c r="A1574" t="s">
        <v>247</v>
      </c>
      <c r="C1574">
        <f t="shared" si="104"/>
        <v>335</v>
      </c>
      <c r="D1574" t="str">
        <f t="shared" si="105"/>
        <v>335 (1)</v>
      </c>
      <c r="E1574">
        <v>13.282</v>
      </c>
      <c r="F1574">
        <f t="shared" si="107"/>
        <v>13.28</v>
      </c>
      <c r="G1574">
        <f>IFERROR(VLOOKUP(F1574,'rt.comb'!$A:$B,2,FALSE),F1574)</f>
        <v>13.28</v>
      </c>
      <c r="H1574" t="str">
        <f>IFERROR(VLOOKUP(G1574,compounds!$A:$D,4,FALSE),"")</f>
        <v/>
      </c>
      <c r="I1574">
        <v>126625642</v>
      </c>
      <c r="J1574" s="4">
        <f t="shared" si="103"/>
        <v>69279025</v>
      </c>
      <c r="K1574" s="4">
        <f>VLOOKUP($C1574,rosie!$B$7:$D$380,2,FALSE)</f>
        <v>22.49</v>
      </c>
      <c r="L1574" s="4">
        <f>VLOOKUP(C1574,rosie!$B$7:$F$66,5,FALSE)</f>
        <v>4.3899999999999997</v>
      </c>
      <c r="M1574" s="4">
        <f>VLOOKUP($C1574,rosie!$B$7:$D$380,3,FALSE)</f>
        <v>1</v>
      </c>
      <c r="N1574" s="4" t="str">
        <f>VLOOKUP($C1574,rosie!$B$7:$E$380,4,FALSE)</f>
        <v>f</v>
      </c>
      <c r="O1574" s="4">
        <f t="shared" si="106"/>
        <v>1.2190504998851164</v>
      </c>
      <c r="P1574" s="4">
        <f>VLOOKUP(A1574,RESULTS!$A:$M,13,FALSE)</f>
        <v>2</v>
      </c>
      <c r="Q1574" s="4">
        <v>2</v>
      </c>
      <c r="R1574" s="4" t="str">
        <f>IF(VLOOKUP(C1574,rosie!B:J,8,FALSE)=0,"x_x_x_x",VLOOKUP(C1574,rosie!B:J,8,FALSE))</f>
        <v>4_6_6_2023</v>
      </c>
    </row>
    <row r="1575" spans="1:18" x14ac:dyDescent="0.2">
      <c r="A1575" t="s">
        <v>247</v>
      </c>
      <c r="C1575">
        <f t="shared" si="104"/>
        <v>335</v>
      </c>
      <c r="D1575" t="str">
        <f t="shared" si="105"/>
        <v>335 (1)</v>
      </c>
      <c r="E1575">
        <v>13.521000000000001</v>
      </c>
      <c r="F1575">
        <f t="shared" si="107"/>
        <v>13.52</v>
      </c>
      <c r="G1575">
        <f>IFERROR(VLOOKUP(F1575,'rt.comb'!$A:$B,2,FALSE),F1575)</f>
        <v>13.51</v>
      </c>
      <c r="H1575" t="str">
        <f>IFERROR(VLOOKUP(G1575,compounds!$A:$D,4,FALSE),"")</f>
        <v>nonanal</v>
      </c>
      <c r="I1575">
        <v>120440935</v>
      </c>
      <c r="J1575" s="4">
        <f t="shared" si="103"/>
        <v>69279025</v>
      </c>
      <c r="K1575" s="4">
        <f>VLOOKUP($C1575,rosie!$B$7:$D$380,2,FALSE)</f>
        <v>22.49</v>
      </c>
      <c r="L1575" s="4">
        <f>VLOOKUP(C1575,rosie!$B$7:$F$66,5,FALSE)</f>
        <v>4.3899999999999997</v>
      </c>
      <c r="M1575" s="4">
        <f>VLOOKUP($C1575,rosie!$B$7:$D$380,3,FALSE)</f>
        <v>1</v>
      </c>
      <c r="N1575" s="4" t="str">
        <f>VLOOKUP($C1575,rosie!$B$7:$E$380,4,FALSE)</f>
        <v>f</v>
      </c>
      <c r="O1575" s="4">
        <f t="shared" si="106"/>
        <v>1.1595090828315864</v>
      </c>
      <c r="P1575" s="4">
        <f>VLOOKUP(A1575,RESULTS!$A:$M,13,FALSE)</f>
        <v>2</v>
      </c>
      <c r="Q1575" s="4">
        <v>2</v>
      </c>
      <c r="R1575" s="4" t="str">
        <f>IF(VLOOKUP(C1575,rosie!B:J,8,FALSE)=0,"x_x_x_x",VLOOKUP(C1575,rosie!B:J,8,FALSE))</f>
        <v>4_6_6_2023</v>
      </c>
    </row>
    <row r="1576" spans="1:18" x14ac:dyDescent="0.2">
      <c r="A1576" t="s">
        <v>247</v>
      </c>
      <c r="C1576">
        <f t="shared" si="104"/>
        <v>335</v>
      </c>
      <c r="D1576" t="str">
        <f t="shared" si="105"/>
        <v>335 (1)</v>
      </c>
      <c r="E1576">
        <v>13.901</v>
      </c>
      <c r="F1576">
        <f t="shared" si="107"/>
        <v>13.9</v>
      </c>
      <c r="G1576">
        <f>IFERROR(VLOOKUP(F1576,'rt.comb'!$A:$B,2,FALSE),F1576)</f>
        <v>13.89</v>
      </c>
      <c r="H1576" t="str">
        <f>IFERROR(VLOOKUP(G1576,compounds!$A:$D,4,FALSE),"")</f>
        <v>edimethylnonatriene</v>
      </c>
      <c r="I1576">
        <v>1161846846</v>
      </c>
      <c r="J1576" s="4">
        <f t="shared" si="103"/>
        <v>69279025</v>
      </c>
      <c r="K1576" s="4">
        <f>VLOOKUP($C1576,rosie!$B$7:$D$380,2,FALSE)</f>
        <v>22.49</v>
      </c>
      <c r="L1576" s="4">
        <f>VLOOKUP(C1576,rosie!$B$7:$F$66,5,FALSE)</f>
        <v>4.3899999999999997</v>
      </c>
      <c r="M1576" s="4">
        <f>VLOOKUP($C1576,rosie!$B$7:$D$380,3,FALSE)</f>
        <v>1</v>
      </c>
      <c r="N1576" s="4" t="str">
        <f>VLOOKUP($C1576,rosie!$B$7:$E$380,4,FALSE)</f>
        <v>f</v>
      </c>
      <c r="O1576" s="4">
        <f t="shared" si="106"/>
        <v>11.185333049732895</v>
      </c>
      <c r="P1576" s="4">
        <f>VLOOKUP(A1576,RESULTS!$A:$M,13,FALSE)</f>
        <v>2</v>
      </c>
      <c r="Q1576" s="4">
        <v>2</v>
      </c>
      <c r="R1576" s="4" t="str">
        <f>IF(VLOOKUP(C1576,rosie!B:J,8,FALSE)=0,"x_x_x_x",VLOOKUP(C1576,rosie!B:J,8,FALSE))</f>
        <v>4_6_6_2023</v>
      </c>
    </row>
    <row r="1577" spans="1:18" x14ac:dyDescent="0.2">
      <c r="A1577" t="s">
        <v>247</v>
      </c>
      <c r="C1577">
        <f t="shared" si="104"/>
        <v>335</v>
      </c>
      <c r="D1577" t="str">
        <f t="shared" si="105"/>
        <v>335 (1)</v>
      </c>
      <c r="E1577">
        <v>14.287000000000001</v>
      </c>
      <c r="F1577">
        <f t="shared" si="107"/>
        <v>14.29</v>
      </c>
      <c r="G1577">
        <f>IFERROR(VLOOKUP(F1577,'rt.comb'!$A:$B,2,FALSE),F1577)</f>
        <v>14.29</v>
      </c>
      <c r="H1577" t="str">
        <f>IFERROR(VLOOKUP(G1577,compounds!$A:$D,4,FALSE),"")</f>
        <v/>
      </c>
      <c r="I1577">
        <v>438734296</v>
      </c>
      <c r="J1577" s="4">
        <f t="shared" si="103"/>
        <v>69279025</v>
      </c>
      <c r="K1577" s="4">
        <f>VLOOKUP($C1577,rosie!$B$7:$D$380,2,FALSE)</f>
        <v>22.49</v>
      </c>
      <c r="L1577" s="4">
        <f>VLOOKUP(C1577,rosie!$B$7:$F$66,5,FALSE)</f>
        <v>4.3899999999999997</v>
      </c>
      <c r="M1577" s="4">
        <f>VLOOKUP($C1577,rosie!$B$7:$D$380,3,FALSE)</f>
        <v>1</v>
      </c>
      <c r="N1577" s="4" t="str">
        <f>VLOOKUP($C1577,rosie!$B$7:$E$380,4,FALSE)</f>
        <v>f</v>
      </c>
      <c r="O1577" s="4">
        <f t="shared" si="106"/>
        <v>4.2237832275357361</v>
      </c>
      <c r="P1577" s="4">
        <f>VLOOKUP(A1577,RESULTS!$A:$M,13,FALSE)</f>
        <v>2</v>
      </c>
      <c r="Q1577" s="4">
        <v>2</v>
      </c>
      <c r="R1577" s="4" t="str">
        <f>IF(VLOOKUP(C1577,rosie!B:J,8,FALSE)=0,"x_x_x_x",VLOOKUP(C1577,rosie!B:J,8,FALSE))</f>
        <v>4_6_6_2023</v>
      </c>
    </row>
    <row r="1578" spans="1:18" x14ac:dyDescent="0.2">
      <c r="A1578" t="s">
        <v>247</v>
      </c>
      <c r="C1578">
        <f t="shared" si="104"/>
        <v>335</v>
      </c>
      <c r="D1578" t="str">
        <f t="shared" si="105"/>
        <v>335 (1)</v>
      </c>
      <c r="E1578">
        <v>14.388</v>
      </c>
      <c r="F1578">
        <f t="shared" si="107"/>
        <v>14.39</v>
      </c>
      <c r="G1578">
        <f>IFERROR(VLOOKUP(F1578,'rt.comb'!$A:$B,2,FALSE),F1578)</f>
        <v>14.39</v>
      </c>
      <c r="H1578" t="str">
        <f>IFERROR(VLOOKUP(G1578,compounds!$A:$D,4,FALSE),"")</f>
        <v/>
      </c>
      <c r="I1578">
        <v>191119225</v>
      </c>
      <c r="J1578" s="4">
        <f t="shared" si="103"/>
        <v>69279025</v>
      </c>
      <c r="K1578" s="4">
        <f>VLOOKUP($C1578,rosie!$B$7:$D$380,2,FALSE)</f>
        <v>22.49</v>
      </c>
      <c r="L1578" s="4">
        <f>VLOOKUP(C1578,rosie!$B$7:$F$66,5,FALSE)</f>
        <v>4.3899999999999997</v>
      </c>
      <c r="M1578" s="4">
        <f>VLOOKUP($C1578,rosie!$B$7:$D$380,3,FALSE)</f>
        <v>1</v>
      </c>
      <c r="N1578" s="4" t="str">
        <f>VLOOKUP($C1578,rosie!$B$7:$E$380,4,FALSE)</f>
        <v>f</v>
      </c>
      <c r="O1578" s="4">
        <f t="shared" si="106"/>
        <v>1.8399431828658057</v>
      </c>
      <c r="P1578" s="4">
        <f>VLOOKUP(A1578,RESULTS!$A:$M,13,FALSE)</f>
        <v>2</v>
      </c>
      <c r="Q1578" s="4">
        <v>2</v>
      </c>
      <c r="R1578" s="4" t="str">
        <f>IF(VLOOKUP(C1578,rosie!B:J,8,FALSE)=0,"x_x_x_x",VLOOKUP(C1578,rosie!B:J,8,FALSE))</f>
        <v>4_6_6_2023</v>
      </c>
    </row>
    <row r="1579" spans="1:18" x14ac:dyDescent="0.2">
      <c r="A1579" t="s">
        <v>247</v>
      </c>
      <c r="C1579">
        <f t="shared" si="104"/>
        <v>335</v>
      </c>
      <c r="D1579" t="str">
        <f t="shared" si="105"/>
        <v>335 (1)</v>
      </c>
      <c r="E1579">
        <v>14.532</v>
      </c>
      <c r="F1579">
        <f t="shared" si="107"/>
        <v>14.53</v>
      </c>
      <c r="G1579">
        <f>IFERROR(VLOOKUP(F1579,'rt.comb'!$A:$B,2,FALSE),F1579)</f>
        <v>14.53</v>
      </c>
      <c r="H1579" t="str">
        <f>IFERROR(VLOOKUP(G1579,compounds!$A:$D,4,FALSE),"")</f>
        <v/>
      </c>
      <c r="I1579">
        <v>35599296</v>
      </c>
      <c r="J1579" s="4">
        <f t="shared" si="103"/>
        <v>69279025</v>
      </c>
      <c r="K1579" s="4">
        <f>VLOOKUP($C1579,rosie!$B$7:$D$380,2,FALSE)</f>
        <v>22.49</v>
      </c>
      <c r="L1579" s="4">
        <f>VLOOKUP(C1579,rosie!$B$7:$F$66,5,FALSE)</f>
        <v>4.3899999999999997</v>
      </c>
      <c r="M1579" s="4">
        <f>VLOOKUP($C1579,rosie!$B$7:$D$380,3,FALSE)</f>
        <v>1</v>
      </c>
      <c r="N1579" s="4" t="str">
        <f>VLOOKUP($C1579,rosie!$B$7:$E$380,4,FALSE)</f>
        <v>f</v>
      </c>
      <c r="O1579" s="4">
        <f t="shared" si="106"/>
        <v>0.34272157596925135</v>
      </c>
      <c r="P1579" s="4">
        <f>VLOOKUP(A1579,RESULTS!$A:$M,13,FALSE)</f>
        <v>2</v>
      </c>
      <c r="Q1579" s="4">
        <v>2</v>
      </c>
      <c r="R1579" s="4" t="str">
        <f>IF(VLOOKUP(C1579,rosie!B:J,8,FALSE)=0,"x_x_x_x",VLOOKUP(C1579,rosie!B:J,8,FALSE))</f>
        <v>4_6_6_2023</v>
      </c>
    </row>
    <row r="1580" spans="1:18" x14ac:dyDescent="0.2">
      <c r="A1580" t="s">
        <v>247</v>
      </c>
      <c r="C1580">
        <f t="shared" si="104"/>
        <v>335</v>
      </c>
      <c r="D1580" t="str">
        <f t="shared" si="105"/>
        <v>335 (1)</v>
      </c>
      <c r="E1580">
        <v>14.641</v>
      </c>
      <c r="F1580">
        <f t="shared" si="107"/>
        <v>14.64</v>
      </c>
      <c r="G1580">
        <f>IFERROR(VLOOKUP(F1580,'rt.comb'!$A:$B,2,FALSE),F1580)</f>
        <v>14.64</v>
      </c>
      <c r="H1580" t="str">
        <f>IFERROR(VLOOKUP(G1580,compounds!$A:$D,4,FALSE),"")</f>
        <v/>
      </c>
      <c r="I1580">
        <v>47169841</v>
      </c>
      <c r="J1580" s="4">
        <f t="shared" si="103"/>
        <v>69279025</v>
      </c>
      <c r="K1580" s="4">
        <f>VLOOKUP($C1580,rosie!$B$7:$D$380,2,FALSE)</f>
        <v>22.49</v>
      </c>
      <c r="L1580" s="4">
        <f>VLOOKUP(C1580,rosie!$B$7:$F$66,5,FALSE)</f>
        <v>4.3899999999999997</v>
      </c>
      <c r="M1580" s="4">
        <f>VLOOKUP($C1580,rosie!$B$7:$D$380,3,FALSE)</f>
        <v>1</v>
      </c>
      <c r="N1580" s="4" t="str">
        <f>VLOOKUP($C1580,rosie!$B$7:$E$380,4,FALSE)</f>
        <v>f</v>
      </c>
      <c r="O1580" s="4">
        <f t="shared" si="106"/>
        <v>0.45411353768734664</v>
      </c>
      <c r="P1580" s="4">
        <f>VLOOKUP(A1580,RESULTS!$A:$M,13,FALSE)</f>
        <v>2</v>
      </c>
      <c r="Q1580" s="4">
        <v>2</v>
      </c>
      <c r="R1580" s="4" t="str">
        <f>IF(VLOOKUP(C1580,rosie!B:J,8,FALSE)=0,"x_x_x_x",VLOOKUP(C1580,rosie!B:J,8,FALSE))</f>
        <v>4_6_6_2023</v>
      </c>
    </row>
    <row r="1581" spans="1:18" x14ac:dyDescent="0.2">
      <c r="A1581" t="s">
        <v>247</v>
      </c>
      <c r="C1581">
        <f t="shared" si="104"/>
        <v>335</v>
      </c>
      <c r="D1581" t="str">
        <f t="shared" si="105"/>
        <v>335 (1)</v>
      </c>
      <c r="E1581">
        <v>14.961</v>
      </c>
      <c r="F1581">
        <f t="shared" si="107"/>
        <v>14.96</v>
      </c>
      <c r="G1581">
        <f>IFERROR(VLOOKUP(F1581,'rt.comb'!$A:$B,2,FALSE),F1581)</f>
        <v>14.95</v>
      </c>
      <c r="H1581" t="str">
        <f>IFERROR(VLOOKUP(G1581,compounds!$A:$D,4,FALSE),"")</f>
        <v>benzene</v>
      </c>
      <c r="I1581">
        <v>871952263</v>
      </c>
      <c r="J1581" s="4">
        <f t="shared" si="103"/>
        <v>69279025</v>
      </c>
      <c r="K1581" s="4">
        <f>VLOOKUP($C1581,rosie!$B$7:$D$380,2,FALSE)</f>
        <v>22.49</v>
      </c>
      <c r="L1581" s="4">
        <f>VLOOKUP(C1581,rosie!$B$7:$F$66,5,FALSE)</f>
        <v>4.3899999999999997</v>
      </c>
      <c r="M1581" s="4">
        <f>VLOOKUP($C1581,rosie!$B$7:$D$380,3,FALSE)</f>
        <v>1</v>
      </c>
      <c r="N1581" s="4" t="str">
        <f>VLOOKUP($C1581,rosie!$B$7:$E$380,4,FALSE)</f>
        <v>f</v>
      </c>
      <c r="O1581" s="4">
        <f t="shared" si="106"/>
        <v>8.3944596473288442</v>
      </c>
      <c r="P1581" s="4">
        <f>VLOOKUP(A1581,RESULTS!$A:$M,13,FALSE)</f>
        <v>2</v>
      </c>
      <c r="Q1581" s="4">
        <v>2</v>
      </c>
      <c r="R1581" s="4" t="str">
        <f>IF(VLOOKUP(C1581,rosie!B:J,8,FALSE)=0,"x_x_x_x",VLOOKUP(C1581,rosie!B:J,8,FALSE))</f>
        <v>4_6_6_2023</v>
      </c>
    </row>
    <row r="1582" spans="1:18" x14ac:dyDescent="0.2">
      <c r="A1582" t="s">
        <v>247</v>
      </c>
      <c r="C1582">
        <f t="shared" si="104"/>
        <v>335</v>
      </c>
      <c r="D1582" t="str">
        <f t="shared" si="105"/>
        <v>335 (1)</v>
      </c>
      <c r="E1582">
        <v>15.212999999999999</v>
      </c>
      <c r="F1582">
        <f t="shared" si="107"/>
        <v>15.21</v>
      </c>
      <c r="G1582">
        <f>IFERROR(VLOOKUP(F1582,'rt.comb'!$A:$B,2,FALSE),F1582)</f>
        <v>15.21</v>
      </c>
      <c r="H1582" t="str">
        <f>IFERROR(VLOOKUP(G1582,compounds!$A:$D,4,FALSE),"")</f>
        <v/>
      </c>
      <c r="I1582">
        <v>60004093</v>
      </c>
      <c r="J1582" s="4">
        <f t="shared" si="103"/>
        <v>69279025</v>
      </c>
      <c r="K1582" s="4">
        <f>VLOOKUP($C1582,rosie!$B$7:$D$380,2,FALSE)</f>
        <v>22.49</v>
      </c>
      <c r="L1582" s="4">
        <f>VLOOKUP(C1582,rosie!$B$7:$F$66,5,FALSE)</f>
        <v>4.3899999999999997</v>
      </c>
      <c r="M1582" s="4">
        <f>VLOOKUP($C1582,rosie!$B$7:$D$380,3,FALSE)</f>
        <v>1</v>
      </c>
      <c r="N1582" s="4" t="str">
        <f>VLOOKUP($C1582,rosie!$B$7:$E$380,4,FALSE)</f>
        <v>f</v>
      </c>
      <c r="O1582" s="4">
        <f t="shared" si="106"/>
        <v>0.57767146062566865</v>
      </c>
      <c r="P1582" s="4">
        <f>VLOOKUP(A1582,RESULTS!$A:$M,13,FALSE)</f>
        <v>2</v>
      </c>
      <c r="Q1582" s="4">
        <v>2</v>
      </c>
      <c r="R1582" s="4" t="str">
        <f>IF(VLOOKUP(C1582,rosie!B:J,8,FALSE)=0,"x_x_x_x",VLOOKUP(C1582,rosie!B:J,8,FALSE))</f>
        <v>4_6_6_2023</v>
      </c>
    </row>
    <row r="1583" spans="1:18" x14ac:dyDescent="0.2">
      <c r="A1583" t="s">
        <v>247</v>
      </c>
      <c r="C1583">
        <f t="shared" si="104"/>
        <v>335</v>
      </c>
      <c r="D1583" t="str">
        <f t="shared" si="105"/>
        <v>335 (1)</v>
      </c>
      <c r="E1583">
        <v>15.712</v>
      </c>
      <c r="F1583">
        <f t="shared" si="107"/>
        <v>15.71</v>
      </c>
      <c r="G1583">
        <f>IFERROR(VLOOKUP(F1583,'rt.comb'!$A:$B,2,FALSE),F1583)</f>
        <v>15.71</v>
      </c>
      <c r="H1583" t="str">
        <f>IFERROR(VLOOKUP(G1583,compounds!$A:$D,4,FALSE),"")</f>
        <v/>
      </c>
      <c r="I1583">
        <v>56238209</v>
      </c>
      <c r="J1583" s="4">
        <f t="shared" si="103"/>
        <v>69279025</v>
      </c>
      <c r="K1583" s="4">
        <f>VLOOKUP($C1583,rosie!$B$7:$D$380,2,FALSE)</f>
        <v>22.49</v>
      </c>
      <c r="L1583" s="4">
        <f>VLOOKUP(C1583,rosie!$B$7:$F$66,5,FALSE)</f>
        <v>4.3899999999999997</v>
      </c>
      <c r="M1583" s="4">
        <f>VLOOKUP($C1583,rosie!$B$7:$D$380,3,FALSE)</f>
        <v>1</v>
      </c>
      <c r="N1583" s="4" t="str">
        <f>VLOOKUP($C1583,rosie!$B$7:$E$380,4,FALSE)</f>
        <v>f</v>
      </c>
      <c r="O1583" s="4">
        <f t="shared" si="106"/>
        <v>0.54141653863514982</v>
      </c>
      <c r="P1583" s="4">
        <f>VLOOKUP(A1583,RESULTS!$A:$M,13,FALSE)</f>
        <v>2</v>
      </c>
      <c r="Q1583" s="4">
        <v>2</v>
      </c>
      <c r="R1583" s="4" t="str">
        <f>IF(VLOOKUP(C1583,rosie!B:J,8,FALSE)=0,"x_x_x_x",VLOOKUP(C1583,rosie!B:J,8,FALSE))</f>
        <v>4_6_6_2023</v>
      </c>
    </row>
    <row r="1584" spans="1:18" x14ac:dyDescent="0.2">
      <c r="A1584" t="s">
        <v>247</v>
      </c>
      <c r="C1584">
        <f t="shared" si="104"/>
        <v>335</v>
      </c>
      <c r="D1584" t="str">
        <f t="shared" si="105"/>
        <v>335 (1)</v>
      </c>
      <c r="E1584">
        <v>16.218</v>
      </c>
      <c r="F1584">
        <f t="shared" si="107"/>
        <v>16.22</v>
      </c>
      <c r="G1584">
        <f>IFERROR(VLOOKUP(F1584,'rt.comb'!$A:$B,2,FALSE),F1584)</f>
        <v>16.21</v>
      </c>
      <c r="H1584" t="str">
        <f>IFERROR(VLOOKUP(G1584,compounds!$A:$D,4,FALSE),"")</f>
        <v>methylsalicylate</v>
      </c>
      <c r="I1584">
        <v>128636488</v>
      </c>
      <c r="J1584" s="4">
        <f t="shared" si="103"/>
        <v>69279025</v>
      </c>
      <c r="K1584" s="4">
        <f>VLOOKUP($C1584,rosie!$B$7:$D$380,2,FALSE)</f>
        <v>22.49</v>
      </c>
      <c r="L1584" s="4">
        <f>VLOOKUP(C1584,rosie!$B$7:$F$66,5,FALSE)</f>
        <v>4.3899999999999997</v>
      </c>
      <c r="M1584" s="4">
        <f>VLOOKUP($C1584,rosie!$B$7:$D$380,3,FALSE)</f>
        <v>1</v>
      </c>
      <c r="N1584" s="4" t="str">
        <f>VLOOKUP($C1584,rosie!$B$7:$E$380,4,FALSE)</f>
        <v>f</v>
      </c>
      <c r="O1584" s="4">
        <f t="shared" si="106"/>
        <v>1.2384093183896021</v>
      </c>
      <c r="P1584" s="4">
        <f>VLOOKUP(A1584,RESULTS!$A:$M,13,FALSE)</f>
        <v>2</v>
      </c>
      <c r="Q1584" s="4">
        <v>2</v>
      </c>
      <c r="R1584" s="4" t="str">
        <f>IF(VLOOKUP(C1584,rosie!B:J,8,FALSE)=0,"x_x_x_x",VLOOKUP(C1584,rosie!B:J,8,FALSE))</f>
        <v>4_6_6_2023</v>
      </c>
    </row>
    <row r="1585" spans="1:18" x14ac:dyDescent="0.2">
      <c r="A1585" t="s">
        <v>247</v>
      </c>
      <c r="C1585">
        <f t="shared" si="104"/>
        <v>335</v>
      </c>
      <c r="D1585" t="str">
        <f t="shared" si="105"/>
        <v>335 (1)</v>
      </c>
      <c r="E1585">
        <v>16.363</v>
      </c>
      <c r="F1585">
        <f t="shared" si="107"/>
        <v>16.36</v>
      </c>
      <c r="G1585">
        <f>IFERROR(VLOOKUP(F1585,'rt.comb'!$A:$B,2,FALSE),F1585)</f>
        <v>16.36</v>
      </c>
      <c r="H1585" t="str">
        <f>IFERROR(VLOOKUP(G1585,compounds!$A:$D,4,FALSE),"")</f>
        <v>dodecane</v>
      </c>
      <c r="I1585">
        <v>189048334</v>
      </c>
      <c r="J1585" s="4">
        <f t="shared" si="103"/>
        <v>69279025</v>
      </c>
      <c r="K1585" s="4">
        <f>VLOOKUP($C1585,rosie!$B$7:$D$380,2,FALSE)</f>
        <v>22.49</v>
      </c>
      <c r="L1585" s="4">
        <f>VLOOKUP(C1585,rosie!$B$7:$F$66,5,FALSE)</f>
        <v>4.3899999999999997</v>
      </c>
      <c r="M1585" s="4">
        <f>VLOOKUP($C1585,rosie!$B$7:$D$380,3,FALSE)</f>
        <v>1</v>
      </c>
      <c r="N1585" s="4" t="str">
        <f>VLOOKUP($C1585,rosie!$B$7:$E$380,4,FALSE)</f>
        <v>f</v>
      </c>
      <c r="O1585" s="4">
        <f t="shared" si="106"/>
        <v>1.8200062990807853</v>
      </c>
      <c r="P1585" s="4">
        <f>VLOOKUP(A1585,RESULTS!$A:$M,13,FALSE)</f>
        <v>2</v>
      </c>
      <c r="Q1585" s="4">
        <v>2</v>
      </c>
      <c r="R1585" s="4" t="str">
        <f>IF(VLOOKUP(C1585,rosie!B:J,8,FALSE)=0,"x_x_x_x",VLOOKUP(C1585,rosie!B:J,8,FALSE))</f>
        <v>4_6_6_2023</v>
      </c>
    </row>
    <row r="1586" spans="1:18" x14ac:dyDescent="0.2">
      <c r="A1586" t="s">
        <v>247</v>
      </c>
      <c r="C1586">
        <f t="shared" si="104"/>
        <v>335</v>
      </c>
      <c r="D1586" t="str">
        <f t="shared" si="105"/>
        <v>335 (1)</v>
      </c>
      <c r="E1586">
        <v>16.550999999999998</v>
      </c>
      <c r="F1586">
        <f t="shared" si="107"/>
        <v>16.55</v>
      </c>
      <c r="G1586">
        <f>IFERROR(VLOOKUP(F1586,'rt.comb'!$A:$B,2,FALSE),F1586)</f>
        <v>16.55</v>
      </c>
      <c r="H1586" t="str">
        <f>IFERROR(VLOOKUP(G1586,compounds!$A:$D,4,FALSE),"")</f>
        <v>decanal</v>
      </c>
      <c r="I1586">
        <v>90418250</v>
      </c>
      <c r="J1586" s="4">
        <f t="shared" si="103"/>
        <v>69279025</v>
      </c>
      <c r="K1586" s="4">
        <f>VLOOKUP($C1586,rosie!$B$7:$D$380,2,FALSE)</f>
        <v>22.49</v>
      </c>
      <c r="L1586" s="4">
        <f>VLOOKUP(C1586,rosie!$B$7:$F$66,5,FALSE)</f>
        <v>4.3899999999999997</v>
      </c>
      <c r="M1586" s="4">
        <f>VLOOKUP($C1586,rosie!$B$7:$D$380,3,FALSE)</f>
        <v>1</v>
      </c>
      <c r="N1586" s="4" t="str">
        <f>VLOOKUP($C1586,rosie!$B$7:$E$380,4,FALSE)</f>
        <v>f</v>
      </c>
      <c r="O1586" s="4">
        <f t="shared" si="106"/>
        <v>0.87047466153212016</v>
      </c>
      <c r="P1586" s="4">
        <f>VLOOKUP(A1586,RESULTS!$A:$M,13,FALSE)</f>
        <v>2</v>
      </c>
      <c r="Q1586" s="4">
        <v>2</v>
      </c>
      <c r="R1586" s="4" t="str">
        <f>IF(VLOOKUP(C1586,rosie!B:J,8,FALSE)=0,"x_x_x_x",VLOOKUP(C1586,rosie!B:J,8,FALSE))</f>
        <v>4_6_6_2023</v>
      </c>
    </row>
    <row r="1587" spans="1:18" x14ac:dyDescent="0.2">
      <c r="A1587" t="s">
        <v>247</v>
      </c>
      <c r="C1587">
        <f t="shared" si="104"/>
        <v>335</v>
      </c>
      <c r="D1587" t="str">
        <f t="shared" si="105"/>
        <v>335 (1)</v>
      </c>
      <c r="E1587">
        <v>16.934999999999999</v>
      </c>
      <c r="F1587">
        <f t="shared" si="107"/>
        <v>16.940000000000001</v>
      </c>
      <c r="G1587">
        <f>IFERROR(VLOOKUP(F1587,'rt.comb'!$A:$B,2,FALSE),F1587)</f>
        <v>16.940000000000001</v>
      </c>
      <c r="H1587" t="str">
        <f>IFERROR(VLOOKUP(G1587,compounds!$A:$D,4,FALSE),"")</f>
        <v/>
      </c>
      <c r="I1587">
        <v>137427269</v>
      </c>
      <c r="J1587" s="4">
        <f t="shared" si="103"/>
        <v>69279025</v>
      </c>
      <c r="K1587" s="4">
        <f>VLOOKUP($C1587,rosie!$B$7:$D$380,2,FALSE)</f>
        <v>22.49</v>
      </c>
      <c r="L1587" s="4">
        <f>VLOOKUP(C1587,rosie!$B$7:$F$66,5,FALSE)</f>
        <v>4.3899999999999997</v>
      </c>
      <c r="M1587" s="4">
        <f>VLOOKUP($C1587,rosie!$B$7:$D$380,3,FALSE)</f>
        <v>1</v>
      </c>
      <c r="N1587" s="4" t="str">
        <f>VLOOKUP($C1587,rosie!$B$7:$E$380,4,FALSE)</f>
        <v>f</v>
      </c>
      <c r="O1587" s="4">
        <f t="shared" si="106"/>
        <v>1.323039933509647</v>
      </c>
      <c r="P1587" s="4">
        <f>VLOOKUP(A1587,RESULTS!$A:$M,13,FALSE)</f>
        <v>2</v>
      </c>
      <c r="Q1587" s="4">
        <v>2</v>
      </c>
      <c r="R1587" s="4" t="str">
        <f>IF(VLOOKUP(C1587,rosie!B:J,8,FALSE)=0,"x_x_x_x",VLOOKUP(C1587,rosie!B:J,8,FALSE))</f>
        <v>4_6_6_2023</v>
      </c>
    </row>
    <row r="1588" spans="1:18" x14ac:dyDescent="0.2">
      <c r="A1588" t="s">
        <v>247</v>
      </c>
      <c r="C1588">
        <f t="shared" si="104"/>
        <v>335</v>
      </c>
      <c r="D1588" t="str">
        <f t="shared" si="105"/>
        <v>335 (1)</v>
      </c>
      <c r="E1588">
        <v>17.193999999999999</v>
      </c>
      <c r="F1588">
        <f t="shared" si="107"/>
        <v>17.190000000000001</v>
      </c>
      <c r="G1588">
        <f>IFERROR(VLOOKUP(F1588,'rt.comb'!$A:$B,2,FALSE),F1588)</f>
        <v>17.190000000000001</v>
      </c>
      <c r="H1588" t="str">
        <f>IFERROR(VLOOKUP(G1588,compounds!$A:$D,4,FALSE),"")</f>
        <v/>
      </c>
      <c r="I1588">
        <v>45211117</v>
      </c>
      <c r="J1588" s="4">
        <f t="shared" si="103"/>
        <v>69279025</v>
      </c>
      <c r="K1588" s="4">
        <f>VLOOKUP($C1588,rosie!$B$7:$D$380,2,FALSE)</f>
        <v>22.49</v>
      </c>
      <c r="L1588" s="4">
        <f>VLOOKUP(C1588,rosie!$B$7:$F$66,5,FALSE)</f>
        <v>4.3899999999999997</v>
      </c>
      <c r="M1588" s="4">
        <f>VLOOKUP($C1588,rosie!$B$7:$D$380,3,FALSE)</f>
        <v>1</v>
      </c>
      <c r="N1588" s="4" t="str">
        <f>VLOOKUP($C1588,rosie!$B$7:$E$380,4,FALSE)</f>
        <v>f</v>
      </c>
      <c r="O1588" s="4">
        <f t="shared" si="106"/>
        <v>0.43525650815033562</v>
      </c>
      <c r="P1588" s="4">
        <f>VLOOKUP(A1588,RESULTS!$A:$M,13,FALSE)</f>
        <v>2</v>
      </c>
      <c r="Q1588" s="4">
        <v>2</v>
      </c>
      <c r="R1588" s="4" t="str">
        <f>IF(VLOOKUP(C1588,rosie!B:J,8,FALSE)=0,"x_x_x_x",VLOOKUP(C1588,rosie!B:J,8,FALSE))</f>
        <v>4_6_6_2023</v>
      </c>
    </row>
    <row r="1589" spans="1:18" x14ac:dyDescent="0.2">
      <c r="A1589" t="s">
        <v>247</v>
      </c>
      <c r="C1589">
        <f t="shared" si="104"/>
        <v>335</v>
      </c>
      <c r="D1589" t="str">
        <f t="shared" si="105"/>
        <v>335 (1)</v>
      </c>
      <c r="E1589">
        <v>17.434000000000001</v>
      </c>
      <c r="F1589">
        <f t="shared" si="107"/>
        <v>17.43</v>
      </c>
      <c r="G1589">
        <f>IFERROR(VLOOKUP(F1589,'rt.comb'!$A:$B,2,FALSE),F1589)</f>
        <v>17.43</v>
      </c>
      <c r="H1589" t="str">
        <f>IFERROR(VLOOKUP(G1589,compounds!$A:$D,4,FALSE),"")</f>
        <v>cisthreehexiso</v>
      </c>
      <c r="I1589">
        <v>34681234</v>
      </c>
      <c r="J1589" s="4">
        <f t="shared" si="103"/>
        <v>69279025</v>
      </c>
      <c r="K1589" s="4">
        <f>VLOOKUP($C1589,rosie!$B$7:$D$380,2,FALSE)</f>
        <v>22.49</v>
      </c>
      <c r="L1589" s="4">
        <f>VLOOKUP(C1589,rosie!$B$7:$F$66,5,FALSE)</f>
        <v>4.3899999999999997</v>
      </c>
      <c r="M1589" s="4">
        <f>VLOOKUP($C1589,rosie!$B$7:$D$380,3,FALSE)</f>
        <v>1</v>
      </c>
      <c r="N1589" s="4" t="str">
        <f>VLOOKUP($C1589,rosie!$B$7:$E$380,4,FALSE)</f>
        <v>f</v>
      </c>
      <c r="O1589" s="4">
        <f t="shared" si="106"/>
        <v>0.3338832086184621</v>
      </c>
      <c r="P1589" s="4">
        <f>VLOOKUP(A1589,RESULTS!$A:$M,13,FALSE)</f>
        <v>2</v>
      </c>
      <c r="Q1589" s="4">
        <v>2</v>
      </c>
      <c r="R1589" s="4" t="str">
        <f>IF(VLOOKUP(C1589,rosie!B:J,8,FALSE)=0,"x_x_x_x",VLOOKUP(C1589,rosie!B:J,8,FALSE))</f>
        <v>4_6_6_2023</v>
      </c>
    </row>
    <row r="1590" spans="1:18" x14ac:dyDescent="0.2">
      <c r="A1590" t="s">
        <v>247</v>
      </c>
      <c r="C1590">
        <f t="shared" si="104"/>
        <v>335</v>
      </c>
      <c r="D1590" t="str">
        <f t="shared" si="105"/>
        <v>335 (1)</v>
      </c>
      <c r="E1590">
        <v>17.646999999999998</v>
      </c>
      <c r="F1590">
        <f t="shared" si="107"/>
        <v>17.649999999999999</v>
      </c>
      <c r="G1590">
        <f>IFERROR(VLOOKUP(F1590,'rt.comb'!$A:$B,2,FALSE),F1590)</f>
        <v>17.649999999999999</v>
      </c>
      <c r="H1590" t="str">
        <f>IFERROR(VLOOKUP(G1590,compounds!$A:$D,4,FALSE),"")</f>
        <v/>
      </c>
      <c r="I1590">
        <v>77940595</v>
      </c>
      <c r="J1590" s="4">
        <f t="shared" si="103"/>
        <v>69279025</v>
      </c>
      <c r="K1590" s="4">
        <f>VLOOKUP($C1590,rosie!$B$7:$D$380,2,FALSE)</f>
        <v>22.49</v>
      </c>
      <c r="L1590" s="4">
        <f>VLOOKUP(C1590,rosie!$B$7:$F$66,5,FALSE)</f>
        <v>4.3899999999999997</v>
      </c>
      <c r="M1590" s="4">
        <f>VLOOKUP($C1590,rosie!$B$7:$D$380,3,FALSE)</f>
        <v>1</v>
      </c>
      <c r="N1590" s="4" t="str">
        <f>VLOOKUP($C1590,rosie!$B$7:$E$380,4,FALSE)</f>
        <v>f</v>
      </c>
      <c r="O1590" s="4">
        <f t="shared" si="106"/>
        <v>0.75034976956794741</v>
      </c>
      <c r="P1590" s="4">
        <f>VLOOKUP(A1590,RESULTS!$A:$M,13,FALSE)</f>
        <v>2</v>
      </c>
      <c r="Q1590" s="4">
        <v>2</v>
      </c>
      <c r="R1590" s="4" t="str">
        <f>IF(VLOOKUP(C1590,rosie!B:J,8,FALSE)=0,"x_x_x_x",VLOOKUP(C1590,rosie!B:J,8,FALSE))</f>
        <v>4_6_6_2023</v>
      </c>
    </row>
    <row r="1591" spans="1:18" x14ac:dyDescent="0.2">
      <c r="A1591" t="s">
        <v>247</v>
      </c>
      <c r="C1591">
        <f t="shared" si="104"/>
        <v>335</v>
      </c>
      <c r="D1591" t="str">
        <f t="shared" si="105"/>
        <v>335 (1)</v>
      </c>
      <c r="E1591">
        <v>18.274000000000001</v>
      </c>
      <c r="F1591">
        <f t="shared" si="107"/>
        <v>18.27</v>
      </c>
      <c r="G1591">
        <f>IFERROR(VLOOKUP(F1591,'rt.comb'!$A:$B,2,FALSE),F1591)</f>
        <v>18.27</v>
      </c>
      <c r="H1591" t="str">
        <f>IFERROR(VLOOKUP(G1591,compounds!$A:$D,4,FALSE),"")</f>
        <v/>
      </c>
      <c r="I1591">
        <v>136705319</v>
      </c>
      <c r="J1591" s="4">
        <f t="shared" si="103"/>
        <v>69279025</v>
      </c>
      <c r="K1591" s="4">
        <f>VLOOKUP($C1591,rosie!$B$7:$D$380,2,FALSE)</f>
        <v>22.49</v>
      </c>
      <c r="L1591" s="4">
        <f>VLOOKUP(C1591,rosie!$B$7:$F$66,5,FALSE)</f>
        <v>4.3899999999999997</v>
      </c>
      <c r="M1591" s="4">
        <f>VLOOKUP($C1591,rosie!$B$7:$D$380,3,FALSE)</f>
        <v>1</v>
      </c>
      <c r="N1591" s="4" t="str">
        <f>VLOOKUP($C1591,rosie!$B$7:$E$380,4,FALSE)</f>
        <v>f</v>
      </c>
      <c r="O1591" s="4">
        <f t="shared" si="106"/>
        <v>1.3160895757899045</v>
      </c>
      <c r="P1591" s="4">
        <f>VLOOKUP(A1591,RESULTS!$A:$M,13,FALSE)</f>
        <v>2</v>
      </c>
      <c r="Q1591" s="4">
        <v>2</v>
      </c>
      <c r="R1591" s="4" t="str">
        <f>IF(VLOOKUP(C1591,rosie!B:J,8,FALSE)=0,"x_x_x_x",VLOOKUP(C1591,rosie!B:J,8,FALSE))</f>
        <v>4_6_6_2023</v>
      </c>
    </row>
    <row r="1592" spans="1:18" x14ac:dyDescent="0.2">
      <c r="A1592" t="s">
        <v>247</v>
      </c>
      <c r="C1592">
        <f t="shared" si="104"/>
        <v>335</v>
      </c>
      <c r="D1592" t="str">
        <f t="shared" si="105"/>
        <v>335 (1)</v>
      </c>
      <c r="E1592">
        <v>18.690000000000001</v>
      </c>
      <c r="F1592">
        <f t="shared" si="107"/>
        <v>18.690000000000001</v>
      </c>
      <c r="G1592">
        <f>IFERROR(VLOOKUP(F1592,'rt.comb'!$A:$B,2,FALSE),F1592)</f>
        <v>18.690000000000001</v>
      </c>
      <c r="H1592" t="str">
        <f>IFERROR(VLOOKUP(G1592,compounds!$A:$D,4,FALSE),"")</f>
        <v/>
      </c>
      <c r="I1592">
        <v>69656959</v>
      </c>
      <c r="J1592" s="4">
        <f t="shared" si="103"/>
        <v>69279025</v>
      </c>
      <c r="K1592" s="4">
        <f>VLOOKUP($C1592,rosie!$B$7:$D$380,2,FALSE)</f>
        <v>22.49</v>
      </c>
      <c r="L1592" s="4">
        <f>VLOOKUP(C1592,rosie!$B$7:$F$66,5,FALSE)</f>
        <v>4.3899999999999997</v>
      </c>
      <c r="M1592" s="4">
        <f>VLOOKUP($C1592,rosie!$B$7:$D$380,3,FALSE)</f>
        <v>1</v>
      </c>
      <c r="N1592" s="4" t="str">
        <f>VLOOKUP($C1592,rosie!$B$7:$E$380,4,FALSE)</f>
        <v>f</v>
      </c>
      <c r="O1592" s="4">
        <f t="shared" si="106"/>
        <v>0.6706015412693983</v>
      </c>
      <c r="P1592" s="4">
        <f>VLOOKUP(A1592,RESULTS!$A:$M,13,FALSE)</f>
        <v>2</v>
      </c>
      <c r="Q1592" s="4">
        <v>2</v>
      </c>
      <c r="R1592" s="4" t="str">
        <f>IF(VLOOKUP(C1592,rosie!B:J,8,FALSE)=0,"x_x_x_x",VLOOKUP(C1592,rosie!B:J,8,FALSE))</f>
        <v>4_6_6_2023</v>
      </c>
    </row>
    <row r="1593" spans="1:18" x14ac:dyDescent="0.2">
      <c r="A1593" t="s">
        <v>247</v>
      </c>
      <c r="C1593">
        <f t="shared" si="104"/>
        <v>335</v>
      </c>
      <c r="D1593" t="str">
        <f t="shared" si="105"/>
        <v>335 (1)</v>
      </c>
      <c r="E1593">
        <v>19.004000000000001</v>
      </c>
      <c r="F1593">
        <f t="shared" si="107"/>
        <v>19</v>
      </c>
      <c r="G1593">
        <f>IFERROR(VLOOKUP(F1593,'rt.comb'!$A:$B,2,FALSE),F1593)</f>
        <v>18.989999999999998</v>
      </c>
      <c r="H1593" t="str">
        <f>IFERROR(VLOOKUP(G1593,compounds!$A:$D,4,FALSE),"")</f>
        <v>methylnaphthalene</v>
      </c>
      <c r="I1593">
        <v>138208932</v>
      </c>
      <c r="J1593" s="4">
        <f t="shared" si="103"/>
        <v>69279025</v>
      </c>
      <c r="K1593" s="4">
        <f>VLOOKUP($C1593,rosie!$B$7:$D$380,2,FALSE)</f>
        <v>22.49</v>
      </c>
      <c r="L1593" s="4">
        <f>VLOOKUP(C1593,rosie!$B$7:$F$66,5,FALSE)</f>
        <v>4.3899999999999997</v>
      </c>
      <c r="M1593" s="4">
        <f>VLOOKUP($C1593,rosie!$B$7:$D$380,3,FALSE)</f>
        <v>1</v>
      </c>
      <c r="N1593" s="4" t="str">
        <f>VLOOKUP($C1593,rosie!$B$7:$E$380,4,FALSE)</f>
        <v>f</v>
      </c>
      <c r="O1593" s="4">
        <f t="shared" si="106"/>
        <v>1.3305651602792115</v>
      </c>
      <c r="P1593" s="4">
        <f>VLOOKUP(A1593,RESULTS!$A:$M,13,FALSE)</f>
        <v>2</v>
      </c>
      <c r="Q1593" s="4">
        <v>2</v>
      </c>
      <c r="R1593" s="4" t="str">
        <f>IF(VLOOKUP(C1593,rosie!B:J,8,FALSE)=0,"x_x_x_x",VLOOKUP(C1593,rosie!B:J,8,FALSE))</f>
        <v>4_6_6_2023</v>
      </c>
    </row>
    <row r="1594" spans="1:18" x14ac:dyDescent="0.2">
      <c r="A1594" t="s">
        <v>247</v>
      </c>
      <c r="C1594">
        <f t="shared" si="104"/>
        <v>335</v>
      </c>
      <c r="D1594" t="str">
        <f t="shared" si="105"/>
        <v>335 (1)</v>
      </c>
      <c r="E1594">
        <v>19.504000000000001</v>
      </c>
      <c r="F1594">
        <f t="shared" si="107"/>
        <v>19.5</v>
      </c>
      <c r="G1594">
        <f>IFERROR(VLOOKUP(F1594,'rt.comb'!$A:$B,2,FALSE),F1594)</f>
        <v>19.5</v>
      </c>
      <c r="H1594" t="str">
        <f>IFERROR(VLOOKUP(G1594,compounds!$A:$D,4,FALSE),"")</f>
        <v>standard</v>
      </c>
      <c r="I1594">
        <v>69279025</v>
      </c>
      <c r="J1594" s="4">
        <f t="shared" si="103"/>
        <v>69279025</v>
      </c>
      <c r="K1594" s="4">
        <f>VLOOKUP($C1594,rosie!$B$7:$D$380,2,FALSE)</f>
        <v>22.49</v>
      </c>
      <c r="L1594" s="4">
        <f>VLOOKUP(C1594,rosie!$B$7:$F$66,5,FALSE)</f>
        <v>4.3899999999999997</v>
      </c>
      <c r="M1594" s="4">
        <f>VLOOKUP($C1594,rosie!$B$7:$D$380,3,FALSE)</f>
        <v>1</v>
      </c>
      <c r="N1594" s="4" t="str">
        <f>VLOOKUP($C1594,rosie!$B$7:$E$380,4,FALSE)</f>
        <v>f</v>
      </c>
      <c r="O1594" s="4">
        <f t="shared" si="106"/>
        <v>0.66696309470875947</v>
      </c>
      <c r="P1594" s="4">
        <f>VLOOKUP(A1594,RESULTS!$A:$M,13,FALSE)</f>
        <v>2</v>
      </c>
      <c r="Q1594" s="4">
        <v>2</v>
      </c>
      <c r="R1594" s="4" t="str">
        <f>IF(VLOOKUP(C1594,rosie!B:J,8,FALSE)=0,"x_x_x_x",VLOOKUP(C1594,rosie!B:J,8,FALSE))</f>
        <v>4_6_6_2023</v>
      </c>
    </row>
    <row r="1595" spans="1:18" x14ac:dyDescent="0.2">
      <c r="A1595" t="s">
        <v>247</v>
      </c>
      <c r="C1595">
        <f t="shared" si="104"/>
        <v>335</v>
      </c>
      <c r="D1595" t="str">
        <f t="shared" si="105"/>
        <v>335 (1)</v>
      </c>
      <c r="E1595">
        <v>21.364999999999998</v>
      </c>
      <c r="F1595">
        <f t="shared" si="107"/>
        <v>21.37</v>
      </c>
      <c r="G1595">
        <f>IFERROR(VLOOKUP(F1595,'rt.comb'!$A:$B,2,FALSE),F1595)</f>
        <v>21.37</v>
      </c>
      <c r="H1595" t="str">
        <f>IFERROR(VLOOKUP(G1595,compounds!$A:$D,4,FALSE),"")</f>
        <v/>
      </c>
      <c r="I1595">
        <v>24319203</v>
      </c>
      <c r="J1595" s="4">
        <f t="shared" si="103"/>
        <v>69279025</v>
      </c>
      <c r="K1595" s="4">
        <f>VLOOKUP($C1595,rosie!$B$7:$D$380,2,FALSE)</f>
        <v>22.49</v>
      </c>
      <c r="L1595" s="4">
        <f>VLOOKUP(C1595,rosie!$B$7:$F$66,5,FALSE)</f>
        <v>4.3899999999999997</v>
      </c>
      <c r="M1595" s="4">
        <f>VLOOKUP($C1595,rosie!$B$7:$D$380,3,FALSE)</f>
        <v>1</v>
      </c>
      <c r="N1595" s="4" t="str">
        <f>VLOOKUP($C1595,rosie!$B$7:$E$380,4,FALSE)</f>
        <v>f</v>
      </c>
      <c r="O1595" s="4">
        <f t="shared" si="106"/>
        <v>0.23412585401902739</v>
      </c>
      <c r="P1595" s="4">
        <f>VLOOKUP(A1595,RESULTS!$A:$M,13,FALSE)</f>
        <v>2</v>
      </c>
      <c r="Q1595" s="4">
        <v>2</v>
      </c>
      <c r="R1595" s="4" t="str">
        <f>IF(VLOOKUP(C1595,rosie!B:J,8,FALSE)=0,"x_x_x_x",VLOOKUP(C1595,rosie!B:J,8,FALSE))</f>
        <v>4_6_6_2023</v>
      </c>
    </row>
    <row r="1596" spans="1:18" x14ac:dyDescent="0.2">
      <c r="A1596" t="s">
        <v>247</v>
      </c>
      <c r="C1596">
        <f t="shared" si="104"/>
        <v>335</v>
      </c>
      <c r="D1596" t="str">
        <f t="shared" si="105"/>
        <v>335 (1)</v>
      </c>
      <c r="E1596">
        <v>21.635000000000002</v>
      </c>
      <c r="F1596">
        <f t="shared" si="107"/>
        <v>21.64</v>
      </c>
      <c r="G1596">
        <f>IFERROR(VLOOKUP(F1596,'rt.comb'!$A:$B,2,FALSE),F1596)</f>
        <v>21.64</v>
      </c>
      <c r="H1596" t="str">
        <f>IFERROR(VLOOKUP(G1596,compounds!$A:$D,4,FALSE),"")</f>
        <v/>
      </c>
      <c r="I1596">
        <v>28874820</v>
      </c>
      <c r="J1596" s="4">
        <f t="shared" si="103"/>
        <v>69279025</v>
      </c>
      <c r="K1596" s="4">
        <f>VLOOKUP($C1596,rosie!$B$7:$D$380,2,FALSE)</f>
        <v>22.49</v>
      </c>
      <c r="L1596" s="4">
        <f>VLOOKUP(C1596,rosie!$B$7:$F$66,5,FALSE)</f>
        <v>4.3899999999999997</v>
      </c>
      <c r="M1596" s="4">
        <f>VLOOKUP($C1596,rosie!$B$7:$D$380,3,FALSE)</f>
        <v>1</v>
      </c>
      <c r="N1596" s="4" t="str">
        <f>VLOOKUP($C1596,rosie!$B$7:$E$380,4,FALSE)</f>
        <v>f</v>
      </c>
      <c r="O1596" s="4">
        <f t="shared" si="106"/>
        <v>0.27798369429070896</v>
      </c>
      <c r="P1596" s="4">
        <f>VLOOKUP(A1596,RESULTS!$A:$M,13,FALSE)</f>
        <v>2</v>
      </c>
      <c r="Q1596" s="4">
        <v>2</v>
      </c>
      <c r="R1596" s="4" t="str">
        <f>IF(VLOOKUP(C1596,rosie!B:J,8,FALSE)=0,"x_x_x_x",VLOOKUP(C1596,rosie!B:J,8,FALSE))</f>
        <v>4_6_6_2023</v>
      </c>
    </row>
    <row r="1597" spans="1:18" x14ac:dyDescent="0.2">
      <c r="A1597" t="s">
        <v>247</v>
      </c>
      <c r="C1597">
        <f t="shared" si="104"/>
        <v>335</v>
      </c>
      <c r="D1597" t="str">
        <f t="shared" si="105"/>
        <v>335 (1)</v>
      </c>
      <c r="E1597">
        <v>21.838000000000001</v>
      </c>
      <c r="F1597">
        <f t="shared" si="107"/>
        <v>21.84</v>
      </c>
      <c r="G1597">
        <f>IFERROR(VLOOKUP(F1597,'rt.comb'!$A:$B,2,FALSE),F1597)</f>
        <v>21.84</v>
      </c>
      <c r="H1597" t="str">
        <f>IFERROR(VLOOKUP(G1597,compounds!$A:$D,4,FALSE),"")</f>
        <v>tetradecane</v>
      </c>
      <c r="I1597">
        <v>57878710</v>
      </c>
      <c r="J1597" s="4">
        <f t="shared" si="103"/>
        <v>69279025</v>
      </c>
      <c r="K1597" s="4">
        <f>VLOOKUP($C1597,rosie!$B$7:$D$380,2,FALSE)</f>
        <v>22.49</v>
      </c>
      <c r="L1597" s="4">
        <f>VLOOKUP(C1597,rosie!$B$7:$F$66,5,FALSE)</f>
        <v>4.3899999999999997</v>
      </c>
      <c r="M1597" s="4">
        <f>VLOOKUP($C1597,rosie!$B$7:$D$380,3,FALSE)</f>
        <v>1</v>
      </c>
      <c r="N1597" s="4" t="str">
        <f>VLOOKUP($C1597,rosie!$B$7:$E$380,4,FALSE)</f>
        <v>f</v>
      </c>
      <c r="O1597" s="4">
        <f t="shared" si="106"/>
        <v>0.55720997140694217</v>
      </c>
      <c r="P1597" s="4">
        <f>VLOOKUP(A1597,RESULTS!$A:$M,13,FALSE)</f>
        <v>2</v>
      </c>
      <c r="Q1597" s="4">
        <v>2</v>
      </c>
      <c r="R1597" s="4" t="str">
        <f>IF(VLOOKUP(C1597,rosie!B:J,8,FALSE)=0,"x_x_x_x",VLOOKUP(C1597,rosie!B:J,8,FALSE))</f>
        <v>4_6_6_2023</v>
      </c>
    </row>
    <row r="1598" spans="1:18" x14ac:dyDescent="0.2">
      <c r="A1598" t="s">
        <v>247</v>
      </c>
      <c r="C1598">
        <f t="shared" si="104"/>
        <v>335</v>
      </c>
      <c r="D1598" t="str">
        <f t="shared" si="105"/>
        <v>335 (1)</v>
      </c>
      <c r="E1598">
        <v>22.035</v>
      </c>
      <c r="F1598">
        <f t="shared" si="107"/>
        <v>22.04</v>
      </c>
      <c r="G1598">
        <f>IFERROR(VLOOKUP(F1598,'rt.comb'!$A:$B,2,FALSE),F1598)</f>
        <v>22.04</v>
      </c>
      <c r="H1598" t="str">
        <f>IFERROR(VLOOKUP(G1598,compounds!$A:$D,4,FALSE),"")</f>
        <v/>
      </c>
      <c r="I1598">
        <v>130049193</v>
      </c>
      <c r="J1598" s="4">
        <f t="shared" si="103"/>
        <v>69279025</v>
      </c>
      <c r="K1598" s="4">
        <f>VLOOKUP($C1598,rosie!$B$7:$D$380,2,FALSE)</f>
        <v>22.49</v>
      </c>
      <c r="L1598" s="4">
        <f>VLOOKUP(C1598,rosie!$B$7:$F$66,5,FALSE)</f>
        <v>4.3899999999999997</v>
      </c>
      <c r="M1598" s="4">
        <f>VLOOKUP($C1598,rosie!$B$7:$D$380,3,FALSE)</f>
        <v>1</v>
      </c>
      <c r="N1598" s="4" t="str">
        <f>VLOOKUP($C1598,rosie!$B$7:$E$380,4,FALSE)</f>
        <v>f</v>
      </c>
      <c r="O1598" s="4">
        <f t="shared" si="106"/>
        <v>1.2520097132957162</v>
      </c>
      <c r="P1598" s="4">
        <f>VLOOKUP(A1598,RESULTS!$A:$M,13,FALSE)</f>
        <v>2</v>
      </c>
      <c r="Q1598" s="4">
        <v>2</v>
      </c>
      <c r="R1598" s="4" t="str">
        <f>IF(VLOOKUP(C1598,rosie!B:J,8,FALSE)=0,"x_x_x_x",VLOOKUP(C1598,rosie!B:J,8,FALSE))</f>
        <v>4_6_6_2023</v>
      </c>
    </row>
    <row r="1599" spans="1:18" x14ac:dyDescent="0.2">
      <c r="A1599" t="s">
        <v>247</v>
      </c>
      <c r="C1599">
        <f t="shared" si="104"/>
        <v>335</v>
      </c>
      <c r="D1599" t="str">
        <f t="shared" si="105"/>
        <v>335 (1)</v>
      </c>
      <c r="E1599">
        <v>22.306000000000001</v>
      </c>
      <c r="F1599">
        <f t="shared" si="107"/>
        <v>22.31</v>
      </c>
      <c r="G1599">
        <f>IFERROR(VLOOKUP(F1599,'rt.comb'!$A:$B,2,FALSE),F1599)</f>
        <v>22.31</v>
      </c>
      <c r="H1599" t="str">
        <f>IFERROR(VLOOKUP(G1599,compounds!$A:$D,4,FALSE),"")</f>
        <v/>
      </c>
      <c r="I1599">
        <v>268106088</v>
      </c>
      <c r="J1599" s="4">
        <f t="shared" si="103"/>
        <v>69279025</v>
      </c>
      <c r="K1599" s="4">
        <f>VLOOKUP($C1599,rosie!$B$7:$D$380,2,FALSE)</f>
        <v>22.49</v>
      </c>
      <c r="L1599" s="4">
        <f>VLOOKUP(C1599,rosie!$B$7:$F$66,5,FALSE)</f>
        <v>4.3899999999999997</v>
      </c>
      <c r="M1599" s="4">
        <f>VLOOKUP($C1599,rosie!$B$7:$D$380,3,FALSE)</f>
        <v>1</v>
      </c>
      <c r="N1599" s="4" t="str">
        <f>VLOOKUP($C1599,rosie!$B$7:$E$380,4,FALSE)</f>
        <v>f</v>
      </c>
      <c r="O1599" s="4">
        <f t="shared" si="106"/>
        <v>2.5811111828253792</v>
      </c>
      <c r="P1599" s="4">
        <f>VLOOKUP(A1599,RESULTS!$A:$M,13,FALSE)</f>
        <v>2</v>
      </c>
      <c r="Q1599" s="4">
        <v>2</v>
      </c>
      <c r="R1599" s="4" t="str">
        <f>IF(VLOOKUP(C1599,rosie!B:J,8,FALSE)=0,"x_x_x_x",VLOOKUP(C1599,rosie!B:J,8,FALSE))</f>
        <v>4_6_6_2023</v>
      </c>
    </row>
    <row r="1600" spans="1:18" x14ac:dyDescent="0.2">
      <c r="A1600" t="s">
        <v>247</v>
      </c>
      <c r="C1600">
        <f t="shared" si="104"/>
        <v>335</v>
      </c>
      <c r="D1600" t="str">
        <f t="shared" si="105"/>
        <v>335 (1)</v>
      </c>
      <c r="E1600">
        <v>22.588999999999999</v>
      </c>
      <c r="F1600">
        <f t="shared" si="107"/>
        <v>22.59</v>
      </c>
      <c r="G1600">
        <f>IFERROR(VLOOKUP(F1600,'rt.comb'!$A:$B,2,FALSE),F1600)</f>
        <v>22.59</v>
      </c>
      <c r="H1600" t="str">
        <f>IFERROR(VLOOKUP(G1600,compounds!$A:$D,4,FALSE),"")</f>
        <v/>
      </c>
      <c r="I1600">
        <v>103162847</v>
      </c>
      <c r="J1600" s="4">
        <f t="shared" si="103"/>
        <v>69279025</v>
      </c>
      <c r="K1600" s="4">
        <f>VLOOKUP($C1600,rosie!$B$7:$D$380,2,FALSE)</f>
        <v>22.49</v>
      </c>
      <c r="L1600" s="4">
        <f>VLOOKUP(C1600,rosie!$B$7:$F$66,5,FALSE)</f>
        <v>4.3899999999999997</v>
      </c>
      <c r="M1600" s="4">
        <f>VLOOKUP($C1600,rosie!$B$7:$D$380,3,FALSE)</f>
        <v>1</v>
      </c>
      <c r="N1600" s="4" t="str">
        <f>VLOOKUP($C1600,rosie!$B$7:$E$380,4,FALSE)</f>
        <v>f</v>
      </c>
      <c r="O1600" s="4">
        <f t="shared" si="106"/>
        <v>0.99316945777002874</v>
      </c>
      <c r="P1600" s="4">
        <f>VLOOKUP(A1600,RESULTS!$A:$M,13,FALSE)</f>
        <v>2</v>
      </c>
      <c r="Q1600" s="4">
        <v>2</v>
      </c>
      <c r="R1600" s="4" t="str">
        <f>IF(VLOOKUP(C1600,rosie!B:J,8,FALSE)=0,"x_x_x_x",VLOOKUP(C1600,rosie!B:J,8,FALSE))</f>
        <v>4_6_6_2023</v>
      </c>
    </row>
    <row r="1601" spans="1:18" x14ac:dyDescent="0.2">
      <c r="A1601" t="s">
        <v>247</v>
      </c>
      <c r="C1601">
        <f t="shared" si="104"/>
        <v>335</v>
      </c>
      <c r="D1601" t="str">
        <f t="shared" si="105"/>
        <v>335 (1)</v>
      </c>
      <c r="E1601">
        <v>22.725999999999999</v>
      </c>
      <c r="F1601">
        <f t="shared" si="107"/>
        <v>22.73</v>
      </c>
      <c r="G1601">
        <f>IFERROR(VLOOKUP(F1601,'rt.comb'!$A:$B,2,FALSE),F1601)</f>
        <v>22.73</v>
      </c>
      <c r="H1601" t="str">
        <f>IFERROR(VLOOKUP(G1601,compounds!$A:$D,4,FALSE),"")</f>
        <v/>
      </c>
      <c r="I1601">
        <v>79926008</v>
      </c>
      <c r="J1601" s="4">
        <f t="shared" si="103"/>
        <v>69279025</v>
      </c>
      <c r="K1601" s="4">
        <f>VLOOKUP($C1601,rosie!$B$7:$D$380,2,FALSE)</f>
        <v>22.49</v>
      </c>
      <c r="L1601" s="4">
        <f>VLOOKUP(C1601,rosie!$B$7:$F$66,5,FALSE)</f>
        <v>4.3899999999999997</v>
      </c>
      <c r="M1601" s="4">
        <f>VLOOKUP($C1601,rosie!$B$7:$D$380,3,FALSE)</f>
        <v>1</v>
      </c>
      <c r="N1601" s="4" t="str">
        <f>VLOOKUP($C1601,rosie!$B$7:$E$380,4,FALSE)</f>
        <v>f</v>
      </c>
      <c r="O1601" s="4">
        <f t="shared" si="106"/>
        <v>0.76946373947088709</v>
      </c>
      <c r="P1601" s="4">
        <f>VLOOKUP(A1601,RESULTS!$A:$M,13,FALSE)</f>
        <v>2</v>
      </c>
      <c r="Q1601" s="4">
        <v>2</v>
      </c>
      <c r="R1601" s="4" t="str">
        <f>IF(VLOOKUP(C1601,rosie!B:J,8,FALSE)=0,"x_x_x_x",VLOOKUP(C1601,rosie!B:J,8,FALSE))</f>
        <v>4_6_6_2023</v>
      </c>
    </row>
    <row r="1602" spans="1:18" x14ac:dyDescent="0.2">
      <c r="A1602" t="s">
        <v>247</v>
      </c>
      <c r="C1602">
        <f t="shared" si="104"/>
        <v>335</v>
      </c>
      <c r="D1602" t="str">
        <f t="shared" si="105"/>
        <v>335 (1)</v>
      </c>
      <c r="E1602">
        <v>22.986000000000001</v>
      </c>
      <c r="F1602">
        <f t="shared" si="107"/>
        <v>22.99</v>
      </c>
      <c r="G1602">
        <f>IFERROR(VLOOKUP(F1602,'rt.comb'!$A:$B,2,FALSE),F1602)</f>
        <v>22.99</v>
      </c>
      <c r="H1602" t="str">
        <f>IFERROR(VLOOKUP(G1602,compounds!$A:$D,4,FALSE),"")</f>
        <v/>
      </c>
      <c r="I1602">
        <v>46789786</v>
      </c>
      <c r="J1602" s="4">
        <f t="shared" ref="J1602:J1665" si="108">SUMIFS($I:$I,$A:$A,A1602,G:G,19.5)</f>
        <v>69279025</v>
      </c>
      <c r="K1602" s="4">
        <f>VLOOKUP($C1602,rosie!$B$7:$D$380,2,FALSE)</f>
        <v>22.49</v>
      </c>
      <c r="L1602" s="4">
        <f>VLOOKUP(C1602,rosie!$B$7:$F$66,5,FALSE)</f>
        <v>4.3899999999999997</v>
      </c>
      <c r="M1602" s="4">
        <f>VLOOKUP($C1602,rosie!$B$7:$D$380,3,FALSE)</f>
        <v>1</v>
      </c>
      <c r="N1602" s="4" t="str">
        <f>VLOOKUP($C1602,rosie!$B$7:$E$380,4,FALSE)</f>
        <v>f</v>
      </c>
      <c r="O1602" s="4">
        <f t="shared" si="106"/>
        <v>0.45045467183351084</v>
      </c>
      <c r="P1602" s="4">
        <f>VLOOKUP(A1602,RESULTS!$A:$M,13,FALSE)</f>
        <v>2</v>
      </c>
      <c r="Q1602" s="4">
        <v>2</v>
      </c>
      <c r="R1602" s="4" t="str">
        <f>IF(VLOOKUP(C1602,rosie!B:J,8,FALSE)=0,"x_x_x_x",VLOOKUP(C1602,rosie!B:J,8,FALSE))</f>
        <v>4_6_6_2023</v>
      </c>
    </row>
    <row r="1603" spans="1:18" x14ac:dyDescent="0.2">
      <c r="A1603" t="s">
        <v>247</v>
      </c>
      <c r="C1603">
        <f t="shared" ref="C1603:C1666" si="109">VALUE(IF(B1603="",LEFT(A1603,FIND("-",A1603)-1),B1603))</f>
        <v>335</v>
      </c>
      <c r="D1603" t="str">
        <f t="shared" ref="D1603:D1666" si="110">C1603&amp;" ("&amp;M1603&amp;")"</f>
        <v>335 (1)</v>
      </c>
      <c r="E1603">
        <v>23.315000000000001</v>
      </c>
      <c r="F1603">
        <f t="shared" si="107"/>
        <v>23.32</v>
      </c>
      <c r="G1603">
        <f>IFERROR(VLOOKUP(F1603,'rt.comb'!$A:$B,2,FALSE),F1603)</f>
        <v>23.32</v>
      </c>
      <c r="H1603" t="str">
        <f>IFERROR(VLOOKUP(G1603,compounds!$A:$D,4,FALSE),"")</f>
        <v/>
      </c>
      <c r="I1603">
        <v>299829946</v>
      </c>
      <c r="J1603" s="4">
        <f t="shared" si="108"/>
        <v>69279025</v>
      </c>
      <c r="K1603" s="4">
        <f>VLOOKUP($C1603,rosie!$B$7:$D$380,2,FALSE)</f>
        <v>22.49</v>
      </c>
      <c r="L1603" s="4">
        <f>VLOOKUP(C1603,rosie!$B$7:$F$66,5,FALSE)</f>
        <v>4.3899999999999997</v>
      </c>
      <c r="M1603" s="4">
        <f>VLOOKUP($C1603,rosie!$B$7:$D$380,3,FALSE)</f>
        <v>1</v>
      </c>
      <c r="N1603" s="4" t="str">
        <f>VLOOKUP($C1603,rosie!$B$7:$E$380,4,FALSE)</f>
        <v>f</v>
      </c>
      <c r="O1603" s="4">
        <f t="shared" ref="O1603:O1666" si="111">IFERROR((30/J1603*I1603)/K1603/Q1603,0)</f>
        <v>2.8865231384321626</v>
      </c>
      <c r="P1603" s="4">
        <f>VLOOKUP(A1603,RESULTS!$A:$M,13,FALSE)</f>
        <v>2</v>
      </c>
      <c r="Q1603" s="4">
        <v>2</v>
      </c>
      <c r="R1603" s="4" t="str">
        <f>IF(VLOOKUP(C1603,rosie!B:J,8,FALSE)=0,"x_x_x_x",VLOOKUP(C1603,rosie!B:J,8,FALSE))</f>
        <v>4_6_6_2023</v>
      </c>
    </row>
    <row r="1604" spans="1:18" x14ac:dyDescent="0.2">
      <c r="A1604" t="s">
        <v>247</v>
      </c>
      <c r="C1604">
        <f t="shared" si="109"/>
        <v>335</v>
      </c>
      <c r="D1604" t="str">
        <f t="shared" si="110"/>
        <v>335 (1)</v>
      </c>
      <c r="E1604">
        <v>23.54</v>
      </c>
      <c r="F1604">
        <f t="shared" si="107"/>
        <v>23.54</v>
      </c>
      <c r="G1604">
        <f>IFERROR(VLOOKUP(F1604,'rt.comb'!$A:$B,2,FALSE),F1604)</f>
        <v>23.54</v>
      </c>
      <c r="H1604" t="str">
        <f>IFERROR(VLOOKUP(G1604,compounds!$A:$D,4,FALSE),"")</f>
        <v/>
      </c>
      <c r="I1604">
        <v>85671850</v>
      </c>
      <c r="J1604" s="4">
        <f t="shared" si="108"/>
        <v>69279025</v>
      </c>
      <c r="K1604" s="4">
        <f>VLOOKUP($C1604,rosie!$B$7:$D$380,2,FALSE)</f>
        <v>22.49</v>
      </c>
      <c r="L1604" s="4">
        <f>VLOOKUP(C1604,rosie!$B$7:$F$66,5,FALSE)</f>
        <v>4.3899999999999997</v>
      </c>
      <c r="M1604" s="4">
        <f>VLOOKUP($C1604,rosie!$B$7:$D$380,3,FALSE)</f>
        <v>1</v>
      </c>
      <c r="N1604" s="4" t="str">
        <f>VLOOKUP($C1604,rosie!$B$7:$E$380,4,FALSE)</f>
        <v>f</v>
      </c>
      <c r="O1604" s="4">
        <f t="shared" si="111"/>
        <v>0.82478011498320936</v>
      </c>
      <c r="P1604" s="4">
        <f>VLOOKUP(A1604,RESULTS!$A:$M,13,FALSE)</f>
        <v>2</v>
      </c>
      <c r="Q1604" s="4">
        <v>2</v>
      </c>
      <c r="R1604" s="4" t="str">
        <f>IF(VLOOKUP(C1604,rosie!B:J,8,FALSE)=0,"x_x_x_x",VLOOKUP(C1604,rosie!B:J,8,FALSE))</f>
        <v>4_6_6_2023</v>
      </c>
    </row>
    <row r="1605" spans="1:18" x14ac:dyDescent="0.2">
      <c r="A1605" t="s">
        <v>247</v>
      </c>
      <c r="C1605">
        <f t="shared" si="109"/>
        <v>335</v>
      </c>
      <c r="D1605" t="str">
        <f t="shared" si="110"/>
        <v>335 (1)</v>
      </c>
      <c r="E1605">
        <v>23.672999999999998</v>
      </c>
      <c r="F1605">
        <f t="shared" si="107"/>
        <v>23.67</v>
      </c>
      <c r="G1605">
        <f>IFERROR(VLOOKUP(F1605,'rt.comb'!$A:$B,2,FALSE),F1605)</f>
        <v>23.67</v>
      </c>
      <c r="H1605" t="str">
        <f>IFERROR(VLOOKUP(G1605,compounds!$A:$D,4,FALSE),"")</f>
        <v/>
      </c>
      <c r="I1605">
        <v>22622472</v>
      </c>
      <c r="J1605" s="4">
        <f t="shared" si="108"/>
        <v>69279025</v>
      </c>
      <c r="K1605" s="4">
        <f>VLOOKUP($C1605,rosie!$B$7:$D$380,2,FALSE)</f>
        <v>22.49</v>
      </c>
      <c r="L1605" s="4">
        <f>VLOOKUP(C1605,rosie!$B$7:$F$66,5,FALSE)</f>
        <v>4.3899999999999997</v>
      </c>
      <c r="M1605" s="4">
        <f>VLOOKUP($C1605,rosie!$B$7:$D$380,3,FALSE)</f>
        <v>1</v>
      </c>
      <c r="N1605" s="4" t="str">
        <f>VLOOKUP($C1605,rosie!$B$7:$E$380,4,FALSE)</f>
        <v>f</v>
      </c>
      <c r="O1605" s="4">
        <f t="shared" si="111"/>
        <v>0.21779108373829251</v>
      </c>
      <c r="P1605" s="4">
        <f>VLOOKUP(A1605,RESULTS!$A:$M,13,FALSE)</f>
        <v>2</v>
      </c>
      <c r="Q1605" s="4">
        <v>2</v>
      </c>
      <c r="R1605" s="4" t="str">
        <f>IF(VLOOKUP(C1605,rosie!B:J,8,FALSE)=0,"x_x_x_x",VLOOKUP(C1605,rosie!B:J,8,FALSE))</f>
        <v>4_6_6_2023</v>
      </c>
    </row>
    <row r="1606" spans="1:18" x14ac:dyDescent="0.2">
      <c r="A1606" t="s">
        <v>247</v>
      </c>
      <c r="C1606">
        <f t="shared" si="109"/>
        <v>335</v>
      </c>
      <c r="D1606" t="str">
        <f t="shared" si="110"/>
        <v>335 (1)</v>
      </c>
      <c r="E1606">
        <v>23.898</v>
      </c>
      <c r="F1606">
        <f t="shared" si="107"/>
        <v>23.9</v>
      </c>
      <c r="G1606">
        <f>IFERROR(VLOOKUP(F1606,'rt.comb'!$A:$B,2,FALSE),F1606)</f>
        <v>23.9</v>
      </c>
      <c r="H1606" t="str">
        <f>IFERROR(VLOOKUP(G1606,compounds!$A:$D,4,FALSE),"")</f>
        <v/>
      </c>
      <c r="I1606">
        <v>64863106</v>
      </c>
      <c r="J1606" s="4">
        <f t="shared" si="108"/>
        <v>69279025</v>
      </c>
      <c r="K1606" s="4">
        <f>VLOOKUP($C1606,rosie!$B$7:$D$380,2,FALSE)</f>
        <v>22.49</v>
      </c>
      <c r="L1606" s="4">
        <f>VLOOKUP(C1606,rosie!$B$7:$F$66,5,FALSE)</f>
        <v>4.3899999999999997</v>
      </c>
      <c r="M1606" s="4">
        <f>VLOOKUP($C1606,rosie!$B$7:$D$380,3,FALSE)</f>
        <v>1</v>
      </c>
      <c r="N1606" s="4" t="str">
        <f>VLOOKUP($C1606,rosie!$B$7:$E$380,4,FALSE)</f>
        <v>f</v>
      </c>
      <c r="O1606" s="4">
        <f t="shared" si="111"/>
        <v>0.62445015515420876</v>
      </c>
      <c r="P1606" s="4">
        <f>VLOOKUP(A1606,RESULTS!$A:$M,13,FALSE)</f>
        <v>2</v>
      </c>
      <c r="Q1606" s="4">
        <v>2</v>
      </c>
      <c r="R1606" s="4" t="str">
        <f>IF(VLOOKUP(C1606,rosie!B:J,8,FALSE)=0,"x_x_x_x",VLOOKUP(C1606,rosie!B:J,8,FALSE))</f>
        <v>4_6_6_2023</v>
      </c>
    </row>
    <row r="1607" spans="1:18" x14ac:dyDescent="0.2">
      <c r="A1607" t="s">
        <v>247</v>
      </c>
      <c r="C1607">
        <f t="shared" si="109"/>
        <v>335</v>
      </c>
      <c r="D1607" t="str">
        <f t="shared" si="110"/>
        <v>335 (1)</v>
      </c>
      <c r="E1607">
        <v>24.434000000000001</v>
      </c>
      <c r="F1607">
        <f t="shared" si="107"/>
        <v>24.43</v>
      </c>
      <c r="G1607">
        <f>IFERROR(VLOOKUP(F1607,'rt.comb'!$A:$B,2,FALSE),F1607)</f>
        <v>24.43</v>
      </c>
      <c r="H1607" t="str">
        <f>IFERROR(VLOOKUP(G1607,compounds!$A:$D,4,FALSE),"")</f>
        <v/>
      </c>
      <c r="I1607">
        <v>49705713</v>
      </c>
      <c r="J1607" s="4">
        <f t="shared" si="108"/>
        <v>69279025</v>
      </c>
      <c r="K1607" s="4">
        <f>VLOOKUP($C1607,rosie!$B$7:$D$380,2,FALSE)</f>
        <v>22.49</v>
      </c>
      <c r="L1607" s="4">
        <f>VLOOKUP(C1607,rosie!$B$7:$F$66,5,FALSE)</f>
        <v>4.3899999999999997</v>
      </c>
      <c r="M1607" s="4">
        <f>VLOOKUP($C1607,rosie!$B$7:$D$380,3,FALSE)</f>
        <v>1</v>
      </c>
      <c r="N1607" s="4" t="str">
        <f>VLOOKUP($C1607,rosie!$B$7:$E$380,4,FALSE)</f>
        <v>f</v>
      </c>
      <c r="O1607" s="4">
        <f t="shared" si="111"/>
        <v>0.47852688699336365</v>
      </c>
      <c r="P1607" s="4">
        <f>VLOOKUP(A1607,RESULTS!$A:$M,13,FALSE)</f>
        <v>2</v>
      </c>
      <c r="Q1607" s="4">
        <v>2</v>
      </c>
      <c r="R1607" s="4" t="str">
        <f>IF(VLOOKUP(C1607,rosie!B:J,8,FALSE)=0,"x_x_x_x",VLOOKUP(C1607,rosie!B:J,8,FALSE))</f>
        <v>4_6_6_2023</v>
      </c>
    </row>
    <row r="1608" spans="1:18" x14ac:dyDescent="0.2">
      <c r="A1608" t="s">
        <v>247</v>
      </c>
      <c r="C1608">
        <f t="shared" si="109"/>
        <v>335</v>
      </c>
      <c r="D1608" t="str">
        <f t="shared" si="110"/>
        <v>335 (1)</v>
      </c>
      <c r="E1608">
        <v>24.61</v>
      </c>
      <c r="F1608">
        <f t="shared" si="107"/>
        <v>24.61</v>
      </c>
      <c r="G1608">
        <f>IFERROR(VLOOKUP(F1608,'rt.comb'!$A:$B,2,FALSE),F1608)</f>
        <v>24.6</v>
      </c>
      <c r="H1608" t="str">
        <f>IFERROR(VLOOKUP(G1608,compounds!$A:$D,4,FALSE),"")</f>
        <v>tridecanal</v>
      </c>
      <c r="I1608">
        <v>899929471</v>
      </c>
      <c r="J1608" s="4">
        <f t="shared" si="108"/>
        <v>69279025</v>
      </c>
      <c r="K1608" s="4">
        <f>VLOOKUP($C1608,rosie!$B$7:$D$380,2,FALSE)</f>
        <v>22.49</v>
      </c>
      <c r="L1608" s="4">
        <f>VLOOKUP(C1608,rosie!$B$7:$F$66,5,FALSE)</f>
        <v>4.3899999999999997</v>
      </c>
      <c r="M1608" s="4">
        <f>VLOOKUP($C1608,rosie!$B$7:$D$380,3,FALSE)</f>
        <v>1</v>
      </c>
      <c r="N1608" s="4" t="str">
        <f>VLOOKUP($C1608,rosie!$B$7:$E$380,4,FALSE)</f>
        <v>f</v>
      </c>
      <c r="O1608" s="4">
        <f t="shared" si="111"/>
        <v>8.663801850528019</v>
      </c>
      <c r="P1608" s="4">
        <f>VLOOKUP(A1608,RESULTS!$A:$M,13,FALSE)</f>
        <v>2</v>
      </c>
      <c r="Q1608" s="4">
        <v>2</v>
      </c>
      <c r="R1608" s="4" t="str">
        <f>IF(VLOOKUP(C1608,rosie!B:J,8,FALSE)=0,"x_x_x_x",VLOOKUP(C1608,rosie!B:J,8,FALSE))</f>
        <v>4_6_6_2023</v>
      </c>
    </row>
    <row r="1609" spans="1:18" x14ac:dyDescent="0.2">
      <c r="A1609" t="s">
        <v>247</v>
      </c>
      <c r="C1609">
        <f t="shared" si="109"/>
        <v>335</v>
      </c>
      <c r="D1609" t="str">
        <f t="shared" si="110"/>
        <v>335 (1)</v>
      </c>
      <c r="E1609">
        <v>24.972999999999999</v>
      </c>
      <c r="F1609">
        <f t="shared" si="107"/>
        <v>24.97</v>
      </c>
      <c r="G1609">
        <f>IFERROR(VLOOKUP(F1609,'rt.comb'!$A:$B,2,FALSE),F1609)</f>
        <v>24.97</v>
      </c>
      <c r="H1609" t="str">
        <f>IFERROR(VLOOKUP(G1609,compounds!$A:$D,4,FALSE),"")</f>
        <v/>
      </c>
      <c r="I1609">
        <v>181390865</v>
      </c>
      <c r="J1609" s="4">
        <f t="shared" si="108"/>
        <v>69279025</v>
      </c>
      <c r="K1609" s="4">
        <f>VLOOKUP($C1609,rosie!$B$7:$D$380,2,FALSE)</f>
        <v>22.49</v>
      </c>
      <c r="L1609" s="4">
        <f>VLOOKUP(C1609,rosie!$B$7:$F$66,5,FALSE)</f>
        <v>4.3899999999999997</v>
      </c>
      <c r="M1609" s="4">
        <f>VLOOKUP($C1609,rosie!$B$7:$D$380,3,FALSE)</f>
        <v>1</v>
      </c>
      <c r="N1609" s="4" t="str">
        <f>VLOOKUP($C1609,rosie!$B$7:$E$380,4,FALSE)</f>
        <v>f</v>
      </c>
      <c r="O1609" s="4">
        <f t="shared" si="111"/>
        <v>1.7462863063141956</v>
      </c>
      <c r="P1609" s="4">
        <f>VLOOKUP(A1609,RESULTS!$A:$M,13,FALSE)</f>
        <v>2</v>
      </c>
      <c r="Q1609" s="4">
        <v>2</v>
      </c>
      <c r="R1609" s="4" t="str">
        <f>IF(VLOOKUP(C1609,rosie!B:J,8,FALSE)=0,"x_x_x_x",VLOOKUP(C1609,rosie!B:J,8,FALSE))</f>
        <v>4_6_6_2023</v>
      </c>
    </row>
    <row r="1610" spans="1:18" x14ac:dyDescent="0.2">
      <c r="A1610" t="s">
        <v>247</v>
      </c>
      <c r="C1610">
        <f t="shared" si="109"/>
        <v>335</v>
      </c>
      <c r="D1610" t="str">
        <f t="shared" si="110"/>
        <v>335 (1)</v>
      </c>
      <c r="E1610">
        <v>25.411999999999999</v>
      </c>
      <c r="F1610">
        <f t="shared" si="107"/>
        <v>25.41</v>
      </c>
      <c r="G1610">
        <f>IFERROR(VLOOKUP(F1610,'rt.comb'!$A:$B,2,FALSE),F1610)</f>
        <v>25.41</v>
      </c>
      <c r="H1610" t="str">
        <f>IFERROR(VLOOKUP(G1610,compounds!$A:$D,4,FALSE),"")</f>
        <v/>
      </c>
      <c r="I1610">
        <v>17726391</v>
      </c>
      <c r="J1610" s="4">
        <f t="shared" si="108"/>
        <v>69279025</v>
      </c>
      <c r="K1610" s="4">
        <f>VLOOKUP($C1610,rosie!$B$7:$D$380,2,FALSE)</f>
        <v>22.49</v>
      </c>
      <c r="L1610" s="4">
        <f>VLOOKUP(C1610,rosie!$B$7:$F$66,5,FALSE)</f>
        <v>4.3899999999999997</v>
      </c>
      <c r="M1610" s="4">
        <f>VLOOKUP($C1610,rosie!$B$7:$D$380,3,FALSE)</f>
        <v>1</v>
      </c>
      <c r="N1610" s="4" t="str">
        <f>VLOOKUP($C1610,rosie!$B$7:$E$380,4,FALSE)</f>
        <v>f</v>
      </c>
      <c r="O1610" s="4">
        <f t="shared" si="111"/>
        <v>0.1706555281252515</v>
      </c>
      <c r="P1610" s="4">
        <f>VLOOKUP(A1610,RESULTS!$A:$M,13,FALSE)</f>
        <v>2</v>
      </c>
      <c r="Q1610" s="4">
        <v>2</v>
      </c>
      <c r="R1610" s="4" t="str">
        <f>IF(VLOOKUP(C1610,rosie!B:J,8,FALSE)=0,"x_x_x_x",VLOOKUP(C1610,rosie!B:J,8,FALSE))</f>
        <v>4_6_6_2023</v>
      </c>
    </row>
    <row r="1611" spans="1:18" x14ac:dyDescent="0.2">
      <c r="A1611" t="s">
        <v>247</v>
      </c>
      <c r="C1611">
        <f t="shared" si="109"/>
        <v>335</v>
      </c>
      <c r="D1611" t="str">
        <f t="shared" si="110"/>
        <v>335 (1)</v>
      </c>
      <c r="E1611">
        <v>26.242999999999999</v>
      </c>
      <c r="F1611">
        <f t="shared" si="107"/>
        <v>26.24</v>
      </c>
      <c r="G1611">
        <f>IFERROR(VLOOKUP(F1611,'rt.comb'!$A:$B,2,FALSE),F1611)</f>
        <v>26.24</v>
      </c>
      <c r="H1611" t="str">
        <f>IFERROR(VLOOKUP(G1611,compounds!$A:$D,4,FALSE),"")</f>
        <v/>
      </c>
      <c r="I1611">
        <v>15490465</v>
      </c>
      <c r="J1611" s="4">
        <f t="shared" si="108"/>
        <v>69279025</v>
      </c>
      <c r="K1611" s="4">
        <f>VLOOKUP($C1611,rosie!$B$7:$D$380,2,FALSE)</f>
        <v>22.49</v>
      </c>
      <c r="L1611" s="4">
        <f>VLOOKUP(C1611,rosie!$B$7:$F$66,5,FALSE)</f>
        <v>4.3899999999999997</v>
      </c>
      <c r="M1611" s="4">
        <f>VLOOKUP($C1611,rosie!$B$7:$D$380,3,FALSE)</f>
        <v>1</v>
      </c>
      <c r="N1611" s="4" t="str">
        <f>VLOOKUP($C1611,rosie!$B$7:$E$380,4,FALSE)</f>
        <v>f</v>
      </c>
      <c r="O1611" s="4">
        <f t="shared" si="111"/>
        <v>0.14912981923284463</v>
      </c>
      <c r="P1611" s="4">
        <f>VLOOKUP(A1611,RESULTS!$A:$M,13,FALSE)</f>
        <v>2</v>
      </c>
      <c r="Q1611" s="4">
        <v>2</v>
      </c>
      <c r="R1611" s="4" t="str">
        <f>IF(VLOOKUP(C1611,rosie!B:J,8,FALSE)=0,"x_x_x_x",VLOOKUP(C1611,rosie!B:J,8,FALSE))</f>
        <v>4_6_6_2023</v>
      </c>
    </row>
    <row r="1612" spans="1:18" x14ac:dyDescent="0.2">
      <c r="A1612" t="s">
        <v>247</v>
      </c>
      <c r="C1612">
        <f t="shared" si="109"/>
        <v>335</v>
      </c>
      <c r="D1612" t="str">
        <f t="shared" si="110"/>
        <v>335 (1)</v>
      </c>
      <c r="E1612">
        <v>26.933</v>
      </c>
      <c r="F1612">
        <f t="shared" si="107"/>
        <v>26.93</v>
      </c>
      <c r="G1612">
        <f>IFERROR(VLOOKUP(F1612,'rt.comb'!$A:$B,2,FALSE),F1612)</f>
        <v>26.93</v>
      </c>
      <c r="H1612" t="str">
        <f>IFERROR(VLOOKUP(G1612,compounds!$A:$D,4,FALSE),"")</f>
        <v/>
      </c>
      <c r="I1612">
        <v>32284770</v>
      </c>
      <c r="J1612" s="4">
        <f t="shared" si="108"/>
        <v>69279025</v>
      </c>
      <c r="K1612" s="4">
        <f>VLOOKUP($C1612,rosie!$B$7:$D$380,2,FALSE)</f>
        <v>22.49</v>
      </c>
      <c r="L1612" s="4">
        <f>VLOOKUP(C1612,rosie!$B$7:$F$66,5,FALSE)</f>
        <v>4.3899999999999997</v>
      </c>
      <c r="M1612" s="4">
        <f>VLOOKUP($C1612,rosie!$B$7:$D$380,3,FALSE)</f>
        <v>1</v>
      </c>
      <c r="N1612" s="4" t="str">
        <f>VLOOKUP($C1612,rosie!$B$7:$E$380,4,FALSE)</f>
        <v>f</v>
      </c>
      <c r="O1612" s="4">
        <f t="shared" si="111"/>
        <v>0.31081196814130274</v>
      </c>
      <c r="P1612" s="4">
        <f>VLOOKUP(A1612,RESULTS!$A:$M,13,FALSE)</f>
        <v>2</v>
      </c>
      <c r="Q1612" s="4">
        <v>2</v>
      </c>
      <c r="R1612" s="4" t="str">
        <f>IF(VLOOKUP(C1612,rosie!B:J,8,FALSE)=0,"x_x_x_x",VLOOKUP(C1612,rosie!B:J,8,FALSE))</f>
        <v>4_6_6_2023</v>
      </c>
    </row>
    <row r="1613" spans="1:18" x14ac:dyDescent="0.2">
      <c r="A1613" t="s">
        <v>247</v>
      </c>
      <c r="C1613">
        <f t="shared" si="109"/>
        <v>335</v>
      </c>
      <c r="D1613" t="str">
        <f t="shared" si="110"/>
        <v>335 (1)</v>
      </c>
      <c r="E1613">
        <v>27.193000000000001</v>
      </c>
      <c r="F1613">
        <f t="shared" si="107"/>
        <v>27.19</v>
      </c>
      <c r="G1613">
        <f>IFERROR(VLOOKUP(F1613,'rt.comb'!$A:$B,2,FALSE),F1613)</f>
        <v>27.19</v>
      </c>
      <c r="H1613" t="str">
        <f>IFERROR(VLOOKUP(G1613,compounds!$A:$D,4,FALSE),"")</f>
        <v/>
      </c>
      <c r="I1613">
        <v>47648377</v>
      </c>
      <c r="J1613" s="4">
        <f t="shared" si="108"/>
        <v>69279025</v>
      </c>
      <c r="K1613" s="4">
        <f>VLOOKUP($C1613,rosie!$B$7:$D$380,2,FALSE)</f>
        <v>22.49</v>
      </c>
      <c r="L1613" s="4">
        <f>VLOOKUP(C1613,rosie!$B$7:$F$66,5,FALSE)</f>
        <v>4.3899999999999997</v>
      </c>
      <c r="M1613" s="4">
        <f>VLOOKUP($C1613,rosie!$B$7:$D$380,3,FALSE)</f>
        <v>1</v>
      </c>
      <c r="N1613" s="4" t="str">
        <f>VLOOKUP($C1613,rosie!$B$7:$E$380,4,FALSE)</f>
        <v>f</v>
      </c>
      <c r="O1613" s="4">
        <f t="shared" si="111"/>
        <v>0.4587204999171059</v>
      </c>
      <c r="P1613" s="4">
        <f>VLOOKUP(A1613,RESULTS!$A:$M,13,FALSE)</f>
        <v>2</v>
      </c>
      <c r="Q1613" s="4">
        <v>2</v>
      </c>
      <c r="R1613" s="4" t="str">
        <f>IF(VLOOKUP(C1613,rosie!B:J,8,FALSE)=0,"x_x_x_x",VLOOKUP(C1613,rosie!B:J,8,FALSE))</f>
        <v>4_6_6_2023</v>
      </c>
    </row>
    <row r="1614" spans="1:18" x14ac:dyDescent="0.2">
      <c r="A1614" t="s">
        <v>247</v>
      </c>
      <c r="C1614">
        <f t="shared" si="109"/>
        <v>335</v>
      </c>
      <c r="D1614" t="str">
        <f t="shared" si="110"/>
        <v>335 (1)</v>
      </c>
      <c r="E1614">
        <v>29.260999999999999</v>
      </c>
      <c r="F1614">
        <f t="shared" si="107"/>
        <v>29.26</v>
      </c>
      <c r="G1614">
        <f>IFERROR(VLOOKUP(F1614,'rt.comb'!$A:$B,2,FALSE),F1614)</f>
        <v>29.26</v>
      </c>
      <c r="H1614" t="str">
        <f>IFERROR(VLOOKUP(G1614,compounds!$A:$D,4,FALSE),"")</f>
        <v>pentadecanal</v>
      </c>
      <c r="I1614">
        <v>32628975</v>
      </c>
      <c r="J1614" s="4">
        <f t="shared" si="108"/>
        <v>69279025</v>
      </c>
      <c r="K1614" s="4">
        <f>VLOOKUP($C1614,rosie!$B$7:$D$380,2,FALSE)</f>
        <v>22.49</v>
      </c>
      <c r="L1614" s="4">
        <f>VLOOKUP(C1614,rosie!$B$7:$F$66,5,FALSE)</f>
        <v>4.3899999999999997</v>
      </c>
      <c r="M1614" s="4">
        <f>VLOOKUP($C1614,rosie!$B$7:$D$380,3,FALSE)</f>
        <v>1</v>
      </c>
      <c r="N1614" s="4" t="str">
        <f>VLOOKUP($C1614,rosie!$B$7:$E$380,4,FALSE)</f>
        <v>f</v>
      </c>
      <c r="O1614" s="4">
        <f t="shared" si="111"/>
        <v>0.31412569884138447</v>
      </c>
      <c r="P1614" s="4">
        <f>VLOOKUP(A1614,RESULTS!$A:$M,13,FALSE)</f>
        <v>2</v>
      </c>
      <c r="Q1614" s="4">
        <v>2</v>
      </c>
      <c r="R1614" s="4" t="str">
        <f>IF(VLOOKUP(C1614,rosie!B:J,8,FALSE)=0,"x_x_x_x",VLOOKUP(C1614,rosie!B:J,8,FALSE))</f>
        <v>4_6_6_2023</v>
      </c>
    </row>
    <row r="1615" spans="1:18" x14ac:dyDescent="0.2">
      <c r="A1615" t="s">
        <v>247</v>
      </c>
      <c r="C1615">
        <f t="shared" si="109"/>
        <v>335</v>
      </c>
      <c r="D1615" t="str">
        <f t="shared" si="110"/>
        <v>335 (1)</v>
      </c>
      <c r="E1615">
        <v>32.875</v>
      </c>
      <c r="F1615">
        <f t="shared" si="107"/>
        <v>32.880000000000003</v>
      </c>
      <c r="G1615">
        <f>IFERROR(VLOOKUP(F1615,'rt.comb'!$A:$B,2,FALSE),F1615)</f>
        <v>32.880000000000003</v>
      </c>
      <c r="H1615" t="str">
        <f>IFERROR(VLOOKUP(G1615,compounds!$A:$D,4,FALSE),"")</f>
        <v>homosalate</v>
      </c>
      <c r="I1615">
        <v>15488509</v>
      </c>
      <c r="J1615" s="4">
        <f t="shared" si="108"/>
        <v>69279025</v>
      </c>
      <c r="K1615" s="4">
        <f>VLOOKUP($C1615,rosie!$B$7:$D$380,2,FALSE)</f>
        <v>22.49</v>
      </c>
      <c r="L1615" s="4">
        <f>VLOOKUP(C1615,rosie!$B$7:$F$66,5,FALSE)</f>
        <v>4.3899999999999997</v>
      </c>
      <c r="M1615" s="4">
        <f>VLOOKUP($C1615,rosie!$B$7:$D$380,3,FALSE)</f>
        <v>1</v>
      </c>
      <c r="N1615" s="4" t="str">
        <f>VLOOKUP($C1615,rosie!$B$7:$E$380,4,FALSE)</f>
        <v>f</v>
      </c>
      <c r="O1615" s="4">
        <f t="shared" si="111"/>
        <v>0.14911098842780299</v>
      </c>
      <c r="P1615" s="4">
        <f>VLOOKUP(A1615,RESULTS!$A:$M,13,FALSE)</f>
        <v>2</v>
      </c>
      <c r="Q1615" s="4">
        <v>2</v>
      </c>
      <c r="R1615" s="4" t="str">
        <f>IF(VLOOKUP(C1615,rosie!B:J,8,FALSE)=0,"x_x_x_x",VLOOKUP(C1615,rosie!B:J,8,FALSE))</f>
        <v>4_6_6_2023</v>
      </c>
    </row>
    <row r="1616" spans="1:18" x14ac:dyDescent="0.2">
      <c r="A1616" t="s">
        <v>248</v>
      </c>
      <c r="C1616">
        <f t="shared" si="109"/>
        <v>339</v>
      </c>
      <c r="D1616" t="str">
        <f t="shared" si="110"/>
        <v>339 (1)</v>
      </c>
      <c r="E1616">
        <v>4.3920000000000003</v>
      </c>
      <c r="F1616">
        <f t="shared" si="107"/>
        <v>4.3899999999999997</v>
      </c>
      <c r="G1616">
        <f>IFERROR(VLOOKUP(F1616,'rt.comb'!$A:$B,2,FALSE),F1616)</f>
        <v>4.3899999999999997</v>
      </c>
      <c r="H1616" t="str">
        <f>IFERROR(VLOOKUP(G1616,compounds!$A:$D,4,FALSE),"")</f>
        <v/>
      </c>
      <c r="I1616">
        <v>12459491</v>
      </c>
      <c r="J1616" s="4">
        <f t="shared" si="108"/>
        <v>37563255</v>
      </c>
      <c r="K1616" s="4">
        <f>VLOOKUP($C1616,rosie!$B$7:$D$380,2,FALSE)</f>
        <v>2.57</v>
      </c>
      <c r="L1616" s="4">
        <f>VLOOKUP(C1616,rosie!$B$7:$F$66,5,FALSE)</f>
        <v>0.61</v>
      </c>
      <c r="M1616" s="4">
        <f>VLOOKUP($C1616,rosie!$B$7:$D$380,3,FALSE)</f>
        <v>1</v>
      </c>
      <c r="N1616" s="4" t="str">
        <f>VLOOKUP($C1616,rosie!$B$7:$E$380,4,FALSE)</f>
        <v>l</v>
      </c>
      <c r="O1616" s="4">
        <f t="shared" si="111"/>
        <v>1.9359548205138157</v>
      </c>
      <c r="P1616" s="4">
        <f>VLOOKUP(A1616,RESULTS!$A:$M,13,FALSE)</f>
        <v>2</v>
      </c>
      <c r="Q1616" s="4">
        <v>2</v>
      </c>
      <c r="R1616" s="4" t="str">
        <f>IF(VLOOKUP(C1616,rosie!B:J,8,FALSE)=0,"x_x_x_x",VLOOKUP(C1616,rosie!B:J,8,FALSE))</f>
        <v>5_6_6_2023</v>
      </c>
    </row>
    <row r="1617" spans="1:18" x14ac:dyDescent="0.2">
      <c r="A1617" t="s">
        <v>248</v>
      </c>
      <c r="C1617">
        <f t="shared" si="109"/>
        <v>339</v>
      </c>
      <c r="D1617" t="str">
        <f t="shared" si="110"/>
        <v>339 (1)</v>
      </c>
      <c r="E1617">
        <v>4.867</v>
      </c>
      <c r="F1617">
        <f t="shared" si="107"/>
        <v>4.87</v>
      </c>
      <c r="G1617">
        <f>IFERROR(VLOOKUP(F1617,'rt.comb'!$A:$B,2,FALSE),F1617)</f>
        <v>4.87</v>
      </c>
      <c r="H1617" t="str">
        <f>IFERROR(VLOOKUP(G1617,compounds!$A:$D,4,FALSE),"")</f>
        <v/>
      </c>
      <c r="I1617">
        <v>10009956</v>
      </c>
      <c r="J1617" s="4">
        <f t="shared" si="108"/>
        <v>37563255</v>
      </c>
      <c r="K1617" s="4">
        <f>VLOOKUP($C1617,rosie!$B$7:$D$380,2,FALSE)</f>
        <v>2.57</v>
      </c>
      <c r="L1617" s="4">
        <f>VLOOKUP(C1617,rosie!$B$7:$F$66,5,FALSE)</f>
        <v>0.61</v>
      </c>
      <c r="M1617" s="4">
        <f>VLOOKUP($C1617,rosie!$B$7:$D$380,3,FALSE)</f>
        <v>1</v>
      </c>
      <c r="N1617" s="4" t="str">
        <f>VLOOKUP($C1617,rosie!$B$7:$E$380,4,FALSE)</f>
        <v>l</v>
      </c>
      <c r="O1617" s="4">
        <f t="shared" si="111"/>
        <v>1.5553462473973609</v>
      </c>
      <c r="P1617" s="4">
        <f>VLOOKUP(A1617,RESULTS!$A:$M,13,FALSE)</f>
        <v>2</v>
      </c>
      <c r="Q1617" s="4">
        <v>2</v>
      </c>
      <c r="R1617" s="4" t="str">
        <f>IF(VLOOKUP(C1617,rosie!B:J,8,FALSE)=0,"x_x_x_x",VLOOKUP(C1617,rosie!B:J,8,FALSE))</f>
        <v>5_6_6_2023</v>
      </c>
    </row>
    <row r="1618" spans="1:18" x14ac:dyDescent="0.2">
      <c r="A1618" t="s">
        <v>248</v>
      </c>
      <c r="C1618">
        <f t="shared" si="109"/>
        <v>339</v>
      </c>
      <c r="D1618" t="str">
        <f t="shared" si="110"/>
        <v>339 (1)</v>
      </c>
      <c r="E1618">
        <v>5.4189999999999996</v>
      </c>
      <c r="F1618">
        <f t="shared" si="107"/>
        <v>5.42</v>
      </c>
      <c r="G1618">
        <f>IFERROR(VLOOKUP(F1618,'rt.comb'!$A:$B,2,FALSE),F1618)</f>
        <v>5.43</v>
      </c>
      <c r="H1618" t="str">
        <f>IFERROR(VLOOKUP(G1618,compounds!$A:$D,4,FALSE),"")</f>
        <v>hydroxymethylpentanone</v>
      </c>
      <c r="I1618">
        <v>220568043</v>
      </c>
      <c r="J1618" s="4">
        <f t="shared" si="108"/>
        <v>37563255</v>
      </c>
      <c r="K1618" s="4">
        <f>VLOOKUP($C1618,rosie!$B$7:$D$380,2,FALSE)</f>
        <v>2.57</v>
      </c>
      <c r="L1618" s="4">
        <f>VLOOKUP(C1618,rosie!$B$7:$F$66,5,FALSE)</f>
        <v>0.61</v>
      </c>
      <c r="M1618" s="4">
        <f>VLOOKUP($C1618,rosie!$B$7:$D$380,3,FALSE)</f>
        <v>1</v>
      </c>
      <c r="N1618" s="4" t="str">
        <f>VLOOKUP($C1618,rosie!$B$7:$E$380,4,FALSE)</f>
        <v>l</v>
      </c>
      <c r="O1618" s="4">
        <f t="shared" si="111"/>
        <v>34.2718467469617</v>
      </c>
      <c r="P1618" s="4">
        <f>VLOOKUP(A1618,RESULTS!$A:$M,13,FALSE)</f>
        <v>2</v>
      </c>
      <c r="Q1618" s="4">
        <v>2</v>
      </c>
      <c r="R1618" s="4" t="str">
        <f>IF(VLOOKUP(C1618,rosie!B:J,8,FALSE)=0,"x_x_x_x",VLOOKUP(C1618,rosie!B:J,8,FALSE))</f>
        <v>5_6_6_2023</v>
      </c>
    </row>
    <row r="1619" spans="1:18" x14ac:dyDescent="0.2">
      <c r="A1619" t="s">
        <v>248</v>
      </c>
      <c r="C1619">
        <f t="shared" si="109"/>
        <v>339</v>
      </c>
      <c r="D1619" t="str">
        <f t="shared" si="110"/>
        <v>339 (1)</v>
      </c>
      <c r="E1619">
        <v>5.75</v>
      </c>
      <c r="F1619">
        <f t="shared" si="107"/>
        <v>5.75</v>
      </c>
      <c r="G1619">
        <f>IFERROR(VLOOKUP(F1619,'rt.comb'!$A:$B,2,FALSE),F1619)</f>
        <v>5.76</v>
      </c>
      <c r="H1619" t="str">
        <f>IFERROR(VLOOKUP(G1619,compounds!$A:$D,4,FALSE),"")</f>
        <v>zhexenol</v>
      </c>
      <c r="I1619">
        <v>68646677</v>
      </c>
      <c r="J1619" s="4">
        <f t="shared" si="108"/>
        <v>37563255</v>
      </c>
      <c r="K1619" s="4">
        <f>VLOOKUP($C1619,rosie!$B$7:$D$380,2,FALSE)</f>
        <v>2.57</v>
      </c>
      <c r="L1619" s="4">
        <f>VLOOKUP(C1619,rosie!$B$7:$F$66,5,FALSE)</f>
        <v>0.61</v>
      </c>
      <c r="M1619" s="4">
        <f>VLOOKUP($C1619,rosie!$B$7:$D$380,3,FALSE)</f>
        <v>1</v>
      </c>
      <c r="N1619" s="4" t="str">
        <f>VLOOKUP($C1619,rosie!$B$7:$E$380,4,FALSE)</f>
        <v>l</v>
      </c>
      <c r="O1619" s="4">
        <f t="shared" si="111"/>
        <v>10.666315762851378</v>
      </c>
      <c r="P1619" s="4">
        <f>VLOOKUP(A1619,RESULTS!$A:$M,13,FALSE)</f>
        <v>2</v>
      </c>
      <c r="Q1619" s="4">
        <v>2</v>
      </c>
      <c r="R1619" s="4" t="str">
        <f>IF(VLOOKUP(C1619,rosie!B:J,8,FALSE)=0,"x_x_x_x",VLOOKUP(C1619,rosie!B:J,8,FALSE))</f>
        <v>5_6_6_2023</v>
      </c>
    </row>
    <row r="1620" spans="1:18" x14ac:dyDescent="0.2">
      <c r="A1620" t="s">
        <v>248</v>
      </c>
      <c r="C1620">
        <f t="shared" si="109"/>
        <v>339</v>
      </c>
      <c r="D1620" t="str">
        <f t="shared" si="110"/>
        <v>339 (1)</v>
      </c>
      <c r="E1620">
        <v>5.8920000000000003</v>
      </c>
      <c r="F1620">
        <f t="shared" si="107"/>
        <v>5.89</v>
      </c>
      <c r="G1620">
        <f>IFERROR(VLOOKUP(F1620,'rt.comb'!$A:$B,2,FALSE),F1620)</f>
        <v>5.89</v>
      </c>
      <c r="H1620" t="str">
        <f>IFERROR(VLOOKUP(G1620,compounds!$A:$D,4,FALSE),"")</f>
        <v/>
      </c>
      <c r="I1620">
        <v>14814598</v>
      </c>
      <c r="J1620" s="4">
        <f t="shared" si="108"/>
        <v>37563255</v>
      </c>
      <c r="K1620" s="4">
        <f>VLOOKUP($C1620,rosie!$B$7:$D$380,2,FALSE)</f>
        <v>2.57</v>
      </c>
      <c r="L1620" s="4">
        <f>VLOOKUP(C1620,rosie!$B$7:$F$66,5,FALSE)</f>
        <v>0.61</v>
      </c>
      <c r="M1620" s="4">
        <f>VLOOKUP($C1620,rosie!$B$7:$D$380,3,FALSE)</f>
        <v>1</v>
      </c>
      <c r="N1620" s="4" t="str">
        <f>VLOOKUP($C1620,rosie!$B$7:$E$380,4,FALSE)</f>
        <v>l</v>
      </c>
      <c r="O1620" s="4">
        <f t="shared" si="111"/>
        <v>2.3018911777434834</v>
      </c>
      <c r="P1620" s="4">
        <f>VLOOKUP(A1620,RESULTS!$A:$M,13,FALSE)</f>
        <v>2</v>
      </c>
      <c r="Q1620" s="4">
        <v>2</v>
      </c>
      <c r="R1620" s="4" t="str">
        <f>IF(VLOOKUP(C1620,rosie!B:J,8,FALSE)=0,"x_x_x_x",VLOOKUP(C1620,rosie!B:J,8,FALSE))</f>
        <v>5_6_6_2023</v>
      </c>
    </row>
    <row r="1621" spans="1:18" x14ac:dyDescent="0.2">
      <c r="A1621" t="s">
        <v>248</v>
      </c>
      <c r="C1621">
        <f t="shared" si="109"/>
        <v>339</v>
      </c>
      <c r="D1621" t="str">
        <f t="shared" si="110"/>
        <v>339 (1)</v>
      </c>
      <c r="E1621">
        <v>7.0960000000000001</v>
      </c>
      <c r="F1621">
        <f t="shared" ref="F1621:F1684" si="112">ROUND(E1621,2)</f>
        <v>7.1</v>
      </c>
      <c r="G1621">
        <f>IFERROR(VLOOKUP(F1621,'rt.comb'!$A:$B,2,FALSE),F1621)</f>
        <v>7.1</v>
      </c>
      <c r="H1621" t="str">
        <f>IFERROR(VLOOKUP(G1621,compounds!$A:$D,4,FALSE),"")</f>
        <v>heptanal</v>
      </c>
      <c r="I1621">
        <v>12416416</v>
      </c>
      <c r="J1621" s="4">
        <f t="shared" si="108"/>
        <v>37563255</v>
      </c>
      <c r="K1621" s="4">
        <f>VLOOKUP($C1621,rosie!$B$7:$D$380,2,FALSE)</f>
        <v>2.57</v>
      </c>
      <c r="L1621" s="4">
        <f>VLOOKUP(C1621,rosie!$B$7:$F$66,5,FALSE)</f>
        <v>0.61</v>
      </c>
      <c r="M1621" s="4">
        <f>VLOOKUP($C1621,rosie!$B$7:$D$380,3,FALSE)</f>
        <v>1</v>
      </c>
      <c r="N1621" s="4" t="str">
        <f>VLOOKUP($C1621,rosie!$B$7:$E$380,4,FALSE)</f>
        <v>l</v>
      </c>
      <c r="O1621" s="4">
        <f t="shared" si="111"/>
        <v>1.9292618300944131</v>
      </c>
      <c r="P1621" s="4">
        <f>VLOOKUP(A1621,RESULTS!$A:$M,13,FALSE)</f>
        <v>2</v>
      </c>
      <c r="Q1621" s="4">
        <v>2</v>
      </c>
      <c r="R1621" s="4" t="str">
        <f>IF(VLOOKUP(C1621,rosie!B:J,8,FALSE)=0,"x_x_x_x",VLOOKUP(C1621,rosie!B:J,8,FALSE))</f>
        <v>5_6_6_2023</v>
      </c>
    </row>
    <row r="1622" spans="1:18" x14ac:dyDescent="0.2">
      <c r="A1622" t="s">
        <v>248</v>
      </c>
      <c r="C1622">
        <f t="shared" si="109"/>
        <v>339</v>
      </c>
      <c r="D1622" t="str">
        <f t="shared" si="110"/>
        <v>339 (1)</v>
      </c>
      <c r="E1622">
        <v>7.508</v>
      </c>
      <c r="F1622">
        <f t="shared" si="112"/>
        <v>7.51</v>
      </c>
      <c r="G1622">
        <f>IFERROR(VLOOKUP(F1622,'rt.comb'!$A:$B,2,FALSE),F1622)</f>
        <v>7.51</v>
      </c>
      <c r="H1622" t="str">
        <f>IFERROR(VLOOKUP(G1622,compounds!$A:$D,4,FALSE),"")</f>
        <v>cyclopentane</v>
      </c>
      <c r="I1622">
        <v>11119176</v>
      </c>
      <c r="J1622" s="4">
        <f t="shared" si="108"/>
        <v>37563255</v>
      </c>
      <c r="K1622" s="4">
        <f>VLOOKUP($C1622,rosie!$B$7:$D$380,2,FALSE)</f>
        <v>2.57</v>
      </c>
      <c r="L1622" s="4">
        <f>VLOOKUP(C1622,rosie!$B$7:$F$66,5,FALSE)</f>
        <v>0.61</v>
      </c>
      <c r="M1622" s="4">
        <f>VLOOKUP($C1622,rosie!$B$7:$D$380,3,FALSE)</f>
        <v>1</v>
      </c>
      <c r="N1622" s="4" t="str">
        <f>VLOOKUP($C1622,rosie!$B$7:$E$380,4,FALSE)</f>
        <v>l</v>
      </c>
      <c r="O1622" s="4">
        <f t="shared" si="111"/>
        <v>1.727696771669206</v>
      </c>
      <c r="P1622" s="4">
        <f>VLOOKUP(A1622,RESULTS!$A:$M,13,FALSE)</f>
        <v>2</v>
      </c>
      <c r="Q1622" s="4">
        <v>2</v>
      </c>
      <c r="R1622" s="4" t="str">
        <f>IF(VLOOKUP(C1622,rosie!B:J,8,FALSE)=0,"x_x_x_x",VLOOKUP(C1622,rosie!B:J,8,FALSE))</f>
        <v>5_6_6_2023</v>
      </c>
    </row>
    <row r="1623" spans="1:18" x14ac:dyDescent="0.2">
      <c r="A1623" t="s">
        <v>248</v>
      </c>
      <c r="C1623">
        <f t="shared" si="109"/>
        <v>339</v>
      </c>
      <c r="D1623" t="str">
        <f t="shared" si="110"/>
        <v>339 (1)</v>
      </c>
      <c r="E1623">
        <v>8.3870000000000005</v>
      </c>
      <c r="F1623">
        <f t="shared" si="112"/>
        <v>8.39</v>
      </c>
      <c r="G1623">
        <f>IFERROR(VLOOKUP(F1623,'rt.comb'!$A:$B,2,FALSE),F1623)</f>
        <v>8.39</v>
      </c>
      <c r="H1623" t="str">
        <f>IFERROR(VLOOKUP(G1623,compounds!$A:$D,4,FALSE),"")</f>
        <v/>
      </c>
      <c r="I1623">
        <v>5248082</v>
      </c>
      <c r="J1623" s="4">
        <f t="shared" si="108"/>
        <v>37563255</v>
      </c>
      <c r="K1623" s="4">
        <f>VLOOKUP($C1623,rosie!$B$7:$D$380,2,FALSE)</f>
        <v>2.57</v>
      </c>
      <c r="L1623" s="4">
        <f>VLOOKUP(C1623,rosie!$B$7:$F$66,5,FALSE)</f>
        <v>0.61</v>
      </c>
      <c r="M1623" s="4">
        <f>VLOOKUP($C1623,rosie!$B$7:$D$380,3,FALSE)</f>
        <v>1</v>
      </c>
      <c r="N1623" s="4" t="str">
        <f>VLOOKUP($C1623,rosie!$B$7:$E$380,4,FALSE)</f>
        <v>l</v>
      </c>
      <c r="O1623" s="4">
        <f t="shared" si="111"/>
        <v>0.81544660583259687</v>
      </c>
      <c r="P1623" s="4">
        <f>VLOOKUP(A1623,RESULTS!$A:$M,13,FALSE)</f>
        <v>2</v>
      </c>
      <c r="Q1623" s="4">
        <v>2</v>
      </c>
      <c r="R1623" s="4" t="str">
        <f>IF(VLOOKUP(C1623,rosie!B:J,8,FALSE)=0,"x_x_x_x",VLOOKUP(C1623,rosie!B:J,8,FALSE))</f>
        <v>5_6_6_2023</v>
      </c>
    </row>
    <row r="1624" spans="1:18" x14ac:dyDescent="0.2">
      <c r="A1624" t="s">
        <v>248</v>
      </c>
      <c r="C1624">
        <f t="shared" si="109"/>
        <v>339</v>
      </c>
      <c r="D1624" t="str">
        <f t="shared" si="110"/>
        <v>339 (1)</v>
      </c>
      <c r="E1624">
        <v>8.468</v>
      </c>
      <c r="F1624">
        <f t="shared" si="112"/>
        <v>8.4700000000000006</v>
      </c>
      <c r="G1624">
        <f>IFERROR(VLOOKUP(F1624,'rt.comb'!$A:$B,2,FALSE),F1624)</f>
        <v>8.4700000000000006</v>
      </c>
      <c r="H1624" t="str">
        <f>IFERROR(VLOOKUP(G1624,compounds!$A:$D,4,FALSE),"")</f>
        <v/>
      </c>
      <c r="I1624">
        <v>12798830</v>
      </c>
      <c r="J1624" s="4">
        <f t="shared" si="108"/>
        <v>37563255</v>
      </c>
      <c r="K1624" s="4">
        <f>VLOOKUP($C1624,rosie!$B$7:$D$380,2,FALSE)</f>
        <v>2.57</v>
      </c>
      <c r="L1624" s="4">
        <f>VLOOKUP(C1624,rosie!$B$7:$F$66,5,FALSE)</f>
        <v>0.61</v>
      </c>
      <c r="M1624" s="4">
        <f>VLOOKUP($C1624,rosie!$B$7:$D$380,3,FALSE)</f>
        <v>1</v>
      </c>
      <c r="N1624" s="4" t="str">
        <f>VLOOKUP($C1624,rosie!$B$7:$E$380,4,FALSE)</f>
        <v>l</v>
      </c>
      <c r="O1624" s="4">
        <f t="shared" si="111"/>
        <v>1.9886812900652877</v>
      </c>
      <c r="P1624" s="4">
        <f>VLOOKUP(A1624,RESULTS!$A:$M,13,FALSE)</f>
        <v>2</v>
      </c>
      <c r="Q1624" s="4">
        <v>2</v>
      </c>
      <c r="R1624" s="4" t="str">
        <f>IF(VLOOKUP(C1624,rosie!B:J,8,FALSE)=0,"x_x_x_x",VLOOKUP(C1624,rosie!B:J,8,FALSE))</f>
        <v>5_6_6_2023</v>
      </c>
    </row>
    <row r="1625" spans="1:18" x14ac:dyDescent="0.2">
      <c r="A1625" t="s">
        <v>248</v>
      </c>
      <c r="C1625">
        <f t="shared" si="109"/>
        <v>339</v>
      </c>
      <c r="D1625" t="str">
        <f t="shared" si="110"/>
        <v>339 (1)</v>
      </c>
      <c r="E1625">
        <v>8.9009999999999998</v>
      </c>
      <c r="F1625">
        <f t="shared" si="112"/>
        <v>8.9</v>
      </c>
      <c r="G1625">
        <f>IFERROR(VLOOKUP(F1625,'rt.comb'!$A:$B,2,FALSE),F1625)</f>
        <v>8.92</v>
      </c>
      <c r="H1625" t="str">
        <f>IFERROR(VLOOKUP(G1625,compounds!$A:$D,4,FALSE),"")</f>
        <v/>
      </c>
      <c r="I1625">
        <v>28834920</v>
      </c>
      <c r="J1625" s="4">
        <f t="shared" si="108"/>
        <v>37563255</v>
      </c>
      <c r="K1625" s="4">
        <f>VLOOKUP($C1625,rosie!$B$7:$D$380,2,FALSE)</f>
        <v>2.57</v>
      </c>
      <c r="L1625" s="4">
        <f>VLOOKUP(C1625,rosie!$B$7:$F$66,5,FALSE)</f>
        <v>0.61</v>
      </c>
      <c r="M1625" s="4">
        <f>VLOOKUP($C1625,rosie!$B$7:$D$380,3,FALSE)</f>
        <v>1</v>
      </c>
      <c r="N1625" s="4" t="str">
        <f>VLOOKUP($C1625,rosie!$B$7:$E$380,4,FALSE)</f>
        <v>l</v>
      </c>
      <c r="O1625" s="4">
        <f t="shared" si="111"/>
        <v>4.4803678074112527</v>
      </c>
      <c r="P1625" s="4">
        <f>VLOOKUP(A1625,RESULTS!$A:$M,13,FALSE)</f>
        <v>2</v>
      </c>
      <c r="Q1625" s="4">
        <v>2</v>
      </c>
      <c r="R1625" s="4" t="str">
        <f>IF(VLOOKUP(C1625,rosie!B:J,8,FALSE)=0,"x_x_x_x",VLOOKUP(C1625,rosie!B:J,8,FALSE))</f>
        <v>5_6_6_2023</v>
      </c>
    </row>
    <row r="1626" spans="1:18" x14ac:dyDescent="0.2">
      <c r="A1626" t="s">
        <v>248</v>
      </c>
      <c r="C1626">
        <f t="shared" si="109"/>
        <v>339</v>
      </c>
      <c r="D1626" t="str">
        <f t="shared" si="110"/>
        <v>339 (1)</v>
      </c>
      <c r="E1626">
        <v>9.9019999999999992</v>
      </c>
      <c r="F1626">
        <f t="shared" si="112"/>
        <v>9.9</v>
      </c>
      <c r="G1626">
        <f>IFERROR(VLOOKUP(F1626,'rt.comb'!$A:$B,2,FALSE),F1626)</f>
        <v>9.9</v>
      </c>
      <c r="H1626" t="str">
        <f>IFERROR(VLOOKUP(G1626,compounds!$A:$D,4,FALSE),"")</f>
        <v/>
      </c>
      <c r="I1626">
        <v>14370590</v>
      </c>
      <c r="J1626" s="4">
        <f t="shared" si="108"/>
        <v>37563255</v>
      </c>
      <c r="K1626" s="4">
        <f>VLOOKUP($C1626,rosie!$B$7:$D$380,2,FALSE)</f>
        <v>2.57</v>
      </c>
      <c r="L1626" s="4">
        <f>VLOOKUP(C1626,rosie!$B$7:$F$66,5,FALSE)</f>
        <v>0.61</v>
      </c>
      <c r="M1626" s="4">
        <f>VLOOKUP($C1626,rosie!$B$7:$D$380,3,FALSE)</f>
        <v>1</v>
      </c>
      <c r="N1626" s="4" t="str">
        <f>VLOOKUP($C1626,rosie!$B$7:$E$380,4,FALSE)</f>
        <v>l</v>
      </c>
      <c r="O1626" s="4">
        <f t="shared" si="111"/>
        <v>2.2329012464576312</v>
      </c>
      <c r="P1626" s="4">
        <f>VLOOKUP(A1626,RESULTS!$A:$M,13,FALSE)</f>
        <v>2</v>
      </c>
      <c r="Q1626" s="4">
        <v>2</v>
      </c>
      <c r="R1626" s="4" t="str">
        <f>IF(VLOOKUP(C1626,rosie!B:J,8,FALSE)=0,"x_x_x_x",VLOOKUP(C1626,rosie!B:J,8,FALSE))</f>
        <v>5_6_6_2023</v>
      </c>
    </row>
    <row r="1627" spans="1:18" x14ac:dyDescent="0.2">
      <c r="A1627" t="s">
        <v>248</v>
      </c>
      <c r="C1627">
        <f t="shared" si="109"/>
        <v>339</v>
      </c>
      <c r="D1627" t="str">
        <f t="shared" si="110"/>
        <v>339 (1)</v>
      </c>
      <c r="E1627">
        <v>10.311999999999999</v>
      </c>
      <c r="F1627">
        <f t="shared" si="112"/>
        <v>10.31</v>
      </c>
      <c r="G1627">
        <f>IFERROR(VLOOKUP(F1627,'rt.comb'!$A:$B,2,FALSE),F1627)</f>
        <v>10.31</v>
      </c>
      <c r="H1627" t="str">
        <f>IFERROR(VLOOKUP(G1627,compounds!$A:$D,4,FALSE),"")</f>
        <v>octanal</v>
      </c>
      <c r="I1627">
        <v>34970692</v>
      </c>
      <c r="J1627" s="4">
        <f t="shared" si="108"/>
        <v>37563255</v>
      </c>
      <c r="K1627" s="4">
        <f>VLOOKUP($C1627,rosie!$B$7:$D$380,2,FALSE)</f>
        <v>2.57</v>
      </c>
      <c r="L1627" s="4">
        <f>VLOOKUP(C1627,rosie!$B$7:$F$66,5,FALSE)</f>
        <v>0.61</v>
      </c>
      <c r="M1627" s="4">
        <f>VLOOKUP($C1627,rosie!$B$7:$D$380,3,FALSE)</f>
        <v>1</v>
      </c>
      <c r="N1627" s="4" t="str">
        <f>VLOOKUP($C1627,rosie!$B$7:$E$380,4,FALSE)</f>
        <v>l</v>
      </c>
      <c r="O1627" s="4">
        <f t="shared" si="111"/>
        <v>5.4337436219588691</v>
      </c>
      <c r="P1627" s="4">
        <f>VLOOKUP(A1627,RESULTS!$A:$M,13,FALSE)</f>
        <v>2</v>
      </c>
      <c r="Q1627" s="4">
        <v>2</v>
      </c>
      <c r="R1627" s="4" t="str">
        <f>IF(VLOOKUP(C1627,rosie!B:J,8,FALSE)=0,"x_x_x_x",VLOOKUP(C1627,rosie!B:J,8,FALSE))</f>
        <v>5_6_6_2023</v>
      </c>
    </row>
    <row r="1628" spans="1:18" x14ac:dyDescent="0.2">
      <c r="A1628" t="s">
        <v>248</v>
      </c>
      <c r="C1628">
        <f t="shared" si="109"/>
        <v>339</v>
      </c>
      <c r="D1628" t="str">
        <f t="shared" si="110"/>
        <v>339 (1)</v>
      </c>
      <c r="E1628">
        <v>10.467000000000001</v>
      </c>
      <c r="F1628">
        <f t="shared" si="112"/>
        <v>10.47</v>
      </c>
      <c r="G1628">
        <f>IFERROR(VLOOKUP(F1628,'rt.comb'!$A:$B,2,FALSE),F1628)</f>
        <v>10.48</v>
      </c>
      <c r="H1628" t="str">
        <f>IFERROR(VLOOKUP(G1628,compounds!$A:$D,4,FALSE),"")</f>
        <v>z3hex</v>
      </c>
      <c r="I1628">
        <v>34262325</v>
      </c>
      <c r="J1628" s="4">
        <f t="shared" si="108"/>
        <v>37563255</v>
      </c>
      <c r="K1628" s="4">
        <f>VLOOKUP($C1628,rosie!$B$7:$D$380,2,FALSE)</f>
        <v>2.57</v>
      </c>
      <c r="L1628" s="4">
        <f>VLOOKUP(C1628,rosie!$B$7:$F$66,5,FALSE)</f>
        <v>0.61</v>
      </c>
      <c r="M1628" s="4">
        <f>VLOOKUP($C1628,rosie!$B$7:$D$380,3,FALSE)</f>
        <v>1</v>
      </c>
      <c r="N1628" s="4" t="str">
        <f>VLOOKUP($C1628,rosie!$B$7:$E$380,4,FALSE)</f>
        <v>l</v>
      </c>
      <c r="O1628" s="4">
        <f t="shared" si="111"/>
        <v>5.323677608159195</v>
      </c>
      <c r="P1628" s="4">
        <f>VLOOKUP(A1628,RESULTS!$A:$M,13,FALSE)</f>
        <v>2</v>
      </c>
      <c r="Q1628" s="4">
        <v>2</v>
      </c>
      <c r="R1628" s="4" t="str">
        <f>IF(VLOOKUP(C1628,rosie!B:J,8,FALSE)=0,"x_x_x_x",VLOOKUP(C1628,rosie!B:J,8,FALSE))</f>
        <v>5_6_6_2023</v>
      </c>
    </row>
    <row r="1629" spans="1:18" x14ac:dyDescent="0.2">
      <c r="A1629" t="s">
        <v>248</v>
      </c>
      <c r="C1629">
        <f t="shared" si="109"/>
        <v>339</v>
      </c>
      <c r="D1629" t="str">
        <f t="shared" si="110"/>
        <v>339 (1)</v>
      </c>
      <c r="E1629">
        <v>11.073</v>
      </c>
      <c r="F1629">
        <f t="shared" si="112"/>
        <v>11.07</v>
      </c>
      <c r="G1629">
        <f>IFERROR(VLOOKUP(F1629,'rt.comb'!$A:$B,2,FALSE),F1629)</f>
        <v>11.07</v>
      </c>
      <c r="H1629" t="str">
        <f>IFERROR(VLOOKUP(G1629,compounds!$A:$D,4,FALSE),"")</f>
        <v>dlimonene</v>
      </c>
      <c r="I1629">
        <v>63482201</v>
      </c>
      <c r="J1629" s="4">
        <f t="shared" si="108"/>
        <v>37563255</v>
      </c>
      <c r="K1629" s="4">
        <f>VLOOKUP($C1629,rosie!$B$7:$D$380,2,FALSE)</f>
        <v>2.57</v>
      </c>
      <c r="L1629" s="4">
        <f>VLOOKUP(C1629,rosie!$B$7:$F$66,5,FALSE)</f>
        <v>0.61</v>
      </c>
      <c r="M1629" s="4">
        <f>VLOOKUP($C1629,rosie!$B$7:$D$380,3,FALSE)</f>
        <v>1</v>
      </c>
      <c r="N1629" s="4" t="str">
        <f>VLOOKUP($C1629,rosie!$B$7:$E$380,4,FALSE)</f>
        <v>l</v>
      </c>
      <c r="O1629" s="4">
        <f t="shared" si="111"/>
        <v>9.8638598513195266</v>
      </c>
      <c r="P1629" s="4">
        <f>VLOOKUP(A1629,RESULTS!$A:$M,13,FALSE)</f>
        <v>2</v>
      </c>
      <c r="Q1629" s="4">
        <v>2</v>
      </c>
      <c r="R1629" s="4" t="str">
        <f>IF(VLOOKUP(C1629,rosie!B:J,8,FALSE)=0,"x_x_x_x",VLOOKUP(C1629,rosie!B:J,8,FALSE))</f>
        <v>5_6_6_2023</v>
      </c>
    </row>
    <row r="1630" spans="1:18" x14ac:dyDescent="0.2">
      <c r="A1630" t="s">
        <v>248</v>
      </c>
      <c r="C1630">
        <f t="shared" si="109"/>
        <v>339</v>
      </c>
      <c r="D1630" t="str">
        <f t="shared" si="110"/>
        <v>339 (1)</v>
      </c>
      <c r="E1630">
        <v>12.026</v>
      </c>
      <c r="F1630">
        <f t="shared" si="112"/>
        <v>12.03</v>
      </c>
      <c r="G1630">
        <f>IFERROR(VLOOKUP(F1630,'rt.comb'!$A:$B,2,FALSE),F1630)</f>
        <v>12.03</v>
      </c>
      <c r="H1630" t="str">
        <f>IFERROR(VLOOKUP(G1630,compounds!$A:$D,4,FALSE),"")</f>
        <v/>
      </c>
      <c r="I1630">
        <v>9862934</v>
      </c>
      <c r="J1630" s="4">
        <f t="shared" si="108"/>
        <v>37563255</v>
      </c>
      <c r="K1630" s="4">
        <f>VLOOKUP($C1630,rosie!$B$7:$D$380,2,FALSE)</f>
        <v>2.57</v>
      </c>
      <c r="L1630" s="4">
        <f>VLOOKUP(C1630,rosie!$B$7:$F$66,5,FALSE)</f>
        <v>0.61</v>
      </c>
      <c r="M1630" s="4">
        <f>VLOOKUP($C1630,rosie!$B$7:$D$380,3,FALSE)</f>
        <v>1</v>
      </c>
      <c r="N1630" s="4" t="str">
        <f>VLOOKUP($C1630,rosie!$B$7:$E$380,4,FALSE)</f>
        <v>l</v>
      </c>
      <c r="O1630" s="4">
        <f t="shared" si="111"/>
        <v>1.5325019795519423</v>
      </c>
      <c r="P1630" s="4">
        <f>VLOOKUP(A1630,RESULTS!$A:$M,13,FALSE)</f>
        <v>2</v>
      </c>
      <c r="Q1630" s="4">
        <v>2</v>
      </c>
      <c r="R1630" s="4" t="str">
        <f>IF(VLOOKUP(C1630,rosie!B:J,8,FALSE)=0,"x_x_x_x",VLOOKUP(C1630,rosie!B:J,8,FALSE))</f>
        <v>5_6_6_2023</v>
      </c>
    </row>
    <row r="1631" spans="1:18" x14ac:dyDescent="0.2">
      <c r="A1631" t="s">
        <v>248</v>
      </c>
      <c r="C1631">
        <f t="shared" si="109"/>
        <v>339</v>
      </c>
      <c r="D1631" t="str">
        <f t="shared" si="110"/>
        <v>339 (1)</v>
      </c>
      <c r="E1631">
        <v>12.297000000000001</v>
      </c>
      <c r="F1631">
        <f t="shared" si="112"/>
        <v>12.3</v>
      </c>
      <c r="G1631">
        <f>IFERROR(VLOOKUP(F1631,'rt.comb'!$A:$B,2,FALSE),F1631)</f>
        <v>12.29</v>
      </c>
      <c r="H1631" t="str">
        <f>IFERROR(VLOOKUP(G1631,compounds!$A:$D,4,FALSE),"")</f>
        <v>acetophenone</v>
      </c>
      <c r="I1631">
        <v>16095390</v>
      </c>
      <c r="J1631" s="4">
        <f t="shared" si="108"/>
        <v>37563255</v>
      </c>
      <c r="K1631" s="4">
        <f>VLOOKUP($C1631,rosie!$B$7:$D$380,2,FALSE)</f>
        <v>2.57</v>
      </c>
      <c r="L1631" s="4">
        <f>VLOOKUP(C1631,rosie!$B$7:$F$66,5,FALSE)</f>
        <v>0.61</v>
      </c>
      <c r="M1631" s="4">
        <f>VLOOKUP($C1631,rosie!$B$7:$D$380,3,FALSE)</f>
        <v>1</v>
      </c>
      <c r="N1631" s="4" t="str">
        <f>VLOOKUP($C1631,rosie!$B$7:$E$380,4,FALSE)</f>
        <v>l</v>
      </c>
      <c r="O1631" s="4">
        <f t="shared" si="111"/>
        <v>2.5009005471050032</v>
      </c>
      <c r="P1631" s="4">
        <f>VLOOKUP(A1631,RESULTS!$A:$M,13,FALSE)</f>
        <v>2</v>
      </c>
      <c r="Q1631" s="4">
        <v>2</v>
      </c>
      <c r="R1631" s="4" t="str">
        <f>IF(VLOOKUP(C1631,rosie!B:J,8,FALSE)=0,"x_x_x_x",VLOOKUP(C1631,rosie!B:J,8,FALSE))</f>
        <v>5_6_6_2023</v>
      </c>
    </row>
    <row r="1632" spans="1:18" x14ac:dyDescent="0.2">
      <c r="A1632" t="s">
        <v>248</v>
      </c>
      <c r="C1632">
        <f t="shared" si="109"/>
        <v>339</v>
      </c>
      <c r="D1632" t="str">
        <f t="shared" si="110"/>
        <v>339 (1)</v>
      </c>
      <c r="E1632">
        <v>13.515000000000001</v>
      </c>
      <c r="F1632">
        <f t="shared" si="112"/>
        <v>13.52</v>
      </c>
      <c r="G1632">
        <f>IFERROR(VLOOKUP(F1632,'rt.comb'!$A:$B,2,FALSE),F1632)</f>
        <v>13.51</v>
      </c>
      <c r="H1632" t="str">
        <f>IFERROR(VLOOKUP(G1632,compounds!$A:$D,4,FALSE),"")</f>
        <v>nonanal</v>
      </c>
      <c r="I1632">
        <v>74552434</v>
      </c>
      <c r="J1632" s="4">
        <f t="shared" si="108"/>
        <v>37563255</v>
      </c>
      <c r="K1632" s="4">
        <f>VLOOKUP($C1632,rosie!$B$7:$D$380,2,FALSE)</f>
        <v>2.57</v>
      </c>
      <c r="L1632" s="4">
        <f>VLOOKUP(C1632,rosie!$B$7:$F$66,5,FALSE)</f>
        <v>0.61</v>
      </c>
      <c r="M1632" s="4">
        <f>VLOOKUP($C1632,rosie!$B$7:$D$380,3,FALSE)</f>
        <v>1</v>
      </c>
      <c r="N1632" s="4" t="str">
        <f>VLOOKUP($C1632,rosie!$B$7:$E$380,4,FALSE)</f>
        <v>l</v>
      </c>
      <c r="O1632" s="4">
        <f t="shared" si="111"/>
        <v>11.583951863148993</v>
      </c>
      <c r="P1632" s="4">
        <f>VLOOKUP(A1632,RESULTS!$A:$M,13,FALSE)</f>
        <v>2</v>
      </c>
      <c r="Q1632" s="4">
        <v>2</v>
      </c>
      <c r="R1632" s="4" t="str">
        <f>IF(VLOOKUP(C1632,rosie!B:J,8,FALSE)=0,"x_x_x_x",VLOOKUP(C1632,rosie!B:J,8,FALSE))</f>
        <v>5_6_6_2023</v>
      </c>
    </row>
    <row r="1633" spans="1:18" x14ac:dyDescent="0.2">
      <c r="A1633" t="s">
        <v>248</v>
      </c>
      <c r="C1633">
        <f t="shared" si="109"/>
        <v>339</v>
      </c>
      <c r="D1633" t="str">
        <f t="shared" si="110"/>
        <v>339 (1)</v>
      </c>
      <c r="E1633">
        <v>13.888999999999999</v>
      </c>
      <c r="F1633">
        <f t="shared" si="112"/>
        <v>13.89</v>
      </c>
      <c r="G1633">
        <f>IFERROR(VLOOKUP(F1633,'rt.comb'!$A:$B,2,FALSE),F1633)</f>
        <v>13.89</v>
      </c>
      <c r="H1633" t="str">
        <f>IFERROR(VLOOKUP(G1633,compounds!$A:$D,4,FALSE),"")</f>
        <v>edimethylnonatriene</v>
      </c>
      <c r="I1633">
        <v>6838554</v>
      </c>
      <c r="J1633" s="4">
        <f t="shared" si="108"/>
        <v>37563255</v>
      </c>
      <c r="K1633" s="4">
        <f>VLOOKUP($C1633,rosie!$B$7:$D$380,2,FALSE)</f>
        <v>2.57</v>
      </c>
      <c r="L1633" s="4">
        <f>VLOOKUP(C1633,rosie!$B$7:$F$66,5,FALSE)</f>
        <v>0.61</v>
      </c>
      <c r="M1633" s="4">
        <f>VLOOKUP($C1633,rosie!$B$7:$D$380,3,FALSE)</f>
        <v>1</v>
      </c>
      <c r="N1633" s="4" t="str">
        <f>VLOOKUP($C1633,rosie!$B$7:$E$380,4,FALSE)</f>
        <v>l</v>
      </c>
      <c r="O1633" s="4">
        <f t="shared" si="111"/>
        <v>1.0625740314467129</v>
      </c>
      <c r="P1633" s="4">
        <f>VLOOKUP(A1633,RESULTS!$A:$M,13,FALSE)</f>
        <v>2</v>
      </c>
      <c r="Q1633" s="4">
        <v>2</v>
      </c>
      <c r="R1633" s="4" t="str">
        <f>IF(VLOOKUP(C1633,rosie!B:J,8,FALSE)=0,"x_x_x_x",VLOOKUP(C1633,rosie!B:J,8,FALSE))</f>
        <v>5_6_6_2023</v>
      </c>
    </row>
    <row r="1634" spans="1:18" x14ac:dyDescent="0.2">
      <c r="A1634" t="s">
        <v>248</v>
      </c>
      <c r="C1634">
        <f t="shared" si="109"/>
        <v>339</v>
      </c>
      <c r="D1634" t="str">
        <f t="shared" si="110"/>
        <v>339 (1)</v>
      </c>
      <c r="E1634">
        <v>15.268000000000001</v>
      </c>
      <c r="F1634">
        <f t="shared" si="112"/>
        <v>15.27</v>
      </c>
      <c r="G1634">
        <f>IFERROR(VLOOKUP(F1634,'rt.comb'!$A:$B,2,FALSE),F1634)</f>
        <v>15.27</v>
      </c>
      <c r="H1634" t="str">
        <f>IFERROR(VLOOKUP(G1634,compounds!$A:$D,4,FALSE),"")</f>
        <v/>
      </c>
      <c r="I1634">
        <v>26128315</v>
      </c>
      <c r="J1634" s="4">
        <f t="shared" si="108"/>
        <v>37563255</v>
      </c>
      <c r="K1634" s="4">
        <f>VLOOKUP($C1634,rosie!$B$7:$D$380,2,FALSE)</f>
        <v>2.57</v>
      </c>
      <c r="L1634" s="4">
        <f>VLOOKUP(C1634,rosie!$B$7:$F$66,5,FALSE)</f>
        <v>0.61</v>
      </c>
      <c r="M1634" s="4">
        <f>VLOOKUP($C1634,rosie!$B$7:$D$380,3,FALSE)</f>
        <v>1</v>
      </c>
      <c r="N1634" s="4" t="str">
        <f>VLOOKUP($C1634,rosie!$B$7:$E$380,4,FALSE)</f>
        <v>l</v>
      </c>
      <c r="O1634" s="4">
        <f t="shared" si="111"/>
        <v>4.0598157160796893</v>
      </c>
      <c r="P1634" s="4">
        <f>VLOOKUP(A1634,RESULTS!$A:$M,13,FALSE)</f>
        <v>2</v>
      </c>
      <c r="Q1634" s="4">
        <v>2</v>
      </c>
      <c r="R1634" s="4" t="str">
        <f>IF(VLOOKUP(C1634,rosie!B:J,8,FALSE)=0,"x_x_x_x",VLOOKUP(C1634,rosie!B:J,8,FALSE))</f>
        <v>5_6_6_2023</v>
      </c>
    </row>
    <row r="1635" spans="1:18" x14ac:dyDescent="0.2">
      <c r="A1635" t="s">
        <v>248</v>
      </c>
      <c r="C1635">
        <f t="shared" si="109"/>
        <v>339</v>
      </c>
      <c r="D1635" t="str">
        <f t="shared" si="110"/>
        <v>339 (1)</v>
      </c>
      <c r="E1635">
        <v>15.717000000000001</v>
      </c>
      <c r="F1635">
        <f t="shared" si="112"/>
        <v>15.72</v>
      </c>
      <c r="G1635">
        <f>IFERROR(VLOOKUP(F1635,'rt.comb'!$A:$B,2,FALSE),F1635)</f>
        <v>15.71</v>
      </c>
      <c r="H1635" t="str">
        <f>IFERROR(VLOOKUP(G1635,compounds!$A:$D,4,FALSE),"")</f>
        <v/>
      </c>
      <c r="I1635">
        <v>12452420</v>
      </c>
      <c r="J1635" s="4">
        <f t="shared" si="108"/>
        <v>37563255</v>
      </c>
      <c r="K1635" s="4">
        <f>VLOOKUP($C1635,rosie!$B$7:$D$380,2,FALSE)</f>
        <v>2.57</v>
      </c>
      <c r="L1635" s="4">
        <f>VLOOKUP(C1635,rosie!$B$7:$F$66,5,FALSE)</f>
        <v>0.61</v>
      </c>
      <c r="M1635" s="4">
        <f>VLOOKUP($C1635,rosie!$B$7:$D$380,3,FALSE)</f>
        <v>1</v>
      </c>
      <c r="N1635" s="4" t="str">
        <f>VLOOKUP($C1635,rosie!$B$7:$E$380,4,FALSE)</f>
        <v>l</v>
      </c>
      <c r="O1635" s="4">
        <f t="shared" si="111"/>
        <v>1.9348561290395128</v>
      </c>
      <c r="P1635" s="4">
        <f>VLOOKUP(A1635,RESULTS!$A:$M,13,FALSE)</f>
        <v>2</v>
      </c>
      <c r="Q1635" s="4">
        <v>2</v>
      </c>
      <c r="R1635" s="4" t="str">
        <f>IF(VLOOKUP(C1635,rosie!B:J,8,FALSE)=0,"x_x_x_x",VLOOKUP(C1635,rosie!B:J,8,FALSE))</f>
        <v>5_6_6_2023</v>
      </c>
    </row>
    <row r="1636" spans="1:18" x14ac:dyDescent="0.2">
      <c r="A1636" t="s">
        <v>248</v>
      </c>
      <c r="C1636">
        <f t="shared" si="109"/>
        <v>339</v>
      </c>
      <c r="D1636" t="str">
        <f t="shared" si="110"/>
        <v>339 (1)</v>
      </c>
      <c r="E1636">
        <v>16.216000000000001</v>
      </c>
      <c r="F1636">
        <f t="shared" si="112"/>
        <v>16.22</v>
      </c>
      <c r="G1636">
        <f>IFERROR(VLOOKUP(F1636,'rt.comb'!$A:$B,2,FALSE),F1636)</f>
        <v>16.21</v>
      </c>
      <c r="H1636" t="str">
        <f>IFERROR(VLOOKUP(G1636,compounds!$A:$D,4,FALSE),"")</f>
        <v>methylsalicylate</v>
      </c>
      <c r="I1636">
        <v>15301325</v>
      </c>
      <c r="J1636" s="4">
        <f t="shared" si="108"/>
        <v>37563255</v>
      </c>
      <c r="K1636" s="4">
        <f>VLOOKUP($C1636,rosie!$B$7:$D$380,2,FALSE)</f>
        <v>2.57</v>
      </c>
      <c r="L1636" s="4">
        <f>VLOOKUP(C1636,rosie!$B$7:$F$66,5,FALSE)</f>
        <v>0.61</v>
      </c>
      <c r="M1636" s="4">
        <f>VLOOKUP($C1636,rosie!$B$7:$D$380,3,FALSE)</f>
        <v>1</v>
      </c>
      <c r="N1636" s="4" t="str">
        <f>VLOOKUP($C1636,rosie!$B$7:$E$380,4,FALSE)</f>
        <v>l</v>
      </c>
      <c r="O1636" s="4">
        <f t="shared" si="111"/>
        <v>2.3775187841941987</v>
      </c>
      <c r="P1636" s="4">
        <f>VLOOKUP(A1636,RESULTS!$A:$M,13,FALSE)</f>
        <v>2</v>
      </c>
      <c r="Q1636" s="4">
        <v>2</v>
      </c>
      <c r="R1636" s="4" t="str">
        <f>IF(VLOOKUP(C1636,rosie!B:J,8,FALSE)=0,"x_x_x_x",VLOOKUP(C1636,rosie!B:J,8,FALSE))</f>
        <v>5_6_6_2023</v>
      </c>
    </row>
    <row r="1637" spans="1:18" x14ac:dyDescent="0.2">
      <c r="A1637" t="s">
        <v>248</v>
      </c>
      <c r="C1637">
        <f t="shared" si="109"/>
        <v>339</v>
      </c>
      <c r="D1637" t="str">
        <f t="shared" si="110"/>
        <v>339 (1)</v>
      </c>
      <c r="E1637">
        <v>16.37</v>
      </c>
      <c r="F1637">
        <f t="shared" si="112"/>
        <v>16.37</v>
      </c>
      <c r="G1637">
        <f>IFERROR(VLOOKUP(F1637,'rt.comb'!$A:$B,2,FALSE),F1637)</f>
        <v>16.36</v>
      </c>
      <c r="H1637" t="str">
        <f>IFERROR(VLOOKUP(G1637,compounds!$A:$D,4,FALSE),"")</f>
        <v>dodecane</v>
      </c>
      <c r="I1637">
        <v>24867914</v>
      </c>
      <c r="J1637" s="4">
        <f t="shared" si="108"/>
        <v>37563255</v>
      </c>
      <c r="K1637" s="4">
        <f>VLOOKUP($C1637,rosie!$B$7:$D$380,2,FALSE)</f>
        <v>2.57</v>
      </c>
      <c r="L1637" s="4">
        <f>VLOOKUP(C1637,rosie!$B$7:$F$66,5,FALSE)</f>
        <v>0.61</v>
      </c>
      <c r="M1637" s="4">
        <f>VLOOKUP($C1637,rosie!$B$7:$D$380,3,FALSE)</f>
        <v>1</v>
      </c>
      <c r="N1637" s="4" t="str">
        <f>VLOOKUP($C1637,rosie!$B$7:$E$380,4,FALSE)</f>
        <v>l</v>
      </c>
      <c r="O1637" s="4">
        <f t="shared" si="111"/>
        <v>3.8639746988398649</v>
      </c>
      <c r="P1637" s="4">
        <f>VLOOKUP(A1637,RESULTS!$A:$M,13,FALSE)</f>
        <v>2</v>
      </c>
      <c r="Q1637" s="4">
        <v>2</v>
      </c>
      <c r="R1637" s="4" t="str">
        <f>IF(VLOOKUP(C1637,rosie!B:J,8,FALSE)=0,"x_x_x_x",VLOOKUP(C1637,rosie!B:J,8,FALSE))</f>
        <v>5_6_6_2023</v>
      </c>
    </row>
    <row r="1638" spans="1:18" x14ac:dyDescent="0.2">
      <c r="A1638" t="s">
        <v>248</v>
      </c>
      <c r="C1638">
        <f t="shared" si="109"/>
        <v>339</v>
      </c>
      <c r="D1638" t="str">
        <f t="shared" si="110"/>
        <v>339 (1)</v>
      </c>
      <c r="E1638">
        <v>16.548999999999999</v>
      </c>
      <c r="F1638">
        <f t="shared" si="112"/>
        <v>16.55</v>
      </c>
      <c r="G1638">
        <f>IFERROR(VLOOKUP(F1638,'rt.comb'!$A:$B,2,FALSE),F1638)</f>
        <v>16.55</v>
      </c>
      <c r="H1638" t="str">
        <f>IFERROR(VLOOKUP(G1638,compounds!$A:$D,4,FALSE),"")</f>
        <v>decanal</v>
      </c>
      <c r="I1638">
        <v>67644973</v>
      </c>
      <c r="J1638" s="4">
        <f t="shared" si="108"/>
        <v>37563255</v>
      </c>
      <c r="K1638" s="4">
        <f>VLOOKUP($C1638,rosie!$B$7:$D$380,2,FALSE)</f>
        <v>2.57</v>
      </c>
      <c r="L1638" s="4">
        <f>VLOOKUP(C1638,rosie!$B$7:$F$66,5,FALSE)</f>
        <v>0.61</v>
      </c>
      <c r="M1638" s="4">
        <f>VLOOKUP($C1638,rosie!$B$7:$D$380,3,FALSE)</f>
        <v>1</v>
      </c>
      <c r="N1638" s="4" t="str">
        <f>VLOOKUP($C1638,rosie!$B$7:$E$380,4,FALSE)</f>
        <v>l</v>
      </c>
      <c r="O1638" s="4">
        <f t="shared" si="111"/>
        <v>10.510671066970305</v>
      </c>
      <c r="P1638" s="4">
        <f>VLOOKUP(A1638,RESULTS!$A:$M,13,FALSE)</f>
        <v>2</v>
      </c>
      <c r="Q1638" s="4">
        <v>2</v>
      </c>
      <c r="R1638" s="4" t="str">
        <f>IF(VLOOKUP(C1638,rosie!B:J,8,FALSE)=0,"x_x_x_x",VLOOKUP(C1638,rosie!B:J,8,FALSE))</f>
        <v>5_6_6_2023</v>
      </c>
    </row>
    <row r="1639" spans="1:18" x14ac:dyDescent="0.2">
      <c r="A1639" t="s">
        <v>248</v>
      </c>
      <c r="C1639">
        <f t="shared" si="109"/>
        <v>339</v>
      </c>
      <c r="D1639" t="str">
        <f t="shared" si="110"/>
        <v>339 (1)</v>
      </c>
      <c r="E1639">
        <v>17.433</v>
      </c>
      <c r="F1639">
        <f t="shared" si="112"/>
        <v>17.43</v>
      </c>
      <c r="G1639">
        <f>IFERROR(VLOOKUP(F1639,'rt.comb'!$A:$B,2,FALSE),F1639)</f>
        <v>17.43</v>
      </c>
      <c r="H1639" t="str">
        <f>IFERROR(VLOOKUP(G1639,compounds!$A:$D,4,FALSE),"")</f>
        <v>cisthreehexiso</v>
      </c>
      <c r="I1639">
        <v>107120673</v>
      </c>
      <c r="J1639" s="4">
        <f t="shared" si="108"/>
        <v>37563255</v>
      </c>
      <c r="K1639" s="4">
        <f>VLOOKUP($C1639,rosie!$B$7:$D$380,2,FALSE)</f>
        <v>2.57</v>
      </c>
      <c r="L1639" s="4">
        <f>VLOOKUP(C1639,rosie!$B$7:$F$66,5,FALSE)</f>
        <v>0.61</v>
      </c>
      <c r="M1639" s="4">
        <f>VLOOKUP($C1639,rosie!$B$7:$D$380,3,FALSE)</f>
        <v>1</v>
      </c>
      <c r="N1639" s="4" t="str">
        <f>VLOOKUP($C1639,rosie!$B$7:$E$380,4,FALSE)</f>
        <v>l</v>
      </c>
      <c r="O1639" s="4">
        <f t="shared" si="111"/>
        <v>16.644402509784239</v>
      </c>
      <c r="P1639" s="4">
        <f>VLOOKUP(A1639,RESULTS!$A:$M,13,FALSE)</f>
        <v>2</v>
      </c>
      <c r="Q1639" s="4">
        <v>2</v>
      </c>
      <c r="R1639" s="4" t="str">
        <f>IF(VLOOKUP(C1639,rosie!B:J,8,FALSE)=0,"x_x_x_x",VLOOKUP(C1639,rosie!B:J,8,FALSE))</f>
        <v>5_6_6_2023</v>
      </c>
    </row>
    <row r="1640" spans="1:18" x14ac:dyDescent="0.2">
      <c r="A1640" t="s">
        <v>248</v>
      </c>
      <c r="C1640">
        <f t="shared" si="109"/>
        <v>339</v>
      </c>
      <c r="D1640" t="str">
        <f t="shared" si="110"/>
        <v>339 (1)</v>
      </c>
      <c r="E1640">
        <v>17.923999999999999</v>
      </c>
      <c r="F1640">
        <f t="shared" si="112"/>
        <v>17.920000000000002</v>
      </c>
      <c r="G1640">
        <f>IFERROR(VLOOKUP(F1640,'rt.comb'!$A:$B,2,FALSE),F1640)</f>
        <v>17.920000000000002</v>
      </c>
      <c r="H1640" t="str">
        <f>IFERROR(VLOOKUP(G1640,compounds!$A:$D,4,FALSE),"")</f>
        <v/>
      </c>
      <c r="I1640">
        <v>9896405</v>
      </c>
      <c r="J1640" s="4">
        <f t="shared" si="108"/>
        <v>37563255</v>
      </c>
      <c r="K1640" s="4">
        <f>VLOOKUP($C1640,rosie!$B$7:$D$380,2,FALSE)</f>
        <v>2.57</v>
      </c>
      <c r="L1640" s="4">
        <f>VLOOKUP(C1640,rosie!$B$7:$F$66,5,FALSE)</f>
        <v>0.61</v>
      </c>
      <c r="M1640" s="4">
        <f>VLOOKUP($C1640,rosie!$B$7:$D$380,3,FALSE)</f>
        <v>1</v>
      </c>
      <c r="N1640" s="4" t="str">
        <f>VLOOKUP($C1640,rosie!$B$7:$E$380,4,FALSE)</f>
        <v>l</v>
      </c>
      <c r="O1640" s="4">
        <f t="shared" si="111"/>
        <v>1.5377027011381947</v>
      </c>
      <c r="P1640" s="4">
        <f>VLOOKUP(A1640,RESULTS!$A:$M,13,FALSE)</f>
        <v>2</v>
      </c>
      <c r="Q1640" s="4">
        <v>2</v>
      </c>
      <c r="R1640" s="4" t="str">
        <f>IF(VLOOKUP(C1640,rosie!B:J,8,FALSE)=0,"x_x_x_x",VLOOKUP(C1640,rosie!B:J,8,FALSE))</f>
        <v>5_6_6_2023</v>
      </c>
    </row>
    <row r="1641" spans="1:18" x14ac:dyDescent="0.2">
      <c r="A1641" t="s">
        <v>248</v>
      </c>
      <c r="C1641">
        <f t="shared" si="109"/>
        <v>339</v>
      </c>
      <c r="D1641" t="str">
        <f t="shared" si="110"/>
        <v>339 (1)</v>
      </c>
      <c r="E1641">
        <v>18.178000000000001</v>
      </c>
      <c r="F1641">
        <f t="shared" si="112"/>
        <v>18.18</v>
      </c>
      <c r="G1641">
        <f>IFERROR(VLOOKUP(F1641,'rt.comb'!$A:$B,2,FALSE),F1641)</f>
        <v>18.18</v>
      </c>
      <c r="H1641" t="str">
        <f>IFERROR(VLOOKUP(G1641,compounds!$A:$D,4,FALSE),"")</f>
        <v>methylacetophenone</v>
      </c>
      <c r="I1641">
        <v>131306617</v>
      </c>
      <c r="J1641" s="4">
        <f t="shared" si="108"/>
        <v>37563255</v>
      </c>
      <c r="K1641" s="4">
        <f>VLOOKUP($C1641,rosie!$B$7:$D$380,2,FALSE)</f>
        <v>2.57</v>
      </c>
      <c r="L1641" s="4">
        <f>VLOOKUP(C1641,rosie!$B$7:$F$66,5,FALSE)</f>
        <v>0.61</v>
      </c>
      <c r="M1641" s="4">
        <f>VLOOKUP($C1641,rosie!$B$7:$D$380,3,FALSE)</f>
        <v>1</v>
      </c>
      <c r="N1641" s="4" t="str">
        <f>VLOOKUP($C1641,rosie!$B$7:$E$380,4,FALSE)</f>
        <v>l</v>
      </c>
      <c r="O1641" s="4">
        <f t="shared" si="111"/>
        <v>20.402412758796597</v>
      </c>
      <c r="P1641" s="4">
        <f>VLOOKUP(A1641,RESULTS!$A:$M,13,FALSE)</f>
        <v>2</v>
      </c>
      <c r="Q1641" s="4">
        <v>2</v>
      </c>
      <c r="R1641" s="4" t="str">
        <f>IF(VLOOKUP(C1641,rosie!B:J,8,FALSE)=0,"x_x_x_x",VLOOKUP(C1641,rosie!B:J,8,FALSE))</f>
        <v>5_6_6_2023</v>
      </c>
    </row>
    <row r="1642" spans="1:18" x14ac:dyDescent="0.2">
      <c r="A1642" t="s">
        <v>248</v>
      </c>
      <c r="C1642">
        <f t="shared" si="109"/>
        <v>339</v>
      </c>
      <c r="D1642" t="str">
        <f t="shared" si="110"/>
        <v>339 (1)</v>
      </c>
      <c r="E1642">
        <v>18.695</v>
      </c>
      <c r="F1642">
        <f t="shared" si="112"/>
        <v>18.7</v>
      </c>
      <c r="G1642">
        <f>IFERROR(VLOOKUP(F1642,'rt.comb'!$A:$B,2,FALSE),F1642)</f>
        <v>18.690000000000001</v>
      </c>
      <c r="H1642" t="str">
        <f>IFERROR(VLOOKUP(G1642,compounds!$A:$D,4,FALSE),"")</f>
        <v/>
      </c>
      <c r="I1642">
        <v>64256649</v>
      </c>
      <c r="J1642" s="4">
        <f t="shared" si="108"/>
        <v>37563255</v>
      </c>
      <c r="K1642" s="4">
        <f>VLOOKUP($C1642,rosie!$B$7:$D$380,2,FALSE)</f>
        <v>2.57</v>
      </c>
      <c r="L1642" s="4">
        <f>VLOOKUP(C1642,rosie!$B$7:$F$66,5,FALSE)</f>
        <v>0.61</v>
      </c>
      <c r="M1642" s="4">
        <f>VLOOKUP($C1642,rosie!$B$7:$D$380,3,FALSE)</f>
        <v>1</v>
      </c>
      <c r="N1642" s="4" t="str">
        <f>VLOOKUP($C1642,rosie!$B$7:$E$380,4,FALSE)</f>
        <v>l</v>
      </c>
      <c r="O1642" s="4">
        <f t="shared" si="111"/>
        <v>9.9841935261732822</v>
      </c>
      <c r="P1642" s="4">
        <f>VLOOKUP(A1642,RESULTS!$A:$M,13,FALSE)</f>
        <v>2</v>
      </c>
      <c r="Q1642" s="4">
        <v>2</v>
      </c>
      <c r="R1642" s="4" t="str">
        <f>IF(VLOOKUP(C1642,rosie!B:J,8,FALSE)=0,"x_x_x_x",VLOOKUP(C1642,rosie!B:J,8,FALSE))</f>
        <v>5_6_6_2023</v>
      </c>
    </row>
    <row r="1643" spans="1:18" x14ac:dyDescent="0.2">
      <c r="A1643" t="s">
        <v>248</v>
      </c>
      <c r="C1643">
        <f t="shared" si="109"/>
        <v>339</v>
      </c>
      <c r="D1643" t="str">
        <f t="shared" si="110"/>
        <v>339 (1)</v>
      </c>
      <c r="E1643">
        <v>19.001999999999999</v>
      </c>
      <c r="F1643">
        <f t="shared" si="112"/>
        <v>19</v>
      </c>
      <c r="G1643">
        <f>IFERROR(VLOOKUP(F1643,'rt.comb'!$A:$B,2,FALSE),F1643)</f>
        <v>18.989999999999998</v>
      </c>
      <c r="H1643" t="str">
        <f>IFERROR(VLOOKUP(G1643,compounds!$A:$D,4,FALSE),"")</f>
        <v>methylnaphthalene</v>
      </c>
      <c r="I1643">
        <v>45503346</v>
      </c>
      <c r="J1643" s="4">
        <f t="shared" si="108"/>
        <v>37563255</v>
      </c>
      <c r="K1643" s="4">
        <f>VLOOKUP($C1643,rosie!$B$7:$D$380,2,FALSE)</f>
        <v>2.57</v>
      </c>
      <c r="L1643" s="4">
        <f>VLOOKUP(C1643,rosie!$B$7:$F$66,5,FALSE)</f>
        <v>0.61</v>
      </c>
      <c r="M1643" s="4">
        <f>VLOOKUP($C1643,rosie!$B$7:$D$380,3,FALSE)</f>
        <v>1</v>
      </c>
      <c r="N1643" s="4" t="str">
        <f>VLOOKUP($C1643,rosie!$B$7:$E$380,4,FALSE)</f>
        <v>l</v>
      </c>
      <c r="O1643" s="4">
        <f t="shared" si="111"/>
        <v>7.0703066472144052</v>
      </c>
      <c r="P1643" s="4">
        <f>VLOOKUP(A1643,RESULTS!$A:$M,13,FALSE)</f>
        <v>2</v>
      </c>
      <c r="Q1643" s="4">
        <v>2</v>
      </c>
      <c r="R1643" s="4" t="str">
        <f>IF(VLOOKUP(C1643,rosie!B:J,8,FALSE)=0,"x_x_x_x",VLOOKUP(C1643,rosie!B:J,8,FALSE))</f>
        <v>5_6_6_2023</v>
      </c>
    </row>
    <row r="1644" spans="1:18" x14ac:dyDescent="0.2">
      <c r="A1644" t="s">
        <v>248</v>
      </c>
      <c r="C1644">
        <f t="shared" si="109"/>
        <v>339</v>
      </c>
      <c r="D1644" t="str">
        <f t="shared" si="110"/>
        <v>339 (1)</v>
      </c>
      <c r="E1644">
        <v>19.399999999999999</v>
      </c>
      <c r="F1644">
        <f t="shared" si="112"/>
        <v>19.399999999999999</v>
      </c>
      <c r="G1644">
        <f>IFERROR(VLOOKUP(F1644,'rt.comb'!$A:$B,2,FALSE),F1644)</f>
        <v>19.399999999999999</v>
      </c>
      <c r="H1644" t="str">
        <f>IFERROR(VLOOKUP(G1644,compounds!$A:$D,4,FALSE),"")</f>
        <v>undecanal_c</v>
      </c>
      <c r="I1644">
        <v>7176312</v>
      </c>
      <c r="J1644" s="4">
        <f t="shared" si="108"/>
        <v>37563255</v>
      </c>
      <c r="K1644" s="4">
        <f>VLOOKUP($C1644,rosie!$B$7:$D$380,2,FALSE)</f>
        <v>2.57</v>
      </c>
      <c r="L1644" s="4">
        <f>VLOOKUP(C1644,rosie!$B$7:$F$66,5,FALSE)</f>
        <v>0.61</v>
      </c>
      <c r="M1644" s="4">
        <f>VLOOKUP($C1644,rosie!$B$7:$D$380,3,FALSE)</f>
        <v>1</v>
      </c>
      <c r="N1644" s="4" t="str">
        <f>VLOOKUP($C1644,rosie!$B$7:$E$380,4,FALSE)</f>
        <v>l</v>
      </c>
      <c r="O1644" s="4">
        <f t="shared" si="111"/>
        <v>1.1150548453312532</v>
      </c>
      <c r="P1644" s="4">
        <f>VLOOKUP(A1644,RESULTS!$A:$M,13,FALSE)</f>
        <v>2</v>
      </c>
      <c r="Q1644" s="4">
        <v>2</v>
      </c>
      <c r="R1644" s="4" t="str">
        <f>IF(VLOOKUP(C1644,rosie!B:J,8,FALSE)=0,"x_x_x_x",VLOOKUP(C1644,rosie!B:J,8,FALSE))</f>
        <v>5_6_6_2023</v>
      </c>
    </row>
    <row r="1645" spans="1:18" x14ac:dyDescent="0.2">
      <c r="A1645" t="s">
        <v>248</v>
      </c>
      <c r="C1645">
        <f t="shared" si="109"/>
        <v>339</v>
      </c>
      <c r="D1645" t="str">
        <f t="shared" si="110"/>
        <v>339 (1)</v>
      </c>
      <c r="E1645">
        <v>19.452000000000002</v>
      </c>
      <c r="F1645">
        <f t="shared" si="112"/>
        <v>19.45</v>
      </c>
      <c r="G1645">
        <f>IFERROR(VLOOKUP(F1645,'rt.comb'!$A:$B,2,FALSE),F1645)</f>
        <v>19.45</v>
      </c>
      <c r="H1645" t="str">
        <f>IFERROR(VLOOKUP(G1645,compounds!$A:$D,4,FALSE),"")</f>
        <v/>
      </c>
      <c r="I1645">
        <v>19105331</v>
      </c>
      <c r="J1645" s="4">
        <f t="shared" si="108"/>
        <v>37563255</v>
      </c>
      <c r="K1645" s="4">
        <f>VLOOKUP($C1645,rosie!$B$7:$D$380,2,FALSE)</f>
        <v>2.57</v>
      </c>
      <c r="L1645" s="4">
        <f>VLOOKUP(C1645,rosie!$B$7:$F$66,5,FALSE)</f>
        <v>0.61</v>
      </c>
      <c r="M1645" s="4">
        <f>VLOOKUP($C1645,rosie!$B$7:$D$380,3,FALSE)</f>
        <v>1</v>
      </c>
      <c r="N1645" s="4" t="str">
        <f>VLOOKUP($C1645,rosie!$B$7:$E$380,4,FALSE)</f>
        <v>l</v>
      </c>
      <c r="O1645" s="4">
        <f t="shared" si="111"/>
        <v>2.9685849644228677</v>
      </c>
      <c r="P1645" s="4">
        <f>VLOOKUP(A1645,RESULTS!$A:$M,13,FALSE)</f>
        <v>2</v>
      </c>
      <c r="Q1645" s="4">
        <v>2</v>
      </c>
      <c r="R1645" s="4" t="str">
        <f>IF(VLOOKUP(C1645,rosie!B:J,8,FALSE)=0,"x_x_x_x",VLOOKUP(C1645,rosie!B:J,8,FALSE))</f>
        <v>5_6_6_2023</v>
      </c>
    </row>
    <row r="1646" spans="1:18" x14ac:dyDescent="0.2">
      <c r="A1646" t="s">
        <v>248</v>
      </c>
      <c r="C1646">
        <f t="shared" si="109"/>
        <v>339</v>
      </c>
      <c r="D1646" t="str">
        <f t="shared" si="110"/>
        <v>339 (1)</v>
      </c>
      <c r="E1646">
        <v>19.503</v>
      </c>
      <c r="F1646">
        <f t="shared" si="112"/>
        <v>19.5</v>
      </c>
      <c r="G1646">
        <f>IFERROR(VLOOKUP(F1646,'rt.comb'!$A:$B,2,FALSE),F1646)</f>
        <v>19.5</v>
      </c>
      <c r="H1646" t="str">
        <f>IFERROR(VLOOKUP(G1646,compounds!$A:$D,4,FALSE),"")</f>
        <v>standard</v>
      </c>
      <c r="I1646">
        <v>37563255</v>
      </c>
      <c r="J1646" s="4">
        <f t="shared" si="108"/>
        <v>37563255</v>
      </c>
      <c r="K1646" s="4">
        <f>VLOOKUP($C1646,rosie!$B$7:$D$380,2,FALSE)</f>
        <v>2.57</v>
      </c>
      <c r="L1646" s="4">
        <f>VLOOKUP(C1646,rosie!$B$7:$F$66,5,FALSE)</f>
        <v>0.61</v>
      </c>
      <c r="M1646" s="4">
        <f>VLOOKUP($C1646,rosie!$B$7:$D$380,3,FALSE)</f>
        <v>1</v>
      </c>
      <c r="N1646" s="4" t="str">
        <f>VLOOKUP($C1646,rosie!$B$7:$E$380,4,FALSE)</f>
        <v>l</v>
      </c>
      <c r="O1646" s="4">
        <f t="shared" si="111"/>
        <v>5.8365758754863819</v>
      </c>
      <c r="P1646" s="4">
        <f>VLOOKUP(A1646,RESULTS!$A:$M,13,FALSE)</f>
        <v>2</v>
      </c>
      <c r="Q1646" s="4">
        <v>2</v>
      </c>
      <c r="R1646" s="4" t="str">
        <f>IF(VLOOKUP(C1646,rosie!B:J,8,FALSE)=0,"x_x_x_x",VLOOKUP(C1646,rosie!B:J,8,FALSE))</f>
        <v>5_6_6_2023</v>
      </c>
    </row>
    <row r="1647" spans="1:18" x14ac:dyDescent="0.2">
      <c r="A1647" t="s">
        <v>248</v>
      </c>
      <c r="C1647">
        <f t="shared" si="109"/>
        <v>339</v>
      </c>
      <c r="D1647" t="str">
        <f t="shared" si="110"/>
        <v>339 (1)</v>
      </c>
      <c r="E1647">
        <v>20.135999999999999</v>
      </c>
      <c r="F1647">
        <f t="shared" si="112"/>
        <v>20.14</v>
      </c>
      <c r="G1647">
        <f>IFERROR(VLOOKUP(F1647,'rt.comb'!$A:$B,2,FALSE),F1647)</f>
        <v>20.14</v>
      </c>
      <c r="H1647" t="str">
        <f>IFERROR(VLOOKUP(G1647,compounds!$A:$D,4,FALSE),"")</f>
        <v/>
      </c>
      <c r="I1647">
        <v>13165241</v>
      </c>
      <c r="J1647" s="4">
        <f t="shared" si="108"/>
        <v>37563255</v>
      </c>
      <c r="K1647" s="4">
        <f>VLOOKUP($C1647,rosie!$B$7:$D$380,2,FALSE)</f>
        <v>2.57</v>
      </c>
      <c r="L1647" s="4">
        <f>VLOOKUP(C1647,rosie!$B$7:$F$66,5,FALSE)</f>
        <v>0.61</v>
      </c>
      <c r="M1647" s="4">
        <f>VLOOKUP($C1647,rosie!$B$7:$D$380,3,FALSE)</f>
        <v>1</v>
      </c>
      <c r="N1647" s="4" t="str">
        <f>VLOOKUP($C1647,rosie!$B$7:$E$380,4,FALSE)</f>
        <v>l</v>
      </c>
      <c r="O1647" s="4">
        <f t="shared" si="111"/>
        <v>2.0456142050406494</v>
      </c>
      <c r="P1647" s="4">
        <f>VLOOKUP(A1647,RESULTS!$A:$M,13,FALSE)</f>
        <v>2</v>
      </c>
      <c r="Q1647" s="4">
        <v>2</v>
      </c>
      <c r="R1647" s="4" t="str">
        <f>IF(VLOOKUP(C1647,rosie!B:J,8,FALSE)=0,"x_x_x_x",VLOOKUP(C1647,rosie!B:J,8,FALSE))</f>
        <v>5_6_6_2023</v>
      </c>
    </row>
    <row r="1648" spans="1:18" x14ac:dyDescent="0.2">
      <c r="A1648" t="s">
        <v>248</v>
      </c>
      <c r="C1648">
        <f t="shared" si="109"/>
        <v>339</v>
      </c>
      <c r="D1648" t="str">
        <f t="shared" si="110"/>
        <v>339 (1)</v>
      </c>
      <c r="E1648">
        <v>20.199000000000002</v>
      </c>
      <c r="F1648">
        <f t="shared" si="112"/>
        <v>20.2</v>
      </c>
      <c r="G1648">
        <f>IFERROR(VLOOKUP(F1648,'rt.comb'!$A:$B,2,FALSE),F1648)</f>
        <v>20.2</v>
      </c>
      <c r="H1648" t="str">
        <f>IFERROR(VLOOKUP(G1648,compounds!$A:$D,4,FALSE),"")</f>
        <v/>
      </c>
      <c r="I1648">
        <v>10029621</v>
      </c>
      <c r="J1648" s="4">
        <f t="shared" si="108"/>
        <v>37563255</v>
      </c>
      <c r="K1648" s="4">
        <f>VLOOKUP($C1648,rosie!$B$7:$D$380,2,FALSE)</f>
        <v>2.57</v>
      </c>
      <c r="L1648" s="4">
        <f>VLOOKUP(C1648,rosie!$B$7:$F$66,5,FALSE)</f>
        <v>0.61</v>
      </c>
      <c r="M1648" s="4">
        <f>VLOOKUP($C1648,rosie!$B$7:$D$380,3,FALSE)</f>
        <v>1</v>
      </c>
      <c r="N1648" s="4" t="str">
        <f>VLOOKUP($C1648,rosie!$B$7:$E$380,4,FALSE)</f>
        <v>l</v>
      </c>
      <c r="O1648" s="4">
        <f t="shared" si="111"/>
        <v>1.558401793690978</v>
      </c>
      <c r="P1648" s="4">
        <f>VLOOKUP(A1648,RESULTS!$A:$M,13,FALSE)</f>
        <v>2</v>
      </c>
      <c r="Q1648" s="4">
        <v>2</v>
      </c>
      <c r="R1648" s="4" t="str">
        <f>IF(VLOOKUP(C1648,rosie!B:J,8,FALSE)=0,"x_x_x_x",VLOOKUP(C1648,rosie!B:J,8,FALSE))</f>
        <v>5_6_6_2023</v>
      </c>
    </row>
    <row r="1649" spans="1:18" x14ac:dyDescent="0.2">
      <c r="A1649" t="s">
        <v>248</v>
      </c>
      <c r="C1649">
        <f t="shared" si="109"/>
        <v>339</v>
      </c>
      <c r="D1649" t="str">
        <f t="shared" si="110"/>
        <v>339 (1)</v>
      </c>
      <c r="E1649">
        <v>21.838000000000001</v>
      </c>
      <c r="F1649">
        <f t="shared" si="112"/>
        <v>21.84</v>
      </c>
      <c r="G1649">
        <f>IFERROR(VLOOKUP(F1649,'rt.comb'!$A:$B,2,FALSE),F1649)</f>
        <v>21.84</v>
      </c>
      <c r="H1649" t="str">
        <f>IFERROR(VLOOKUP(G1649,compounds!$A:$D,4,FALSE),"")</f>
        <v>tetradecane</v>
      </c>
      <c r="I1649">
        <v>21389682</v>
      </c>
      <c r="J1649" s="4">
        <f t="shared" si="108"/>
        <v>37563255</v>
      </c>
      <c r="K1649" s="4">
        <f>VLOOKUP($C1649,rosie!$B$7:$D$380,2,FALSE)</f>
        <v>2.57</v>
      </c>
      <c r="L1649" s="4">
        <f>VLOOKUP(C1649,rosie!$B$7:$F$66,5,FALSE)</f>
        <v>0.61</v>
      </c>
      <c r="M1649" s="4">
        <f>VLOOKUP($C1649,rosie!$B$7:$D$380,3,FALSE)</f>
        <v>1</v>
      </c>
      <c r="N1649" s="4" t="str">
        <f>VLOOKUP($C1649,rosie!$B$7:$E$380,4,FALSE)</f>
        <v>l</v>
      </c>
      <c r="O1649" s="4">
        <f t="shared" si="111"/>
        <v>3.3235272594327965</v>
      </c>
      <c r="P1649" s="4">
        <f>VLOOKUP(A1649,RESULTS!$A:$M,13,FALSE)</f>
        <v>2</v>
      </c>
      <c r="Q1649" s="4">
        <v>2</v>
      </c>
      <c r="R1649" s="4" t="str">
        <f>IF(VLOOKUP(C1649,rosie!B:J,8,FALSE)=0,"x_x_x_x",VLOOKUP(C1649,rosie!B:J,8,FALSE))</f>
        <v>5_6_6_2023</v>
      </c>
    </row>
    <row r="1650" spans="1:18" x14ac:dyDescent="0.2">
      <c r="A1650" t="s">
        <v>248</v>
      </c>
      <c r="C1650">
        <f t="shared" si="109"/>
        <v>339</v>
      </c>
      <c r="D1650" t="str">
        <f t="shared" si="110"/>
        <v>339 (1)</v>
      </c>
      <c r="E1650">
        <v>22.077999999999999</v>
      </c>
      <c r="F1650">
        <f t="shared" si="112"/>
        <v>22.08</v>
      </c>
      <c r="G1650">
        <f>IFERROR(VLOOKUP(F1650,'rt.comb'!$A:$B,2,FALSE),F1650)</f>
        <v>22.07</v>
      </c>
      <c r="H1650" t="str">
        <f>IFERROR(VLOOKUP(G1650,compounds!$A:$D,4,FALSE),"")</f>
        <v>dodecanal</v>
      </c>
      <c r="I1650">
        <v>13242395</v>
      </c>
      <c r="J1650" s="4">
        <f t="shared" si="108"/>
        <v>37563255</v>
      </c>
      <c r="K1650" s="4">
        <f>VLOOKUP($C1650,rosie!$B$7:$D$380,2,FALSE)</f>
        <v>2.57</v>
      </c>
      <c r="L1650" s="4">
        <f>VLOOKUP(C1650,rosie!$B$7:$F$66,5,FALSE)</f>
        <v>0.61</v>
      </c>
      <c r="M1650" s="4">
        <f>VLOOKUP($C1650,rosie!$B$7:$D$380,3,FALSE)</f>
        <v>1</v>
      </c>
      <c r="N1650" s="4" t="str">
        <f>VLOOKUP($C1650,rosie!$B$7:$E$380,4,FALSE)</f>
        <v>l</v>
      </c>
      <c r="O1650" s="4">
        <f t="shared" si="111"/>
        <v>2.057602388042822</v>
      </c>
      <c r="P1650" s="4">
        <f>VLOOKUP(A1650,RESULTS!$A:$M,13,FALSE)</f>
        <v>2</v>
      </c>
      <c r="Q1650" s="4">
        <v>2</v>
      </c>
      <c r="R1650" s="4" t="str">
        <f>IF(VLOOKUP(C1650,rosie!B:J,8,FALSE)=0,"x_x_x_x",VLOOKUP(C1650,rosie!B:J,8,FALSE))</f>
        <v>5_6_6_2023</v>
      </c>
    </row>
    <row r="1651" spans="1:18" x14ac:dyDescent="0.2">
      <c r="A1651" t="s">
        <v>248</v>
      </c>
      <c r="C1651">
        <f t="shared" si="109"/>
        <v>339</v>
      </c>
      <c r="D1651" t="str">
        <f t="shared" si="110"/>
        <v>339 (1)</v>
      </c>
      <c r="E1651">
        <v>22.283000000000001</v>
      </c>
      <c r="F1651">
        <f t="shared" si="112"/>
        <v>22.28</v>
      </c>
      <c r="G1651">
        <f>IFERROR(VLOOKUP(F1651,'rt.comb'!$A:$B,2,FALSE),F1651)</f>
        <v>22.29</v>
      </c>
      <c r="H1651" t="str">
        <f>IFERROR(VLOOKUP(G1651,compounds!$A:$D,4,FALSE),"")</f>
        <v>tetramethyldiol</v>
      </c>
      <c r="I1651">
        <v>42389350</v>
      </c>
      <c r="J1651" s="4">
        <f t="shared" si="108"/>
        <v>37563255</v>
      </c>
      <c r="K1651" s="4">
        <f>VLOOKUP($C1651,rosie!$B$7:$D$380,2,FALSE)</f>
        <v>2.57</v>
      </c>
      <c r="L1651" s="4">
        <f>VLOOKUP(C1651,rosie!$B$7:$F$66,5,FALSE)</f>
        <v>0.61</v>
      </c>
      <c r="M1651" s="4">
        <f>VLOOKUP($C1651,rosie!$B$7:$D$380,3,FALSE)</f>
        <v>1</v>
      </c>
      <c r="N1651" s="4" t="str">
        <f>VLOOKUP($C1651,rosie!$B$7:$E$380,4,FALSE)</f>
        <v>l</v>
      </c>
      <c r="O1651" s="4">
        <f t="shared" si="111"/>
        <v>6.5864541714382492</v>
      </c>
      <c r="P1651" s="4">
        <f>VLOOKUP(A1651,RESULTS!$A:$M,13,FALSE)</f>
        <v>2</v>
      </c>
      <c r="Q1651" s="4">
        <v>2</v>
      </c>
      <c r="R1651" s="4" t="str">
        <f>IF(VLOOKUP(C1651,rosie!B:J,8,FALSE)=0,"x_x_x_x",VLOOKUP(C1651,rosie!B:J,8,FALSE))</f>
        <v>5_6_6_2023</v>
      </c>
    </row>
    <row r="1652" spans="1:18" x14ac:dyDescent="0.2">
      <c r="A1652" t="s">
        <v>248</v>
      </c>
      <c r="C1652">
        <f t="shared" si="109"/>
        <v>339</v>
      </c>
      <c r="D1652" t="str">
        <f t="shared" si="110"/>
        <v>339 (1)</v>
      </c>
      <c r="E1652">
        <v>22.422999999999998</v>
      </c>
      <c r="F1652">
        <f t="shared" si="112"/>
        <v>22.42</v>
      </c>
      <c r="G1652">
        <f>IFERROR(VLOOKUP(F1652,'rt.comb'!$A:$B,2,FALSE),F1652)</f>
        <v>22.42</v>
      </c>
      <c r="H1652" t="str">
        <f>IFERROR(VLOOKUP(G1652,compounds!$A:$D,4,FALSE),"")</f>
        <v/>
      </c>
      <c r="I1652">
        <v>8037332</v>
      </c>
      <c r="J1652" s="4">
        <f t="shared" si="108"/>
        <v>37563255</v>
      </c>
      <c r="K1652" s="4">
        <f>VLOOKUP($C1652,rosie!$B$7:$D$380,2,FALSE)</f>
        <v>2.57</v>
      </c>
      <c r="L1652" s="4">
        <f>VLOOKUP(C1652,rosie!$B$7:$F$66,5,FALSE)</f>
        <v>0.61</v>
      </c>
      <c r="M1652" s="4">
        <f>VLOOKUP($C1652,rosie!$B$7:$D$380,3,FALSE)</f>
        <v>1</v>
      </c>
      <c r="N1652" s="4" t="str">
        <f>VLOOKUP($C1652,rosie!$B$7:$E$380,4,FALSE)</f>
        <v>l</v>
      </c>
      <c r="O1652" s="4">
        <f t="shared" si="111"/>
        <v>1.248840071353633</v>
      </c>
      <c r="P1652" s="4">
        <f>VLOOKUP(A1652,RESULTS!$A:$M,13,FALSE)</f>
        <v>2</v>
      </c>
      <c r="Q1652" s="4">
        <v>2</v>
      </c>
      <c r="R1652" s="4" t="str">
        <f>IF(VLOOKUP(C1652,rosie!B:J,8,FALSE)=0,"x_x_x_x",VLOOKUP(C1652,rosie!B:J,8,FALSE))</f>
        <v>5_6_6_2023</v>
      </c>
    </row>
    <row r="1653" spans="1:18" x14ac:dyDescent="0.2">
      <c r="A1653" t="s">
        <v>248</v>
      </c>
      <c r="C1653">
        <f t="shared" si="109"/>
        <v>339</v>
      </c>
      <c r="D1653" t="str">
        <f t="shared" si="110"/>
        <v>339 (1)</v>
      </c>
      <c r="E1653">
        <v>22.693999999999999</v>
      </c>
      <c r="F1653">
        <f t="shared" si="112"/>
        <v>22.69</v>
      </c>
      <c r="G1653">
        <f>IFERROR(VLOOKUP(F1653,'rt.comb'!$A:$B,2,FALSE),F1653)</f>
        <v>22.69</v>
      </c>
      <c r="H1653" t="str">
        <f>IFERROR(VLOOKUP(G1653,compounds!$A:$D,4,FALSE),"")</f>
        <v/>
      </c>
      <c r="I1653">
        <v>20896054</v>
      </c>
      <c r="J1653" s="4">
        <f t="shared" si="108"/>
        <v>37563255</v>
      </c>
      <c r="K1653" s="4">
        <f>VLOOKUP($C1653,rosie!$B$7:$D$380,2,FALSE)</f>
        <v>2.57</v>
      </c>
      <c r="L1653" s="4">
        <f>VLOOKUP(C1653,rosie!$B$7:$F$66,5,FALSE)</f>
        <v>0.61</v>
      </c>
      <c r="M1653" s="4">
        <f>VLOOKUP($C1653,rosie!$B$7:$D$380,3,FALSE)</f>
        <v>1</v>
      </c>
      <c r="N1653" s="4" t="str">
        <f>VLOOKUP($C1653,rosie!$B$7:$E$380,4,FALSE)</f>
        <v>l</v>
      </c>
      <c r="O1653" s="4">
        <f t="shared" si="111"/>
        <v>3.2468273760956206</v>
      </c>
      <c r="P1653" s="4">
        <f>VLOOKUP(A1653,RESULTS!$A:$M,13,FALSE)</f>
        <v>2</v>
      </c>
      <c r="Q1653" s="4">
        <v>2</v>
      </c>
      <c r="R1653" s="4" t="str">
        <f>IF(VLOOKUP(C1653,rosie!B:J,8,FALSE)=0,"x_x_x_x",VLOOKUP(C1653,rosie!B:J,8,FALSE))</f>
        <v>5_6_6_2023</v>
      </c>
    </row>
    <row r="1654" spans="1:18" x14ac:dyDescent="0.2">
      <c r="A1654" t="s">
        <v>248</v>
      </c>
      <c r="C1654">
        <f t="shared" si="109"/>
        <v>339</v>
      </c>
      <c r="D1654" t="str">
        <f t="shared" si="110"/>
        <v>339 (1)</v>
      </c>
      <c r="E1654">
        <v>23.109000000000002</v>
      </c>
      <c r="F1654">
        <f t="shared" si="112"/>
        <v>23.11</v>
      </c>
      <c r="G1654">
        <f>IFERROR(VLOOKUP(F1654,'rt.comb'!$A:$B,2,FALSE),F1654)</f>
        <v>23.11</v>
      </c>
      <c r="H1654" t="str">
        <f>IFERROR(VLOOKUP(G1654,compounds!$A:$D,4,FALSE),"")</f>
        <v/>
      </c>
      <c r="I1654">
        <v>7118587</v>
      </c>
      <c r="J1654" s="4">
        <f t="shared" si="108"/>
        <v>37563255</v>
      </c>
      <c r="K1654" s="4">
        <f>VLOOKUP($C1654,rosie!$B$7:$D$380,2,FALSE)</f>
        <v>2.57</v>
      </c>
      <c r="L1654" s="4">
        <f>VLOOKUP(C1654,rosie!$B$7:$F$66,5,FALSE)</f>
        <v>0.61</v>
      </c>
      <c r="M1654" s="4">
        <f>VLOOKUP($C1654,rosie!$B$7:$D$380,3,FALSE)</f>
        <v>1</v>
      </c>
      <c r="N1654" s="4" t="str">
        <f>VLOOKUP($C1654,rosie!$B$7:$E$380,4,FALSE)</f>
        <v>l</v>
      </c>
      <c r="O1654" s="4">
        <f t="shared" si="111"/>
        <v>1.1060855389595756</v>
      </c>
      <c r="P1654" s="4">
        <f>VLOOKUP(A1654,RESULTS!$A:$M,13,FALSE)</f>
        <v>2</v>
      </c>
      <c r="Q1654" s="4">
        <v>2</v>
      </c>
      <c r="R1654" s="4" t="str">
        <f>IF(VLOOKUP(C1654,rosie!B:J,8,FALSE)=0,"x_x_x_x",VLOOKUP(C1654,rosie!B:J,8,FALSE))</f>
        <v>5_6_6_2023</v>
      </c>
    </row>
    <row r="1655" spans="1:18" x14ac:dyDescent="0.2">
      <c r="A1655" t="s">
        <v>248</v>
      </c>
      <c r="C1655">
        <f t="shared" si="109"/>
        <v>339</v>
      </c>
      <c r="D1655" t="str">
        <f t="shared" si="110"/>
        <v>339 (1)</v>
      </c>
      <c r="E1655">
        <v>23.914000000000001</v>
      </c>
      <c r="F1655">
        <f t="shared" si="112"/>
        <v>23.91</v>
      </c>
      <c r="G1655">
        <f>IFERROR(VLOOKUP(F1655,'rt.comb'!$A:$B,2,FALSE),F1655)</f>
        <v>23.91</v>
      </c>
      <c r="H1655" t="str">
        <f>IFERROR(VLOOKUP(G1655,compounds!$A:$D,4,FALSE),"")</f>
        <v/>
      </c>
      <c r="I1655">
        <v>13594572</v>
      </c>
      <c r="J1655" s="4">
        <f t="shared" si="108"/>
        <v>37563255</v>
      </c>
      <c r="K1655" s="4">
        <f>VLOOKUP($C1655,rosie!$B$7:$D$380,2,FALSE)</f>
        <v>2.57</v>
      </c>
      <c r="L1655" s="4">
        <f>VLOOKUP(C1655,rosie!$B$7:$F$66,5,FALSE)</f>
        <v>0.61</v>
      </c>
      <c r="M1655" s="4">
        <f>VLOOKUP($C1655,rosie!$B$7:$D$380,3,FALSE)</f>
        <v>1</v>
      </c>
      <c r="N1655" s="4" t="str">
        <f>VLOOKUP($C1655,rosie!$B$7:$E$380,4,FALSE)</f>
        <v>l</v>
      </c>
      <c r="O1655" s="4">
        <f t="shared" si="111"/>
        <v>2.1123236251161579</v>
      </c>
      <c r="P1655" s="4">
        <f>VLOOKUP(A1655,RESULTS!$A:$M,13,FALSE)</f>
        <v>2</v>
      </c>
      <c r="Q1655" s="4">
        <v>2</v>
      </c>
      <c r="R1655" s="4" t="str">
        <f>IF(VLOOKUP(C1655,rosie!B:J,8,FALSE)=0,"x_x_x_x",VLOOKUP(C1655,rosie!B:J,8,FALSE))</f>
        <v>5_6_6_2023</v>
      </c>
    </row>
    <row r="1656" spans="1:18" x14ac:dyDescent="0.2">
      <c r="A1656" t="s">
        <v>248</v>
      </c>
      <c r="C1656">
        <f t="shared" si="109"/>
        <v>339</v>
      </c>
      <c r="D1656" t="str">
        <f t="shared" si="110"/>
        <v>339 (1)</v>
      </c>
      <c r="E1656">
        <v>24.602</v>
      </c>
      <c r="F1656">
        <f t="shared" si="112"/>
        <v>24.6</v>
      </c>
      <c r="G1656">
        <f>IFERROR(VLOOKUP(F1656,'rt.comb'!$A:$B,2,FALSE),F1656)</f>
        <v>24.6</v>
      </c>
      <c r="H1656" t="str">
        <f>IFERROR(VLOOKUP(G1656,compounds!$A:$D,4,FALSE),"")</f>
        <v>tridecanal</v>
      </c>
      <c r="I1656">
        <v>9421000</v>
      </c>
      <c r="J1656" s="4">
        <f t="shared" si="108"/>
        <v>37563255</v>
      </c>
      <c r="K1656" s="4">
        <f>VLOOKUP($C1656,rosie!$B$7:$D$380,2,FALSE)</f>
        <v>2.57</v>
      </c>
      <c r="L1656" s="4">
        <f>VLOOKUP(C1656,rosie!$B$7:$F$66,5,FALSE)</f>
        <v>0.61</v>
      </c>
      <c r="M1656" s="4">
        <f>VLOOKUP($C1656,rosie!$B$7:$D$380,3,FALSE)</f>
        <v>1</v>
      </c>
      <c r="N1656" s="4" t="str">
        <f>VLOOKUP($C1656,rosie!$B$7:$E$380,4,FALSE)</f>
        <v>l</v>
      </c>
      <c r="O1656" s="4">
        <f t="shared" si="111"/>
        <v>1.4638343062377634</v>
      </c>
      <c r="P1656" s="4">
        <f>VLOOKUP(A1656,RESULTS!$A:$M,13,FALSE)</f>
        <v>2</v>
      </c>
      <c r="Q1656" s="4">
        <v>2</v>
      </c>
      <c r="R1656" s="4" t="str">
        <f>IF(VLOOKUP(C1656,rosie!B:J,8,FALSE)=0,"x_x_x_x",VLOOKUP(C1656,rosie!B:J,8,FALSE))</f>
        <v>5_6_6_2023</v>
      </c>
    </row>
    <row r="1657" spans="1:18" x14ac:dyDescent="0.2">
      <c r="A1657" t="s">
        <v>248</v>
      </c>
      <c r="C1657">
        <f t="shared" si="109"/>
        <v>339</v>
      </c>
      <c r="D1657" t="str">
        <f t="shared" si="110"/>
        <v>339 (1)</v>
      </c>
      <c r="E1657">
        <v>26.992000000000001</v>
      </c>
      <c r="F1657">
        <f t="shared" si="112"/>
        <v>26.99</v>
      </c>
      <c r="G1657">
        <f>IFERROR(VLOOKUP(F1657,'rt.comb'!$A:$B,2,FALSE),F1657)</f>
        <v>26.99</v>
      </c>
      <c r="H1657" t="str">
        <f>IFERROR(VLOOKUP(G1657,compounds!$A:$D,4,FALSE),"")</f>
        <v>tetradecanal</v>
      </c>
      <c r="I1657">
        <v>15434949</v>
      </c>
      <c r="J1657" s="4">
        <f t="shared" si="108"/>
        <v>37563255</v>
      </c>
      <c r="K1657" s="4">
        <f>VLOOKUP($C1657,rosie!$B$7:$D$380,2,FALSE)</f>
        <v>2.57</v>
      </c>
      <c r="L1657" s="4">
        <f>VLOOKUP(C1657,rosie!$B$7:$F$66,5,FALSE)</f>
        <v>0.61</v>
      </c>
      <c r="M1657" s="4">
        <f>VLOOKUP($C1657,rosie!$B$7:$D$380,3,FALSE)</f>
        <v>1</v>
      </c>
      <c r="N1657" s="4" t="str">
        <f>VLOOKUP($C1657,rosie!$B$7:$E$380,4,FALSE)</f>
        <v>l</v>
      </c>
      <c r="O1657" s="4">
        <f t="shared" si="111"/>
        <v>2.3982812717578028</v>
      </c>
      <c r="P1657" s="4">
        <f>VLOOKUP(A1657,RESULTS!$A:$M,13,FALSE)</f>
        <v>2</v>
      </c>
      <c r="Q1657" s="4">
        <v>2</v>
      </c>
      <c r="R1657" s="4" t="str">
        <f>IF(VLOOKUP(C1657,rosie!B:J,8,FALSE)=0,"x_x_x_x",VLOOKUP(C1657,rosie!B:J,8,FALSE))</f>
        <v>5_6_6_2023</v>
      </c>
    </row>
    <row r="1658" spans="1:18" x14ac:dyDescent="0.2">
      <c r="A1658" t="s">
        <v>248</v>
      </c>
      <c r="C1658">
        <f t="shared" si="109"/>
        <v>339</v>
      </c>
      <c r="D1658" t="str">
        <f t="shared" si="110"/>
        <v>339 (1)</v>
      </c>
      <c r="E1658">
        <v>27.539000000000001</v>
      </c>
      <c r="F1658">
        <f t="shared" si="112"/>
        <v>27.54</v>
      </c>
      <c r="G1658">
        <f>IFERROR(VLOOKUP(F1658,'rt.comb'!$A:$B,2,FALSE),F1658)</f>
        <v>27.54</v>
      </c>
      <c r="H1658" t="str">
        <f>IFERROR(VLOOKUP(G1658,compounds!$A:$D,4,FALSE),"")</f>
        <v/>
      </c>
      <c r="I1658">
        <v>9553656</v>
      </c>
      <c r="J1658" s="4">
        <f t="shared" si="108"/>
        <v>37563255</v>
      </c>
      <c r="K1658" s="4">
        <f>VLOOKUP($C1658,rosie!$B$7:$D$380,2,FALSE)</f>
        <v>2.57</v>
      </c>
      <c r="L1658" s="4">
        <f>VLOOKUP(C1658,rosie!$B$7:$F$66,5,FALSE)</f>
        <v>0.61</v>
      </c>
      <c r="M1658" s="4">
        <f>VLOOKUP($C1658,rosie!$B$7:$D$380,3,FALSE)</f>
        <v>1</v>
      </c>
      <c r="N1658" s="4" t="str">
        <f>VLOOKUP($C1658,rosie!$B$7:$E$380,4,FALSE)</f>
        <v>l</v>
      </c>
      <c r="O1658" s="4">
        <f t="shared" si="111"/>
        <v>1.4844463860305963</v>
      </c>
      <c r="P1658" s="4">
        <f>VLOOKUP(A1658,RESULTS!$A:$M,13,FALSE)</f>
        <v>2</v>
      </c>
      <c r="Q1658" s="4">
        <v>2</v>
      </c>
      <c r="R1658" s="4" t="str">
        <f>IF(VLOOKUP(C1658,rosie!B:J,8,FALSE)=0,"x_x_x_x",VLOOKUP(C1658,rosie!B:J,8,FALSE))</f>
        <v>5_6_6_2023</v>
      </c>
    </row>
    <row r="1659" spans="1:18" x14ac:dyDescent="0.2">
      <c r="A1659" t="s">
        <v>248</v>
      </c>
      <c r="C1659">
        <f t="shared" si="109"/>
        <v>339</v>
      </c>
      <c r="D1659" t="str">
        <f t="shared" si="110"/>
        <v>339 (1)</v>
      </c>
      <c r="E1659">
        <v>35.093000000000004</v>
      </c>
      <c r="F1659">
        <f t="shared" si="112"/>
        <v>35.090000000000003</v>
      </c>
      <c r="G1659">
        <f>IFERROR(VLOOKUP(F1659,'rt.comb'!$A:$B,2,FALSE),F1659)</f>
        <v>35.090000000000003</v>
      </c>
      <c r="H1659" t="str">
        <f>IFERROR(VLOOKUP(G1659,compounds!$A:$D,4,FALSE),"")</f>
        <v/>
      </c>
      <c r="I1659">
        <v>8426920</v>
      </c>
      <c r="J1659" s="4">
        <f t="shared" si="108"/>
        <v>37563255</v>
      </c>
      <c r="K1659" s="4">
        <f>VLOOKUP($C1659,rosie!$B$7:$D$380,2,FALSE)</f>
        <v>2.57</v>
      </c>
      <c r="L1659" s="4">
        <f>VLOOKUP(C1659,rosie!$B$7:$F$66,5,FALSE)</f>
        <v>0.61</v>
      </c>
      <c r="M1659" s="4">
        <f>VLOOKUP($C1659,rosie!$B$7:$D$380,3,FALSE)</f>
        <v>1</v>
      </c>
      <c r="N1659" s="4" t="str">
        <f>VLOOKUP($C1659,rosie!$B$7:$E$380,4,FALSE)</f>
        <v>l</v>
      </c>
      <c r="O1659" s="4">
        <f t="shared" si="111"/>
        <v>1.3093742269314439</v>
      </c>
      <c r="P1659" s="4">
        <f>VLOOKUP(A1659,RESULTS!$A:$M,13,FALSE)</f>
        <v>2</v>
      </c>
      <c r="Q1659" s="4">
        <v>2</v>
      </c>
      <c r="R1659" s="4" t="str">
        <f>IF(VLOOKUP(C1659,rosie!B:J,8,FALSE)=0,"x_x_x_x",VLOOKUP(C1659,rosie!B:J,8,FALSE))</f>
        <v>5_6_6_2023</v>
      </c>
    </row>
    <row r="1660" spans="1:18" x14ac:dyDescent="0.2">
      <c r="A1660" t="s">
        <v>249</v>
      </c>
      <c r="C1660">
        <f t="shared" si="109"/>
        <v>390</v>
      </c>
      <c r="D1660" t="str">
        <f t="shared" si="110"/>
        <v>390 (1)</v>
      </c>
      <c r="E1660">
        <v>4.3600000000000003</v>
      </c>
      <c r="F1660">
        <f t="shared" si="112"/>
        <v>4.3600000000000003</v>
      </c>
      <c r="G1660">
        <f>IFERROR(VLOOKUP(F1660,'rt.comb'!$A:$B,2,FALSE),F1660)</f>
        <v>4.3600000000000003</v>
      </c>
      <c r="H1660" t="str">
        <f>IFERROR(VLOOKUP(G1660,compounds!$A:$D,4,FALSE),"")</f>
        <v/>
      </c>
      <c r="I1660">
        <v>104502423</v>
      </c>
      <c r="J1660" s="4">
        <f t="shared" si="108"/>
        <v>67567048</v>
      </c>
      <c r="K1660" s="4">
        <f>VLOOKUP($C1660,rosie!$B$7:$D$380,2,FALSE)</f>
        <v>15.92</v>
      </c>
      <c r="L1660" s="4">
        <f>VLOOKUP(C1660,rosie!$B$7:$F$66,5,FALSE)</f>
        <v>3.32</v>
      </c>
      <c r="M1660" s="4">
        <f>VLOOKUP($C1660,rosie!$B$7:$D$380,3,FALSE)</f>
        <v>1</v>
      </c>
      <c r="N1660" s="4" t="str">
        <f>VLOOKUP($C1660,rosie!$B$7:$E$380,4,FALSE)</f>
        <v>f</v>
      </c>
      <c r="O1660" s="4">
        <f t="shared" si="111"/>
        <v>1.4572686119684974</v>
      </c>
      <c r="P1660" s="4">
        <f>VLOOKUP(A1660,RESULTS!$A:$M,13,FALSE)</f>
        <v>2</v>
      </c>
      <c r="Q1660" s="4">
        <v>2</v>
      </c>
      <c r="R1660" s="4" t="str">
        <f>IF(VLOOKUP(C1660,rosie!B:J,8,FALSE)=0,"x_x_x_x",VLOOKUP(C1660,rosie!B:J,8,FALSE))</f>
        <v>6_6_6_2023</v>
      </c>
    </row>
    <row r="1661" spans="1:18" x14ac:dyDescent="0.2">
      <c r="A1661" t="s">
        <v>249</v>
      </c>
      <c r="C1661">
        <f t="shared" si="109"/>
        <v>390</v>
      </c>
      <c r="D1661" t="str">
        <f t="shared" si="110"/>
        <v>390 (1)</v>
      </c>
      <c r="E1661">
        <v>4.5190000000000001</v>
      </c>
      <c r="F1661">
        <f t="shared" si="112"/>
        <v>4.5199999999999996</v>
      </c>
      <c r="G1661">
        <f>IFERROR(VLOOKUP(F1661,'rt.comb'!$A:$B,2,FALSE),F1661)</f>
        <v>4.5199999999999996</v>
      </c>
      <c r="H1661" t="str">
        <f>IFERROR(VLOOKUP(G1661,compounds!$A:$D,4,FALSE),"")</f>
        <v/>
      </c>
      <c r="I1661">
        <v>10503359</v>
      </c>
      <c r="J1661" s="4">
        <f t="shared" si="108"/>
        <v>67567048</v>
      </c>
      <c r="K1661" s="4">
        <f>VLOOKUP($C1661,rosie!$B$7:$D$380,2,FALSE)</f>
        <v>15.92</v>
      </c>
      <c r="L1661" s="4">
        <f>VLOOKUP(C1661,rosie!$B$7:$F$66,5,FALSE)</f>
        <v>3.32</v>
      </c>
      <c r="M1661" s="4">
        <f>VLOOKUP($C1661,rosie!$B$7:$D$380,3,FALSE)</f>
        <v>1</v>
      </c>
      <c r="N1661" s="4" t="str">
        <f>VLOOKUP($C1661,rosie!$B$7:$E$380,4,FALSE)</f>
        <v>f</v>
      </c>
      <c r="O1661" s="4">
        <f t="shared" si="111"/>
        <v>0.14646756459356761</v>
      </c>
      <c r="P1661" s="4">
        <f>VLOOKUP(A1661,RESULTS!$A:$M,13,FALSE)</f>
        <v>2</v>
      </c>
      <c r="Q1661" s="4">
        <v>2</v>
      </c>
      <c r="R1661" s="4" t="str">
        <f>IF(VLOOKUP(C1661,rosie!B:J,8,FALSE)=0,"x_x_x_x",VLOOKUP(C1661,rosie!B:J,8,FALSE))</f>
        <v>6_6_6_2023</v>
      </c>
    </row>
    <row r="1662" spans="1:18" x14ac:dyDescent="0.2">
      <c r="A1662" t="s">
        <v>249</v>
      </c>
      <c r="C1662">
        <f t="shared" si="109"/>
        <v>390</v>
      </c>
      <c r="D1662" t="str">
        <f t="shared" si="110"/>
        <v>390 (1)</v>
      </c>
      <c r="E1662">
        <v>4.867</v>
      </c>
      <c r="F1662">
        <f t="shared" si="112"/>
        <v>4.87</v>
      </c>
      <c r="G1662">
        <f>IFERROR(VLOOKUP(F1662,'rt.comb'!$A:$B,2,FALSE),F1662)</f>
        <v>4.87</v>
      </c>
      <c r="H1662" t="str">
        <f>IFERROR(VLOOKUP(G1662,compounds!$A:$D,4,FALSE),"")</f>
        <v/>
      </c>
      <c r="I1662">
        <v>15872865</v>
      </c>
      <c r="J1662" s="4">
        <f t="shared" si="108"/>
        <v>67567048</v>
      </c>
      <c r="K1662" s="4">
        <f>VLOOKUP($C1662,rosie!$B$7:$D$380,2,FALSE)</f>
        <v>15.92</v>
      </c>
      <c r="L1662" s="4">
        <f>VLOOKUP(C1662,rosie!$B$7:$F$66,5,FALSE)</f>
        <v>3.32</v>
      </c>
      <c r="M1662" s="4">
        <f>VLOOKUP($C1662,rosie!$B$7:$D$380,3,FALSE)</f>
        <v>1</v>
      </c>
      <c r="N1662" s="4" t="str">
        <f>VLOOKUP($C1662,rosie!$B$7:$E$380,4,FALSE)</f>
        <v>f</v>
      </c>
      <c r="O1662" s="4">
        <f t="shared" si="111"/>
        <v>0.22134441750229414</v>
      </c>
      <c r="P1662" s="4">
        <f>VLOOKUP(A1662,RESULTS!$A:$M,13,FALSE)</f>
        <v>2</v>
      </c>
      <c r="Q1662" s="4">
        <v>2</v>
      </c>
      <c r="R1662" s="4" t="str">
        <f>IF(VLOOKUP(C1662,rosie!B:J,8,FALSE)=0,"x_x_x_x",VLOOKUP(C1662,rosie!B:J,8,FALSE))</f>
        <v>6_6_6_2023</v>
      </c>
    </row>
    <row r="1663" spans="1:18" x14ac:dyDescent="0.2">
      <c r="A1663" t="s">
        <v>249</v>
      </c>
      <c r="C1663">
        <f t="shared" si="109"/>
        <v>390</v>
      </c>
      <c r="D1663" t="str">
        <f t="shared" si="110"/>
        <v>390 (1)</v>
      </c>
      <c r="E1663">
        <v>5.4219999999999997</v>
      </c>
      <c r="F1663">
        <f t="shared" si="112"/>
        <v>5.42</v>
      </c>
      <c r="G1663">
        <f>IFERROR(VLOOKUP(F1663,'rt.comb'!$A:$B,2,FALSE),F1663)</f>
        <v>5.43</v>
      </c>
      <c r="H1663" t="str">
        <f>IFERROR(VLOOKUP(G1663,compounds!$A:$D,4,FALSE),"")</f>
        <v>hydroxymethylpentanone</v>
      </c>
      <c r="I1663">
        <v>105401055</v>
      </c>
      <c r="J1663" s="4">
        <f t="shared" si="108"/>
        <v>67567048</v>
      </c>
      <c r="K1663" s="4">
        <f>VLOOKUP($C1663,rosie!$B$7:$D$380,2,FALSE)</f>
        <v>15.92</v>
      </c>
      <c r="L1663" s="4">
        <f>VLOOKUP(C1663,rosie!$B$7:$F$66,5,FALSE)</f>
        <v>3.32</v>
      </c>
      <c r="M1663" s="4">
        <f>VLOOKUP($C1663,rosie!$B$7:$D$380,3,FALSE)</f>
        <v>1</v>
      </c>
      <c r="N1663" s="4" t="str">
        <f>VLOOKUP($C1663,rosie!$B$7:$E$380,4,FALSE)</f>
        <v>f</v>
      </c>
      <c r="O1663" s="4">
        <f t="shared" si="111"/>
        <v>1.4697998832033328</v>
      </c>
      <c r="P1663" s="4">
        <f>VLOOKUP(A1663,RESULTS!$A:$M,13,FALSE)</f>
        <v>2</v>
      </c>
      <c r="Q1663" s="4">
        <v>2</v>
      </c>
      <c r="R1663" s="4" t="str">
        <f>IF(VLOOKUP(C1663,rosie!B:J,8,FALSE)=0,"x_x_x_x",VLOOKUP(C1663,rosie!B:J,8,FALSE))</f>
        <v>6_6_6_2023</v>
      </c>
    </row>
    <row r="1664" spans="1:18" x14ac:dyDescent="0.2">
      <c r="A1664" t="s">
        <v>249</v>
      </c>
      <c r="C1664">
        <f t="shared" si="109"/>
        <v>390</v>
      </c>
      <c r="D1664" t="str">
        <f t="shared" si="110"/>
        <v>390 (1)</v>
      </c>
      <c r="E1664">
        <v>5.7569999999999997</v>
      </c>
      <c r="F1664">
        <f t="shared" si="112"/>
        <v>5.76</v>
      </c>
      <c r="G1664">
        <f>IFERROR(VLOOKUP(F1664,'rt.comb'!$A:$B,2,FALSE),F1664)</f>
        <v>5.76</v>
      </c>
      <c r="H1664" t="str">
        <f>IFERROR(VLOOKUP(G1664,compounds!$A:$D,4,FALSE),"")</f>
        <v>zhexenol</v>
      </c>
      <c r="I1664">
        <v>512677175</v>
      </c>
      <c r="J1664" s="4">
        <f t="shared" si="108"/>
        <v>67567048</v>
      </c>
      <c r="K1664" s="4">
        <f>VLOOKUP($C1664,rosie!$B$7:$D$380,2,FALSE)</f>
        <v>15.92</v>
      </c>
      <c r="L1664" s="4">
        <f>VLOOKUP(C1664,rosie!$B$7:$F$66,5,FALSE)</f>
        <v>3.32</v>
      </c>
      <c r="M1664" s="4">
        <f>VLOOKUP($C1664,rosie!$B$7:$D$380,3,FALSE)</f>
        <v>1</v>
      </c>
      <c r="N1664" s="4" t="str">
        <f>VLOOKUP($C1664,rosie!$B$7:$E$380,4,FALSE)</f>
        <v>f</v>
      </c>
      <c r="O1664" s="4">
        <f t="shared" si="111"/>
        <v>7.1491964851396848</v>
      </c>
      <c r="P1664" s="4">
        <f>VLOOKUP(A1664,RESULTS!$A:$M,13,FALSE)</f>
        <v>2</v>
      </c>
      <c r="Q1664" s="4">
        <v>2</v>
      </c>
      <c r="R1664" s="4" t="str">
        <f>IF(VLOOKUP(C1664,rosie!B:J,8,FALSE)=0,"x_x_x_x",VLOOKUP(C1664,rosie!B:J,8,FALSE))</f>
        <v>6_6_6_2023</v>
      </c>
    </row>
    <row r="1665" spans="1:18" x14ac:dyDescent="0.2">
      <c r="A1665" t="s">
        <v>249</v>
      </c>
      <c r="C1665">
        <f t="shared" si="109"/>
        <v>390</v>
      </c>
      <c r="D1665" t="str">
        <f t="shared" si="110"/>
        <v>390 (1)</v>
      </c>
      <c r="E1665">
        <v>6.1109999999999998</v>
      </c>
      <c r="F1665">
        <f t="shared" si="112"/>
        <v>6.11</v>
      </c>
      <c r="G1665">
        <f>IFERROR(VLOOKUP(F1665,'rt.comb'!$A:$B,2,FALSE),F1665)</f>
        <v>6.11</v>
      </c>
      <c r="H1665" t="str">
        <f>IFERROR(VLOOKUP(G1665,compounds!$A:$D,4,FALSE),"")</f>
        <v/>
      </c>
      <c r="I1665">
        <v>77699690</v>
      </c>
      <c r="J1665" s="4">
        <f t="shared" si="108"/>
        <v>67567048</v>
      </c>
      <c r="K1665" s="4">
        <f>VLOOKUP($C1665,rosie!$B$7:$D$380,2,FALSE)</f>
        <v>15.92</v>
      </c>
      <c r="L1665" s="4">
        <f>VLOOKUP(C1665,rosie!$B$7:$F$66,5,FALSE)</f>
        <v>3.32</v>
      </c>
      <c r="M1665" s="4">
        <f>VLOOKUP($C1665,rosie!$B$7:$D$380,3,FALSE)</f>
        <v>1</v>
      </c>
      <c r="N1665" s="4" t="str">
        <f>VLOOKUP($C1665,rosie!$B$7:$E$380,4,FALSE)</f>
        <v>f</v>
      </c>
      <c r="O1665" s="4">
        <f t="shared" si="111"/>
        <v>1.0835090340123743</v>
      </c>
      <c r="P1665" s="4">
        <f>VLOOKUP(A1665,RESULTS!$A:$M,13,FALSE)</f>
        <v>2</v>
      </c>
      <c r="Q1665" s="4">
        <v>2</v>
      </c>
      <c r="R1665" s="4" t="str">
        <f>IF(VLOOKUP(C1665,rosie!B:J,8,FALSE)=0,"x_x_x_x",VLOOKUP(C1665,rosie!B:J,8,FALSE))</f>
        <v>6_6_6_2023</v>
      </c>
    </row>
    <row r="1666" spans="1:18" x14ac:dyDescent="0.2">
      <c r="A1666" t="s">
        <v>249</v>
      </c>
      <c r="C1666">
        <f t="shared" si="109"/>
        <v>390</v>
      </c>
      <c r="D1666" t="str">
        <f t="shared" si="110"/>
        <v>390 (1)</v>
      </c>
      <c r="E1666">
        <v>6.8739999999999997</v>
      </c>
      <c r="F1666">
        <f t="shared" si="112"/>
        <v>6.87</v>
      </c>
      <c r="G1666">
        <f>IFERROR(VLOOKUP(F1666,'rt.comb'!$A:$B,2,FALSE),F1666)</f>
        <v>6.87</v>
      </c>
      <c r="H1666" t="str">
        <f>IFERROR(VLOOKUP(G1666,compounds!$A:$D,4,FALSE),"")</f>
        <v/>
      </c>
      <c r="I1666">
        <v>112172836</v>
      </c>
      <c r="J1666" s="4">
        <f t="shared" ref="J1666:J1729" si="113">SUMIFS($I:$I,$A:$A,A1666,G:G,19.5)</f>
        <v>67567048</v>
      </c>
      <c r="K1666" s="4">
        <f>VLOOKUP($C1666,rosie!$B$7:$D$380,2,FALSE)</f>
        <v>15.92</v>
      </c>
      <c r="L1666" s="4">
        <f>VLOOKUP(C1666,rosie!$B$7:$F$66,5,FALSE)</f>
        <v>3.32</v>
      </c>
      <c r="M1666" s="4">
        <f>VLOOKUP($C1666,rosie!$B$7:$D$380,3,FALSE)</f>
        <v>1</v>
      </c>
      <c r="N1666" s="4" t="str">
        <f>VLOOKUP($C1666,rosie!$B$7:$E$380,4,FALSE)</f>
        <v>f</v>
      </c>
      <c r="O1666" s="4">
        <f t="shared" si="111"/>
        <v>1.5642312237898053</v>
      </c>
      <c r="P1666" s="4">
        <f>VLOOKUP(A1666,RESULTS!$A:$M,13,FALSE)</f>
        <v>2</v>
      </c>
      <c r="Q1666" s="4">
        <v>2</v>
      </c>
      <c r="R1666" s="4" t="str">
        <f>IF(VLOOKUP(C1666,rosie!B:J,8,FALSE)=0,"x_x_x_x",VLOOKUP(C1666,rosie!B:J,8,FALSE))</f>
        <v>6_6_6_2023</v>
      </c>
    </row>
    <row r="1667" spans="1:18" x14ac:dyDescent="0.2">
      <c r="A1667" t="s">
        <v>249</v>
      </c>
      <c r="C1667">
        <f t="shared" ref="C1667:C1730" si="114">VALUE(IF(B1667="",LEFT(A1667,FIND("-",A1667)-1),B1667))</f>
        <v>390</v>
      </c>
      <c r="D1667" t="str">
        <f t="shared" ref="D1667:D1730" si="115">C1667&amp;" ("&amp;M1667&amp;")"</f>
        <v>390 (1)</v>
      </c>
      <c r="E1667">
        <v>7.093</v>
      </c>
      <c r="F1667">
        <f t="shared" si="112"/>
        <v>7.09</v>
      </c>
      <c r="G1667">
        <f>IFERROR(VLOOKUP(F1667,'rt.comb'!$A:$B,2,FALSE),F1667)</f>
        <v>7.1</v>
      </c>
      <c r="H1667" t="str">
        <f>IFERROR(VLOOKUP(G1667,compounds!$A:$D,4,FALSE),"")</f>
        <v>heptanal</v>
      </c>
      <c r="I1667">
        <v>24640997</v>
      </c>
      <c r="J1667" s="4">
        <f t="shared" si="113"/>
        <v>67567048</v>
      </c>
      <c r="K1667" s="4">
        <f>VLOOKUP($C1667,rosie!$B$7:$D$380,2,FALSE)</f>
        <v>15.92</v>
      </c>
      <c r="L1667" s="4">
        <f>VLOOKUP(C1667,rosie!$B$7:$F$66,5,FALSE)</f>
        <v>3.32</v>
      </c>
      <c r="M1667" s="4">
        <f>VLOOKUP($C1667,rosie!$B$7:$D$380,3,FALSE)</f>
        <v>1</v>
      </c>
      <c r="N1667" s="4" t="str">
        <f>VLOOKUP($C1667,rosie!$B$7:$E$380,4,FALSE)</f>
        <v>f</v>
      </c>
      <c r="O1667" s="4">
        <f t="shared" ref="O1667:O1730" si="116">IFERROR((30/J1667*I1667)/K1667/Q1667,0)</f>
        <v>0.3436145350975251</v>
      </c>
      <c r="P1667" s="4">
        <f>VLOOKUP(A1667,RESULTS!$A:$M,13,FALSE)</f>
        <v>2</v>
      </c>
      <c r="Q1667" s="4">
        <v>2</v>
      </c>
      <c r="R1667" s="4" t="str">
        <f>IF(VLOOKUP(C1667,rosie!B:J,8,FALSE)=0,"x_x_x_x",VLOOKUP(C1667,rosie!B:J,8,FALSE))</f>
        <v>6_6_6_2023</v>
      </c>
    </row>
    <row r="1668" spans="1:18" x14ac:dyDescent="0.2">
      <c r="A1668" t="s">
        <v>249</v>
      </c>
      <c r="C1668">
        <f t="shared" si="114"/>
        <v>390</v>
      </c>
      <c r="D1668" t="str">
        <f t="shared" si="115"/>
        <v>390 (1)</v>
      </c>
      <c r="E1668">
        <v>7.508</v>
      </c>
      <c r="F1668">
        <f t="shared" si="112"/>
        <v>7.51</v>
      </c>
      <c r="G1668">
        <f>IFERROR(VLOOKUP(F1668,'rt.comb'!$A:$B,2,FALSE),F1668)</f>
        <v>7.51</v>
      </c>
      <c r="H1668" t="str">
        <f>IFERROR(VLOOKUP(G1668,compounds!$A:$D,4,FALSE),"")</f>
        <v>cyclopentane</v>
      </c>
      <c r="I1668">
        <v>26324845</v>
      </c>
      <c r="J1668" s="4">
        <f t="shared" si="113"/>
        <v>67567048</v>
      </c>
      <c r="K1668" s="4">
        <f>VLOOKUP($C1668,rosie!$B$7:$D$380,2,FALSE)</f>
        <v>15.92</v>
      </c>
      <c r="L1668" s="4">
        <f>VLOOKUP(C1668,rosie!$B$7:$F$66,5,FALSE)</f>
        <v>3.32</v>
      </c>
      <c r="M1668" s="4">
        <f>VLOOKUP($C1668,rosie!$B$7:$D$380,3,FALSE)</f>
        <v>1</v>
      </c>
      <c r="N1668" s="4" t="str">
        <f>VLOOKUP($C1668,rosie!$B$7:$E$380,4,FALSE)</f>
        <v>f</v>
      </c>
      <c r="O1668" s="4">
        <f t="shared" si="116"/>
        <v>0.36709551063170892</v>
      </c>
      <c r="P1668" s="4">
        <f>VLOOKUP(A1668,RESULTS!$A:$M,13,FALSE)</f>
        <v>2</v>
      </c>
      <c r="Q1668" s="4">
        <v>2</v>
      </c>
      <c r="R1668" s="4" t="str">
        <f>IF(VLOOKUP(C1668,rosie!B:J,8,FALSE)=0,"x_x_x_x",VLOOKUP(C1668,rosie!B:J,8,FALSE))</f>
        <v>6_6_6_2023</v>
      </c>
    </row>
    <row r="1669" spans="1:18" x14ac:dyDescent="0.2">
      <c r="A1669" t="s">
        <v>249</v>
      </c>
      <c r="C1669">
        <f t="shared" si="114"/>
        <v>390</v>
      </c>
      <c r="D1669" t="str">
        <f t="shared" si="115"/>
        <v>390 (1)</v>
      </c>
      <c r="E1669">
        <v>7.8140000000000001</v>
      </c>
      <c r="F1669">
        <f t="shared" si="112"/>
        <v>7.81</v>
      </c>
      <c r="G1669">
        <f>IFERROR(VLOOKUP(F1669,'rt.comb'!$A:$B,2,FALSE),F1669)</f>
        <v>7.81</v>
      </c>
      <c r="H1669" t="str">
        <f>IFERROR(VLOOKUP(G1669,compounds!$A:$D,4,FALSE),"")</f>
        <v/>
      </c>
      <c r="I1669">
        <v>230966643</v>
      </c>
      <c r="J1669" s="4">
        <f t="shared" si="113"/>
        <v>67567048</v>
      </c>
      <c r="K1669" s="4">
        <f>VLOOKUP($C1669,rosie!$B$7:$D$380,2,FALSE)</f>
        <v>15.92</v>
      </c>
      <c r="L1669" s="4">
        <f>VLOOKUP(C1669,rosie!$B$7:$F$66,5,FALSE)</f>
        <v>3.32</v>
      </c>
      <c r="M1669" s="4">
        <f>VLOOKUP($C1669,rosie!$B$7:$D$380,3,FALSE)</f>
        <v>1</v>
      </c>
      <c r="N1669" s="4" t="str">
        <f>VLOOKUP($C1669,rosie!$B$7:$E$380,4,FALSE)</f>
        <v>f</v>
      </c>
      <c r="O1669" s="4">
        <f t="shared" si="116"/>
        <v>3.2207907682258572</v>
      </c>
      <c r="P1669" s="4">
        <f>VLOOKUP(A1669,RESULTS!$A:$M,13,FALSE)</f>
        <v>2</v>
      </c>
      <c r="Q1669" s="4">
        <v>2</v>
      </c>
      <c r="R1669" s="4" t="str">
        <f>IF(VLOOKUP(C1669,rosie!B:J,8,FALSE)=0,"x_x_x_x",VLOOKUP(C1669,rosie!B:J,8,FALSE))</f>
        <v>6_6_6_2023</v>
      </c>
    </row>
    <row r="1670" spans="1:18" x14ac:dyDescent="0.2">
      <c r="A1670" t="s">
        <v>249</v>
      </c>
      <c r="C1670">
        <f t="shared" si="114"/>
        <v>390</v>
      </c>
      <c r="D1670" t="str">
        <f t="shared" si="115"/>
        <v>390 (1)</v>
      </c>
      <c r="E1670">
        <v>8.0039999999999996</v>
      </c>
      <c r="F1670">
        <f t="shared" si="112"/>
        <v>8</v>
      </c>
      <c r="G1670">
        <f>IFERROR(VLOOKUP(F1670,'rt.comb'!$A:$B,2,FALSE),F1670)</f>
        <v>8.01</v>
      </c>
      <c r="H1670" t="str">
        <f>IFERROR(VLOOKUP(G1670,compounds!$A:$D,4,FALSE),"")</f>
        <v>apinene</v>
      </c>
      <c r="I1670">
        <v>771488826</v>
      </c>
      <c r="J1670" s="4">
        <f t="shared" si="113"/>
        <v>67567048</v>
      </c>
      <c r="K1670" s="4">
        <f>VLOOKUP($C1670,rosie!$B$7:$D$380,2,FALSE)</f>
        <v>15.92</v>
      </c>
      <c r="L1670" s="4">
        <f>VLOOKUP(C1670,rosie!$B$7:$F$66,5,FALSE)</f>
        <v>3.32</v>
      </c>
      <c r="M1670" s="4">
        <f>VLOOKUP($C1670,rosie!$B$7:$D$380,3,FALSE)</f>
        <v>1</v>
      </c>
      <c r="N1670" s="4" t="str">
        <f>VLOOKUP($C1670,rosie!$B$7:$E$380,4,FALSE)</f>
        <v>f</v>
      </c>
      <c r="O1670" s="4">
        <f t="shared" si="116"/>
        <v>10.758281179894038</v>
      </c>
      <c r="P1670" s="4">
        <f>VLOOKUP(A1670,RESULTS!$A:$M,13,FALSE)</f>
        <v>2</v>
      </c>
      <c r="Q1670" s="4">
        <v>2</v>
      </c>
      <c r="R1670" s="4" t="str">
        <f>IF(VLOOKUP(C1670,rosie!B:J,8,FALSE)=0,"x_x_x_x",VLOOKUP(C1670,rosie!B:J,8,FALSE))</f>
        <v>6_6_6_2023</v>
      </c>
    </row>
    <row r="1671" spans="1:18" x14ac:dyDescent="0.2">
      <c r="A1671" t="s">
        <v>249</v>
      </c>
      <c r="C1671">
        <f t="shared" si="114"/>
        <v>390</v>
      </c>
      <c r="D1671" t="str">
        <f t="shared" si="115"/>
        <v>390 (1)</v>
      </c>
      <c r="E1671">
        <v>8.4670000000000005</v>
      </c>
      <c r="F1671">
        <f t="shared" si="112"/>
        <v>8.4700000000000006</v>
      </c>
      <c r="G1671">
        <f>IFERROR(VLOOKUP(F1671,'rt.comb'!$A:$B,2,FALSE),F1671)</f>
        <v>8.4700000000000006</v>
      </c>
      <c r="H1671" t="str">
        <f>IFERROR(VLOOKUP(G1671,compounds!$A:$D,4,FALSE),"")</f>
        <v/>
      </c>
      <c r="I1671">
        <v>44985024</v>
      </c>
      <c r="J1671" s="4">
        <f t="shared" si="113"/>
        <v>67567048</v>
      </c>
      <c r="K1671" s="4">
        <f>VLOOKUP($C1671,rosie!$B$7:$D$380,2,FALSE)</f>
        <v>15.92</v>
      </c>
      <c r="L1671" s="4">
        <f>VLOOKUP(C1671,rosie!$B$7:$F$66,5,FALSE)</f>
        <v>3.32</v>
      </c>
      <c r="M1671" s="4">
        <f>VLOOKUP($C1671,rosie!$B$7:$D$380,3,FALSE)</f>
        <v>1</v>
      </c>
      <c r="N1671" s="4" t="str">
        <f>VLOOKUP($C1671,rosie!$B$7:$E$380,4,FALSE)</f>
        <v>f</v>
      </c>
      <c r="O1671" s="4">
        <f t="shared" si="116"/>
        <v>0.62730855038499489</v>
      </c>
      <c r="P1671" s="4">
        <f>VLOOKUP(A1671,RESULTS!$A:$M,13,FALSE)</f>
        <v>2</v>
      </c>
      <c r="Q1671" s="4">
        <v>2</v>
      </c>
      <c r="R1671" s="4" t="str">
        <f>IF(VLOOKUP(C1671,rosie!B:J,8,FALSE)=0,"x_x_x_x",VLOOKUP(C1671,rosie!B:J,8,FALSE))</f>
        <v>6_6_6_2023</v>
      </c>
    </row>
    <row r="1672" spans="1:18" x14ac:dyDescent="0.2">
      <c r="A1672" t="s">
        <v>249</v>
      </c>
      <c r="C1672">
        <f t="shared" si="114"/>
        <v>390</v>
      </c>
      <c r="D1672" t="str">
        <f t="shared" si="115"/>
        <v>390 (1)</v>
      </c>
      <c r="E1672">
        <v>8.9600000000000009</v>
      </c>
      <c r="F1672">
        <f t="shared" si="112"/>
        <v>8.9600000000000009</v>
      </c>
      <c r="G1672">
        <f>IFERROR(VLOOKUP(F1672,'rt.comb'!$A:$B,2,FALSE),F1672)</f>
        <v>8.9600000000000009</v>
      </c>
      <c r="H1672" t="str">
        <f>IFERROR(VLOOKUP(G1672,compounds!$A:$D,4,FALSE),"")</f>
        <v/>
      </c>
      <c r="I1672">
        <v>66117166</v>
      </c>
      <c r="J1672" s="4">
        <f t="shared" si="113"/>
        <v>67567048</v>
      </c>
      <c r="K1672" s="4">
        <f>VLOOKUP($C1672,rosie!$B$7:$D$380,2,FALSE)</f>
        <v>15.92</v>
      </c>
      <c r="L1672" s="4">
        <f>VLOOKUP(C1672,rosie!$B$7:$F$66,5,FALSE)</f>
        <v>3.32</v>
      </c>
      <c r="M1672" s="4">
        <f>VLOOKUP($C1672,rosie!$B$7:$D$380,3,FALSE)</f>
        <v>1</v>
      </c>
      <c r="N1672" s="4" t="str">
        <f>VLOOKUP($C1672,rosie!$B$7:$E$380,4,FALSE)</f>
        <v>f</v>
      </c>
      <c r="O1672" s="4">
        <f t="shared" si="116"/>
        <v>0.92199269603644252</v>
      </c>
      <c r="P1672" s="4">
        <f>VLOOKUP(A1672,RESULTS!$A:$M,13,FALSE)</f>
        <v>2</v>
      </c>
      <c r="Q1672" s="4">
        <v>2</v>
      </c>
      <c r="R1672" s="4" t="str">
        <f>IF(VLOOKUP(C1672,rosie!B:J,8,FALSE)=0,"x_x_x_x",VLOOKUP(C1672,rosie!B:J,8,FALSE))</f>
        <v>6_6_6_2023</v>
      </c>
    </row>
    <row r="1673" spans="1:18" x14ac:dyDescent="0.2">
      <c r="A1673" t="s">
        <v>249</v>
      </c>
      <c r="C1673">
        <f t="shared" si="114"/>
        <v>390</v>
      </c>
      <c r="D1673" t="str">
        <f t="shared" si="115"/>
        <v>390 (1)</v>
      </c>
      <c r="E1673">
        <v>9.0510000000000002</v>
      </c>
      <c r="F1673">
        <f t="shared" si="112"/>
        <v>9.0500000000000007</v>
      </c>
      <c r="G1673">
        <f>IFERROR(VLOOKUP(F1673,'rt.comb'!$A:$B,2,FALSE),F1673)</f>
        <v>9.0500000000000007</v>
      </c>
      <c r="H1673" t="str">
        <f>IFERROR(VLOOKUP(G1673,compounds!$A:$D,4,FALSE),"")</f>
        <v/>
      </c>
      <c r="I1673">
        <v>42381458</v>
      </c>
      <c r="J1673" s="4">
        <f t="shared" si="113"/>
        <v>67567048</v>
      </c>
      <c r="K1673" s="4">
        <f>VLOOKUP($C1673,rosie!$B$7:$D$380,2,FALSE)</f>
        <v>15.92</v>
      </c>
      <c r="L1673" s="4">
        <f>VLOOKUP(C1673,rosie!$B$7:$F$66,5,FALSE)</f>
        <v>3.32</v>
      </c>
      <c r="M1673" s="4">
        <f>VLOOKUP($C1673,rosie!$B$7:$D$380,3,FALSE)</f>
        <v>1</v>
      </c>
      <c r="N1673" s="4" t="str">
        <f>VLOOKUP($C1673,rosie!$B$7:$E$380,4,FALSE)</f>
        <v>f</v>
      </c>
      <c r="O1673" s="4">
        <f t="shared" si="116"/>
        <v>0.59100226291270941</v>
      </c>
      <c r="P1673" s="4">
        <f>VLOOKUP(A1673,RESULTS!$A:$M,13,FALSE)</f>
        <v>2</v>
      </c>
      <c r="Q1673" s="4">
        <v>2</v>
      </c>
      <c r="R1673" s="4" t="str">
        <f>IF(VLOOKUP(C1673,rosie!B:J,8,FALSE)=0,"x_x_x_x",VLOOKUP(C1673,rosie!B:J,8,FALSE))</f>
        <v>6_6_6_2023</v>
      </c>
    </row>
    <row r="1674" spans="1:18" x14ac:dyDescent="0.2">
      <c r="A1674" t="s">
        <v>249</v>
      </c>
      <c r="C1674">
        <f t="shared" si="114"/>
        <v>390</v>
      </c>
      <c r="D1674" t="str">
        <f t="shared" si="115"/>
        <v>390 (1)</v>
      </c>
      <c r="E1674">
        <v>9.3040000000000003</v>
      </c>
      <c r="F1674">
        <f t="shared" si="112"/>
        <v>9.3000000000000007</v>
      </c>
      <c r="G1674">
        <f>IFERROR(VLOOKUP(F1674,'rt.comb'!$A:$B,2,FALSE),F1674)</f>
        <v>9.3000000000000007</v>
      </c>
      <c r="H1674" t="str">
        <f>IFERROR(VLOOKUP(G1674,compounds!$A:$D,4,FALSE),"")</f>
        <v/>
      </c>
      <c r="I1674">
        <v>123045814</v>
      </c>
      <c r="J1674" s="4">
        <f t="shared" si="113"/>
        <v>67567048</v>
      </c>
      <c r="K1674" s="4">
        <f>VLOOKUP($C1674,rosie!$B$7:$D$380,2,FALSE)</f>
        <v>15.92</v>
      </c>
      <c r="L1674" s="4">
        <f>VLOOKUP(C1674,rosie!$B$7:$F$66,5,FALSE)</f>
        <v>3.32</v>
      </c>
      <c r="M1674" s="4">
        <f>VLOOKUP($C1674,rosie!$B$7:$D$380,3,FALSE)</f>
        <v>1</v>
      </c>
      <c r="N1674" s="4" t="str">
        <f>VLOOKUP($C1674,rosie!$B$7:$E$380,4,FALSE)</f>
        <v>f</v>
      </c>
      <c r="O1674" s="4">
        <f t="shared" si="116"/>
        <v>1.7158530628166768</v>
      </c>
      <c r="P1674" s="4">
        <f>VLOOKUP(A1674,RESULTS!$A:$M,13,FALSE)</f>
        <v>2</v>
      </c>
      <c r="Q1674" s="4">
        <v>2</v>
      </c>
      <c r="R1674" s="4" t="str">
        <f>IF(VLOOKUP(C1674,rosie!B:J,8,FALSE)=0,"x_x_x_x",VLOOKUP(C1674,rosie!B:J,8,FALSE))</f>
        <v>6_6_6_2023</v>
      </c>
    </row>
    <row r="1675" spans="1:18" x14ac:dyDescent="0.2">
      <c r="A1675" t="s">
        <v>249</v>
      </c>
      <c r="C1675">
        <f t="shared" si="114"/>
        <v>390</v>
      </c>
      <c r="D1675" t="str">
        <f t="shared" si="115"/>
        <v>390 (1)</v>
      </c>
      <c r="E1675">
        <v>9.3699999999999992</v>
      </c>
      <c r="F1675">
        <f t="shared" si="112"/>
        <v>9.3699999999999992</v>
      </c>
      <c r="G1675">
        <f>IFERROR(VLOOKUP(F1675,'rt.comb'!$A:$B,2,FALSE),F1675)</f>
        <v>9.3699999999999992</v>
      </c>
      <c r="H1675" t="str">
        <f>IFERROR(VLOOKUP(G1675,compounds!$A:$D,4,FALSE),"")</f>
        <v/>
      </c>
      <c r="I1675">
        <v>234568266</v>
      </c>
      <c r="J1675" s="4">
        <f t="shared" si="113"/>
        <v>67567048</v>
      </c>
      <c r="K1675" s="4">
        <f>VLOOKUP($C1675,rosie!$B$7:$D$380,2,FALSE)</f>
        <v>15.92</v>
      </c>
      <c r="L1675" s="4">
        <f>VLOOKUP(C1675,rosie!$B$7:$F$66,5,FALSE)</f>
        <v>3.32</v>
      </c>
      <c r="M1675" s="4">
        <f>VLOOKUP($C1675,rosie!$B$7:$D$380,3,FALSE)</f>
        <v>1</v>
      </c>
      <c r="N1675" s="4" t="str">
        <f>VLOOKUP($C1675,rosie!$B$7:$E$380,4,FALSE)</f>
        <v>f</v>
      </c>
      <c r="O1675" s="4">
        <f t="shared" si="116"/>
        <v>3.2710147917400665</v>
      </c>
      <c r="P1675" s="4">
        <f>VLOOKUP(A1675,RESULTS!$A:$M,13,FALSE)</f>
        <v>2</v>
      </c>
      <c r="Q1675" s="4">
        <v>2</v>
      </c>
      <c r="R1675" s="4" t="str">
        <f>IF(VLOOKUP(C1675,rosie!B:J,8,FALSE)=0,"x_x_x_x",VLOOKUP(C1675,rosie!B:J,8,FALSE))</f>
        <v>6_6_6_2023</v>
      </c>
    </row>
    <row r="1676" spans="1:18" x14ac:dyDescent="0.2">
      <c r="A1676" t="s">
        <v>249</v>
      </c>
      <c r="C1676">
        <f t="shared" si="114"/>
        <v>390</v>
      </c>
      <c r="D1676" t="str">
        <f t="shared" si="115"/>
        <v>390 (1)</v>
      </c>
      <c r="E1676">
        <v>9.9190000000000005</v>
      </c>
      <c r="F1676">
        <f t="shared" si="112"/>
        <v>9.92</v>
      </c>
      <c r="G1676">
        <f>IFERROR(VLOOKUP(F1676,'rt.comb'!$A:$B,2,FALSE),F1676)</f>
        <v>9.92</v>
      </c>
      <c r="H1676" t="str">
        <f>IFERROR(VLOOKUP(G1676,compounds!$A:$D,4,FALSE),"")</f>
        <v/>
      </c>
      <c r="I1676">
        <v>2136986265</v>
      </c>
      <c r="J1676" s="4">
        <f t="shared" si="113"/>
        <v>67567048</v>
      </c>
      <c r="K1676" s="4">
        <f>VLOOKUP($C1676,rosie!$B$7:$D$380,2,FALSE)</f>
        <v>15.92</v>
      </c>
      <c r="L1676" s="4">
        <f>VLOOKUP(C1676,rosie!$B$7:$F$66,5,FALSE)</f>
        <v>3.32</v>
      </c>
      <c r="M1676" s="4">
        <f>VLOOKUP($C1676,rosie!$B$7:$D$380,3,FALSE)</f>
        <v>1</v>
      </c>
      <c r="N1676" s="4" t="str">
        <f>VLOOKUP($C1676,rosie!$B$7:$E$380,4,FALSE)</f>
        <v>f</v>
      </c>
      <c r="O1676" s="4">
        <f t="shared" si="116"/>
        <v>29.799911990483647</v>
      </c>
      <c r="P1676" s="4">
        <f>VLOOKUP(A1676,RESULTS!$A:$M,13,FALSE)</f>
        <v>2</v>
      </c>
      <c r="Q1676" s="4">
        <v>2</v>
      </c>
      <c r="R1676" s="4" t="str">
        <f>IF(VLOOKUP(C1676,rosie!B:J,8,FALSE)=0,"x_x_x_x",VLOOKUP(C1676,rosie!B:J,8,FALSE))</f>
        <v>6_6_6_2023</v>
      </c>
    </row>
    <row r="1677" spans="1:18" x14ac:dyDescent="0.2">
      <c r="A1677" t="s">
        <v>249</v>
      </c>
      <c r="C1677">
        <f t="shared" si="114"/>
        <v>390</v>
      </c>
      <c r="D1677" t="str">
        <f t="shared" si="115"/>
        <v>390 (1)</v>
      </c>
      <c r="E1677">
        <v>10.385</v>
      </c>
      <c r="F1677">
        <f t="shared" si="112"/>
        <v>10.39</v>
      </c>
      <c r="G1677">
        <f>IFERROR(VLOOKUP(F1677,'rt.comb'!$A:$B,2,FALSE),F1677)</f>
        <v>10.39</v>
      </c>
      <c r="H1677" t="str">
        <f>IFERROR(VLOOKUP(G1677,compounds!$A:$D,4,FALSE),"")</f>
        <v/>
      </c>
      <c r="I1677">
        <v>731865256</v>
      </c>
      <c r="J1677" s="4">
        <f t="shared" si="113"/>
        <v>67567048</v>
      </c>
      <c r="K1677" s="4">
        <f>VLOOKUP($C1677,rosie!$B$7:$D$380,2,FALSE)</f>
        <v>15.92</v>
      </c>
      <c r="L1677" s="4">
        <f>VLOOKUP(C1677,rosie!$B$7:$F$66,5,FALSE)</f>
        <v>3.32</v>
      </c>
      <c r="M1677" s="4">
        <f>VLOOKUP($C1677,rosie!$B$7:$D$380,3,FALSE)</f>
        <v>1</v>
      </c>
      <c r="N1677" s="4" t="str">
        <f>VLOOKUP($C1677,rosie!$B$7:$E$380,4,FALSE)</f>
        <v>f</v>
      </c>
      <c r="O1677" s="4">
        <f t="shared" si="116"/>
        <v>10.205737198639778</v>
      </c>
      <c r="P1677" s="4">
        <f>VLOOKUP(A1677,RESULTS!$A:$M,13,FALSE)</f>
        <v>2</v>
      </c>
      <c r="Q1677" s="4">
        <v>2</v>
      </c>
      <c r="R1677" s="4" t="str">
        <f>IF(VLOOKUP(C1677,rosie!B:J,8,FALSE)=0,"x_x_x_x",VLOOKUP(C1677,rosie!B:J,8,FALSE))</f>
        <v>6_6_6_2023</v>
      </c>
    </row>
    <row r="1678" spans="1:18" x14ac:dyDescent="0.2">
      <c r="A1678" t="s">
        <v>249</v>
      </c>
      <c r="C1678">
        <f t="shared" si="114"/>
        <v>390</v>
      </c>
      <c r="D1678" t="str">
        <f t="shared" si="115"/>
        <v>390 (1)</v>
      </c>
      <c r="E1678">
        <v>10.738</v>
      </c>
      <c r="F1678">
        <f t="shared" si="112"/>
        <v>10.74</v>
      </c>
      <c r="G1678">
        <f>IFERROR(VLOOKUP(F1678,'rt.comb'!$A:$B,2,FALSE),F1678)</f>
        <v>10.74</v>
      </c>
      <c r="H1678" t="str">
        <f>IFERROR(VLOOKUP(G1678,compounds!$A:$D,4,FALSE),"")</f>
        <v/>
      </c>
      <c r="I1678">
        <v>104074580</v>
      </c>
      <c r="J1678" s="4">
        <f t="shared" si="113"/>
        <v>67567048</v>
      </c>
      <c r="K1678" s="4">
        <f>VLOOKUP($C1678,rosie!$B$7:$D$380,2,FALSE)</f>
        <v>15.92</v>
      </c>
      <c r="L1678" s="4">
        <f>VLOOKUP(C1678,rosie!$B$7:$F$66,5,FALSE)</f>
        <v>3.32</v>
      </c>
      <c r="M1678" s="4">
        <f>VLOOKUP($C1678,rosie!$B$7:$D$380,3,FALSE)</f>
        <v>1</v>
      </c>
      <c r="N1678" s="4" t="str">
        <f>VLOOKUP($C1678,rosie!$B$7:$E$380,4,FALSE)</f>
        <v>f</v>
      </c>
      <c r="O1678" s="4">
        <f t="shared" si="116"/>
        <v>1.4513024137038848</v>
      </c>
      <c r="P1678" s="4">
        <f>VLOOKUP(A1678,RESULTS!$A:$M,13,FALSE)</f>
        <v>2</v>
      </c>
      <c r="Q1678" s="4">
        <v>2</v>
      </c>
      <c r="R1678" s="4" t="str">
        <f>IF(VLOOKUP(C1678,rosie!B:J,8,FALSE)=0,"x_x_x_x",VLOOKUP(C1678,rosie!B:J,8,FALSE))</f>
        <v>6_6_6_2023</v>
      </c>
    </row>
    <row r="1679" spans="1:18" x14ac:dyDescent="0.2">
      <c r="A1679" t="s">
        <v>249</v>
      </c>
      <c r="C1679">
        <f t="shared" si="114"/>
        <v>390</v>
      </c>
      <c r="D1679" t="str">
        <f t="shared" si="115"/>
        <v>390 (1)</v>
      </c>
      <c r="E1679">
        <v>11.179</v>
      </c>
      <c r="F1679">
        <f t="shared" si="112"/>
        <v>11.18</v>
      </c>
      <c r="G1679">
        <f>IFERROR(VLOOKUP(F1679,'rt.comb'!$A:$B,2,FALSE),F1679)</f>
        <v>11.18</v>
      </c>
      <c r="H1679" t="str">
        <f>IFERROR(VLOOKUP(G1679,compounds!$A:$D,4,FALSE),"")</f>
        <v/>
      </c>
      <c r="I1679">
        <v>7391391535</v>
      </c>
      <c r="J1679" s="4">
        <f t="shared" si="113"/>
        <v>67567048</v>
      </c>
      <c r="K1679" s="4">
        <f>VLOOKUP($C1679,rosie!$B$7:$D$380,2,FALSE)</f>
        <v>15.92</v>
      </c>
      <c r="L1679" s="4">
        <f>VLOOKUP(C1679,rosie!$B$7:$F$66,5,FALSE)</f>
        <v>3.32</v>
      </c>
      <c r="M1679" s="4">
        <f>VLOOKUP($C1679,rosie!$B$7:$D$380,3,FALSE)</f>
        <v>1</v>
      </c>
      <c r="N1679" s="4" t="str">
        <f>VLOOKUP($C1679,rosie!$B$7:$E$380,4,FALSE)</f>
        <v>f</v>
      </c>
      <c r="O1679" s="4">
        <f t="shared" si="116"/>
        <v>103.07170468884873</v>
      </c>
      <c r="P1679" s="4">
        <f>VLOOKUP(A1679,RESULTS!$A:$M,13,FALSE)</f>
        <v>2</v>
      </c>
      <c r="Q1679" s="4">
        <v>2</v>
      </c>
      <c r="R1679" s="4" t="str">
        <f>IF(VLOOKUP(C1679,rosie!B:J,8,FALSE)=0,"x_x_x_x",VLOOKUP(C1679,rosie!B:J,8,FALSE))</f>
        <v>6_6_6_2023</v>
      </c>
    </row>
    <row r="1680" spans="1:18" x14ac:dyDescent="0.2">
      <c r="A1680" t="s">
        <v>249</v>
      </c>
      <c r="C1680">
        <f t="shared" si="114"/>
        <v>390</v>
      </c>
      <c r="D1680" t="str">
        <f t="shared" si="115"/>
        <v>390 (1)</v>
      </c>
      <c r="E1680">
        <v>11.438000000000001</v>
      </c>
      <c r="F1680">
        <f t="shared" si="112"/>
        <v>11.44</v>
      </c>
      <c r="G1680">
        <f>IFERROR(VLOOKUP(F1680,'rt.comb'!$A:$B,2,FALSE),F1680)</f>
        <v>11.44</v>
      </c>
      <c r="H1680" t="str">
        <f>IFERROR(VLOOKUP(G1680,compounds!$A:$D,4,FALSE),"")</f>
        <v/>
      </c>
      <c r="I1680">
        <v>1055470364</v>
      </c>
      <c r="J1680" s="4">
        <f t="shared" si="113"/>
        <v>67567048</v>
      </c>
      <c r="K1680" s="4">
        <f>VLOOKUP($C1680,rosie!$B$7:$D$380,2,FALSE)</f>
        <v>15.92</v>
      </c>
      <c r="L1680" s="4">
        <f>VLOOKUP(C1680,rosie!$B$7:$F$66,5,FALSE)</f>
        <v>3.32</v>
      </c>
      <c r="M1680" s="4">
        <f>VLOOKUP($C1680,rosie!$B$7:$D$380,3,FALSE)</f>
        <v>1</v>
      </c>
      <c r="N1680" s="4" t="str">
        <f>VLOOKUP($C1680,rosie!$B$7:$E$380,4,FALSE)</f>
        <v>f</v>
      </c>
      <c r="O1680" s="4">
        <f t="shared" si="116"/>
        <v>14.718355691333251</v>
      </c>
      <c r="P1680" s="4">
        <f>VLOOKUP(A1680,RESULTS!$A:$M,13,FALSE)</f>
        <v>2</v>
      </c>
      <c r="Q1680" s="4">
        <v>2</v>
      </c>
      <c r="R1680" s="4" t="str">
        <f>IF(VLOOKUP(C1680,rosie!B:J,8,FALSE)=0,"x_x_x_x",VLOOKUP(C1680,rosie!B:J,8,FALSE))</f>
        <v>6_6_6_2023</v>
      </c>
    </row>
    <row r="1681" spans="1:18" x14ac:dyDescent="0.2">
      <c r="A1681" t="s">
        <v>249</v>
      </c>
      <c r="C1681">
        <f t="shared" si="114"/>
        <v>390</v>
      </c>
      <c r="D1681" t="str">
        <f t="shared" si="115"/>
        <v>390 (1)</v>
      </c>
      <c r="E1681">
        <v>11.759</v>
      </c>
      <c r="F1681">
        <f t="shared" si="112"/>
        <v>11.76</v>
      </c>
      <c r="G1681">
        <f>IFERROR(VLOOKUP(F1681,'rt.comb'!$A:$B,2,FALSE),F1681)</f>
        <v>11.76</v>
      </c>
      <c r="H1681" t="str">
        <f>IFERROR(VLOOKUP(G1681,compounds!$A:$D,4,FALSE),"")</f>
        <v>bocimene</v>
      </c>
      <c r="I1681">
        <v>1071493983</v>
      </c>
      <c r="J1681" s="4">
        <f t="shared" si="113"/>
        <v>67567048</v>
      </c>
      <c r="K1681" s="4">
        <f>VLOOKUP($C1681,rosie!$B$7:$D$380,2,FALSE)</f>
        <v>15.92</v>
      </c>
      <c r="L1681" s="4">
        <f>VLOOKUP(C1681,rosie!$B$7:$F$66,5,FALSE)</f>
        <v>3.32</v>
      </c>
      <c r="M1681" s="4">
        <f>VLOOKUP($C1681,rosie!$B$7:$D$380,3,FALSE)</f>
        <v>1</v>
      </c>
      <c r="N1681" s="4" t="str">
        <f>VLOOKUP($C1681,rosie!$B$7:$E$380,4,FALSE)</f>
        <v>f</v>
      </c>
      <c r="O1681" s="4">
        <f t="shared" si="116"/>
        <v>14.941802347865245</v>
      </c>
      <c r="P1681" s="4">
        <f>VLOOKUP(A1681,RESULTS!$A:$M,13,FALSE)</f>
        <v>2</v>
      </c>
      <c r="Q1681" s="4">
        <v>2</v>
      </c>
      <c r="R1681" s="4" t="str">
        <f>IF(VLOOKUP(C1681,rosie!B:J,8,FALSE)=0,"x_x_x_x",VLOOKUP(C1681,rosie!B:J,8,FALSE))</f>
        <v>6_6_6_2023</v>
      </c>
    </row>
    <row r="1682" spans="1:18" x14ac:dyDescent="0.2">
      <c r="A1682" t="s">
        <v>249</v>
      </c>
      <c r="C1682">
        <f t="shared" si="114"/>
        <v>390</v>
      </c>
      <c r="D1682" t="str">
        <f t="shared" si="115"/>
        <v>390 (1)</v>
      </c>
      <c r="E1682">
        <v>12.1</v>
      </c>
      <c r="F1682">
        <f t="shared" si="112"/>
        <v>12.1</v>
      </c>
      <c r="G1682">
        <f>IFERROR(VLOOKUP(F1682,'rt.comb'!$A:$B,2,FALSE),F1682)</f>
        <v>12.1</v>
      </c>
      <c r="H1682" t="str">
        <f>IFERROR(VLOOKUP(G1682,compounds!$A:$D,4,FALSE),"")</f>
        <v/>
      </c>
      <c r="I1682">
        <v>40225890</v>
      </c>
      <c r="J1682" s="4">
        <f t="shared" si="113"/>
        <v>67567048</v>
      </c>
      <c r="K1682" s="4">
        <f>VLOOKUP($C1682,rosie!$B$7:$D$380,2,FALSE)</f>
        <v>15.92</v>
      </c>
      <c r="L1682" s="4">
        <f>VLOOKUP(C1682,rosie!$B$7:$F$66,5,FALSE)</f>
        <v>3.32</v>
      </c>
      <c r="M1682" s="4">
        <f>VLOOKUP($C1682,rosie!$B$7:$D$380,3,FALSE)</f>
        <v>1</v>
      </c>
      <c r="N1682" s="4" t="str">
        <f>VLOOKUP($C1682,rosie!$B$7:$E$380,4,FALSE)</f>
        <v>f</v>
      </c>
      <c r="O1682" s="4">
        <f t="shared" si="116"/>
        <v>0.56094323177078353</v>
      </c>
      <c r="P1682" s="4">
        <f>VLOOKUP(A1682,RESULTS!$A:$M,13,FALSE)</f>
        <v>2</v>
      </c>
      <c r="Q1682" s="4">
        <v>2</v>
      </c>
      <c r="R1682" s="4" t="str">
        <f>IF(VLOOKUP(C1682,rosie!B:J,8,FALSE)=0,"x_x_x_x",VLOOKUP(C1682,rosie!B:J,8,FALSE))</f>
        <v>6_6_6_2023</v>
      </c>
    </row>
    <row r="1683" spans="1:18" x14ac:dyDescent="0.2">
      <c r="A1683" t="s">
        <v>249</v>
      </c>
      <c r="C1683">
        <f t="shared" si="114"/>
        <v>390</v>
      </c>
      <c r="D1683" t="str">
        <f t="shared" si="115"/>
        <v>390 (1)</v>
      </c>
      <c r="E1683">
        <v>12.999000000000001</v>
      </c>
      <c r="F1683">
        <f t="shared" si="112"/>
        <v>13</v>
      </c>
      <c r="G1683">
        <f>IFERROR(VLOOKUP(F1683,'rt.comb'!$A:$B,2,FALSE),F1683)</f>
        <v>13</v>
      </c>
      <c r="H1683" t="str">
        <f>IFERROR(VLOOKUP(G1683,compounds!$A:$D,4,FALSE),"")</f>
        <v/>
      </c>
      <c r="I1683">
        <v>54487737</v>
      </c>
      <c r="J1683" s="4">
        <f t="shared" si="113"/>
        <v>67567048</v>
      </c>
      <c r="K1683" s="4">
        <f>VLOOKUP($C1683,rosie!$B$7:$D$380,2,FALSE)</f>
        <v>15.92</v>
      </c>
      <c r="L1683" s="4">
        <f>VLOOKUP(C1683,rosie!$B$7:$F$66,5,FALSE)</f>
        <v>3.32</v>
      </c>
      <c r="M1683" s="4">
        <f>VLOOKUP($C1683,rosie!$B$7:$D$380,3,FALSE)</f>
        <v>1</v>
      </c>
      <c r="N1683" s="4" t="str">
        <f>VLOOKUP($C1683,rosie!$B$7:$E$380,4,FALSE)</f>
        <v>f</v>
      </c>
      <c r="O1683" s="4">
        <f t="shared" si="116"/>
        <v>0.75982227576957284</v>
      </c>
      <c r="P1683" s="4">
        <f>VLOOKUP(A1683,RESULTS!$A:$M,13,FALSE)</f>
        <v>2</v>
      </c>
      <c r="Q1683" s="4">
        <v>2</v>
      </c>
      <c r="R1683" s="4" t="str">
        <f>IF(VLOOKUP(C1683,rosie!B:J,8,FALSE)=0,"x_x_x_x",VLOOKUP(C1683,rosie!B:J,8,FALSE))</f>
        <v>6_6_6_2023</v>
      </c>
    </row>
    <row r="1684" spans="1:18" x14ac:dyDescent="0.2">
      <c r="A1684" t="s">
        <v>249</v>
      </c>
      <c r="C1684">
        <f t="shared" si="114"/>
        <v>390</v>
      </c>
      <c r="D1684" t="str">
        <f t="shared" si="115"/>
        <v>390 (1)</v>
      </c>
      <c r="E1684">
        <v>13.289</v>
      </c>
      <c r="F1684">
        <f t="shared" si="112"/>
        <v>13.29</v>
      </c>
      <c r="G1684">
        <f>IFERROR(VLOOKUP(F1684,'rt.comb'!$A:$B,2,FALSE),F1684)</f>
        <v>13.29</v>
      </c>
      <c r="H1684" t="str">
        <f>IFERROR(VLOOKUP(G1684,compounds!$A:$D,4,FALSE),"")</f>
        <v/>
      </c>
      <c r="I1684">
        <v>67531194</v>
      </c>
      <c r="J1684" s="4">
        <f t="shared" si="113"/>
        <v>67567048</v>
      </c>
      <c r="K1684" s="4">
        <f>VLOOKUP($C1684,rosie!$B$7:$D$380,2,FALSE)</f>
        <v>15.92</v>
      </c>
      <c r="L1684" s="4">
        <f>VLOOKUP(C1684,rosie!$B$7:$F$66,5,FALSE)</f>
        <v>3.32</v>
      </c>
      <c r="M1684" s="4">
        <f>VLOOKUP($C1684,rosie!$B$7:$D$380,3,FALSE)</f>
        <v>1</v>
      </c>
      <c r="N1684" s="4" t="str">
        <f>VLOOKUP($C1684,rosie!$B$7:$E$380,4,FALSE)</f>
        <v>f</v>
      </c>
      <c r="O1684" s="4">
        <f t="shared" si="116"/>
        <v>0.94171107731114845</v>
      </c>
      <c r="P1684" s="4">
        <f>VLOOKUP(A1684,RESULTS!$A:$M,13,FALSE)</f>
        <v>2</v>
      </c>
      <c r="Q1684" s="4">
        <v>2</v>
      </c>
      <c r="R1684" s="4" t="str">
        <f>IF(VLOOKUP(C1684,rosie!B:J,8,FALSE)=0,"x_x_x_x",VLOOKUP(C1684,rosie!B:J,8,FALSE))</f>
        <v>6_6_6_2023</v>
      </c>
    </row>
    <row r="1685" spans="1:18" x14ac:dyDescent="0.2">
      <c r="A1685" t="s">
        <v>249</v>
      </c>
      <c r="C1685">
        <f t="shared" si="114"/>
        <v>390</v>
      </c>
      <c r="D1685" t="str">
        <f t="shared" si="115"/>
        <v>390 (1)</v>
      </c>
      <c r="E1685">
        <v>13.442</v>
      </c>
      <c r="F1685">
        <f t="shared" ref="F1685:F1748" si="117">ROUND(E1685,2)</f>
        <v>13.44</v>
      </c>
      <c r="G1685">
        <f>IFERROR(VLOOKUP(F1685,'rt.comb'!$A:$B,2,FALSE),F1685)</f>
        <v>13.44</v>
      </c>
      <c r="H1685" t="str">
        <f>IFERROR(VLOOKUP(G1685,compounds!$A:$D,4,FALSE),"")</f>
        <v/>
      </c>
      <c r="I1685">
        <v>21043216</v>
      </c>
      <c r="J1685" s="4">
        <f t="shared" si="113"/>
        <v>67567048</v>
      </c>
      <c r="K1685" s="4">
        <f>VLOOKUP($C1685,rosie!$B$7:$D$380,2,FALSE)</f>
        <v>15.92</v>
      </c>
      <c r="L1685" s="4">
        <f>VLOOKUP(C1685,rosie!$B$7:$F$66,5,FALSE)</f>
        <v>3.32</v>
      </c>
      <c r="M1685" s="4">
        <f>VLOOKUP($C1685,rosie!$B$7:$D$380,3,FALSE)</f>
        <v>1</v>
      </c>
      <c r="N1685" s="4" t="str">
        <f>VLOOKUP($C1685,rosie!$B$7:$E$380,4,FALSE)</f>
        <v>f</v>
      </c>
      <c r="O1685" s="4">
        <f t="shared" si="116"/>
        <v>0.2934440876234351</v>
      </c>
      <c r="P1685" s="4">
        <f>VLOOKUP(A1685,RESULTS!$A:$M,13,FALSE)</f>
        <v>2</v>
      </c>
      <c r="Q1685" s="4">
        <v>2</v>
      </c>
      <c r="R1685" s="4" t="str">
        <f>IF(VLOOKUP(C1685,rosie!B:J,8,FALSE)=0,"x_x_x_x",VLOOKUP(C1685,rosie!B:J,8,FALSE))</f>
        <v>6_6_6_2023</v>
      </c>
    </row>
    <row r="1686" spans="1:18" x14ac:dyDescent="0.2">
      <c r="A1686" t="s">
        <v>249</v>
      </c>
      <c r="C1686">
        <f t="shared" si="114"/>
        <v>390</v>
      </c>
      <c r="D1686" t="str">
        <f t="shared" si="115"/>
        <v>390 (1)</v>
      </c>
      <c r="E1686">
        <v>13.516</v>
      </c>
      <c r="F1686">
        <f t="shared" si="117"/>
        <v>13.52</v>
      </c>
      <c r="G1686">
        <f>IFERROR(VLOOKUP(F1686,'rt.comb'!$A:$B,2,FALSE),F1686)</f>
        <v>13.51</v>
      </c>
      <c r="H1686" t="str">
        <f>IFERROR(VLOOKUP(G1686,compounds!$A:$D,4,FALSE),"")</f>
        <v>nonanal</v>
      </c>
      <c r="I1686">
        <v>104067674</v>
      </c>
      <c r="J1686" s="4">
        <f t="shared" si="113"/>
        <v>67567048</v>
      </c>
      <c r="K1686" s="4">
        <f>VLOOKUP($C1686,rosie!$B$7:$D$380,2,FALSE)</f>
        <v>15.92</v>
      </c>
      <c r="L1686" s="4">
        <f>VLOOKUP(C1686,rosie!$B$7:$F$66,5,FALSE)</f>
        <v>3.32</v>
      </c>
      <c r="M1686" s="4">
        <f>VLOOKUP($C1686,rosie!$B$7:$D$380,3,FALSE)</f>
        <v>1</v>
      </c>
      <c r="N1686" s="4" t="str">
        <f>VLOOKUP($C1686,rosie!$B$7:$E$380,4,FALSE)</f>
        <v>f</v>
      </c>
      <c r="O1686" s="4">
        <f t="shared" si="116"/>
        <v>1.4512061107020466</v>
      </c>
      <c r="P1686" s="4">
        <f>VLOOKUP(A1686,RESULTS!$A:$M,13,FALSE)</f>
        <v>2</v>
      </c>
      <c r="Q1686" s="4">
        <v>2</v>
      </c>
      <c r="R1686" s="4" t="str">
        <f>IF(VLOOKUP(C1686,rosie!B:J,8,FALSE)=0,"x_x_x_x",VLOOKUP(C1686,rosie!B:J,8,FALSE))</f>
        <v>6_6_6_2023</v>
      </c>
    </row>
    <row r="1687" spans="1:18" x14ac:dyDescent="0.2">
      <c r="A1687" t="s">
        <v>249</v>
      </c>
      <c r="C1687">
        <f t="shared" si="114"/>
        <v>390</v>
      </c>
      <c r="D1687" t="str">
        <f t="shared" si="115"/>
        <v>390 (1)</v>
      </c>
      <c r="E1687">
        <v>13.776</v>
      </c>
      <c r="F1687">
        <f t="shared" si="117"/>
        <v>13.78</v>
      </c>
      <c r="G1687">
        <f>IFERROR(VLOOKUP(F1687,'rt.comb'!$A:$B,2,FALSE),F1687)</f>
        <v>13.78</v>
      </c>
      <c r="H1687" t="str">
        <f>IFERROR(VLOOKUP(G1687,compounds!$A:$D,4,FALSE),"")</f>
        <v/>
      </c>
      <c r="I1687">
        <v>52066428</v>
      </c>
      <c r="J1687" s="4">
        <f t="shared" si="113"/>
        <v>67567048</v>
      </c>
      <c r="K1687" s="4">
        <f>VLOOKUP($C1687,rosie!$B$7:$D$380,2,FALSE)</f>
        <v>15.92</v>
      </c>
      <c r="L1687" s="4">
        <f>VLOOKUP(C1687,rosie!$B$7:$F$66,5,FALSE)</f>
        <v>3.32</v>
      </c>
      <c r="M1687" s="4">
        <f>VLOOKUP($C1687,rosie!$B$7:$D$380,3,FALSE)</f>
        <v>1</v>
      </c>
      <c r="N1687" s="4" t="str">
        <f>VLOOKUP($C1687,rosie!$B$7:$E$380,4,FALSE)</f>
        <v>f</v>
      </c>
      <c r="O1687" s="4">
        <f t="shared" si="116"/>
        <v>0.72605753133319895</v>
      </c>
      <c r="P1687" s="4">
        <f>VLOOKUP(A1687,RESULTS!$A:$M,13,FALSE)</f>
        <v>2</v>
      </c>
      <c r="Q1687" s="4">
        <v>2</v>
      </c>
      <c r="R1687" s="4" t="str">
        <f>IF(VLOOKUP(C1687,rosie!B:J,8,FALSE)=0,"x_x_x_x",VLOOKUP(C1687,rosie!B:J,8,FALSE))</f>
        <v>6_6_6_2023</v>
      </c>
    </row>
    <row r="1688" spans="1:18" x14ac:dyDescent="0.2">
      <c r="A1688" t="s">
        <v>249</v>
      </c>
      <c r="C1688">
        <f t="shared" si="114"/>
        <v>390</v>
      </c>
      <c r="D1688" t="str">
        <f t="shared" si="115"/>
        <v>390 (1)</v>
      </c>
      <c r="E1688">
        <v>13.891999999999999</v>
      </c>
      <c r="F1688">
        <f t="shared" si="117"/>
        <v>13.89</v>
      </c>
      <c r="G1688">
        <f>IFERROR(VLOOKUP(F1688,'rt.comb'!$A:$B,2,FALSE),F1688)</f>
        <v>13.89</v>
      </c>
      <c r="H1688" t="str">
        <f>IFERROR(VLOOKUP(G1688,compounds!$A:$D,4,FALSE),"")</f>
        <v>edimethylnonatriene</v>
      </c>
      <c r="I1688">
        <v>274821026</v>
      </c>
      <c r="J1688" s="4">
        <f t="shared" si="113"/>
        <v>67567048</v>
      </c>
      <c r="K1688" s="4">
        <f>VLOOKUP($C1688,rosie!$B$7:$D$380,2,FALSE)</f>
        <v>15.92</v>
      </c>
      <c r="L1688" s="4">
        <f>VLOOKUP(C1688,rosie!$B$7:$F$66,5,FALSE)</f>
        <v>3.32</v>
      </c>
      <c r="M1688" s="4">
        <f>VLOOKUP($C1688,rosie!$B$7:$D$380,3,FALSE)</f>
        <v>1</v>
      </c>
      <c r="N1688" s="4" t="str">
        <f>VLOOKUP($C1688,rosie!$B$7:$E$380,4,FALSE)</f>
        <v>f</v>
      </c>
      <c r="O1688" s="4">
        <f t="shared" si="116"/>
        <v>3.8323327211157427</v>
      </c>
      <c r="P1688" s="4">
        <f>VLOOKUP(A1688,RESULTS!$A:$M,13,FALSE)</f>
        <v>2</v>
      </c>
      <c r="Q1688" s="4">
        <v>2</v>
      </c>
      <c r="R1688" s="4" t="str">
        <f>IF(VLOOKUP(C1688,rosie!B:J,8,FALSE)=0,"x_x_x_x",VLOOKUP(C1688,rosie!B:J,8,FALSE))</f>
        <v>6_6_6_2023</v>
      </c>
    </row>
    <row r="1689" spans="1:18" x14ac:dyDescent="0.2">
      <c r="A1689" t="s">
        <v>249</v>
      </c>
      <c r="C1689">
        <f t="shared" si="114"/>
        <v>390</v>
      </c>
      <c r="D1689" t="str">
        <f t="shared" si="115"/>
        <v>390 (1)</v>
      </c>
      <c r="E1689">
        <v>13.99</v>
      </c>
      <c r="F1689">
        <f t="shared" si="117"/>
        <v>13.99</v>
      </c>
      <c r="G1689">
        <f>IFERROR(VLOOKUP(F1689,'rt.comb'!$A:$B,2,FALSE),F1689)</f>
        <v>13.99</v>
      </c>
      <c r="H1689" t="str">
        <f>IFERROR(VLOOKUP(G1689,compounds!$A:$D,4,FALSE),"")</f>
        <v/>
      </c>
      <c r="I1689">
        <v>57891256</v>
      </c>
      <c r="J1689" s="4">
        <f t="shared" si="113"/>
        <v>67567048</v>
      </c>
      <c r="K1689" s="4">
        <f>VLOOKUP($C1689,rosie!$B$7:$D$380,2,FALSE)</f>
        <v>15.92</v>
      </c>
      <c r="L1689" s="4">
        <f>VLOOKUP(C1689,rosie!$B$7:$F$66,5,FALSE)</f>
        <v>3.32</v>
      </c>
      <c r="M1689" s="4">
        <f>VLOOKUP($C1689,rosie!$B$7:$D$380,3,FALSE)</f>
        <v>1</v>
      </c>
      <c r="N1689" s="4" t="str">
        <f>VLOOKUP($C1689,rosie!$B$7:$E$380,4,FALSE)</f>
        <v>f</v>
      </c>
      <c r="O1689" s="4">
        <f t="shared" si="116"/>
        <v>0.80728377251341776</v>
      </c>
      <c r="P1689" s="4">
        <f>VLOOKUP(A1689,RESULTS!$A:$M,13,FALSE)</f>
        <v>2</v>
      </c>
      <c r="Q1689" s="4">
        <v>2</v>
      </c>
      <c r="R1689" s="4" t="str">
        <f>IF(VLOOKUP(C1689,rosie!B:J,8,FALSE)=0,"x_x_x_x",VLOOKUP(C1689,rosie!B:J,8,FALSE))</f>
        <v>6_6_6_2023</v>
      </c>
    </row>
    <row r="1690" spans="1:18" x14ac:dyDescent="0.2">
      <c r="A1690" t="s">
        <v>249</v>
      </c>
      <c r="C1690">
        <f t="shared" si="114"/>
        <v>390</v>
      </c>
      <c r="D1690" t="str">
        <f t="shared" si="115"/>
        <v>390 (1)</v>
      </c>
      <c r="E1690">
        <v>14.177</v>
      </c>
      <c r="F1690">
        <f t="shared" si="117"/>
        <v>14.18</v>
      </c>
      <c r="G1690">
        <f>IFERROR(VLOOKUP(F1690,'rt.comb'!$A:$B,2,FALSE),F1690)</f>
        <v>14.18</v>
      </c>
      <c r="H1690" t="str">
        <f>IFERROR(VLOOKUP(G1690,compounds!$A:$D,4,FALSE),"")</f>
        <v/>
      </c>
      <c r="I1690">
        <v>35238505</v>
      </c>
      <c r="J1690" s="4">
        <f t="shared" si="113"/>
        <v>67567048</v>
      </c>
      <c r="K1690" s="4">
        <f>VLOOKUP($C1690,rosie!$B$7:$D$380,2,FALSE)</f>
        <v>15.92</v>
      </c>
      <c r="L1690" s="4">
        <f>VLOOKUP(C1690,rosie!$B$7:$F$66,5,FALSE)</f>
        <v>3.32</v>
      </c>
      <c r="M1690" s="4">
        <f>VLOOKUP($C1690,rosie!$B$7:$D$380,3,FALSE)</f>
        <v>1</v>
      </c>
      <c r="N1690" s="4" t="str">
        <f>VLOOKUP($C1690,rosie!$B$7:$E$380,4,FALSE)</f>
        <v>f</v>
      </c>
      <c r="O1690" s="4">
        <f t="shared" si="116"/>
        <v>0.49139499157062572</v>
      </c>
      <c r="P1690" s="4">
        <f>VLOOKUP(A1690,RESULTS!$A:$M,13,FALSE)</f>
        <v>2</v>
      </c>
      <c r="Q1690" s="4">
        <v>2</v>
      </c>
      <c r="R1690" s="4" t="str">
        <f>IF(VLOOKUP(C1690,rosie!B:J,8,FALSE)=0,"x_x_x_x",VLOOKUP(C1690,rosie!B:J,8,FALSE))</f>
        <v>6_6_6_2023</v>
      </c>
    </row>
    <row r="1691" spans="1:18" x14ac:dyDescent="0.2">
      <c r="A1691" t="s">
        <v>249</v>
      </c>
      <c r="C1691">
        <f t="shared" si="114"/>
        <v>390</v>
      </c>
      <c r="D1691" t="str">
        <f t="shared" si="115"/>
        <v>390 (1)</v>
      </c>
      <c r="E1691">
        <v>14.288</v>
      </c>
      <c r="F1691">
        <f t="shared" si="117"/>
        <v>14.29</v>
      </c>
      <c r="G1691">
        <f>IFERROR(VLOOKUP(F1691,'rt.comb'!$A:$B,2,FALSE),F1691)</f>
        <v>14.29</v>
      </c>
      <c r="H1691" t="str">
        <f>IFERROR(VLOOKUP(G1691,compounds!$A:$D,4,FALSE),"")</f>
        <v/>
      </c>
      <c r="I1691">
        <v>314992822</v>
      </c>
      <c r="J1691" s="4">
        <f t="shared" si="113"/>
        <v>67567048</v>
      </c>
      <c r="K1691" s="4">
        <f>VLOOKUP($C1691,rosie!$B$7:$D$380,2,FALSE)</f>
        <v>15.92</v>
      </c>
      <c r="L1691" s="4">
        <f>VLOOKUP(C1691,rosie!$B$7:$F$66,5,FALSE)</f>
        <v>3.32</v>
      </c>
      <c r="M1691" s="4">
        <f>VLOOKUP($C1691,rosie!$B$7:$D$380,3,FALSE)</f>
        <v>1</v>
      </c>
      <c r="N1691" s="4" t="str">
        <f>VLOOKUP($C1691,rosie!$B$7:$E$380,4,FALSE)</f>
        <v>f</v>
      </c>
      <c r="O1691" s="4">
        <f t="shared" si="116"/>
        <v>4.3925216212066207</v>
      </c>
      <c r="P1691" s="4">
        <f>VLOOKUP(A1691,RESULTS!$A:$M,13,FALSE)</f>
        <v>2</v>
      </c>
      <c r="Q1691" s="4">
        <v>2</v>
      </c>
      <c r="R1691" s="4" t="str">
        <f>IF(VLOOKUP(C1691,rosie!B:J,8,FALSE)=0,"x_x_x_x",VLOOKUP(C1691,rosie!B:J,8,FALSE))</f>
        <v>6_6_6_2023</v>
      </c>
    </row>
    <row r="1692" spans="1:18" x14ac:dyDescent="0.2">
      <c r="A1692" t="s">
        <v>249</v>
      </c>
      <c r="C1692">
        <f t="shared" si="114"/>
        <v>390</v>
      </c>
      <c r="D1692" t="str">
        <f t="shared" si="115"/>
        <v>390 (1)</v>
      </c>
      <c r="E1692">
        <v>14.385</v>
      </c>
      <c r="F1692">
        <f t="shared" si="117"/>
        <v>14.39</v>
      </c>
      <c r="G1692">
        <f>IFERROR(VLOOKUP(F1692,'rt.comb'!$A:$B,2,FALSE),F1692)</f>
        <v>14.39</v>
      </c>
      <c r="H1692" t="str">
        <f>IFERROR(VLOOKUP(G1692,compounds!$A:$D,4,FALSE),"")</f>
        <v/>
      </c>
      <c r="I1692">
        <v>218614399</v>
      </c>
      <c r="J1692" s="4">
        <f t="shared" si="113"/>
        <v>67567048</v>
      </c>
      <c r="K1692" s="4">
        <f>VLOOKUP($C1692,rosie!$B$7:$D$380,2,FALSE)</f>
        <v>15.92</v>
      </c>
      <c r="L1692" s="4">
        <f>VLOOKUP(C1692,rosie!$B$7:$F$66,5,FALSE)</f>
        <v>3.32</v>
      </c>
      <c r="M1692" s="4">
        <f>VLOOKUP($C1692,rosie!$B$7:$D$380,3,FALSE)</f>
        <v>1</v>
      </c>
      <c r="N1692" s="4" t="str">
        <f>VLOOKUP($C1692,rosie!$B$7:$E$380,4,FALSE)</f>
        <v>f</v>
      </c>
      <c r="O1692" s="4">
        <f t="shared" si="116"/>
        <v>3.0485408150494013</v>
      </c>
      <c r="P1692" s="4">
        <f>VLOOKUP(A1692,RESULTS!$A:$M,13,FALSE)</f>
        <v>2</v>
      </c>
      <c r="Q1692" s="4">
        <v>2</v>
      </c>
      <c r="R1692" s="4" t="str">
        <f>IF(VLOOKUP(C1692,rosie!B:J,8,FALSE)=0,"x_x_x_x",VLOOKUP(C1692,rosie!B:J,8,FALSE))</f>
        <v>6_6_6_2023</v>
      </c>
    </row>
    <row r="1693" spans="1:18" x14ac:dyDescent="0.2">
      <c r="A1693" t="s">
        <v>249</v>
      </c>
      <c r="C1693">
        <f t="shared" si="114"/>
        <v>390</v>
      </c>
      <c r="D1693" t="str">
        <f t="shared" si="115"/>
        <v>390 (1)</v>
      </c>
      <c r="E1693">
        <v>14.525</v>
      </c>
      <c r="F1693">
        <f t="shared" si="117"/>
        <v>14.53</v>
      </c>
      <c r="G1693">
        <f>IFERROR(VLOOKUP(F1693,'rt.comb'!$A:$B,2,FALSE),F1693)</f>
        <v>14.53</v>
      </c>
      <c r="H1693" t="str">
        <f>IFERROR(VLOOKUP(G1693,compounds!$A:$D,4,FALSE),"")</f>
        <v/>
      </c>
      <c r="I1693">
        <v>49732220</v>
      </c>
      <c r="J1693" s="4">
        <f t="shared" si="113"/>
        <v>67567048</v>
      </c>
      <c r="K1693" s="4">
        <f>VLOOKUP($C1693,rosie!$B$7:$D$380,2,FALSE)</f>
        <v>15.92</v>
      </c>
      <c r="L1693" s="4">
        <f>VLOOKUP(C1693,rosie!$B$7:$F$66,5,FALSE)</f>
        <v>3.32</v>
      </c>
      <c r="M1693" s="4">
        <f>VLOOKUP($C1693,rosie!$B$7:$D$380,3,FALSE)</f>
        <v>1</v>
      </c>
      <c r="N1693" s="4" t="str">
        <f>VLOOKUP($C1693,rosie!$B$7:$E$380,4,FALSE)</f>
        <v>f</v>
      </c>
      <c r="O1693" s="4">
        <f t="shared" si="116"/>
        <v>0.69350739560853969</v>
      </c>
      <c r="P1693" s="4">
        <f>VLOOKUP(A1693,RESULTS!$A:$M,13,FALSE)</f>
        <v>2</v>
      </c>
      <c r="Q1693" s="4">
        <v>2</v>
      </c>
      <c r="R1693" s="4" t="str">
        <f>IF(VLOOKUP(C1693,rosie!B:J,8,FALSE)=0,"x_x_x_x",VLOOKUP(C1693,rosie!B:J,8,FALSE))</f>
        <v>6_6_6_2023</v>
      </c>
    </row>
    <row r="1694" spans="1:18" x14ac:dyDescent="0.2">
      <c r="A1694" t="s">
        <v>249</v>
      </c>
      <c r="C1694">
        <f t="shared" si="114"/>
        <v>390</v>
      </c>
      <c r="D1694" t="str">
        <f t="shared" si="115"/>
        <v>390 (1)</v>
      </c>
      <c r="E1694">
        <v>14.635</v>
      </c>
      <c r="F1694">
        <f t="shared" si="117"/>
        <v>14.64</v>
      </c>
      <c r="G1694">
        <f>IFERROR(VLOOKUP(F1694,'rt.comb'!$A:$B,2,FALSE),F1694)</f>
        <v>14.64</v>
      </c>
      <c r="H1694" t="str">
        <f>IFERROR(VLOOKUP(G1694,compounds!$A:$D,4,FALSE),"")</f>
        <v/>
      </c>
      <c r="I1694">
        <v>32455015</v>
      </c>
      <c r="J1694" s="4">
        <f t="shared" si="113"/>
        <v>67567048</v>
      </c>
      <c r="K1694" s="4">
        <f>VLOOKUP($C1694,rosie!$B$7:$D$380,2,FALSE)</f>
        <v>15.92</v>
      </c>
      <c r="L1694" s="4">
        <f>VLOOKUP(C1694,rosie!$B$7:$F$66,5,FALSE)</f>
        <v>3.32</v>
      </c>
      <c r="M1694" s="4">
        <f>VLOOKUP($C1694,rosie!$B$7:$D$380,3,FALSE)</f>
        <v>1</v>
      </c>
      <c r="N1694" s="4" t="str">
        <f>VLOOKUP($C1694,rosie!$B$7:$E$380,4,FALSE)</f>
        <v>f</v>
      </c>
      <c r="O1694" s="4">
        <f t="shared" si="116"/>
        <v>0.4525796943527976</v>
      </c>
      <c r="P1694" s="4">
        <f>VLOOKUP(A1694,RESULTS!$A:$M,13,FALSE)</f>
        <v>2</v>
      </c>
      <c r="Q1694" s="4">
        <v>2</v>
      </c>
      <c r="R1694" s="4" t="str">
        <f>IF(VLOOKUP(C1694,rosie!B:J,8,FALSE)=0,"x_x_x_x",VLOOKUP(C1694,rosie!B:J,8,FALSE))</f>
        <v>6_6_6_2023</v>
      </c>
    </row>
    <row r="1695" spans="1:18" x14ac:dyDescent="0.2">
      <c r="A1695" t="s">
        <v>249</v>
      </c>
      <c r="C1695">
        <f t="shared" si="114"/>
        <v>390</v>
      </c>
      <c r="D1695" t="str">
        <f t="shared" si="115"/>
        <v>390 (1)</v>
      </c>
      <c r="E1695">
        <v>14.856999999999999</v>
      </c>
      <c r="F1695">
        <f t="shared" si="117"/>
        <v>14.86</v>
      </c>
      <c r="G1695">
        <f>IFERROR(VLOOKUP(F1695,'rt.comb'!$A:$B,2,FALSE),F1695)</f>
        <v>14.86</v>
      </c>
      <c r="H1695" t="str">
        <f>IFERROR(VLOOKUP(G1695,compounds!$A:$D,4,FALSE),"")</f>
        <v/>
      </c>
      <c r="I1695">
        <v>31832072</v>
      </c>
      <c r="J1695" s="4">
        <f t="shared" si="113"/>
        <v>67567048</v>
      </c>
      <c r="K1695" s="4">
        <f>VLOOKUP($C1695,rosie!$B$7:$D$380,2,FALSE)</f>
        <v>15.92</v>
      </c>
      <c r="L1695" s="4">
        <f>VLOOKUP(C1695,rosie!$B$7:$F$66,5,FALSE)</f>
        <v>3.32</v>
      </c>
      <c r="M1695" s="4">
        <f>VLOOKUP($C1695,rosie!$B$7:$D$380,3,FALSE)</f>
        <v>1</v>
      </c>
      <c r="N1695" s="4" t="str">
        <f>VLOOKUP($C1695,rosie!$B$7:$E$380,4,FALSE)</f>
        <v>f</v>
      </c>
      <c r="O1695" s="4">
        <f t="shared" si="116"/>
        <v>0.44389285958968888</v>
      </c>
      <c r="P1695" s="4">
        <f>VLOOKUP(A1695,RESULTS!$A:$M,13,FALSE)</f>
        <v>2</v>
      </c>
      <c r="Q1695" s="4">
        <v>2</v>
      </c>
      <c r="R1695" s="4" t="str">
        <f>IF(VLOOKUP(C1695,rosie!B:J,8,FALSE)=0,"x_x_x_x",VLOOKUP(C1695,rosie!B:J,8,FALSE))</f>
        <v>6_6_6_2023</v>
      </c>
    </row>
    <row r="1696" spans="1:18" x14ac:dyDescent="0.2">
      <c r="A1696" t="s">
        <v>249</v>
      </c>
      <c r="C1696">
        <f t="shared" si="114"/>
        <v>390</v>
      </c>
      <c r="D1696" t="str">
        <f t="shared" si="115"/>
        <v>390 (1)</v>
      </c>
      <c r="E1696">
        <v>14.954000000000001</v>
      </c>
      <c r="F1696">
        <f t="shared" si="117"/>
        <v>14.95</v>
      </c>
      <c r="G1696">
        <f>IFERROR(VLOOKUP(F1696,'rt.comb'!$A:$B,2,FALSE),F1696)</f>
        <v>14.95</v>
      </c>
      <c r="H1696" t="str">
        <f>IFERROR(VLOOKUP(G1696,compounds!$A:$D,4,FALSE),"")</f>
        <v>benzene</v>
      </c>
      <c r="I1696">
        <v>48744452</v>
      </c>
      <c r="J1696" s="4">
        <f t="shared" si="113"/>
        <v>67567048</v>
      </c>
      <c r="K1696" s="4">
        <f>VLOOKUP($C1696,rosie!$B$7:$D$380,2,FALSE)</f>
        <v>15.92</v>
      </c>
      <c r="L1696" s="4">
        <f>VLOOKUP(C1696,rosie!$B$7:$F$66,5,FALSE)</f>
        <v>3.32</v>
      </c>
      <c r="M1696" s="4">
        <f>VLOOKUP($C1696,rosie!$B$7:$D$380,3,FALSE)</f>
        <v>1</v>
      </c>
      <c r="N1696" s="4" t="str">
        <f>VLOOKUP($C1696,rosie!$B$7:$E$380,4,FALSE)</f>
        <v>f</v>
      </c>
      <c r="O1696" s="4">
        <f t="shared" si="116"/>
        <v>0.67973313793121382</v>
      </c>
      <c r="P1696" s="4">
        <f>VLOOKUP(A1696,RESULTS!$A:$M,13,FALSE)</f>
        <v>2</v>
      </c>
      <c r="Q1696" s="4">
        <v>2</v>
      </c>
      <c r="R1696" s="4" t="str">
        <f>IF(VLOOKUP(C1696,rosie!B:J,8,FALSE)=0,"x_x_x_x",VLOOKUP(C1696,rosie!B:J,8,FALSE))</f>
        <v>6_6_6_2023</v>
      </c>
    </row>
    <row r="1697" spans="1:18" x14ac:dyDescent="0.2">
      <c r="A1697" t="s">
        <v>249</v>
      </c>
      <c r="C1697">
        <f t="shared" si="114"/>
        <v>390</v>
      </c>
      <c r="D1697" t="str">
        <f t="shared" si="115"/>
        <v>390 (1)</v>
      </c>
      <c r="E1697">
        <v>15.122999999999999</v>
      </c>
      <c r="F1697">
        <f t="shared" si="117"/>
        <v>15.12</v>
      </c>
      <c r="G1697">
        <f>IFERROR(VLOOKUP(F1697,'rt.comb'!$A:$B,2,FALSE),F1697)</f>
        <v>15.12</v>
      </c>
      <c r="H1697" t="str">
        <f>IFERROR(VLOOKUP(G1697,compounds!$A:$D,4,FALSE),"")</f>
        <v/>
      </c>
      <c r="I1697">
        <v>57617989</v>
      </c>
      <c r="J1697" s="4">
        <f t="shared" si="113"/>
        <v>67567048</v>
      </c>
      <c r="K1697" s="4">
        <f>VLOOKUP($C1697,rosie!$B$7:$D$380,2,FALSE)</f>
        <v>15.92</v>
      </c>
      <c r="L1697" s="4">
        <f>VLOOKUP(C1697,rosie!$B$7:$F$66,5,FALSE)</f>
        <v>3.32</v>
      </c>
      <c r="M1697" s="4">
        <f>VLOOKUP($C1697,rosie!$B$7:$D$380,3,FALSE)</f>
        <v>1</v>
      </c>
      <c r="N1697" s="4" t="str">
        <f>VLOOKUP($C1697,rosie!$B$7:$E$380,4,FALSE)</f>
        <v>f</v>
      </c>
      <c r="O1697" s="4">
        <f t="shared" si="116"/>
        <v>0.80347311042200587</v>
      </c>
      <c r="P1697" s="4">
        <f>VLOOKUP(A1697,RESULTS!$A:$M,13,FALSE)</f>
        <v>2</v>
      </c>
      <c r="Q1697" s="4">
        <v>2</v>
      </c>
      <c r="R1697" s="4" t="str">
        <f>IF(VLOOKUP(C1697,rosie!B:J,8,FALSE)=0,"x_x_x_x",VLOOKUP(C1697,rosie!B:J,8,FALSE))</f>
        <v>6_6_6_2023</v>
      </c>
    </row>
    <row r="1698" spans="1:18" x14ac:dyDescent="0.2">
      <c r="A1698" t="s">
        <v>249</v>
      </c>
      <c r="C1698">
        <f t="shared" si="114"/>
        <v>390</v>
      </c>
      <c r="D1698" t="str">
        <f t="shared" si="115"/>
        <v>390 (1)</v>
      </c>
      <c r="E1698">
        <v>15.266999999999999</v>
      </c>
      <c r="F1698">
        <f t="shared" si="117"/>
        <v>15.27</v>
      </c>
      <c r="G1698">
        <f>IFERROR(VLOOKUP(F1698,'rt.comb'!$A:$B,2,FALSE),F1698)</f>
        <v>15.27</v>
      </c>
      <c r="H1698" t="str">
        <f>IFERROR(VLOOKUP(G1698,compounds!$A:$D,4,FALSE),"")</f>
        <v/>
      </c>
      <c r="I1698">
        <v>23621899</v>
      </c>
      <c r="J1698" s="4">
        <f t="shared" si="113"/>
        <v>67567048</v>
      </c>
      <c r="K1698" s="4">
        <f>VLOOKUP($C1698,rosie!$B$7:$D$380,2,FALSE)</f>
        <v>15.92</v>
      </c>
      <c r="L1698" s="4">
        <f>VLOOKUP(C1698,rosie!$B$7:$F$66,5,FALSE)</f>
        <v>3.32</v>
      </c>
      <c r="M1698" s="4">
        <f>VLOOKUP($C1698,rosie!$B$7:$D$380,3,FALSE)</f>
        <v>1</v>
      </c>
      <c r="N1698" s="4" t="str">
        <f>VLOOKUP($C1698,rosie!$B$7:$E$380,4,FALSE)</f>
        <v>f</v>
      </c>
      <c r="O1698" s="4">
        <f t="shared" si="116"/>
        <v>0.32940338586972323</v>
      </c>
      <c r="P1698" s="4">
        <f>VLOOKUP(A1698,RESULTS!$A:$M,13,FALSE)</f>
        <v>2</v>
      </c>
      <c r="Q1698" s="4">
        <v>2</v>
      </c>
      <c r="R1698" s="4" t="str">
        <f>IF(VLOOKUP(C1698,rosie!B:J,8,FALSE)=0,"x_x_x_x",VLOOKUP(C1698,rosie!B:J,8,FALSE))</f>
        <v>6_6_6_2023</v>
      </c>
    </row>
    <row r="1699" spans="1:18" x14ac:dyDescent="0.2">
      <c r="A1699" t="s">
        <v>249</v>
      </c>
      <c r="C1699">
        <f t="shared" si="114"/>
        <v>390</v>
      </c>
      <c r="D1699" t="str">
        <f t="shared" si="115"/>
        <v>390 (1)</v>
      </c>
      <c r="E1699">
        <v>15.458</v>
      </c>
      <c r="F1699">
        <f t="shared" si="117"/>
        <v>15.46</v>
      </c>
      <c r="G1699">
        <f>IFERROR(VLOOKUP(F1699,'rt.comb'!$A:$B,2,FALSE),F1699)</f>
        <v>15.46</v>
      </c>
      <c r="H1699" t="str">
        <f>IFERROR(VLOOKUP(G1699,compounds!$A:$D,4,FALSE),"")</f>
        <v/>
      </c>
      <c r="I1699">
        <v>39258759</v>
      </c>
      <c r="J1699" s="4">
        <f t="shared" si="113"/>
        <v>67567048</v>
      </c>
      <c r="K1699" s="4">
        <f>VLOOKUP($C1699,rosie!$B$7:$D$380,2,FALSE)</f>
        <v>15.92</v>
      </c>
      <c r="L1699" s="4">
        <f>VLOOKUP(C1699,rosie!$B$7:$F$66,5,FALSE)</f>
        <v>3.32</v>
      </c>
      <c r="M1699" s="4">
        <f>VLOOKUP($C1699,rosie!$B$7:$D$380,3,FALSE)</f>
        <v>1</v>
      </c>
      <c r="N1699" s="4" t="str">
        <f>VLOOKUP($C1699,rosie!$B$7:$E$380,4,FALSE)</f>
        <v>f</v>
      </c>
      <c r="O1699" s="4">
        <f t="shared" si="116"/>
        <v>0.54745675356767332</v>
      </c>
      <c r="P1699" s="4">
        <f>VLOOKUP(A1699,RESULTS!$A:$M,13,FALSE)</f>
        <v>2</v>
      </c>
      <c r="Q1699" s="4">
        <v>2</v>
      </c>
      <c r="R1699" s="4" t="str">
        <f>IF(VLOOKUP(C1699,rosie!B:J,8,FALSE)=0,"x_x_x_x",VLOOKUP(C1699,rosie!B:J,8,FALSE))</f>
        <v>6_6_6_2023</v>
      </c>
    </row>
    <row r="1700" spans="1:18" x14ac:dyDescent="0.2">
      <c r="A1700" t="s">
        <v>249</v>
      </c>
      <c r="C1700">
        <f t="shared" si="114"/>
        <v>390</v>
      </c>
      <c r="D1700" t="str">
        <f t="shared" si="115"/>
        <v>390 (1)</v>
      </c>
      <c r="E1700">
        <v>15.71</v>
      </c>
      <c r="F1700">
        <f t="shared" si="117"/>
        <v>15.71</v>
      </c>
      <c r="G1700">
        <f>IFERROR(VLOOKUP(F1700,'rt.comb'!$A:$B,2,FALSE),F1700)</f>
        <v>15.71</v>
      </c>
      <c r="H1700" t="str">
        <f>IFERROR(VLOOKUP(G1700,compounds!$A:$D,4,FALSE),"")</f>
        <v/>
      </c>
      <c r="I1700">
        <v>22954241</v>
      </c>
      <c r="J1700" s="4">
        <f t="shared" si="113"/>
        <v>67567048</v>
      </c>
      <c r="K1700" s="4">
        <f>VLOOKUP($C1700,rosie!$B$7:$D$380,2,FALSE)</f>
        <v>15.92</v>
      </c>
      <c r="L1700" s="4">
        <f>VLOOKUP(C1700,rosie!$B$7:$F$66,5,FALSE)</f>
        <v>3.32</v>
      </c>
      <c r="M1700" s="4">
        <f>VLOOKUP($C1700,rosie!$B$7:$D$380,3,FALSE)</f>
        <v>1</v>
      </c>
      <c r="N1700" s="4" t="str">
        <f>VLOOKUP($C1700,rosie!$B$7:$E$380,4,FALSE)</f>
        <v>f</v>
      </c>
      <c r="O1700" s="4">
        <f t="shared" si="116"/>
        <v>0.32009300799523449</v>
      </c>
      <c r="P1700" s="4">
        <f>VLOOKUP(A1700,RESULTS!$A:$M,13,FALSE)</f>
        <v>2</v>
      </c>
      <c r="Q1700" s="4">
        <v>2</v>
      </c>
      <c r="R1700" s="4" t="str">
        <f>IF(VLOOKUP(C1700,rosie!B:J,8,FALSE)=0,"x_x_x_x",VLOOKUP(C1700,rosie!B:J,8,FALSE))</f>
        <v>6_6_6_2023</v>
      </c>
    </row>
    <row r="1701" spans="1:18" x14ac:dyDescent="0.2">
      <c r="A1701" t="s">
        <v>249</v>
      </c>
      <c r="C1701">
        <f t="shared" si="114"/>
        <v>390</v>
      </c>
      <c r="D1701" t="str">
        <f t="shared" si="115"/>
        <v>390 (1)</v>
      </c>
      <c r="E1701">
        <v>16.114999999999998</v>
      </c>
      <c r="F1701">
        <f t="shared" si="117"/>
        <v>16.12</v>
      </c>
      <c r="G1701">
        <f>IFERROR(VLOOKUP(F1701,'rt.comb'!$A:$B,2,FALSE),F1701)</f>
        <v>16.12</v>
      </c>
      <c r="H1701" t="str">
        <f>IFERROR(VLOOKUP(G1701,compounds!$A:$D,4,FALSE),"")</f>
        <v/>
      </c>
      <c r="I1701">
        <v>49891446</v>
      </c>
      <c r="J1701" s="4">
        <f t="shared" si="113"/>
        <v>67567048</v>
      </c>
      <c r="K1701" s="4">
        <f>VLOOKUP($C1701,rosie!$B$7:$D$380,2,FALSE)</f>
        <v>15.92</v>
      </c>
      <c r="L1701" s="4">
        <f>VLOOKUP(C1701,rosie!$B$7:$F$66,5,FALSE)</f>
        <v>3.32</v>
      </c>
      <c r="M1701" s="4">
        <f>VLOOKUP($C1701,rosie!$B$7:$D$380,3,FALSE)</f>
        <v>1</v>
      </c>
      <c r="N1701" s="4" t="str">
        <f>VLOOKUP($C1701,rosie!$B$7:$E$380,4,FALSE)</f>
        <v>f</v>
      </c>
      <c r="O1701" s="4">
        <f t="shared" si="116"/>
        <v>0.69572777524518492</v>
      </c>
      <c r="P1701" s="4">
        <f>VLOOKUP(A1701,RESULTS!$A:$M,13,FALSE)</f>
        <v>2</v>
      </c>
      <c r="Q1701" s="4">
        <v>2</v>
      </c>
      <c r="R1701" s="4" t="str">
        <f>IF(VLOOKUP(C1701,rosie!B:J,8,FALSE)=0,"x_x_x_x",VLOOKUP(C1701,rosie!B:J,8,FALSE))</f>
        <v>6_6_6_2023</v>
      </c>
    </row>
    <row r="1702" spans="1:18" x14ac:dyDescent="0.2">
      <c r="A1702" t="s">
        <v>249</v>
      </c>
      <c r="C1702">
        <f t="shared" si="114"/>
        <v>390</v>
      </c>
      <c r="D1702" t="str">
        <f t="shared" si="115"/>
        <v>390 (1)</v>
      </c>
      <c r="E1702">
        <v>16.215</v>
      </c>
      <c r="F1702">
        <f t="shared" si="117"/>
        <v>16.22</v>
      </c>
      <c r="G1702">
        <f>IFERROR(VLOOKUP(F1702,'rt.comb'!$A:$B,2,FALSE),F1702)</f>
        <v>16.21</v>
      </c>
      <c r="H1702" t="str">
        <f>IFERROR(VLOOKUP(G1702,compounds!$A:$D,4,FALSE),"")</f>
        <v>methylsalicylate</v>
      </c>
      <c r="I1702">
        <v>25071590</v>
      </c>
      <c r="J1702" s="4">
        <f t="shared" si="113"/>
        <v>67567048</v>
      </c>
      <c r="K1702" s="4">
        <f>VLOOKUP($C1702,rosie!$B$7:$D$380,2,FALSE)</f>
        <v>15.92</v>
      </c>
      <c r="L1702" s="4">
        <f>VLOOKUP(C1702,rosie!$B$7:$F$66,5,FALSE)</f>
        <v>3.32</v>
      </c>
      <c r="M1702" s="4">
        <f>VLOOKUP($C1702,rosie!$B$7:$D$380,3,FALSE)</f>
        <v>1</v>
      </c>
      <c r="N1702" s="4" t="str">
        <f>VLOOKUP($C1702,rosie!$B$7:$E$380,4,FALSE)</f>
        <v>f</v>
      </c>
      <c r="O1702" s="4">
        <f t="shared" si="116"/>
        <v>0.34961908164697064</v>
      </c>
      <c r="P1702" s="4">
        <f>VLOOKUP(A1702,RESULTS!$A:$M,13,FALSE)</f>
        <v>2</v>
      </c>
      <c r="Q1702" s="4">
        <v>2</v>
      </c>
      <c r="R1702" s="4" t="str">
        <f>IF(VLOOKUP(C1702,rosie!B:J,8,FALSE)=0,"x_x_x_x",VLOOKUP(C1702,rosie!B:J,8,FALSE))</f>
        <v>6_6_6_2023</v>
      </c>
    </row>
    <row r="1703" spans="1:18" x14ac:dyDescent="0.2">
      <c r="A1703" t="s">
        <v>249</v>
      </c>
      <c r="C1703">
        <f t="shared" si="114"/>
        <v>390</v>
      </c>
      <c r="D1703" t="str">
        <f t="shared" si="115"/>
        <v>390 (1)</v>
      </c>
      <c r="E1703">
        <v>16.364000000000001</v>
      </c>
      <c r="F1703">
        <f t="shared" si="117"/>
        <v>16.36</v>
      </c>
      <c r="G1703">
        <f>IFERROR(VLOOKUP(F1703,'rt.comb'!$A:$B,2,FALSE),F1703)</f>
        <v>16.36</v>
      </c>
      <c r="H1703" t="str">
        <f>IFERROR(VLOOKUP(G1703,compounds!$A:$D,4,FALSE),"")</f>
        <v>dodecane</v>
      </c>
      <c r="I1703">
        <v>87477586</v>
      </c>
      <c r="J1703" s="4">
        <f t="shared" si="113"/>
        <v>67567048</v>
      </c>
      <c r="K1703" s="4">
        <f>VLOOKUP($C1703,rosie!$B$7:$D$380,2,FALSE)</f>
        <v>15.92</v>
      </c>
      <c r="L1703" s="4">
        <f>VLOOKUP(C1703,rosie!$B$7:$F$66,5,FALSE)</f>
        <v>3.32</v>
      </c>
      <c r="M1703" s="4">
        <f>VLOOKUP($C1703,rosie!$B$7:$D$380,3,FALSE)</f>
        <v>1</v>
      </c>
      <c r="N1703" s="4" t="str">
        <f>VLOOKUP($C1703,rosie!$B$7:$E$380,4,FALSE)</f>
        <v>f</v>
      </c>
      <c r="O1703" s="4">
        <f t="shared" si="116"/>
        <v>1.2198601397842697</v>
      </c>
      <c r="P1703" s="4">
        <f>VLOOKUP(A1703,RESULTS!$A:$M,13,FALSE)</f>
        <v>2</v>
      </c>
      <c r="Q1703" s="4">
        <v>2</v>
      </c>
      <c r="R1703" s="4" t="str">
        <f>IF(VLOOKUP(C1703,rosie!B:J,8,FALSE)=0,"x_x_x_x",VLOOKUP(C1703,rosie!B:J,8,FALSE))</f>
        <v>6_6_6_2023</v>
      </c>
    </row>
    <row r="1704" spans="1:18" x14ac:dyDescent="0.2">
      <c r="A1704" t="s">
        <v>249</v>
      </c>
      <c r="C1704">
        <f t="shared" si="114"/>
        <v>390</v>
      </c>
      <c r="D1704" t="str">
        <f t="shared" si="115"/>
        <v>390 (1)</v>
      </c>
      <c r="E1704">
        <v>16.55</v>
      </c>
      <c r="F1704">
        <f t="shared" si="117"/>
        <v>16.55</v>
      </c>
      <c r="G1704">
        <f>IFERROR(VLOOKUP(F1704,'rt.comb'!$A:$B,2,FALSE),F1704)</f>
        <v>16.55</v>
      </c>
      <c r="H1704" t="str">
        <f>IFERROR(VLOOKUP(G1704,compounds!$A:$D,4,FALSE),"")</f>
        <v>decanal</v>
      </c>
      <c r="I1704">
        <v>135381451</v>
      </c>
      <c r="J1704" s="4">
        <f t="shared" si="113"/>
        <v>67567048</v>
      </c>
      <c r="K1704" s="4">
        <f>VLOOKUP($C1704,rosie!$B$7:$D$380,2,FALSE)</f>
        <v>15.92</v>
      </c>
      <c r="L1704" s="4">
        <f>VLOOKUP(C1704,rosie!$B$7:$F$66,5,FALSE)</f>
        <v>3.32</v>
      </c>
      <c r="M1704" s="4">
        <f>VLOOKUP($C1704,rosie!$B$7:$D$380,3,FALSE)</f>
        <v>1</v>
      </c>
      <c r="N1704" s="4" t="str">
        <f>VLOOKUP($C1704,rosie!$B$7:$E$380,4,FALSE)</f>
        <v>f</v>
      </c>
      <c r="O1704" s="4">
        <f t="shared" si="116"/>
        <v>1.8878714341872356</v>
      </c>
      <c r="P1704" s="4">
        <f>VLOOKUP(A1704,RESULTS!$A:$M,13,FALSE)</f>
        <v>2</v>
      </c>
      <c r="Q1704" s="4">
        <v>2</v>
      </c>
      <c r="R1704" s="4" t="str">
        <f>IF(VLOOKUP(C1704,rosie!B:J,8,FALSE)=0,"x_x_x_x",VLOOKUP(C1704,rosie!B:J,8,FALSE))</f>
        <v>6_6_6_2023</v>
      </c>
    </row>
    <row r="1705" spans="1:18" x14ac:dyDescent="0.2">
      <c r="A1705" t="s">
        <v>249</v>
      </c>
      <c r="C1705">
        <f t="shared" si="114"/>
        <v>390</v>
      </c>
      <c r="D1705" t="str">
        <f t="shared" si="115"/>
        <v>390 (1)</v>
      </c>
      <c r="E1705">
        <v>16.84</v>
      </c>
      <c r="F1705">
        <f t="shared" si="117"/>
        <v>16.84</v>
      </c>
      <c r="G1705">
        <f>IFERROR(VLOOKUP(F1705,'rt.comb'!$A:$B,2,FALSE),F1705)</f>
        <v>16.84</v>
      </c>
      <c r="H1705" t="str">
        <f>IFERROR(VLOOKUP(G1705,compounds!$A:$D,4,FALSE),"")</f>
        <v/>
      </c>
      <c r="I1705">
        <v>29148701</v>
      </c>
      <c r="J1705" s="4">
        <f t="shared" si="113"/>
        <v>67567048</v>
      </c>
      <c r="K1705" s="4">
        <f>VLOOKUP($C1705,rosie!$B$7:$D$380,2,FALSE)</f>
        <v>15.92</v>
      </c>
      <c r="L1705" s="4">
        <f>VLOOKUP(C1705,rosie!$B$7:$F$66,5,FALSE)</f>
        <v>3.32</v>
      </c>
      <c r="M1705" s="4">
        <f>VLOOKUP($C1705,rosie!$B$7:$D$380,3,FALSE)</f>
        <v>1</v>
      </c>
      <c r="N1705" s="4" t="str">
        <f>VLOOKUP($C1705,rosie!$B$7:$E$380,4,FALSE)</f>
        <v>f</v>
      </c>
      <c r="O1705" s="4">
        <f t="shared" si="116"/>
        <v>0.40647370489155799</v>
      </c>
      <c r="P1705" s="4">
        <f>VLOOKUP(A1705,RESULTS!$A:$M,13,FALSE)</f>
        <v>2</v>
      </c>
      <c r="Q1705" s="4">
        <v>2</v>
      </c>
      <c r="R1705" s="4" t="str">
        <f>IF(VLOOKUP(C1705,rosie!B:J,8,FALSE)=0,"x_x_x_x",VLOOKUP(C1705,rosie!B:J,8,FALSE))</f>
        <v>6_6_6_2023</v>
      </c>
    </row>
    <row r="1706" spans="1:18" x14ac:dyDescent="0.2">
      <c r="A1706" t="s">
        <v>249</v>
      </c>
      <c r="C1706">
        <f t="shared" si="114"/>
        <v>390</v>
      </c>
      <c r="D1706" t="str">
        <f t="shared" si="115"/>
        <v>390 (1)</v>
      </c>
      <c r="E1706">
        <v>16.937000000000001</v>
      </c>
      <c r="F1706">
        <f t="shared" si="117"/>
        <v>16.940000000000001</v>
      </c>
      <c r="G1706">
        <f>IFERROR(VLOOKUP(F1706,'rt.comb'!$A:$B,2,FALSE),F1706)</f>
        <v>16.940000000000001</v>
      </c>
      <c r="H1706" t="str">
        <f>IFERROR(VLOOKUP(G1706,compounds!$A:$D,4,FALSE),"")</f>
        <v/>
      </c>
      <c r="I1706">
        <v>94076944</v>
      </c>
      <c r="J1706" s="4">
        <f t="shared" si="113"/>
        <v>67567048</v>
      </c>
      <c r="K1706" s="4">
        <f>VLOOKUP($C1706,rosie!$B$7:$D$380,2,FALSE)</f>
        <v>15.92</v>
      </c>
      <c r="L1706" s="4">
        <f>VLOOKUP(C1706,rosie!$B$7:$F$66,5,FALSE)</f>
        <v>3.32</v>
      </c>
      <c r="M1706" s="4">
        <f>VLOOKUP($C1706,rosie!$B$7:$D$380,3,FALSE)</f>
        <v>1</v>
      </c>
      <c r="N1706" s="4" t="str">
        <f>VLOOKUP($C1706,rosie!$B$7:$E$380,4,FALSE)</f>
        <v>f</v>
      </c>
      <c r="O1706" s="4">
        <f t="shared" si="116"/>
        <v>1.3118870708013926</v>
      </c>
      <c r="P1706" s="4">
        <f>VLOOKUP(A1706,RESULTS!$A:$M,13,FALSE)</f>
        <v>2</v>
      </c>
      <c r="Q1706" s="4">
        <v>2</v>
      </c>
      <c r="R1706" s="4" t="str">
        <f>IF(VLOOKUP(C1706,rosie!B:J,8,FALSE)=0,"x_x_x_x",VLOOKUP(C1706,rosie!B:J,8,FALSE))</f>
        <v>6_6_6_2023</v>
      </c>
    </row>
    <row r="1707" spans="1:18" x14ac:dyDescent="0.2">
      <c r="A1707" t="s">
        <v>249</v>
      </c>
      <c r="C1707">
        <f t="shared" si="114"/>
        <v>390</v>
      </c>
      <c r="D1707" t="str">
        <f t="shared" si="115"/>
        <v>390 (1)</v>
      </c>
      <c r="E1707">
        <v>17.190999999999999</v>
      </c>
      <c r="F1707">
        <f t="shared" si="117"/>
        <v>17.190000000000001</v>
      </c>
      <c r="G1707">
        <f>IFERROR(VLOOKUP(F1707,'rt.comb'!$A:$B,2,FALSE),F1707)</f>
        <v>17.190000000000001</v>
      </c>
      <c r="H1707" t="str">
        <f>IFERROR(VLOOKUP(G1707,compounds!$A:$D,4,FALSE),"")</f>
        <v/>
      </c>
      <c r="I1707">
        <v>55503225</v>
      </c>
      <c r="J1707" s="4">
        <f t="shared" si="113"/>
        <v>67567048</v>
      </c>
      <c r="K1707" s="4">
        <f>VLOOKUP($C1707,rosie!$B$7:$D$380,2,FALSE)</f>
        <v>15.92</v>
      </c>
      <c r="L1707" s="4">
        <f>VLOOKUP(C1707,rosie!$B$7:$F$66,5,FALSE)</f>
        <v>3.32</v>
      </c>
      <c r="M1707" s="4">
        <f>VLOOKUP($C1707,rosie!$B$7:$D$380,3,FALSE)</f>
        <v>1</v>
      </c>
      <c r="N1707" s="4" t="str">
        <f>VLOOKUP($C1707,rosie!$B$7:$E$380,4,FALSE)</f>
        <v>f</v>
      </c>
      <c r="O1707" s="4">
        <f t="shared" si="116"/>
        <v>0.77398308415801242</v>
      </c>
      <c r="P1707" s="4">
        <f>VLOOKUP(A1707,RESULTS!$A:$M,13,FALSE)</f>
        <v>2</v>
      </c>
      <c r="Q1707" s="4">
        <v>2</v>
      </c>
      <c r="R1707" s="4" t="str">
        <f>IF(VLOOKUP(C1707,rosie!B:J,8,FALSE)=0,"x_x_x_x",VLOOKUP(C1707,rosie!B:J,8,FALSE))</f>
        <v>6_6_6_2023</v>
      </c>
    </row>
    <row r="1708" spans="1:18" x14ac:dyDescent="0.2">
      <c r="A1708" t="s">
        <v>249</v>
      </c>
      <c r="C1708">
        <f t="shared" si="114"/>
        <v>390</v>
      </c>
      <c r="D1708" t="str">
        <f t="shared" si="115"/>
        <v>390 (1)</v>
      </c>
      <c r="E1708">
        <v>17.274000000000001</v>
      </c>
      <c r="F1708">
        <f t="shared" si="117"/>
        <v>17.27</v>
      </c>
      <c r="G1708">
        <f>IFERROR(VLOOKUP(F1708,'rt.comb'!$A:$B,2,FALSE),F1708)</f>
        <v>17.27</v>
      </c>
      <c r="H1708" t="str">
        <f>IFERROR(VLOOKUP(G1708,compounds!$A:$D,4,FALSE),"")</f>
        <v/>
      </c>
      <c r="I1708">
        <v>60183086</v>
      </c>
      <c r="J1708" s="4">
        <f t="shared" si="113"/>
        <v>67567048</v>
      </c>
      <c r="K1708" s="4">
        <f>VLOOKUP($C1708,rosie!$B$7:$D$380,2,FALSE)</f>
        <v>15.92</v>
      </c>
      <c r="L1708" s="4">
        <f>VLOOKUP(C1708,rosie!$B$7:$F$66,5,FALSE)</f>
        <v>3.32</v>
      </c>
      <c r="M1708" s="4">
        <f>VLOOKUP($C1708,rosie!$B$7:$D$380,3,FALSE)</f>
        <v>1</v>
      </c>
      <c r="N1708" s="4" t="str">
        <f>VLOOKUP($C1708,rosie!$B$7:$E$380,4,FALSE)</f>
        <v>f</v>
      </c>
      <c r="O1708" s="4">
        <f t="shared" si="116"/>
        <v>0.8392429541963895</v>
      </c>
      <c r="P1708" s="4">
        <f>VLOOKUP(A1708,RESULTS!$A:$M,13,FALSE)</f>
        <v>2</v>
      </c>
      <c r="Q1708" s="4">
        <v>2</v>
      </c>
      <c r="R1708" s="4" t="str">
        <f>IF(VLOOKUP(C1708,rosie!B:J,8,FALSE)=0,"x_x_x_x",VLOOKUP(C1708,rosie!B:J,8,FALSE))</f>
        <v>6_6_6_2023</v>
      </c>
    </row>
    <row r="1709" spans="1:18" x14ac:dyDescent="0.2">
      <c r="A1709" t="s">
        <v>249</v>
      </c>
      <c r="C1709">
        <f t="shared" si="114"/>
        <v>390</v>
      </c>
      <c r="D1709" t="str">
        <f t="shared" si="115"/>
        <v>390 (1)</v>
      </c>
      <c r="E1709">
        <v>17.431000000000001</v>
      </c>
      <c r="F1709">
        <f t="shared" si="117"/>
        <v>17.43</v>
      </c>
      <c r="G1709">
        <f>IFERROR(VLOOKUP(F1709,'rt.comb'!$A:$B,2,FALSE),F1709)</f>
        <v>17.43</v>
      </c>
      <c r="H1709" t="str">
        <f>IFERROR(VLOOKUP(G1709,compounds!$A:$D,4,FALSE),"")</f>
        <v>cisthreehexiso</v>
      </c>
      <c r="I1709">
        <v>50021669</v>
      </c>
      <c r="J1709" s="4">
        <f t="shared" si="113"/>
        <v>67567048</v>
      </c>
      <c r="K1709" s="4">
        <f>VLOOKUP($C1709,rosie!$B$7:$D$380,2,FALSE)</f>
        <v>15.92</v>
      </c>
      <c r="L1709" s="4">
        <f>VLOOKUP(C1709,rosie!$B$7:$F$66,5,FALSE)</f>
        <v>3.32</v>
      </c>
      <c r="M1709" s="4">
        <f>VLOOKUP($C1709,rosie!$B$7:$D$380,3,FALSE)</f>
        <v>1</v>
      </c>
      <c r="N1709" s="4" t="str">
        <f>VLOOKUP($C1709,rosie!$B$7:$E$380,4,FALSE)</f>
        <v>f</v>
      </c>
      <c r="O1709" s="4">
        <f t="shared" si="116"/>
        <v>0.6975437129527382</v>
      </c>
      <c r="P1709" s="4">
        <f>VLOOKUP(A1709,RESULTS!$A:$M,13,FALSE)</f>
        <v>2</v>
      </c>
      <c r="Q1709" s="4">
        <v>2</v>
      </c>
      <c r="R1709" s="4" t="str">
        <f>IF(VLOOKUP(C1709,rosie!B:J,8,FALSE)=0,"x_x_x_x",VLOOKUP(C1709,rosie!B:J,8,FALSE))</f>
        <v>6_6_6_2023</v>
      </c>
    </row>
    <row r="1710" spans="1:18" x14ac:dyDescent="0.2">
      <c r="A1710" t="s">
        <v>249</v>
      </c>
      <c r="C1710">
        <f t="shared" si="114"/>
        <v>390</v>
      </c>
      <c r="D1710" t="str">
        <f t="shared" si="115"/>
        <v>390 (1)</v>
      </c>
      <c r="E1710">
        <v>17.649999999999999</v>
      </c>
      <c r="F1710">
        <f t="shared" si="117"/>
        <v>17.649999999999999</v>
      </c>
      <c r="G1710">
        <f>IFERROR(VLOOKUP(F1710,'rt.comb'!$A:$B,2,FALSE),F1710)</f>
        <v>17.649999999999999</v>
      </c>
      <c r="H1710" t="str">
        <f>IFERROR(VLOOKUP(G1710,compounds!$A:$D,4,FALSE),"")</f>
        <v/>
      </c>
      <c r="I1710">
        <v>40276631</v>
      </c>
      <c r="J1710" s="4">
        <f t="shared" si="113"/>
        <v>67567048</v>
      </c>
      <c r="K1710" s="4">
        <f>VLOOKUP($C1710,rosie!$B$7:$D$380,2,FALSE)</f>
        <v>15.92</v>
      </c>
      <c r="L1710" s="4">
        <f>VLOOKUP(C1710,rosie!$B$7:$F$66,5,FALSE)</f>
        <v>3.32</v>
      </c>
      <c r="M1710" s="4">
        <f>VLOOKUP($C1710,rosie!$B$7:$D$380,3,FALSE)</f>
        <v>1</v>
      </c>
      <c r="N1710" s="4" t="str">
        <f>VLOOKUP($C1710,rosie!$B$7:$E$380,4,FALSE)</f>
        <v>f</v>
      </c>
      <c r="O1710" s="4">
        <f t="shared" si="116"/>
        <v>0.56165080643285514</v>
      </c>
      <c r="P1710" s="4">
        <f>VLOOKUP(A1710,RESULTS!$A:$M,13,FALSE)</f>
        <v>2</v>
      </c>
      <c r="Q1710" s="4">
        <v>2</v>
      </c>
      <c r="R1710" s="4" t="str">
        <f>IF(VLOOKUP(C1710,rosie!B:J,8,FALSE)=0,"x_x_x_x",VLOOKUP(C1710,rosie!B:J,8,FALSE))</f>
        <v>6_6_6_2023</v>
      </c>
    </row>
    <row r="1711" spans="1:18" x14ac:dyDescent="0.2">
      <c r="A1711" t="s">
        <v>249</v>
      </c>
      <c r="C1711">
        <f t="shared" si="114"/>
        <v>390</v>
      </c>
      <c r="D1711" t="str">
        <f t="shared" si="115"/>
        <v>390 (1)</v>
      </c>
      <c r="E1711">
        <v>18.181999999999999</v>
      </c>
      <c r="F1711">
        <f t="shared" si="117"/>
        <v>18.18</v>
      </c>
      <c r="G1711">
        <f>IFERROR(VLOOKUP(F1711,'rt.comb'!$A:$B,2,FALSE),F1711)</f>
        <v>18.18</v>
      </c>
      <c r="H1711" t="str">
        <f>IFERROR(VLOOKUP(G1711,compounds!$A:$D,4,FALSE),"")</f>
        <v>methylacetophenone</v>
      </c>
      <c r="I1711">
        <v>27148305</v>
      </c>
      <c r="J1711" s="4">
        <f t="shared" si="113"/>
        <v>67567048</v>
      </c>
      <c r="K1711" s="4">
        <f>VLOOKUP($C1711,rosie!$B$7:$D$380,2,FALSE)</f>
        <v>15.92</v>
      </c>
      <c r="L1711" s="4">
        <f>VLOOKUP(C1711,rosie!$B$7:$F$66,5,FALSE)</f>
        <v>3.32</v>
      </c>
      <c r="M1711" s="4">
        <f>VLOOKUP($C1711,rosie!$B$7:$D$380,3,FALSE)</f>
        <v>1</v>
      </c>
      <c r="N1711" s="4" t="str">
        <f>VLOOKUP($C1711,rosie!$B$7:$E$380,4,FALSE)</f>
        <v>f</v>
      </c>
      <c r="O1711" s="4">
        <f t="shared" si="116"/>
        <v>0.3785785210420185</v>
      </c>
      <c r="P1711" s="4">
        <f>VLOOKUP(A1711,RESULTS!$A:$M,13,FALSE)</f>
        <v>2</v>
      </c>
      <c r="Q1711" s="4">
        <v>2</v>
      </c>
      <c r="R1711" s="4" t="str">
        <f>IF(VLOOKUP(C1711,rosie!B:J,8,FALSE)=0,"x_x_x_x",VLOOKUP(C1711,rosie!B:J,8,FALSE))</f>
        <v>6_6_6_2023</v>
      </c>
    </row>
    <row r="1712" spans="1:18" x14ac:dyDescent="0.2">
      <c r="A1712" t="s">
        <v>249</v>
      </c>
      <c r="C1712">
        <f t="shared" si="114"/>
        <v>390</v>
      </c>
      <c r="D1712" t="str">
        <f t="shared" si="115"/>
        <v>390 (1)</v>
      </c>
      <c r="E1712">
        <v>18.411000000000001</v>
      </c>
      <c r="F1712">
        <f t="shared" si="117"/>
        <v>18.41</v>
      </c>
      <c r="G1712">
        <f>IFERROR(VLOOKUP(F1712,'rt.comb'!$A:$B,2,FALSE),F1712)</f>
        <v>18.41</v>
      </c>
      <c r="H1712" t="str">
        <f>IFERROR(VLOOKUP(G1712,compounds!$A:$D,4,FALSE),"")</f>
        <v/>
      </c>
      <c r="I1712">
        <v>24672400</v>
      </c>
      <c r="J1712" s="4">
        <f t="shared" si="113"/>
        <v>67567048</v>
      </c>
      <c r="K1712" s="4">
        <f>VLOOKUP($C1712,rosie!$B$7:$D$380,2,FALSE)</f>
        <v>15.92</v>
      </c>
      <c r="L1712" s="4">
        <f>VLOOKUP(C1712,rosie!$B$7:$F$66,5,FALSE)</f>
        <v>3.32</v>
      </c>
      <c r="M1712" s="4">
        <f>VLOOKUP($C1712,rosie!$B$7:$D$380,3,FALSE)</f>
        <v>1</v>
      </c>
      <c r="N1712" s="4" t="str">
        <f>VLOOKUP($C1712,rosie!$B$7:$E$380,4,FALSE)</f>
        <v>f</v>
      </c>
      <c r="O1712" s="4">
        <f t="shared" si="116"/>
        <v>0.34405244462065304</v>
      </c>
      <c r="P1712" s="4">
        <f>VLOOKUP(A1712,RESULTS!$A:$M,13,FALSE)</f>
        <v>2</v>
      </c>
      <c r="Q1712" s="4">
        <v>2</v>
      </c>
      <c r="R1712" s="4" t="str">
        <f>IF(VLOOKUP(C1712,rosie!B:J,8,FALSE)=0,"x_x_x_x",VLOOKUP(C1712,rosie!B:J,8,FALSE))</f>
        <v>6_6_6_2023</v>
      </c>
    </row>
    <row r="1713" spans="1:18" x14ac:dyDescent="0.2">
      <c r="A1713" t="s">
        <v>249</v>
      </c>
      <c r="C1713">
        <f t="shared" si="114"/>
        <v>390</v>
      </c>
      <c r="D1713" t="str">
        <f t="shared" si="115"/>
        <v>390 (1)</v>
      </c>
      <c r="E1713">
        <v>18.515000000000001</v>
      </c>
      <c r="F1713">
        <f t="shared" si="117"/>
        <v>18.52</v>
      </c>
      <c r="G1713">
        <f>IFERROR(VLOOKUP(F1713,'rt.comb'!$A:$B,2,FALSE),F1713)</f>
        <v>18.52</v>
      </c>
      <c r="H1713" t="str">
        <f>IFERROR(VLOOKUP(G1713,compounds!$A:$D,4,FALSE),"")</f>
        <v/>
      </c>
      <c r="I1713">
        <v>17753145</v>
      </c>
      <c r="J1713" s="4">
        <f t="shared" si="113"/>
        <v>67567048</v>
      </c>
      <c r="K1713" s="4">
        <f>VLOOKUP($C1713,rosie!$B$7:$D$380,2,FALSE)</f>
        <v>15.92</v>
      </c>
      <c r="L1713" s="4">
        <f>VLOOKUP(C1713,rosie!$B$7:$F$66,5,FALSE)</f>
        <v>3.32</v>
      </c>
      <c r="M1713" s="4">
        <f>VLOOKUP($C1713,rosie!$B$7:$D$380,3,FALSE)</f>
        <v>1</v>
      </c>
      <c r="N1713" s="4" t="str">
        <f>VLOOKUP($C1713,rosie!$B$7:$E$380,4,FALSE)</f>
        <v>f</v>
      </c>
      <c r="O1713" s="4">
        <f t="shared" si="116"/>
        <v>0.24756460404966374</v>
      </c>
      <c r="P1713" s="4">
        <f>VLOOKUP(A1713,RESULTS!$A:$M,13,FALSE)</f>
        <v>2</v>
      </c>
      <c r="Q1713" s="4">
        <v>2</v>
      </c>
      <c r="R1713" s="4" t="str">
        <f>IF(VLOOKUP(C1713,rosie!B:J,8,FALSE)=0,"x_x_x_x",VLOOKUP(C1713,rosie!B:J,8,FALSE))</f>
        <v>6_6_6_2023</v>
      </c>
    </row>
    <row r="1714" spans="1:18" x14ac:dyDescent="0.2">
      <c r="A1714" t="s">
        <v>249</v>
      </c>
      <c r="C1714">
        <f t="shared" si="114"/>
        <v>390</v>
      </c>
      <c r="D1714" t="str">
        <f t="shared" si="115"/>
        <v>390 (1)</v>
      </c>
      <c r="E1714">
        <v>18.690999999999999</v>
      </c>
      <c r="F1714">
        <f t="shared" si="117"/>
        <v>18.690000000000001</v>
      </c>
      <c r="G1714">
        <f>IFERROR(VLOOKUP(F1714,'rt.comb'!$A:$B,2,FALSE),F1714)</f>
        <v>18.690000000000001</v>
      </c>
      <c r="H1714" t="str">
        <f>IFERROR(VLOOKUP(G1714,compounds!$A:$D,4,FALSE),"")</f>
        <v/>
      </c>
      <c r="I1714">
        <v>34389060</v>
      </c>
      <c r="J1714" s="4">
        <f t="shared" si="113"/>
        <v>67567048</v>
      </c>
      <c r="K1714" s="4">
        <f>VLOOKUP($C1714,rosie!$B$7:$D$380,2,FALSE)</f>
        <v>15.92</v>
      </c>
      <c r="L1714" s="4">
        <f>VLOOKUP(C1714,rosie!$B$7:$F$66,5,FALSE)</f>
        <v>3.32</v>
      </c>
      <c r="M1714" s="4">
        <f>VLOOKUP($C1714,rosie!$B$7:$D$380,3,FALSE)</f>
        <v>1</v>
      </c>
      <c r="N1714" s="4" t="str">
        <f>VLOOKUP($C1714,rosie!$B$7:$E$380,4,FALSE)</f>
        <v>f</v>
      </c>
      <c r="O1714" s="4">
        <f t="shared" si="116"/>
        <v>0.47954962473072399</v>
      </c>
      <c r="P1714" s="4">
        <f>VLOOKUP(A1714,RESULTS!$A:$M,13,FALSE)</f>
        <v>2</v>
      </c>
      <c r="Q1714" s="4">
        <v>2</v>
      </c>
      <c r="R1714" s="4" t="str">
        <f>IF(VLOOKUP(C1714,rosie!B:J,8,FALSE)=0,"x_x_x_x",VLOOKUP(C1714,rosie!B:J,8,FALSE))</f>
        <v>6_6_6_2023</v>
      </c>
    </row>
    <row r="1715" spans="1:18" x14ac:dyDescent="0.2">
      <c r="A1715" t="s">
        <v>249</v>
      </c>
      <c r="C1715">
        <f t="shared" si="114"/>
        <v>390</v>
      </c>
      <c r="D1715" t="str">
        <f t="shared" si="115"/>
        <v>390 (1)</v>
      </c>
      <c r="E1715">
        <v>19.114000000000001</v>
      </c>
      <c r="F1715">
        <f t="shared" si="117"/>
        <v>19.11</v>
      </c>
      <c r="G1715">
        <f>IFERROR(VLOOKUP(F1715,'rt.comb'!$A:$B,2,FALSE),F1715)</f>
        <v>19.11</v>
      </c>
      <c r="H1715" t="str">
        <f>IFERROR(VLOOKUP(G1715,compounds!$A:$D,4,FALSE),"")</f>
        <v/>
      </c>
      <c r="I1715">
        <v>519904199</v>
      </c>
      <c r="J1715" s="4">
        <f t="shared" si="113"/>
        <v>67567048</v>
      </c>
      <c r="K1715" s="4">
        <f>VLOOKUP($C1715,rosie!$B$7:$D$380,2,FALSE)</f>
        <v>15.92</v>
      </c>
      <c r="L1715" s="4">
        <f>VLOOKUP(C1715,rosie!$B$7:$F$66,5,FALSE)</f>
        <v>3.32</v>
      </c>
      <c r="M1715" s="4">
        <f>VLOOKUP($C1715,rosie!$B$7:$D$380,3,FALSE)</f>
        <v>1</v>
      </c>
      <c r="N1715" s="4" t="str">
        <f>VLOOKUP($C1715,rosie!$B$7:$E$380,4,FALSE)</f>
        <v>f</v>
      </c>
      <c r="O1715" s="4">
        <f t="shared" si="116"/>
        <v>7.2499761123560118</v>
      </c>
      <c r="P1715" s="4">
        <f>VLOOKUP(A1715,RESULTS!$A:$M,13,FALSE)</f>
        <v>2</v>
      </c>
      <c r="Q1715" s="4">
        <v>2</v>
      </c>
      <c r="R1715" s="4" t="str">
        <f>IF(VLOOKUP(C1715,rosie!B:J,8,FALSE)=0,"x_x_x_x",VLOOKUP(C1715,rosie!B:J,8,FALSE))</f>
        <v>6_6_6_2023</v>
      </c>
    </row>
    <row r="1716" spans="1:18" x14ac:dyDescent="0.2">
      <c r="A1716" t="s">
        <v>249</v>
      </c>
      <c r="C1716">
        <f t="shared" si="114"/>
        <v>390</v>
      </c>
      <c r="D1716" t="str">
        <f t="shared" si="115"/>
        <v>390 (1)</v>
      </c>
      <c r="E1716">
        <v>19.401</v>
      </c>
      <c r="F1716">
        <f t="shared" si="117"/>
        <v>19.399999999999999</v>
      </c>
      <c r="G1716">
        <f>IFERROR(VLOOKUP(F1716,'rt.comb'!$A:$B,2,FALSE),F1716)</f>
        <v>19.399999999999999</v>
      </c>
      <c r="H1716" t="str">
        <f>IFERROR(VLOOKUP(G1716,compounds!$A:$D,4,FALSE),"")</f>
        <v>undecanal_c</v>
      </c>
      <c r="I1716">
        <v>21709360</v>
      </c>
      <c r="J1716" s="4">
        <f t="shared" si="113"/>
        <v>67567048</v>
      </c>
      <c r="K1716" s="4">
        <f>VLOOKUP($C1716,rosie!$B$7:$D$380,2,FALSE)</f>
        <v>15.92</v>
      </c>
      <c r="L1716" s="4">
        <f>VLOOKUP(C1716,rosie!$B$7:$F$66,5,FALSE)</f>
        <v>3.32</v>
      </c>
      <c r="M1716" s="4">
        <f>VLOOKUP($C1716,rosie!$B$7:$D$380,3,FALSE)</f>
        <v>1</v>
      </c>
      <c r="N1716" s="4" t="str">
        <f>VLOOKUP($C1716,rosie!$B$7:$E$380,4,FALSE)</f>
        <v>f</v>
      </c>
      <c r="O1716" s="4">
        <f t="shared" si="116"/>
        <v>0.30273335302401955</v>
      </c>
      <c r="P1716" s="4">
        <f>VLOOKUP(A1716,RESULTS!$A:$M,13,FALSE)</f>
        <v>2</v>
      </c>
      <c r="Q1716" s="4">
        <v>2</v>
      </c>
      <c r="R1716" s="4" t="str">
        <f>IF(VLOOKUP(C1716,rosie!B:J,8,FALSE)=0,"x_x_x_x",VLOOKUP(C1716,rosie!B:J,8,FALSE))</f>
        <v>6_6_6_2023</v>
      </c>
    </row>
    <row r="1717" spans="1:18" x14ac:dyDescent="0.2">
      <c r="A1717" t="s">
        <v>249</v>
      </c>
      <c r="C1717">
        <f t="shared" si="114"/>
        <v>390</v>
      </c>
      <c r="D1717" t="str">
        <f t="shared" si="115"/>
        <v>390 (1)</v>
      </c>
      <c r="E1717">
        <v>19.504000000000001</v>
      </c>
      <c r="F1717">
        <f t="shared" si="117"/>
        <v>19.5</v>
      </c>
      <c r="G1717">
        <f>IFERROR(VLOOKUP(F1717,'rt.comb'!$A:$B,2,FALSE),F1717)</f>
        <v>19.5</v>
      </c>
      <c r="H1717" t="str">
        <f>IFERROR(VLOOKUP(G1717,compounds!$A:$D,4,FALSE),"")</f>
        <v>standard</v>
      </c>
      <c r="I1717">
        <v>67567048</v>
      </c>
      <c r="J1717" s="4">
        <f t="shared" si="113"/>
        <v>67567048</v>
      </c>
      <c r="K1717" s="4">
        <f>VLOOKUP($C1717,rosie!$B$7:$D$380,2,FALSE)</f>
        <v>15.92</v>
      </c>
      <c r="L1717" s="4">
        <f>VLOOKUP(C1717,rosie!$B$7:$F$66,5,FALSE)</f>
        <v>3.32</v>
      </c>
      <c r="M1717" s="4">
        <f>VLOOKUP($C1717,rosie!$B$7:$D$380,3,FALSE)</f>
        <v>1</v>
      </c>
      <c r="N1717" s="4" t="str">
        <f>VLOOKUP($C1717,rosie!$B$7:$E$380,4,FALSE)</f>
        <v>f</v>
      </c>
      <c r="O1717" s="4">
        <f t="shared" si="116"/>
        <v>0.94221105527638194</v>
      </c>
      <c r="P1717" s="4">
        <f>VLOOKUP(A1717,RESULTS!$A:$M,13,FALSE)</f>
        <v>2</v>
      </c>
      <c r="Q1717" s="4">
        <v>2</v>
      </c>
      <c r="R1717" s="4" t="str">
        <f>IF(VLOOKUP(C1717,rosie!B:J,8,FALSE)=0,"x_x_x_x",VLOOKUP(C1717,rosie!B:J,8,FALSE))</f>
        <v>6_6_6_2023</v>
      </c>
    </row>
    <row r="1718" spans="1:18" x14ac:dyDescent="0.2">
      <c r="A1718" t="s">
        <v>249</v>
      </c>
      <c r="C1718">
        <f t="shared" si="114"/>
        <v>390</v>
      </c>
      <c r="D1718" t="str">
        <f t="shared" si="115"/>
        <v>390 (1)</v>
      </c>
      <c r="E1718">
        <v>19.876999999999999</v>
      </c>
      <c r="F1718">
        <f t="shared" si="117"/>
        <v>19.88</v>
      </c>
      <c r="G1718">
        <f>IFERROR(VLOOKUP(F1718,'rt.comb'!$A:$B,2,FALSE),F1718)</f>
        <v>19.88</v>
      </c>
      <c r="H1718" t="str">
        <f>IFERROR(VLOOKUP(G1718,compounds!$A:$D,4,FALSE),"")</f>
        <v/>
      </c>
      <c r="I1718">
        <v>20552616</v>
      </c>
      <c r="J1718" s="4">
        <f t="shared" si="113"/>
        <v>67567048</v>
      </c>
      <c r="K1718" s="4">
        <f>VLOOKUP($C1718,rosie!$B$7:$D$380,2,FALSE)</f>
        <v>15.92</v>
      </c>
      <c r="L1718" s="4">
        <f>VLOOKUP(C1718,rosie!$B$7:$F$66,5,FALSE)</f>
        <v>3.32</v>
      </c>
      <c r="M1718" s="4">
        <f>VLOOKUP($C1718,rosie!$B$7:$D$380,3,FALSE)</f>
        <v>1</v>
      </c>
      <c r="N1718" s="4" t="str">
        <f>VLOOKUP($C1718,rosie!$B$7:$E$380,4,FALSE)</f>
        <v>f</v>
      </c>
      <c r="O1718" s="4">
        <f t="shared" si="116"/>
        <v>0.28660275360927789</v>
      </c>
      <c r="P1718" s="4">
        <f>VLOOKUP(A1718,RESULTS!$A:$M,13,FALSE)</f>
        <v>2</v>
      </c>
      <c r="Q1718" s="4">
        <v>2</v>
      </c>
      <c r="R1718" s="4" t="str">
        <f>IF(VLOOKUP(C1718,rosie!B:J,8,FALSE)=0,"x_x_x_x",VLOOKUP(C1718,rosie!B:J,8,FALSE))</f>
        <v>6_6_6_2023</v>
      </c>
    </row>
    <row r="1719" spans="1:18" x14ac:dyDescent="0.2">
      <c r="A1719" t="s">
        <v>249</v>
      </c>
      <c r="C1719">
        <f t="shared" si="114"/>
        <v>390</v>
      </c>
      <c r="D1719" t="str">
        <f t="shared" si="115"/>
        <v>390 (1)</v>
      </c>
      <c r="E1719">
        <v>20.131</v>
      </c>
      <c r="F1719">
        <f t="shared" si="117"/>
        <v>20.13</v>
      </c>
      <c r="G1719">
        <f>IFERROR(VLOOKUP(F1719,'rt.comb'!$A:$B,2,FALSE),F1719)</f>
        <v>20.13</v>
      </c>
      <c r="H1719" t="str">
        <f>IFERROR(VLOOKUP(G1719,compounds!$A:$D,4,FALSE),"")</f>
        <v/>
      </c>
      <c r="I1719">
        <v>19912024</v>
      </c>
      <c r="J1719" s="4">
        <f t="shared" si="113"/>
        <v>67567048</v>
      </c>
      <c r="K1719" s="4">
        <f>VLOOKUP($C1719,rosie!$B$7:$D$380,2,FALSE)</f>
        <v>15.92</v>
      </c>
      <c r="L1719" s="4">
        <f>VLOOKUP(C1719,rosie!$B$7:$F$66,5,FALSE)</f>
        <v>3.32</v>
      </c>
      <c r="M1719" s="4">
        <f>VLOOKUP($C1719,rosie!$B$7:$D$380,3,FALSE)</f>
        <v>1</v>
      </c>
      <c r="N1719" s="4" t="str">
        <f>VLOOKUP($C1719,rosie!$B$7:$E$380,4,FALSE)</f>
        <v>f</v>
      </c>
      <c r="O1719" s="4">
        <f t="shared" si="116"/>
        <v>0.27766980652652817</v>
      </c>
      <c r="P1719" s="4">
        <f>VLOOKUP(A1719,RESULTS!$A:$M,13,FALSE)</f>
        <v>2</v>
      </c>
      <c r="Q1719" s="4">
        <v>2</v>
      </c>
      <c r="R1719" s="4" t="str">
        <f>IF(VLOOKUP(C1719,rosie!B:J,8,FALSE)=0,"x_x_x_x",VLOOKUP(C1719,rosie!B:J,8,FALSE))</f>
        <v>6_6_6_2023</v>
      </c>
    </row>
    <row r="1720" spans="1:18" x14ac:dyDescent="0.2">
      <c r="A1720" t="s">
        <v>249</v>
      </c>
      <c r="C1720">
        <f t="shared" si="114"/>
        <v>390</v>
      </c>
      <c r="D1720" t="str">
        <f t="shared" si="115"/>
        <v>390 (1)</v>
      </c>
      <c r="E1720">
        <v>20.192</v>
      </c>
      <c r="F1720">
        <f t="shared" si="117"/>
        <v>20.190000000000001</v>
      </c>
      <c r="G1720">
        <f>IFERROR(VLOOKUP(F1720,'rt.comb'!$A:$B,2,FALSE),F1720)</f>
        <v>20.190000000000001</v>
      </c>
      <c r="H1720" t="str">
        <f>IFERROR(VLOOKUP(G1720,compounds!$A:$D,4,FALSE),"")</f>
        <v/>
      </c>
      <c r="I1720">
        <v>14473641</v>
      </c>
      <c r="J1720" s="4">
        <f t="shared" si="113"/>
        <v>67567048</v>
      </c>
      <c r="K1720" s="4">
        <f>VLOOKUP($C1720,rosie!$B$7:$D$380,2,FALSE)</f>
        <v>15.92</v>
      </c>
      <c r="L1720" s="4">
        <f>VLOOKUP(C1720,rosie!$B$7:$F$66,5,FALSE)</f>
        <v>3.32</v>
      </c>
      <c r="M1720" s="4">
        <f>VLOOKUP($C1720,rosie!$B$7:$D$380,3,FALSE)</f>
        <v>1</v>
      </c>
      <c r="N1720" s="4" t="str">
        <f>VLOOKUP($C1720,rosie!$B$7:$E$380,4,FALSE)</f>
        <v>f</v>
      </c>
      <c r="O1720" s="4">
        <f t="shared" si="116"/>
        <v>0.20183247550346595</v>
      </c>
      <c r="P1720" s="4">
        <f>VLOOKUP(A1720,RESULTS!$A:$M,13,FALSE)</f>
        <v>2</v>
      </c>
      <c r="Q1720" s="4">
        <v>2</v>
      </c>
      <c r="R1720" s="4" t="str">
        <f>IF(VLOOKUP(C1720,rosie!B:J,8,FALSE)=0,"x_x_x_x",VLOOKUP(C1720,rosie!B:J,8,FALSE))</f>
        <v>6_6_6_2023</v>
      </c>
    </row>
    <row r="1721" spans="1:18" x14ac:dyDescent="0.2">
      <c r="A1721" t="s">
        <v>249</v>
      </c>
      <c r="C1721">
        <f t="shared" si="114"/>
        <v>390</v>
      </c>
      <c r="D1721" t="str">
        <f t="shared" si="115"/>
        <v>390 (1)</v>
      </c>
      <c r="E1721">
        <v>21.181000000000001</v>
      </c>
      <c r="F1721">
        <f t="shared" si="117"/>
        <v>21.18</v>
      </c>
      <c r="G1721">
        <f>IFERROR(VLOOKUP(F1721,'rt.comb'!$A:$B,2,FALSE),F1721)</f>
        <v>21.18</v>
      </c>
      <c r="H1721" t="str">
        <f>IFERROR(VLOOKUP(G1721,compounds!$A:$D,4,FALSE),"")</f>
        <v/>
      </c>
      <c r="I1721">
        <v>17335341</v>
      </c>
      <c r="J1721" s="4">
        <f t="shared" si="113"/>
        <v>67567048</v>
      </c>
      <c r="K1721" s="4">
        <f>VLOOKUP($C1721,rosie!$B$7:$D$380,2,FALSE)</f>
        <v>15.92</v>
      </c>
      <c r="L1721" s="4">
        <f>VLOOKUP(C1721,rosie!$B$7:$F$66,5,FALSE)</f>
        <v>3.32</v>
      </c>
      <c r="M1721" s="4">
        <f>VLOOKUP($C1721,rosie!$B$7:$D$380,3,FALSE)</f>
        <v>1</v>
      </c>
      <c r="N1721" s="4" t="str">
        <f>VLOOKUP($C1721,rosie!$B$7:$E$380,4,FALSE)</f>
        <v>f</v>
      </c>
      <c r="O1721" s="4">
        <f t="shared" si="116"/>
        <v>0.24173839794193658</v>
      </c>
      <c r="P1721" s="4">
        <f>VLOOKUP(A1721,RESULTS!$A:$M,13,FALSE)</f>
        <v>2</v>
      </c>
      <c r="Q1721" s="4">
        <v>2</v>
      </c>
      <c r="R1721" s="4" t="str">
        <f>IF(VLOOKUP(C1721,rosie!B:J,8,FALSE)=0,"x_x_x_x",VLOOKUP(C1721,rosie!B:J,8,FALSE))</f>
        <v>6_6_6_2023</v>
      </c>
    </row>
    <row r="1722" spans="1:18" x14ac:dyDescent="0.2">
      <c r="A1722" t="s">
        <v>249</v>
      </c>
      <c r="C1722">
        <f t="shared" si="114"/>
        <v>390</v>
      </c>
      <c r="D1722" t="str">
        <f t="shared" si="115"/>
        <v>390 (1)</v>
      </c>
      <c r="E1722">
        <v>22.076000000000001</v>
      </c>
      <c r="F1722">
        <f t="shared" si="117"/>
        <v>22.08</v>
      </c>
      <c r="G1722">
        <f>IFERROR(VLOOKUP(F1722,'rt.comb'!$A:$B,2,FALSE),F1722)</f>
        <v>22.07</v>
      </c>
      <c r="H1722" t="str">
        <f>IFERROR(VLOOKUP(G1722,compounds!$A:$D,4,FALSE),"")</f>
        <v>dodecanal</v>
      </c>
      <c r="I1722">
        <v>22183860</v>
      </c>
      <c r="J1722" s="4">
        <f t="shared" si="113"/>
        <v>67567048</v>
      </c>
      <c r="K1722" s="4">
        <f>VLOOKUP($C1722,rosie!$B$7:$D$380,2,FALSE)</f>
        <v>15.92</v>
      </c>
      <c r="L1722" s="4">
        <f>VLOOKUP(C1722,rosie!$B$7:$F$66,5,FALSE)</f>
        <v>3.32</v>
      </c>
      <c r="M1722" s="4">
        <f>VLOOKUP($C1722,rosie!$B$7:$D$380,3,FALSE)</f>
        <v>1</v>
      </c>
      <c r="N1722" s="4" t="str">
        <f>VLOOKUP($C1722,rosie!$B$7:$E$380,4,FALSE)</f>
        <v>f</v>
      </c>
      <c r="O1722" s="4">
        <f t="shared" si="116"/>
        <v>0.30935017526151981</v>
      </c>
      <c r="P1722" s="4">
        <f>VLOOKUP(A1722,RESULTS!$A:$M,13,FALSE)</f>
        <v>2</v>
      </c>
      <c r="Q1722" s="4">
        <v>2</v>
      </c>
      <c r="R1722" s="4" t="str">
        <f>IF(VLOOKUP(C1722,rosie!B:J,8,FALSE)=0,"x_x_x_x",VLOOKUP(C1722,rosie!B:J,8,FALSE))</f>
        <v>6_6_6_2023</v>
      </c>
    </row>
    <row r="1723" spans="1:18" x14ac:dyDescent="0.2">
      <c r="A1723" t="s">
        <v>249</v>
      </c>
      <c r="C1723">
        <f t="shared" si="114"/>
        <v>390</v>
      </c>
      <c r="D1723" t="str">
        <f t="shared" si="115"/>
        <v>390 (1)</v>
      </c>
      <c r="E1723">
        <v>22.286999999999999</v>
      </c>
      <c r="F1723">
        <f t="shared" si="117"/>
        <v>22.29</v>
      </c>
      <c r="G1723">
        <f>IFERROR(VLOOKUP(F1723,'rt.comb'!$A:$B,2,FALSE),F1723)</f>
        <v>22.29</v>
      </c>
      <c r="H1723" t="str">
        <f>IFERROR(VLOOKUP(G1723,compounds!$A:$D,4,FALSE),"")</f>
        <v>tetramethyldiol</v>
      </c>
      <c r="I1723">
        <v>89214600</v>
      </c>
      <c r="J1723" s="4">
        <f t="shared" si="113"/>
        <v>67567048</v>
      </c>
      <c r="K1723" s="4">
        <f>VLOOKUP($C1723,rosie!$B$7:$D$380,2,FALSE)</f>
        <v>15.92</v>
      </c>
      <c r="L1723" s="4">
        <f>VLOOKUP(C1723,rosie!$B$7:$F$66,5,FALSE)</f>
        <v>3.32</v>
      </c>
      <c r="M1723" s="4">
        <f>VLOOKUP($C1723,rosie!$B$7:$D$380,3,FALSE)</f>
        <v>1</v>
      </c>
      <c r="N1723" s="4" t="str">
        <f>VLOOKUP($C1723,rosie!$B$7:$E$380,4,FALSE)</f>
        <v>f</v>
      </c>
      <c r="O1723" s="4">
        <f t="shared" si="116"/>
        <v>1.244082506195332</v>
      </c>
      <c r="P1723" s="4">
        <f>VLOOKUP(A1723,RESULTS!$A:$M,13,FALSE)</f>
        <v>2</v>
      </c>
      <c r="Q1723" s="4">
        <v>2</v>
      </c>
      <c r="R1723" s="4" t="str">
        <f>IF(VLOOKUP(C1723,rosie!B:J,8,FALSE)=0,"x_x_x_x",VLOOKUP(C1723,rosie!B:J,8,FALSE))</f>
        <v>6_6_6_2023</v>
      </c>
    </row>
    <row r="1724" spans="1:18" x14ac:dyDescent="0.2">
      <c r="A1724" t="s">
        <v>249</v>
      </c>
      <c r="C1724">
        <f t="shared" si="114"/>
        <v>390</v>
      </c>
      <c r="D1724" t="str">
        <f t="shared" si="115"/>
        <v>390 (1)</v>
      </c>
      <c r="E1724">
        <v>22.658000000000001</v>
      </c>
      <c r="F1724">
        <f t="shared" si="117"/>
        <v>22.66</v>
      </c>
      <c r="G1724">
        <f>IFERROR(VLOOKUP(F1724,'rt.comb'!$A:$B,2,FALSE),F1724)</f>
        <v>22.66</v>
      </c>
      <c r="H1724" t="str">
        <f>IFERROR(VLOOKUP(G1724,compounds!$A:$D,4,FALSE),"")</f>
        <v/>
      </c>
      <c r="I1724">
        <v>59717287</v>
      </c>
      <c r="J1724" s="4">
        <f t="shared" si="113"/>
        <v>67567048</v>
      </c>
      <c r="K1724" s="4">
        <f>VLOOKUP($C1724,rosie!$B$7:$D$380,2,FALSE)</f>
        <v>15.92</v>
      </c>
      <c r="L1724" s="4">
        <f>VLOOKUP(C1724,rosie!$B$7:$F$66,5,FALSE)</f>
        <v>3.32</v>
      </c>
      <c r="M1724" s="4">
        <f>VLOOKUP($C1724,rosie!$B$7:$D$380,3,FALSE)</f>
        <v>1</v>
      </c>
      <c r="N1724" s="4" t="str">
        <f>VLOOKUP($C1724,rosie!$B$7:$E$380,4,FALSE)</f>
        <v>f</v>
      </c>
      <c r="O1724" s="4">
        <f t="shared" si="116"/>
        <v>0.83274746593209992</v>
      </c>
      <c r="P1724" s="4">
        <f>VLOOKUP(A1724,RESULTS!$A:$M,13,FALSE)</f>
        <v>2</v>
      </c>
      <c r="Q1724" s="4">
        <v>2</v>
      </c>
      <c r="R1724" s="4" t="str">
        <f>IF(VLOOKUP(C1724,rosie!B:J,8,FALSE)=0,"x_x_x_x",VLOOKUP(C1724,rosie!B:J,8,FALSE))</f>
        <v>6_6_6_2023</v>
      </c>
    </row>
    <row r="1725" spans="1:18" x14ac:dyDescent="0.2">
      <c r="A1725" t="s">
        <v>249</v>
      </c>
      <c r="C1725">
        <f t="shared" si="114"/>
        <v>390</v>
      </c>
      <c r="D1725" t="str">
        <f t="shared" si="115"/>
        <v>390 (1)</v>
      </c>
      <c r="E1725">
        <v>23.105</v>
      </c>
      <c r="F1725">
        <f t="shared" si="117"/>
        <v>23.11</v>
      </c>
      <c r="G1725">
        <f>IFERROR(VLOOKUP(F1725,'rt.comb'!$A:$B,2,FALSE),F1725)</f>
        <v>23.11</v>
      </c>
      <c r="H1725" t="str">
        <f>IFERROR(VLOOKUP(G1725,compounds!$A:$D,4,FALSE),"")</f>
        <v/>
      </c>
      <c r="I1725">
        <v>36241067</v>
      </c>
      <c r="J1725" s="4">
        <f t="shared" si="113"/>
        <v>67567048</v>
      </c>
      <c r="K1725" s="4">
        <f>VLOOKUP($C1725,rosie!$B$7:$D$380,2,FALSE)</f>
        <v>15.92</v>
      </c>
      <c r="L1725" s="4">
        <f>VLOOKUP(C1725,rosie!$B$7:$F$66,5,FALSE)</f>
        <v>3.32</v>
      </c>
      <c r="M1725" s="4">
        <f>VLOOKUP($C1725,rosie!$B$7:$D$380,3,FALSE)</f>
        <v>1</v>
      </c>
      <c r="N1725" s="4" t="str">
        <f>VLOOKUP($C1725,rosie!$B$7:$E$380,4,FALSE)</f>
        <v>f</v>
      </c>
      <c r="O1725" s="4">
        <f t="shared" si="116"/>
        <v>0.50537554907552074</v>
      </c>
      <c r="P1725" s="4">
        <f>VLOOKUP(A1725,RESULTS!$A:$M,13,FALSE)</f>
        <v>2</v>
      </c>
      <c r="Q1725" s="4">
        <v>2</v>
      </c>
      <c r="R1725" s="4" t="str">
        <f>IF(VLOOKUP(C1725,rosie!B:J,8,FALSE)=0,"x_x_x_x",VLOOKUP(C1725,rosie!B:J,8,FALSE))</f>
        <v>6_6_6_2023</v>
      </c>
    </row>
    <row r="1726" spans="1:18" x14ac:dyDescent="0.2">
      <c r="A1726" t="s">
        <v>249</v>
      </c>
      <c r="C1726">
        <f t="shared" si="114"/>
        <v>390</v>
      </c>
      <c r="D1726" t="str">
        <f t="shared" si="115"/>
        <v>390 (1)</v>
      </c>
      <c r="E1726">
        <v>23.315000000000001</v>
      </c>
      <c r="F1726">
        <f t="shared" si="117"/>
        <v>23.32</v>
      </c>
      <c r="G1726">
        <f>IFERROR(VLOOKUP(F1726,'rt.comb'!$A:$B,2,FALSE),F1726)</f>
        <v>23.32</v>
      </c>
      <c r="H1726" t="str">
        <f>IFERROR(VLOOKUP(G1726,compounds!$A:$D,4,FALSE),"")</f>
        <v/>
      </c>
      <c r="I1726">
        <v>16507442</v>
      </c>
      <c r="J1726" s="4">
        <f t="shared" si="113"/>
        <v>67567048</v>
      </c>
      <c r="K1726" s="4">
        <f>VLOOKUP($C1726,rosie!$B$7:$D$380,2,FALSE)</f>
        <v>15.92</v>
      </c>
      <c r="L1726" s="4">
        <f>VLOOKUP(C1726,rosie!$B$7:$F$66,5,FALSE)</f>
        <v>3.32</v>
      </c>
      <c r="M1726" s="4">
        <f>VLOOKUP($C1726,rosie!$B$7:$D$380,3,FALSE)</f>
        <v>1</v>
      </c>
      <c r="N1726" s="4" t="str">
        <f>VLOOKUP($C1726,rosie!$B$7:$E$380,4,FALSE)</f>
        <v>f</v>
      </c>
      <c r="O1726" s="4">
        <f t="shared" si="116"/>
        <v>0.23019348642749154</v>
      </c>
      <c r="P1726" s="4">
        <f>VLOOKUP(A1726,RESULTS!$A:$M,13,FALSE)</f>
        <v>2</v>
      </c>
      <c r="Q1726" s="4">
        <v>2</v>
      </c>
      <c r="R1726" s="4" t="str">
        <f>IF(VLOOKUP(C1726,rosie!B:J,8,FALSE)=0,"x_x_x_x",VLOOKUP(C1726,rosie!B:J,8,FALSE))</f>
        <v>6_6_6_2023</v>
      </c>
    </row>
    <row r="1727" spans="1:18" x14ac:dyDescent="0.2">
      <c r="A1727" t="s">
        <v>249</v>
      </c>
      <c r="C1727">
        <f t="shared" si="114"/>
        <v>390</v>
      </c>
      <c r="D1727" t="str">
        <f t="shared" si="115"/>
        <v>390 (1)</v>
      </c>
      <c r="E1727">
        <v>23.408999999999999</v>
      </c>
      <c r="F1727">
        <f t="shared" si="117"/>
        <v>23.41</v>
      </c>
      <c r="G1727">
        <f>IFERROR(VLOOKUP(F1727,'rt.comb'!$A:$B,2,FALSE),F1727)</f>
        <v>23.41</v>
      </c>
      <c r="H1727" t="str">
        <f>IFERROR(VLOOKUP(G1727,compounds!$A:$D,4,FALSE),"")</f>
        <v/>
      </c>
      <c r="I1727">
        <v>17867893</v>
      </c>
      <c r="J1727" s="4">
        <f t="shared" si="113"/>
        <v>67567048</v>
      </c>
      <c r="K1727" s="4">
        <f>VLOOKUP($C1727,rosie!$B$7:$D$380,2,FALSE)</f>
        <v>15.92</v>
      </c>
      <c r="L1727" s="4">
        <f>VLOOKUP(C1727,rosie!$B$7:$F$66,5,FALSE)</f>
        <v>3.32</v>
      </c>
      <c r="M1727" s="4">
        <f>VLOOKUP($C1727,rosie!$B$7:$D$380,3,FALSE)</f>
        <v>1</v>
      </c>
      <c r="N1727" s="4" t="str">
        <f>VLOOKUP($C1727,rosie!$B$7:$E$380,4,FALSE)</f>
        <v>f</v>
      </c>
      <c r="O1727" s="4">
        <f t="shared" si="116"/>
        <v>0.24916474549984008</v>
      </c>
      <c r="P1727" s="4">
        <f>VLOOKUP(A1727,RESULTS!$A:$M,13,FALSE)</f>
        <v>2</v>
      </c>
      <c r="Q1727" s="4">
        <v>2</v>
      </c>
      <c r="R1727" s="4" t="str">
        <f>IF(VLOOKUP(C1727,rosie!B:J,8,FALSE)=0,"x_x_x_x",VLOOKUP(C1727,rosie!B:J,8,FALSE))</f>
        <v>6_6_6_2023</v>
      </c>
    </row>
    <row r="1728" spans="1:18" x14ac:dyDescent="0.2">
      <c r="A1728" t="s">
        <v>249</v>
      </c>
      <c r="C1728">
        <f t="shared" si="114"/>
        <v>390</v>
      </c>
      <c r="D1728" t="str">
        <f t="shared" si="115"/>
        <v>390 (1)</v>
      </c>
      <c r="E1728">
        <v>23.54</v>
      </c>
      <c r="F1728">
        <f t="shared" si="117"/>
        <v>23.54</v>
      </c>
      <c r="G1728">
        <f>IFERROR(VLOOKUP(F1728,'rt.comb'!$A:$B,2,FALSE),F1728)</f>
        <v>23.54</v>
      </c>
      <c r="H1728" t="str">
        <f>IFERROR(VLOOKUP(G1728,compounds!$A:$D,4,FALSE),"")</f>
        <v/>
      </c>
      <c r="I1728">
        <v>15985138</v>
      </c>
      <c r="J1728" s="4">
        <f t="shared" si="113"/>
        <v>67567048</v>
      </c>
      <c r="K1728" s="4">
        <f>VLOOKUP($C1728,rosie!$B$7:$D$380,2,FALSE)</f>
        <v>15.92</v>
      </c>
      <c r="L1728" s="4">
        <f>VLOOKUP(C1728,rosie!$B$7:$F$66,5,FALSE)</f>
        <v>3.32</v>
      </c>
      <c r="M1728" s="4">
        <f>VLOOKUP($C1728,rosie!$B$7:$D$380,3,FALSE)</f>
        <v>1</v>
      </c>
      <c r="N1728" s="4" t="str">
        <f>VLOOKUP($C1728,rosie!$B$7:$E$380,4,FALSE)</f>
        <v>f</v>
      </c>
      <c r="O1728" s="4">
        <f t="shared" si="116"/>
        <v>0.22291004549612103</v>
      </c>
      <c r="P1728" s="4">
        <f>VLOOKUP(A1728,RESULTS!$A:$M,13,FALSE)</f>
        <v>2</v>
      </c>
      <c r="Q1728" s="4">
        <v>2</v>
      </c>
      <c r="R1728" s="4" t="str">
        <f>IF(VLOOKUP(C1728,rosie!B:J,8,FALSE)=0,"x_x_x_x",VLOOKUP(C1728,rosie!B:J,8,FALSE))</f>
        <v>6_6_6_2023</v>
      </c>
    </row>
    <row r="1729" spans="1:18" x14ac:dyDescent="0.2">
      <c r="A1729" t="s">
        <v>249</v>
      </c>
      <c r="C1729">
        <f t="shared" si="114"/>
        <v>390</v>
      </c>
      <c r="D1729" t="str">
        <f t="shared" si="115"/>
        <v>390 (1)</v>
      </c>
      <c r="E1729">
        <v>23.846</v>
      </c>
      <c r="F1729">
        <f t="shared" si="117"/>
        <v>23.85</v>
      </c>
      <c r="G1729">
        <f>IFERROR(VLOOKUP(F1729,'rt.comb'!$A:$B,2,FALSE),F1729)</f>
        <v>23.85</v>
      </c>
      <c r="H1729" t="str">
        <f>IFERROR(VLOOKUP(G1729,compounds!$A:$D,4,FALSE),"")</f>
        <v/>
      </c>
      <c r="I1729">
        <v>23177560</v>
      </c>
      <c r="J1729" s="4">
        <f t="shared" si="113"/>
        <v>67567048</v>
      </c>
      <c r="K1729" s="4">
        <f>VLOOKUP($C1729,rosie!$B$7:$D$380,2,FALSE)</f>
        <v>15.92</v>
      </c>
      <c r="L1729" s="4">
        <f>VLOOKUP(C1729,rosie!$B$7:$F$66,5,FALSE)</f>
        <v>3.32</v>
      </c>
      <c r="M1729" s="4">
        <f>VLOOKUP($C1729,rosie!$B$7:$D$380,3,FALSE)</f>
        <v>1</v>
      </c>
      <c r="N1729" s="4" t="str">
        <f>VLOOKUP($C1729,rosie!$B$7:$E$380,4,FALSE)</f>
        <v>f</v>
      </c>
      <c r="O1729" s="4">
        <f t="shared" si="116"/>
        <v>0.32320715367543751</v>
      </c>
      <c r="P1729" s="4">
        <f>VLOOKUP(A1729,RESULTS!$A:$M,13,FALSE)</f>
        <v>2</v>
      </c>
      <c r="Q1729" s="4">
        <v>2</v>
      </c>
      <c r="R1729" s="4" t="str">
        <f>IF(VLOOKUP(C1729,rosie!B:J,8,FALSE)=0,"x_x_x_x",VLOOKUP(C1729,rosie!B:J,8,FALSE))</f>
        <v>6_6_6_2023</v>
      </c>
    </row>
    <row r="1730" spans="1:18" x14ac:dyDescent="0.2">
      <c r="A1730" t="s">
        <v>249</v>
      </c>
      <c r="C1730">
        <f t="shared" si="114"/>
        <v>390</v>
      </c>
      <c r="D1730" t="str">
        <f t="shared" si="115"/>
        <v>390 (1)</v>
      </c>
      <c r="E1730">
        <v>24.600999999999999</v>
      </c>
      <c r="F1730">
        <f t="shared" si="117"/>
        <v>24.6</v>
      </c>
      <c r="G1730">
        <f>IFERROR(VLOOKUP(F1730,'rt.comb'!$A:$B,2,FALSE),F1730)</f>
        <v>24.6</v>
      </c>
      <c r="H1730" t="str">
        <f>IFERROR(VLOOKUP(G1730,compounds!$A:$D,4,FALSE),"")</f>
        <v>tridecanal</v>
      </c>
      <c r="I1730">
        <v>120863566</v>
      </c>
      <c r="J1730" s="4">
        <f t="shared" ref="J1730:J1793" si="118">SUMIFS($I:$I,$A:$A,A1730,G:G,19.5)</f>
        <v>67567048</v>
      </c>
      <c r="K1730" s="4">
        <f>VLOOKUP($C1730,rosie!$B$7:$D$380,2,FALSE)</f>
        <v>15.92</v>
      </c>
      <c r="L1730" s="4">
        <f>VLOOKUP(C1730,rosie!$B$7:$F$66,5,FALSE)</f>
        <v>3.32</v>
      </c>
      <c r="M1730" s="4">
        <f>VLOOKUP($C1730,rosie!$B$7:$D$380,3,FALSE)</f>
        <v>1</v>
      </c>
      <c r="N1730" s="4" t="str">
        <f>VLOOKUP($C1730,rosie!$B$7:$E$380,4,FALSE)</f>
        <v>f</v>
      </c>
      <c r="O1730" s="4">
        <f t="shared" si="116"/>
        <v>1.6854219835877193</v>
      </c>
      <c r="P1730" s="4">
        <f>VLOOKUP(A1730,RESULTS!$A:$M,13,FALSE)</f>
        <v>2</v>
      </c>
      <c r="Q1730" s="4">
        <v>2</v>
      </c>
      <c r="R1730" s="4" t="str">
        <f>IF(VLOOKUP(C1730,rosie!B:J,8,FALSE)=0,"x_x_x_x",VLOOKUP(C1730,rosie!B:J,8,FALSE))</f>
        <v>6_6_6_2023</v>
      </c>
    </row>
    <row r="1731" spans="1:18" x14ac:dyDescent="0.2">
      <c r="A1731" t="s">
        <v>249</v>
      </c>
      <c r="C1731">
        <f t="shared" ref="C1731:C1794" si="119">VALUE(IF(B1731="",LEFT(A1731,FIND("-",A1731)-1),B1731))</f>
        <v>390</v>
      </c>
      <c r="D1731" t="str">
        <f t="shared" ref="D1731:D1794" si="120">C1731&amp;" ("&amp;M1731&amp;")"</f>
        <v>390 (1)</v>
      </c>
      <c r="E1731">
        <v>24.972999999999999</v>
      </c>
      <c r="F1731">
        <f t="shared" si="117"/>
        <v>24.97</v>
      </c>
      <c r="G1731">
        <f>IFERROR(VLOOKUP(F1731,'rt.comb'!$A:$B,2,FALSE),F1731)</f>
        <v>24.97</v>
      </c>
      <c r="H1731" t="str">
        <f>IFERROR(VLOOKUP(G1731,compounds!$A:$D,4,FALSE),"")</f>
        <v/>
      </c>
      <c r="I1731">
        <v>11741723</v>
      </c>
      <c r="J1731" s="4">
        <f t="shared" si="118"/>
        <v>67567048</v>
      </c>
      <c r="K1731" s="4">
        <f>VLOOKUP($C1731,rosie!$B$7:$D$380,2,FALSE)</f>
        <v>15.92</v>
      </c>
      <c r="L1731" s="4">
        <f>VLOOKUP(C1731,rosie!$B$7:$F$66,5,FALSE)</f>
        <v>3.32</v>
      </c>
      <c r="M1731" s="4">
        <f>VLOOKUP($C1731,rosie!$B$7:$D$380,3,FALSE)</f>
        <v>1</v>
      </c>
      <c r="N1731" s="4" t="str">
        <f>VLOOKUP($C1731,rosie!$B$7:$E$380,4,FALSE)</f>
        <v>f</v>
      </c>
      <c r="O1731" s="4">
        <f t="shared" ref="O1731:O1794" si="121">IFERROR((30/J1731*I1731)/K1731/Q1731,0)</f>
        <v>0.16373634110214441</v>
      </c>
      <c r="P1731" s="4">
        <f>VLOOKUP(A1731,RESULTS!$A:$M,13,FALSE)</f>
        <v>2</v>
      </c>
      <c r="Q1731" s="4">
        <v>2</v>
      </c>
      <c r="R1731" s="4" t="str">
        <f>IF(VLOOKUP(C1731,rosie!B:J,8,FALSE)=0,"x_x_x_x",VLOOKUP(C1731,rosie!B:J,8,FALSE))</f>
        <v>6_6_6_2023</v>
      </c>
    </row>
    <row r="1732" spans="1:18" x14ac:dyDescent="0.2">
      <c r="A1732" t="s">
        <v>249</v>
      </c>
      <c r="C1732">
        <f t="shared" si="119"/>
        <v>390</v>
      </c>
      <c r="D1732" t="str">
        <f t="shared" si="120"/>
        <v>390 (1)</v>
      </c>
      <c r="E1732">
        <v>26.991</v>
      </c>
      <c r="F1732">
        <f t="shared" si="117"/>
        <v>26.99</v>
      </c>
      <c r="G1732">
        <f>IFERROR(VLOOKUP(F1732,'rt.comb'!$A:$B,2,FALSE),F1732)</f>
        <v>26.99</v>
      </c>
      <c r="H1732" t="str">
        <f>IFERROR(VLOOKUP(G1732,compounds!$A:$D,4,FALSE),"")</f>
        <v>tetradecanal</v>
      </c>
      <c r="I1732">
        <v>12929323</v>
      </c>
      <c r="J1732" s="4">
        <f t="shared" si="118"/>
        <v>67567048</v>
      </c>
      <c r="K1732" s="4">
        <f>VLOOKUP($C1732,rosie!$B$7:$D$380,2,FALSE)</f>
        <v>15.92</v>
      </c>
      <c r="L1732" s="4">
        <f>VLOOKUP(C1732,rosie!$B$7:$F$66,5,FALSE)</f>
        <v>3.32</v>
      </c>
      <c r="M1732" s="4">
        <f>VLOOKUP($C1732,rosie!$B$7:$D$380,3,FALSE)</f>
        <v>1</v>
      </c>
      <c r="N1732" s="4" t="str">
        <f>VLOOKUP($C1732,rosie!$B$7:$E$380,4,FALSE)</f>
        <v>f</v>
      </c>
      <c r="O1732" s="4">
        <f t="shared" si="121"/>
        <v>0.18029722221754008</v>
      </c>
      <c r="P1732" s="4">
        <f>VLOOKUP(A1732,RESULTS!$A:$M,13,FALSE)</f>
        <v>2</v>
      </c>
      <c r="Q1732" s="4">
        <v>2</v>
      </c>
      <c r="R1732" s="4" t="str">
        <f>IF(VLOOKUP(C1732,rosie!B:J,8,FALSE)=0,"x_x_x_x",VLOOKUP(C1732,rosie!B:J,8,FALSE))</f>
        <v>6_6_6_2023</v>
      </c>
    </row>
    <row r="1733" spans="1:18" x14ac:dyDescent="0.2">
      <c r="A1733" t="s">
        <v>249</v>
      </c>
      <c r="C1733">
        <f t="shared" si="119"/>
        <v>390</v>
      </c>
      <c r="D1733" t="str">
        <f t="shared" si="120"/>
        <v>390 (1)</v>
      </c>
      <c r="E1733">
        <v>28.82</v>
      </c>
      <c r="F1733">
        <f t="shared" si="117"/>
        <v>28.82</v>
      </c>
      <c r="G1733">
        <f>IFERROR(VLOOKUP(F1733,'rt.comb'!$A:$B,2,FALSE),F1733)</f>
        <v>28.82</v>
      </c>
      <c r="H1733" t="str">
        <f>IFERROR(VLOOKUP(G1733,compounds!$A:$D,4,FALSE),"")</f>
        <v/>
      </c>
      <c r="I1733">
        <v>24730938</v>
      </c>
      <c r="J1733" s="4">
        <f t="shared" si="118"/>
        <v>67567048</v>
      </c>
      <c r="K1733" s="4">
        <f>VLOOKUP($C1733,rosie!$B$7:$D$380,2,FALSE)</f>
        <v>15.92</v>
      </c>
      <c r="L1733" s="4">
        <f>VLOOKUP(C1733,rosie!$B$7:$F$66,5,FALSE)</f>
        <v>3.32</v>
      </c>
      <c r="M1733" s="4">
        <f>VLOOKUP($C1733,rosie!$B$7:$D$380,3,FALSE)</f>
        <v>1</v>
      </c>
      <c r="N1733" s="4" t="str">
        <f>VLOOKUP($C1733,rosie!$B$7:$E$380,4,FALSE)</f>
        <v>f</v>
      </c>
      <c r="O1733" s="4">
        <f t="shared" si="121"/>
        <v>0.34486874712884857</v>
      </c>
      <c r="P1733" s="4">
        <f>VLOOKUP(A1733,RESULTS!$A:$M,13,FALSE)</f>
        <v>2</v>
      </c>
      <c r="Q1733" s="4">
        <v>2</v>
      </c>
      <c r="R1733" s="4" t="str">
        <f>IF(VLOOKUP(C1733,rosie!B:J,8,FALSE)=0,"x_x_x_x",VLOOKUP(C1733,rosie!B:J,8,FALSE))</f>
        <v>6_6_6_2023</v>
      </c>
    </row>
    <row r="1734" spans="1:18" x14ac:dyDescent="0.2">
      <c r="A1734" t="s">
        <v>249</v>
      </c>
      <c r="C1734">
        <f t="shared" si="119"/>
        <v>390</v>
      </c>
      <c r="D1734" t="str">
        <f t="shared" si="120"/>
        <v>390 (1)</v>
      </c>
      <c r="E1734">
        <v>29.259</v>
      </c>
      <c r="F1734">
        <f t="shared" si="117"/>
        <v>29.26</v>
      </c>
      <c r="G1734">
        <f>IFERROR(VLOOKUP(F1734,'rt.comb'!$A:$B,2,FALSE),F1734)</f>
        <v>29.26</v>
      </c>
      <c r="H1734" t="str">
        <f>IFERROR(VLOOKUP(G1734,compounds!$A:$D,4,FALSE),"")</f>
        <v>pentadecanal</v>
      </c>
      <c r="I1734">
        <v>14434493</v>
      </c>
      <c r="J1734" s="4">
        <f t="shared" si="118"/>
        <v>67567048</v>
      </c>
      <c r="K1734" s="4">
        <f>VLOOKUP($C1734,rosie!$B$7:$D$380,2,FALSE)</f>
        <v>15.92</v>
      </c>
      <c r="L1734" s="4">
        <f>VLOOKUP(C1734,rosie!$B$7:$F$66,5,FALSE)</f>
        <v>3.32</v>
      </c>
      <c r="M1734" s="4">
        <f>VLOOKUP($C1734,rosie!$B$7:$D$380,3,FALSE)</f>
        <v>1</v>
      </c>
      <c r="N1734" s="4" t="str">
        <f>VLOOKUP($C1734,rosie!$B$7:$E$380,4,FALSE)</f>
        <v>f</v>
      </c>
      <c r="O1734" s="4">
        <f t="shared" si="121"/>
        <v>0.20128656326541819</v>
      </c>
      <c r="P1734" s="4">
        <f>VLOOKUP(A1734,RESULTS!$A:$M,13,FALSE)</f>
        <v>2</v>
      </c>
      <c r="Q1734" s="4">
        <v>2</v>
      </c>
      <c r="R1734" s="4" t="str">
        <f>IF(VLOOKUP(C1734,rosie!B:J,8,FALSE)=0,"x_x_x_x",VLOOKUP(C1734,rosie!B:J,8,FALSE))</f>
        <v>6_6_6_2023</v>
      </c>
    </row>
    <row r="1735" spans="1:18" x14ac:dyDescent="0.2">
      <c r="A1735" t="s">
        <v>249</v>
      </c>
      <c r="C1735">
        <f t="shared" si="119"/>
        <v>390</v>
      </c>
      <c r="D1735" t="str">
        <f t="shared" si="120"/>
        <v>390 (1)</v>
      </c>
      <c r="E1735">
        <v>31.239000000000001</v>
      </c>
      <c r="F1735">
        <f t="shared" si="117"/>
        <v>31.24</v>
      </c>
      <c r="G1735">
        <f>IFERROR(VLOOKUP(F1735,'rt.comb'!$A:$B,2,FALSE),F1735)</f>
        <v>31.24</v>
      </c>
      <c r="H1735" t="str">
        <f>IFERROR(VLOOKUP(G1735,compounds!$A:$D,4,FALSE),"")</f>
        <v/>
      </c>
      <c r="I1735">
        <v>17442417</v>
      </c>
      <c r="J1735" s="4">
        <f t="shared" si="118"/>
        <v>67567048</v>
      </c>
      <c r="K1735" s="4">
        <f>VLOOKUP($C1735,rosie!$B$7:$D$380,2,FALSE)</f>
        <v>15.92</v>
      </c>
      <c r="L1735" s="4">
        <f>VLOOKUP(C1735,rosie!$B$7:$F$66,5,FALSE)</f>
        <v>3.32</v>
      </c>
      <c r="M1735" s="4">
        <f>VLOOKUP($C1735,rosie!$B$7:$D$380,3,FALSE)</f>
        <v>1</v>
      </c>
      <c r="N1735" s="4" t="str">
        <f>VLOOKUP($C1735,rosie!$B$7:$E$380,4,FALSE)</f>
        <v>f</v>
      </c>
      <c r="O1735" s="4">
        <f t="shared" si="121"/>
        <v>0.24323155464984508</v>
      </c>
      <c r="P1735" s="4">
        <f>VLOOKUP(A1735,RESULTS!$A:$M,13,FALSE)</f>
        <v>2</v>
      </c>
      <c r="Q1735" s="4">
        <v>2</v>
      </c>
      <c r="R1735" s="4" t="str">
        <f>IF(VLOOKUP(C1735,rosie!B:J,8,FALSE)=0,"x_x_x_x",VLOOKUP(C1735,rosie!B:J,8,FALSE))</f>
        <v>6_6_6_2023</v>
      </c>
    </row>
    <row r="1736" spans="1:18" x14ac:dyDescent="0.2">
      <c r="A1736" t="s">
        <v>249</v>
      </c>
      <c r="C1736">
        <f t="shared" si="119"/>
        <v>390</v>
      </c>
      <c r="D1736" t="str">
        <f t="shared" si="120"/>
        <v>390 (1)</v>
      </c>
      <c r="E1736">
        <v>32.003999999999998</v>
      </c>
      <c r="F1736">
        <f t="shared" si="117"/>
        <v>32</v>
      </c>
      <c r="G1736">
        <f>IFERROR(VLOOKUP(F1736,'rt.comb'!$A:$B,2,FALSE),F1736)</f>
        <v>32</v>
      </c>
      <c r="H1736" t="str">
        <f>IFERROR(VLOOKUP(G1736,compounds!$A:$D,4,FALSE),"")</f>
        <v/>
      </c>
      <c r="I1736">
        <v>13245591</v>
      </c>
      <c r="J1736" s="4">
        <f t="shared" si="118"/>
        <v>67567048</v>
      </c>
      <c r="K1736" s="4">
        <f>VLOOKUP($C1736,rosie!$B$7:$D$380,2,FALSE)</f>
        <v>15.92</v>
      </c>
      <c r="L1736" s="4">
        <f>VLOOKUP(C1736,rosie!$B$7:$F$66,5,FALSE)</f>
        <v>3.32</v>
      </c>
      <c r="M1736" s="4">
        <f>VLOOKUP($C1736,rosie!$B$7:$D$380,3,FALSE)</f>
        <v>1</v>
      </c>
      <c r="N1736" s="4" t="str">
        <f>VLOOKUP($C1736,rosie!$B$7:$E$380,4,FALSE)</f>
        <v>f</v>
      </c>
      <c r="O1736" s="4">
        <f t="shared" si="121"/>
        <v>0.18470752598025814</v>
      </c>
      <c r="P1736" s="4">
        <f>VLOOKUP(A1736,RESULTS!$A:$M,13,FALSE)</f>
        <v>2</v>
      </c>
      <c r="Q1736" s="4">
        <v>2</v>
      </c>
      <c r="R1736" s="4" t="str">
        <f>IF(VLOOKUP(C1736,rosie!B:J,8,FALSE)=0,"x_x_x_x",VLOOKUP(C1736,rosie!B:J,8,FALSE))</f>
        <v>6_6_6_2023</v>
      </c>
    </row>
    <row r="1737" spans="1:18" x14ac:dyDescent="0.2">
      <c r="A1737" t="s">
        <v>249</v>
      </c>
      <c r="C1737">
        <f t="shared" si="119"/>
        <v>390</v>
      </c>
      <c r="D1737" t="str">
        <f t="shared" si="120"/>
        <v>390 (1)</v>
      </c>
      <c r="E1737">
        <v>32.872999999999998</v>
      </c>
      <c r="F1737">
        <f t="shared" si="117"/>
        <v>32.869999999999997</v>
      </c>
      <c r="G1737">
        <f>IFERROR(VLOOKUP(F1737,'rt.comb'!$A:$B,2,FALSE),F1737)</f>
        <v>32.869999999999997</v>
      </c>
      <c r="H1737" t="str">
        <f>IFERROR(VLOOKUP(G1737,compounds!$A:$D,4,FALSE),"")</f>
        <v/>
      </c>
      <c r="I1737">
        <v>29336618</v>
      </c>
      <c r="J1737" s="4">
        <f t="shared" si="118"/>
        <v>67567048</v>
      </c>
      <c r="K1737" s="4">
        <f>VLOOKUP($C1737,rosie!$B$7:$D$380,2,FALSE)</f>
        <v>15.92</v>
      </c>
      <c r="L1737" s="4">
        <f>VLOOKUP(C1737,rosie!$B$7:$F$66,5,FALSE)</f>
        <v>3.32</v>
      </c>
      <c r="M1737" s="4">
        <f>VLOOKUP($C1737,rosie!$B$7:$D$380,3,FALSE)</f>
        <v>1</v>
      </c>
      <c r="N1737" s="4" t="str">
        <f>VLOOKUP($C1737,rosie!$B$7:$E$380,4,FALSE)</f>
        <v>f</v>
      </c>
      <c r="O1737" s="4">
        <f t="shared" si="121"/>
        <v>0.40909417567007073</v>
      </c>
      <c r="P1737" s="4">
        <f>VLOOKUP(A1737,RESULTS!$A:$M,13,FALSE)</f>
        <v>2</v>
      </c>
      <c r="Q1737" s="4">
        <v>2</v>
      </c>
      <c r="R1737" s="4" t="str">
        <f>IF(VLOOKUP(C1737,rosie!B:J,8,FALSE)=0,"x_x_x_x",VLOOKUP(C1737,rosie!B:J,8,FALSE))</f>
        <v>6_6_6_2023</v>
      </c>
    </row>
    <row r="1738" spans="1:18" x14ac:dyDescent="0.2">
      <c r="A1738" t="s">
        <v>250</v>
      </c>
      <c r="C1738">
        <f t="shared" si="119"/>
        <v>399</v>
      </c>
      <c r="D1738" t="str">
        <f t="shared" si="120"/>
        <v>399 (1)</v>
      </c>
      <c r="E1738">
        <v>4.3710000000000004</v>
      </c>
      <c r="F1738">
        <f t="shared" si="117"/>
        <v>4.37</v>
      </c>
      <c r="G1738">
        <f>IFERROR(VLOOKUP(F1738,'rt.comb'!$A:$B,2,FALSE),F1738)</f>
        <v>4.37</v>
      </c>
      <c r="H1738" t="str">
        <f>IFERROR(VLOOKUP(G1738,compounds!$A:$D,4,FALSE),"")</f>
        <v/>
      </c>
      <c r="I1738">
        <v>25202779</v>
      </c>
      <c r="J1738" s="4">
        <f t="shared" si="118"/>
        <v>62262596</v>
      </c>
      <c r="K1738" s="4">
        <f>VLOOKUP($C1738,rosie!$B$7:$D$380,2,FALSE)</f>
        <v>17.38</v>
      </c>
      <c r="L1738" s="4">
        <f>VLOOKUP(C1738,rosie!$B$7:$F$66,5,FALSE)</f>
        <v>3.61</v>
      </c>
      <c r="M1738" s="4">
        <f>VLOOKUP($C1738,rosie!$B$7:$D$380,3,FALSE)</f>
        <v>1</v>
      </c>
      <c r="N1738" s="4" t="str">
        <f>VLOOKUP($C1738,rosie!$B$7:$E$380,4,FALSE)</f>
        <v>f</v>
      </c>
      <c r="O1738" s="4">
        <f t="shared" si="121"/>
        <v>0.34935156551295388</v>
      </c>
      <c r="P1738" s="4">
        <f>VLOOKUP(A1738,RESULTS!$A:$M,13,FALSE)</f>
        <v>2</v>
      </c>
      <c r="Q1738" s="4">
        <v>2</v>
      </c>
      <c r="R1738" s="4" t="str">
        <f>IF(VLOOKUP(C1738,rosie!B:J,8,FALSE)=0,"x_x_x_x",VLOOKUP(C1738,rosie!B:J,8,FALSE))</f>
        <v>7_6_6_2023</v>
      </c>
    </row>
    <row r="1739" spans="1:18" x14ac:dyDescent="0.2">
      <c r="A1739" t="s">
        <v>250</v>
      </c>
      <c r="C1739">
        <f t="shared" si="119"/>
        <v>399</v>
      </c>
      <c r="D1739" t="str">
        <f t="shared" si="120"/>
        <v>399 (1)</v>
      </c>
      <c r="E1739">
        <v>4.8730000000000002</v>
      </c>
      <c r="F1739">
        <f t="shared" si="117"/>
        <v>4.87</v>
      </c>
      <c r="G1739">
        <f>IFERROR(VLOOKUP(F1739,'rt.comb'!$A:$B,2,FALSE),F1739)</f>
        <v>4.87</v>
      </c>
      <c r="H1739" t="str">
        <f>IFERROR(VLOOKUP(G1739,compounds!$A:$D,4,FALSE),"")</f>
        <v/>
      </c>
      <c r="I1739">
        <v>18359761</v>
      </c>
      <c r="J1739" s="4">
        <f t="shared" si="118"/>
        <v>62262596</v>
      </c>
      <c r="K1739" s="4">
        <f>VLOOKUP($C1739,rosie!$B$7:$D$380,2,FALSE)</f>
        <v>17.38</v>
      </c>
      <c r="L1739" s="4">
        <f>VLOOKUP(C1739,rosie!$B$7:$F$66,5,FALSE)</f>
        <v>3.61</v>
      </c>
      <c r="M1739" s="4">
        <f>VLOOKUP($C1739,rosie!$B$7:$D$380,3,FALSE)</f>
        <v>1</v>
      </c>
      <c r="N1739" s="4" t="str">
        <f>VLOOKUP($C1739,rosie!$B$7:$E$380,4,FALSE)</f>
        <v>f</v>
      </c>
      <c r="O1739" s="4">
        <f t="shared" si="121"/>
        <v>0.25449619059047712</v>
      </c>
      <c r="P1739" s="4">
        <f>VLOOKUP(A1739,RESULTS!$A:$M,13,FALSE)</f>
        <v>2</v>
      </c>
      <c r="Q1739" s="4">
        <v>2</v>
      </c>
      <c r="R1739" s="4" t="str">
        <f>IF(VLOOKUP(C1739,rosie!B:J,8,FALSE)=0,"x_x_x_x",VLOOKUP(C1739,rosie!B:J,8,FALSE))</f>
        <v>7_6_6_2023</v>
      </c>
    </row>
    <row r="1740" spans="1:18" x14ac:dyDescent="0.2">
      <c r="A1740" t="s">
        <v>250</v>
      </c>
      <c r="C1740">
        <f t="shared" si="119"/>
        <v>399</v>
      </c>
      <c r="D1740" t="str">
        <f t="shared" si="120"/>
        <v>399 (1)</v>
      </c>
      <c r="E1740">
        <v>5.4240000000000004</v>
      </c>
      <c r="F1740">
        <f t="shared" si="117"/>
        <v>5.42</v>
      </c>
      <c r="G1740">
        <f>IFERROR(VLOOKUP(F1740,'rt.comb'!$A:$B,2,FALSE),F1740)</f>
        <v>5.43</v>
      </c>
      <c r="H1740" t="str">
        <f>IFERROR(VLOOKUP(G1740,compounds!$A:$D,4,FALSE),"")</f>
        <v>hydroxymethylpentanone</v>
      </c>
      <c r="I1740">
        <v>105115073</v>
      </c>
      <c r="J1740" s="4">
        <f t="shared" si="118"/>
        <v>62262596</v>
      </c>
      <c r="K1740" s="4">
        <f>VLOOKUP($C1740,rosie!$B$7:$D$380,2,FALSE)</f>
        <v>17.38</v>
      </c>
      <c r="L1740" s="4">
        <f>VLOOKUP(C1740,rosie!$B$7:$F$66,5,FALSE)</f>
        <v>3.61</v>
      </c>
      <c r="M1740" s="4">
        <f>VLOOKUP($C1740,rosie!$B$7:$D$380,3,FALSE)</f>
        <v>1</v>
      </c>
      <c r="N1740" s="4" t="str">
        <f>VLOOKUP($C1740,rosie!$B$7:$E$380,4,FALSE)</f>
        <v>f</v>
      </c>
      <c r="O1740" s="4">
        <f t="shared" si="121"/>
        <v>1.4570661160643605</v>
      </c>
      <c r="P1740" s="4">
        <f>VLOOKUP(A1740,RESULTS!$A:$M,13,FALSE)</f>
        <v>2</v>
      </c>
      <c r="Q1740" s="4">
        <v>2</v>
      </c>
      <c r="R1740" s="4" t="str">
        <f>IF(VLOOKUP(C1740,rosie!B:J,8,FALSE)=0,"x_x_x_x",VLOOKUP(C1740,rosie!B:J,8,FALSE))</f>
        <v>7_6_6_2023</v>
      </c>
    </row>
    <row r="1741" spans="1:18" x14ac:dyDescent="0.2">
      <c r="A1741" t="s">
        <v>250</v>
      </c>
      <c r="C1741">
        <f t="shared" si="119"/>
        <v>399</v>
      </c>
      <c r="D1741" t="str">
        <f t="shared" si="120"/>
        <v>399 (1)</v>
      </c>
      <c r="E1741">
        <v>5.7590000000000003</v>
      </c>
      <c r="F1741">
        <f t="shared" si="117"/>
        <v>5.76</v>
      </c>
      <c r="G1741">
        <f>IFERROR(VLOOKUP(F1741,'rt.comb'!$A:$B,2,FALSE),F1741)</f>
        <v>5.76</v>
      </c>
      <c r="H1741" t="str">
        <f>IFERROR(VLOOKUP(G1741,compounds!$A:$D,4,FALSE),"")</f>
        <v>zhexenol</v>
      </c>
      <c r="I1741">
        <v>412107109</v>
      </c>
      <c r="J1741" s="4">
        <f t="shared" si="118"/>
        <v>62262596</v>
      </c>
      <c r="K1741" s="4">
        <f>VLOOKUP($C1741,rosie!$B$7:$D$380,2,FALSE)</f>
        <v>17.38</v>
      </c>
      <c r="L1741" s="4">
        <f>VLOOKUP(C1741,rosie!$B$7:$F$66,5,FALSE)</f>
        <v>3.61</v>
      </c>
      <c r="M1741" s="4">
        <f>VLOOKUP($C1741,rosie!$B$7:$D$380,3,FALSE)</f>
        <v>1</v>
      </c>
      <c r="N1741" s="4" t="str">
        <f>VLOOKUP($C1741,rosie!$B$7:$E$380,4,FALSE)</f>
        <v>f</v>
      </c>
      <c r="O1741" s="4">
        <f t="shared" si="121"/>
        <v>5.7124757427808861</v>
      </c>
      <c r="P1741" s="4">
        <f>VLOOKUP(A1741,RESULTS!$A:$M,13,FALSE)</f>
        <v>2</v>
      </c>
      <c r="Q1741" s="4">
        <v>2</v>
      </c>
      <c r="R1741" s="4" t="str">
        <f>IF(VLOOKUP(C1741,rosie!B:J,8,FALSE)=0,"x_x_x_x",VLOOKUP(C1741,rosie!B:J,8,FALSE))</f>
        <v>7_6_6_2023</v>
      </c>
    </row>
    <row r="1742" spans="1:18" x14ac:dyDescent="0.2">
      <c r="A1742" t="s">
        <v>250</v>
      </c>
      <c r="C1742">
        <f t="shared" si="119"/>
        <v>399</v>
      </c>
      <c r="D1742" t="str">
        <f t="shared" si="120"/>
        <v>399 (1)</v>
      </c>
      <c r="E1742">
        <v>6.1180000000000003</v>
      </c>
      <c r="F1742">
        <f t="shared" si="117"/>
        <v>6.12</v>
      </c>
      <c r="G1742">
        <f>IFERROR(VLOOKUP(F1742,'rt.comb'!$A:$B,2,FALSE),F1742)</f>
        <v>6.11</v>
      </c>
      <c r="H1742" t="str">
        <f>IFERROR(VLOOKUP(G1742,compounds!$A:$D,4,FALSE),"")</f>
        <v/>
      </c>
      <c r="I1742">
        <v>40956523</v>
      </c>
      <c r="J1742" s="4">
        <f t="shared" si="118"/>
        <v>62262596</v>
      </c>
      <c r="K1742" s="4">
        <f>VLOOKUP($C1742,rosie!$B$7:$D$380,2,FALSE)</f>
        <v>17.38</v>
      </c>
      <c r="L1742" s="4">
        <f>VLOOKUP(C1742,rosie!$B$7:$F$66,5,FALSE)</f>
        <v>3.61</v>
      </c>
      <c r="M1742" s="4">
        <f>VLOOKUP($C1742,rosie!$B$7:$D$380,3,FALSE)</f>
        <v>1</v>
      </c>
      <c r="N1742" s="4" t="str">
        <f>VLOOKUP($C1742,rosie!$B$7:$E$380,4,FALSE)</f>
        <v>f</v>
      </c>
      <c r="O1742" s="4">
        <f t="shared" si="121"/>
        <v>0.56772411598011874</v>
      </c>
      <c r="P1742" s="4">
        <f>VLOOKUP(A1742,RESULTS!$A:$M,13,FALSE)</f>
        <v>2</v>
      </c>
      <c r="Q1742" s="4">
        <v>2</v>
      </c>
      <c r="R1742" s="4" t="str">
        <f>IF(VLOOKUP(C1742,rosie!B:J,8,FALSE)=0,"x_x_x_x",VLOOKUP(C1742,rosie!B:J,8,FALSE))</f>
        <v>7_6_6_2023</v>
      </c>
    </row>
    <row r="1743" spans="1:18" x14ac:dyDescent="0.2">
      <c r="A1743" t="s">
        <v>250</v>
      </c>
      <c r="C1743">
        <f t="shared" si="119"/>
        <v>399</v>
      </c>
      <c r="D1743" t="str">
        <f t="shared" si="120"/>
        <v>399 (1)</v>
      </c>
      <c r="E1743">
        <v>7.5140000000000002</v>
      </c>
      <c r="F1743">
        <f t="shared" si="117"/>
        <v>7.51</v>
      </c>
      <c r="G1743">
        <f>IFERROR(VLOOKUP(F1743,'rt.comb'!$A:$B,2,FALSE),F1743)</f>
        <v>7.51</v>
      </c>
      <c r="H1743" t="str">
        <f>IFERROR(VLOOKUP(G1743,compounds!$A:$D,4,FALSE),"")</f>
        <v>cyclopentane</v>
      </c>
      <c r="I1743">
        <v>27312484</v>
      </c>
      <c r="J1743" s="4">
        <f t="shared" si="118"/>
        <v>62262596</v>
      </c>
      <c r="K1743" s="4">
        <f>VLOOKUP($C1743,rosie!$B$7:$D$380,2,FALSE)</f>
        <v>17.38</v>
      </c>
      <c r="L1743" s="4">
        <f>VLOOKUP(C1743,rosie!$B$7:$F$66,5,FALSE)</f>
        <v>3.61</v>
      </c>
      <c r="M1743" s="4">
        <f>VLOOKUP($C1743,rosie!$B$7:$D$380,3,FALSE)</f>
        <v>1</v>
      </c>
      <c r="N1743" s="4" t="str">
        <f>VLOOKUP($C1743,rosie!$B$7:$E$380,4,FALSE)</f>
        <v>f</v>
      </c>
      <c r="O1743" s="4">
        <f t="shared" si="121"/>
        <v>0.37859551295702371</v>
      </c>
      <c r="P1743" s="4">
        <f>VLOOKUP(A1743,RESULTS!$A:$M,13,FALSE)</f>
        <v>2</v>
      </c>
      <c r="Q1743" s="4">
        <v>2</v>
      </c>
      <c r="R1743" s="4" t="str">
        <f>IF(VLOOKUP(C1743,rosie!B:J,8,FALSE)=0,"x_x_x_x",VLOOKUP(C1743,rosie!B:J,8,FALSE))</f>
        <v>7_6_6_2023</v>
      </c>
    </row>
    <row r="1744" spans="1:18" x14ac:dyDescent="0.2">
      <c r="A1744" t="s">
        <v>250</v>
      </c>
      <c r="C1744">
        <f t="shared" si="119"/>
        <v>399</v>
      </c>
      <c r="D1744" t="str">
        <f t="shared" si="120"/>
        <v>399 (1)</v>
      </c>
      <c r="E1744">
        <v>7.8179999999999996</v>
      </c>
      <c r="F1744">
        <f t="shared" si="117"/>
        <v>7.82</v>
      </c>
      <c r="G1744">
        <f>IFERROR(VLOOKUP(F1744,'rt.comb'!$A:$B,2,FALSE),F1744)</f>
        <v>7.82</v>
      </c>
      <c r="H1744" t="str">
        <f>IFERROR(VLOOKUP(G1744,compounds!$A:$D,4,FALSE),"")</f>
        <v/>
      </c>
      <c r="I1744">
        <v>362103328</v>
      </c>
      <c r="J1744" s="4">
        <f t="shared" si="118"/>
        <v>62262596</v>
      </c>
      <c r="K1744" s="4">
        <f>VLOOKUP($C1744,rosie!$B$7:$D$380,2,FALSE)</f>
        <v>17.38</v>
      </c>
      <c r="L1744" s="4">
        <f>VLOOKUP(C1744,rosie!$B$7:$F$66,5,FALSE)</f>
        <v>3.61</v>
      </c>
      <c r="M1744" s="4">
        <f>VLOOKUP($C1744,rosie!$B$7:$D$380,3,FALSE)</f>
        <v>1</v>
      </c>
      <c r="N1744" s="4" t="str">
        <f>VLOOKUP($C1744,rosie!$B$7:$E$380,4,FALSE)</f>
        <v>f</v>
      </c>
      <c r="O1744" s="4">
        <f t="shared" si="121"/>
        <v>5.0193418953620403</v>
      </c>
      <c r="P1744" s="4">
        <f>VLOOKUP(A1744,RESULTS!$A:$M,13,FALSE)</f>
        <v>2</v>
      </c>
      <c r="Q1744" s="4">
        <v>2</v>
      </c>
      <c r="R1744" s="4" t="str">
        <f>IF(VLOOKUP(C1744,rosie!B:J,8,FALSE)=0,"x_x_x_x",VLOOKUP(C1744,rosie!B:J,8,FALSE))</f>
        <v>7_6_6_2023</v>
      </c>
    </row>
    <row r="1745" spans="1:18" x14ac:dyDescent="0.2">
      <c r="A1745" t="s">
        <v>250</v>
      </c>
      <c r="C1745">
        <f t="shared" si="119"/>
        <v>399</v>
      </c>
      <c r="D1745" t="str">
        <f t="shared" si="120"/>
        <v>399 (1)</v>
      </c>
      <c r="E1745">
        <v>8.0090000000000003</v>
      </c>
      <c r="F1745">
        <f t="shared" si="117"/>
        <v>8.01</v>
      </c>
      <c r="G1745">
        <f>IFERROR(VLOOKUP(F1745,'rt.comb'!$A:$B,2,FALSE),F1745)</f>
        <v>8.01</v>
      </c>
      <c r="H1745" t="str">
        <f>IFERROR(VLOOKUP(G1745,compounds!$A:$D,4,FALSE),"")</f>
        <v>apinene</v>
      </c>
      <c r="I1745">
        <v>475171479</v>
      </c>
      <c r="J1745" s="4">
        <f t="shared" si="118"/>
        <v>62262596</v>
      </c>
      <c r="K1745" s="4">
        <f>VLOOKUP($C1745,rosie!$B$7:$D$380,2,FALSE)</f>
        <v>17.38</v>
      </c>
      <c r="L1745" s="4">
        <f>VLOOKUP(C1745,rosie!$B$7:$F$66,5,FALSE)</f>
        <v>3.61</v>
      </c>
      <c r="M1745" s="4">
        <f>VLOOKUP($C1745,rosie!$B$7:$D$380,3,FALSE)</f>
        <v>1</v>
      </c>
      <c r="N1745" s="4" t="str">
        <f>VLOOKUP($C1745,rosie!$B$7:$E$380,4,FALSE)</f>
        <v>f</v>
      </c>
      <c r="O1745" s="4">
        <f t="shared" si="121"/>
        <v>6.5866506259391349</v>
      </c>
      <c r="P1745" s="4">
        <f>VLOOKUP(A1745,RESULTS!$A:$M,13,FALSE)</f>
        <v>2</v>
      </c>
      <c r="Q1745" s="4">
        <v>2</v>
      </c>
      <c r="R1745" s="4" t="str">
        <f>IF(VLOOKUP(C1745,rosie!B:J,8,FALSE)=0,"x_x_x_x",VLOOKUP(C1745,rosie!B:J,8,FALSE))</f>
        <v>7_6_6_2023</v>
      </c>
    </row>
    <row r="1746" spans="1:18" x14ac:dyDescent="0.2">
      <c r="A1746" t="s">
        <v>250</v>
      </c>
      <c r="C1746">
        <f t="shared" si="119"/>
        <v>399</v>
      </c>
      <c r="D1746" t="str">
        <f t="shared" si="120"/>
        <v>399 (1)</v>
      </c>
      <c r="E1746">
        <v>8.4710000000000001</v>
      </c>
      <c r="F1746">
        <f t="shared" si="117"/>
        <v>8.4700000000000006</v>
      </c>
      <c r="G1746">
        <f>IFERROR(VLOOKUP(F1746,'rt.comb'!$A:$B,2,FALSE),F1746)</f>
        <v>8.4700000000000006</v>
      </c>
      <c r="H1746" t="str">
        <f>IFERROR(VLOOKUP(G1746,compounds!$A:$D,4,FALSE),"")</f>
        <v/>
      </c>
      <c r="I1746">
        <v>41058410</v>
      </c>
      <c r="J1746" s="4">
        <f t="shared" si="118"/>
        <v>62262596</v>
      </c>
      <c r="K1746" s="4">
        <f>VLOOKUP($C1746,rosie!$B$7:$D$380,2,FALSE)</f>
        <v>17.38</v>
      </c>
      <c r="L1746" s="4">
        <f>VLOOKUP(C1746,rosie!$B$7:$F$66,5,FALSE)</f>
        <v>3.61</v>
      </c>
      <c r="M1746" s="4">
        <f>VLOOKUP($C1746,rosie!$B$7:$D$380,3,FALSE)</f>
        <v>1</v>
      </c>
      <c r="N1746" s="4" t="str">
        <f>VLOOKUP($C1746,rosie!$B$7:$E$380,4,FALSE)</f>
        <v>f</v>
      </c>
      <c r="O1746" s="4">
        <f t="shared" si="121"/>
        <v>0.56913643574673733</v>
      </c>
      <c r="P1746" s="4">
        <f>VLOOKUP(A1746,RESULTS!$A:$M,13,FALSE)</f>
        <v>2</v>
      </c>
      <c r="Q1746" s="4">
        <v>2</v>
      </c>
      <c r="R1746" s="4" t="str">
        <f>IF(VLOOKUP(C1746,rosie!B:J,8,FALSE)=0,"x_x_x_x",VLOOKUP(C1746,rosie!B:J,8,FALSE))</f>
        <v>7_6_6_2023</v>
      </c>
    </row>
    <row r="1747" spans="1:18" x14ac:dyDescent="0.2">
      <c r="A1747" t="s">
        <v>250</v>
      </c>
      <c r="C1747">
        <f t="shared" si="119"/>
        <v>399</v>
      </c>
      <c r="D1747" t="str">
        <f t="shared" si="120"/>
        <v>399 (1)</v>
      </c>
      <c r="E1747">
        <v>9.0570000000000004</v>
      </c>
      <c r="F1747">
        <f t="shared" si="117"/>
        <v>9.06</v>
      </c>
      <c r="G1747">
        <f>IFERROR(VLOOKUP(F1747,'rt.comb'!$A:$B,2,FALSE),F1747)</f>
        <v>9.06</v>
      </c>
      <c r="H1747" t="str">
        <f>IFERROR(VLOOKUP(G1747,compounds!$A:$D,4,FALSE),"")</f>
        <v/>
      </c>
      <c r="I1747">
        <v>91778399</v>
      </c>
      <c r="J1747" s="4">
        <f t="shared" si="118"/>
        <v>62262596</v>
      </c>
      <c r="K1747" s="4">
        <f>VLOOKUP($C1747,rosie!$B$7:$D$380,2,FALSE)</f>
        <v>17.38</v>
      </c>
      <c r="L1747" s="4">
        <f>VLOOKUP(C1747,rosie!$B$7:$F$66,5,FALSE)</f>
        <v>3.61</v>
      </c>
      <c r="M1747" s="4">
        <f>VLOOKUP($C1747,rosie!$B$7:$D$380,3,FALSE)</f>
        <v>1</v>
      </c>
      <c r="N1747" s="4" t="str">
        <f>VLOOKUP($C1747,rosie!$B$7:$E$380,4,FALSE)</f>
        <v>f</v>
      </c>
      <c r="O1747" s="4">
        <f t="shared" si="121"/>
        <v>1.2721980925564804</v>
      </c>
      <c r="P1747" s="4">
        <f>VLOOKUP(A1747,RESULTS!$A:$M,13,FALSE)</f>
        <v>2</v>
      </c>
      <c r="Q1747" s="4">
        <v>2</v>
      </c>
      <c r="R1747" s="4" t="str">
        <f>IF(VLOOKUP(C1747,rosie!B:J,8,FALSE)=0,"x_x_x_x",VLOOKUP(C1747,rosie!B:J,8,FALSE))</f>
        <v>7_6_6_2023</v>
      </c>
    </row>
    <row r="1748" spans="1:18" x14ac:dyDescent="0.2">
      <c r="A1748" t="s">
        <v>250</v>
      </c>
      <c r="C1748">
        <f t="shared" si="119"/>
        <v>399</v>
      </c>
      <c r="D1748" t="str">
        <f t="shared" si="120"/>
        <v>399 (1)</v>
      </c>
      <c r="E1748">
        <v>9.3079999999999998</v>
      </c>
      <c r="F1748">
        <f t="shared" si="117"/>
        <v>9.31</v>
      </c>
      <c r="G1748">
        <f>IFERROR(VLOOKUP(F1748,'rt.comb'!$A:$B,2,FALSE),F1748)</f>
        <v>9.31</v>
      </c>
      <c r="H1748" t="str">
        <f>IFERROR(VLOOKUP(G1748,compounds!$A:$D,4,FALSE),"")</f>
        <v/>
      </c>
      <c r="I1748">
        <v>556339357</v>
      </c>
      <c r="J1748" s="4">
        <f t="shared" si="118"/>
        <v>62262596</v>
      </c>
      <c r="K1748" s="4">
        <f>VLOOKUP($C1748,rosie!$B$7:$D$380,2,FALSE)</f>
        <v>17.38</v>
      </c>
      <c r="L1748" s="4">
        <f>VLOOKUP(C1748,rosie!$B$7:$F$66,5,FALSE)</f>
        <v>3.61</v>
      </c>
      <c r="M1748" s="4">
        <f>VLOOKUP($C1748,rosie!$B$7:$D$380,3,FALSE)</f>
        <v>1</v>
      </c>
      <c r="N1748" s="4" t="str">
        <f>VLOOKUP($C1748,rosie!$B$7:$E$380,4,FALSE)</f>
        <v>f</v>
      </c>
      <c r="O1748" s="4">
        <f t="shared" si="121"/>
        <v>7.7117696157403959</v>
      </c>
      <c r="P1748" s="4">
        <f>VLOOKUP(A1748,RESULTS!$A:$M,13,FALSE)</f>
        <v>2</v>
      </c>
      <c r="Q1748" s="4">
        <v>2</v>
      </c>
      <c r="R1748" s="4" t="str">
        <f>IF(VLOOKUP(C1748,rosie!B:J,8,FALSE)=0,"x_x_x_x",VLOOKUP(C1748,rosie!B:J,8,FALSE))</f>
        <v>7_6_6_2023</v>
      </c>
    </row>
    <row r="1749" spans="1:18" x14ac:dyDescent="0.2">
      <c r="A1749" t="s">
        <v>250</v>
      </c>
      <c r="C1749">
        <f t="shared" si="119"/>
        <v>399</v>
      </c>
      <c r="D1749" t="str">
        <f t="shared" si="120"/>
        <v>399 (1)</v>
      </c>
      <c r="E1749">
        <v>9.5459999999999994</v>
      </c>
      <c r="F1749">
        <f t="shared" ref="F1749:F1812" si="122">ROUND(E1749,2)</f>
        <v>9.5500000000000007</v>
      </c>
      <c r="G1749">
        <f>IFERROR(VLOOKUP(F1749,'rt.comb'!$A:$B,2,FALSE),F1749)</f>
        <v>9.5500000000000007</v>
      </c>
      <c r="H1749" t="str">
        <f>IFERROR(VLOOKUP(G1749,compounds!$A:$D,4,FALSE),"")</f>
        <v/>
      </c>
      <c r="I1749">
        <v>52005045</v>
      </c>
      <c r="J1749" s="4">
        <f t="shared" si="118"/>
        <v>62262596</v>
      </c>
      <c r="K1749" s="4">
        <f>VLOOKUP($C1749,rosie!$B$7:$D$380,2,FALSE)</f>
        <v>17.38</v>
      </c>
      <c r="L1749" s="4">
        <f>VLOOKUP(C1749,rosie!$B$7:$F$66,5,FALSE)</f>
        <v>3.61</v>
      </c>
      <c r="M1749" s="4">
        <f>VLOOKUP($C1749,rosie!$B$7:$D$380,3,FALSE)</f>
        <v>1</v>
      </c>
      <c r="N1749" s="4" t="str">
        <f>VLOOKUP($C1749,rosie!$B$7:$E$380,4,FALSE)</f>
        <v>f</v>
      </c>
      <c r="O1749" s="4">
        <f t="shared" si="121"/>
        <v>0.72087462598158769</v>
      </c>
      <c r="P1749" s="4">
        <f>VLOOKUP(A1749,RESULTS!$A:$M,13,FALSE)</f>
        <v>2</v>
      </c>
      <c r="Q1749" s="4">
        <v>2</v>
      </c>
      <c r="R1749" s="4" t="str">
        <f>IF(VLOOKUP(C1749,rosie!B:J,8,FALSE)=0,"x_x_x_x",VLOOKUP(C1749,rosie!B:J,8,FALSE))</f>
        <v>7_6_6_2023</v>
      </c>
    </row>
    <row r="1750" spans="1:18" x14ac:dyDescent="0.2">
      <c r="A1750" t="s">
        <v>250</v>
      </c>
      <c r="C1750">
        <f t="shared" si="119"/>
        <v>399</v>
      </c>
      <c r="D1750" t="str">
        <f t="shared" si="120"/>
        <v>399 (1)</v>
      </c>
      <c r="E1750">
        <v>9.9550000000000001</v>
      </c>
      <c r="F1750">
        <f t="shared" si="122"/>
        <v>9.9600000000000009</v>
      </c>
      <c r="G1750">
        <f>IFERROR(VLOOKUP(F1750,'rt.comb'!$A:$B,2,FALSE),F1750)</f>
        <v>9.9600000000000009</v>
      </c>
      <c r="H1750" t="str">
        <f>IFERROR(VLOOKUP(G1750,compounds!$A:$D,4,FALSE),"")</f>
        <v/>
      </c>
      <c r="I1750">
        <v>4126460023</v>
      </c>
      <c r="J1750" s="4">
        <f t="shared" si="118"/>
        <v>62262596</v>
      </c>
      <c r="K1750" s="4">
        <f>VLOOKUP($C1750,rosie!$B$7:$D$380,2,FALSE)</f>
        <v>17.38</v>
      </c>
      <c r="L1750" s="4">
        <f>VLOOKUP(C1750,rosie!$B$7:$F$66,5,FALSE)</f>
        <v>3.61</v>
      </c>
      <c r="M1750" s="4">
        <f>VLOOKUP($C1750,rosie!$B$7:$D$380,3,FALSE)</f>
        <v>1</v>
      </c>
      <c r="N1750" s="4" t="str">
        <f>VLOOKUP($C1750,rosie!$B$7:$E$380,4,FALSE)</f>
        <v>f</v>
      </c>
      <c r="O1750" s="4">
        <f t="shared" si="121"/>
        <v>57.199456816316555</v>
      </c>
      <c r="P1750" s="4">
        <f>VLOOKUP(A1750,RESULTS!$A:$M,13,FALSE)</f>
        <v>2</v>
      </c>
      <c r="Q1750" s="4">
        <v>2</v>
      </c>
      <c r="R1750" s="4" t="str">
        <f>IF(VLOOKUP(C1750,rosie!B:J,8,FALSE)=0,"x_x_x_x",VLOOKUP(C1750,rosie!B:J,8,FALSE))</f>
        <v>7_6_6_2023</v>
      </c>
    </row>
    <row r="1751" spans="1:18" x14ac:dyDescent="0.2">
      <c r="A1751" t="s">
        <v>250</v>
      </c>
      <c r="C1751">
        <f t="shared" si="119"/>
        <v>399</v>
      </c>
      <c r="D1751" t="str">
        <f t="shared" si="120"/>
        <v>399 (1)</v>
      </c>
      <c r="E1751">
        <v>10.388</v>
      </c>
      <c r="F1751">
        <f t="shared" si="122"/>
        <v>10.39</v>
      </c>
      <c r="G1751">
        <f>IFERROR(VLOOKUP(F1751,'rt.comb'!$A:$B,2,FALSE),F1751)</f>
        <v>10.39</v>
      </c>
      <c r="H1751" t="str">
        <f>IFERROR(VLOOKUP(G1751,compounds!$A:$D,4,FALSE),"")</f>
        <v/>
      </c>
      <c r="I1751">
        <v>394718864</v>
      </c>
      <c r="J1751" s="4">
        <f t="shared" si="118"/>
        <v>62262596</v>
      </c>
      <c r="K1751" s="4">
        <f>VLOOKUP($C1751,rosie!$B$7:$D$380,2,FALSE)</f>
        <v>17.38</v>
      </c>
      <c r="L1751" s="4">
        <f>VLOOKUP(C1751,rosie!$B$7:$F$66,5,FALSE)</f>
        <v>3.61</v>
      </c>
      <c r="M1751" s="4">
        <f>VLOOKUP($C1751,rosie!$B$7:$D$380,3,FALSE)</f>
        <v>1</v>
      </c>
      <c r="N1751" s="4" t="str">
        <f>VLOOKUP($C1751,rosie!$B$7:$E$380,4,FALSE)</f>
        <v>f</v>
      </c>
      <c r="O1751" s="4">
        <f t="shared" si="121"/>
        <v>5.4714463462896186</v>
      </c>
      <c r="P1751" s="4">
        <f>VLOOKUP(A1751,RESULTS!$A:$M,13,FALSE)</f>
        <v>2</v>
      </c>
      <c r="Q1751" s="4">
        <v>2</v>
      </c>
      <c r="R1751" s="4" t="str">
        <f>IF(VLOOKUP(C1751,rosie!B:J,8,FALSE)=0,"x_x_x_x",VLOOKUP(C1751,rosie!B:J,8,FALSE))</f>
        <v>7_6_6_2023</v>
      </c>
    </row>
    <row r="1752" spans="1:18" x14ac:dyDescent="0.2">
      <c r="A1752" t="s">
        <v>250</v>
      </c>
      <c r="C1752">
        <f t="shared" si="119"/>
        <v>399</v>
      </c>
      <c r="D1752" t="str">
        <f t="shared" si="120"/>
        <v>399 (1)</v>
      </c>
      <c r="E1752">
        <v>10.494</v>
      </c>
      <c r="F1752">
        <f t="shared" si="122"/>
        <v>10.49</v>
      </c>
      <c r="G1752">
        <f>IFERROR(VLOOKUP(F1752,'rt.comb'!$A:$B,2,FALSE),F1752)</f>
        <v>10.48</v>
      </c>
      <c r="H1752" t="str">
        <f>IFERROR(VLOOKUP(G1752,compounds!$A:$D,4,FALSE),"")</f>
        <v>z3hex</v>
      </c>
      <c r="I1752">
        <v>225182937</v>
      </c>
      <c r="J1752" s="4">
        <f t="shared" si="118"/>
        <v>62262596</v>
      </c>
      <c r="K1752" s="4">
        <f>VLOOKUP($C1752,rosie!$B$7:$D$380,2,FALSE)</f>
        <v>17.38</v>
      </c>
      <c r="L1752" s="4">
        <f>VLOOKUP(C1752,rosie!$B$7:$F$66,5,FALSE)</f>
        <v>3.61</v>
      </c>
      <c r="M1752" s="4">
        <f>VLOOKUP($C1752,rosie!$B$7:$D$380,3,FALSE)</f>
        <v>1</v>
      </c>
      <c r="N1752" s="4" t="str">
        <f>VLOOKUP($C1752,rosie!$B$7:$E$380,4,FALSE)</f>
        <v>f</v>
      </c>
      <c r="O1752" s="4">
        <f t="shared" si="121"/>
        <v>3.1214022694780947</v>
      </c>
      <c r="P1752" s="4">
        <f>VLOOKUP(A1752,RESULTS!$A:$M,13,FALSE)</f>
        <v>2</v>
      </c>
      <c r="Q1752" s="4">
        <v>2</v>
      </c>
      <c r="R1752" s="4" t="str">
        <f>IF(VLOOKUP(C1752,rosie!B:J,8,FALSE)=0,"x_x_x_x",VLOOKUP(C1752,rosie!B:J,8,FALSE))</f>
        <v>7_6_6_2023</v>
      </c>
    </row>
    <row r="1753" spans="1:18" x14ac:dyDescent="0.2">
      <c r="A1753" t="s">
        <v>250</v>
      </c>
      <c r="C1753">
        <f t="shared" si="119"/>
        <v>399</v>
      </c>
      <c r="D1753" t="str">
        <f t="shared" si="120"/>
        <v>399 (1)</v>
      </c>
      <c r="E1753">
        <v>10.768000000000001</v>
      </c>
      <c r="F1753">
        <f t="shared" si="122"/>
        <v>10.77</v>
      </c>
      <c r="G1753">
        <f>IFERROR(VLOOKUP(F1753,'rt.comb'!$A:$B,2,FALSE),F1753)</f>
        <v>10.77</v>
      </c>
      <c r="H1753" t="str">
        <f>IFERROR(VLOOKUP(G1753,compounds!$A:$D,4,FALSE),"")</f>
        <v/>
      </c>
      <c r="I1753">
        <v>70627851</v>
      </c>
      <c r="J1753" s="4">
        <f t="shared" si="118"/>
        <v>62262596</v>
      </c>
      <c r="K1753" s="4">
        <f>VLOOKUP($C1753,rosie!$B$7:$D$380,2,FALSE)</f>
        <v>17.38</v>
      </c>
      <c r="L1753" s="4">
        <f>VLOOKUP(C1753,rosie!$B$7:$F$66,5,FALSE)</f>
        <v>3.61</v>
      </c>
      <c r="M1753" s="4">
        <f>VLOOKUP($C1753,rosie!$B$7:$D$380,3,FALSE)</f>
        <v>1</v>
      </c>
      <c r="N1753" s="4" t="str">
        <f>VLOOKUP($C1753,rosie!$B$7:$E$380,4,FALSE)</f>
        <v>f</v>
      </c>
      <c r="O1753" s="4">
        <f t="shared" si="121"/>
        <v>0.979017048701877</v>
      </c>
      <c r="P1753" s="4">
        <f>VLOOKUP(A1753,RESULTS!$A:$M,13,FALSE)</f>
        <v>2</v>
      </c>
      <c r="Q1753" s="4">
        <v>2</v>
      </c>
      <c r="R1753" s="4" t="str">
        <f>IF(VLOOKUP(C1753,rosie!B:J,8,FALSE)=0,"x_x_x_x",VLOOKUP(C1753,rosie!B:J,8,FALSE))</f>
        <v>7_6_6_2023</v>
      </c>
    </row>
    <row r="1754" spans="1:18" x14ac:dyDescent="0.2">
      <c r="A1754" t="s">
        <v>250</v>
      </c>
      <c r="C1754">
        <f t="shared" si="119"/>
        <v>399</v>
      </c>
      <c r="D1754" t="str">
        <f t="shared" si="120"/>
        <v>399 (1)</v>
      </c>
      <c r="E1754">
        <v>11.284000000000001</v>
      </c>
      <c r="F1754">
        <f t="shared" si="122"/>
        <v>11.28</v>
      </c>
      <c r="G1754">
        <f>IFERROR(VLOOKUP(F1754,'rt.comb'!$A:$B,2,FALSE),F1754)</f>
        <v>11.28</v>
      </c>
      <c r="H1754" t="str">
        <f>IFERROR(VLOOKUP(G1754,compounds!$A:$D,4,FALSE),"")</f>
        <v/>
      </c>
      <c r="I1754">
        <v>11561513597</v>
      </c>
      <c r="J1754" s="4">
        <f t="shared" si="118"/>
        <v>62262596</v>
      </c>
      <c r="K1754" s="4">
        <f>VLOOKUP($C1754,rosie!$B$7:$D$380,2,FALSE)</f>
        <v>17.38</v>
      </c>
      <c r="L1754" s="4">
        <f>VLOOKUP(C1754,rosie!$B$7:$F$66,5,FALSE)</f>
        <v>3.61</v>
      </c>
      <c r="M1754" s="4">
        <f>VLOOKUP($C1754,rosie!$B$7:$D$380,3,FALSE)</f>
        <v>1</v>
      </c>
      <c r="N1754" s="4" t="str">
        <f>VLOOKUP($C1754,rosie!$B$7:$E$380,4,FALSE)</f>
        <v>f</v>
      </c>
      <c r="O1754" s="4">
        <f t="shared" si="121"/>
        <v>160.26140906172498</v>
      </c>
      <c r="P1754" s="4">
        <f>VLOOKUP(A1754,RESULTS!$A:$M,13,FALSE)</f>
        <v>2</v>
      </c>
      <c r="Q1754" s="4">
        <v>2</v>
      </c>
      <c r="R1754" s="4" t="str">
        <f>IF(VLOOKUP(C1754,rosie!B:J,8,FALSE)=0,"x_x_x_x",VLOOKUP(C1754,rosie!B:J,8,FALSE))</f>
        <v>7_6_6_2023</v>
      </c>
    </row>
    <row r="1755" spans="1:18" x14ac:dyDescent="0.2">
      <c r="A1755" t="s">
        <v>250</v>
      </c>
      <c r="C1755">
        <f t="shared" si="119"/>
        <v>399</v>
      </c>
      <c r="D1755" t="str">
        <f t="shared" si="120"/>
        <v>399 (1)</v>
      </c>
      <c r="E1755">
        <v>11.45</v>
      </c>
      <c r="F1755">
        <f t="shared" si="122"/>
        <v>11.45</v>
      </c>
      <c r="G1755">
        <f>IFERROR(VLOOKUP(F1755,'rt.comb'!$A:$B,2,FALSE),F1755)</f>
        <v>11.45</v>
      </c>
      <c r="H1755" t="str">
        <f>IFERROR(VLOOKUP(G1755,compounds!$A:$D,4,FALSE),"")</f>
        <v/>
      </c>
      <c r="I1755">
        <v>159721116</v>
      </c>
      <c r="J1755" s="4">
        <f t="shared" si="118"/>
        <v>62262596</v>
      </c>
      <c r="K1755" s="4">
        <f>VLOOKUP($C1755,rosie!$B$7:$D$380,2,FALSE)</f>
        <v>17.38</v>
      </c>
      <c r="L1755" s="4">
        <f>VLOOKUP(C1755,rosie!$B$7:$F$66,5,FALSE)</f>
        <v>3.61</v>
      </c>
      <c r="M1755" s="4">
        <f>VLOOKUP($C1755,rosie!$B$7:$D$380,3,FALSE)</f>
        <v>1</v>
      </c>
      <c r="N1755" s="4" t="str">
        <f>VLOOKUP($C1755,rosie!$B$7:$E$380,4,FALSE)</f>
        <v>f</v>
      </c>
      <c r="O1755" s="4">
        <f t="shared" si="121"/>
        <v>2.2139948106546545</v>
      </c>
      <c r="P1755" s="4">
        <f>VLOOKUP(A1755,RESULTS!$A:$M,13,FALSE)</f>
        <v>2</v>
      </c>
      <c r="Q1755" s="4">
        <v>2</v>
      </c>
      <c r="R1755" s="4" t="str">
        <f>IF(VLOOKUP(C1755,rosie!B:J,8,FALSE)=0,"x_x_x_x",VLOOKUP(C1755,rosie!B:J,8,FALSE))</f>
        <v>7_6_6_2023</v>
      </c>
    </row>
    <row r="1756" spans="1:18" x14ac:dyDescent="0.2">
      <c r="A1756" t="s">
        <v>250</v>
      </c>
      <c r="C1756">
        <f t="shared" si="119"/>
        <v>399</v>
      </c>
      <c r="D1756" t="str">
        <f t="shared" si="120"/>
        <v>399 (1)</v>
      </c>
      <c r="E1756">
        <v>11.773</v>
      </c>
      <c r="F1756">
        <f t="shared" si="122"/>
        <v>11.77</v>
      </c>
      <c r="G1756">
        <f>IFERROR(VLOOKUP(F1756,'rt.comb'!$A:$B,2,FALSE),F1756)</f>
        <v>11.76</v>
      </c>
      <c r="H1756" t="str">
        <f>IFERROR(VLOOKUP(G1756,compounds!$A:$D,4,FALSE),"")</f>
        <v>bocimene</v>
      </c>
      <c r="I1756">
        <v>780255613</v>
      </c>
      <c r="J1756" s="4">
        <f t="shared" si="118"/>
        <v>62262596</v>
      </c>
      <c r="K1756" s="4">
        <f>VLOOKUP($C1756,rosie!$B$7:$D$380,2,FALSE)</f>
        <v>17.38</v>
      </c>
      <c r="L1756" s="4">
        <f>VLOOKUP(C1756,rosie!$B$7:$F$66,5,FALSE)</f>
        <v>3.61</v>
      </c>
      <c r="M1756" s="4">
        <f>VLOOKUP($C1756,rosie!$B$7:$D$380,3,FALSE)</f>
        <v>1</v>
      </c>
      <c r="N1756" s="4" t="str">
        <f>VLOOKUP($C1756,rosie!$B$7:$E$380,4,FALSE)</f>
        <v>f</v>
      </c>
      <c r="O1756" s="4">
        <f t="shared" si="121"/>
        <v>10.815613623474597</v>
      </c>
      <c r="P1756" s="4">
        <f>VLOOKUP(A1756,RESULTS!$A:$M,13,FALSE)</f>
        <v>2</v>
      </c>
      <c r="Q1756" s="4">
        <v>2</v>
      </c>
      <c r="R1756" s="4" t="str">
        <f>IF(VLOOKUP(C1756,rosie!B:J,8,FALSE)=0,"x_x_x_x",VLOOKUP(C1756,rosie!B:J,8,FALSE))</f>
        <v>7_6_6_2023</v>
      </c>
    </row>
    <row r="1757" spans="1:18" x14ac:dyDescent="0.2">
      <c r="A1757" t="s">
        <v>250</v>
      </c>
      <c r="C1757">
        <f t="shared" si="119"/>
        <v>399</v>
      </c>
      <c r="D1757" t="str">
        <f t="shared" si="120"/>
        <v>399 (1)</v>
      </c>
      <c r="E1757">
        <v>12.077</v>
      </c>
      <c r="F1757">
        <f t="shared" si="122"/>
        <v>12.08</v>
      </c>
      <c r="G1757">
        <f>IFERROR(VLOOKUP(F1757,'rt.comb'!$A:$B,2,FALSE),F1757)</f>
        <v>12.08</v>
      </c>
      <c r="H1757" t="str">
        <f>IFERROR(VLOOKUP(G1757,compounds!$A:$D,4,FALSE),"")</f>
        <v/>
      </c>
      <c r="I1757">
        <v>107692493</v>
      </c>
      <c r="J1757" s="4">
        <f t="shared" si="118"/>
        <v>62262596</v>
      </c>
      <c r="K1757" s="4">
        <f>VLOOKUP($C1757,rosie!$B$7:$D$380,2,FALSE)</f>
        <v>17.38</v>
      </c>
      <c r="L1757" s="4">
        <f>VLOOKUP(C1757,rosie!$B$7:$F$66,5,FALSE)</f>
        <v>3.61</v>
      </c>
      <c r="M1757" s="4">
        <f>VLOOKUP($C1757,rosie!$B$7:$D$380,3,FALSE)</f>
        <v>1</v>
      </c>
      <c r="N1757" s="4" t="str">
        <f>VLOOKUP($C1757,rosie!$B$7:$E$380,4,FALSE)</f>
        <v>f</v>
      </c>
      <c r="O1757" s="4">
        <f t="shared" si="121"/>
        <v>1.4927933551908235</v>
      </c>
      <c r="P1757" s="4">
        <f>VLOOKUP(A1757,RESULTS!$A:$M,13,FALSE)</f>
        <v>2</v>
      </c>
      <c r="Q1757" s="4">
        <v>2</v>
      </c>
      <c r="R1757" s="4" t="str">
        <f>IF(VLOOKUP(C1757,rosie!B:J,8,FALSE)=0,"x_x_x_x",VLOOKUP(C1757,rosie!B:J,8,FALSE))</f>
        <v>7_6_6_2023</v>
      </c>
    </row>
    <row r="1758" spans="1:18" x14ac:dyDescent="0.2">
      <c r="A1758" t="s">
        <v>250</v>
      </c>
      <c r="C1758">
        <f t="shared" si="119"/>
        <v>399</v>
      </c>
      <c r="D1758" t="str">
        <f t="shared" si="120"/>
        <v>399 (1)</v>
      </c>
      <c r="E1758">
        <v>13.000999999999999</v>
      </c>
      <c r="F1758">
        <f t="shared" si="122"/>
        <v>13</v>
      </c>
      <c r="G1758">
        <f>IFERROR(VLOOKUP(F1758,'rt.comb'!$A:$B,2,FALSE),F1758)</f>
        <v>13</v>
      </c>
      <c r="H1758" t="str">
        <f>IFERROR(VLOOKUP(G1758,compounds!$A:$D,4,FALSE),"")</f>
        <v/>
      </c>
      <c r="I1758">
        <v>336715086</v>
      </c>
      <c r="J1758" s="4">
        <f t="shared" si="118"/>
        <v>62262596</v>
      </c>
      <c r="K1758" s="4">
        <f>VLOOKUP($C1758,rosie!$B$7:$D$380,2,FALSE)</f>
        <v>17.38</v>
      </c>
      <c r="L1758" s="4">
        <f>VLOOKUP(C1758,rosie!$B$7:$F$66,5,FALSE)</f>
        <v>3.61</v>
      </c>
      <c r="M1758" s="4">
        <f>VLOOKUP($C1758,rosie!$B$7:$D$380,3,FALSE)</f>
        <v>1</v>
      </c>
      <c r="N1758" s="4" t="str">
        <f>VLOOKUP($C1758,rosie!$B$7:$E$380,4,FALSE)</f>
        <v>f</v>
      </c>
      <c r="O1758" s="4">
        <f t="shared" si="121"/>
        <v>4.6674195105995606</v>
      </c>
      <c r="P1758" s="4">
        <f>VLOOKUP(A1758,RESULTS!$A:$M,13,FALSE)</f>
        <v>2</v>
      </c>
      <c r="Q1758" s="4">
        <v>2</v>
      </c>
      <c r="R1758" s="4" t="str">
        <f>IF(VLOOKUP(C1758,rosie!B:J,8,FALSE)=0,"x_x_x_x",VLOOKUP(C1758,rosie!B:J,8,FALSE))</f>
        <v>7_6_6_2023</v>
      </c>
    </row>
    <row r="1759" spans="1:18" x14ac:dyDescent="0.2">
      <c r="A1759" t="s">
        <v>250</v>
      </c>
      <c r="C1759">
        <f t="shared" si="119"/>
        <v>399</v>
      </c>
      <c r="D1759" t="str">
        <f t="shared" si="120"/>
        <v>399 (1)</v>
      </c>
      <c r="E1759">
        <v>13.176</v>
      </c>
      <c r="F1759">
        <f t="shared" si="122"/>
        <v>13.18</v>
      </c>
      <c r="G1759">
        <f>IFERROR(VLOOKUP(F1759,'rt.comb'!$A:$B,2,FALSE),F1759)</f>
        <v>13.18</v>
      </c>
      <c r="H1759" t="str">
        <f>IFERROR(VLOOKUP(G1759,compounds!$A:$D,4,FALSE),"")</f>
        <v/>
      </c>
      <c r="I1759">
        <v>19310580</v>
      </c>
      <c r="J1759" s="4">
        <f t="shared" si="118"/>
        <v>62262596</v>
      </c>
      <c r="K1759" s="4">
        <f>VLOOKUP($C1759,rosie!$B$7:$D$380,2,FALSE)</f>
        <v>17.38</v>
      </c>
      <c r="L1759" s="4">
        <f>VLOOKUP(C1759,rosie!$B$7:$F$66,5,FALSE)</f>
        <v>3.61</v>
      </c>
      <c r="M1759" s="4">
        <f>VLOOKUP($C1759,rosie!$B$7:$D$380,3,FALSE)</f>
        <v>1</v>
      </c>
      <c r="N1759" s="4" t="str">
        <f>VLOOKUP($C1759,rosie!$B$7:$E$380,4,FALSE)</f>
        <v>f</v>
      </c>
      <c r="O1759" s="4">
        <f t="shared" si="121"/>
        <v>0.26767609055982028</v>
      </c>
      <c r="P1759" s="4">
        <f>VLOOKUP(A1759,RESULTS!$A:$M,13,FALSE)</f>
        <v>2</v>
      </c>
      <c r="Q1759" s="4">
        <v>2</v>
      </c>
      <c r="R1759" s="4" t="str">
        <f>IF(VLOOKUP(C1759,rosie!B:J,8,FALSE)=0,"x_x_x_x",VLOOKUP(C1759,rosie!B:J,8,FALSE))</f>
        <v>7_6_6_2023</v>
      </c>
    </row>
    <row r="1760" spans="1:18" x14ac:dyDescent="0.2">
      <c r="A1760" t="s">
        <v>250</v>
      </c>
      <c r="C1760">
        <f t="shared" si="119"/>
        <v>399</v>
      </c>
      <c r="D1760" t="str">
        <f t="shared" si="120"/>
        <v>399 (1)</v>
      </c>
      <c r="E1760">
        <v>13.28</v>
      </c>
      <c r="F1760">
        <f t="shared" si="122"/>
        <v>13.28</v>
      </c>
      <c r="G1760">
        <f>IFERROR(VLOOKUP(F1760,'rt.comb'!$A:$B,2,FALSE),F1760)</f>
        <v>13.28</v>
      </c>
      <c r="H1760" t="str">
        <f>IFERROR(VLOOKUP(G1760,compounds!$A:$D,4,FALSE),"")</f>
        <v/>
      </c>
      <c r="I1760">
        <v>87981516</v>
      </c>
      <c r="J1760" s="4">
        <f t="shared" si="118"/>
        <v>62262596</v>
      </c>
      <c r="K1760" s="4">
        <f>VLOOKUP($C1760,rosie!$B$7:$D$380,2,FALSE)</f>
        <v>17.38</v>
      </c>
      <c r="L1760" s="4">
        <f>VLOOKUP(C1760,rosie!$B$7:$F$66,5,FALSE)</f>
        <v>3.61</v>
      </c>
      <c r="M1760" s="4">
        <f>VLOOKUP($C1760,rosie!$B$7:$D$380,3,FALSE)</f>
        <v>1</v>
      </c>
      <c r="N1760" s="4" t="str">
        <f>VLOOKUP($C1760,rosie!$B$7:$E$380,4,FALSE)</f>
        <v>f</v>
      </c>
      <c r="O1760" s="4">
        <f t="shared" si="121"/>
        <v>1.2195671100715915</v>
      </c>
      <c r="P1760" s="4">
        <f>VLOOKUP(A1760,RESULTS!$A:$M,13,FALSE)</f>
        <v>2</v>
      </c>
      <c r="Q1760" s="4">
        <v>2</v>
      </c>
      <c r="R1760" s="4" t="str">
        <f>IF(VLOOKUP(C1760,rosie!B:J,8,FALSE)=0,"x_x_x_x",VLOOKUP(C1760,rosie!B:J,8,FALSE))</f>
        <v>7_6_6_2023</v>
      </c>
    </row>
    <row r="1761" spans="1:18" x14ac:dyDescent="0.2">
      <c r="A1761" t="s">
        <v>250</v>
      </c>
      <c r="C1761">
        <f t="shared" si="119"/>
        <v>399</v>
      </c>
      <c r="D1761" t="str">
        <f t="shared" si="120"/>
        <v>399 (1)</v>
      </c>
      <c r="E1761">
        <v>13.372999999999999</v>
      </c>
      <c r="F1761">
        <f t="shared" si="122"/>
        <v>13.37</v>
      </c>
      <c r="G1761">
        <f>IFERROR(VLOOKUP(F1761,'rt.comb'!$A:$B,2,FALSE),F1761)</f>
        <v>13.37</v>
      </c>
      <c r="H1761" t="str">
        <f>IFERROR(VLOOKUP(G1761,compounds!$A:$D,4,FALSE),"")</f>
        <v/>
      </c>
      <c r="I1761">
        <v>21677633</v>
      </c>
      <c r="J1761" s="4">
        <f t="shared" si="118"/>
        <v>62262596</v>
      </c>
      <c r="K1761" s="4">
        <f>VLOOKUP($C1761,rosie!$B$7:$D$380,2,FALSE)</f>
        <v>17.38</v>
      </c>
      <c r="L1761" s="4">
        <f>VLOOKUP(C1761,rosie!$B$7:$F$66,5,FALSE)</f>
        <v>3.61</v>
      </c>
      <c r="M1761" s="4">
        <f>VLOOKUP($C1761,rosie!$B$7:$D$380,3,FALSE)</f>
        <v>1</v>
      </c>
      <c r="N1761" s="4" t="str">
        <f>VLOOKUP($C1761,rosie!$B$7:$E$380,4,FALSE)</f>
        <v>f</v>
      </c>
      <c r="O1761" s="4">
        <f t="shared" si="121"/>
        <v>0.30048730043481597</v>
      </c>
      <c r="P1761" s="4">
        <f>VLOOKUP(A1761,RESULTS!$A:$M,13,FALSE)</f>
        <v>2</v>
      </c>
      <c r="Q1761" s="4">
        <v>2</v>
      </c>
      <c r="R1761" s="4" t="str">
        <f>IF(VLOOKUP(C1761,rosie!B:J,8,FALSE)=0,"x_x_x_x",VLOOKUP(C1761,rosie!B:J,8,FALSE))</f>
        <v>7_6_6_2023</v>
      </c>
    </row>
    <row r="1762" spans="1:18" x14ac:dyDescent="0.2">
      <c r="A1762" t="s">
        <v>250</v>
      </c>
      <c r="C1762">
        <f t="shared" si="119"/>
        <v>399</v>
      </c>
      <c r="D1762" t="str">
        <f t="shared" si="120"/>
        <v>399 (1)</v>
      </c>
      <c r="E1762">
        <v>13.444000000000001</v>
      </c>
      <c r="F1762">
        <f t="shared" si="122"/>
        <v>13.44</v>
      </c>
      <c r="G1762">
        <f>IFERROR(VLOOKUP(F1762,'rt.comb'!$A:$B,2,FALSE),F1762)</f>
        <v>13.44</v>
      </c>
      <c r="H1762" t="str">
        <f>IFERROR(VLOOKUP(G1762,compounds!$A:$D,4,FALSE),"")</f>
        <v/>
      </c>
      <c r="I1762">
        <v>57750320</v>
      </c>
      <c r="J1762" s="4">
        <f t="shared" si="118"/>
        <v>62262596</v>
      </c>
      <c r="K1762" s="4">
        <f>VLOOKUP($C1762,rosie!$B$7:$D$380,2,FALSE)</f>
        <v>17.38</v>
      </c>
      <c r="L1762" s="4">
        <f>VLOOKUP(C1762,rosie!$B$7:$F$66,5,FALSE)</f>
        <v>3.61</v>
      </c>
      <c r="M1762" s="4">
        <f>VLOOKUP($C1762,rosie!$B$7:$D$380,3,FALSE)</f>
        <v>1</v>
      </c>
      <c r="N1762" s="4" t="str">
        <f>VLOOKUP($C1762,rosie!$B$7:$E$380,4,FALSE)</f>
        <v>f</v>
      </c>
      <c r="O1762" s="4">
        <f t="shared" si="121"/>
        <v>0.8005134949948991</v>
      </c>
      <c r="P1762" s="4">
        <f>VLOOKUP(A1762,RESULTS!$A:$M,13,FALSE)</f>
        <v>2</v>
      </c>
      <c r="Q1762" s="4">
        <v>2</v>
      </c>
      <c r="R1762" s="4" t="str">
        <f>IF(VLOOKUP(C1762,rosie!B:J,8,FALSE)=0,"x_x_x_x",VLOOKUP(C1762,rosie!B:J,8,FALSE))</f>
        <v>7_6_6_2023</v>
      </c>
    </row>
    <row r="1763" spans="1:18" x14ac:dyDescent="0.2">
      <c r="A1763" t="s">
        <v>250</v>
      </c>
      <c r="C1763">
        <f t="shared" si="119"/>
        <v>399</v>
      </c>
      <c r="D1763" t="str">
        <f t="shared" si="120"/>
        <v>399 (1)</v>
      </c>
      <c r="E1763">
        <v>13.518000000000001</v>
      </c>
      <c r="F1763">
        <f t="shared" si="122"/>
        <v>13.52</v>
      </c>
      <c r="G1763">
        <f>IFERROR(VLOOKUP(F1763,'rt.comb'!$A:$B,2,FALSE),F1763)</f>
        <v>13.51</v>
      </c>
      <c r="H1763" t="str">
        <f>IFERROR(VLOOKUP(G1763,compounds!$A:$D,4,FALSE),"")</f>
        <v>nonanal</v>
      </c>
      <c r="I1763">
        <v>86537647</v>
      </c>
      <c r="J1763" s="4">
        <f t="shared" si="118"/>
        <v>62262596</v>
      </c>
      <c r="K1763" s="4">
        <f>VLOOKUP($C1763,rosie!$B$7:$D$380,2,FALSE)</f>
        <v>17.38</v>
      </c>
      <c r="L1763" s="4">
        <f>VLOOKUP(C1763,rosie!$B$7:$F$66,5,FALSE)</f>
        <v>3.61</v>
      </c>
      <c r="M1763" s="4">
        <f>VLOOKUP($C1763,rosie!$B$7:$D$380,3,FALSE)</f>
        <v>1</v>
      </c>
      <c r="N1763" s="4" t="str">
        <f>VLOOKUP($C1763,rosie!$B$7:$E$380,4,FALSE)</f>
        <v>f</v>
      </c>
      <c r="O1763" s="4">
        <f t="shared" si="121"/>
        <v>1.19955273405593</v>
      </c>
      <c r="P1763" s="4">
        <f>VLOOKUP(A1763,RESULTS!$A:$M,13,FALSE)</f>
        <v>2</v>
      </c>
      <c r="Q1763" s="4">
        <v>2</v>
      </c>
      <c r="R1763" s="4" t="str">
        <f>IF(VLOOKUP(C1763,rosie!B:J,8,FALSE)=0,"x_x_x_x",VLOOKUP(C1763,rosie!B:J,8,FALSE))</f>
        <v>7_6_6_2023</v>
      </c>
    </row>
    <row r="1764" spans="1:18" x14ac:dyDescent="0.2">
      <c r="A1764" t="s">
        <v>250</v>
      </c>
      <c r="C1764">
        <f t="shared" si="119"/>
        <v>399</v>
      </c>
      <c r="D1764" t="str">
        <f t="shared" si="120"/>
        <v>399 (1)</v>
      </c>
      <c r="E1764">
        <v>13.776</v>
      </c>
      <c r="F1764">
        <f t="shared" si="122"/>
        <v>13.78</v>
      </c>
      <c r="G1764">
        <f>IFERROR(VLOOKUP(F1764,'rt.comb'!$A:$B,2,FALSE),F1764)</f>
        <v>13.78</v>
      </c>
      <c r="H1764" t="str">
        <f>IFERROR(VLOOKUP(G1764,compounds!$A:$D,4,FALSE),"")</f>
        <v/>
      </c>
      <c r="I1764">
        <v>107342860</v>
      </c>
      <c r="J1764" s="4">
        <f t="shared" si="118"/>
        <v>62262596</v>
      </c>
      <c r="K1764" s="4">
        <f>VLOOKUP($C1764,rosie!$B$7:$D$380,2,FALSE)</f>
        <v>17.38</v>
      </c>
      <c r="L1764" s="4">
        <f>VLOOKUP(C1764,rosie!$B$7:$F$66,5,FALSE)</f>
        <v>3.61</v>
      </c>
      <c r="M1764" s="4">
        <f>VLOOKUP($C1764,rosie!$B$7:$D$380,3,FALSE)</f>
        <v>1</v>
      </c>
      <c r="N1764" s="4" t="str">
        <f>VLOOKUP($C1764,rosie!$B$7:$E$380,4,FALSE)</f>
        <v>f</v>
      </c>
      <c r="O1764" s="4">
        <f t="shared" si="121"/>
        <v>1.4879468723523639</v>
      </c>
      <c r="P1764" s="4">
        <f>VLOOKUP(A1764,RESULTS!$A:$M,13,FALSE)</f>
        <v>2</v>
      </c>
      <c r="Q1764" s="4">
        <v>2</v>
      </c>
      <c r="R1764" s="4" t="str">
        <f>IF(VLOOKUP(C1764,rosie!B:J,8,FALSE)=0,"x_x_x_x",VLOOKUP(C1764,rosie!B:J,8,FALSE))</f>
        <v>7_6_6_2023</v>
      </c>
    </row>
    <row r="1765" spans="1:18" x14ac:dyDescent="0.2">
      <c r="A1765" t="s">
        <v>250</v>
      </c>
      <c r="C1765">
        <f t="shared" si="119"/>
        <v>399</v>
      </c>
      <c r="D1765" t="str">
        <f t="shared" si="120"/>
        <v>399 (1)</v>
      </c>
      <c r="E1765">
        <v>13.898</v>
      </c>
      <c r="F1765">
        <f t="shared" si="122"/>
        <v>13.9</v>
      </c>
      <c r="G1765">
        <f>IFERROR(VLOOKUP(F1765,'rt.comb'!$A:$B,2,FALSE),F1765)</f>
        <v>13.89</v>
      </c>
      <c r="H1765" t="str">
        <f>IFERROR(VLOOKUP(G1765,compounds!$A:$D,4,FALSE),"")</f>
        <v>edimethylnonatriene</v>
      </c>
      <c r="I1765">
        <v>793175936</v>
      </c>
      <c r="J1765" s="4">
        <f t="shared" si="118"/>
        <v>62262596</v>
      </c>
      <c r="K1765" s="4">
        <f>VLOOKUP($C1765,rosie!$B$7:$D$380,2,FALSE)</f>
        <v>17.38</v>
      </c>
      <c r="L1765" s="4">
        <f>VLOOKUP(C1765,rosie!$B$7:$F$66,5,FALSE)</f>
        <v>3.61</v>
      </c>
      <c r="M1765" s="4">
        <f>VLOOKUP($C1765,rosie!$B$7:$D$380,3,FALSE)</f>
        <v>1</v>
      </c>
      <c r="N1765" s="4" t="str">
        <f>VLOOKUP($C1765,rosie!$B$7:$E$380,4,FALSE)</f>
        <v>f</v>
      </c>
      <c r="O1765" s="4">
        <f t="shared" si="121"/>
        <v>10.994710343998275</v>
      </c>
      <c r="P1765" s="4">
        <f>VLOOKUP(A1765,RESULTS!$A:$M,13,FALSE)</f>
        <v>2</v>
      </c>
      <c r="Q1765" s="4">
        <v>2</v>
      </c>
      <c r="R1765" s="4" t="str">
        <f>IF(VLOOKUP(C1765,rosie!B:J,8,FALSE)=0,"x_x_x_x",VLOOKUP(C1765,rosie!B:J,8,FALSE))</f>
        <v>7_6_6_2023</v>
      </c>
    </row>
    <row r="1766" spans="1:18" x14ac:dyDescent="0.2">
      <c r="A1766" t="s">
        <v>250</v>
      </c>
      <c r="C1766">
        <f t="shared" si="119"/>
        <v>399</v>
      </c>
      <c r="D1766" t="str">
        <f t="shared" si="120"/>
        <v>399 (1)</v>
      </c>
      <c r="E1766">
        <v>14.176</v>
      </c>
      <c r="F1766">
        <f t="shared" si="122"/>
        <v>14.18</v>
      </c>
      <c r="G1766">
        <f>IFERROR(VLOOKUP(F1766,'rt.comb'!$A:$B,2,FALSE),F1766)</f>
        <v>14.18</v>
      </c>
      <c r="H1766" t="str">
        <f>IFERROR(VLOOKUP(G1766,compounds!$A:$D,4,FALSE),"")</f>
        <v/>
      </c>
      <c r="I1766">
        <v>106300421</v>
      </c>
      <c r="J1766" s="4">
        <f t="shared" si="118"/>
        <v>62262596</v>
      </c>
      <c r="K1766" s="4">
        <f>VLOOKUP($C1766,rosie!$B$7:$D$380,2,FALSE)</f>
        <v>17.38</v>
      </c>
      <c r="L1766" s="4">
        <f>VLOOKUP(C1766,rosie!$B$7:$F$66,5,FALSE)</f>
        <v>3.61</v>
      </c>
      <c r="M1766" s="4">
        <f>VLOOKUP($C1766,rosie!$B$7:$D$380,3,FALSE)</f>
        <v>1</v>
      </c>
      <c r="N1766" s="4" t="str">
        <f>VLOOKUP($C1766,rosie!$B$7:$E$380,4,FALSE)</f>
        <v>f</v>
      </c>
      <c r="O1766" s="4">
        <f t="shared" si="121"/>
        <v>1.4734969699585936</v>
      </c>
      <c r="P1766" s="4">
        <f>VLOOKUP(A1766,RESULTS!$A:$M,13,FALSE)</f>
        <v>2</v>
      </c>
      <c r="Q1766" s="4">
        <v>2</v>
      </c>
      <c r="R1766" s="4" t="str">
        <f>IF(VLOOKUP(C1766,rosie!B:J,8,FALSE)=0,"x_x_x_x",VLOOKUP(C1766,rosie!B:J,8,FALSE))</f>
        <v>7_6_6_2023</v>
      </c>
    </row>
    <row r="1767" spans="1:18" x14ac:dyDescent="0.2">
      <c r="A1767" t="s">
        <v>250</v>
      </c>
      <c r="C1767">
        <f t="shared" si="119"/>
        <v>399</v>
      </c>
      <c r="D1767" t="str">
        <f t="shared" si="120"/>
        <v>399 (1)</v>
      </c>
      <c r="E1767">
        <v>14.292999999999999</v>
      </c>
      <c r="F1767">
        <f t="shared" si="122"/>
        <v>14.29</v>
      </c>
      <c r="G1767">
        <f>IFERROR(VLOOKUP(F1767,'rt.comb'!$A:$B,2,FALSE),F1767)</f>
        <v>14.29</v>
      </c>
      <c r="H1767" t="str">
        <f>IFERROR(VLOOKUP(G1767,compounds!$A:$D,4,FALSE),"")</f>
        <v/>
      </c>
      <c r="I1767">
        <v>58246849</v>
      </c>
      <c r="J1767" s="4">
        <f t="shared" si="118"/>
        <v>62262596</v>
      </c>
      <c r="K1767" s="4">
        <f>VLOOKUP($C1767,rosie!$B$7:$D$380,2,FALSE)</f>
        <v>17.38</v>
      </c>
      <c r="L1767" s="4">
        <f>VLOOKUP(C1767,rosie!$B$7:$F$66,5,FALSE)</f>
        <v>3.61</v>
      </c>
      <c r="M1767" s="4">
        <f>VLOOKUP($C1767,rosie!$B$7:$D$380,3,FALSE)</f>
        <v>1</v>
      </c>
      <c r="N1767" s="4" t="str">
        <f>VLOOKUP($C1767,rosie!$B$7:$E$380,4,FALSE)</f>
        <v>f</v>
      </c>
      <c r="O1767" s="4">
        <f t="shared" si="121"/>
        <v>0.80739619564757648</v>
      </c>
      <c r="P1767" s="4">
        <f>VLOOKUP(A1767,RESULTS!$A:$M,13,FALSE)</f>
        <v>2</v>
      </c>
      <c r="Q1767" s="4">
        <v>2</v>
      </c>
      <c r="R1767" s="4" t="str">
        <f>IF(VLOOKUP(C1767,rosie!B:J,8,FALSE)=0,"x_x_x_x",VLOOKUP(C1767,rosie!B:J,8,FALSE))</f>
        <v>7_6_6_2023</v>
      </c>
    </row>
    <row r="1768" spans="1:18" x14ac:dyDescent="0.2">
      <c r="A1768" t="s">
        <v>250</v>
      </c>
      <c r="C1768">
        <f t="shared" si="119"/>
        <v>399</v>
      </c>
      <c r="D1768" t="str">
        <f t="shared" si="120"/>
        <v>399 (1)</v>
      </c>
      <c r="E1768">
        <v>14.387</v>
      </c>
      <c r="F1768">
        <f t="shared" si="122"/>
        <v>14.39</v>
      </c>
      <c r="G1768">
        <f>IFERROR(VLOOKUP(F1768,'rt.comb'!$A:$B,2,FALSE),F1768)</f>
        <v>14.39</v>
      </c>
      <c r="H1768" t="str">
        <f>IFERROR(VLOOKUP(G1768,compounds!$A:$D,4,FALSE),"")</f>
        <v/>
      </c>
      <c r="I1768">
        <v>317543076</v>
      </c>
      <c r="J1768" s="4">
        <f t="shared" si="118"/>
        <v>62262596</v>
      </c>
      <c r="K1768" s="4">
        <f>VLOOKUP($C1768,rosie!$B$7:$D$380,2,FALSE)</f>
        <v>17.38</v>
      </c>
      <c r="L1768" s="4">
        <f>VLOOKUP(C1768,rosie!$B$7:$F$66,5,FALSE)</f>
        <v>3.61</v>
      </c>
      <c r="M1768" s="4">
        <f>VLOOKUP($C1768,rosie!$B$7:$D$380,3,FALSE)</f>
        <v>1</v>
      </c>
      <c r="N1768" s="4" t="str">
        <f>VLOOKUP($C1768,rosie!$B$7:$E$380,4,FALSE)</f>
        <v>f</v>
      </c>
      <c r="O1768" s="4">
        <f t="shared" si="121"/>
        <v>4.4016642259331356</v>
      </c>
      <c r="P1768" s="4">
        <f>VLOOKUP(A1768,RESULTS!$A:$M,13,FALSE)</f>
        <v>2</v>
      </c>
      <c r="Q1768" s="4">
        <v>2</v>
      </c>
      <c r="R1768" s="4" t="str">
        <f>IF(VLOOKUP(C1768,rosie!B:J,8,FALSE)=0,"x_x_x_x",VLOOKUP(C1768,rosie!B:J,8,FALSE))</f>
        <v>7_6_6_2023</v>
      </c>
    </row>
    <row r="1769" spans="1:18" x14ac:dyDescent="0.2">
      <c r="A1769" t="s">
        <v>250</v>
      </c>
      <c r="C1769">
        <f t="shared" si="119"/>
        <v>399</v>
      </c>
      <c r="D1769" t="str">
        <f t="shared" si="120"/>
        <v>399 (1)</v>
      </c>
      <c r="E1769">
        <v>14.531000000000001</v>
      </c>
      <c r="F1769">
        <f t="shared" si="122"/>
        <v>14.53</v>
      </c>
      <c r="G1769">
        <f>IFERROR(VLOOKUP(F1769,'rt.comb'!$A:$B,2,FALSE),F1769)</f>
        <v>14.53</v>
      </c>
      <c r="H1769" t="str">
        <f>IFERROR(VLOOKUP(G1769,compounds!$A:$D,4,FALSE),"")</f>
        <v/>
      </c>
      <c r="I1769">
        <v>62532891</v>
      </c>
      <c r="J1769" s="4">
        <f t="shared" si="118"/>
        <v>62262596</v>
      </c>
      <c r="K1769" s="4">
        <f>VLOOKUP($C1769,rosie!$B$7:$D$380,2,FALSE)</f>
        <v>17.38</v>
      </c>
      <c r="L1769" s="4">
        <f>VLOOKUP(C1769,rosie!$B$7:$F$66,5,FALSE)</f>
        <v>3.61</v>
      </c>
      <c r="M1769" s="4">
        <f>VLOOKUP($C1769,rosie!$B$7:$D$380,3,FALSE)</f>
        <v>1</v>
      </c>
      <c r="N1769" s="4" t="str">
        <f>VLOOKUP($C1769,rosie!$B$7:$E$380,4,FALSE)</f>
        <v>f</v>
      </c>
      <c r="O1769" s="4">
        <f t="shared" si="121"/>
        <v>0.8668077185813875</v>
      </c>
      <c r="P1769" s="4">
        <f>VLOOKUP(A1769,RESULTS!$A:$M,13,FALSE)</f>
        <v>2</v>
      </c>
      <c r="Q1769" s="4">
        <v>2</v>
      </c>
      <c r="R1769" s="4" t="str">
        <f>IF(VLOOKUP(C1769,rosie!B:J,8,FALSE)=0,"x_x_x_x",VLOOKUP(C1769,rosie!B:J,8,FALSE))</f>
        <v>7_6_6_2023</v>
      </c>
    </row>
    <row r="1770" spans="1:18" x14ac:dyDescent="0.2">
      <c r="A1770" t="s">
        <v>250</v>
      </c>
      <c r="C1770">
        <f t="shared" si="119"/>
        <v>399</v>
      </c>
      <c r="D1770" t="str">
        <f t="shared" si="120"/>
        <v>399 (1)</v>
      </c>
      <c r="E1770">
        <v>14.632999999999999</v>
      </c>
      <c r="F1770">
        <f t="shared" si="122"/>
        <v>14.63</v>
      </c>
      <c r="G1770">
        <f>IFERROR(VLOOKUP(F1770,'rt.comb'!$A:$B,2,FALSE),F1770)</f>
        <v>14.63</v>
      </c>
      <c r="H1770" t="str">
        <f>IFERROR(VLOOKUP(G1770,compounds!$A:$D,4,FALSE),"")</f>
        <v/>
      </c>
      <c r="I1770">
        <v>89513374</v>
      </c>
      <c r="J1770" s="4">
        <f t="shared" si="118"/>
        <v>62262596</v>
      </c>
      <c r="K1770" s="4">
        <f>VLOOKUP($C1770,rosie!$B$7:$D$380,2,FALSE)</f>
        <v>17.38</v>
      </c>
      <c r="L1770" s="4">
        <f>VLOOKUP(C1770,rosie!$B$7:$F$66,5,FALSE)</f>
        <v>3.61</v>
      </c>
      <c r="M1770" s="4">
        <f>VLOOKUP($C1770,rosie!$B$7:$D$380,3,FALSE)</f>
        <v>1</v>
      </c>
      <c r="N1770" s="4" t="str">
        <f>VLOOKUP($C1770,rosie!$B$7:$E$380,4,FALSE)</f>
        <v>f</v>
      </c>
      <c r="O1770" s="4">
        <f t="shared" si="121"/>
        <v>1.2408011569377544</v>
      </c>
      <c r="P1770" s="4">
        <f>VLOOKUP(A1770,RESULTS!$A:$M,13,FALSE)</f>
        <v>2</v>
      </c>
      <c r="Q1770" s="4">
        <v>2</v>
      </c>
      <c r="R1770" s="4" t="str">
        <f>IF(VLOOKUP(C1770,rosie!B:J,8,FALSE)=0,"x_x_x_x",VLOOKUP(C1770,rosie!B:J,8,FALSE))</f>
        <v>7_6_6_2023</v>
      </c>
    </row>
    <row r="1771" spans="1:18" x14ac:dyDescent="0.2">
      <c r="A1771" t="s">
        <v>250</v>
      </c>
      <c r="C1771">
        <f t="shared" si="119"/>
        <v>399</v>
      </c>
      <c r="D1771" t="str">
        <f t="shared" si="120"/>
        <v>399 (1)</v>
      </c>
      <c r="E1771">
        <v>14.859</v>
      </c>
      <c r="F1771">
        <f t="shared" si="122"/>
        <v>14.86</v>
      </c>
      <c r="G1771">
        <f>IFERROR(VLOOKUP(F1771,'rt.comb'!$A:$B,2,FALSE),F1771)</f>
        <v>14.86</v>
      </c>
      <c r="H1771" t="str">
        <f>IFERROR(VLOOKUP(G1771,compounds!$A:$D,4,FALSE),"")</f>
        <v/>
      </c>
      <c r="I1771">
        <v>43310872</v>
      </c>
      <c r="J1771" s="4">
        <f t="shared" si="118"/>
        <v>62262596</v>
      </c>
      <c r="K1771" s="4">
        <f>VLOOKUP($C1771,rosie!$B$7:$D$380,2,FALSE)</f>
        <v>17.38</v>
      </c>
      <c r="L1771" s="4">
        <f>VLOOKUP(C1771,rosie!$B$7:$F$66,5,FALSE)</f>
        <v>3.61</v>
      </c>
      <c r="M1771" s="4">
        <f>VLOOKUP($C1771,rosie!$B$7:$D$380,3,FALSE)</f>
        <v>1</v>
      </c>
      <c r="N1771" s="4" t="str">
        <f>VLOOKUP($C1771,rosie!$B$7:$E$380,4,FALSE)</f>
        <v>f</v>
      </c>
      <c r="O1771" s="4">
        <f t="shared" si="121"/>
        <v>0.60035922772370298</v>
      </c>
      <c r="P1771" s="4">
        <f>VLOOKUP(A1771,RESULTS!$A:$M,13,FALSE)</f>
        <v>2</v>
      </c>
      <c r="Q1771" s="4">
        <v>2</v>
      </c>
      <c r="R1771" s="4" t="str">
        <f>IF(VLOOKUP(C1771,rosie!B:J,8,FALSE)=0,"x_x_x_x",VLOOKUP(C1771,rosie!B:J,8,FALSE))</f>
        <v>7_6_6_2023</v>
      </c>
    </row>
    <row r="1772" spans="1:18" x14ac:dyDescent="0.2">
      <c r="A1772" t="s">
        <v>250</v>
      </c>
      <c r="C1772">
        <f t="shared" si="119"/>
        <v>399</v>
      </c>
      <c r="D1772" t="str">
        <f t="shared" si="120"/>
        <v>399 (1)</v>
      </c>
      <c r="E1772">
        <v>15.114000000000001</v>
      </c>
      <c r="F1772">
        <f t="shared" si="122"/>
        <v>15.11</v>
      </c>
      <c r="G1772">
        <f>IFERROR(VLOOKUP(F1772,'rt.comb'!$A:$B,2,FALSE),F1772)</f>
        <v>15.11</v>
      </c>
      <c r="H1772" t="str">
        <f>IFERROR(VLOOKUP(G1772,compounds!$A:$D,4,FALSE),"")</f>
        <v/>
      </c>
      <c r="I1772">
        <v>117285392</v>
      </c>
      <c r="J1772" s="4">
        <f t="shared" si="118"/>
        <v>62262596</v>
      </c>
      <c r="K1772" s="4">
        <f>VLOOKUP($C1772,rosie!$B$7:$D$380,2,FALSE)</f>
        <v>17.38</v>
      </c>
      <c r="L1772" s="4">
        <f>VLOOKUP(C1772,rosie!$B$7:$F$66,5,FALSE)</f>
        <v>3.61</v>
      </c>
      <c r="M1772" s="4">
        <f>VLOOKUP($C1772,rosie!$B$7:$D$380,3,FALSE)</f>
        <v>1</v>
      </c>
      <c r="N1772" s="4" t="str">
        <f>VLOOKUP($C1772,rosie!$B$7:$E$380,4,FALSE)</f>
        <v>f</v>
      </c>
      <c r="O1772" s="4">
        <f t="shared" si="121"/>
        <v>1.6257665595925146</v>
      </c>
      <c r="P1772" s="4">
        <f>VLOOKUP(A1772,RESULTS!$A:$M,13,FALSE)</f>
        <v>2</v>
      </c>
      <c r="Q1772" s="4">
        <v>2</v>
      </c>
      <c r="R1772" s="4" t="str">
        <f>IF(VLOOKUP(C1772,rosie!B:J,8,FALSE)=0,"x_x_x_x",VLOOKUP(C1772,rosie!B:J,8,FALSE))</f>
        <v>7_6_6_2023</v>
      </c>
    </row>
    <row r="1773" spans="1:18" x14ac:dyDescent="0.2">
      <c r="A1773" t="s">
        <v>250</v>
      </c>
      <c r="C1773">
        <f t="shared" si="119"/>
        <v>399</v>
      </c>
      <c r="D1773" t="str">
        <f t="shared" si="120"/>
        <v>399 (1)</v>
      </c>
      <c r="E1773">
        <v>15.271000000000001</v>
      </c>
      <c r="F1773">
        <f t="shared" si="122"/>
        <v>15.27</v>
      </c>
      <c r="G1773">
        <f>IFERROR(VLOOKUP(F1773,'rt.comb'!$A:$B,2,FALSE),F1773)</f>
        <v>15.27</v>
      </c>
      <c r="H1773" t="str">
        <f>IFERROR(VLOOKUP(G1773,compounds!$A:$D,4,FALSE),"")</f>
        <v/>
      </c>
      <c r="I1773">
        <v>24538477</v>
      </c>
      <c r="J1773" s="4">
        <f t="shared" si="118"/>
        <v>62262596</v>
      </c>
      <c r="K1773" s="4">
        <f>VLOOKUP($C1773,rosie!$B$7:$D$380,2,FALSE)</f>
        <v>17.38</v>
      </c>
      <c r="L1773" s="4">
        <f>VLOOKUP(C1773,rosie!$B$7:$F$66,5,FALSE)</f>
        <v>3.61</v>
      </c>
      <c r="M1773" s="4">
        <f>VLOOKUP($C1773,rosie!$B$7:$D$380,3,FALSE)</f>
        <v>1</v>
      </c>
      <c r="N1773" s="4" t="str">
        <f>VLOOKUP($C1773,rosie!$B$7:$E$380,4,FALSE)</f>
        <v>f</v>
      </c>
      <c r="O1773" s="4">
        <f t="shared" si="121"/>
        <v>0.34014325782302068</v>
      </c>
      <c r="P1773" s="4">
        <f>VLOOKUP(A1773,RESULTS!$A:$M,13,FALSE)</f>
        <v>2</v>
      </c>
      <c r="Q1773" s="4">
        <v>2</v>
      </c>
      <c r="R1773" s="4" t="str">
        <f>IF(VLOOKUP(C1773,rosie!B:J,8,FALSE)=0,"x_x_x_x",VLOOKUP(C1773,rosie!B:J,8,FALSE))</f>
        <v>7_6_6_2023</v>
      </c>
    </row>
    <row r="1774" spans="1:18" x14ac:dyDescent="0.2">
      <c r="A1774" t="s">
        <v>250</v>
      </c>
      <c r="C1774">
        <f t="shared" si="119"/>
        <v>399</v>
      </c>
      <c r="D1774" t="str">
        <f t="shared" si="120"/>
        <v>399 (1)</v>
      </c>
      <c r="E1774">
        <v>15.458</v>
      </c>
      <c r="F1774">
        <f t="shared" si="122"/>
        <v>15.46</v>
      </c>
      <c r="G1774">
        <f>IFERROR(VLOOKUP(F1774,'rt.comb'!$A:$B,2,FALSE),F1774)</f>
        <v>15.46</v>
      </c>
      <c r="H1774" t="str">
        <f>IFERROR(VLOOKUP(G1774,compounds!$A:$D,4,FALSE),"")</f>
        <v/>
      </c>
      <c r="I1774">
        <v>77246891</v>
      </c>
      <c r="J1774" s="4">
        <f t="shared" si="118"/>
        <v>62262596</v>
      </c>
      <c r="K1774" s="4">
        <f>VLOOKUP($C1774,rosie!$B$7:$D$380,2,FALSE)</f>
        <v>17.38</v>
      </c>
      <c r="L1774" s="4">
        <f>VLOOKUP(C1774,rosie!$B$7:$F$66,5,FALSE)</f>
        <v>3.61</v>
      </c>
      <c r="M1774" s="4">
        <f>VLOOKUP($C1774,rosie!$B$7:$D$380,3,FALSE)</f>
        <v>1</v>
      </c>
      <c r="N1774" s="4" t="str">
        <f>VLOOKUP($C1774,rosie!$B$7:$E$380,4,FALSE)</f>
        <v>f</v>
      </c>
      <c r="O1774" s="4">
        <f t="shared" si="121"/>
        <v>1.0707677237442152</v>
      </c>
      <c r="P1774" s="4">
        <f>VLOOKUP(A1774,RESULTS!$A:$M,13,FALSE)</f>
        <v>2</v>
      </c>
      <c r="Q1774" s="4">
        <v>2</v>
      </c>
      <c r="R1774" s="4" t="str">
        <f>IF(VLOOKUP(C1774,rosie!B:J,8,FALSE)=0,"x_x_x_x",VLOOKUP(C1774,rosie!B:J,8,FALSE))</f>
        <v>7_6_6_2023</v>
      </c>
    </row>
    <row r="1775" spans="1:18" x14ac:dyDescent="0.2">
      <c r="A1775" t="s">
        <v>250</v>
      </c>
      <c r="C1775">
        <f t="shared" si="119"/>
        <v>399</v>
      </c>
      <c r="D1775" t="str">
        <f t="shared" si="120"/>
        <v>399 (1)</v>
      </c>
      <c r="E1775">
        <v>15.706</v>
      </c>
      <c r="F1775">
        <f t="shared" si="122"/>
        <v>15.71</v>
      </c>
      <c r="G1775">
        <f>IFERROR(VLOOKUP(F1775,'rt.comb'!$A:$B,2,FALSE),F1775)</f>
        <v>15.71</v>
      </c>
      <c r="H1775" t="str">
        <f>IFERROR(VLOOKUP(G1775,compounds!$A:$D,4,FALSE),"")</f>
        <v/>
      </c>
      <c r="I1775">
        <v>79387267</v>
      </c>
      <c r="J1775" s="4">
        <f t="shared" si="118"/>
        <v>62262596</v>
      </c>
      <c r="K1775" s="4">
        <f>VLOOKUP($C1775,rosie!$B$7:$D$380,2,FALSE)</f>
        <v>17.38</v>
      </c>
      <c r="L1775" s="4">
        <f>VLOOKUP(C1775,rosie!$B$7:$F$66,5,FALSE)</f>
        <v>3.61</v>
      </c>
      <c r="M1775" s="4">
        <f>VLOOKUP($C1775,rosie!$B$7:$D$380,3,FALSE)</f>
        <v>1</v>
      </c>
      <c r="N1775" s="4" t="str">
        <f>VLOOKUP($C1775,rosie!$B$7:$E$380,4,FALSE)</f>
        <v>f</v>
      </c>
      <c r="O1775" s="4">
        <f t="shared" si="121"/>
        <v>1.1004368212031244</v>
      </c>
      <c r="P1775" s="4">
        <f>VLOOKUP(A1775,RESULTS!$A:$M,13,FALSE)</f>
        <v>2</v>
      </c>
      <c r="Q1775" s="4">
        <v>2</v>
      </c>
      <c r="R1775" s="4" t="str">
        <f>IF(VLOOKUP(C1775,rosie!B:J,8,FALSE)=0,"x_x_x_x",VLOOKUP(C1775,rosie!B:J,8,FALSE))</f>
        <v>7_6_6_2023</v>
      </c>
    </row>
    <row r="1776" spans="1:18" x14ac:dyDescent="0.2">
      <c r="A1776" t="s">
        <v>250</v>
      </c>
      <c r="C1776">
        <f t="shared" si="119"/>
        <v>399</v>
      </c>
      <c r="D1776" t="str">
        <f t="shared" si="120"/>
        <v>399 (1)</v>
      </c>
      <c r="E1776">
        <v>15.935</v>
      </c>
      <c r="F1776">
        <f t="shared" si="122"/>
        <v>15.94</v>
      </c>
      <c r="G1776">
        <f>IFERROR(VLOOKUP(F1776,'rt.comb'!$A:$B,2,FALSE),F1776)</f>
        <v>15.94</v>
      </c>
      <c r="H1776" t="str">
        <f>IFERROR(VLOOKUP(G1776,compounds!$A:$D,4,FALSE),"")</f>
        <v/>
      </c>
      <c r="I1776">
        <v>40128345</v>
      </c>
      <c r="J1776" s="4">
        <f t="shared" si="118"/>
        <v>62262596</v>
      </c>
      <c r="K1776" s="4">
        <f>VLOOKUP($C1776,rosie!$B$7:$D$380,2,FALSE)</f>
        <v>17.38</v>
      </c>
      <c r="L1776" s="4">
        <f>VLOOKUP(C1776,rosie!$B$7:$F$66,5,FALSE)</f>
        <v>3.61</v>
      </c>
      <c r="M1776" s="4">
        <f>VLOOKUP($C1776,rosie!$B$7:$D$380,3,FALSE)</f>
        <v>1</v>
      </c>
      <c r="N1776" s="4" t="str">
        <f>VLOOKUP($C1776,rosie!$B$7:$E$380,4,FALSE)</f>
        <v>f</v>
      </c>
      <c r="O1776" s="4">
        <f t="shared" si="121"/>
        <v>0.55624422002009832</v>
      </c>
      <c r="P1776" s="4">
        <f>VLOOKUP(A1776,RESULTS!$A:$M,13,FALSE)</f>
        <v>2</v>
      </c>
      <c r="Q1776" s="4">
        <v>2</v>
      </c>
      <c r="R1776" s="4" t="str">
        <f>IF(VLOOKUP(C1776,rosie!B:J,8,FALSE)=0,"x_x_x_x",VLOOKUP(C1776,rosie!B:J,8,FALSE))</f>
        <v>7_6_6_2023</v>
      </c>
    </row>
    <row r="1777" spans="1:18" x14ac:dyDescent="0.2">
      <c r="A1777" t="s">
        <v>250</v>
      </c>
      <c r="C1777">
        <f t="shared" si="119"/>
        <v>399</v>
      </c>
      <c r="D1777" t="str">
        <f t="shared" si="120"/>
        <v>399 (1)</v>
      </c>
      <c r="E1777">
        <v>16.018000000000001</v>
      </c>
      <c r="F1777">
        <f t="shared" si="122"/>
        <v>16.02</v>
      </c>
      <c r="G1777">
        <f>IFERROR(VLOOKUP(F1777,'rt.comb'!$A:$B,2,FALSE),F1777)</f>
        <v>16.02</v>
      </c>
      <c r="H1777" t="str">
        <f>IFERROR(VLOOKUP(G1777,compounds!$A:$D,4,FALSE),"")</f>
        <v/>
      </c>
      <c r="I1777">
        <v>74854099</v>
      </c>
      <c r="J1777" s="4">
        <f t="shared" si="118"/>
        <v>62262596</v>
      </c>
      <c r="K1777" s="4">
        <f>VLOOKUP($C1777,rosie!$B$7:$D$380,2,FALSE)</f>
        <v>17.38</v>
      </c>
      <c r="L1777" s="4">
        <f>VLOOKUP(C1777,rosie!$B$7:$F$66,5,FALSE)</f>
        <v>3.61</v>
      </c>
      <c r="M1777" s="4">
        <f>VLOOKUP($C1777,rosie!$B$7:$D$380,3,FALSE)</f>
        <v>1</v>
      </c>
      <c r="N1777" s="4" t="str">
        <f>VLOOKUP($C1777,rosie!$B$7:$E$380,4,FALSE)</f>
        <v>f</v>
      </c>
      <c r="O1777" s="4">
        <f t="shared" si="121"/>
        <v>1.0375997294072863</v>
      </c>
      <c r="P1777" s="4">
        <f>VLOOKUP(A1777,RESULTS!$A:$M,13,FALSE)</f>
        <v>2</v>
      </c>
      <c r="Q1777" s="4">
        <v>2</v>
      </c>
      <c r="R1777" s="4" t="str">
        <f>IF(VLOOKUP(C1777,rosie!B:J,8,FALSE)=0,"x_x_x_x",VLOOKUP(C1777,rosie!B:J,8,FALSE))</f>
        <v>7_6_6_2023</v>
      </c>
    </row>
    <row r="1778" spans="1:18" x14ac:dyDescent="0.2">
      <c r="A1778" t="s">
        <v>250</v>
      </c>
      <c r="C1778">
        <f t="shared" si="119"/>
        <v>399</v>
      </c>
      <c r="D1778" t="str">
        <f t="shared" si="120"/>
        <v>399 (1)</v>
      </c>
      <c r="E1778">
        <v>16.106000000000002</v>
      </c>
      <c r="F1778">
        <f t="shared" si="122"/>
        <v>16.11</v>
      </c>
      <c r="G1778">
        <f>IFERROR(VLOOKUP(F1778,'rt.comb'!$A:$B,2,FALSE),F1778)</f>
        <v>16.11</v>
      </c>
      <c r="H1778" t="str">
        <f>IFERROR(VLOOKUP(G1778,compounds!$A:$D,4,FALSE),"")</f>
        <v/>
      </c>
      <c r="I1778">
        <v>59424576</v>
      </c>
      <c r="J1778" s="4">
        <f t="shared" si="118"/>
        <v>62262596</v>
      </c>
      <c r="K1778" s="4">
        <f>VLOOKUP($C1778,rosie!$B$7:$D$380,2,FALSE)</f>
        <v>17.38</v>
      </c>
      <c r="L1778" s="4">
        <f>VLOOKUP(C1778,rosie!$B$7:$F$66,5,FALSE)</f>
        <v>3.61</v>
      </c>
      <c r="M1778" s="4">
        <f>VLOOKUP($C1778,rosie!$B$7:$D$380,3,FALSE)</f>
        <v>1</v>
      </c>
      <c r="N1778" s="4" t="str">
        <f>VLOOKUP($C1778,rosie!$B$7:$E$380,4,FALSE)</f>
        <v>f</v>
      </c>
      <c r="O1778" s="4">
        <f t="shared" si="121"/>
        <v>0.82372141006924304</v>
      </c>
      <c r="P1778" s="4">
        <f>VLOOKUP(A1778,RESULTS!$A:$M,13,FALSE)</f>
        <v>2</v>
      </c>
      <c r="Q1778" s="4">
        <v>2</v>
      </c>
      <c r="R1778" s="4" t="str">
        <f>IF(VLOOKUP(C1778,rosie!B:J,8,FALSE)=0,"x_x_x_x",VLOOKUP(C1778,rosie!B:J,8,FALSE))</f>
        <v>7_6_6_2023</v>
      </c>
    </row>
    <row r="1779" spans="1:18" x14ac:dyDescent="0.2">
      <c r="A1779" t="s">
        <v>250</v>
      </c>
      <c r="C1779">
        <f t="shared" si="119"/>
        <v>399</v>
      </c>
      <c r="D1779" t="str">
        <f t="shared" si="120"/>
        <v>399 (1)</v>
      </c>
      <c r="E1779">
        <v>16.364000000000001</v>
      </c>
      <c r="F1779">
        <f t="shared" si="122"/>
        <v>16.36</v>
      </c>
      <c r="G1779">
        <f>IFERROR(VLOOKUP(F1779,'rt.comb'!$A:$B,2,FALSE),F1779)</f>
        <v>16.36</v>
      </c>
      <c r="H1779" t="str">
        <f>IFERROR(VLOOKUP(G1779,compounds!$A:$D,4,FALSE),"")</f>
        <v>dodecane</v>
      </c>
      <c r="I1779">
        <v>312760089</v>
      </c>
      <c r="J1779" s="4">
        <f t="shared" si="118"/>
        <v>62262596</v>
      </c>
      <c r="K1779" s="4">
        <f>VLOOKUP($C1779,rosie!$B$7:$D$380,2,FALSE)</f>
        <v>17.38</v>
      </c>
      <c r="L1779" s="4">
        <f>VLOOKUP(C1779,rosie!$B$7:$F$66,5,FALSE)</f>
        <v>3.61</v>
      </c>
      <c r="M1779" s="4">
        <f>VLOOKUP($C1779,rosie!$B$7:$D$380,3,FALSE)</f>
        <v>1</v>
      </c>
      <c r="N1779" s="4" t="str">
        <f>VLOOKUP($C1779,rosie!$B$7:$E$380,4,FALSE)</f>
        <v>f</v>
      </c>
      <c r="O1779" s="4">
        <f t="shared" si="121"/>
        <v>4.3353642359090951</v>
      </c>
      <c r="P1779" s="4">
        <f>VLOOKUP(A1779,RESULTS!$A:$M,13,FALSE)</f>
        <v>2</v>
      </c>
      <c r="Q1779" s="4">
        <v>2</v>
      </c>
      <c r="R1779" s="4" t="str">
        <f>IF(VLOOKUP(C1779,rosie!B:J,8,FALSE)=0,"x_x_x_x",VLOOKUP(C1779,rosie!B:J,8,FALSE))</f>
        <v>7_6_6_2023</v>
      </c>
    </row>
    <row r="1780" spans="1:18" x14ac:dyDescent="0.2">
      <c r="A1780" t="s">
        <v>250</v>
      </c>
      <c r="C1780">
        <f t="shared" si="119"/>
        <v>399</v>
      </c>
      <c r="D1780" t="str">
        <f t="shared" si="120"/>
        <v>399 (1)</v>
      </c>
      <c r="E1780">
        <v>16.475999999999999</v>
      </c>
      <c r="F1780">
        <f t="shared" si="122"/>
        <v>16.48</v>
      </c>
      <c r="G1780">
        <f>IFERROR(VLOOKUP(F1780,'rt.comb'!$A:$B,2,FALSE),F1780)</f>
        <v>16.48</v>
      </c>
      <c r="H1780" t="str">
        <f>IFERROR(VLOOKUP(G1780,compounds!$A:$D,4,FALSE),"")</f>
        <v/>
      </c>
      <c r="I1780">
        <v>19582077</v>
      </c>
      <c r="J1780" s="4">
        <f t="shared" si="118"/>
        <v>62262596</v>
      </c>
      <c r="K1780" s="4">
        <f>VLOOKUP($C1780,rosie!$B$7:$D$380,2,FALSE)</f>
        <v>17.38</v>
      </c>
      <c r="L1780" s="4">
        <f>VLOOKUP(C1780,rosie!$B$7:$F$66,5,FALSE)</f>
        <v>3.61</v>
      </c>
      <c r="M1780" s="4">
        <f>VLOOKUP($C1780,rosie!$B$7:$D$380,3,FALSE)</f>
        <v>1</v>
      </c>
      <c r="N1780" s="4" t="str">
        <f>VLOOKUP($C1780,rosie!$B$7:$E$380,4,FALSE)</f>
        <v>f</v>
      </c>
      <c r="O1780" s="4">
        <f t="shared" si="121"/>
        <v>0.2714394811756754</v>
      </c>
      <c r="P1780" s="4">
        <f>VLOOKUP(A1780,RESULTS!$A:$M,13,FALSE)</f>
        <v>2</v>
      </c>
      <c r="Q1780" s="4">
        <v>2</v>
      </c>
      <c r="R1780" s="4" t="str">
        <f>IF(VLOOKUP(C1780,rosie!B:J,8,FALSE)=0,"x_x_x_x",VLOOKUP(C1780,rosie!B:J,8,FALSE))</f>
        <v>7_6_6_2023</v>
      </c>
    </row>
    <row r="1781" spans="1:18" x14ac:dyDescent="0.2">
      <c r="A1781" t="s">
        <v>250</v>
      </c>
      <c r="C1781">
        <f t="shared" si="119"/>
        <v>399</v>
      </c>
      <c r="D1781" t="str">
        <f t="shared" si="120"/>
        <v>399 (1)</v>
      </c>
      <c r="E1781">
        <v>16.55</v>
      </c>
      <c r="F1781">
        <f t="shared" si="122"/>
        <v>16.55</v>
      </c>
      <c r="G1781">
        <f>IFERROR(VLOOKUP(F1781,'rt.comb'!$A:$B,2,FALSE),F1781)</f>
        <v>16.55</v>
      </c>
      <c r="H1781" t="str">
        <f>IFERROR(VLOOKUP(G1781,compounds!$A:$D,4,FALSE),"")</f>
        <v>decanal</v>
      </c>
      <c r="I1781">
        <v>76181538</v>
      </c>
      <c r="J1781" s="4">
        <f t="shared" si="118"/>
        <v>62262596</v>
      </c>
      <c r="K1781" s="4">
        <f>VLOOKUP($C1781,rosie!$B$7:$D$380,2,FALSE)</f>
        <v>17.38</v>
      </c>
      <c r="L1781" s="4">
        <f>VLOOKUP(C1781,rosie!$B$7:$F$66,5,FALSE)</f>
        <v>3.61</v>
      </c>
      <c r="M1781" s="4">
        <f>VLOOKUP($C1781,rosie!$B$7:$D$380,3,FALSE)</f>
        <v>1</v>
      </c>
      <c r="N1781" s="4" t="str">
        <f>VLOOKUP($C1781,rosie!$B$7:$E$380,4,FALSE)</f>
        <v>f</v>
      </c>
      <c r="O1781" s="4">
        <f t="shared" si="121"/>
        <v>1.0560001959896799</v>
      </c>
      <c r="P1781" s="4">
        <f>VLOOKUP(A1781,RESULTS!$A:$M,13,FALSE)</f>
        <v>2</v>
      </c>
      <c r="Q1781" s="4">
        <v>2</v>
      </c>
      <c r="R1781" s="4" t="str">
        <f>IF(VLOOKUP(C1781,rosie!B:J,8,FALSE)=0,"x_x_x_x",VLOOKUP(C1781,rosie!B:J,8,FALSE))</f>
        <v>7_6_6_2023</v>
      </c>
    </row>
    <row r="1782" spans="1:18" x14ac:dyDescent="0.2">
      <c r="A1782" t="s">
        <v>250</v>
      </c>
      <c r="C1782">
        <f t="shared" si="119"/>
        <v>399</v>
      </c>
      <c r="D1782" t="str">
        <f t="shared" si="120"/>
        <v>399 (1)</v>
      </c>
      <c r="E1782">
        <v>16.728999999999999</v>
      </c>
      <c r="F1782">
        <f t="shared" si="122"/>
        <v>16.73</v>
      </c>
      <c r="G1782">
        <f>IFERROR(VLOOKUP(F1782,'rt.comb'!$A:$B,2,FALSE),F1782)</f>
        <v>16.73</v>
      </c>
      <c r="H1782" t="str">
        <f>IFERROR(VLOOKUP(G1782,compounds!$A:$D,4,FALSE),"")</f>
        <v/>
      </c>
      <c r="I1782">
        <v>30011343</v>
      </c>
      <c r="J1782" s="4">
        <f t="shared" si="118"/>
        <v>62262596</v>
      </c>
      <c r="K1782" s="4">
        <f>VLOOKUP($C1782,rosie!$B$7:$D$380,2,FALSE)</f>
        <v>17.38</v>
      </c>
      <c r="L1782" s="4">
        <f>VLOOKUP(C1782,rosie!$B$7:$F$66,5,FALSE)</f>
        <v>3.61</v>
      </c>
      <c r="M1782" s="4">
        <f>VLOOKUP($C1782,rosie!$B$7:$D$380,3,FALSE)</f>
        <v>1</v>
      </c>
      <c r="N1782" s="4" t="str">
        <f>VLOOKUP($C1782,rosie!$B$7:$E$380,4,FALSE)</f>
        <v>f</v>
      </c>
      <c r="O1782" s="4">
        <f t="shared" si="121"/>
        <v>0.41600609441507336</v>
      </c>
      <c r="P1782" s="4">
        <f>VLOOKUP(A1782,RESULTS!$A:$M,13,FALSE)</f>
        <v>2</v>
      </c>
      <c r="Q1782" s="4">
        <v>2</v>
      </c>
      <c r="R1782" s="4" t="str">
        <f>IF(VLOOKUP(C1782,rosie!B:J,8,FALSE)=0,"x_x_x_x",VLOOKUP(C1782,rosie!B:J,8,FALSE))</f>
        <v>7_6_6_2023</v>
      </c>
    </row>
    <row r="1783" spans="1:18" x14ac:dyDescent="0.2">
      <c r="A1783" t="s">
        <v>250</v>
      </c>
      <c r="C1783">
        <f t="shared" si="119"/>
        <v>399</v>
      </c>
      <c r="D1783" t="str">
        <f t="shared" si="120"/>
        <v>399 (1)</v>
      </c>
      <c r="E1783">
        <v>16.844000000000001</v>
      </c>
      <c r="F1783">
        <f t="shared" si="122"/>
        <v>16.84</v>
      </c>
      <c r="G1783">
        <f>IFERROR(VLOOKUP(F1783,'rt.comb'!$A:$B,2,FALSE),F1783)</f>
        <v>16.84</v>
      </c>
      <c r="H1783" t="str">
        <f>IFERROR(VLOOKUP(G1783,compounds!$A:$D,4,FALSE),"")</f>
        <v/>
      </c>
      <c r="I1783">
        <v>116698416</v>
      </c>
      <c r="J1783" s="4">
        <f t="shared" si="118"/>
        <v>62262596</v>
      </c>
      <c r="K1783" s="4">
        <f>VLOOKUP($C1783,rosie!$B$7:$D$380,2,FALSE)</f>
        <v>17.38</v>
      </c>
      <c r="L1783" s="4">
        <f>VLOOKUP(C1783,rosie!$B$7:$F$66,5,FALSE)</f>
        <v>3.61</v>
      </c>
      <c r="M1783" s="4">
        <f>VLOOKUP($C1783,rosie!$B$7:$D$380,3,FALSE)</f>
        <v>1</v>
      </c>
      <c r="N1783" s="4" t="str">
        <f>VLOOKUP($C1783,rosie!$B$7:$E$380,4,FALSE)</f>
        <v>f</v>
      </c>
      <c r="O1783" s="4">
        <f t="shared" si="121"/>
        <v>1.617630116205913</v>
      </c>
      <c r="P1783" s="4">
        <f>VLOOKUP(A1783,RESULTS!$A:$M,13,FALSE)</f>
        <v>2</v>
      </c>
      <c r="Q1783" s="4">
        <v>2</v>
      </c>
      <c r="R1783" s="4" t="str">
        <f>IF(VLOOKUP(C1783,rosie!B:J,8,FALSE)=0,"x_x_x_x",VLOOKUP(C1783,rosie!B:J,8,FALSE))</f>
        <v>7_6_6_2023</v>
      </c>
    </row>
    <row r="1784" spans="1:18" x14ac:dyDescent="0.2">
      <c r="A1784" t="s">
        <v>250</v>
      </c>
      <c r="C1784">
        <f t="shared" si="119"/>
        <v>399</v>
      </c>
      <c r="D1784" t="str">
        <f t="shared" si="120"/>
        <v>399 (1)</v>
      </c>
      <c r="E1784">
        <v>16.928999999999998</v>
      </c>
      <c r="F1784">
        <f t="shared" si="122"/>
        <v>16.93</v>
      </c>
      <c r="G1784">
        <f>IFERROR(VLOOKUP(F1784,'rt.comb'!$A:$B,2,FALSE),F1784)</f>
        <v>16.93</v>
      </c>
      <c r="H1784" t="str">
        <f>IFERROR(VLOOKUP(G1784,compounds!$A:$D,4,FALSE),"")</f>
        <v/>
      </c>
      <c r="I1784">
        <v>245019388</v>
      </c>
      <c r="J1784" s="4">
        <f t="shared" si="118"/>
        <v>62262596</v>
      </c>
      <c r="K1784" s="4">
        <f>VLOOKUP($C1784,rosie!$B$7:$D$380,2,FALSE)</f>
        <v>17.38</v>
      </c>
      <c r="L1784" s="4">
        <f>VLOOKUP(C1784,rosie!$B$7:$F$66,5,FALSE)</f>
        <v>3.61</v>
      </c>
      <c r="M1784" s="4">
        <f>VLOOKUP($C1784,rosie!$B$7:$D$380,3,FALSE)</f>
        <v>1</v>
      </c>
      <c r="N1784" s="4" t="str">
        <f>VLOOKUP($C1784,rosie!$B$7:$E$380,4,FALSE)</f>
        <v>f</v>
      </c>
      <c r="O1784" s="4">
        <f t="shared" si="121"/>
        <v>3.396367788600847</v>
      </c>
      <c r="P1784" s="4">
        <f>VLOOKUP(A1784,RESULTS!$A:$M,13,FALSE)</f>
        <v>2</v>
      </c>
      <c r="Q1784" s="4">
        <v>2</v>
      </c>
      <c r="R1784" s="4" t="str">
        <f>IF(VLOOKUP(C1784,rosie!B:J,8,FALSE)=0,"x_x_x_x",VLOOKUP(C1784,rosie!B:J,8,FALSE))</f>
        <v>7_6_6_2023</v>
      </c>
    </row>
    <row r="1785" spans="1:18" x14ac:dyDescent="0.2">
      <c r="A1785" t="s">
        <v>250</v>
      </c>
      <c r="C1785">
        <f t="shared" si="119"/>
        <v>399</v>
      </c>
      <c r="D1785" t="str">
        <f t="shared" si="120"/>
        <v>399 (1)</v>
      </c>
      <c r="E1785">
        <v>17.190999999999999</v>
      </c>
      <c r="F1785">
        <f t="shared" si="122"/>
        <v>17.190000000000001</v>
      </c>
      <c r="G1785">
        <f>IFERROR(VLOOKUP(F1785,'rt.comb'!$A:$B,2,FALSE),F1785)</f>
        <v>17.190000000000001</v>
      </c>
      <c r="H1785" t="str">
        <f>IFERROR(VLOOKUP(G1785,compounds!$A:$D,4,FALSE),"")</f>
        <v/>
      </c>
      <c r="I1785">
        <v>197753696</v>
      </c>
      <c r="J1785" s="4">
        <f t="shared" si="118"/>
        <v>62262596</v>
      </c>
      <c r="K1785" s="4">
        <f>VLOOKUP($C1785,rosie!$B$7:$D$380,2,FALSE)</f>
        <v>17.38</v>
      </c>
      <c r="L1785" s="4">
        <f>VLOOKUP(C1785,rosie!$B$7:$F$66,5,FALSE)</f>
        <v>3.61</v>
      </c>
      <c r="M1785" s="4">
        <f>VLOOKUP($C1785,rosie!$B$7:$D$380,3,FALSE)</f>
        <v>1</v>
      </c>
      <c r="N1785" s="4" t="str">
        <f>VLOOKUP($C1785,rosie!$B$7:$E$380,4,FALSE)</f>
        <v>f</v>
      </c>
      <c r="O1785" s="4">
        <f t="shared" si="121"/>
        <v>2.7411883143352074</v>
      </c>
      <c r="P1785" s="4">
        <f>VLOOKUP(A1785,RESULTS!$A:$M,13,FALSE)</f>
        <v>2</v>
      </c>
      <c r="Q1785" s="4">
        <v>2</v>
      </c>
      <c r="R1785" s="4" t="str">
        <f>IF(VLOOKUP(C1785,rosie!B:J,8,FALSE)=0,"x_x_x_x",VLOOKUP(C1785,rosie!B:J,8,FALSE))</f>
        <v>7_6_6_2023</v>
      </c>
    </row>
    <row r="1786" spans="1:18" x14ac:dyDescent="0.2">
      <c r="A1786" t="s">
        <v>250</v>
      </c>
      <c r="C1786">
        <f t="shared" si="119"/>
        <v>399</v>
      </c>
      <c r="D1786" t="str">
        <f t="shared" si="120"/>
        <v>399 (1)</v>
      </c>
      <c r="E1786">
        <v>17.434999999999999</v>
      </c>
      <c r="F1786">
        <f t="shared" si="122"/>
        <v>17.440000000000001</v>
      </c>
      <c r="G1786">
        <f>IFERROR(VLOOKUP(F1786,'rt.comb'!$A:$B,2,FALSE),F1786)</f>
        <v>17.43</v>
      </c>
      <c r="H1786" t="str">
        <f>IFERROR(VLOOKUP(G1786,compounds!$A:$D,4,FALSE),"")</f>
        <v>cisthreehexiso</v>
      </c>
      <c r="I1786">
        <v>121173116</v>
      </c>
      <c r="J1786" s="4">
        <f t="shared" si="118"/>
        <v>62262596</v>
      </c>
      <c r="K1786" s="4">
        <f>VLOOKUP($C1786,rosie!$B$7:$D$380,2,FALSE)</f>
        <v>17.38</v>
      </c>
      <c r="L1786" s="4">
        <f>VLOOKUP(C1786,rosie!$B$7:$F$66,5,FALSE)</f>
        <v>3.61</v>
      </c>
      <c r="M1786" s="4">
        <f>VLOOKUP($C1786,rosie!$B$7:$D$380,3,FALSE)</f>
        <v>1</v>
      </c>
      <c r="N1786" s="4" t="str">
        <f>VLOOKUP($C1786,rosie!$B$7:$E$380,4,FALSE)</f>
        <v>f</v>
      </c>
      <c r="O1786" s="4">
        <f t="shared" si="121"/>
        <v>1.6796567462930478</v>
      </c>
      <c r="P1786" s="4">
        <f>VLOOKUP(A1786,RESULTS!$A:$M,13,FALSE)</f>
        <v>2</v>
      </c>
      <c r="Q1786" s="4">
        <v>2</v>
      </c>
      <c r="R1786" s="4" t="str">
        <f>IF(VLOOKUP(C1786,rosie!B:J,8,FALSE)=0,"x_x_x_x",VLOOKUP(C1786,rosie!B:J,8,FALSE))</f>
        <v>7_6_6_2023</v>
      </c>
    </row>
    <row r="1787" spans="1:18" x14ac:dyDescent="0.2">
      <c r="A1787" t="s">
        <v>250</v>
      </c>
      <c r="C1787">
        <f t="shared" si="119"/>
        <v>399</v>
      </c>
      <c r="D1787" t="str">
        <f t="shared" si="120"/>
        <v>399 (1)</v>
      </c>
      <c r="E1787">
        <v>17.649999999999999</v>
      </c>
      <c r="F1787">
        <f t="shared" si="122"/>
        <v>17.649999999999999</v>
      </c>
      <c r="G1787">
        <f>IFERROR(VLOOKUP(F1787,'rt.comb'!$A:$B,2,FALSE),F1787)</f>
        <v>17.649999999999999</v>
      </c>
      <c r="H1787" t="str">
        <f>IFERROR(VLOOKUP(G1787,compounds!$A:$D,4,FALSE),"")</f>
        <v/>
      </c>
      <c r="I1787">
        <v>89119746</v>
      </c>
      <c r="J1787" s="4">
        <f t="shared" si="118"/>
        <v>62262596</v>
      </c>
      <c r="K1787" s="4">
        <f>VLOOKUP($C1787,rosie!$B$7:$D$380,2,FALSE)</f>
        <v>17.38</v>
      </c>
      <c r="L1787" s="4">
        <f>VLOOKUP(C1787,rosie!$B$7:$F$66,5,FALSE)</f>
        <v>3.61</v>
      </c>
      <c r="M1787" s="4">
        <f>VLOOKUP($C1787,rosie!$B$7:$D$380,3,FALSE)</f>
        <v>1</v>
      </c>
      <c r="N1787" s="4" t="str">
        <f>VLOOKUP($C1787,rosie!$B$7:$E$380,4,FALSE)</f>
        <v>f</v>
      </c>
      <c r="O1787" s="4">
        <f t="shared" si="121"/>
        <v>1.2353448317432301</v>
      </c>
      <c r="P1787" s="4">
        <f>VLOOKUP(A1787,RESULTS!$A:$M,13,FALSE)</f>
        <v>2</v>
      </c>
      <c r="Q1787" s="4">
        <v>2</v>
      </c>
      <c r="R1787" s="4" t="str">
        <f>IF(VLOOKUP(C1787,rosie!B:J,8,FALSE)=0,"x_x_x_x",VLOOKUP(C1787,rosie!B:J,8,FALSE))</f>
        <v>7_6_6_2023</v>
      </c>
    </row>
    <row r="1788" spans="1:18" x14ac:dyDescent="0.2">
      <c r="A1788" t="s">
        <v>250</v>
      </c>
      <c r="C1788">
        <f t="shared" si="119"/>
        <v>399</v>
      </c>
      <c r="D1788" t="str">
        <f t="shared" si="120"/>
        <v>399 (1)</v>
      </c>
      <c r="E1788">
        <v>18.181999999999999</v>
      </c>
      <c r="F1788">
        <f t="shared" si="122"/>
        <v>18.18</v>
      </c>
      <c r="G1788">
        <f>IFERROR(VLOOKUP(F1788,'rt.comb'!$A:$B,2,FALSE),F1788)</f>
        <v>18.18</v>
      </c>
      <c r="H1788" t="str">
        <f>IFERROR(VLOOKUP(G1788,compounds!$A:$D,4,FALSE),"")</f>
        <v>methylacetophenone</v>
      </c>
      <c r="I1788">
        <v>37104402</v>
      </c>
      <c r="J1788" s="4">
        <f t="shared" si="118"/>
        <v>62262596</v>
      </c>
      <c r="K1788" s="4">
        <f>VLOOKUP($C1788,rosie!$B$7:$D$380,2,FALSE)</f>
        <v>17.38</v>
      </c>
      <c r="L1788" s="4">
        <f>VLOOKUP(C1788,rosie!$B$7:$F$66,5,FALSE)</f>
        <v>3.61</v>
      </c>
      <c r="M1788" s="4">
        <f>VLOOKUP($C1788,rosie!$B$7:$D$380,3,FALSE)</f>
        <v>1</v>
      </c>
      <c r="N1788" s="4" t="str">
        <f>VLOOKUP($C1788,rosie!$B$7:$E$380,4,FALSE)</f>
        <v>f</v>
      </c>
      <c r="O1788" s="4">
        <f t="shared" si="121"/>
        <v>0.51432744484733117</v>
      </c>
      <c r="P1788" s="4">
        <f>VLOOKUP(A1788,RESULTS!$A:$M,13,FALSE)</f>
        <v>2</v>
      </c>
      <c r="Q1788" s="4">
        <v>2</v>
      </c>
      <c r="R1788" s="4" t="str">
        <f>IF(VLOOKUP(C1788,rosie!B:J,8,FALSE)=0,"x_x_x_x",VLOOKUP(C1788,rosie!B:J,8,FALSE))</f>
        <v>7_6_6_2023</v>
      </c>
    </row>
    <row r="1789" spans="1:18" x14ac:dyDescent="0.2">
      <c r="A1789" t="s">
        <v>250</v>
      </c>
      <c r="C1789">
        <f t="shared" si="119"/>
        <v>399</v>
      </c>
      <c r="D1789" t="str">
        <f t="shared" si="120"/>
        <v>399 (1)</v>
      </c>
      <c r="E1789">
        <v>18.423999999999999</v>
      </c>
      <c r="F1789">
        <f t="shared" si="122"/>
        <v>18.420000000000002</v>
      </c>
      <c r="G1789">
        <f>IFERROR(VLOOKUP(F1789,'rt.comb'!$A:$B,2,FALSE),F1789)</f>
        <v>18.420000000000002</v>
      </c>
      <c r="H1789" t="str">
        <f>IFERROR(VLOOKUP(G1789,compounds!$A:$D,4,FALSE),"")</f>
        <v/>
      </c>
      <c r="I1789">
        <v>48572486</v>
      </c>
      <c r="J1789" s="4">
        <f t="shared" si="118"/>
        <v>62262596</v>
      </c>
      <c r="K1789" s="4">
        <f>VLOOKUP($C1789,rosie!$B$7:$D$380,2,FALSE)</f>
        <v>17.38</v>
      </c>
      <c r="L1789" s="4">
        <f>VLOOKUP(C1789,rosie!$B$7:$F$66,5,FALSE)</f>
        <v>3.61</v>
      </c>
      <c r="M1789" s="4">
        <f>VLOOKUP($C1789,rosie!$B$7:$D$380,3,FALSE)</f>
        <v>1</v>
      </c>
      <c r="N1789" s="4" t="str">
        <f>VLOOKUP($C1789,rosie!$B$7:$E$380,4,FALSE)</f>
        <v>f</v>
      </c>
      <c r="O1789" s="4">
        <f t="shared" si="121"/>
        <v>0.67329376752286063</v>
      </c>
      <c r="P1789" s="4">
        <f>VLOOKUP(A1789,RESULTS!$A:$M,13,FALSE)</f>
        <v>2</v>
      </c>
      <c r="Q1789" s="4">
        <v>2</v>
      </c>
      <c r="R1789" s="4" t="str">
        <f>IF(VLOOKUP(C1789,rosie!B:J,8,FALSE)=0,"x_x_x_x",VLOOKUP(C1789,rosie!B:J,8,FALSE))</f>
        <v>7_6_6_2023</v>
      </c>
    </row>
    <row r="1790" spans="1:18" x14ac:dyDescent="0.2">
      <c r="A1790" t="s">
        <v>250</v>
      </c>
      <c r="C1790">
        <f t="shared" si="119"/>
        <v>399</v>
      </c>
      <c r="D1790" t="str">
        <f t="shared" si="120"/>
        <v>399 (1)</v>
      </c>
      <c r="E1790">
        <v>18.504999999999999</v>
      </c>
      <c r="F1790">
        <f t="shared" si="122"/>
        <v>18.510000000000002</v>
      </c>
      <c r="G1790">
        <f>IFERROR(VLOOKUP(F1790,'rt.comb'!$A:$B,2,FALSE),F1790)</f>
        <v>18.510000000000002</v>
      </c>
      <c r="H1790" t="str">
        <f>IFERROR(VLOOKUP(G1790,compounds!$A:$D,4,FALSE),"")</f>
        <v/>
      </c>
      <c r="I1790">
        <v>33928263</v>
      </c>
      <c r="J1790" s="4">
        <f t="shared" si="118"/>
        <v>62262596</v>
      </c>
      <c r="K1790" s="4">
        <f>VLOOKUP($C1790,rosie!$B$7:$D$380,2,FALSE)</f>
        <v>17.38</v>
      </c>
      <c r="L1790" s="4">
        <f>VLOOKUP(C1790,rosie!$B$7:$F$66,5,FALSE)</f>
        <v>3.61</v>
      </c>
      <c r="M1790" s="4">
        <f>VLOOKUP($C1790,rosie!$B$7:$D$380,3,FALSE)</f>
        <v>1</v>
      </c>
      <c r="N1790" s="4" t="str">
        <f>VLOOKUP($C1790,rosie!$B$7:$E$380,4,FALSE)</f>
        <v>f</v>
      </c>
      <c r="O1790" s="4">
        <f t="shared" si="121"/>
        <v>0.47030098522806663</v>
      </c>
      <c r="P1790" s="4">
        <f>VLOOKUP(A1790,RESULTS!$A:$M,13,FALSE)</f>
        <v>2</v>
      </c>
      <c r="Q1790" s="4">
        <v>2</v>
      </c>
      <c r="R1790" s="4" t="str">
        <f>IF(VLOOKUP(C1790,rosie!B:J,8,FALSE)=0,"x_x_x_x",VLOOKUP(C1790,rosie!B:J,8,FALSE))</f>
        <v>7_6_6_2023</v>
      </c>
    </row>
    <row r="1791" spans="1:18" x14ac:dyDescent="0.2">
      <c r="A1791" t="s">
        <v>250</v>
      </c>
      <c r="C1791">
        <f t="shared" si="119"/>
        <v>399</v>
      </c>
      <c r="D1791" t="str">
        <f t="shared" si="120"/>
        <v>399 (1)</v>
      </c>
      <c r="E1791">
        <v>18.687999999999999</v>
      </c>
      <c r="F1791">
        <f t="shared" si="122"/>
        <v>18.690000000000001</v>
      </c>
      <c r="G1791">
        <f>IFERROR(VLOOKUP(F1791,'rt.comb'!$A:$B,2,FALSE),F1791)</f>
        <v>18.690000000000001</v>
      </c>
      <c r="H1791" t="str">
        <f>IFERROR(VLOOKUP(G1791,compounds!$A:$D,4,FALSE),"")</f>
        <v/>
      </c>
      <c r="I1791">
        <v>72111597</v>
      </c>
      <c r="J1791" s="4">
        <f t="shared" si="118"/>
        <v>62262596</v>
      </c>
      <c r="K1791" s="4">
        <f>VLOOKUP($C1791,rosie!$B$7:$D$380,2,FALSE)</f>
        <v>17.38</v>
      </c>
      <c r="L1791" s="4">
        <f>VLOOKUP(C1791,rosie!$B$7:$F$66,5,FALSE)</f>
        <v>3.61</v>
      </c>
      <c r="M1791" s="4">
        <f>VLOOKUP($C1791,rosie!$B$7:$D$380,3,FALSE)</f>
        <v>1</v>
      </c>
      <c r="N1791" s="4" t="str">
        <f>VLOOKUP($C1791,rosie!$B$7:$E$380,4,FALSE)</f>
        <v>f</v>
      </c>
      <c r="O1791" s="4">
        <f t="shared" si="121"/>
        <v>0.99958418488648515</v>
      </c>
      <c r="P1791" s="4">
        <f>VLOOKUP(A1791,RESULTS!$A:$M,13,FALSE)</f>
        <v>2</v>
      </c>
      <c r="Q1791" s="4">
        <v>2</v>
      </c>
      <c r="R1791" s="4" t="str">
        <f>IF(VLOOKUP(C1791,rosie!B:J,8,FALSE)=0,"x_x_x_x",VLOOKUP(C1791,rosie!B:J,8,FALSE))</f>
        <v>7_6_6_2023</v>
      </c>
    </row>
    <row r="1792" spans="1:18" x14ac:dyDescent="0.2">
      <c r="A1792" t="s">
        <v>250</v>
      </c>
      <c r="C1792">
        <f t="shared" si="119"/>
        <v>399</v>
      </c>
      <c r="D1792" t="str">
        <f t="shared" si="120"/>
        <v>399 (1)</v>
      </c>
      <c r="E1792">
        <v>19.007000000000001</v>
      </c>
      <c r="F1792">
        <f t="shared" si="122"/>
        <v>19.010000000000002</v>
      </c>
      <c r="G1792">
        <f>IFERROR(VLOOKUP(F1792,'rt.comb'!$A:$B,2,FALSE),F1792)</f>
        <v>18.989999999999998</v>
      </c>
      <c r="H1792" t="str">
        <f>IFERROR(VLOOKUP(G1792,compounds!$A:$D,4,FALSE),"")</f>
        <v>methylnaphthalene</v>
      </c>
      <c r="I1792">
        <v>38030106</v>
      </c>
      <c r="J1792" s="4">
        <f t="shared" si="118"/>
        <v>62262596</v>
      </c>
      <c r="K1792" s="4">
        <f>VLOOKUP($C1792,rosie!$B$7:$D$380,2,FALSE)</f>
        <v>17.38</v>
      </c>
      <c r="L1792" s="4">
        <f>VLOOKUP(C1792,rosie!$B$7:$F$66,5,FALSE)</f>
        <v>3.61</v>
      </c>
      <c r="M1792" s="4">
        <f>VLOOKUP($C1792,rosie!$B$7:$D$380,3,FALSE)</f>
        <v>1</v>
      </c>
      <c r="N1792" s="4" t="str">
        <f>VLOOKUP($C1792,rosie!$B$7:$E$380,4,FALSE)</f>
        <v>f</v>
      </c>
      <c r="O1792" s="4">
        <f t="shared" si="121"/>
        <v>0.5271592100110698</v>
      </c>
      <c r="P1792" s="4">
        <f>VLOOKUP(A1792,RESULTS!$A:$M,13,FALSE)</f>
        <v>2</v>
      </c>
      <c r="Q1792" s="4">
        <v>2</v>
      </c>
      <c r="R1792" s="4" t="str">
        <f>IF(VLOOKUP(C1792,rosie!B:J,8,FALSE)=0,"x_x_x_x",VLOOKUP(C1792,rosie!B:J,8,FALSE))</f>
        <v>7_6_6_2023</v>
      </c>
    </row>
    <row r="1793" spans="1:18" x14ac:dyDescent="0.2">
      <c r="A1793" t="s">
        <v>250</v>
      </c>
      <c r="C1793">
        <f t="shared" si="119"/>
        <v>399</v>
      </c>
      <c r="D1793" t="str">
        <f t="shared" si="120"/>
        <v>399 (1)</v>
      </c>
      <c r="E1793">
        <v>19.097999999999999</v>
      </c>
      <c r="F1793">
        <f t="shared" si="122"/>
        <v>19.100000000000001</v>
      </c>
      <c r="G1793">
        <f>IFERROR(VLOOKUP(F1793,'rt.comb'!$A:$B,2,FALSE),F1793)</f>
        <v>19.100000000000001</v>
      </c>
      <c r="H1793" t="str">
        <f>IFERROR(VLOOKUP(G1793,compounds!$A:$D,4,FALSE),"")</f>
        <v/>
      </c>
      <c r="I1793">
        <v>73420769</v>
      </c>
      <c r="J1793" s="4">
        <f t="shared" si="118"/>
        <v>62262596</v>
      </c>
      <c r="K1793" s="4">
        <f>VLOOKUP($C1793,rosie!$B$7:$D$380,2,FALSE)</f>
        <v>17.38</v>
      </c>
      <c r="L1793" s="4">
        <f>VLOOKUP(C1793,rosie!$B$7:$F$66,5,FALSE)</f>
        <v>3.61</v>
      </c>
      <c r="M1793" s="4">
        <f>VLOOKUP($C1793,rosie!$B$7:$D$380,3,FALSE)</f>
        <v>1</v>
      </c>
      <c r="N1793" s="4" t="str">
        <f>VLOOKUP($C1793,rosie!$B$7:$E$380,4,FALSE)</f>
        <v>f</v>
      </c>
      <c r="O1793" s="4">
        <f t="shared" si="121"/>
        <v>1.0177314410968312</v>
      </c>
      <c r="P1793" s="4">
        <f>VLOOKUP(A1793,RESULTS!$A:$M,13,FALSE)</f>
        <v>2</v>
      </c>
      <c r="Q1793" s="4">
        <v>2</v>
      </c>
      <c r="R1793" s="4" t="str">
        <f>IF(VLOOKUP(C1793,rosie!B:J,8,FALSE)=0,"x_x_x_x",VLOOKUP(C1793,rosie!B:J,8,FALSE))</f>
        <v>7_6_6_2023</v>
      </c>
    </row>
    <row r="1794" spans="1:18" x14ac:dyDescent="0.2">
      <c r="A1794" t="s">
        <v>250</v>
      </c>
      <c r="C1794">
        <f t="shared" si="119"/>
        <v>399</v>
      </c>
      <c r="D1794" t="str">
        <f t="shared" si="120"/>
        <v>399 (1)</v>
      </c>
      <c r="E1794">
        <v>19.398</v>
      </c>
      <c r="F1794">
        <f t="shared" si="122"/>
        <v>19.399999999999999</v>
      </c>
      <c r="G1794">
        <f>IFERROR(VLOOKUP(F1794,'rt.comb'!$A:$B,2,FALSE),F1794)</f>
        <v>19.399999999999999</v>
      </c>
      <c r="H1794" t="str">
        <f>IFERROR(VLOOKUP(G1794,compounds!$A:$D,4,FALSE),"")</f>
        <v>undecanal_c</v>
      </c>
      <c r="I1794">
        <v>55026804</v>
      </c>
      <c r="J1794" s="4">
        <f t="shared" ref="J1794:J1857" si="123">SUMIFS($I:$I,$A:$A,A1794,G:G,19.5)</f>
        <v>62262596</v>
      </c>
      <c r="K1794" s="4">
        <f>VLOOKUP($C1794,rosie!$B$7:$D$380,2,FALSE)</f>
        <v>17.38</v>
      </c>
      <c r="L1794" s="4">
        <f>VLOOKUP(C1794,rosie!$B$7:$F$66,5,FALSE)</f>
        <v>3.61</v>
      </c>
      <c r="M1794" s="4">
        <f>VLOOKUP($C1794,rosie!$B$7:$D$380,3,FALSE)</f>
        <v>1</v>
      </c>
      <c r="N1794" s="4" t="str">
        <f>VLOOKUP($C1794,rosie!$B$7:$E$380,4,FALSE)</f>
        <v>f</v>
      </c>
      <c r="O1794" s="4">
        <f t="shared" si="121"/>
        <v>0.76276112735720414</v>
      </c>
      <c r="P1794" s="4">
        <f>VLOOKUP(A1794,RESULTS!$A:$M,13,FALSE)</f>
        <v>2</v>
      </c>
      <c r="Q1794" s="4">
        <v>2</v>
      </c>
      <c r="R1794" s="4" t="str">
        <f>IF(VLOOKUP(C1794,rosie!B:J,8,FALSE)=0,"x_x_x_x",VLOOKUP(C1794,rosie!B:J,8,FALSE))</f>
        <v>7_6_6_2023</v>
      </c>
    </row>
    <row r="1795" spans="1:18" x14ac:dyDescent="0.2">
      <c r="A1795" t="s">
        <v>250</v>
      </c>
      <c r="C1795">
        <f t="shared" ref="C1795:C1858" si="124">VALUE(IF(B1795="",LEFT(A1795,FIND("-",A1795)-1),B1795))</f>
        <v>399</v>
      </c>
      <c r="D1795" t="str">
        <f t="shared" ref="D1795:D1858" si="125">C1795&amp;" ("&amp;M1795&amp;")"</f>
        <v>399 (1)</v>
      </c>
      <c r="E1795">
        <v>19.504999999999999</v>
      </c>
      <c r="F1795">
        <f t="shared" si="122"/>
        <v>19.510000000000002</v>
      </c>
      <c r="G1795">
        <f>IFERROR(VLOOKUP(F1795,'rt.comb'!$A:$B,2,FALSE),F1795)</f>
        <v>19.5</v>
      </c>
      <c r="H1795" t="str">
        <f>IFERROR(VLOOKUP(G1795,compounds!$A:$D,4,FALSE),"")</f>
        <v>standard</v>
      </c>
      <c r="I1795">
        <v>62262596</v>
      </c>
      <c r="J1795" s="4">
        <f t="shared" si="123"/>
        <v>62262596</v>
      </c>
      <c r="K1795" s="4">
        <f>VLOOKUP($C1795,rosie!$B$7:$D$380,2,FALSE)</f>
        <v>17.38</v>
      </c>
      <c r="L1795" s="4">
        <f>VLOOKUP(C1795,rosie!$B$7:$F$66,5,FALSE)</f>
        <v>3.61</v>
      </c>
      <c r="M1795" s="4">
        <f>VLOOKUP($C1795,rosie!$B$7:$D$380,3,FALSE)</f>
        <v>1</v>
      </c>
      <c r="N1795" s="4" t="str">
        <f>VLOOKUP($C1795,rosie!$B$7:$E$380,4,FALSE)</f>
        <v>f</v>
      </c>
      <c r="O1795" s="4">
        <f t="shared" ref="O1795:O1858" si="126">IFERROR((30/J1795*I1795)/K1795/Q1795,0)</f>
        <v>0.86306098964326827</v>
      </c>
      <c r="P1795" s="4">
        <f>VLOOKUP(A1795,RESULTS!$A:$M,13,FALSE)</f>
        <v>2</v>
      </c>
      <c r="Q1795" s="4">
        <v>2</v>
      </c>
      <c r="R1795" s="4" t="str">
        <f>IF(VLOOKUP(C1795,rosie!B:J,8,FALSE)=0,"x_x_x_x",VLOOKUP(C1795,rosie!B:J,8,FALSE))</f>
        <v>7_6_6_2023</v>
      </c>
    </row>
    <row r="1796" spans="1:18" x14ac:dyDescent="0.2">
      <c r="A1796" t="s">
        <v>250</v>
      </c>
      <c r="C1796">
        <f t="shared" si="124"/>
        <v>399</v>
      </c>
      <c r="D1796" t="str">
        <f t="shared" si="125"/>
        <v>399 (1)</v>
      </c>
      <c r="E1796">
        <v>20.123000000000001</v>
      </c>
      <c r="F1796">
        <f t="shared" si="122"/>
        <v>20.12</v>
      </c>
      <c r="G1796">
        <f>IFERROR(VLOOKUP(F1796,'rt.comb'!$A:$B,2,FALSE),F1796)</f>
        <v>20.12</v>
      </c>
      <c r="H1796" t="str">
        <f>IFERROR(VLOOKUP(G1796,compounds!$A:$D,4,FALSE),"")</f>
        <v/>
      </c>
      <c r="I1796">
        <v>44574782</v>
      </c>
      <c r="J1796" s="4">
        <f t="shared" si="123"/>
        <v>62262596</v>
      </c>
      <c r="K1796" s="4">
        <f>VLOOKUP($C1796,rosie!$B$7:$D$380,2,FALSE)</f>
        <v>17.38</v>
      </c>
      <c r="L1796" s="4">
        <f>VLOOKUP(C1796,rosie!$B$7:$F$66,5,FALSE)</f>
        <v>3.61</v>
      </c>
      <c r="M1796" s="4">
        <f>VLOOKUP($C1796,rosie!$B$7:$D$380,3,FALSE)</f>
        <v>1</v>
      </c>
      <c r="N1796" s="4" t="str">
        <f>VLOOKUP($C1796,rosie!$B$7:$E$380,4,FALSE)</f>
        <v>f</v>
      </c>
      <c r="O1796" s="4">
        <f t="shared" si="126"/>
        <v>0.61787907889438054</v>
      </c>
      <c r="P1796" s="4">
        <f>VLOOKUP(A1796,RESULTS!$A:$M,13,FALSE)</f>
        <v>2</v>
      </c>
      <c r="Q1796" s="4">
        <v>2</v>
      </c>
      <c r="R1796" s="4" t="str">
        <f>IF(VLOOKUP(C1796,rosie!B:J,8,FALSE)=0,"x_x_x_x",VLOOKUP(C1796,rosie!B:J,8,FALSE))</f>
        <v>7_6_6_2023</v>
      </c>
    </row>
    <row r="1797" spans="1:18" x14ac:dyDescent="0.2">
      <c r="A1797" t="s">
        <v>250</v>
      </c>
      <c r="C1797">
        <f t="shared" si="124"/>
        <v>399</v>
      </c>
      <c r="D1797" t="str">
        <f t="shared" si="125"/>
        <v>399 (1)</v>
      </c>
      <c r="E1797">
        <v>20.257999999999999</v>
      </c>
      <c r="F1797">
        <f t="shared" si="122"/>
        <v>20.260000000000002</v>
      </c>
      <c r="G1797">
        <f>IFERROR(VLOOKUP(F1797,'rt.comb'!$A:$B,2,FALSE),F1797)</f>
        <v>20.260000000000002</v>
      </c>
      <c r="H1797" t="str">
        <f>IFERROR(VLOOKUP(G1797,compounds!$A:$D,4,FALSE),"")</f>
        <v/>
      </c>
      <c r="I1797">
        <v>113860176</v>
      </c>
      <c r="J1797" s="4">
        <f t="shared" si="123"/>
        <v>62262596</v>
      </c>
      <c r="K1797" s="4">
        <f>VLOOKUP($C1797,rosie!$B$7:$D$380,2,FALSE)</f>
        <v>17.38</v>
      </c>
      <c r="L1797" s="4">
        <f>VLOOKUP(C1797,rosie!$B$7:$F$66,5,FALSE)</f>
        <v>3.61</v>
      </c>
      <c r="M1797" s="4">
        <f>VLOOKUP($C1797,rosie!$B$7:$D$380,3,FALSE)</f>
        <v>1</v>
      </c>
      <c r="N1797" s="4" t="str">
        <f>VLOOKUP($C1797,rosie!$B$7:$E$380,4,FALSE)</f>
        <v>f</v>
      </c>
      <c r="O1797" s="4">
        <f t="shared" si="126"/>
        <v>1.5782874870735666</v>
      </c>
      <c r="P1797" s="4">
        <f>VLOOKUP(A1797,RESULTS!$A:$M,13,FALSE)</f>
        <v>2</v>
      </c>
      <c r="Q1797" s="4">
        <v>2</v>
      </c>
      <c r="R1797" s="4" t="str">
        <f>IF(VLOOKUP(C1797,rosie!B:J,8,FALSE)=0,"x_x_x_x",VLOOKUP(C1797,rosie!B:J,8,FALSE))</f>
        <v>7_6_6_2023</v>
      </c>
    </row>
    <row r="1798" spans="1:18" x14ac:dyDescent="0.2">
      <c r="A1798" t="s">
        <v>250</v>
      </c>
      <c r="C1798">
        <f t="shared" si="124"/>
        <v>399</v>
      </c>
      <c r="D1798" t="str">
        <f t="shared" si="125"/>
        <v>399 (1)</v>
      </c>
      <c r="E1798">
        <v>21.838000000000001</v>
      </c>
      <c r="F1798">
        <f t="shared" si="122"/>
        <v>21.84</v>
      </c>
      <c r="G1798">
        <f>IFERROR(VLOOKUP(F1798,'rt.comb'!$A:$B,2,FALSE),F1798)</f>
        <v>21.84</v>
      </c>
      <c r="H1798" t="str">
        <f>IFERROR(VLOOKUP(G1798,compounds!$A:$D,4,FALSE),"")</f>
        <v>tetradecane</v>
      </c>
      <c r="I1798">
        <v>24773434</v>
      </c>
      <c r="J1798" s="4">
        <f t="shared" si="123"/>
        <v>62262596</v>
      </c>
      <c r="K1798" s="4">
        <f>VLOOKUP($C1798,rosie!$B$7:$D$380,2,FALSE)</f>
        <v>17.38</v>
      </c>
      <c r="L1798" s="4">
        <f>VLOOKUP(C1798,rosie!$B$7:$F$66,5,FALSE)</f>
        <v>3.61</v>
      </c>
      <c r="M1798" s="4">
        <f>VLOOKUP($C1798,rosie!$B$7:$D$380,3,FALSE)</f>
        <v>1</v>
      </c>
      <c r="N1798" s="4" t="str">
        <f>VLOOKUP($C1798,rosie!$B$7:$E$380,4,FALSE)</f>
        <v>f</v>
      </c>
      <c r="O1798" s="4">
        <f t="shared" si="126"/>
        <v>0.34340014452500806</v>
      </c>
      <c r="P1798" s="4">
        <f>VLOOKUP(A1798,RESULTS!$A:$M,13,FALSE)</f>
        <v>2</v>
      </c>
      <c r="Q1798" s="4">
        <v>2</v>
      </c>
      <c r="R1798" s="4" t="str">
        <f>IF(VLOOKUP(C1798,rosie!B:J,8,FALSE)=0,"x_x_x_x",VLOOKUP(C1798,rosie!B:J,8,FALSE))</f>
        <v>7_6_6_2023</v>
      </c>
    </row>
    <row r="1799" spans="1:18" x14ac:dyDescent="0.2">
      <c r="A1799" t="s">
        <v>250</v>
      </c>
      <c r="C1799">
        <f t="shared" si="124"/>
        <v>399</v>
      </c>
      <c r="D1799" t="str">
        <f t="shared" si="125"/>
        <v>399 (1)</v>
      </c>
      <c r="E1799">
        <v>22.036000000000001</v>
      </c>
      <c r="F1799">
        <f t="shared" si="122"/>
        <v>22.04</v>
      </c>
      <c r="G1799">
        <f>IFERROR(VLOOKUP(F1799,'rt.comb'!$A:$B,2,FALSE),F1799)</f>
        <v>22.04</v>
      </c>
      <c r="H1799" t="str">
        <f>IFERROR(VLOOKUP(G1799,compounds!$A:$D,4,FALSE),"")</f>
        <v/>
      </c>
      <c r="I1799">
        <v>44641193</v>
      </c>
      <c r="J1799" s="4">
        <f t="shared" si="123"/>
        <v>62262596</v>
      </c>
      <c r="K1799" s="4">
        <f>VLOOKUP($C1799,rosie!$B$7:$D$380,2,FALSE)</f>
        <v>17.38</v>
      </c>
      <c r="L1799" s="4">
        <f>VLOOKUP(C1799,rosie!$B$7:$F$66,5,FALSE)</f>
        <v>3.61</v>
      </c>
      <c r="M1799" s="4">
        <f>VLOOKUP($C1799,rosie!$B$7:$D$380,3,FALSE)</f>
        <v>1</v>
      </c>
      <c r="N1799" s="4" t="str">
        <f>VLOOKUP($C1799,rosie!$B$7:$E$380,4,FALSE)</f>
        <v>f</v>
      </c>
      <c r="O1799" s="4">
        <f t="shared" si="126"/>
        <v>0.61879964352010219</v>
      </c>
      <c r="P1799" s="4">
        <f>VLOOKUP(A1799,RESULTS!$A:$M,13,FALSE)</f>
        <v>2</v>
      </c>
      <c r="Q1799" s="4">
        <v>2</v>
      </c>
      <c r="R1799" s="4" t="str">
        <f>IF(VLOOKUP(C1799,rosie!B:J,8,FALSE)=0,"x_x_x_x",VLOOKUP(C1799,rosie!B:J,8,FALSE))</f>
        <v>7_6_6_2023</v>
      </c>
    </row>
    <row r="1800" spans="1:18" x14ac:dyDescent="0.2">
      <c r="A1800" t="s">
        <v>250</v>
      </c>
      <c r="C1800">
        <f t="shared" si="124"/>
        <v>399</v>
      </c>
      <c r="D1800" t="str">
        <f t="shared" si="125"/>
        <v>399 (1)</v>
      </c>
      <c r="E1800">
        <v>22.283999999999999</v>
      </c>
      <c r="F1800">
        <f t="shared" si="122"/>
        <v>22.28</v>
      </c>
      <c r="G1800">
        <f>IFERROR(VLOOKUP(F1800,'rt.comb'!$A:$B,2,FALSE),F1800)</f>
        <v>22.29</v>
      </c>
      <c r="H1800" t="str">
        <f>IFERROR(VLOOKUP(G1800,compounds!$A:$D,4,FALSE),"")</f>
        <v>tetramethyldiol</v>
      </c>
      <c r="I1800">
        <v>51191781</v>
      </c>
      <c r="J1800" s="4">
        <f t="shared" si="123"/>
        <v>62262596</v>
      </c>
      <c r="K1800" s="4">
        <f>VLOOKUP($C1800,rosie!$B$7:$D$380,2,FALSE)</f>
        <v>17.38</v>
      </c>
      <c r="L1800" s="4">
        <f>VLOOKUP(C1800,rosie!$B$7:$F$66,5,FALSE)</f>
        <v>3.61</v>
      </c>
      <c r="M1800" s="4">
        <f>VLOOKUP($C1800,rosie!$B$7:$D$380,3,FALSE)</f>
        <v>1</v>
      </c>
      <c r="N1800" s="4" t="str">
        <f>VLOOKUP($C1800,rosie!$B$7:$E$380,4,FALSE)</f>
        <v>f</v>
      </c>
      <c r="O1800" s="4">
        <f t="shared" si="126"/>
        <v>0.70960146235247656</v>
      </c>
      <c r="P1800" s="4">
        <f>VLOOKUP(A1800,RESULTS!$A:$M,13,FALSE)</f>
        <v>2</v>
      </c>
      <c r="Q1800" s="4">
        <v>2</v>
      </c>
      <c r="R1800" s="4" t="str">
        <f>IF(VLOOKUP(C1800,rosie!B:J,8,FALSE)=0,"x_x_x_x",VLOOKUP(C1800,rosie!B:J,8,FALSE))</f>
        <v>7_6_6_2023</v>
      </c>
    </row>
    <row r="1801" spans="1:18" x14ac:dyDescent="0.2">
      <c r="A1801" t="s">
        <v>250</v>
      </c>
      <c r="C1801">
        <f t="shared" si="124"/>
        <v>399</v>
      </c>
      <c r="D1801" t="str">
        <f t="shared" si="125"/>
        <v>399 (1)</v>
      </c>
      <c r="E1801">
        <v>22.422000000000001</v>
      </c>
      <c r="F1801">
        <f t="shared" si="122"/>
        <v>22.42</v>
      </c>
      <c r="G1801">
        <f>IFERROR(VLOOKUP(F1801,'rt.comb'!$A:$B,2,FALSE),F1801)</f>
        <v>22.42</v>
      </c>
      <c r="H1801" t="str">
        <f>IFERROR(VLOOKUP(G1801,compounds!$A:$D,4,FALSE),"")</f>
        <v/>
      </c>
      <c r="I1801">
        <v>26361793</v>
      </c>
      <c r="J1801" s="4">
        <f t="shared" si="123"/>
        <v>62262596</v>
      </c>
      <c r="K1801" s="4">
        <f>VLOOKUP($C1801,rosie!$B$7:$D$380,2,FALSE)</f>
        <v>17.38</v>
      </c>
      <c r="L1801" s="4">
        <f>VLOOKUP(C1801,rosie!$B$7:$F$66,5,FALSE)</f>
        <v>3.61</v>
      </c>
      <c r="M1801" s="4">
        <f>VLOOKUP($C1801,rosie!$B$7:$D$380,3,FALSE)</f>
        <v>1</v>
      </c>
      <c r="N1801" s="4" t="str">
        <f>VLOOKUP($C1801,rosie!$B$7:$E$380,4,FALSE)</f>
        <v>f</v>
      </c>
      <c r="O1801" s="4">
        <f t="shared" si="126"/>
        <v>0.36541738727615825</v>
      </c>
      <c r="P1801" s="4">
        <f>VLOOKUP(A1801,RESULTS!$A:$M,13,FALSE)</f>
        <v>2</v>
      </c>
      <c r="Q1801" s="4">
        <v>2</v>
      </c>
      <c r="R1801" s="4" t="str">
        <f>IF(VLOOKUP(C1801,rosie!B:J,8,FALSE)=0,"x_x_x_x",VLOOKUP(C1801,rosie!B:J,8,FALSE))</f>
        <v>7_6_6_2023</v>
      </c>
    </row>
    <row r="1802" spans="1:18" x14ac:dyDescent="0.2">
      <c r="A1802" t="s">
        <v>250</v>
      </c>
      <c r="C1802">
        <f t="shared" si="124"/>
        <v>399</v>
      </c>
      <c r="D1802" t="str">
        <f t="shared" si="125"/>
        <v>399 (1)</v>
      </c>
      <c r="E1802">
        <v>22.591999999999999</v>
      </c>
      <c r="F1802">
        <f t="shared" si="122"/>
        <v>22.59</v>
      </c>
      <c r="G1802">
        <f>IFERROR(VLOOKUP(F1802,'rt.comb'!$A:$B,2,FALSE),F1802)</f>
        <v>22.59</v>
      </c>
      <c r="H1802" t="str">
        <f>IFERROR(VLOOKUP(G1802,compounds!$A:$D,4,FALSE),"")</f>
        <v/>
      </c>
      <c r="I1802">
        <v>14850463</v>
      </c>
      <c r="J1802" s="4">
        <f t="shared" si="123"/>
        <v>62262596</v>
      </c>
      <c r="K1802" s="4">
        <f>VLOOKUP($C1802,rosie!$B$7:$D$380,2,FALSE)</f>
        <v>17.38</v>
      </c>
      <c r="L1802" s="4">
        <f>VLOOKUP(C1802,rosie!$B$7:$F$66,5,FALSE)</f>
        <v>3.61</v>
      </c>
      <c r="M1802" s="4">
        <f>VLOOKUP($C1802,rosie!$B$7:$D$380,3,FALSE)</f>
        <v>1</v>
      </c>
      <c r="N1802" s="4" t="str">
        <f>VLOOKUP($C1802,rosie!$B$7:$E$380,4,FALSE)</f>
        <v>f</v>
      </c>
      <c r="O1802" s="4">
        <f t="shared" si="126"/>
        <v>0.20585160460448421</v>
      </c>
      <c r="P1802" s="4">
        <f>VLOOKUP(A1802,RESULTS!$A:$M,13,FALSE)</f>
        <v>2</v>
      </c>
      <c r="Q1802" s="4">
        <v>2</v>
      </c>
      <c r="R1802" s="4" t="str">
        <f>IF(VLOOKUP(C1802,rosie!B:J,8,FALSE)=0,"x_x_x_x",VLOOKUP(C1802,rosie!B:J,8,FALSE))</f>
        <v>7_6_6_2023</v>
      </c>
    </row>
    <row r="1803" spans="1:18" x14ac:dyDescent="0.2">
      <c r="A1803" t="s">
        <v>250</v>
      </c>
      <c r="C1803">
        <f t="shared" si="124"/>
        <v>399</v>
      </c>
      <c r="D1803" t="str">
        <f t="shared" si="125"/>
        <v>399 (1)</v>
      </c>
      <c r="E1803">
        <v>22.690999999999999</v>
      </c>
      <c r="F1803">
        <f t="shared" si="122"/>
        <v>22.69</v>
      </c>
      <c r="G1803">
        <f>IFERROR(VLOOKUP(F1803,'rt.comb'!$A:$B,2,FALSE),F1803)</f>
        <v>22.69</v>
      </c>
      <c r="H1803" t="str">
        <f>IFERROR(VLOOKUP(G1803,compounds!$A:$D,4,FALSE),"")</f>
        <v/>
      </c>
      <c r="I1803">
        <v>36732139</v>
      </c>
      <c r="J1803" s="4">
        <f t="shared" si="123"/>
        <v>62262596</v>
      </c>
      <c r="K1803" s="4">
        <f>VLOOKUP($C1803,rosie!$B$7:$D$380,2,FALSE)</f>
        <v>17.38</v>
      </c>
      <c r="L1803" s="4">
        <f>VLOOKUP(C1803,rosie!$B$7:$F$66,5,FALSE)</f>
        <v>3.61</v>
      </c>
      <c r="M1803" s="4">
        <f>VLOOKUP($C1803,rosie!$B$7:$D$380,3,FALSE)</f>
        <v>1</v>
      </c>
      <c r="N1803" s="4" t="str">
        <f>VLOOKUP($C1803,rosie!$B$7:$E$380,4,FALSE)</f>
        <v>f</v>
      </c>
      <c r="O1803" s="4">
        <f t="shared" si="126"/>
        <v>0.50916727335066614</v>
      </c>
      <c r="P1803" s="4">
        <f>VLOOKUP(A1803,RESULTS!$A:$M,13,FALSE)</f>
        <v>2</v>
      </c>
      <c r="Q1803" s="4">
        <v>2</v>
      </c>
      <c r="R1803" s="4" t="str">
        <f>IF(VLOOKUP(C1803,rosie!B:J,8,FALSE)=0,"x_x_x_x",VLOOKUP(C1803,rosie!B:J,8,FALSE))</f>
        <v>7_6_6_2023</v>
      </c>
    </row>
    <row r="1804" spans="1:18" x14ac:dyDescent="0.2">
      <c r="A1804" t="s">
        <v>250</v>
      </c>
      <c r="C1804">
        <f t="shared" si="124"/>
        <v>399</v>
      </c>
      <c r="D1804" t="str">
        <f t="shared" si="125"/>
        <v>399 (1)</v>
      </c>
      <c r="E1804">
        <v>23.106000000000002</v>
      </c>
      <c r="F1804">
        <f t="shared" si="122"/>
        <v>23.11</v>
      </c>
      <c r="G1804">
        <f>IFERROR(VLOOKUP(F1804,'rt.comb'!$A:$B,2,FALSE),F1804)</f>
        <v>23.11</v>
      </c>
      <c r="H1804" t="str">
        <f>IFERROR(VLOOKUP(G1804,compounds!$A:$D,4,FALSE),"")</f>
        <v/>
      </c>
      <c r="I1804">
        <v>46397197</v>
      </c>
      <c r="J1804" s="4">
        <f t="shared" si="123"/>
        <v>62262596</v>
      </c>
      <c r="K1804" s="4">
        <f>VLOOKUP($C1804,rosie!$B$7:$D$380,2,FALSE)</f>
        <v>17.38</v>
      </c>
      <c r="L1804" s="4">
        <f>VLOOKUP(C1804,rosie!$B$7:$F$66,5,FALSE)</f>
        <v>3.61</v>
      </c>
      <c r="M1804" s="4">
        <f>VLOOKUP($C1804,rosie!$B$7:$D$380,3,FALSE)</f>
        <v>1</v>
      </c>
      <c r="N1804" s="4" t="str">
        <f>VLOOKUP($C1804,rosie!$B$7:$E$380,4,FALSE)</f>
        <v>f</v>
      </c>
      <c r="O1804" s="4">
        <f t="shared" si="126"/>
        <v>0.64314071902003045</v>
      </c>
      <c r="P1804" s="4">
        <f>VLOOKUP(A1804,RESULTS!$A:$M,13,FALSE)</f>
        <v>2</v>
      </c>
      <c r="Q1804" s="4">
        <v>2</v>
      </c>
      <c r="R1804" s="4" t="str">
        <f>IF(VLOOKUP(C1804,rosie!B:J,8,FALSE)=0,"x_x_x_x",VLOOKUP(C1804,rosie!B:J,8,FALSE))</f>
        <v>7_6_6_2023</v>
      </c>
    </row>
    <row r="1805" spans="1:18" x14ac:dyDescent="0.2">
      <c r="A1805" t="s">
        <v>250</v>
      </c>
      <c r="C1805">
        <f t="shared" si="124"/>
        <v>399</v>
      </c>
      <c r="D1805" t="str">
        <f t="shared" si="125"/>
        <v>399 (1)</v>
      </c>
      <c r="E1805">
        <v>23.315000000000001</v>
      </c>
      <c r="F1805">
        <f t="shared" si="122"/>
        <v>23.32</v>
      </c>
      <c r="G1805">
        <f>IFERROR(VLOOKUP(F1805,'rt.comb'!$A:$B,2,FALSE),F1805)</f>
        <v>23.32</v>
      </c>
      <c r="H1805" t="str">
        <f>IFERROR(VLOOKUP(G1805,compounds!$A:$D,4,FALSE),"")</f>
        <v/>
      </c>
      <c r="I1805">
        <v>52691785</v>
      </c>
      <c r="J1805" s="4">
        <f t="shared" si="123"/>
        <v>62262596</v>
      </c>
      <c r="K1805" s="4">
        <f>VLOOKUP($C1805,rosie!$B$7:$D$380,2,FALSE)</f>
        <v>17.38</v>
      </c>
      <c r="L1805" s="4">
        <f>VLOOKUP(C1805,rosie!$B$7:$F$66,5,FALSE)</f>
        <v>3.61</v>
      </c>
      <c r="M1805" s="4">
        <f>VLOOKUP($C1805,rosie!$B$7:$D$380,3,FALSE)</f>
        <v>1</v>
      </c>
      <c r="N1805" s="4" t="str">
        <f>VLOOKUP($C1805,rosie!$B$7:$E$380,4,FALSE)</f>
        <v>f</v>
      </c>
      <c r="O1805" s="4">
        <f t="shared" si="126"/>
        <v>0.73039396089700981</v>
      </c>
      <c r="P1805" s="4">
        <f>VLOOKUP(A1805,RESULTS!$A:$M,13,FALSE)</f>
        <v>2</v>
      </c>
      <c r="Q1805" s="4">
        <v>2</v>
      </c>
      <c r="R1805" s="4" t="str">
        <f>IF(VLOOKUP(C1805,rosie!B:J,8,FALSE)=0,"x_x_x_x",VLOOKUP(C1805,rosie!B:J,8,FALSE))</f>
        <v>7_6_6_2023</v>
      </c>
    </row>
    <row r="1806" spans="1:18" x14ac:dyDescent="0.2">
      <c r="A1806" t="s">
        <v>250</v>
      </c>
      <c r="C1806">
        <f t="shared" si="124"/>
        <v>399</v>
      </c>
      <c r="D1806" t="str">
        <f t="shared" si="125"/>
        <v>399 (1)</v>
      </c>
      <c r="E1806">
        <v>23.407</v>
      </c>
      <c r="F1806">
        <f t="shared" si="122"/>
        <v>23.41</v>
      </c>
      <c r="G1806">
        <f>IFERROR(VLOOKUP(F1806,'rt.comb'!$A:$B,2,FALSE),F1806)</f>
        <v>23.41</v>
      </c>
      <c r="H1806" t="str">
        <f>IFERROR(VLOOKUP(G1806,compounds!$A:$D,4,FALSE),"")</f>
        <v/>
      </c>
      <c r="I1806">
        <v>26109438</v>
      </c>
      <c r="J1806" s="4">
        <f t="shared" si="123"/>
        <v>62262596</v>
      </c>
      <c r="K1806" s="4">
        <f>VLOOKUP($C1806,rosie!$B$7:$D$380,2,FALSE)</f>
        <v>17.38</v>
      </c>
      <c r="L1806" s="4">
        <f>VLOOKUP(C1806,rosie!$B$7:$F$66,5,FALSE)</f>
        <v>3.61</v>
      </c>
      <c r="M1806" s="4">
        <f>VLOOKUP($C1806,rosie!$B$7:$D$380,3,FALSE)</f>
        <v>1</v>
      </c>
      <c r="N1806" s="4" t="str">
        <f>VLOOKUP($C1806,rosie!$B$7:$E$380,4,FALSE)</f>
        <v>f</v>
      </c>
      <c r="O1806" s="4">
        <f t="shared" si="126"/>
        <v>0.36191933595749132</v>
      </c>
      <c r="P1806" s="4">
        <f>VLOOKUP(A1806,RESULTS!$A:$M,13,FALSE)</f>
        <v>2</v>
      </c>
      <c r="Q1806" s="4">
        <v>2</v>
      </c>
      <c r="R1806" s="4" t="str">
        <f>IF(VLOOKUP(C1806,rosie!B:J,8,FALSE)=0,"x_x_x_x",VLOOKUP(C1806,rosie!B:J,8,FALSE))</f>
        <v>7_6_6_2023</v>
      </c>
    </row>
    <row r="1807" spans="1:18" x14ac:dyDescent="0.2">
      <c r="A1807" t="s">
        <v>250</v>
      </c>
      <c r="C1807">
        <f t="shared" si="124"/>
        <v>399</v>
      </c>
      <c r="D1807" t="str">
        <f t="shared" si="125"/>
        <v>399 (1)</v>
      </c>
      <c r="E1807">
        <v>23.54</v>
      </c>
      <c r="F1807">
        <f t="shared" si="122"/>
        <v>23.54</v>
      </c>
      <c r="G1807">
        <f>IFERROR(VLOOKUP(F1807,'rt.comb'!$A:$B,2,FALSE),F1807)</f>
        <v>23.54</v>
      </c>
      <c r="H1807" t="str">
        <f>IFERROR(VLOOKUP(G1807,compounds!$A:$D,4,FALSE),"")</f>
        <v/>
      </c>
      <c r="I1807">
        <v>27517491</v>
      </c>
      <c r="J1807" s="4">
        <f t="shared" si="123"/>
        <v>62262596</v>
      </c>
      <c r="K1807" s="4">
        <f>VLOOKUP($C1807,rosie!$B$7:$D$380,2,FALSE)</f>
        <v>17.38</v>
      </c>
      <c r="L1807" s="4">
        <f>VLOOKUP(C1807,rosie!$B$7:$F$66,5,FALSE)</f>
        <v>3.61</v>
      </c>
      <c r="M1807" s="4">
        <f>VLOOKUP($C1807,rosie!$B$7:$D$380,3,FALSE)</f>
        <v>1</v>
      </c>
      <c r="N1807" s="4" t="str">
        <f>VLOOKUP($C1807,rosie!$B$7:$E$380,4,FALSE)</f>
        <v>f</v>
      </c>
      <c r="O1807" s="4">
        <f t="shared" si="126"/>
        <v>0.38143724387848732</v>
      </c>
      <c r="P1807" s="4">
        <f>VLOOKUP(A1807,RESULTS!$A:$M,13,FALSE)</f>
        <v>2</v>
      </c>
      <c r="Q1807" s="4">
        <v>2</v>
      </c>
      <c r="R1807" s="4" t="str">
        <f>IF(VLOOKUP(C1807,rosie!B:J,8,FALSE)=0,"x_x_x_x",VLOOKUP(C1807,rosie!B:J,8,FALSE))</f>
        <v>7_6_6_2023</v>
      </c>
    </row>
    <row r="1808" spans="1:18" x14ac:dyDescent="0.2">
      <c r="A1808" t="s">
        <v>250</v>
      </c>
      <c r="C1808">
        <f t="shared" si="124"/>
        <v>399</v>
      </c>
      <c r="D1808" t="str">
        <f t="shared" si="125"/>
        <v>399 (1)</v>
      </c>
      <c r="E1808">
        <v>24.603000000000002</v>
      </c>
      <c r="F1808">
        <f t="shared" si="122"/>
        <v>24.6</v>
      </c>
      <c r="G1808">
        <f>IFERROR(VLOOKUP(F1808,'rt.comb'!$A:$B,2,FALSE),F1808)</f>
        <v>24.6</v>
      </c>
      <c r="H1808" t="str">
        <f>IFERROR(VLOOKUP(G1808,compounds!$A:$D,4,FALSE),"")</f>
        <v>tridecanal</v>
      </c>
      <c r="I1808">
        <v>273308659</v>
      </c>
      <c r="J1808" s="4">
        <f t="shared" si="123"/>
        <v>62262596</v>
      </c>
      <c r="K1808" s="4">
        <f>VLOOKUP($C1808,rosie!$B$7:$D$380,2,FALSE)</f>
        <v>17.38</v>
      </c>
      <c r="L1808" s="4">
        <f>VLOOKUP(C1808,rosie!$B$7:$F$66,5,FALSE)</f>
        <v>3.61</v>
      </c>
      <c r="M1808" s="4">
        <f>VLOOKUP($C1808,rosie!$B$7:$D$380,3,FALSE)</f>
        <v>1</v>
      </c>
      <c r="N1808" s="4" t="str">
        <f>VLOOKUP($C1808,rosie!$B$7:$E$380,4,FALSE)</f>
        <v>f</v>
      </c>
      <c r="O1808" s="4">
        <f t="shared" si="126"/>
        <v>3.7885031603021266</v>
      </c>
      <c r="P1808" s="4">
        <f>VLOOKUP(A1808,RESULTS!$A:$M,13,FALSE)</f>
        <v>2</v>
      </c>
      <c r="Q1808" s="4">
        <v>2</v>
      </c>
      <c r="R1808" s="4" t="str">
        <f>IF(VLOOKUP(C1808,rosie!B:J,8,FALSE)=0,"x_x_x_x",VLOOKUP(C1808,rosie!B:J,8,FALSE))</f>
        <v>7_6_6_2023</v>
      </c>
    </row>
    <row r="1809" spans="1:18" x14ac:dyDescent="0.2">
      <c r="A1809" t="s">
        <v>250</v>
      </c>
      <c r="C1809">
        <f t="shared" si="124"/>
        <v>399</v>
      </c>
      <c r="D1809" t="str">
        <f t="shared" si="125"/>
        <v>399 (1)</v>
      </c>
      <c r="E1809">
        <v>24.972000000000001</v>
      </c>
      <c r="F1809">
        <f t="shared" si="122"/>
        <v>24.97</v>
      </c>
      <c r="G1809">
        <f>IFERROR(VLOOKUP(F1809,'rt.comb'!$A:$B,2,FALSE),F1809)</f>
        <v>24.97</v>
      </c>
      <c r="H1809" t="str">
        <f>IFERROR(VLOOKUP(G1809,compounds!$A:$D,4,FALSE),"")</f>
        <v/>
      </c>
      <c r="I1809">
        <v>28928250</v>
      </c>
      <c r="J1809" s="4">
        <f t="shared" si="123"/>
        <v>62262596</v>
      </c>
      <c r="K1809" s="4">
        <f>VLOOKUP($C1809,rosie!$B$7:$D$380,2,FALSE)</f>
        <v>17.38</v>
      </c>
      <c r="L1809" s="4">
        <f>VLOOKUP(C1809,rosie!$B$7:$F$66,5,FALSE)</f>
        <v>3.61</v>
      </c>
      <c r="M1809" s="4">
        <f>VLOOKUP($C1809,rosie!$B$7:$D$380,3,FALSE)</f>
        <v>1</v>
      </c>
      <c r="N1809" s="4" t="str">
        <f>VLOOKUP($C1809,rosie!$B$7:$E$380,4,FALSE)</f>
        <v>f</v>
      </c>
      <c r="O1809" s="4">
        <f t="shared" si="126"/>
        <v>0.40099266136683209</v>
      </c>
      <c r="P1809" s="4">
        <f>VLOOKUP(A1809,RESULTS!$A:$M,13,FALSE)</f>
        <v>2</v>
      </c>
      <c r="Q1809" s="4">
        <v>2</v>
      </c>
      <c r="R1809" s="4" t="str">
        <f>IF(VLOOKUP(C1809,rosie!B:J,8,FALSE)=0,"x_x_x_x",VLOOKUP(C1809,rosie!B:J,8,FALSE))</f>
        <v>7_6_6_2023</v>
      </c>
    </row>
    <row r="1810" spans="1:18" x14ac:dyDescent="0.2">
      <c r="A1810" t="s">
        <v>250</v>
      </c>
      <c r="C1810">
        <f t="shared" si="124"/>
        <v>399</v>
      </c>
      <c r="D1810" t="str">
        <f t="shared" si="125"/>
        <v>399 (1)</v>
      </c>
      <c r="E1810">
        <v>26.992000000000001</v>
      </c>
      <c r="F1810">
        <f t="shared" si="122"/>
        <v>26.99</v>
      </c>
      <c r="G1810">
        <f>IFERROR(VLOOKUP(F1810,'rt.comb'!$A:$B,2,FALSE),F1810)</f>
        <v>26.99</v>
      </c>
      <c r="H1810" t="str">
        <f>IFERROR(VLOOKUP(G1810,compounds!$A:$D,4,FALSE),"")</f>
        <v>tetradecanal</v>
      </c>
      <c r="I1810">
        <v>12763844</v>
      </c>
      <c r="J1810" s="4">
        <f t="shared" si="123"/>
        <v>62262596</v>
      </c>
      <c r="K1810" s="4">
        <f>VLOOKUP($C1810,rosie!$B$7:$D$380,2,FALSE)</f>
        <v>17.38</v>
      </c>
      <c r="L1810" s="4">
        <f>VLOOKUP(C1810,rosie!$B$7:$F$66,5,FALSE)</f>
        <v>3.61</v>
      </c>
      <c r="M1810" s="4">
        <f>VLOOKUP($C1810,rosie!$B$7:$D$380,3,FALSE)</f>
        <v>1</v>
      </c>
      <c r="N1810" s="4" t="str">
        <f>VLOOKUP($C1810,rosie!$B$7:$E$380,4,FALSE)</f>
        <v>f</v>
      </c>
      <c r="O1810" s="4">
        <f t="shared" si="126"/>
        <v>0.1769276667213216</v>
      </c>
      <c r="P1810" s="4">
        <f>VLOOKUP(A1810,RESULTS!$A:$M,13,FALSE)</f>
        <v>2</v>
      </c>
      <c r="Q1810" s="4">
        <v>2</v>
      </c>
      <c r="R1810" s="4" t="str">
        <f>IF(VLOOKUP(C1810,rosie!B:J,8,FALSE)=0,"x_x_x_x",VLOOKUP(C1810,rosie!B:J,8,FALSE))</f>
        <v>7_6_6_2023</v>
      </c>
    </row>
    <row r="1811" spans="1:18" x14ac:dyDescent="0.2">
      <c r="A1811" t="s">
        <v>250</v>
      </c>
      <c r="C1811">
        <f t="shared" si="124"/>
        <v>399</v>
      </c>
      <c r="D1811" t="str">
        <f t="shared" si="125"/>
        <v>399 (1)</v>
      </c>
      <c r="E1811">
        <v>28.207999999999998</v>
      </c>
      <c r="F1811">
        <f t="shared" si="122"/>
        <v>28.21</v>
      </c>
      <c r="G1811">
        <f>IFERROR(VLOOKUP(F1811,'rt.comb'!$A:$B,2,FALSE),F1811)</f>
        <v>28.21</v>
      </c>
      <c r="H1811" t="str">
        <f>IFERROR(VLOOKUP(G1811,compounds!$A:$D,4,FALSE),"")</f>
        <v/>
      </c>
      <c r="I1811">
        <v>29531897</v>
      </c>
      <c r="J1811" s="4">
        <f t="shared" si="123"/>
        <v>62262596</v>
      </c>
      <c r="K1811" s="4">
        <f>VLOOKUP($C1811,rosie!$B$7:$D$380,2,FALSE)</f>
        <v>17.38</v>
      </c>
      <c r="L1811" s="4">
        <f>VLOOKUP(C1811,rosie!$B$7:$F$66,5,FALSE)</f>
        <v>3.61</v>
      </c>
      <c r="M1811" s="4">
        <f>VLOOKUP($C1811,rosie!$B$7:$D$380,3,FALSE)</f>
        <v>1</v>
      </c>
      <c r="N1811" s="4" t="str">
        <f>VLOOKUP($C1811,rosie!$B$7:$E$380,4,FALSE)</f>
        <v>f</v>
      </c>
      <c r="O1811" s="4">
        <f t="shared" si="126"/>
        <v>0.40936019196602508</v>
      </c>
      <c r="P1811" s="4">
        <f>VLOOKUP(A1811,RESULTS!$A:$M,13,FALSE)</f>
        <v>2</v>
      </c>
      <c r="Q1811" s="4">
        <v>2</v>
      </c>
      <c r="R1811" s="4" t="str">
        <f>IF(VLOOKUP(C1811,rosie!B:J,8,FALSE)=0,"x_x_x_x",VLOOKUP(C1811,rosie!B:J,8,FALSE))</f>
        <v>7_6_6_2023</v>
      </c>
    </row>
    <row r="1812" spans="1:18" x14ac:dyDescent="0.2">
      <c r="A1812" t="s">
        <v>250</v>
      </c>
      <c r="C1812">
        <f t="shared" si="124"/>
        <v>399</v>
      </c>
      <c r="D1812" t="str">
        <f t="shared" si="125"/>
        <v>399 (1)</v>
      </c>
      <c r="E1812">
        <v>28.818999999999999</v>
      </c>
      <c r="F1812">
        <f t="shared" si="122"/>
        <v>28.82</v>
      </c>
      <c r="G1812">
        <f>IFERROR(VLOOKUP(F1812,'rt.comb'!$A:$B,2,FALSE),F1812)</f>
        <v>28.82</v>
      </c>
      <c r="H1812" t="str">
        <f>IFERROR(VLOOKUP(G1812,compounds!$A:$D,4,FALSE),"")</f>
        <v/>
      </c>
      <c r="I1812">
        <v>14243173</v>
      </c>
      <c r="J1812" s="4">
        <f t="shared" si="123"/>
        <v>62262596</v>
      </c>
      <c r="K1812" s="4">
        <f>VLOOKUP($C1812,rosie!$B$7:$D$380,2,FALSE)</f>
        <v>17.38</v>
      </c>
      <c r="L1812" s="4">
        <f>VLOOKUP(C1812,rosie!$B$7:$F$66,5,FALSE)</f>
        <v>3.61</v>
      </c>
      <c r="M1812" s="4">
        <f>VLOOKUP($C1812,rosie!$B$7:$D$380,3,FALSE)</f>
        <v>1</v>
      </c>
      <c r="N1812" s="4" t="str">
        <f>VLOOKUP($C1812,rosie!$B$7:$E$380,4,FALSE)</f>
        <v>f</v>
      </c>
      <c r="O1812" s="4">
        <f t="shared" si="126"/>
        <v>0.1974335760918205</v>
      </c>
      <c r="P1812" s="4">
        <f>VLOOKUP(A1812,RESULTS!$A:$M,13,FALSE)</f>
        <v>2</v>
      </c>
      <c r="Q1812" s="4">
        <v>2</v>
      </c>
      <c r="R1812" s="4" t="str">
        <f>IF(VLOOKUP(C1812,rosie!B:J,8,FALSE)=0,"x_x_x_x",VLOOKUP(C1812,rosie!B:J,8,FALSE))</f>
        <v>7_6_6_2023</v>
      </c>
    </row>
    <row r="1813" spans="1:18" x14ac:dyDescent="0.2">
      <c r="A1813" t="s">
        <v>250</v>
      </c>
      <c r="C1813">
        <f t="shared" si="124"/>
        <v>399</v>
      </c>
      <c r="D1813" t="str">
        <f t="shared" si="125"/>
        <v>399 (1)</v>
      </c>
      <c r="E1813">
        <v>29.259</v>
      </c>
      <c r="F1813">
        <f t="shared" ref="F1813:F1876" si="127">ROUND(E1813,2)</f>
        <v>29.26</v>
      </c>
      <c r="G1813">
        <f>IFERROR(VLOOKUP(F1813,'rt.comb'!$A:$B,2,FALSE),F1813)</f>
        <v>29.26</v>
      </c>
      <c r="H1813" t="str">
        <f>IFERROR(VLOOKUP(G1813,compounds!$A:$D,4,FALSE),"")</f>
        <v>pentadecanal</v>
      </c>
      <c r="I1813">
        <v>32465289</v>
      </c>
      <c r="J1813" s="4">
        <f t="shared" si="123"/>
        <v>62262596</v>
      </c>
      <c r="K1813" s="4">
        <f>VLOOKUP($C1813,rosie!$B$7:$D$380,2,FALSE)</f>
        <v>17.38</v>
      </c>
      <c r="L1813" s="4">
        <f>VLOOKUP(C1813,rosie!$B$7:$F$66,5,FALSE)</f>
        <v>3.61</v>
      </c>
      <c r="M1813" s="4">
        <f>VLOOKUP($C1813,rosie!$B$7:$D$380,3,FALSE)</f>
        <v>1</v>
      </c>
      <c r="N1813" s="4" t="str">
        <f>VLOOKUP($C1813,rosie!$B$7:$E$380,4,FALSE)</f>
        <v>f</v>
      </c>
      <c r="O1813" s="4">
        <f t="shared" si="126"/>
        <v>0.45002178279547983</v>
      </c>
      <c r="P1813" s="4">
        <f>VLOOKUP(A1813,RESULTS!$A:$M,13,FALSE)</f>
        <v>2</v>
      </c>
      <c r="Q1813" s="4">
        <v>2</v>
      </c>
      <c r="R1813" s="4" t="str">
        <f>IF(VLOOKUP(C1813,rosie!B:J,8,FALSE)=0,"x_x_x_x",VLOOKUP(C1813,rosie!B:J,8,FALSE))</f>
        <v>7_6_6_2023</v>
      </c>
    </row>
    <row r="1814" spans="1:18" x14ac:dyDescent="0.2">
      <c r="A1814" t="s">
        <v>250</v>
      </c>
      <c r="C1814">
        <f t="shared" si="124"/>
        <v>399</v>
      </c>
      <c r="D1814" t="str">
        <f t="shared" si="125"/>
        <v>399 (1)</v>
      </c>
      <c r="E1814">
        <v>35.094000000000001</v>
      </c>
      <c r="F1814">
        <f t="shared" si="127"/>
        <v>35.090000000000003</v>
      </c>
      <c r="G1814">
        <f>IFERROR(VLOOKUP(F1814,'rt.comb'!$A:$B,2,FALSE),F1814)</f>
        <v>35.090000000000003</v>
      </c>
      <c r="H1814" t="str">
        <f>IFERROR(VLOOKUP(G1814,compounds!$A:$D,4,FALSE),"")</f>
        <v/>
      </c>
      <c r="I1814">
        <v>13132111</v>
      </c>
      <c r="J1814" s="4">
        <f t="shared" si="123"/>
        <v>62262596</v>
      </c>
      <c r="K1814" s="4">
        <f>VLOOKUP($C1814,rosie!$B$7:$D$380,2,FALSE)</f>
        <v>17.38</v>
      </c>
      <c r="L1814" s="4">
        <f>VLOOKUP(C1814,rosie!$B$7:$F$66,5,FALSE)</f>
        <v>3.61</v>
      </c>
      <c r="M1814" s="4">
        <f>VLOOKUP($C1814,rosie!$B$7:$D$380,3,FALSE)</f>
        <v>1</v>
      </c>
      <c r="N1814" s="4" t="str">
        <f>VLOOKUP($C1814,rosie!$B$7:$E$380,4,FALSE)</f>
        <v>f</v>
      </c>
      <c r="O1814" s="4">
        <f t="shared" si="126"/>
        <v>0.18203244714957356</v>
      </c>
      <c r="P1814" s="4">
        <f>VLOOKUP(A1814,RESULTS!$A:$M,13,FALSE)</f>
        <v>2</v>
      </c>
      <c r="Q1814" s="4">
        <v>2</v>
      </c>
      <c r="R1814" s="4" t="str">
        <f>IF(VLOOKUP(C1814,rosie!B:J,8,FALSE)=0,"x_x_x_x",VLOOKUP(C1814,rosie!B:J,8,FALSE))</f>
        <v>7_6_6_2023</v>
      </c>
    </row>
    <row r="1815" spans="1:18" x14ac:dyDescent="0.2">
      <c r="A1815" t="s">
        <v>251</v>
      </c>
      <c r="C1815">
        <f t="shared" si="124"/>
        <v>400</v>
      </c>
      <c r="D1815" t="str">
        <f t="shared" si="125"/>
        <v>400 (0)</v>
      </c>
      <c r="E1815">
        <v>5.4210000000000003</v>
      </c>
      <c r="F1815">
        <f t="shared" si="127"/>
        <v>5.42</v>
      </c>
      <c r="G1815">
        <f>IFERROR(VLOOKUP(F1815,'rt.comb'!$A:$B,2,FALSE),F1815)</f>
        <v>5.43</v>
      </c>
      <c r="H1815" t="str">
        <f>IFERROR(VLOOKUP(G1815,compounds!$A:$D,4,FALSE),"")</f>
        <v>hydroxymethylpentanone</v>
      </c>
      <c r="I1815">
        <v>103118440</v>
      </c>
      <c r="J1815" s="4">
        <f t="shared" si="123"/>
        <v>60506439</v>
      </c>
      <c r="K1815" s="4">
        <f>VLOOKUP($C1815,rosie!$B$7:$D$380,2,FALSE)</f>
        <v>22.5</v>
      </c>
      <c r="L1815" s="4">
        <f>VLOOKUP(C1815,rosie!$B$7:$F$66,5,FALSE)</f>
        <v>4.28</v>
      </c>
      <c r="M1815" s="4">
        <f>VLOOKUP($C1815,rosie!$B$7:$D$380,3,FALSE)</f>
        <v>0</v>
      </c>
      <c r="N1815" s="4" t="str">
        <f>VLOOKUP($C1815,rosie!$B$7:$E$380,4,FALSE)</f>
        <v>f</v>
      </c>
      <c r="O1815" s="4">
        <f t="shared" si="126"/>
        <v>1.1361704275253526</v>
      </c>
      <c r="P1815" s="4">
        <f>VLOOKUP(A1815,RESULTS!$A:$M,13,FALSE)</f>
        <v>2</v>
      </c>
      <c r="Q1815" s="4">
        <v>2</v>
      </c>
      <c r="R1815" s="4" t="str">
        <f>IF(VLOOKUP(C1815,rosie!B:J,8,FALSE)=0,"x_x_x_x",VLOOKUP(C1815,rosie!B:J,8,FALSE))</f>
        <v>7_6_6_2023</v>
      </c>
    </row>
    <row r="1816" spans="1:18" x14ac:dyDescent="0.2">
      <c r="A1816" t="s">
        <v>251</v>
      </c>
      <c r="C1816">
        <f t="shared" si="124"/>
        <v>400</v>
      </c>
      <c r="D1816" t="str">
        <f t="shared" si="125"/>
        <v>400 (0)</v>
      </c>
      <c r="E1816">
        <v>5.7590000000000003</v>
      </c>
      <c r="F1816">
        <f t="shared" si="127"/>
        <v>5.76</v>
      </c>
      <c r="G1816">
        <f>IFERROR(VLOOKUP(F1816,'rt.comb'!$A:$B,2,FALSE),F1816)</f>
        <v>5.76</v>
      </c>
      <c r="H1816" t="str">
        <f>IFERROR(VLOOKUP(G1816,compounds!$A:$D,4,FALSE),"")</f>
        <v>zhexenol</v>
      </c>
      <c r="I1816">
        <v>384640593</v>
      </c>
      <c r="J1816" s="4">
        <f t="shared" si="123"/>
        <v>60506439</v>
      </c>
      <c r="K1816" s="4">
        <f>VLOOKUP($C1816,rosie!$B$7:$D$380,2,FALSE)</f>
        <v>22.5</v>
      </c>
      <c r="L1816" s="4">
        <f>VLOOKUP(C1816,rosie!$B$7:$F$66,5,FALSE)</f>
        <v>4.28</v>
      </c>
      <c r="M1816" s="4">
        <f>VLOOKUP($C1816,rosie!$B$7:$D$380,3,FALSE)</f>
        <v>0</v>
      </c>
      <c r="N1816" s="4" t="str">
        <f>VLOOKUP($C1816,rosie!$B$7:$E$380,4,FALSE)</f>
        <v>f</v>
      </c>
      <c r="O1816" s="4">
        <f t="shared" si="126"/>
        <v>4.2380127840608832</v>
      </c>
      <c r="P1816" s="4">
        <f>VLOOKUP(A1816,RESULTS!$A:$M,13,FALSE)</f>
        <v>2</v>
      </c>
      <c r="Q1816" s="4">
        <v>2</v>
      </c>
      <c r="R1816" s="4" t="str">
        <f>IF(VLOOKUP(C1816,rosie!B:J,8,FALSE)=0,"x_x_x_x",VLOOKUP(C1816,rosie!B:J,8,FALSE))</f>
        <v>7_6_6_2023</v>
      </c>
    </row>
    <row r="1817" spans="1:18" x14ac:dyDescent="0.2">
      <c r="A1817" t="s">
        <v>251</v>
      </c>
      <c r="C1817">
        <f t="shared" si="124"/>
        <v>400</v>
      </c>
      <c r="D1817" t="str">
        <f t="shared" si="125"/>
        <v>400 (0)</v>
      </c>
      <c r="E1817">
        <v>7.5110000000000001</v>
      </c>
      <c r="F1817">
        <f t="shared" si="127"/>
        <v>7.51</v>
      </c>
      <c r="G1817">
        <f>IFERROR(VLOOKUP(F1817,'rt.comb'!$A:$B,2,FALSE),F1817)</f>
        <v>7.51</v>
      </c>
      <c r="H1817" t="str">
        <f>IFERROR(VLOOKUP(G1817,compounds!$A:$D,4,FALSE),"")</f>
        <v>cyclopentane</v>
      </c>
      <c r="I1817">
        <v>36434831</v>
      </c>
      <c r="J1817" s="4">
        <f t="shared" si="123"/>
        <v>60506439</v>
      </c>
      <c r="K1817" s="4">
        <f>VLOOKUP($C1817,rosie!$B$7:$D$380,2,FALSE)</f>
        <v>22.5</v>
      </c>
      <c r="L1817" s="4">
        <f>VLOOKUP(C1817,rosie!$B$7:$F$66,5,FALSE)</f>
        <v>4.28</v>
      </c>
      <c r="M1817" s="4">
        <f>VLOOKUP($C1817,rosie!$B$7:$D$380,3,FALSE)</f>
        <v>0</v>
      </c>
      <c r="N1817" s="4" t="str">
        <f>VLOOKUP($C1817,rosie!$B$7:$E$380,4,FALSE)</f>
        <v>f</v>
      </c>
      <c r="O1817" s="4">
        <f t="shared" si="126"/>
        <v>0.40144301556621659</v>
      </c>
      <c r="P1817" s="4">
        <f>VLOOKUP(A1817,RESULTS!$A:$M,13,FALSE)</f>
        <v>2</v>
      </c>
      <c r="Q1817" s="4">
        <v>2</v>
      </c>
      <c r="R1817" s="4" t="str">
        <f>IF(VLOOKUP(C1817,rosie!B:J,8,FALSE)=0,"x_x_x_x",VLOOKUP(C1817,rosie!B:J,8,FALSE))</f>
        <v>7_6_6_2023</v>
      </c>
    </row>
    <row r="1818" spans="1:18" x14ac:dyDescent="0.2">
      <c r="A1818" t="s">
        <v>251</v>
      </c>
      <c r="C1818">
        <f t="shared" si="124"/>
        <v>400</v>
      </c>
      <c r="D1818" t="str">
        <f t="shared" si="125"/>
        <v>400 (0)</v>
      </c>
      <c r="E1818">
        <v>7.8170000000000002</v>
      </c>
      <c r="F1818">
        <f t="shared" si="127"/>
        <v>7.82</v>
      </c>
      <c r="G1818">
        <f>IFERROR(VLOOKUP(F1818,'rt.comb'!$A:$B,2,FALSE),F1818)</f>
        <v>7.82</v>
      </c>
      <c r="H1818" t="str">
        <f>IFERROR(VLOOKUP(G1818,compounds!$A:$D,4,FALSE),"")</f>
        <v/>
      </c>
      <c r="I1818">
        <v>544541465</v>
      </c>
      <c r="J1818" s="4">
        <f t="shared" si="123"/>
        <v>60506439</v>
      </c>
      <c r="K1818" s="4">
        <f>VLOOKUP($C1818,rosie!$B$7:$D$380,2,FALSE)</f>
        <v>22.5</v>
      </c>
      <c r="L1818" s="4">
        <f>VLOOKUP(C1818,rosie!$B$7:$F$66,5,FALSE)</f>
        <v>4.28</v>
      </c>
      <c r="M1818" s="4">
        <f>VLOOKUP($C1818,rosie!$B$7:$D$380,3,FALSE)</f>
        <v>0</v>
      </c>
      <c r="N1818" s="4" t="str">
        <f>VLOOKUP($C1818,rosie!$B$7:$E$380,4,FALSE)</f>
        <v>f</v>
      </c>
      <c r="O1818" s="4">
        <f t="shared" si="126"/>
        <v>5.9998183554205422</v>
      </c>
      <c r="P1818" s="4">
        <f>VLOOKUP(A1818,RESULTS!$A:$M,13,FALSE)</f>
        <v>2</v>
      </c>
      <c r="Q1818" s="4">
        <v>2</v>
      </c>
      <c r="R1818" s="4" t="str">
        <f>IF(VLOOKUP(C1818,rosie!B:J,8,FALSE)=0,"x_x_x_x",VLOOKUP(C1818,rosie!B:J,8,FALSE))</f>
        <v>7_6_6_2023</v>
      </c>
    </row>
    <row r="1819" spans="1:18" x14ac:dyDescent="0.2">
      <c r="A1819" t="s">
        <v>251</v>
      </c>
      <c r="C1819">
        <f t="shared" si="124"/>
        <v>400</v>
      </c>
      <c r="D1819" t="str">
        <f t="shared" si="125"/>
        <v>400 (0)</v>
      </c>
      <c r="E1819">
        <v>8.0129999999999999</v>
      </c>
      <c r="F1819">
        <f t="shared" si="127"/>
        <v>8.01</v>
      </c>
      <c r="G1819">
        <f>IFERROR(VLOOKUP(F1819,'rt.comb'!$A:$B,2,FALSE),F1819)</f>
        <v>8.01</v>
      </c>
      <c r="H1819" t="str">
        <f>IFERROR(VLOOKUP(G1819,compounds!$A:$D,4,FALSE),"")</f>
        <v>apinene</v>
      </c>
      <c r="I1819">
        <v>2098259047</v>
      </c>
      <c r="J1819" s="4">
        <f t="shared" si="123"/>
        <v>60506439</v>
      </c>
      <c r="K1819" s="4">
        <f>VLOOKUP($C1819,rosie!$B$7:$D$380,2,FALSE)</f>
        <v>22.5</v>
      </c>
      <c r="L1819" s="4">
        <f>VLOOKUP(C1819,rosie!$B$7:$F$66,5,FALSE)</f>
        <v>4.28</v>
      </c>
      <c r="M1819" s="4">
        <f>VLOOKUP($C1819,rosie!$B$7:$D$380,3,FALSE)</f>
        <v>0</v>
      </c>
      <c r="N1819" s="4" t="str">
        <f>VLOOKUP($C1819,rosie!$B$7:$E$380,4,FALSE)</f>
        <v>f</v>
      </c>
      <c r="O1819" s="4">
        <f t="shared" si="126"/>
        <v>23.118851279062493</v>
      </c>
      <c r="P1819" s="4">
        <f>VLOOKUP(A1819,RESULTS!$A:$M,13,FALSE)</f>
        <v>2</v>
      </c>
      <c r="Q1819" s="4">
        <v>2</v>
      </c>
      <c r="R1819" s="4" t="str">
        <f>IF(VLOOKUP(C1819,rosie!B:J,8,FALSE)=0,"x_x_x_x",VLOOKUP(C1819,rosie!B:J,8,FALSE))</f>
        <v>7_6_6_2023</v>
      </c>
    </row>
    <row r="1820" spans="1:18" x14ac:dyDescent="0.2">
      <c r="A1820" t="s">
        <v>251</v>
      </c>
      <c r="C1820">
        <f t="shared" si="124"/>
        <v>400</v>
      </c>
      <c r="D1820" t="str">
        <f t="shared" si="125"/>
        <v>400 (0)</v>
      </c>
      <c r="E1820">
        <v>8.4670000000000005</v>
      </c>
      <c r="F1820">
        <f t="shared" si="127"/>
        <v>8.4700000000000006</v>
      </c>
      <c r="G1820">
        <f>IFERROR(VLOOKUP(F1820,'rt.comb'!$A:$B,2,FALSE),F1820)</f>
        <v>8.4700000000000006</v>
      </c>
      <c r="H1820" t="str">
        <f>IFERROR(VLOOKUP(G1820,compounds!$A:$D,4,FALSE),"")</f>
        <v/>
      </c>
      <c r="I1820">
        <v>54893289</v>
      </c>
      <c r="J1820" s="4">
        <f t="shared" si="123"/>
        <v>60506439</v>
      </c>
      <c r="K1820" s="4">
        <f>VLOOKUP($C1820,rosie!$B$7:$D$380,2,FALSE)</f>
        <v>22.5</v>
      </c>
      <c r="L1820" s="4">
        <f>VLOOKUP(C1820,rosie!$B$7:$F$66,5,FALSE)</f>
        <v>4.28</v>
      </c>
      <c r="M1820" s="4">
        <f>VLOOKUP($C1820,rosie!$B$7:$D$380,3,FALSE)</f>
        <v>0</v>
      </c>
      <c r="N1820" s="4" t="str">
        <f>VLOOKUP($C1820,rosie!$B$7:$E$380,4,FALSE)</f>
        <v>f</v>
      </c>
      <c r="O1820" s="4">
        <f t="shared" si="126"/>
        <v>0.60482035639215193</v>
      </c>
      <c r="P1820" s="4">
        <f>VLOOKUP(A1820,RESULTS!$A:$M,13,FALSE)</f>
        <v>2</v>
      </c>
      <c r="Q1820" s="4">
        <v>2</v>
      </c>
      <c r="R1820" s="4" t="str">
        <f>IF(VLOOKUP(C1820,rosie!B:J,8,FALSE)=0,"x_x_x_x",VLOOKUP(C1820,rosie!B:J,8,FALSE))</f>
        <v>7_6_6_2023</v>
      </c>
    </row>
    <row r="1821" spans="1:18" x14ac:dyDescent="0.2">
      <c r="A1821" t="s">
        <v>251</v>
      </c>
      <c r="C1821">
        <f t="shared" si="124"/>
        <v>400</v>
      </c>
      <c r="D1821" t="str">
        <f t="shared" si="125"/>
        <v>400 (0)</v>
      </c>
      <c r="E1821">
        <v>9.3130000000000006</v>
      </c>
      <c r="F1821">
        <f t="shared" si="127"/>
        <v>9.31</v>
      </c>
      <c r="G1821">
        <f>IFERROR(VLOOKUP(F1821,'rt.comb'!$A:$B,2,FALSE),F1821)</f>
        <v>9.31</v>
      </c>
      <c r="H1821" t="str">
        <f>IFERROR(VLOOKUP(G1821,compounds!$A:$D,4,FALSE),"")</f>
        <v/>
      </c>
      <c r="I1821">
        <v>899837739</v>
      </c>
      <c r="J1821" s="4">
        <f t="shared" si="123"/>
        <v>60506439</v>
      </c>
      <c r="K1821" s="4">
        <f>VLOOKUP($C1821,rosie!$B$7:$D$380,2,FALSE)</f>
        <v>22.5</v>
      </c>
      <c r="L1821" s="4">
        <f>VLOOKUP(C1821,rosie!$B$7:$F$66,5,FALSE)</f>
        <v>4.28</v>
      </c>
      <c r="M1821" s="4">
        <f>VLOOKUP($C1821,rosie!$B$7:$D$380,3,FALSE)</f>
        <v>0</v>
      </c>
      <c r="N1821" s="4" t="str">
        <f>VLOOKUP($C1821,rosie!$B$7:$E$380,4,FALSE)</f>
        <v>f</v>
      </c>
      <c r="O1821" s="4">
        <f t="shared" si="126"/>
        <v>9.9145121728284167</v>
      </c>
      <c r="P1821" s="4">
        <f>VLOOKUP(A1821,RESULTS!$A:$M,13,FALSE)</f>
        <v>2</v>
      </c>
      <c r="Q1821" s="4">
        <v>2</v>
      </c>
      <c r="R1821" s="4" t="str">
        <f>IF(VLOOKUP(C1821,rosie!B:J,8,FALSE)=0,"x_x_x_x",VLOOKUP(C1821,rosie!B:J,8,FALSE))</f>
        <v>7_6_6_2023</v>
      </c>
    </row>
    <row r="1822" spans="1:18" x14ac:dyDescent="0.2">
      <c r="A1822" t="s">
        <v>251</v>
      </c>
      <c r="C1822">
        <f t="shared" si="124"/>
        <v>400</v>
      </c>
      <c r="D1822" t="str">
        <f t="shared" si="125"/>
        <v>400 (0)</v>
      </c>
      <c r="E1822">
        <v>9.9640000000000004</v>
      </c>
      <c r="F1822">
        <f t="shared" si="127"/>
        <v>9.9600000000000009</v>
      </c>
      <c r="G1822">
        <f>IFERROR(VLOOKUP(F1822,'rt.comb'!$A:$B,2,FALSE),F1822)</f>
        <v>9.9600000000000009</v>
      </c>
      <c r="H1822" t="str">
        <f>IFERROR(VLOOKUP(G1822,compounds!$A:$D,4,FALSE),"")</f>
        <v/>
      </c>
      <c r="I1822">
        <v>4207085972</v>
      </c>
      <c r="J1822" s="4">
        <f t="shared" si="123"/>
        <v>60506439</v>
      </c>
      <c r="K1822" s="4">
        <f>VLOOKUP($C1822,rosie!$B$7:$D$380,2,FALSE)</f>
        <v>22.5</v>
      </c>
      <c r="L1822" s="4">
        <f>VLOOKUP(C1822,rosie!$B$7:$F$66,5,FALSE)</f>
        <v>4.28</v>
      </c>
      <c r="M1822" s="4">
        <f>VLOOKUP($C1822,rosie!$B$7:$D$380,3,FALSE)</f>
        <v>0</v>
      </c>
      <c r="N1822" s="4" t="str">
        <f>VLOOKUP($C1822,rosie!$B$7:$E$380,4,FALSE)</f>
        <v>f</v>
      </c>
      <c r="O1822" s="4">
        <f t="shared" si="126"/>
        <v>46.354140611932777</v>
      </c>
      <c r="P1822" s="4">
        <f>VLOOKUP(A1822,RESULTS!$A:$M,13,FALSE)</f>
        <v>2</v>
      </c>
      <c r="Q1822" s="4">
        <v>2</v>
      </c>
      <c r="R1822" s="4" t="str">
        <f>IF(VLOOKUP(C1822,rosie!B:J,8,FALSE)=0,"x_x_x_x",VLOOKUP(C1822,rosie!B:J,8,FALSE))</f>
        <v>7_6_6_2023</v>
      </c>
    </row>
    <row r="1823" spans="1:18" x14ac:dyDescent="0.2">
      <c r="A1823" t="s">
        <v>251</v>
      </c>
      <c r="C1823">
        <f t="shared" si="124"/>
        <v>400</v>
      </c>
      <c r="D1823" t="str">
        <f t="shared" si="125"/>
        <v>400 (0)</v>
      </c>
      <c r="E1823">
        <v>10.526</v>
      </c>
      <c r="F1823">
        <f t="shared" si="127"/>
        <v>10.53</v>
      </c>
      <c r="G1823">
        <f>IFERROR(VLOOKUP(F1823,'rt.comb'!$A:$B,2,FALSE),F1823)</f>
        <v>10.53</v>
      </c>
      <c r="H1823" t="str">
        <f>IFERROR(VLOOKUP(G1823,compounds!$A:$D,4,FALSE),"")</f>
        <v/>
      </c>
      <c r="I1823">
        <v>1222655754</v>
      </c>
      <c r="J1823" s="4">
        <f t="shared" si="123"/>
        <v>60506439</v>
      </c>
      <c r="K1823" s="4">
        <f>VLOOKUP($C1823,rosie!$B$7:$D$380,2,FALSE)</f>
        <v>22.5</v>
      </c>
      <c r="L1823" s="4">
        <f>VLOOKUP(C1823,rosie!$B$7:$F$66,5,FALSE)</f>
        <v>4.28</v>
      </c>
      <c r="M1823" s="4">
        <f>VLOOKUP($C1823,rosie!$B$7:$D$380,3,FALSE)</f>
        <v>0</v>
      </c>
      <c r="N1823" s="4" t="str">
        <f>VLOOKUP($C1823,rosie!$B$7:$E$380,4,FALSE)</f>
        <v>f</v>
      </c>
      <c r="O1823" s="4">
        <f t="shared" si="126"/>
        <v>13.471356924508481</v>
      </c>
      <c r="P1823" s="4">
        <f>VLOOKUP(A1823,RESULTS!$A:$M,13,FALSE)</f>
        <v>2</v>
      </c>
      <c r="Q1823" s="4">
        <v>2</v>
      </c>
      <c r="R1823" s="4" t="str">
        <f>IF(VLOOKUP(C1823,rosie!B:J,8,FALSE)=0,"x_x_x_x",VLOOKUP(C1823,rosie!B:J,8,FALSE))</f>
        <v>7_6_6_2023</v>
      </c>
    </row>
    <row r="1824" spans="1:18" x14ac:dyDescent="0.2">
      <c r="A1824" t="s">
        <v>251</v>
      </c>
      <c r="C1824">
        <f t="shared" si="124"/>
        <v>400</v>
      </c>
      <c r="D1824" t="str">
        <f t="shared" si="125"/>
        <v>400 (0)</v>
      </c>
      <c r="E1824">
        <v>10.792999999999999</v>
      </c>
      <c r="F1824">
        <f t="shared" si="127"/>
        <v>10.79</v>
      </c>
      <c r="G1824">
        <f>IFERROR(VLOOKUP(F1824,'rt.comb'!$A:$B,2,FALSE),F1824)</f>
        <v>10.79</v>
      </c>
      <c r="H1824" t="str">
        <f>IFERROR(VLOOKUP(G1824,compounds!$A:$D,4,FALSE),"")</f>
        <v/>
      </c>
      <c r="I1824">
        <v>54857901</v>
      </c>
      <c r="J1824" s="4">
        <f t="shared" si="123"/>
        <v>60506439</v>
      </c>
      <c r="K1824" s="4">
        <f>VLOOKUP($C1824,rosie!$B$7:$D$380,2,FALSE)</f>
        <v>22.5</v>
      </c>
      <c r="L1824" s="4">
        <f>VLOOKUP(C1824,rosie!$B$7:$F$66,5,FALSE)</f>
        <v>4.28</v>
      </c>
      <c r="M1824" s="4">
        <f>VLOOKUP($C1824,rosie!$B$7:$D$380,3,FALSE)</f>
        <v>0</v>
      </c>
      <c r="N1824" s="4" t="str">
        <f>VLOOKUP($C1824,rosie!$B$7:$E$380,4,FALSE)</f>
        <v>f</v>
      </c>
      <c r="O1824" s="4">
        <f t="shared" si="126"/>
        <v>0.60443044747683794</v>
      </c>
      <c r="P1824" s="4">
        <f>VLOOKUP(A1824,RESULTS!$A:$M,13,FALSE)</f>
        <v>2</v>
      </c>
      <c r="Q1824" s="4">
        <v>2</v>
      </c>
      <c r="R1824" s="4" t="str">
        <f>IF(VLOOKUP(C1824,rosie!B:J,8,FALSE)=0,"x_x_x_x",VLOOKUP(C1824,rosie!B:J,8,FALSE))</f>
        <v>7_6_6_2023</v>
      </c>
    </row>
    <row r="1825" spans="1:18" x14ac:dyDescent="0.2">
      <c r="A1825" t="s">
        <v>251</v>
      </c>
      <c r="C1825">
        <f t="shared" si="124"/>
        <v>400</v>
      </c>
      <c r="D1825" t="str">
        <f t="shared" si="125"/>
        <v>400 (0)</v>
      </c>
      <c r="E1825">
        <v>11.317</v>
      </c>
      <c r="F1825">
        <f t="shared" si="127"/>
        <v>11.32</v>
      </c>
      <c r="G1825">
        <f>IFERROR(VLOOKUP(F1825,'rt.comb'!$A:$B,2,FALSE),F1825)</f>
        <v>11.32</v>
      </c>
      <c r="H1825" t="str">
        <f>IFERROR(VLOOKUP(G1825,compounds!$A:$D,4,FALSE),"")</f>
        <v/>
      </c>
      <c r="I1825">
        <v>15128421345</v>
      </c>
      <c r="J1825" s="4">
        <f t="shared" si="123"/>
        <v>60506439</v>
      </c>
      <c r="K1825" s="4">
        <f>VLOOKUP($C1825,rosie!$B$7:$D$380,2,FALSE)</f>
        <v>22.5</v>
      </c>
      <c r="L1825" s="4">
        <f>VLOOKUP(C1825,rosie!$B$7:$F$66,5,FALSE)</f>
        <v>4.28</v>
      </c>
      <c r="M1825" s="4">
        <f>VLOOKUP($C1825,rosie!$B$7:$D$380,3,FALSE)</f>
        <v>0</v>
      </c>
      <c r="N1825" s="4" t="str">
        <f>VLOOKUP($C1825,rosie!$B$7:$E$380,4,FALSE)</f>
        <v>f</v>
      </c>
      <c r="O1825" s="4">
        <f t="shared" si="126"/>
        <v>166.6866270216299</v>
      </c>
      <c r="P1825" s="4">
        <f>VLOOKUP(A1825,RESULTS!$A:$M,13,FALSE)</f>
        <v>2</v>
      </c>
      <c r="Q1825" s="4">
        <v>2</v>
      </c>
      <c r="R1825" s="4" t="str">
        <f>IF(VLOOKUP(C1825,rosie!B:J,8,FALSE)=0,"x_x_x_x",VLOOKUP(C1825,rosie!B:J,8,FALSE))</f>
        <v>7_6_6_2023</v>
      </c>
    </row>
    <row r="1826" spans="1:18" x14ac:dyDescent="0.2">
      <c r="A1826" t="s">
        <v>251</v>
      </c>
      <c r="C1826">
        <f t="shared" si="124"/>
        <v>400</v>
      </c>
      <c r="D1826" t="str">
        <f t="shared" si="125"/>
        <v>400 (0)</v>
      </c>
      <c r="E1826">
        <v>11.47</v>
      </c>
      <c r="F1826">
        <f t="shared" si="127"/>
        <v>11.47</v>
      </c>
      <c r="G1826">
        <f>IFERROR(VLOOKUP(F1826,'rt.comb'!$A:$B,2,FALSE),F1826)</f>
        <v>11.47</v>
      </c>
      <c r="H1826" t="str">
        <f>IFERROR(VLOOKUP(G1826,compounds!$A:$D,4,FALSE),"")</f>
        <v/>
      </c>
      <c r="I1826">
        <v>416239077</v>
      </c>
      <c r="J1826" s="4">
        <f t="shared" si="123"/>
        <v>60506439</v>
      </c>
      <c r="K1826" s="4">
        <f>VLOOKUP($C1826,rosie!$B$7:$D$380,2,FALSE)</f>
        <v>22.5</v>
      </c>
      <c r="L1826" s="4">
        <f>VLOOKUP(C1826,rosie!$B$7:$F$66,5,FALSE)</f>
        <v>4.28</v>
      </c>
      <c r="M1826" s="4">
        <f>VLOOKUP($C1826,rosie!$B$7:$D$380,3,FALSE)</f>
        <v>0</v>
      </c>
      <c r="N1826" s="4" t="str">
        <f>VLOOKUP($C1826,rosie!$B$7:$E$380,4,FALSE)</f>
        <v>f</v>
      </c>
      <c r="O1826" s="4">
        <f t="shared" si="126"/>
        <v>4.5861683911029703</v>
      </c>
      <c r="P1826" s="4">
        <f>VLOOKUP(A1826,RESULTS!$A:$M,13,FALSE)</f>
        <v>2</v>
      </c>
      <c r="Q1826" s="4">
        <v>2</v>
      </c>
      <c r="R1826" s="4" t="str">
        <f>IF(VLOOKUP(C1826,rosie!B:J,8,FALSE)=0,"x_x_x_x",VLOOKUP(C1826,rosie!B:J,8,FALSE))</f>
        <v>7_6_6_2023</v>
      </c>
    </row>
    <row r="1827" spans="1:18" x14ac:dyDescent="0.2">
      <c r="A1827" t="s">
        <v>251</v>
      </c>
      <c r="C1827">
        <f t="shared" si="124"/>
        <v>400</v>
      </c>
      <c r="D1827" t="str">
        <f t="shared" si="125"/>
        <v>400 (0)</v>
      </c>
      <c r="E1827">
        <v>11.823</v>
      </c>
      <c r="F1827">
        <f t="shared" si="127"/>
        <v>11.82</v>
      </c>
      <c r="G1827">
        <f>IFERROR(VLOOKUP(F1827,'rt.comb'!$A:$B,2,FALSE),F1827)</f>
        <v>11.82</v>
      </c>
      <c r="H1827" t="str">
        <f>IFERROR(VLOOKUP(G1827,compounds!$A:$D,4,FALSE),"")</f>
        <v/>
      </c>
      <c r="I1827">
        <v>3615680423</v>
      </c>
      <c r="J1827" s="4">
        <f t="shared" si="123"/>
        <v>60506439</v>
      </c>
      <c r="K1827" s="4">
        <f>VLOOKUP($C1827,rosie!$B$7:$D$380,2,FALSE)</f>
        <v>22.5</v>
      </c>
      <c r="L1827" s="4">
        <f>VLOOKUP(C1827,rosie!$B$7:$F$66,5,FALSE)</f>
        <v>4.28</v>
      </c>
      <c r="M1827" s="4">
        <f>VLOOKUP($C1827,rosie!$B$7:$D$380,3,FALSE)</f>
        <v>0</v>
      </c>
      <c r="N1827" s="4" t="str">
        <f>VLOOKUP($C1827,rosie!$B$7:$E$380,4,FALSE)</f>
        <v>f</v>
      </c>
      <c r="O1827" s="4">
        <f t="shared" si="126"/>
        <v>39.83796857278832</v>
      </c>
      <c r="P1827" s="4">
        <f>VLOOKUP(A1827,RESULTS!$A:$M,13,FALSE)</f>
        <v>2</v>
      </c>
      <c r="Q1827" s="4">
        <v>2</v>
      </c>
      <c r="R1827" s="4" t="str">
        <f>IF(VLOOKUP(C1827,rosie!B:J,8,FALSE)=0,"x_x_x_x",VLOOKUP(C1827,rosie!B:J,8,FALSE))</f>
        <v>7_6_6_2023</v>
      </c>
    </row>
    <row r="1828" spans="1:18" x14ac:dyDescent="0.2">
      <c r="A1828" t="s">
        <v>251</v>
      </c>
      <c r="C1828">
        <f t="shared" si="124"/>
        <v>400</v>
      </c>
      <c r="D1828" t="str">
        <f t="shared" si="125"/>
        <v>400 (0)</v>
      </c>
      <c r="E1828">
        <v>12.093999999999999</v>
      </c>
      <c r="F1828">
        <f t="shared" si="127"/>
        <v>12.09</v>
      </c>
      <c r="G1828">
        <f>IFERROR(VLOOKUP(F1828,'rt.comb'!$A:$B,2,FALSE),F1828)</f>
        <v>12.09</v>
      </c>
      <c r="H1828" t="str">
        <f>IFERROR(VLOOKUP(G1828,compounds!$A:$D,4,FALSE),"")</f>
        <v/>
      </c>
      <c r="I1828">
        <v>126862167</v>
      </c>
      <c r="J1828" s="4">
        <f t="shared" si="123"/>
        <v>60506439</v>
      </c>
      <c r="K1828" s="4">
        <f>VLOOKUP($C1828,rosie!$B$7:$D$380,2,FALSE)</f>
        <v>22.5</v>
      </c>
      <c r="L1828" s="4">
        <f>VLOOKUP(C1828,rosie!$B$7:$F$66,5,FALSE)</f>
        <v>4.28</v>
      </c>
      <c r="M1828" s="4">
        <f>VLOOKUP($C1828,rosie!$B$7:$D$380,3,FALSE)</f>
        <v>0</v>
      </c>
      <c r="N1828" s="4" t="str">
        <f>VLOOKUP($C1828,rosie!$B$7:$E$380,4,FALSE)</f>
        <v>f</v>
      </c>
      <c r="O1828" s="4">
        <f t="shared" si="126"/>
        <v>1.397781449342937</v>
      </c>
      <c r="P1828" s="4">
        <f>VLOOKUP(A1828,RESULTS!$A:$M,13,FALSE)</f>
        <v>2</v>
      </c>
      <c r="Q1828" s="4">
        <v>2</v>
      </c>
      <c r="R1828" s="4" t="str">
        <f>IF(VLOOKUP(C1828,rosie!B:J,8,FALSE)=0,"x_x_x_x",VLOOKUP(C1828,rosie!B:J,8,FALSE))</f>
        <v>7_6_6_2023</v>
      </c>
    </row>
    <row r="1829" spans="1:18" x14ac:dyDescent="0.2">
      <c r="A1829" t="s">
        <v>251</v>
      </c>
      <c r="C1829">
        <f t="shared" si="124"/>
        <v>400</v>
      </c>
      <c r="D1829" t="str">
        <f t="shared" si="125"/>
        <v>400 (0)</v>
      </c>
      <c r="E1829">
        <v>13.007</v>
      </c>
      <c r="F1829">
        <f t="shared" si="127"/>
        <v>13.01</v>
      </c>
      <c r="G1829">
        <f>IFERROR(VLOOKUP(F1829,'rt.comb'!$A:$B,2,FALSE),F1829)</f>
        <v>13.01</v>
      </c>
      <c r="H1829" t="str">
        <f>IFERROR(VLOOKUP(G1829,compounds!$A:$D,4,FALSE),"")</f>
        <v/>
      </c>
      <c r="I1829">
        <v>245797270</v>
      </c>
      <c r="J1829" s="4">
        <f t="shared" si="123"/>
        <v>60506439</v>
      </c>
      <c r="K1829" s="4">
        <f>VLOOKUP($C1829,rosie!$B$7:$D$380,2,FALSE)</f>
        <v>22.5</v>
      </c>
      <c r="L1829" s="4">
        <f>VLOOKUP(C1829,rosie!$B$7:$F$66,5,FALSE)</f>
        <v>4.28</v>
      </c>
      <c r="M1829" s="4">
        <f>VLOOKUP($C1829,rosie!$B$7:$D$380,3,FALSE)</f>
        <v>0</v>
      </c>
      <c r="N1829" s="4" t="str">
        <f>VLOOKUP($C1829,rosie!$B$7:$E$380,4,FALSE)</f>
        <v>f</v>
      </c>
      <c r="O1829" s="4">
        <f t="shared" si="126"/>
        <v>2.7082216269026622</v>
      </c>
      <c r="P1829" s="4">
        <f>VLOOKUP(A1829,RESULTS!$A:$M,13,FALSE)</f>
        <v>2</v>
      </c>
      <c r="Q1829" s="4">
        <v>2</v>
      </c>
      <c r="R1829" s="4" t="str">
        <f>IF(VLOOKUP(C1829,rosie!B:J,8,FALSE)=0,"x_x_x_x",VLOOKUP(C1829,rosie!B:J,8,FALSE))</f>
        <v>7_6_6_2023</v>
      </c>
    </row>
    <row r="1830" spans="1:18" x14ac:dyDescent="0.2">
      <c r="A1830" t="s">
        <v>251</v>
      </c>
      <c r="C1830">
        <f t="shared" si="124"/>
        <v>400</v>
      </c>
      <c r="D1830" t="str">
        <f t="shared" si="125"/>
        <v>400 (0)</v>
      </c>
      <c r="E1830">
        <v>13.519</v>
      </c>
      <c r="F1830">
        <f t="shared" si="127"/>
        <v>13.52</v>
      </c>
      <c r="G1830">
        <f>IFERROR(VLOOKUP(F1830,'rt.comb'!$A:$B,2,FALSE),F1830)</f>
        <v>13.51</v>
      </c>
      <c r="H1830" t="str">
        <f>IFERROR(VLOOKUP(G1830,compounds!$A:$D,4,FALSE),"")</f>
        <v>nonanal</v>
      </c>
      <c r="I1830">
        <v>125210118</v>
      </c>
      <c r="J1830" s="4">
        <f t="shared" si="123"/>
        <v>60506439</v>
      </c>
      <c r="K1830" s="4">
        <f>VLOOKUP($C1830,rosie!$B$7:$D$380,2,FALSE)</f>
        <v>22.5</v>
      </c>
      <c r="L1830" s="4">
        <f>VLOOKUP(C1830,rosie!$B$7:$F$66,5,FALSE)</f>
        <v>4.28</v>
      </c>
      <c r="M1830" s="4">
        <f>VLOOKUP($C1830,rosie!$B$7:$D$380,3,FALSE)</f>
        <v>0</v>
      </c>
      <c r="N1830" s="4" t="str">
        <f>VLOOKUP($C1830,rosie!$B$7:$E$380,4,FALSE)</f>
        <v>f</v>
      </c>
      <c r="O1830" s="4">
        <f t="shared" si="126"/>
        <v>1.3795789899319642</v>
      </c>
      <c r="P1830" s="4">
        <f>VLOOKUP(A1830,RESULTS!$A:$M,13,FALSE)</f>
        <v>2</v>
      </c>
      <c r="Q1830" s="4">
        <v>2</v>
      </c>
      <c r="R1830" s="4" t="str">
        <f>IF(VLOOKUP(C1830,rosie!B:J,8,FALSE)=0,"x_x_x_x",VLOOKUP(C1830,rosie!B:J,8,FALSE))</f>
        <v>7_6_6_2023</v>
      </c>
    </row>
    <row r="1831" spans="1:18" x14ac:dyDescent="0.2">
      <c r="A1831" t="s">
        <v>251</v>
      </c>
      <c r="C1831">
        <f t="shared" si="124"/>
        <v>400</v>
      </c>
      <c r="D1831" t="str">
        <f t="shared" si="125"/>
        <v>400 (0)</v>
      </c>
      <c r="E1831">
        <v>13.898999999999999</v>
      </c>
      <c r="F1831">
        <f t="shared" si="127"/>
        <v>13.9</v>
      </c>
      <c r="G1831">
        <f>IFERROR(VLOOKUP(F1831,'rt.comb'!$A:$B,2,FALSE),F1831)</f>
        <v>13.89</v>
      </c>
      <c r="H1831" t="str">
        <f>IFERROR(VLOOKUP(G1831,compounds!$A:$D,4,FALSE),"")</f>
        <v>edimethylnonatriene</v>
      </c>
      <c r="I1831">
        <v>631005776</v>
      </c>
      <c r="J1831" s="4">
        <f t="shared" si="123"/>
        <v>60506439</v>
      </c>
      <c r="K1831" s="4">
        <f>VLOOKUP($C1831,rosie!$B$7:$D$380,2,FALSE)</f>
        <v>22.5</v>
      </c>
      <c r="L1831" s="4">
        <f>VLOOKUP(C1831,rosie!$B$7:$F$66,5,FALSE)</f>
        <v>4.28</v>
      </c>
      <c r="M1831" s="4">
        <f>VLOOKUP($C1831,rosie!$B$7:$D$380,3,FALSE)</f>
        <v>0</v>
      </c>
      <c r="N1831" s="4" t="str">
        <f>VLOOKUP($C1831,rosie!$B$7:$E$380,4,FALSE)</f>
        <v>f</v>
      </c>
      <c r="O1831" s="4">
        <f t="shared" si="126"/>
        <v>6.9524917394879795</v>
      </c>
      <c r="P1831" s="4">
        <f>VLOOKUP(A1831,RESULTS!$A:$M,13,FALSE)</f>
        <v>2</v>
      </c>
      <c r="Q1831" s="4">
        <v>2</v>
      </c>
      <c r="R1831" s="4" t="str">
        <f>IF(VLOOKUP(C1831,rosie!B:J,8,FALSE)=0,"x_x_x_x",VLOOKUP(C1831,rosie!B:J,8,FALSE))</f>
        <v>7_6_6_2023</v>
      </c>
    </row>
    <row r="1832" spans="1:18" x14ac:dyDescent="0.2">
      <c r="A1832" t="s">
        <v>251</v>
      </c>
      <c r="C1832">
        <f t="shared" si="124"/>
        <v>400</v>
      </c>
      <c r="D1832" t="str">
        <f t="shared" si="125"/>
        <v>400 (0)</v>
      </c>
      <c r="E1832">
        <v>14.176</v>
      </c>
      <c r="F1832">
        <f t="shared" si="127"/>
        <v>14.18</v>
      </c>
      <c r="G1832">
        <f>IFERROR(VLOOKUP(F1832,'rt.comb'!$A:$B,2,FALSE),F1832)</f>
        <v>14.18</v>
      </c>
      <c r="H1832" t="str">
        <f>IFERROR(VLOOKUP(G1832,compounds!$A:$D,4,FALSE),"")</f>
        <v/>
      </c>
      <c r="I1832">
        <v>74402695</v>
      </c>
      <c r="J1832" s="4">
        <f t="shared" si="123"/>
        <v>60506439</v>
      </c>
      <c r="K1832" s="4">
        <f>VLOOKUP($C1832,rosie!$B$7:$D$380,2,FALSE)</f>
        <v>22.5</v>
      </c>
      <c r="L1832" s="4">
        <f>VLOOKUP(C1832,rosie!$B$7:$F$66,5,FALSE)</f>
        <v>4.28</v>
      </c>
      <c r="M1832" s="4">
        <f>VLOOKUP($C1832,rosie!$B$7:$D$380,3,FALSE)</f>
        <v>0</v>
      </c>
      <c r="N1832" s="4" t="str">
        <f>VLOOKUP($C1832,rosie!$B$7:$E$380,4,FALSE)</f>
        <v>f</v>
      </c>
      <c r="O1832" s="4">
        <f t="shared" si="126"/>
        <v>0.81977715903371329</v>
      </c>
      <c r="P1832" s="4">
        <f>VLOOKUP(A1832,RESULTS!$A:$M,13,FALSE)</f>
        <v>2</v>
      </c>
      <c r="Q1832" s="4">
        <v>2</v>
      </c>
      <c r="R1832" s="4" t="str">
        <f>IF(VLOOKUP(C1832,rosie!B:J,8,FALSE)=0,"x_x_x_x",VLOOKUP(C1832,rosie!B:J,8,FALSE))</f>
        <v>7_6_6_2023</v>
      </c>
    </row>
    <row r="1833" spans="1:18" x14ac:dyDescent="0.2">
      <c r="A1833" t="s">
        <v>251</v>
      </c>
      <c r="C1833">
        <f t="shared" si="124"/>
        <v>400</v>
      </c>
      <c r="D1833" t="str">
        <f t="shared" si="125"/>
        <v>400 (0)</v>
      </c>
      <c r="E1833">
        <v>14.292</v>
      </c>
      <c r="F1833">
        <f t="shared" si="127"/>
        <v>14.29</v>
      </c>
      <c r="G1833">
        <f>IFERROR(VLOOKUP(F1833,'rt.comb'!$A:$B,2,FALSE),F1833)</f>
        <v>14.29</v>
      </c>
      <c r="H1833" t="str">
        <f>IFERROR(VLOOKUP(G1833,compounds!$A:$D,4,FALSE),"")</f>
        <v/>
      </c>
      <c r="I1833">
        <v>170298834</v>
      </c>
      <c r="J1833" s="4">
        <f t="shared" si="123"/>
        <v>60506439</v>
      </c>
      <c r="K1833" s="4">
        <f>VLOOKUP($C1833,rosie!$B$7:$D$380,2,FALSE)</f>
        <v>22.5</v>
      </c>
      <c r="L1833" s="4">
        <f>VLOOKUP(C1833,rosie!$B$7:$F$66,5,FALSE)</f>
        <v>4.28</v>
      </c>
      <c r="M1833" s="4">
        <f>VLOOKUP($C1833,rosie!$B$7:$D$380,3,FALSE)</f>
        <v>0</v>
      </c>
      <c r="N1833" s="4" t="str">
        <f>VLOOKUP($C1833,rosie!$B$7:$E$380,4,FALSE)</f>
        <v>f</v>
      </c>
      <c r="O1833" s="4">
        <f t="shared" si="126"/>
        <v>1.8763714718031912</v>
      </c>
      <c r="P1833" s="4">
        <f>VLOOKUP(A1833,RESULTS!$A:$M,13,FALSE)</f>
        <v>2</v>
      </c>
      <c r="Q1833" s="4">
        <v>2</v>
      </c>
      <c r="R1833" s="4" t="str">
        <f>IF(VLOOKUP(C1833,rosie!B:J,8,FALSE)=0,"x_x_x_x",VLOOKUP(C1833,rosie!B:J,8,FALSE))</f>
        <v>7_6_6_2023</v>
      </c>
    </row>
    <row r="1834" spans="1:18" x14ac:dyDescent="0.2">
      <c r="A1834" t="s">
        <v>251</v>
      </c>
      <c r="C1834">
        <f t="shared" si="124"/>
        <v>400</v>
      </c>
      <c r="D1834" t="str">
        <f t="shared" si="125"/>
        <v>400 (0)</v>
      </c>
      <c r="E1834">
        <v>14.388</v>
      </c>
      <c r="F1834">
        <f t="shared" si="127"/>
        <v>14.39</v>
      </c>
      <c r="G1834">
        <f>IFERROR(VLOOKUP(F1834,'rt.comb'!$A:$B,2,FALSE),F1834)</f>
        <v>14.39</v>
      </c>
      <c r="H1834" t="str">
        <f>IFERROR(VLOOKUP(G1834,compounds!$A:$D,4,FALSE),"")</f>
        <v/>
      </c>
      <c r="I1834">
        <v>127878668</v>
      </c>
      <c r="J1834" s="4">
        <f t="shared" si="123"/>
        <v>60506439</v>
      </c>
      <c r="K1834" s="4">
        <f>VLOOKUP($C1834,rosie!$B$7:$D$380,2,FALSE)</f>
        <v>22.5</v>
      </c>
      <c r="L1834" s="4">
        <f>VLOOKUP(C1834,rosie!$B$7:$F$66,5,FALSE)</f>
        <v>4.28</v>
      </c>
      <c r="M1834" s="4">
        <f>VLOOKUP($C1834,rosie!$B$7:$D$380,3,FALSE)</f>
        <v>0</v>
      </c>
      <c r="N1834" s="4" t="str">
        <f>VLOOKUP($C1834,rosie!$B$7:$E$380,4,FALSE)</f>
        <v>f</v>
      </c>
      <c r="O1834" s="4">
        <f t="shared" si="126"/>
        <v>1.4089813702857863</v>
      </c>
      <c r="P1834" s="4">
        <f>VLOOKUP(A1834,RESULTS!$A:$M,13,FALSE)</f>
        <v>2</v>
      </c>
      <c r="Q1834" s="4">
        <v>2</v>
      </c>
      <c r="R1834" s="4" t="str">
        <f>IF(VLOOKUP(C1834,rosie!B:J,8,FALSE)=0,"x_x_x_x",VLOOKUP(C1834,rosie!B:J,8,FALSE))</f>
        <v>7_6_6_2023</v>
      </c>
    </row>
    <row r="1835" spans="1:18" x14ac:dyDescent="0.2">
      <c r="A1835" t="s">
        <v>251</v>
      </c>
      <c r="C1835">
        <f t="shared" si="124"/>
        <v>400</v>
      </c>
      <c r="D1835" t="str">
        <f t="shared" si="125"/>
        <v>400 (0)</v>
      </c>
      <c r="E1835">
        <v>14.531000000000001</v>
      </c>
      <c r="F1835">
        <f t="shared" si="127"/>
        <v>14.53</v>
      </c>
      <c r="G1835">
        <f>IFERROR(VLOOKUP(F1835,'rt.comb'!$A:$B,2,FALSE),F1835)</f>
        <v>14.53</v>
      </c>
      <c r="H1835" t="str">
        <f>IFERROR(VLOOKUP(G1835,compounds!$A:$D,4,FALSE),"")</f>
        <v/>
      </c>
      <c r="I1835">
        <v>66092371</v>
      </c>
      <c r="J1835" s="4">
        <f t="shared" si="123"/>
        <v>60506439</v>
      </c>
      <c r="K1835" s="4">
        <f>VLOOKUP($C1835,rosie!$B$7:$D$380,2,FALSE)</f>
        <v>22.5</v>
      </c>
      <c r="L1835" s="4">
        <f>VLOOKUP(C1835,rosie!$B$7:$F$66,5,FALSE)</f>
        <v>4.28</v>
      </c>
      <c r="M1835" s="4">
        <f>VLOOKUP($C1835,rosie!$B$7:$D$380,3,FALSE)</f>
        <v>0</v>
      </c>
      <c r="N1835" s="4" t="str">
        <f>VLOOKUP($C1835,rosie!$B$7:$E$380,4,FALSE)</f>
        <v>f</v>
      </c>
      <c r="O1835" s="4">
        <f t="shared" si="126"/>
        <v>0.72821308599348689</v>
      </c>
      <c r="P1835" s="4">
        <f>VLOOKUP(A1835,RESULTS!$A:$M,13,FALSE)</f>
        <v>2</v>
      </c>
      <c r="Q1835" s="4">
        <v>2</v>
      </c>
      <c r="R1835" s="4" t="str">
        <f>IF(VLOOKUP(C1835,rosie!B:J,8,FALSE)=0,"x_x_x_x",VLOOKUP(C1835,rosie!B:J,8,FALSE))</f>
        <v>7_6_6_2023</v>
      </c>
    </row>
    <row r="1836" spans="1:18" x14ac:dyDescent="0.2">
      <c r="A1836" t="s">
        <v>251</v>
      </c>
      <c r="C1836">
        <f t="shared" si="124"/>
        <v>400</v>
      </c>
      <c r="D1836" t="str">
        <f t="shared" si="125"/>
        <v>400 (0)</v>
      </c>
      <c r="E1836">
        <v>14.635999999999999</v>
      </c>
      <c r="F1836">
        <f t="shared" si="127"/>
        <v>14.64</v>
      </c>
      <c r="G1836">
        <f>IFERROR(VLOOKUP(F1836,'rt.comb'!$A:$B,2,FALSE),F1836)</f>
        <v>14.64</v>
      </c>
      <c r="H1836" t="str">
        <f>IFERROR(VLOOKUP(G1836,compounds!$A:$D,4,FALSE),"")</f>
        <v/>
      </c>
      <c r="I1836">
        <v>112149057</v>
      </c>
      <c r="J1836" s="4">
        <f t="shared" si="123"/>
        <v>60506439</v>
      </c>
      <c r="K1836" s="4">
        <f>VLOOKUP($C1836,rosie!$B$7:$D$380,2,FALSE)</f>
        <v>22.5</v>
      </c>
      <c r="L1836" s="4">
        <f>VLOOKUP(C1836,rosie!$B$7:$F$66,5,FALSE)</f>
        <v>4.28</v>
      </c>
      <c r="M1836" s="4">
        <f>VLOOKUP($C1836,rosie!$B$7:$D$380,3,FALSE)</f>
        <v>0</v>
      </c>
      <c r="N1836" s="4" t="str">
        <f>VLOOKUP($C1836,rosie!$B$7:$E$380,4,FALSE)</f>
        <v>f</v>
      </c>
      <c r="O1836" s="4">
        <f t="shared" si="126"/>
        <v>1.2356707688581707</v>
      </c>
      <c r="P1836" s="4">
        <f>VLOOKUP(A1836,RESULTS!$A:$M,13,FALSE)</f>
        <v>2</v>
      </c>
      <c r="Q1836" s="4">
        <v>2</v>
      </c>
      <c r="R1836" s="4" t="str">
        <f>IF(VLOOKUP(C1836,rosie!B:J,8,FALSE)=0,"x_x_x_x",VLOOKUP(C1836,rosie!B:J,8,FALSE))</f>
        <v>7_6_6_2023</v>
      </c>
    </row>
    <row r="1837" spans="1:18" x14ac:dyDescent="0.2">
      <c r="A1837" t="s">
        <v>251</v>
      </c>
      <c r="C1837">
        <f t="shared" si="124"/>
        <v>400</v>
      </c>
      <c r="D1837" t="str">
        <f t="shared" si="125"/>
        <v>400 (0)</v>
      </c>
      <c r="E1837">
        <v>14.957000000000001</v>
      </c>
      <c r="F1837">
        <f t="shared" si="127"/>
        <v>14.96</v>
      </c>
      <c r="G1837">
        <f>IFERROR(VLOOKUP(F1837,'rt.comb'!$A:$B,2,FALSE),F1837)</f>
        <v>14.95</v>
      </c>
      <c r="H1837" t="str">
        <f>IFERROR(VLOOKUP(G1837,compounds!$A:$D,4,FALSE),"")</f>
        <v>benzene</v>
      </c>
      <c r="I1837">
        <v>252841936</v>
      </c>
      <c r="J1837" s="4">
        <f t="shared" si="123"/>
        <v>60506439</v>
      </c>
      <c r="K1837" s="4">
        <f>VLOOKUP($C1837,rosie!$B$7:$D$380,2,FALSE)</f>
        <v>22.5</v>
      </c>
      <c r="L1837" s="4">
        <f>VLOOKUP(C1837,rosie!$B$7:$F$66,5,FALSE)</f>
        <v>4.28</v>
      </c>
      <c r="M1837" s="4">
        <f>VLOOKUP($C1837,rosie!$B$7:$D$380,3,FALSE)</f>
        <v>0</v>
      </c>
      <c r="N1837" s="4" t="str">
        <f>VLOOKUP($C1837,rosie!$B$7:$E$380,4,FALSE)</f>
        <v>f</v>
      </c>
      <c r="O1837" s="4">
        <f t="shared" si="126"/>
        <v>2.7858405394947581</v>
      </c>
      <c r="P1837" s="4">
        <f>VLOOKUP(A1837,RESULTS!$A:$M,13,FALSE)</f>
        <v>2</v>
      </c>
      <c r="Q1837" s="4">
        <v>2</v>
      </c>
      <c r="R1837" s="4" t="str">
        <f>IF(VLOOKUP(C1837,rosie!B:J,8,FALSE)=0,"x_x_x_x",VLOOKUP(C1837,rosie!B:J,8,FALSE))</f>
        <v>7_6_6_2023</v>
      </c>
    </row>
    <row r="1838" spans="1:18" x14ac:dyDescent="0.2">
      <c r="A1838" t="s">
        <v>251</v>
      </c>
      <c r="C1838">
        <f t="shared" si="124"/>
        <v>400</v>
      </c>
      <c r="D1838" t="str">
        <f t="shared" si="125"/>
        <v>400 (0)</v>
      </c>
      <c r="E1838">
        <v>15.113</v>
      </c>
      <c r="F1838">
        <f t="shared" si="127"/>
        <v>15.11</v>
      </c>
      <c r="G1838">
        <f>IFERROR(VLOOKUP(F1838,'rt.comb'!$A:$B,2,FALSE),F1838)</f>
        <v>15.11</v>
      </c>
      <c r="H1838" t="str">
        <f>IFERROR(VLOOKUP(G1838,compounds!$A:$D,4,FALSE),"")</f>
        <v/>
      </c>
      <c r="I1838">
        <v>176358162</v>
      </c>
      <c r="J1838" s="4">
        <f t="shared" si="123"/>
        <v>60506439</v>
      </c>
      <c r="K1838" s="4">
        <f>VLOOKUP($C1838,rosie!$B$7:$D$380,2,FALSE)</f>
        <v>22.5</v>
      </c>
      <c r="L1838" s="4">
        <f>VLOOKUP(C1838,rosie!$B$7:$F$66,5,FALSE)</f>
        <v>4.28</v>
      </c>
      <c r="M1838" s="4">
        <f>VLOOKUP($C1838,rosie!$B$7:$D$380,3,FALSE)</f>
        <v>0</v>
      </c>
      <c r="N1838" s="4" t="str">
        <f>VLOOKUP($C1838,rosie!$B$7:$E$380,4,FALSE)</f>
        <v>f</v>
      </c>
      <c r="O1838" s="4">
        <f t="shared" si="126"/>
        <v>1.9431338208483895</v>
      </c>
      <c r="P1838" s="4">
        <f>VLOOKUP(A1838,RESULTS!$A:$M,13,FALSE)</f>
        <v>2</v>
      </c>
      <c r="Q1838" s="4">
        <v>2</v>
      </c>
      <c r="R1838" s="4" t="str">
        <f>IF(VLOOKUP(C1838,rosie!B:J,8,FALSE)=0,"x_x_x_x",VLOOKUP(C1838,rosie!B:J,8,FALSE))</f>
        <v>7_6_6_2023</v>
      </c>
    </row>
    <row r="1839" spans="1:18" x14ac:dyDescent="0.2">
      <c r="A1839" t="s">
        <v>251</v>
      </c>
      <c r="C1839">
        <f t="shared" si="124"/>
        <v>400</v>
      </c>
      <c r="D1839" t="str">
        <f t="shared" si="125"/>
        <v>400 (0)</v>
      </c>
      <c r="E1839">
        <v>15.459</v>
      </c>
      <c r="F1839">
        <f t="shared" si="127"/>
        <v>15.46</v>
      </c>
      <c r="G1839">
        <f>IFERROR(VLOOKUP(F1839,'rt.comb'!$A:$B,2,FALSE),F1839)</f>
        <v>15.46</v>
      </c>
      <c r="H1839" t="str">
        <f>IFERROR(VLOOKUP(G1839,compounds!$A:$D,4,FALSE),"")</f>
        <v/>
      </c>
      <c r="I1839">
        <v>84253924</v>
      </c>
      <c r="J1839" s="4">
        <f t="shared" si="123"/>
        <v>60506439</v>
      </c>
      <c r="K1839" s="4">
        <f>VLOOKUP($C1839,rosie!$B$7:$D$380,2,FALSE)</f>
        <v>22.5</v>
      </c>
      <c r="L1839" s="4">
        <f>VLOOKUP(C1839,rosie!$B$7:$F$66,5,FALSE)</f>
        <v>4.28</v>
      </c>
      <c r="M1839" s="4">
        <f>VLOOKUP($C1839,rosie!$B$7:$D$380,3,FALSE)</f>
        <v>0</v>
      </c>
      <c r="N1839" s="4" t="str">
        <f>VLOOKUP($C1839,rosie!$B$7:$E$380,4,FALSE)</f>
        <v>f</v>
      </c>
      <c r="O1839" s="4">
        <f t="shared" si="126"/>
        <v>0.92831909454573369</v>
      </c>
      <c r="P1839" s="4">
        <f>VLOOKUP(A1839,RESULTS!$A:$M,13,FALSE)</f>
        <v>2</v>
      </c>
      <c r="Q1839" s="4">
        <v>2</v>
      </c>
      <c r="R1839" s="4" t="str">
        <f>IF(VLOOKUP(C1839,rosie!B:J,8,FALSE)=0,"x_x_x_x",VLOOKUP(C1839,rosie!B:J,8,FALSE))</f>
        <v>7_6_6_2023</v>
      </c>
    </row>
    <row r="1840" spans="1:18" x14ac:dyDescent="0.2">
      <c r="A1840" t="s">
        <v>251</v>
      </c>
      <c r="C1840">
        <f t="shared" si="124"/>
        <v>400</v>
      </c>
      <c r="D1840" t="str">
        <f t="shared" si="125"/>
        <v>400 (0)</v>
      </c>
      <c r="E1840">
        <v>15.71</v>
      </c>
      <c r="F1840">
        <f t="shared" si="127"/>
        <v>15.71</v>
      </c>
      <c r="G1840">
        <f>IFERROR(VLOOKUP(F1840,'rt.comb'!$A:$B,2,FALSE),F1840)</f>
        <v>15.71</v>
      </c>
      <c r="H1840" t="str">
        <f>IFERROR(VLOOKUP(G1840,compounds!$A:$D,4,FALSE),"")</f>
        <v/>
      </c>
      <c r="I1840">
        <v>61751238</v>
      </c>
      <c r="J1840" s="4">
        <f t="shared" si="123"/>
        <v>60506439</v>
      </c>
      <c r="K1840" s="4">
        <f>VLOOKUP($C1840,rosie!$B$7:$D$380,2,FALSE)</f>
        <v>22.5</v>
      </c>
      <c r="L1840" s="4">
        <f>VLOOKUP(C1840,rosie!$B$7:$F$66,5,FALSE)</f>
        <v>4.28</v>
      </c>
      <c r="M1840" s="4">
        <f>VLOOKUP($C1840,rosie!$B$7:$D$380,3,FALSE)</f>
        <v>0</v>
      </c>
      <c r="N1840" s="4" t="str">
        <f>VLOOKUP($C1840,rosie!$B$7:$E$380,4,FALSE)</f>
        <v>f</v>
      </c>
      <c r="O1840" s="4">
        <f t="shared" si="126"/>
        <v>0.68038200033553453</v>
      </c>
      <c r="P1840" s="4">
        <f>VLOOKUP(A1840,RESULTS!$A:$M,13,FALSE)</f>
        <v>2</v>
      </c>
      <c r="Q1840" s="4">
        <v>2</v>
      </c>
      <c r="R1840" s="4" t="str">
        <f>IF(VLOOKUP(C1840,rosie!B:J,8,FALSE)=0,"x_x_x_x",VLOOKUP(C1840,rosie!B:J,8,FALSE))</f>
        <v>7_6_6_2023</v>
      </c>
    </row>
    <row r="1841" spans="1:18" x14ac:dyDescent="0.2">
      <c r="A1841" t="s">
        <v>251</v>
      </c>
      <c r="C1841">
        <f t="shared" si="124"/>
        <v>400</v>
      </c>
      <c r="D1841" t="str">
        <f t="shared" si="125"/>
        <v>400 (0)</v>
      </c>
      <c r="E1841">
        <v>15.898</v>
      </c>
      <c r="F1841">
        <f t="shared" si="127"/>
        <v>15.9</v>
      </c>
      <c r="G1841">
        <f>IFERROR(VLOOKUP(F1841,'rt.comb'!$A:$B,2,FALSE),F1841)</f>
        <v>15.9</v>
      </c>
      <c r="H1841" t="str">
        <f>IFERROR(VLOOKUP(G1841,compounds!$A:$D,4,FALSE),"")</f>
        <v/>
      </c>
      <c r="I1841">
        <v>55727654</v>
      </c>
      <c r="J1841" s="4">
        <f t="shared" si="123"/>
        <v>60506439</v>
      </c>
      <c r="K1841" s="4">
        <f>VLOOKUP($C1841,rosie!$B$7:$D$380,2,FALSE)</f>
        <v>22.5</v>
      </c>
      <c r="L1841" s="4">
        <f>VLOOKUP(C1841,rosie!$B$7:$F$66,5,FALSE)</f>
        <v>4.28</v>
      </c>
      <c r="M1841" s="4">
        <f>VLOOKUP($C1841,rosie!$B$7:$D$380,3,FALSE)</f>
        <v>0</v>
      </c>
      <c r="N1841" s="4" t="str">
        <f>VLOOKUP($C1841,rosie!$B$7:$E$380,4,FALSE)</f>
        <v>f</v>
      </c>
      <c r="O1841" s="4">
        <f t="shared" si="126"/>
        <v>0.61401348265319888</v>
      </c>
      <c r="P1841" s="4">
        <f>VLOOKUP(A1841,RESULTS!$A:$M,13,FALSE)</f>
        <v>2</v>
      </c>
      <c r="Q1841" s="4">
        <v>2</v>
      </c>
      <c r="R1841" s="4" t="str">
        <f>IF(VLOOKUP(C1841,rosie!B:J,8,FALSE)=0,"x_x_x_x",VLOOKUP(C1841,rosie!B:J,8,FALSE))</f>
        <v>7_6_6_2023</v>
      </c>
    </row>
    <row r="1842" spans="1:18" x14ac:dyDescent="0.2">
      <c r="A1842" t="s">
        <v>251</v>
      </c>
      <c r="C1842">
        <f t="shared" si="124"/>
        <v>400</v>
      </c>
      <c r="D1842" t="str">
        <f t="shared" si="125"/>
        <v>400 (0)</v>
      </c>
      <c r="E1842">
        <v>16.016999999999999</v>
      </c>
      <c r="F1842">
        <f t="shared" si="127"/>
        <v>16.02</v>
      </c>
      <c r="G1842">
        <f>IFERROR(VLOOKUP(F1842,'rt.comb'!$A:$B,2,FALSE),F1842)</f>
        <v>16.02</v>
      </c>
      <c r="H1842" t="str">
        <f>IFERROR(VLOOKUP(G1842,compounds!$A:$D,4,FALSE),"")</f>
        <v/>
      </c>
      <c r="I1842">
        <v>100847615</v>
      </c>
      <c r="J1842" s="4">
        <f t="shared" si="123"/>
        <v>60506439</v>
      </c>
      <c r="K1842" s="4">
        <f>VLOOKUP($C1842,rosie!$B$7:$D$380,2,FALSE)</f>
        <v>22.5</v>
      </c>
      <c r="L1842" s="4">
        <f>VLOOKUP(C1842,rosie!$B$7:$F$66,5,FALSE)</f>
        <v>4.28</v>
      </c>
      <c r="M1842" s="4">
        <f>VLOOKUP($C1842,rosie!$B$7:$D$380,3,FALSE)</f>
        <v>0</v>
      </c>
      <c r="N1842" s="4" t="str">
        <f>VLOOKUP($C1842,rosie!$B$7:$E$380,4,FALSE)</f>
        <v>f</v>
      </c>
      <c r="O1842" s="4">
        <f t="shared" si="126"/>
        <v>1.1111502254054868</v>
      </c>
      <c r="P1842" s="4">
        <f>VLOOKUP(A1842,RESULTS!$A:$M,13,FALSE)</f>
        <v>2</v>
      </c>
      <c r="Q1842" s="4">
        <v>2</v>
      </c>
      <c r="R1842" s="4" t="str">
        <f>IF(VLOOKUP(C1842,rosie!B:J,8,FALSE)=0,"x_x_x_x",VLOOKUP(C1842,rosie!B:J,8,FALSE))</f>
        <v>7_6_6_2023</v>
      </c>
    </row>
    <row r="1843" spans="1:18" x14ac:dyDescent="0.2">
      <c r="A1843" t="s">
        <v>251</v>
      </c>
      <c r="C1843">
        <f t="shared" si="124"/>
        <v>400</v>
      </c>
      <c r="D1843" t="str">
        <f t="shared" si="125"/>
        <v>400 (0)</v>
      </c>
      <c r="E1843">
        <v>16.216999999999999</v>
      </c>
      <c r="F1843">
        <f t="shared" si="127"/>
        <v>16.22</v>
      </c>
      <c r="G1843">
        <f>IFERROR(VLOOKUP(F1843,'rt.comb'!$A:$B,2,FALSE),F1843)</f>
        <v>16.21</v>
      </c>
      <c r="H1843" t="str">
        <f>IFERROR(VLOOKUP(G1843,compounds!$A:$D,4,FALSE),"")</f>
        <v>methylsalicylate</v>
      </c>
      <c r="I1843">
        <v>158777378</v>
      </c>
      <c r="J1843" s="4">
        <f t="shared" si="123"/>
        <v>60506439</v>
      </c>
      <c r="K1843" s="4">
        <f>VLOOKUP($C1843,rosie!$B$7:$D$380,2,FALSE)</f>
        <v>22.5</v>
      </c>
      <c r="L1843" s="4">
        <f>VLOOKUP(C1843,rosie!$B$7:$F$66,5,FALSE)</f>
        <v>4.28</v>
      </c>
      <c r="M1843" s="4">
        <f>VLOOKUP($C1843,rosie!$B$7:$D$380,3,FALSE)</f>
        <v>0</v>
      </c>
      <c r="N1843" s="4" t="str">
        <f>VLOOKUP($C1843,rosie!$B$7:$E$380,4,FALSE)</f>
        <v>f</v>
      </c>
      <c r="O1843" s="4">
        <f t="shared" si="126"/>
        <v>1.7494267896567726</v>
      </c>
      <c r="P1843" s="4">
        <f>VLOOKUP(A1843,RESULTS!$A:$M,13,FALSE)</f>
        <v>2</v>
      </c>
      <c r="Q1843" s="4">
        <v>2</v>
      </c>
      <c r="R1843" s="4" t="str">
        <f>IF(VLOOKUP(C1843,rosie!B:J,8,FALSE)=0,"x_x_x_x",VLOOKUP(C1843,rosie!B:J,8,FALSE))</f>
        <v>7_6_6_2023</v>
      </c>
    </row>
    <row r="1844" spans="1:18" x14ac:dyDescent="0.2">
      <c r="A1844" t="s">
        <v>251</v>
      </c>
      <c r="C1844">
        <f t="shared" si="124"/>
        <v>400</v>
      </c>
      <c r="D1844" t="str">
        <f t="shared" si="125"/>
        <v>400 (0)</v>
      </c>
      <c r="E1844">
        <v>16.364999999999998</v>
      </c>
      <c r="F1844">
        <f t="shared" si="127"/>
        <v>16.37</v>
      </c>
      <c r="G1844">
        <f>IFERROR(VLOOKUP(F1844,'rt.comb'!$A:$B,2,FALSE),F1844)</f>
        <v>16.36</v>
      </c>
      <c r="H1844" t="str">
        <f>IFERROR(VLOOKUP(G1844,compounds!$A:$D,4,FALSE),"")</f>
        <v>dodecane</v>
      </c>
      <c r="I1844">
        <v>143907642</v>
      </c>
      <c r="J1844" s="4">
        <f t="shared" si="123"/>
        <v>60506439</v>
      </c>
      <c r="K1844" s="4">
        <f>VLOOKUP($C1844,rosie!$B$7:$D$380,2,FALSE)</f>
        <v>22.5</v>
      </c>
      <c r="L1844" s="4">
        <f>VLOOKUP(C1844,rosie!$B$7:$F$66,5,FALSE)</f>
        <v>4.28</v>
      </c>
      <c r="M1844" s="4">
        <f>VLOOKUP($C1844,rosie!$B$7:$D$380,3,FALSE)</f>
        <v>0</v>
      </c>
      <c r="N1844" s="4" t="str">
        <f>VLOOKUP($C1844,rosie!$B$7:$E$380,4,FALSE)</f>
        <v>f</v>
      </c>
      <c r="O1844" s="4">
        <f t="shared" si="126"/>
        <v>1.5855903865041536</v>
      </c>
      <c r="P1844" s="4">
        <f>VLOOKUP(A1844,RESULTS!$A:$M,13,FALSE)</f>
        <v>2</v>
      </c>
      <c r="Q1844" s="4">
        <v>2</v>
      </c>
      <c r="R1844" s="4" t="str">
        <f>IF(VLOOKUP(C1844,rosie!B:J,8,FALSE)=0,"x_x_x_x",VLOOKUP(C1844,rosie!B:J,8,FALSE))</f>
        <v>7_6_6_2023</v>
      </c>
    </row>
    <row r="1845" spans="1:18" x14ac:dyDescent="0.2">
      <c r="A1845" t="s">
        <v>251</v>
      </c>
      <c r="C1845">
        <f t="shared" si="124"/>
        <v>400</v>
      </c>
      <c r="D1845" t="str">
        <f t="shared" si="125"/>
        <v>400 (0)</v>
      </c>
      <c r="E1845">
        <v>16.548999999999999</v>
      </c>
      <c r="F1845">
        <f t="shared" si="127"/>
        <v>16.55</v>
      </c>
      <c r="G1845">
        <f>IFERROR(VLOOKUP(F1845,'rt.comb'!$A:$B,2,FALSE),F1845)</f>
        <v>16.55</v>
      </c>
      <c r="H1845" t="str">
        <f>IFERROR(VLOOKUP(G1845,compounds!$A:$D,4,FALSE),"")</f>
        <v>decanal</v>
      </c>
      <c r="I1845">
        <v>72927132</v>
      </c>
      <c r="J1845" s="4">
        <f t="shared" si="123"/>
        <v>60506439</v>
      </c>
      <c r="K1845" s="4">
        <f>VLOOKUP($C1845,rosie!$B$7:$D$380,2,FALSE)</f>
        <v>22.5</v>
      </c>
      <c r="L1845" s="4">
        <f>VLOOKUP(C1845,rosie!$B$7:$F$66,5,FALSE)</f>
        <v>4.28</v>
      </c>
      <c r="M1845" s="4">
        <f>VLOOKUP($C1845,rosie!$B$7:$D$380,3,FALSE)</f>
        <v>0</v>
      </c>
      <c r="N1845" s="4" t="str">
        <f>VLOOKUP($C1845,rosie!$B$7:$E$380,4,FALSE)</f>
        <v>f</v>
      </c>
      <c r="O1845" s="4">
        <f t="shared" si="126"/>
        <v>0.80351924197687463</v>
      </c>
      <c r="P1845" s="4">
        <f>VLOOKUP(A1845,RESULTS!$A:$M,13,FALSE)</f>
        <v>2</v>
      </c>
      <c r="Q1845" s="4">
        <v>2</v>
      </c>
      <c r="R1845" s="4" t="str">
        <f>IF(VLOOKUP(C1845,rosie!B:J,8,FALSE)=0,"x_x_x_x",VLOOKUP(C1845,rosie!B:J,8,FALSE))</f>
        <v>7_6_6_2023</v>
      </c>
    </row>
    <row r="1846" spans="1:18" x14ac:dyDescent="0.2">
      <c r="A1846" t="s">
        <v>251</v>
      </c>
      <c r="C1846">
        <f t="shared" si="124"/>
        <v>400</v>
      </c>
      <c r="D1846" t="str">
        <f t="shared" si="125"/>
        <v>400 (0)</v>
      </c>
      <c r="E1846">
        <v>16.931999999999999</v>
      </c>
      <c r="F1846">
        <f t="shared" si="127"/>
        <v>16.93</v>
      </c>
      <c r="G1846">
        <f>IFERROR(VLOOKUP(F1846,'rt.comb'!$A:$B,2,FALSE),F1846)</f>
        <v>16.93</v>
      </c>
      <c r="H1846" t="str">
        <f>IFERROR(VLOOKUP(G1846,compounds!$A:$D,4,FALSE),"")</f>
        <v/>
      </c>
      <c r="I1846">
        <v>154205106</v>
      </c>
      <c r="J1846" s="4">
        <f t="shared" si="123"/>
        <v>60506439</v>
      </c>
      <c r="K1846" s="4">
        <f>VLOOKUP($C1846,rosie!$B$7:$D$380,2,FALSE)</f>
        <v>22.5</v>
      </c>
      <c r="L1846" s="4">
        <f>VLOOKUP(C1846,rosie!$B$7:$F$66,5,FALSE)</f>
        <v>4.28</v>
      </c>
      <c r="M1846" s="4">
        <f>VLOOKUP($C1846,rosie!$B$7:$D$380,3,FALSE)</f>
        <v>0</v>
      </c>
      <c r="N1846" s="4" t="str">
        <f>VLOOKUP($C1846,rosie!$B$7:$E$380,4,FALSE)</f>
        <v>f</v>
      </c>
      <c r="O1846" s="4">
        <f t="shared" si="126"/>
        <v>1.69904898881919</v>
      </c>
      <c r="P1846" s="4">
        <f>VLOOKUP(A1846,RESULTS!$A:$M,13,FALSE)</f>
        <v>2</v>
      </c>
      <c r="Q1846" s="4">
        <v>2</v>
      </c>
      <c r="R1846" s="4" t="str">
        <f>IF(VLOOKUP(C1846,rosie!B:J,8,FALSE)=0,"x_x_x_x",VLOOKUP(C1846,rosie!B:J,8,FALSE))</f>
        <v>7_6_6_2023</v>
      </c>
    </row>
    <row r="1847" spans="1:18" x14ac:dyDescent="0.2">
      <c r="A1847" t="s">
        <v>251</v>
      </c>
      <c r="C1847">
        <f t="shared" si="124"/>
        <v>400</v>
      </c>
      <c r="D1847" t="str">
        <f t="shared" si="125"/>
        <v>400 (0)</v>
      </c>
      <c r="E1847">
        <v>17.190999999999999</v>
      </c>
      <c r="F1847">
        <f t="shared" si="127"/>
        <v>17.190000000000001</v>
      </c>
      <c r="G1847">
        <f>IFERROR(VLOOKUP(F1847,'rt.comb'!$A:$B,2,FALSE),F1847)</f>
        <v>17.190000000000001</v>
      </c>
      <c r="H1847" t="str">
        <f>IFERROR(VLOOKUP(G1847,compounds!$A:$D,4,FALSE),"")</f>
        <v/>
      </c>
      <c r="I1847">
        <v>219128746</v>
      </c>
      <c r="J1847" s="4">
        <f t="shared" si="123"/>
        <v>60506439</v>
      </c>
      <c r="K1847" s="4">
        <f>VLOOKUP($C1847,rosie!$B$7:$D$380,2,FALSE)</f>
        <v>22.5</v>
      </c>
      <c r="L1847" s="4">
        <f>VLOOKUP(C1847,rosie!$B$7:$F$66,5,FALSE)</f>
        <v>4.28</v>
      </c>
      <c r="M1847" s="4">
        <f>VLOOKUP($C1847,rosie!$B$7:$D$380,3,FALSE)</f>
        <v>0</v>
      </c>
      <c r="N1847" s="4" t="str">
        <f>VLOOKUP($C1847,rosie!$B$7:$E$380,4,FALSE)</f>
        <v>f</v>
      </c>
      <c r="O1847" s="4">
        <f t="shared" si="126"/>
        <v>2.4143848668183341</v>
      </c>
      <c r="P1847" s="4">
        <f>VLOOKUP(A1847,RESULTS!$A:$M,13,FALSE)</f>
        <v>2</v>
      </c>
      <c r="Q1847" s="4">
        <v>2</v>
      </c>
      <c r="R1847" s="4" t="str">
        <f>IF(VLOOKUP(C1847,rosie!B:J,8,FALSE)=0,"x_x_x_x",VLOOKUP(C1847,rosie!B:J,8,FALSE))</f>
        <v>7_6_6_2023</v>
      </c>
    </row>
    <row r="1848" spans="1:18" x14ac:dyDescent="0.2">
      <c r="A1848" t="s">
        <v>251</v>
      </c>
      <c r="C1848">
        <f t="shared" si="124"/>
        <v>400</v>
      </c>
      <c r="D1848" t="str">
        <f t="shared" si="125"/>
        <v>400 (0)</v>
      </c>
      <c r="E1848">
        <v>17.433</v>
      </c>
      <c r="F1848">
        <f t="shared" si="127"/>
        <v>17.43</v>
      </c>
      <c r="G1848">
        <f>IFERROR(VLOOKUP(F1848,'rt.comb'!$A:$B,2,FALSE),F1848)</f>
        <v>17.43</v>
      </c>
      <c r="H1848" t="str">
        <f>IFERROR(VLOOKUP(G1848,compounds!$A:$D,4,FALSE),"")</f>
        <v>cisthreehexiso</v>
      </c>
      <c r="I1848">
        <v>38099667</v>
      </c>
      <c r="J1848" s="4">
        <f t="shared" si="123"/>
        <v>60506439</v>
      </c>
      <c r="K1848" s="4">
        <f>VLOOKUP($C1848,rosie!$B$7:$D$380,2,FALSE)</f>
        <v>22.5</v>
      </c>
      <c r="L1848" s="4">
        <f>VLOOKUP(C1848,rosie!$B$7:$F$66,5,FALSE)</f>
        <v>4.28</v>
      </c>
      <c r="M1848" s="4">
        <f>VLOOKUP($C1848,rosie!$B$7:$D$380,3,FALSE)</f>
        <v>0</v>
      </c>
      <c r="N1848" s="4" t="str">
        <f>VLOOKUP($C1848,rosie!$B$7:$E$380,4,FALSE)</f>
        <v>f</v>
      </c>
      <c r="O1848" s="4">
        <f t="shared" si="126"/>
        <v>0.41978636356371923</v>
      </c>
      <c r="P1848" s="4">
        <f>VLOOKUP(A1848,RESULTS!$A:$M,13,FALSE)</f>
        <v>2</v>
      </c>
      <c r="Q1848" s="4">
        <v>2</v>
      </c>
      <c r="R1848" s="4" t="str">
        <f>IF(VLOOKUP(C1848,rosie!B:J,8,FALSE)=0,"x_x_x_x",VLOOKUP(C1848,rosie!B:J,8,FALSE))</f>
        <v>7_6_6_2023</v>
      </c>
    </row>
    <row r="1849" spans="1:18" x14ac:dyDescent="0.2">
      <c r="A1849" t="s">
        <v>251</v>
      </c>
      <c r="C1849">
        <f t="shared" si="124"/>
        <v>400</v>
      </c>
      <c r="D1849" t="str">
        <f t="shared" si="125"/>
        <v>400 (0)</v>
      </c>
      <c r="E1849">
        <v>17.649999999999999</v>
      </c>
      <c r="F1849">
        <f t="shared" si="127"/>
        <v>17.649999999999999</v>
      </c>
      <c r="G1849">
        <f>IFERROR(VLOOKUP(F1849,'rt.comb'!$A:$B,2,FALSE),F1849)</f>
        <v>17.649999999999999</v>
      </c>
      <c r="H1849" t="str">
        <f>IFERROR(VLOOKUP(G1849,compounds!$A:$D,4,FALSE),"")</f>
        <v/>
      </c>
      <c r="I1849">
        <v>95081867</v>
      </c>
      <c r="J1849" s="4">
        <f t="shared" si="123"/>
        <v>60506439</v>
      </c>
      <c r="K1849" s="4">
        <f>VLOOKUP($C1849,rosie!$B$7:$D$380,2,FALSE)</f>
        <v>22.5</v>
      </c>
      <c r="L1849" s="4">
        <f>VLOOKUP(C1849,rosie!$B$7:$F$66,5,FALSE)</f>
        <v>4.28</v>
      </c>
      <c r="M1849" s="4">
        <f>VLOOKUP($C1849,rosie!$B$7:$D$380,3,FALSE)</f>
        <v>0</v>
      </c>
      <c r="N1849" s="4" t="str">
        <f>VLOOKUP($C1849,rosie!$B$7:$E$380,4,FALSE)</f>
        <v>f</v>
      </c>
      <c r="O1849" s="4">
        <f t="shared" si="126"/>
        <v>1.047622573414597</v>
      </c>
      <c r="P1849" s="4">
        <f>VLOOKUP(A1849,RESULTS!$A:$M,13,FALSE)</f>
        <v>2</v>
      </c>
      <c r="Q1849" s="4">
        <v>2</v>
      </c>
      <c r="R1849" s="4" t="str">
        <f>IF(VLOOKUP(C1849,rosie!B:J,8,FALSE)=0,"x_x_x_x",VLOOKUP(C1849,rosie!B:J,8,FALSE))</f>
        <v>7_6_6_2023</v>
      </c>
    </row>
    <row r="1850" spans="1:18" x14ac:dyDescent="0.2">
      <c r="A1850" t="s">
        <v>251</v>
      </c>
      <c r="C1850">
        <f t="shared" si="124"/>
        <v>400</v>
      </c>
      <c r="D1850" t="str">
        <f t="shared" si="125"/>
        <v>400 (0)</v>
      </c>
      <c r="E1850">
        <v>18.184000000000001</v>
      </c>
      <c r="F1850">
        <f t="shared" si="127"/>
        <v>18.18</v>
      </c>
      <c r="G1850">
        <f>IFERROR(VLOOKUP(F1850,'rt.comb'!$A:$B,2,FALSE),F1850)</f>
        <v>18.18</v>
      </c>
      <c r="H1850" t="str">
        <f>IFERROR(VLOOKUP(G1850,compounds!$A:$D,4,FALSE),"")</f>
        <v>methylacetophenone</v>
      </c>
      <c r="I1850">
        <v>41032835</v>
      </c>
      <c r="J1850" s="4">
        <f t="shared" si="123"/>
        <v>60506439</v>
      </c>
      <c r="K1850" s="4">
        <f>VLOOKUP($C1850,rosie!$B$7:$D$380,2,FALSE)</f>
        <v>22.5</v>
      </c>
      <c r="L1850" s="4">
        <f>VLOOKUP(C1850,rosie!$B$7:$F$66,5,FALSE)</f>
        <v>4.28</v>
      </c>
      <c r="M1850" s="4">
        <f>VLOOKUP($C1850,rosie!$B$7:$D$380,3,FALSE)</f>
        <v>0</v>
      </c>
      <c r="N1850" s="4" t="str">
        <f>VLOOKUP($C1850,rosie!$B$7:$E$380,4,FALSE)</f>
        <v>f</v>
      </c>
      <c r="O1850" s="4">
        <f t="shared" si="126"/>
        <v>0.45210433443841136</v>
      </c>
      <c r="P1850" s="4">
        <f>VLOOKUP(A1850,RESULTS!$A:$M,13,FALSE)</f>
        <v>2</v>
      </c>
      <c r="Q1850" s="4">
        <v>2</v>
      </c>
      <c r="R1850" s="4" t="str">
        <f>IF(VLOOKUP(C1850,rosie!B:J,8,FALSE)=0,"x_x_x_x",VLOOKUP(C1850,rosie!B:J,8,FALSE))</f>
        <v>7_6_6_2023</v>
      </c>
    </row>
    <row r="1851" spans="1:18" x14ac:dyDescent="0.2">
      <c r="A1851" t="s">
        <v>251</v>
      </c>
      <c r="C1851">
        <f t="shared" si="124"/>
        <v>400</v>
      </c>
      <c r="D1851" t="str">
        <f t="shared" si="125"/>
        <v>400 (0)</v>
      </c>
      <c r="E1851">
        <v>18.428000000000001</v>
      </c>
      <c r="F1851">
        <f t="shared" si="127"/>
        <v>18.43</v>
      </c>
      <c r="G1851">
        <f>IFERROR(VLOOKUP(F1851,'rt.comb'!$A:$B,2,FALSE),F1851)</f>
        <v>18.43</v>
      </c>
      <c r="H1851" t="str">
        <f>IFERROR(VLOOKUP(G1851,compounds!$A:$D,4,FALSE),"")</f>
        <v/>
      </c>
      <c r="I1851">
        <v>96354605</v>
      </c>
      <c r="J1851" s="4">
        <f t="shared" si="123"/>
        <v>60506439</v>
      </c>
      <c r="K1851" s="4">
        <f>VLOOKUP($C1851,rosie!$B$7:$D$380,2,FALSE)</f>
        <v>22.5</v>
      </c>
      <c r="L1851" s="4">
        <f>VLOOKUP(C1851,rosie!$B$7:$F$66,5,FALSE)</f>
        <v>4.28</v>
      </c>
      <c r="M1851" s="4">
        <f>VLOOKUP($C1851,rosie!$B$7:$D$380,3,FALSE)</f>
        <v>0</v>
      </c>
      <c r="N1851" s="4" t="str">
        <f>VLOOKUP($C1851,rosie!$B$7:$E$380,4,FALSE)</f>
        <v>f</v>
      </c>
      <c r="O1851" s="4">
        <f t="shared" si="126"/>
        <v>1.0616457420892567</v>
      </c>
      <c r="P1851" s="4">
        <f>VLOOKUP(A1851,RESULTS!$A:$M,13,FALSE)</f>
        <v>2</v>
      </c>
      <c r="Q1851" s="4">
        <v>2</v>
      </c>
      <c r="R1851" s="4" t="str">
        <f>IF(VLOOKUP(C1851,rosie!B:J,8,FALSE)=0,"x_x_x_x",VLOOKUP(C1851,rosie!B:J,8,FALSE))</f>
        <v>7_6_6_2023</v>
      </c>
    </row>
    <row r="1852" spans="1:18" x14ac:dyDescent="0.2">
      <c r="A1852" t="s">
        <v>251</v>
      </c>
      <c r="C1852">
        <f t="shared" si="124"/>
        <v>400</v>
      </c>
      <c r="D1852" t="str">
        <f t="shared" si="125"/>
        <v>400 (0)</v>
      </c>
      <c r="E1852">
        <v>18.684999999999999</v>
      </c>
      <c r="F1852">
        <f t="shared" si="127"/>
        <v>18.690000000000001</v>
      </c>
      <c r="G1852">
        <f>IFERROR(VLOOKUP(F1852,'rt.comb'!$A:$B,2,FALSE),F1852)</f>
        <v>18.690000000000001</v>
      </c>
      <c r="H1852" t="str">
        <f>IFERROR(VLOOKUP(G1852,compounds!$A:$D,4,FALSE),"")</f>
        <v/>
      </c>
      <c r="I1852">
        <v>91780955</v>
      </c>
      <c r="J1852" s="4">
        <f t="shared" si="123"/>
        <v>60506439</v>
      </c>
      <c r="K1852" s="4">
        <f>VLOOKUP($C1852,rosie!$B$7:$D$380,2,FALSE)</f>
        <v>22.5</v>
      </c>
      <c r="L1852" s="4">
        <f>VLOOKUP(C1852,rosie!$B$7:$F$66,5,FALSE)</f>
        <v>4.28</v>
      </c>
      <c r="M1852" s="4">
        <f>VLOOKUP($C1852,rosie!$B$7:$D$380,3,FALSE)</f>
        <v>0</v>
      </c>
      <c r="N1852" s="4" t="str">
        <f>VLOOKUP($C1852,rosie!$B$7:$E$380,4,FALSE)</f>
        <v>f</v>
      </c>
      <c r="O1852" s="4">
        <f t="shared" si="126"/>
        <v>1.0112527582945896</v>
      </c>
      <c r="P1852" s="4">
        <f>VLOOKUP(A1852,RESULTS!$A:$M,13,FALSE)</f>
        <v>2</v>
      </c>
      <c r="Q1852" s="4">
        <v>2</v>
      </c>
      <c r="R1852" s="4" t="str">
        <f>IF(VLOOKUP(C1852,rosie!B:J,8,FALSE)=0,"x_x_x_x",VLOOKUP(C1852,rosie!B:J,8,FALSE))</f>
        <v>7_6_6_2023</v>
      </c>
    </row>
    <row r="1853" spans="1:18" x14ac:dyDescent="0.2">
      <c r="A1853" t="s">
        <v>251</v>
      </c>
      <c r="C1853">
        <f t="shared" si="124"/>
        <v>400</v>
      </c>
      <c r="D1853" t="str">
        <f t="shared" si="125"/>
        <v>400 (0)</v>
      </c>
      <c r="E1853">
        <v>19.007999999999999</v>
      </c>
      <c r="F1853">
        <f t="shared" si="127"/>
        <v>19.010000000000002</v>
      </c>
      <c r="G1853">
        <f>IFERROR(VLOOKUP(F1853,'rt.comb'!$A:$B,2,FALSE),F1853)</f>
        <v>18.989999999999998</v>
      </c>
      <c r="H1853" t="str">
        <f>IFERROR(VLOOKUP(G1853,compounds!$A:$D,4,FALSE),"")</f>
        <v>methylnaphthalene</v>
      </c>
      <c r="I1853">
        <v>91591735</v>
      </c>
      <c r="J1853" s="4">
        <f t="shared" si="123"/>
        <v>60506439</v>
      </c>
      <c r="K1853" s="4">
        <f>VLOOKUP($C1853,rosie!$B$7:$D$380,2,FALSE)</f>
        <v>22.5</v>
      </c>
      <c r="L1853" s="4">
        <f>VLOOKUP(C1853,rosie!$B$7:$F$66,5,FALSE)</f>
        <v>4.28</v>
      </c>
      <c r="M1853" s="4">
        <f>VLOOKUP($C1853,rosie!$B$7:$D$380,3,FALSE)</f>
        <v>0</v>
      </c>
      <c r="N1853" s="4" t="str">
        <f>VLOOKUP($C1853,rosie!$B$7:$E$380,4,FALSE)</f>
        <v>f</v>
      </c>
      <c r="O1853" s="4">
        <f t="shared" si="126"/>
        <v>1.0091679113138134</v>
      </c>
      <c r="P1853" s="4">
        <f>VLOOKUP(A1853,RESULTS!$A:$M,13,FALSE)</f>
        <v>2</v>
      </c>
      <c r="Q1853" s="4">
        <v>2</v>
      </c>
      <c r="R1853" s="4" t="str">
        <f>IF(VLOOKUP(C1853,rosie!B:J,8,FALSE)=0,"x_x_x_x",VLOOKUP(C1853,rosie!B:J,8,FALSE))</f>
        <v>7_6_6_2023</v>
      </c>
    </row>
    <row r="1854" spans="1:18" x14ac:dyDescent="0.2">
      <c r="A1854" t="s">
        <v>251</v>
      </c>
      <c r="C1854">
        <f t="shared" si="124"/>
        <v>400</v>
      </c>
      <c r="D1854" t="str">
        <f t="shared" si="125"/>
        <v>400 (0)</v>
      </c>
      <c r="E1854">
        <v>19.399000000000001</v>
      </c>
      <c r="F1854">
        <f t="shared" si="127"/>
        <v>19.399999999999999</v>
      </c>
      <c r="G1854">
        <f>IFERROR(VLOOKUP(F1854,'rt.comb'!$A:$B,2,FALSE),F1854)</f>
        <v>19.399999999999999</v>
      </c>
      <c r="H1854" t="str">
        <f>IFERROR(VLOOKUP(G1854,compounds!$A:$D,4,FALSE),"")</f>
        <v>undecanal_c</v>
      </c>
      <c r="I1854">
        <v>57970238</v>
      </c>
      <c r="J1854" s="4">
        <f t="shared" si="123"/>
        <v>60506439</v>
      </c>
      <c r="K1854" s="4">
        <f>VLOOKUP($C1854,rosie!$B$7:$D$380,2,FALSE)</f>
        <v>22.5</v>
      </c>
      <c r="L1854" s="4">
        <f>VLOOKUP(C1854,rosie!$B$7:$F$66,5,FALSE)</f>
        <v>4.28</v>
      </c>
      <c r="M1854" s="4">
        <f>VLOOKUP($C1854,rosie!$B$7:$D$380,3,FALSE)</f>
        <v>0</v>
      </c>
      <c r="N1854" s="4" t="str">
        <f>VLOOKUP($C1854,rosie!$B$7:$E$380,4,FALSE)</f>
        <v>f</v>
      </c>
      <c r="O1854" s="4">
        <f t="shared" si="126"/>
        <v>0.63872252229772331</v>
      </c>
      <c r="P1854" s="4">
        <f>VLOOKUP(A1854,RESULTS!$A:$M,13,FALSE)</f>
        <v>2</v>
      </c>
      <c r="Q1854" s="4">
        <v>2</v>
      </c>
      <c r="R1854" s="4" t="str">
        <f>IF(VLOOKUP(C1854,rosie!B:J,8,FALSE)=0,"x_x_x_x",VLOOKUP(C1854,rosie!B:J,8,FALSE))</f>
        <v>7_6_6_2023</v>
      </c>
    </row>
    <row r="1855" spans="1:18" x14ac:dyDescent="0.2">
      <c r="A1855" t="s">
        <v>251</v>
      </c>
      <c r="C1855">
        <f t="shared" si="124"/>
        <v>400</v>
      </c>
      <c r="D1855" t="str">
        <f t="shared" si="125"/>
        <v>400 (0)</v>
      </c>
      <c r="E1855">
        <v>19.504000000000001</v>
      </c>
      <c r="F1855">
        <f t="shared" si="127"/>
        <v>19.5</v>
      </c>
      <c r="G1855">
        <f>IFERROR(VLOOKUP(F1855,'rt.comb'!$A:$B,2,FALSE),F1855)</f>
        <v>19.5</v>
      </c>
      <c r="H1855" t="str">
        <f>IFERROR(VLOOKUP(G1855,compounds!$A:$D,4,FALSE),"")</f>
        <v>standard</v>
      </c>
      <c r="I1855">
        <v>60506439</v>
      </c>
      <c r="J1855" s="4">
        <f t="shared" si="123"/>
        <v>60506439</v>
      </c>
      <c r="K1855" s="4">
        <f>VLOOKUP($C1855,rosie!$B$7:$D$380,2,FALSE)</f>
        <v>22.5</v>
      </c>
      <c r="L1855" s="4">
        <f>VLOOKUP(C1855,rosie!$B$7:$F$66,5,FALSE)</f>
        <v>4.28</v>
      </c>
      <c r="M1855" s="4">
        <f>VLOOKUP($C1855,rosie!$B$7:$D$380,3,FALSE)</f>
        <v>0</v>
      </c>
      <c r="N1855" s="4" t="str">
        <f>VLOOKUP($C1855,rosie!$B$7:$E$380,4,FALSE)</f>
        <v>f</v>
      </c>
      <c r="O1855" s="4">
        <f t="shared" si="126"/>
        <v>0.66666666666666663</v>
      </c>
      <c r="P1855" s="4">
        <f>VLOOKUP(A1855,RESULTS!$A:$M,13,FALSE)</f>
        <v>2</v>
      </c>
      <c r="Q1855" s="4">
        <v>2</v>
      </c>
      <c r="R1855" s="4" t="str">
        <f>IF(VLOOKUP(C1855,rosie!B:J,8,FALSE)=0,"x_x_x_x",VLOOKUP(C1855,rosie!B:J,8,FALSE))</f>
        <v>7_6_6_2023</v>
      </c>
    </row>
    <row r="1856" spans="1:18" x14ac:dyDescent="0.2">
      <c r="A1856" t="s">
        <v>251</v>
      </c>
      <c r="C1856">
        <f t="shared" si="124"/>
        <v>400</v>
      </c>
      <c r="D1856" t="str">
        <f t="shared" si="125"/>
        <v>400 (0)</v>
      </c>
      <c r="E1856">
        <v>20.122</v>
      </c>
      <c r="F1856">
        <f t="shared" si="127"/>
        <v>20.12</v>
      </c>
      <c r="G1856">
        <f>IFERROR(VLOOKUP(F1856,'rt.comb'!$A:$B,2,FALSE),F1856)</f>
        <v>20.12</v>
      </c>
      <c r="H1856" t="str">
        <f>IFERROR(VLOOKUP(G1856,compounds!$A:$D,4,FALSE),"")</f>
        <v/>
      </c>
      <c r="I1856">
        <v>87610902</v>
      </c>
      <c r="J1856" s="4">
        <f t="shared" si="123"/>
        <v>60506439</v>
      </c>
      <c r="K1856" s="4">
        <f>VLOOKUP($C1856,rosie!$B$7:$D$380,2,FALSE)</f>
        <v>22.5</v>
      </c>
      <c r="L1856" s="4">
        <f>VLOOKUP(C1856,rosie!$B$7:$F$66,5,FALSE)</f>
        <v>4.28</v>
      </c>
      <c r="M1856" s="4">
        <f>VLOOKUP($C1856,rosie!$B$7:$D$380,3,FALSE)</f>
        <v>0</v>
      </c>
      <c r="N1856" s="4" t="str">
        <f>VLOOKUP($C1856,rosie!$B$7:$E$380,4,FALSE)</f>
        <v>f</v>
      </c>
      <c r="O1856" s="4">
        <f t="shared" si="126"/>
        <v>0.9653066510822097</v>
      </c>
      <c r="P1856" s="4">
        <f>VLOOKUP(A1856,RESULTS!$A:$M,13,FALSE)</f>
        <v>2</v>
      </c>
      <c r="Q1856" s="4">
        <v>2</v>
      </c>
      <c r="R1856" s="4" t="str">
        <f>IF(VLOOKUP(C1856,rosie!B:J,8,FALSE)=0,"x_x_x_x",VLOOKUP(C1856,rosie!B:J,8,FALSE))</f>
        <v>7_6_6_2023</v>
      </c>
    </row>
    <row r="1857" spans="1:18" x14ac:dyDescent="0.2">
      <c r="A1857" t="s">
        <v>251</v>
      </c>
      <c r="C1857">
        <f t="shared" si="124"/>
        <v>400</v>
      </c>
      <c r="D1857" t="str">
        <f t="shared" si="125"/>
        <v>400 (0)</v>
      </c>
      <c r="E1857">
        <v>21.838000000000001</v>
      </c>
      <c r="F1857">
        <f t="shared" si="127"/>
        <v>21.84</v>
      </c>
      <c r="G1857">
        <f>IFERROR(VLOOKUP(F1857,'rt.comb'!$A:$B,2,FALSE),F1857)</f>
        <v>21.84</v>
      </c>
      <c r="H1857" t="str">
        <f>IFERROR(VLOOKUP(G1857,compounds!$A:$D,4,FALSE),"")</f>
        <v>tetradecane</v>
      </c>
      <c r="I1857">
        <v>39162657</v>
      </c>
      <c r="J1857" s="4">
        <f t="shared" si="123"/>
        <v>60506439</v>
      </c>
      <c r="K1857" s="4">
        <f>VLOOKUP($C1857,rosie!$B$7:$D$380,2,FALSE)</f>
        <v>22.5</v>
      </c>
      <c r="L1857" s="4">
        <f>VLOOKUP(C1857,rosie!$B$7:$F$66,5,FALSE)</f>
        <v>4.28</v>
      </c>
      <c r="M1857" s="4">
        <f>VLOOKUP($C1857,rosie!$B$7:$D$380,3,FALSE)</f>
        <v>0</v>
      </c>
      <c r="N1857" s="4" t="str">
        <f>VLOOKUP($C1857,rosie!$B$7:$E$380,4,FALSE)</f>
        <v>f</v>
      </c>
      <c r="O1857" s="4">
        <f t="shared" si="126"/>
        <v>0.43149850547311175</v>
      </c>
      <c r="P1857" s="4">
        <f>VLOOKUP(A1857,RESULTS!$A:$M,13,FALSE)</f>
        <v>2</v>
      </c>
      <c r="Q1857" s="4">
        <v>2</v>
      </c>
      <c r="R1857" s="4" t="str">
        <f>IF(VLOOKUP(C1857,rosie!B:J,8,FALSE)=0,"x_x_x_x",VLOOKUP(C1857,rosie!B:J,8,FALSE))</f>
        <v>7_6_6_2023</v>
      </c>
    </row>
    <row r="1858" spans="1:18" x14ac:dyDescent="0.2">
      <c r="A1858" t="s">
        <v>251</v>
      </c>
      <c r="C1858">
        <f t="shared" si="124"/>
        <v>400</v>
      </c>
      <c r="D1858" t="str">
        <f t="shared" si="125"/>
        <v>400 (0)</v>
      </c>
      <c r="E1858">
        <v>22.036999999999999</v>
      </c>
      <c r="F1858">
        <f t="shared" si="127"/>
        <v>22.04</v>
      </c>
      <c r="G1858">
        <f>IFERROR(VLOOKUP(F1858,'rt.comb'!$A:$B,2,FALSE),F1858)</f>
        <v>22.04</v>
      </c>
      <c r="H1858" t="str">
        <f>IFERROR(VLOOKUP(G1858,compounds!$A:$D,4,FALSE),"")</f>
        <v/>
      </c>
      <c r="I1858">
        <v>30107822</v>
      </c>
      <c r="J1858" s="4">
        <f t="shared" ref="J1858:J1921" si="128">SUMIFS($I:$I,$A:$A,A1858,G:G,19.5)</f>
        <v>60506439</v>
      </c>
      <c r="K1858" s="4">
        <f>VLOOKUP($C1858,rosie!$B$7:$D$380,2,FALSE)</f>
        <v>22.5</v>
      </c>
      <c r="L1858" s="4">
        <f>VLOOKUP(C1858,rosie!$B$7:$F$66,5,FALSE)</f>
        <v>4.28</v>
      </c>
      <c r="M1858" s="4">
        <f>VLOOKUP($C1858,rosie!$B$7:$D$380,3,FALSE)</f>
        <v>0</v>
      </c>
      <c r="N1858" s="4" t="str">
        <f>VLOOKUP($C1858,rosie!$B$7:$E$380,4,FALSE)</f>
        <v>f</v>
      </c>
      <c r="O1858" s="4">
        <f t="shared" si="126"/>
        <v>0.33173132752587431</v>
      </c>
      <c r="P1858" s="4">
        <f>VLOOKUP(A1858,RESULTS!$A:$M,13,FALSE)</f>
        <v>2</v>
      </c>
      <c r="Q1858" s="4">
        <v>2</v>
      </c>
      <c r="R1858" s="4" t="str">
        <f>IF(VLOOKUP(C1858,rosie!B:J,8,FALSE)=0,"x_x_x_x",VLOOKUP(C1858,rosie!B:J,8,FALSE))</f>
        <v>7_6_6_2023</v>
      </c>
    </row>
    <row r="1859" spans="1:18" x14ac:dyDescent="0.2">
      <c r="A1859" t="s">
        <v>251</v>
      </c>
      <c r="C1859">
        <f t="shared" ref="C1859:C1922" si="129">VALUE(IF(B1859="",LEFT(A1859,FIND("-",A1859)-1),B1859))</f>
        <v>400</v>
      </c>
      <c r="D1859" t="str">
        <f t="shared" ref="D1859:D1922" si="130">C1859&amp;" ("&amp;M1859&amp;")"</f>
        <v>400 (0)</v>
      </c>
      <c r="E1859">
        <v>22.285</v>
      </c>
      <c r="F1859">
        <f t="shared" si="127"/>
        <v>22.29</v>
      </c>
      <c r="G1859">
        <f>IFERROR(VLOOKUP(F1859,'rt.comb'!$A:$B,2,FALSE),F1859)</f>
        <v>22.29</v>
      </c>
      <c r="H1859" t="str">
        <f>IFERROR(VLOOKUP(G1859,compounds!$A:$D,4,FALSE),"")</f>
        <v>tetramethyldiol</v>
      </c>
      <c r="I1859">
        <v>76361874</v>
      </c>
      <c r="J1859" s="4">
        <f t="shared" si="128"/>
        <v>60506439</v>
      </c>
      <c r="K1859" s="4">
        <f>VLOOKUP($C1859,rosie!$B$7:$D$380,2,FALSE)</f>
        <v>22.5</v>
      </c>
      <c r="L1859" s="4">
        <f>VLOOKUP(C1859,rosie!$B$7:$F$66,5,FALSE)</f>
        <v>4.28</v>
      </c>
      <c r="M1859" s="4">
        <f>VLOOKUP($C1859,rosie!$B$7:$D$380,3,FALSE)</f>
        <v>0</v>
      </c>
      <c r="N1859" s="4" t="str">
        <f>VLOOKUP($C1859,rosie!$B$7:$E$380,4,FALSE)</f>
        <v>f</v>
      </c>
      <c r="O1859" s="4">
        <f t="shared" ref="O1859:O1922" si="131">IFERROR((30/J1859*I1859)/K1859/Q1859,0)</f>
        <v>0.84136361090428735</v>
      </c>
      <c r="P1859" s="4">
        <f>VLOOKUP(A1859,RESULTS!$A:$M,13,FALSE)</f>
        <v>2</v>
      </c>
      <c r="Q1859" s="4">
        <v>2</v>
      </c>
      <c r="R1859" s="4" t="str">
        <f>IF(VLOOKUP(C1859,rosie!B:J,8,FALSE)=0,"x_x_x_x",VLOOKUP(C1859,rosie!B:J,8,FALSE))</f>
        <v>7_6_6_2023</v>
      </c>
    </row>
    <row r="1860" spans="1:18" x14ac:dyDescent="0.2">
      <c r="A1860" t="s">
        <v>251</v>
      </c>
      <c r="C1860">
        <f t="shared" si="129"/>
        <v>400</v>
      </c>
      <c r="D1860" t="str">
        <f t="shared" si="130"/>
        <v>400 (0)</v>
      </c>
      <c r="E1860">
        <v>22.420999999999999</v>
      </c>
      <c r="F1860">
        <f t="shared" si="127"/>
        <v>22.42</v>
      </c>
      <c r="G1860">
        <f>IFERROR(VLOOKUP(F1860,'rt.comb'!$A:$B,2,FALSE),F1860)</f>
        <v>22.42</v>
      </c>
      <c r="H1860" t="str">
        <f>IFERROR(VLOOKUP(G1860,compounds!$A:$D,4,FALSE),"")</f>
        <v/>
      </c>
      <c r="I1860">
        <v>29131116</v>
      </c>
      <c r="J1860" s="4">
        <f t="shared" si="128"/>
        <v>60506439</v>
      </c>
      <c r="K1860" s="4">
        <f>VLOOKUP($C1860,rosie!$B$7:$D$380,2,FALSE)</f>
        <v>22.5</v>
      </c>
      <c r="L1860" s="4">
        <f>VLOOKUP(C1860,rosie!$B$7:$F$66,5,FALSE)</f>
        <v>4.28</v>
      </c>
      <c r="M1860" s="4">
        <f>VLOOKUP($C1860,rosie!$B$7:$D$380,3,FALSE)</f>
        <v>0</v>
      </c>
      <c r="N1860" s="4" t="str">
        <f>VLOOKUP($C1860,rosie!$B$7:$E$380,4,FALSE)</f>
        <v>f</v>
      </c>
      <c r="O1860" s="4">
        <f t="shared" si="131"/>
        <v>0.32096987231392016</v>
      </c>
      <c r="P1860" s="4">
        <f>VLOOKUP(A1860,RESULTS!$A:$M,13,FALSE)</f>
        <v>2</v>
      </c>
      <c r="Q1860" s="4">
        <v>2</v>
      </c>
      <c r="R1860" s="4" t="str">
        <f>IF(VLOOKUP(C1860,rosie!B:J,8,FALSE)=0,"x_x_x_x",VLOOKUP(C1860,rosie!B:J,8,FALSE))</f>
        <v>7_6_6_2023</v>
      </c>
    </row>
    <row r="1861" spans="1:18" x14ac:dyDescent="0.2">
      <c r="A1861" t="s">
        <v>251</v>
      </c>
      <c r="C1861">
        <f t="shared" si="129"/>
        <v>400</v>
      </c>
      <c r="D1861" t="str">
        <f t="shared" si="130"/>
        <v>400 (0)</v>
      </c>
      <c r="E1861">
        <v>22.693000000000001</v>
      </c>
      <c r="F1861">
        <f t="shared" si="127"/>
        <v>22.69</v>
      </c>
      <c r="G1861">
        <f>IFERROR(VLOOKUP(F1861,'rt.comb'!$A:$B,2,FALSE),F1861)</f>
        <v>22.69</v>
      </c>
      <c r="H1861" t="str">
        <f>IFERROR(VLOOKUP(G1861,compounds!$A:$D,4,FALSE),"")</f>
        <v/>
      </c>
      <c r="I1861">
        <v>50527960</v>
      </c>
      <c r="J1861" s="4">
        <f t="shared" si="128"/>
        <v>60506439</v>
      </c>
      <c r="K1861" s="4">
        <f>VLOOKUP($C1861,rosie!$B$7:$D$380,2,FALSE)</f>
        <v>22.5</v>
      </c>
      <c r="L1861" s="4">
        <f>VLOOKUP(C1861,rosie!$B$7:$F$66,5,FALSE)</f>
        <v>4.28</v>
      </c>
      <c r="M1861" s="4">
        <f>VLOOKUP($C1861,rosie!$B$7:$D$380,3,FALSE)</f>
        <v>0</v>
      </c>
      <c r="N1861" s="4" t="str">
        <f>VLOOKUP($C1861,rosie!$B$7:$E$380,4,FALSE)</f>
        <v>f</v>
      </c>
      <c r="O1861" s="4">
        <f t="shared" si="131"/>
        <v>0.55672267651822427</v>
      </c>
      <c r="P1861" s="4">
        <f>VLOOKUP(A1861,RESULTS!$A:$M,13,FALSE)</f>
        <v>2</v>
      </c>
      <c r="Q1861" s="4">
        <v>2</v>
      </c>
      <c r="R1861" s="4" t="str">
        <f>IF(VLOOKUP(C1861,rosie!B:J,8,FALSE)=0,"x_x_x_x",VLOOKUP(C1861,rosie!B:J,8,FALSE))</f>
        <v>7_6_6_2023</v>
      </c>
    </row>
    <row r="1862" spans="1:18" x14ac:dyDescent="0.2">
      <c r="A1862" t="s">
        <v>251</v>
      </c>
      <c r="C1862">
        <f t="shared" si="129"/>
        <v>400</v>
      </c>
      <c r="D1862" t="str">
        <f t="shared" si="130"/>
        <v>400 (0)</v>
      </c>
      <c r="E1862">
        <v>23.108000000000001</v>
      </c>
      <c r="F1862">
        <f t="shared" si="127"/>
        <v>23.11</v>
      </c>
      <c r="G1862">
        <f>IFERROR(VLOOKUP(F1862,'rt.comb'!$A:$B,2,FALSE),F1862)</f>
        <v>23.11</v>
      </c>
      <c r="H1862" t="str">
        <f>IFERROR(VLOOKUP(G1862,compounds!$A:$D,4,FALSE),"")</f>
        <v/>
      </c>
      <c r="I1862">
        <v>45438016</v>
      </c>
      <c r="J1862" s="4">
        <f t="shared" si="128"/>
        <v>60506439</v>
      </c>
      <c r="K1862" s="4">
        <f>VLOOKUP($C1862,rosie!$B$7:$D$380,2,FALSE)</f>
        <v>22.5</v>
      </c>
      <c r="L1862" s="4">
        <f>VLOOKUP(C1862,rosie!$B$7:$F$66,5,FALSE)</f>
        <v>4.28</v>
      </c>
      <c r="M1862" s="4">
        <f>VLOOKUP($C1862,rosie!$B$7:$D$380,3,FALSE)</f>
        <v>0</v>
      </c>
      <c r="N1862" s="4" t="str">
        <f>VLOOKUP($C1862,rosie!$B$7:$E$380,4,FALSE)</f>
        <v>f</v>
      </c>
      <c r="O1862" s="4">
        <f t="shared" si="131"/>
        <v>0.50064110807556639</v>
      </c>
      <c r="P1862" s="4">
        <f>VLOOKUP(A1862,RESULTS!$A:$M,13,FALSE)</f>
        <v>2</v>
      </c>
      <c r="Q1862" s="4">
        <v>2</v>
      </c>
      <c r="R1862" s="4" t="str">
        <f>IF(VLOOKUP(C1862,rosie!B:J,8,FALSE)=0,"x_x_x_x",VLOOKUP(C1862,rosie!B:J,8,FALSE))</f>
        <v>7_6_6_2023</v>
      </c>
    </row>
    <row r="1863" spans="1:18" x14ac:dyDescent="0.2">
      <c r="A1863" t="s">
        <v>251</v>
      </c>
      <c r="C1863">
        <f t="shared" si="129"/>
        <v>400</v>
      </c>
      <c r="D1863" t="str">
        <f t="shared" si="130"/>
        <v>400 (0)</v>
      </c>
      <c r="E1863">
        <v>23.315999999999999</v>
      </c>
      <c r="F1863">
        <f t="shared" si="127"/>
        <v>23.32</v>
      </c>
      <c r="G1863">
        <f>IFERROR(VLOOKUP(F1863,'rt.comb'!$A:$B,2,FALSE),F1863)</f>
        <v>23.32</v>
      </c>
      <c r="H1863" t="str">
        <f>IFERROR(VLOOKUP(G1863,compounds!$A:$D,4,FALSE),"")</f>
        <v/>
      </c>
      <c r="I1863">
        <v>51104428</v>
      </c>
      <c r="J1863" s="4">
        <f t="shared" si="128"/>
        <v>60506439</v>
      </c>
      <c r="K1863" s="4">
        <f>VLOOKUP($C1863,rosie!$B$7:$D$380,2,FALSE)</f>
        <v>22.5</v>
      </c>
      <c r="L1863" s="4">
        <f>VLOOKUP(C1863,rosie!$B$7:$F$66,5,FALSE)</f>
        <v>4.28</v>
      </c>
      <c r="M1863" s="4">
        <f>VLOOKUP($C1863,rosie!$B$7:$D$380,3,FALSE)</f>
        <v>0</v>
      </c>
      <c r="N1863" s="4" t="str">
        <f>VLOOKUP($C1863,rosie!$B$7:$E$380,4,FALSE)</f>
        <v>f</v>
      </c>
      <c r="O1863" s="4">
        <f t="shared" si="131"/>
        <v>0.56307426498304858</v>
      </c>
      <c r="P1863" s="4">
        <f>VLOOKUP(A1863,RESULTS!$A:$M,13,FALSE)</f>
        <v>2</v>
      </c>
      <c r="Q1863" s="4">
        <v>2</v>
      </c>
      <c r="R1863" s="4" t="str">
        <f>IF(VLOOKUP(C1863,rosie!B:J,8,FALSE)=0,"x_x_x_x",VLOOKUP(C1863,rosie!B:J,8,FALSE))</f>
        <v>7_6_6_2023</v>
      </c>
    </row>
    <row r="1864" spans="1:18" x14ac:dyDescent="0.2">
      <c r="A1864" t="s">
        <v>251</v>
      </c>
      <c r="C1864">
        <f t="shared" si="129"/>
        <v>400</v>
      </c>
      <c r="D1864" t="str">
        <f t="shared" si="130"/>
        <v>400 (0)</v>
      </c>
      <c r="E1864">
        <v>23.541</v>
      </c>
      <c r="F1864">
        <f t="shared" si="127"/>
        <v>23.54</v>
      </c>
      <c r="G1864">
        <f>IFERROR(VLOOKUP(F1864,'rt.comb'!$A:$B,2,FALSE),F1864)</f>
        <v>23.54</v>
      </c>
      <c r="H1864" t="str">
        <f>IFERROR(VLOOKUP(G1864,compounds!$A:$D,4,FALSE),"")</f>
        <v/>
      </c>
      <c r="I1864">
        <v>34940819</v>
      </c>
      <c r="J1864" s="4">
        <f t="shared" si="128"/>
        <v>60506439</v>
      </c>
      <c r="K1864" s="4">
        <f>VLOOKUP($C1864,rosie!$B$7:$D$380,2,FALSE)</f>
        <v>22.5</v>
      </c>
      <c r="L1864" s="4">
        <f>VLOOKUP(C1864,rosie!$B$7:$F$66,5,FALSE)</f>
        <v>4.28</v>
      </c>
      <c r="M1864" s="4">
        <f>VLOOKUP($C1864,rosie!$B$7:$D$380,3,FALSE)</f>
        <v>0</v>
      </c>
      <c r="N1864" s="4" t="str">
        <f>VLOOKUP($C1864,rosie!$B$7:$E$380,4,FALSE)</f>
        <v>f</v>
      </c>
      <c r="O1864" s="4">
        <f t="shared" si="131"/>
        <v>0.38498182537784675</v>
      </c>
      <c r="P1864" s="4">
        <f>VLOOKUP(A1864,RESULTS!$A:$M,13,FALSE)</f>
        <v>2</v>
      </c>
      <c r="Q1864" s="4">
        <v>2</v>
      </c>
      <c r="R1864" s="4" t="str">
        <f>IF(VLOOKUP(C1864,rosie!B:J,8,FALSE)=0,"x_x_x_x",VLOOKUP(C1864,rosie!B:J,8,FALSE))</f>
        <v>7_6_6_2023</v>
      </c>
    </row>
    <row r="1865" spans="1:18" x14ac:dyDescent="0.2">
      <c r="A1865" t="s">
        <v>251</v>
      </c>
      <c r="C1865">
        <f t="shared" si="129"/>
        <v>400</v>
      </c>
      <c r="D1865" t="str">
        <f t="shared" si="130"/>
        <v>400 (0)</v>
      </c>
      <c r="E1865">
        <v>24.602</v>
      </c>
      <c r="F1865">
        <f t="shared" si="127"/>
        <v>24.6</v>
      </c>
      <c r="G1865">
        <f>IFERROR(VLOOKUP(F1865,'rt.comb'!$A:$B,2,FALSE),F1865)</f>
        <v>24.6</v>
      </c>
      <c r="H1865" t="str">
        <f>IFERROR(VLOOKUP(G1865,compounds!$A:$D,4,FALSE),"")</f>
        <v>tridecanal</v>
      </c>
      <c r="I1865">
        <v>182455702</v>
      </c>
      <c r="J1865" s="4">
        <f t="shared" si="128"/>
        <v>60506439</v>
      </c>
      <c r="K1865" s="4">
        <f>VLOOKUP($C1865,rosie!$B$7:$D$380,2,FALSE)</f>
        <v>22.5</v>
      </c>
      <c r="L1865" s="4">
        <f>VLOOKUP(C1865,rosie!$B$7:$F$66,5,FALSE)</f>
        <v>4.28</v>
      </c>
      <c r="M1865" s="4">
        <f>VLOOKUP($C1865,rosie!$B$7:$D$380,3,FALSE)</f>
        <v>0</v>
      </c>
      <c r="N1865" s="4" t="str">
        <f>VLOOKUP($C1865,rosie!$B$7:$E$380,4,FALSE)</f>
        <v>f</v>
      </c>
      <c r="O1865" s="4">
        <f t="shared" si="131"/>
        <v>2.0103171939546249</v>
      </c>
      <c r="P1865" s="4">
        <f>VLOOKUP(A1865,RESULTS!$A:$M,13,FALSE)</f>
        <v>2</v>
      </c>
      <c r="Q1865" s="4">
        <v>2</v>
      </c>
      <c r="R1865" s="4" t="str">
        <f>IF(VLOOKUP(C1865,rosie!B:J,8,FALSE)=0,"x_x_x_x",VLOOKUP(C1865,rosie!B:J,8,FALSE))</f>
        <v>7_6_6_2023</v>
      </c>
    </row>
    <row r="1866" spans="1:18" x14ac:dyDescent="0.2">
      <c r="A1866" t="s">
        <v>251</v>
      </c>
      <c r="C1866">
        <f t="shared" si="129"/>
        <v>400</v>
      </c>
      <c r="D1866" t="str">
        <f t="shared" si="130"/>
        <v>400 (0)</v>
      </c>
      <c r="E1866">
        <v>24.972000000000001</v>
      </c>
      <c r="F1866">
        <f t="shared" si="127"/>
        <v>24.97</v>
      </c>
      <c r="G1866">
        <f>IFERROR(VLOOKUP(F1866,'rt.comb'!$A:$B,2,FALSE),F1866)</f>
        <v>24.97</v>
      </c>
      <c r="H1866" t="str">
        <f>IFERROR(VLOOKUP(G1866,compounds!$A:$D,4,FALSE),"")</f>
        <v/>
      </c>
      <c r="I1866">
        <v>26713449</v>
      </c>
      <c r="J1866" s="4">
        <f t="shared" si="128"/>
        <v>60506439</v>
      </c>
      <c r="K1866" s="4">
        <f>VLOOKUP($C1866,rosie!$B$7:$D$380,2,FALSE)</f>
        <v>22.5</v>
      </c>
      <c r="L1866" s="4">
        <f>VLOOKUP(C1866,rosie!$B$7:$F$66,5,FALSE)</f>
        <v>4.28</v>
      </c>
      <c r="M1866" s="4">
        <f>VLOOKUP($C1866,rosie!$B$7:$D$380,3,FALSE)</f>
        <v>0</v>
      </c>
      <c r="N1866" s="4" t="str">
        <f>VLOOKUP($C1866,rosie!$B$7:$E$380,4,FALSE)</f>
        <v>f</v>
      </c>
      <c r="O1866" s="4">
        <f t="shared" si="131"/>
        <v>0.2943317487251233</v>
      </c>
      <c r="P1866" s="4">
        <f>VLOOKUP(A1866,RESULTS!$A:$M,13,FALSE)</f>
        <v>2</v>
      </c>
      <c r="Q1866" s="4">
        <v>2</v>
      </c>
      <c r="R1866" s="4" t="str">
        <f>IF(VLOOKUP(C1866,rosie!B:J,8,FALSE)=0,"x_x_x_x",VLOOKUP(C1866,rosie!B:J,8,FALSE))</f>
        <v>7_6_6_2023</v>
      </c>
    </row>
    <row r="1867" spans="1:18" x14ac:dyDescent="0.2">
      <c r="A1867" t="s">
        <v>251</v>
      </c>
      <c r="C1867">
        <f t="shared" si="129"/>
        <v>400</v>
      </c>
      <c r="D1867" t="str">
        <f t="shared" si="130"/>
        <v>400 (0)</v>
      </c>
      <c r="E1867">
        <v>28.210999999999999</v>
      </c>
      <c r="F1867">
        <f t="shared" si="127"/>
        <v>28.21</v>
      </c>
      <c r="G1867">
        <f>IFERROR(VLOOKUP(F1867,'rt.comb'!$A:$B,2,FALSE),F1867)</f>
        <v>28.21</v>
      </c>
      <c r="H1867" t="str">
        <f>IFERROR(VLOOKUP(G1867,compounds!$A:$D,4,FALSE),"")</f>
        <v/>
      </c>
      <c r="I1867">
        <v>43048847</v>
      </c>
      <c r="J1867" s="4">
        <f t="shared" si="128"/>
        <v>60506439</v>
      </c>
      <c r="K1867" s="4">
        <f>VLOOKUP($C1867,rosie!$B$7:$D$380,2,FALSE)</f>
        <v>22.5</v>
      </c>
      <c r="L1867" s="4">
        <f>VLOOKUP(C1867,rosie!$B$7:$F$66,5,FALSE)</f>
        <v>4.28</v>
      </c>
      <c r="M1867" s="4">
        <f>VLOOKUP($C1867,rosie!$B$7:$D$380,3,FALSE)</f>
        <v>0</v>
      </c>
      <c r="N1867" s="4" t="str">
        <f>VLOOKUP($C1867,rosie!$B$7:$E$380,4,FALSE)</f>
        <v>f</v>
      </c>
      <c r="O1867" s="4">
        <f t="shared" si="131"/>
        <v>0.4743169786166615</v>
      </c>
      <c r="P1867" s="4">
        <f>VLOOKUP(A1867,RESULTS!$A:$M,13,FALSE)</f>
        <v>2</v>
      </c>
      <c r="Q1867" s="4">
        <v>2</v>
      </c>
      <c r="R1867" s="4" t="str">
        <f>IF(VLOOKUP(C1867,rosie!B:J,8,FALSE)=0,"x_x_x_x",VLOOKUP(C1867,rosie!B:J,8,FALSE))</f>
        <v>7_6_6_2023</v>
      </c>
    </row>
    <row r="1868" spans="1:18" x14ac:dyDescent="0.2">
      <c r="A1868" t="s">
        <v>252</v>
      </c>
      <c r="C1868">
        <f t="shared" si="129"/>
        <v>460</v>
      </c>
      <c r="D1868" t="str">
        <f t="shared" si="130"/>
        <v>460 (0)</v>
      </c>
      <c r="E1868">
        <v>4.8710000000000004</v>
      </c>
      <c r="F1868">
        <f t="shared" si="127"/>
        <v>4.87</v>
      </c>
      <c r="G1868">
        <f>IFERROR(VLOOKUP(F1868,'rt.comb'!$A:$B,2,FALSE),F1868)</f>
        <v>4.87</v>
      </c>
      <c r="H1868" t="str">
        <f>IFERROR(VLOOKUP(G1868,compounds!$A:$D,4,FALSE),"")</f>
        <v/>
      </c>
      <c r="I1868">
        <v>30648365</v>
      </c>
      <c r="J1868" s="4">
        <f t="shared" si="128"/>
        <v>68949926</v>
      </c>
      <c r="K1868" s="4">
        <f>VLOOKUP($C1868,rosie!$B$7:$D$380,2,FALSE)</f>
        <v>19.100000000000001</v>
      </c>
      <c r="L1868" s="4">
        <f>VLOOKUP(C1868,rosie!$B$7:$F$66,5,FALSE)</f>
        <v>3.98</v>
      </c>
      <c r="M1868" s="4">
        <f>VLOOKUP($C1868,rosie!$B$7:$D$380,3,FALSE)</f>
        <v>0</v>
      </c>
      <c r="N1868" s="4" t="str">
        <f>VLOOKUP($C1868,rosie!$B$7:$E$380,4,FALSE)</f>
        <v>f</v>
      </c>
      <c r="O1868" s="4">
        <f t="shared" si="131"/>
        <v>0.3490851693859488</v>
      </c>
      <c r="P1868" s="4">
        <f>VLOOKUP(A1868,RESULTS!$A:$M,13,FALSE)</f>
        <v>2</v>
      </c>
      <c r="Q1868" s="4">
        <v>2</v>
      </c>
      <c r="R1868" s="4" t="str">
        <f>IF(VLOOKUP(C1868,rosie!B:J,8,FALSE)=0,"x_x_x_x",VLOOKUP(C1868,rosie!B:J,8,FALSE))</f>
        <v>8_6_6_2023</v>
      </c>
    </row>
    <row r="1869" spans="1:18" x14ac:dyDescent="0.2">
      <c r="A1869" t="s">
        <v>252</v>
      </c>
      <c r="C1869">
        <f t="shared" si="129"/>
        <v>460</v>
      </c>
      <c r="D1869" t="str">
        <f t="shared" si="130"/>
        <v>460 (0)</v>
      </c>
      <c r="E1869">
        <v>5.4210000000000003</v>
      </c>
      <c r="F1869">
        <f t="shared" si="127"/>
        <v>5.42</v>
      </c>
      <c r="G1869">
        <f>IFERROR(VLOOKUP(F1869,'rt.comb'!$A:$B,2,FALSE),F1869)</f>
        <v>5.43</v>
      </c>
      <c r="H1869" t="str">
        <f>IFERROR(VLOOKUP(G1869,compounds!$A:$D,4,FALSE),"")</f>
        <v>hydroxymethylpentanone</v>
      </c>
      <c r="I1869">
        <v>124807714</v>
      </c>
      <c r="J1869" s="4">
        <f t="shared" si="128"/>
        <v>68949926</v>
      </c>
      <c r="K1869" s="4">
        <f>VLOOKUP($C1869,rosie!$B$7:$D$380,2,FALSE)</f>
        <v>19.100000000000001</v>
      </c>
      <c r="L1869" s="4">
        <f>VLOOKUP(C1869,rosie!$B$7:$F$66,5,FALSE)</f>
        <v>3.98</v>
      </c>
      <c r="M1869" s="4">
        <f>VLOOKUP($C1869,rosie!$B$7:$D$380,3,FALSE)</f>
        <v>0</v>
      </c>
      <c r="N1869" s="4" t="str">
        <f>VLOOKUP($C1869,rosie!$B$7:$E$380,4,FALSE)</f>
        <v>f</v>
      </c>
      <c r="O1869" s="4">
        <f t="shared" si="131"/>
        <v>1.4215610517025314</v>
      </c>
      <c r="P1869" s="4">
        <f>VLOOKUP(A1869,RESULTS!$A:$M,13,FALSE)</f>
        <v>2</v>
      </c>
      <c r="Q1869" s="4">
        <v>2</v>
      </c>
      <c r="R1869" s="4" t="str">
        <f>IF(VLOOKUP(C1869,rosie!B:J,8,FALSE)=0,"x_x_x_x",VLOOKUP(C1869,rosie!B:J,8,FALSE))</f>
        <v>8_6_6_2023</v>
      </c>
    </row>
    <row r="1870" spans="1:18" x14ac:dyDescent="0.2">
      <c r="A1870" t="s">
        <v>252</v>
      </c>
      <c r="C1870">
        <f t="shared" si="129"/>
        <v>460</v>
      </c>
      <c r="D1870" t="str">
        <f t="shared" si="130"/>
        <v>460 (0)</v>
      </c>
      <c r="E1870">
        <v>5.7539999999999996</v>
      </c>
      <c r="F1870">
        <f t="shared" si="127"/>
        <v>5.75</v>
      </c>
      <c r="G1870">
        <f>IFERROR(VLOOKUP(F1870,'rt.comb'!$A:$B,2,FALSE),F1870)</f>
        <v>5.76</v>
      </c>
      <c r="H1870" t="str">
        <f>IFERROR(VLOOKUP(G1870,compounds!$A:$D,4,FALSE),"")</f>
        <v>zhexenol</v>
      </c>
      <c r="I1870">
        <v>125091867</v>
      </c>
      <c r="J1870" s="4">
        <f t="shared" si="128"/>
        <v>68949926</v>
      </c>
      <c r="K1870" s="4">
        <f>VLOOKUP($C1870,rosie!$B$7:$D$380,2,FALSE)</f>
        <v>19.100000000000001</v>
      </c>
      <c r="L1870" s="4">
        <f>VLOOKUP(C1870,rosie!$B$7:$F$66,5,FALSE)</f>
        <v>3.98</v>
      </c>
      <c r="M1870" s="4">
        <f>VLOOKUP($C1870,rosie!$B$7:$D$380,3,FALSE)</f>
        <v>0</v>
      </c>
      <c r="N1870" s="4" t="str">
        <f>VLOOKUP($C1870,rosie!$B$7:$E$380,4,FALSE)</f>
        <v>f</v>
      </c>
      <c r="O1870" s="4">
        <f t="shared" si="131"/>
        <v>1.4247975570801112</v>
      </c>
      <c r="P1870" s="4">
        <f>VLOOKUP(A1870,RESULTS!$A:$M,13,FALSE)</f>
        <v>2</v>
      </c>
      <c r="Q1870" s="4">
        <v>2</v>
      </c>
      <c r="R1870" s="4" t="str">
        <f>IF(VLOOKUP(C1870,rosie!B:J,8,FALSE)=0,"x_x_x_x",VLOOKUP(C1870,rosie!B:J,8,FALSE))</f>
        <v>8_6_6_2023</v>
      </c>
    </row>
    <row r="1871" spans="1:18" x14ac:dyDescent="0.2">
      <c r="A1871" t="s">
        <v>252</v>
      </c>
      <c r="C1871">
        <f t="shared" si="129"/>
        <v>460</v>
      </c>
      <c r="D1871" t="str">
        <f t="shared" si="130"/>
        <v>460 (0)</v>
      </c>
      <c r="E1871">
        <v>6.7939999999999996</v>
      </c>
      <c r="F1871">
        <f t="shared" si="127"/>
        <v>6.79</v>
      </c>
      <c r="G1871">
        <f>IFERROR(VLOOKUP(F1871,'rt.comb'!$A:$B,2,FALSE),F1871)</f>
        <v>6.79</v>
      </c>
      <c r="H1871" t="str">
        <f>IFERROR(VLOOKUP(G1871,compounds!$A:$D,4,FALSE),"")</f>
        <v/>
      </c>
      <c r="I1871">
        <v>4220505</v>
      </c>
      <c r="J1871" s="4">
        <f t="shared" si="128"/>
        <v>68949926</v>
      </c>
      <c r="K1871" s="4">
        <f>VLOOKUP($C1871,rosie!$B$7:$D$380,2,FALSE)</f>
        <v>19.100000000000001</v>
      </c>
      <c r="L1871" s="4">
        <f>VLOOKUP(C1871,rosie!$B$7:$F$66,5,FALSE)</f>
        <v>3.98</v>
      </c>
      <c r="M1871" s="4">
        <f>VLOOKUP($C1871,rosie!$B$7:$D$380,3,FALSE)</f>
        <v>0</v>
      </c>
      <c r="N1871" s="4" t="str">
        <f>VLOOKUP($C1871,rosie!$B$7:$E$380,4,FALSE)</f>
        <v>f</v>
      </c>
      <c r="O1871" s="4">
        <f t="shared" si="131"/>
        <v>4.8071592165495412E-2</v>
      </c>
      <c r="P1871" s="4">
        <f>VLOOKUP(A1871,RESULTS!$A:$M,13,FALSE)</f>
        <v>2</v>
      </c>
      <c r="Q1871" s="4">
        <v>2</v>
      </c>
      <c r="R1871" s="4" t="str">
        <f>IF(VLOOKUP(C1871,rosie!B:J,8,FALSE)=0,"x_x_x_x",VLOOKUP(C1871,rosie!B:J,8,FALSE))</f>
        <v>8_6_6_2023</v>
      </c>
    </row>
    <row r="1872" spans="1:18" x14ac:dyDescent="0.2">
      <c r="A1872" t="s">
        <v>252</v>
      </c>
      <c r="C1872">
        <f t="shared" si="129"/>
        <v>460</v>
      </c>
      <c r="D1872" t="str">
        <f t="shared" si="130"/>
        <v>460 (0)</v>
      </c>
      <c r="E1872">
        <v>7.51</v>
      </c>
      <c r="F1872">
        <f t="shared" si="127"/>
        <v>7.51</v>
      </c>
      <c r="G1872">
        <f>IFERROR(VLOOKUP(F1872,'rt.comb'!$A:$B,2,FALSE),F1872)</f>
        <v>7.51</v>
      </c>
      <c r="H1872" t="str">
        <f>IFERROR(VLOOKUP(G1872,compounds!$A:$D,4,FALSE),"")</f>
        <v>cyclopentane</v>
      </c>
      <c r="I1872">
        <v>18371740</v>
      </c>
      <c r="J1872" s="4">
        <f t="shared" si="128"/>
        <v>68949926</v>
      </c>
      <c r="K1872" s="4">
        <f>VLOOKUP($C1872,rosie!$B$7:$D$380,2,FALSE)</f>
        <v>19.100000000000001</v>
      </c>
      <c r="L1872" s="4">
        <f>VLOOKUP(C1872,rosie!$B$7:$F$66,5,FALSE)</f>
        <v>3.98</v>
      </c>
      <c r="M1872" s="4">
        <f>VLOOKUP($C1872,rosie!$B$7:$D$380,3,FALSE)</f>
        <v>0</v>
      </c>
      <c r="N1872" s="4" t="str">
        <f>VLOOKUP($C1872,rosie!$B$7:$E$380,4,FALSE)</f>
        <v>f</v>
      </c>
      <c r="O1872" s="4">
        <f t="shared" si="131"/>
        <v>0.20925429365692463</v>
      </c>
      <c r="P1872" s="4">
        <f>VLOOKUP(A1872,RESULTS!$A:$M,13,FALSE)</f>
        <v>2</v>
      </c>
      <c r="Q1872" s="4">
        <v>2</v>
      </c>
      <c r="R1872" s="4" t="str">
        <f>IF(VLOOKUP(C1872,rosie!B:J,8,FALSE)=0,"x_x_x_x",VLOOKUP(C1872,rosie!B:J,8,FALSE))</f>
        <v>8_6_6_2023</v>
      </c>
    </row>
    <row r="1873" spans="1:18" x14ac:dyDescent="0.2">
      <c r="A1873" t="s">
        <v>252</v>
      </c>
      <c r="C1873">
        <f t="shared" si="129"/>
        <v>460</v>
      </c>
      <c r="D1873" t="str">
        <f t="shared" si="130"/>
        <v>460 (0)</v>
      </c>
      <c r="E1873">
        <v>7.8159999999999998</v>
      </c>
      <c r="F1873">
        <f t="shared" si="127"/>
        <v>7.82</v>
      </c>
      <c r="G1873">
        <f>IFERROR(VLOOKUP(F1873,'rt.comb'!$A:$B,2,FALSE),F1873)</f>
        <v>7.82</v>
      </c>
      <c r="H1873" t="str">
        <f>IFERROR(VLOOKUP(G1873,compounds!$A:$D,4,FALSE),"")</f>
        <v/>
      </c>
      <c r="I1873">
        <v>118021342</v>
      </c>
      <c r="J1873" s="4">
        <f t="shared" si="128"/>
        <v>68949926</v>
      </c>
      <c r="K1873" s="4">
        <f>VLOOKUP($C1873,rosie!$B$7:$D$380,2,FALSE)</f>
        <v>19.100000000000001</v>
      </c>
      <c r="L1873" s="4">
        <f>VLOOKUP(C1873,rosie!$B$7:$F$66,5,FALSE)</f>
        <v>3.98</v>
      </c>
      <c r="M1873" s="4">
        <f>VLOOKUP($C1873,rosie!$B$7:$D$380,3,FALSE)</f>
        <v>0</v>
      </c>
      <c r="N1873" s="4" t="str">
        <f>VLOOKUP($C1873,rosie!$B$7:$E$380,4,FALSE)</f>
        <v>f</v>
      </c>
      <c r="O1873" s="4">
        <f t="shared" si="131"/>
        <v>1.344264209957921</v>
      </c>
      <c r="P1873" s="4">
        <f>VLOOKUP(A1873,RESULTS!$A:$M,13,FALSE)</f>
        <v>2</v>
      </c>
      <c r="Q1873" s="4">
        <v>2</v>
      </c>
      <c r="R1873" s="4" t="str">
        <f>IF(VLOOKUP(C1873,rosie!B:J,8,FALSE)=0,"x_x_x_x",VLOOKUP(C1873,rosie!B:J,8,FALSE))</f>
        <v>8_6_6_2023</v>
      </c>
    </row>
    <row r="1874" spans="1:18" x14ac:dyDescent="0.2">
      <c r="A1874" t="s">
        <v>252</v>
      </c>
      <c r="C1874">
        <f t="shared" si="129"/>
        <v>460</v>
      </c>
      <c r="D1874" t="str">
        <f t="shared" si="130"/>
        <v>460 (0)</v>
      </c>
      <c r="E1874">
        <v>8.0060000000000002</v>
      </c>
      <c r="F1874">
        <f t="shared" si="127"/>
        <v>8.01</v>
      </c>
      <c r="G1874">
        <f>IFERROR(VLOOKUP(F1874,'rt.comb'!$A:$B,2,FALSE),F1874)</f>
        <v>8.01</v>
      </c>
      <c r="H1874" t="str">
        <f>IFERROR(VLOOKUP(G1874,compounds!$A:$D,4,FALSE),"")</f>
        <v>apinene</v>
      </c>
      <c r="I1874">
        <v>159539350</v>
      </c>
      <c r="J1874" s="4">
        <f t="shared" si="128"/>
        <v>68949926</v>
      </c>
      <c r="K1874" s="4">
        <f>VLOOKUP($C1874,rosie!$B$7:$D$380,2,FALSE)</f>
        <v>19.100000000000001</v>
      </c>
      <c r="L1874" s="4">
        <f>VLOOKUP(C1874,rosie!$B$7:$F$66,5,FALSE)</f>
        <v>3.98</v>
      </c>
      <c r="M1874" s="4">
        <f>VLOOKUP($C1874,rosie!$B$7:$D$380,3,FALSE)</f>
        <v>0</v>
      </c>
      <c r="N1874" s="4" t="str">
        <f>VLOOKUP($C1874,rosie!$B$7:$E$380,4,FALSE)</f>
        <v>f</v>
      </c>
      <c r="O1874" s="4">
        <f t="shared" si="131"/>
        <v>1.817154716686328</v>
      </c>
      <c r="P1874" s="4">
        <f>VLOOKUP(A1874,RESULTS!$A:$M,13,FALSE)</f>
        <v>2</v>
      </c>
      <c r="Q1874" s="4">
        <v>2</v>
      </c>
      <c r="R1874" s="4" t="str">
        <f>IF(VLOOKUP(C1874,rosie!B:J,8,FALSE)=0,"x_x_x_x",VLOOKUP(C1874,rosie!B:J,8,FALSE))</f>
        <v>8_6_6_2023</v>
      </c>
    </row>
    <row r="1875" spans="1:18" x14ac:dyDescent="0.2">
      <c r="A1875" t="s">
        <v>252</v>
      </c>
      <c r="C1875">
        <f t="shared" si="129"/>
        <v>460</v>
      </c>
      <c r="D1875" t="str">
        <f t="shared" si="130"/>
        <v>460 (0)</v>
      </c>
      <c r="E1875">
        <v>9.0540000000000003</v>
      </c>
      <c r="F1875">
        <f t="shared" si="127"/>
        <v>9.0500000000000007</v>
      </c>
      <c r="G1875">
        <f>IFERROR(VLOOKUP(F1875,'rt.comb'!$A:$B,2,FALSE),F1875)</f>
        <v>9.0500000000000007</v>
      </c>
      <c r="H1875" t="str">
        <f>IFERROR(VLOOKUP(G1875,compounds!$A:$D,4,FALSE),"")</f>
        <v/>
      </c>
      <c r="I1875">
        <v>24231802</v>
      </c>
      <c r="J1875" s="4">
        <f t="shared" si="128"/>
        <v>68949926</v>
      </c>
      <c r="K1875" s="4">
        <f>VLOOKUP($C1875,rosie!$B$7:$D$380,2,FALSE)</f>
        <v>19.100000000000001</v>
      </c>
      <c r="L1875" s="4">
        <f>VLOOKUP(C1875,rosie!$B$7:$F$66,5,FALSE)</f>
        <v>3.98</v>
      </c>
      <c r="M1875" s="4">
        <f>VLOOKUP($C1875,rosie!$B$7:$D$380,3,FALSE)</f>
        <v>0</v>
      </c>
      <c r="N1875" s="4" t="str">
        <f>VLOOKUP($C1875,rosie!$B$7:$E$380,4,FALSE)</f>
        <v>f</v>
      </c>
      <c r="O1875" s="4">
        <f t="shared" si="131"/>
        <v>0.27600045567509957</v>
      </c>
      <c r="P1875" s="4">
        <f>VLOOKUP(A1875,RESULTS!$A:$M,13,FALSE)</f>
        <v>2</v>
      </c>
      <c r="Q1875" s="4">
        <v>2</v>
      </c>
      <c r="R1875" s="4" t="str">
        <f>IF(VLOOKUP(C1875,rosie!B:J,8,FALSE)=0,"x_x_x_x",VLOOKUP(C1875,rosie!B:J,8,FALSE))</f>
        <v>8_6_6_2023</v>
      </c>
    </row>
    <row r="1876" spans="1:18" x14ac:dyDescent="0.2">
      <c r="A1876" t="s">
        <v>252</v>
      </c>
      <c r="C1876">
        <f t="shared" si="129"/>
        <v>460</v>
      </c>
      <c r="D1876" t="str">
        <f t="shared" si="130"/>
        <v>460 (0)</v>
      </c>
      <c r="E1876">
        <v>9.3049999999999997</v>
      </c>
      <c r="F1876">
        <f t="shared" si="127"/>
        <v>9.31</v>
      </c>
      <c r="G1876">
        <f>IFERROR(VLOOKUP(F1876,'rt.comb'!$A:$B,2,FALSE),F1876)</f>
        <v>9.31</v>
      </c>
      <c r="H1876" t="str">
        <f>IFERROR(VLOOKUP(G1876,compounds!$A:$D,4,FALSE),"")</f>
        <v/>
      </c>
      <c r="I1876">
        <v>87986115</v>
      </c>
      <c r="J1876" s="4">
        <f t="shared" si="128"/>
        <v>68949926</v>
      </c>
      <c r="K1876" s="4">
        <f>VLOOKUP($C1876,rosie!$B$7:$D$380,2,FALSE)</f>
        <v>19.100000000000001</v>
      </c>
      <c r="L1876" s="4">
        <f>VLOOKUP(C1876,rosie!$B$7:$F$66,5,FALSE)</f>
        <v>3.98</v>
      </c>
      <c r="M1876" s="4">
        <f>VLOOKUP($C1876,rosie!$B$7:$D$380,3,FALSE)</f>
        <v>0</v>
      </c>
      <c r="N1876" s="4" t="str">
        <f>VLOOKUP($C1876,rosie!$B$7:$E$380,4,FALSE)</f>
        <v>f</v>
      </c>
      <c r="O1876" s="4">
        <f t="shared" si="131"/>
        <v>1.0021626882343175</v>
      </c>
      <c r="P1876" s="4">
        <f>VLOOKUP(A1876,RESULTS!$A:$M,13,FALSE)</f>
        <v>2</v>
      </c>
      <c r="Q1876" s="4">
        <v>2</v>
      </c>
      <c r="R1876" s="4" t="str">
        <f>IF(VLOOKUP(C1876,rosie!B:J,8,FALSE)=0,"x_x_x_x",VLOOKUP(C1876,rosie!B:J,8,FALSE))</f>
        <v>8_6_6_2023</v>
      </c>
    </row>
    <row r="1877" spans="1:18" x14ac:dyDescent="0.2">
      <c r="A1877" t="s">
        <v>252</v>
      </c>
      <c r="C1877">
        <f t="shared" si="129"/>
        <v>460</v>
      </c>
      <c r="D1877" t="str">
        <f t="shared" si="130"/>
        <v>460 (0)</v>
      </c>
      <c r="E1877">
        <v>9.3670000000000009</v>
      </c>
      <c r="F1877">
        <f t="shared" ref="F1877:F1940" si="132">ROUND(E1877,2)</f>
        <v>9.3699999999999992</v>
      </c>
      <c r="G1877">
        <f>IFERROR(VLOOKUP(F1877,'rt.comb'!$A:$B,2,FALSE),F1877)</f>
        <v>9.3699999999999992</v>
      </c>
      <c r="H1877" t="str">
        <f>IFERROR(VLOOKUP(G1877,compounds!$A:$D,4,FALSE),"")</f>
        <v/>
      </c>
      <c r="I1877">
        <v>69501088</v>
      </c>
      <c r="J1877" s="4">
        <f t="shared" si="128"/>
        <v>68949926</v>
      </c>
      <c r="K1877" s="4">
        <f>VLOOKUP($C1877,rosie!$B$7:$D$380,2,FALSE)</f>
        <v>19.100000000000001</v>
      </c>
      <c r="L1877" s="4">
        <f>VLOOKUP(C1877,rosie!$B$7:$F$66,5,FALSE)</f>
        <v>3.98</v>
      </c>
      <c r="M1877" s="4">
        <f>VLOOKUP($C1877,rosie!$B$7:$D$380,3,FALSE)</f>
        <v>0</v>
      </c>
      <c r="N1877" s="4" t="str">
        <f>VLOOKUP($C1877,rosie!$B$7:$E$380,4,FALSE)</f>
        <v>f</v>
      </c>
      <c r="O1877" s="4">
        <f t="shared" si="131"/>
        <v>0.79161805456792667</v>
      </c>
      <c r="P1877" s="4">
        <f>VLOOKUP(A1877,RESULTS!$A:$M,13,FALSE)</f>
        <v>2</v>
      </c>
      <c r="Q1877" s="4">
        <v>2</v>
      </c>
      <c r="R1877" s="4" t="str">
        <f>IF(VLOOKUP(C1877,rosie!B:J,8,FALSE)=0,"x_x_x_x",VLOOKUP(C1877,rosie!B:J,8,FALSE))</f>
        <v>8_6_6_2023</v>
      </c>
    </row>
    <row r="1878" spans="1:18" x14ac:dyDescent="0.2">
      <c r="A1878" t="s">
        <v>252</v>
      </c>
      <c r="C1878">
        <f t="shared" si="129"/>
        <v>460</v>
      </c>
      <c r="D1878" t="str">
        <f t="shared" si="130"/>
        <v>460 (0)</v>
      </c>
      <c r="E1878">
        <v>9.9290000000000003</v>
      </c>
      <c r="F1878">
        <f t="shared" si="132"/>
        <v>9.93</v>
      </c>
      <c r="G1878">
        <f>IFERROR(VLOOKUP(F1878,'rt.comb'!$A:$B,2,FALSE),F1878)</f>
        <v>9.93</v>
      </c>
      <c r="H1878" t="str">
        <f>IFERROR(VLOOKUP(G1878,compounds!$A:$D,4,FALSE),"")</f>
        <v/>
      </c>
      <c r="I1878">
        <v>2956972197</v>
      </c>
      <c r="J1878" s="4">
        <f t="shared" si="128"/>
        <v>68949926</v>
      </c>
      <c r="K1878" s="4">
        <f>VLOOKUP($C1878,rosie!$B$7:$D$380,2,FALSE)</f>
        <v>19.100000000000001</v>
      </c>
      <c r="L1878" s="4">
        <f>VLOOKUP(C1878,rosie!$B$7:$F$66,5,FALSE)</f>
        <v>3.98</v>
      </c>
      <c r="M1878" s="4">
        <f>VLOOKUP($C1878,rosie!$B$7:$D$380,3,FALSE)</f>
        <v>0</v>
      </c>
      <c r="N1878" s="4" t="str">
        <f>VLOOKUP($C1878,rosie!$B$7:$E$380,4,FALSE)</f>
        <v>f</v>
      </c>
      <c r="O1878" s="4">
        <f t="shared" si="131"/>
        <v>33.679941499629301</v>
      </c>
      <c r="P1878" s="4">
        <f>VLOOKUP(A1878,RESULTS!$A:$M,13,FALSE)</f>
        <v>2</v>
      </c>
      <c r="Q1878" s="4">
        <v>2</v>
      </c>
      <c r="R1878" s="4" t="str">
        <f>IF(VLOOKUP(C1878,rosie!B:J,8,FALSE)=0,"x_x_x_x",VLOOKUP(C1878,rosie!B:J,8,FALSE))</f>
        <v>8_6_6_2023</v>
      </c>
    </row>
    <row r="1879" spans="1:18" x14ac:dyDescent="0.2">
      <c r="A1879" t="s">
        <v>252</v>
      </c>
      <c r="C1879">
        <f t="shared" si="129"/>
        <v>460</v>
      </c>
      <c r="D1879" t="str">
        <f t="shared" si="130"/>
        <v>460 (0)</v>
      </c>
      <c r="E1879">
        <v>10.327999999999999</v>
      </c>
      <c r="F1879">
        <f t="shared" si="132"/>
        <v>10.33</v>
      </c>
      <c r="G1879">
        <f>IFERROR(VLOOKUP(F1879,'rt.comb'!$A:$B,2,FALSE),F1879)</f>
        <v>10.33</v>
      </c>
      <c r="H1879" t="str">
        <f>IFERROR(VLOOKUP(G1879,compounds!$A:$D,4,FALSE),"")</f>
        <v/>
      </c>
      <c r="I1879">
        <v>50421364</v>
      </c>
      <c r="J1879" s="4">
        <f t="shared" si="128"/>
        <v>68949926</v>
      </c>
      <c r="K1879" s="4">
        <f>VLOOKUP($C1879,rosie!$B$7:$D$380,2,FALSE)</f>
        <v>19.100000000000001</v>
      </c>
      <c r="L1879" s="4">
        <f>VLOOKUP(C1879,rosie!$B$7:$F$66,5,FALSE)</f>
        <v>3.98</v>
      </c>
      <c r="M1879" s="4">
        <f>VLOOKUP($C1879,rosie!$B$7:$D$380,3,FALSE)</f>
        <v>0</v>
      </c>
      <c r="N1879" s="4" t="str">
        <f>VLOOKUP($C1879,rosie!$B$7:$E$380,4,FALSE)</f>
        <v>f</v>
      </c>
      <c r="O1879" s="4">
        <f t="shared" si="131"/>
        <v>0.57429981640490713</v>
      </c>
      <c r="P1879" s="4">
        <f>VLOOKUP(A1879,RESULTS!$A:$M,13,FALSE)</f>
        <v>2</v>
      </c>
      <c r="Q1879" s="4">
        <v>2</v>
      </c>
      <c r="R1879" s="4" t="str">
        <f>IF(VLOOKUP(C1879,rosie!B:J,8,FALSE)=0,"x_x_x_x",VLOOKUP(C1879,rosie!B:J,8,FALSE))</f>
        <v>8_6_6_2023</v>
      </c>
    </row>
    <row r="1880" spans="1:18" x14ac:dyDescent="0.2">
      <c r="A1880" t="s">
        <v>252</v>
      </c>
      <c r="C1880">
        <f t="shared" si="129"/>
        <v>460</v>
      </c>
      <c r="D1880" t="str">
        <f t="shared" si="130"/>
        <v>460 (0)</v>
      </c>
      <c r="E1880">
        <v>11.194000000000001</v>
      </c>
      <c r="F1880">
        <f t="shared" si="132"/>
        <v>11.19</v>
      </c>
      <c r="G1880">
        <f>IFERROR(VLOOKUP(F1880,'rt.comb'!$A:$B,2,FALSE),F1880)</f>
        <v>11.19</v>
      </c>
      <c r="H1880" t="str">
        <f>IFERROR(VLOOKUP(G1880,compounds!$A:$D,4,FALSE),"")</f>
        <v/>
      </c>
      <c r="I1880">
        <v>8006320291</v>
      </c>
      <c r="J1880" s="4">
        <f t="shared" si="128"/>
        <v>68949926</v>
      </c>
      <c r="K1880" s="4">
        <f>VLOOKUP($C1880,rosie!$B$7:$D$380,2,FALSE)</f>
        <v>19.100000000000001</v>
      </c>
      <c r="L1880" s="4">
        <f>VLOOKUP(C1880,rosie!$B$7:$F$66,5,FALSE)</f>
        <v>3.98</v>
      </c>
      <c r="M1880" s="4">
        <f>VLOOKUP($C1880,rosie!$B$7:$D$380,3,FALSE)</f>
        <v>0</v>
      </c>
      <c r="N1880" s="4" t="str">
        <f>VLOOKUP($C1880,rosie!$B$7:$E$380,4,FALSE)</f>
        <v>f</v>
      </c>
      <c r="O1880" s="4">
        <f t="shared" si="131"/>
        <v>91.192064403497355</v>
      </c>
      <c r="P1880" s="4">
        <f>VLOOKUP(A1880,RESULTS!$A:$M,13,FALSE)</f>
        <v>2</v>
      </c>
      <c r="Q1880" s="4">
        <v>2</v>
      </c>
      <c r="R1880" s="4" t="str">
        <f>IF(VLOOKUP(C1880,rosie!B:J,8,FALSE)=0,"x_x_x_x",VLOOKUP(C1880,rosie!B:J,8,FALSE))</f>
        <v>8_6_6_2023</v>
      </c>
    </row>
    <row r="1881" spans="1:18" x14ac:dyDescent="0.2">
      <c r="A1881" t="s">
        <v>252</v>
      </c>
      <c r="C1881">
        <f t="shared" si="129"/>
        <v>460</v>
      </c>
      <c r="D1881" t="str">
        <f t="shared" si="130"/>
        <v>460 (0)</v>
      </c>
      <c r="E1881">
        <v>11.442</v>
      </c>
      <c r="F1881">
        <f t="shared" si="132"/>
        <v>11.44</v>
      </c>
      <c r="G1881">
        <f>IFERROR(VLOOKUP(F1881,'rt.comb'!$A:$B,2,FALSE),F1881)</f>
        <v>11.44</v>
      </c>
      <c r="H1881" t="str">
        <f>IFERROR(VLOOKUP(G1881,compounds!$A:$D,4,FALSE),"")</f>
        <v/>
      </c>
      <c r="I1881">
        <v>1401224435</v>
      </c>
      <c r="J1881" s="4">
        <f t="shared" si="128"/>
        <v>68949926</v>
      </c>
      <c r="K1881" s="4">
        <f>VLOOKUP($C1881,rosie!$B$7:$D$380,2,FALSE)</f>
        <v>19.100000000000001</v>
      </c>
      <c r="L1881" s="4">
        <f>VLOOKUP(C1881,rosie!$B$7:$F$66,5,FALSE)</f>
        <v>3.98</v>
      </c>
      <c r="M1881" s="4">
        <f>VLOOKUP($C1881,rosie!$B$7:$D$380,3,FALSE)</f>
        <v>0</v>
      </c>
      <c r="N1881" s="4" t="str">
        <f>VLOOKUP($C1881,rosie!$B$7:$E$380,4,FALSE)</f>
        <v>f</v>
      </c>
      <c r="O1881" s="4">
        <f t="shared" si="131"/>
        <v>15.959959666354321</v>
      </c>
      <c r="P1881" s="4">
        <f>VLOOKUP(A1881,RESULTS!$A:$M,13,FALSE)</f>
        <v>2</v>
      </c>
      <c r="Q1881" s="4">
        <v>2</v>
      </c>
      <c r="R1881" s="4" t="str">
        <f>IF(VLOOKUP(C1881,rosie!B:J,8,FALSE)=0,"x_x_x_x",VLOOKUP(C1881,rosie!B:J,8,FALSE))</f>
        <v>8_6_6_2023</v>
      </c>
    </row>
    <row r="1882" spans="1:18" x14ac:dyDescent="0.2">
      <c r="A1882" t="s">
        <v>252</v>
      </c>
      <c r="C1882">
        <f t="shared" si="129"/>
        <v>460</v>
      </c>
      <c r="D1882" t="str">
        <f t="shared" si="130"/>
        <v>460 (0)</v>
      </c>
      <c r="E1882">
        <v>11.757999999999999</v>
      </c>
      <c r="F1882">
        <f t="shared" si="132"/>
        <v>11.76</v>
      </c>
      <c r="G1882">
        <f>IFERROR(VLOOKUP(F1882,'rt.comb'!$A:$B,2,FALSE),F1882)</f>
        <v>11.76</v>
      </c>
      <c r="H1882" t="str">
        <f>IFERROR(VLOOKUP(G1882,compounds!$A:$D,4,FALSE),"")</f>
        <v>bocimene</v>
      </c>
      <c r="I1882">
        <v>695016336</v>
      </c>
      <c r="J1882" s="4">
        <f t="shared" si="128"/>
        <v>68949926</v>
      </c>
      <c r="K1882" s="4">
        <f>VLOOKUP($C1882,rosie!$B$7:$D$380,2,FALSE)</f>
        <v>19.100000000000001</v>
      </c>
      <c r="L1882" s="4">
        <f>VLOOKUP(C1882,rosie!$B$7:$F$66,5,FALSE)</f>
        <v>3.98</v>
      </c>
      <c r="M1882" s="4">
        <f>VLOOKUP($C1882,rosie!$B$7:$D$380,3,FALSE)</f>
        <v>0</v>
      </c>
      <c r="N1882" s="4" t="str">
        <f>VLOOKUP($C1882,rosie!$B$7:$E$380,4,FALSE)</f>
        <v>f</v>
      </c>
      <c r="O1882" s="4">
        <f t="shared" si="131"/>
        <v>7.9162426895712557</v>
      </c>
      <c r="P1882" s="4">
        <f>VLOOKUP(A1882,RESULTS!$A:$M,13,FALSE)</f>
        <v>2</v>
      </c>
      <c r="Q1882" s="4">
        <v>2</v>
      </c>
      <c r="R1882" s="4" t="str">
        <f>IF(VLOOKUP(C1882,rosie!B:J,8,FALSE)=0,"x_x_x_x",VLOOKUP(C1882,rosie!B:J,8,FALSE))</f>
        <v>8_6_6_2023</v>
      </c>
    </row>
    <row r="1883" spans="1:18" x14ac:dyDescent="0.2">
      <c r="A1883" t="s">
        <v>252</v>
      </c>
      <c r="C1883">
        <f t="shared" si="129"/>
        <v>460</v>
      </c>
      <c r="D1883" t="str">
        <f t="shared" si="130"/>
        <v>460 (0)</v>
      </c>
      <c r="E1883">
        <v>12.064</v>
      </c>
      <c r="F1883">
        <f t="shared" si="132"/>
        <v>12.06</v>
      </c>
      <c r="G1883">
        <f>IFERROR(VLOOKUP(F1883,'rt.comb'!$A:$B,2,FALSE),F1883)</f>
        <v>12.06</v>
      </c>
      <c r="H1883" t="str">
        <f>IFERROR(VLOOKUP(G1883,compounds!$A:$D,4,FALSE),"")</f>
        <v/>
      </c>
      <c r="I1883">
        <v>63935377</v>
      </c>
      <c r="J1883" s="4">
        <f t="shared" si="128"/>
        <v>68949926</v>
      </c>
      <c r="K1883" s="4">
        <f>VLOOKUP($C1883,rosie!$B$7:$D$380,2,FALSE)</f>
        <v>19.100000000000001</v>
      </c>
      <c r="L1883" s="4">
        <f>VLOOKUP(C1883,rosie!$B$7:$F$66,5,FALSE)</f>
        <v>3.98</v>
      </c>
      <c r="M1883" s="4">
        <f>VLOOKUP($C1883,rosie!$B$7:$D$380,3,FALSE)</f>
        <v>0</v>
      </c>
      <c r="N1883" s="4" t="str">
        <f>VLOOKUP($C1883,rosie!$B$7:$E$380,4,FALSE)</f>
        <v>f</v>
      </c>
      <c r="O1883" s="4">
        <f t="shared" si="131"/>
        <v>0.72822455324450408</v>
      </c>
      <c r="P1883" s="4">
        <f>VLOOKUP(A1883,RESULTS!$A:$M,13,FALSE)</f>
        <v>2</v>
      </c>
      <c r="Q1883" s="4">
        <v>2</v>
      </c>
      <c r="R1883" s="4" t="str">
        <f>IF(VLOOKUP(C1883,rosie!B:J,8,FALSE)=0,"x_x_x_x",VLOOKUP(C1883,rosie!B:J,8,FALSE))</f>
        <v>8_6_6_2023</v>
      </c>
    </row>
    <row r="1884" spans="1:18" x14ac:dyDescent="0.2">
      <c r="A1884" t="s">
        <v>252</v>
      </c>
      <c r="C1884">
        <f t="shared" si="129"/>
        <v>460</v>
      </c>
      <c r="D1884" t="str">
        <f t="shared" si="130"/>
        <v>460 (0)</v>
      </c>
      <c r="E1884">
        <v>12.319000000000001</v>
      </c>
      <c r="F1884">
        <f t="shared" si="132"/>
        <v>12.32</v>
      </c>
      <c r="G1884">
        <f>IFERROR(VLOOKUP(F1884,'rt.comb'!$A:$B,2,FALSE),F1884)</f>
        <v>12.32</v>
      </c>
      <c r="H1884" t="str">
        <f>IFERROR(VLOOKUP(G1884,compounds!$A:$D,4,FALSE),"")</f>
        <v/>
      </c>
      <c r="I1884">
        <v>23147312</v>
      </c>
      <c r="J1884" s="4">
        <f t="shared" si="128"/>
        <v>68949926</v>
      </c>
      <c r="K1884" s="4">
        <f>VLOOKUP($C1884,rosie!$B$7:$D$380,2,FALSE)</f>
        <v>19.100000000000001</v>
      </c>
      <c r="L1884" s="4">
        <f>VLOOKUP(C1884,rosie!$B$7:$F$66,5,FALSE)</f>
        <v>3.98</v>
      </c>
      <c r="M1884" s="4">
        <f>VLOOKUP($C1884,rosie!$B$7:$D$380,3,FALSE)</f>
        <v>0</v>
      </c>
      <c r="N1884" s="4" t="str">
        <f>VLOOKUP($C1884,rosie!$B$7:$E$380,4,FALSE)</f>
        <v>f</v>
      </c>
      <c r="O1884" s="4">
        <f t="shared" si="131"/>
        <v>0.26364810424143037</v>
      </c>
      <c r="P1884" s="4">
        <f>VLOOKUP(A1884,RESULTS!$A:$M,13,FALSE)</f>
        <v>2</v>
      </c>
      <c r="Q1884" s="4">
        <v>2</v>
      </c>
      <c r="R1884" s="4" t="str">
        <f>IF(VLOOKUP(C1884,rosie!B:J,8,FALSE)=0,"x_x_x_x",VLOOKUP(C1884,rosie!B:J,8,FALSE))</f>
        <v>8_6_6_2023</v>
      </c>
    </row>
    <row r="1885" spans="1:18" x14ac:dyDescent="0.2">
      <c r="A1885" t="s">
        <v>252</v>
      </c>
      <c r="C1885">
        <f t="shared" si="129"/>
        <v>460</v>
      </c>
      <c r="D1885" t="str">
        <f t="shared" si="130"/>
        <v>460 (0)</v>
      </c>
      <c r="E1885">
        <v>12.993</v>
      </c>
      <c r="F1885">
        <f t="shared" si="132"/>
        <v>12.99</v>
      </c>
      <c r="G1885">
        <f>IFERROR(VLOOKUP(F1885,'rt.comb'!$A:$B,2,FALSE),F1885)</f>
        <v>12.99</v>
      </c>
      <c r="H1885" t="str">
        <f>IFERROR(VLOOKUP(G1885,compounds!$A:$D,4,FALSE),"")</f>
        <v/>
      </c>
      <c r="I1885">
        <v>198450263</v>
      </c>
      <c r="J1885" s="4">
        <f t="shared" si="128"/>
        <v>68949926</v>
      </c>
      <c r="K1885" s="4">
        <f>VLOOKUP($C1885,rosie!$B$7:$D$380,2,FALSE)</f>
        <v>19.100000000000001</v>
      </c>
      <c r="L1885" s="4">
        <f>VLOOKUP(C1885,rosie!$B$7:$F$66,5,FALSE)</f>
        <v>3.98</v>
      </c>
      <c r="M1885" s="4">
        <f>VLOOKUP($C1885,rosie!$B$7:$D$380,3,FALSE)</f>
        <v>0</v>
      </c>
      <c r="N1885" s="4" t="str">
        <f>VLOOKUP($C1885,rosie!$B$7:$E$380,4,FALSE)</f>
        <v>f</v>
      </c>
      <c r="O1885" s="4">
        <f t="shared" si="131"/>
        <v>2.260350386522775</v>
      </c>
      <c r="P1885" s="4">
        <f>VLOOKUP(A1885,RESULTS!$A:$M,13,FALSE)</f>
        <v>2</v>
      </c>
      <c r="Q1885" s="4">
        <v>2</v>
      </c>
      <c r="R1885" s="4" t="str">
        <f>IF(VLOOKUP(C1885,rosie!B:J,8,FALSE)=0,"x_x_x_x",VLOOKUP(C1885,rosie!B:J,8,FALSE))</f>
        <v>8_6_6_2023</v>
      </c>
    </row>
    <row r="1886" spans="1:18" x14ac:dyDescent="0.2">
      <c r="A1886" t="s">
        <v>252</v>
      </c>
      <c r="C1886">
        <f t="shared" si="129"/>
        <v>460</v>
      </c>
      <c r="D1886" t="str">
        <f t="shared" si="130"/>
        <v>460 (0)</v>
      </c>
      <c r="E1886">
        <v>13.175000000000001</v>
      </c>
      <c r="F1886">
        <f t="shared" si="132"/>
        <v>13.18</v>
      </c>
      <c r="G1886">
        <f>IFERROR(VLOOKUP(F1886,'rt.comb'!$A:$B,2,FALSE),F1886)</f>
        <v>13.18</v>
      </c>
      <c r="H1886" t="str">
        <f>IFERROR(VLOOKUP(G1886,compounds!$A:$D,4,FALSE),"")</f>
        <v/>
      </c>
      <c r="I1886">
        <v>18211707</v>
      </c>
      <c r="J1886" s="4">
        <f t="shared" si="128"/>
        <v>68949926</v>
      </c>
      <c r="K1886" s="4">
        <f>VLOOKUP($C1886,rosie!$B$7:$D$380,2,FALSE)</f>
        <v>19.100000000000001</v>
      </c>
      <c r="L1886" s="4">
        <f>VLOOKUP(C1886,rosie!$B$7:$F$66,5,FALSE)</f>
        <v>3.98</v>
      </c>
      <c r="M1886" s="4">
        <f>VLOOKUP($C1886,rosie!$B$7:$D$380,3,FALSE)</f>
        <v>0</v>
      </c>
      <c r="N1886" s="4" t="str">
        <f>VLOOKUP($C1886,rosie!$B$7:$E$380,4,FALSE)</f>
        <v>f</v>
      </c>
      <c r="O1886" s="4">
        <f t="shared" si="131"/>
        <v>0.20743151626203452</v>
      </c>
      <c r="P1886" s="4">
        <f>VLOOKUP(A1886,RESULTS!$A:$M,13,FALSE)</f>
        <v>2</v>
      </c>
      <c r="Q1886" s="4">
        <v>2</v>
      </c>
      <c r="R1886" s="4" t="str">
        <f>IF(VLOOKUP(C1886,rosie!B:J,8,FALSE)=0,"x_x_x_x",VLOOKUP(C1886,rosie!B:J,8,FALSE))</f>
        <v>8_6_6_2023</v>
      </c>
    </row>
    <row r="1887" spans="1:18" x14ac:dyDescent="0.2">
      <c r="A1887" t="s">
        <v>252</v>
      </c>
      <c r="C1887">
        <f t="shared" si="129"/>
        <v>460</v>
      </c>
      <c r="D1887" t="str">
        <f t="shared" si="130"/>
        <v>460 (0)</v>
      </c>
      <c r="E1887">
        <v>13.259</v>
      </c>
      <c r="F1887">
        <f t="shared" si="132"/>
        <v>13.26</v>
      </c>
      <c r="G1887">
        <f>IFERROR(VLOOKUP(F1887,'rt.comb'!$A:$B,2,FALSE),F1887)</f>
        <v>13.26</v>
      </c>
      <c r="H1887" t="str">
        <f>IFERROR(VLOOKUP(G1887,compounds!$A:$D,4,FALSE),"")</f>
        <v/>
      </c>
      <c r="I1887">
        <v>77864271</v>
      </c>
      <c r="J1887" s="4">
        <f t="shared" si="128"/>
        <v>68949926</v>
      </c>
      <c r="K1887" s="4">
        <f>VLOOKUP($C1887,rosie!$B$7:$D$380,2,FALSE)</f>
        <v>19.100000000000001</v>
      </c>
      <c r="L1887" s="4">
        <f>VLOOKUP(C1887,rosie!$B$7:$F$66,5,FALSE)</f>
        <v>3.98</v>
      </c>
      <c r="M1887" s="4">
        <f>VLOOKUP($C1887,rosie!$B$7:$D$380,3,FALSE)</f>
        <v>0</v>
      </c>
      <c r="N1887" s="4" t="str">
        <f>VLOOKUP($C1887,rosie!$B$7:$E$380,4,FALSE)</f>
        <v>f</v>
      </c>
      <c r="O1887" s="4">
        <f t="shared" si="131"/>
        <v>0.88687478862733526</v>
      </c>
      <c r="P1887" s="4">
        <f>VLOOKUP(A1887,RESULTS!$A:$M,13,FALSE)</f>
        <v>2</v>
      </c>
      <c r="Q1887" s="4">
        <v>2</v>
      </c>
      <c r="R1887" s="4" t="str">
        <f>IF(VLOOKUP(C1887,rosie!B:J,8,FALSE)=0,"x_x_x_x",VLOOKUP(C1887,rosie!B:J,8,FALSE))</f>
        <v>8_6_6_2023</v>
      </c>
    </row>
    <row r="1888" spans="1:18" x14ac:dyDescent="0.2">
      <c r="A1888" t="s">
        <v>252</v>
      </c>
      <c r="C1888">
        <f t="shared" si="129"/>
        <v>460</v>
      </c>
      <c r="D1888" t="str">
        <f t="shared" si="130"/>
        <v>460 (0)</v>
      </c>
      <c r="E1888">
        <v>13.363</v>
      </c>
      <c r="F1888">
        <f t="shared" si="132"/>
        <v>13.36</v>
      </c>
      <c r="G1888">
        <f>IFERROR(VLOOKUP(F1888,'rt.comb'!$A:$B,2,FALSE),F1888)</f>
        <v>13.36</v>
      </c>
      <c r="H1888" t="str">
        <f>IFERROR(VLOOKUP(G1888,compounds!$A:$D,4,FALSE),"")</f>
        <v/>
      </c>
      <c r="I1888">
        <v>631766992</v>
      </c>
      <c r="J1888" s="4">
        <f t="shared" si="128"/>
        <v>68949926</v>
      </c>
      <c r="K1888" s="4">
        <f>VLOOKUP($C1888,rosie!$B$7:$D$380,2,FALSE)</f>
        <v>19.100000000000001</v>
      </c>
      <c r="L1888" s="4">
        <f>VLOOKUP(C1888,rosie!$B$7:$F$66,5,FALSE)</f>
        <v>3.98</v>
      </c>
      <c r="M1888" s="4">
        <f>VLOOKUP($C1888,rosie!$B$7:$D$380,3,FALSE)</f>
        <v>0</v>
      </c>
      <c r="N1888" s="4" t="str">
        <f>VLOOKUP($C1888,rosie!$B$7:$E$380,4,FALSE)</f>
        <v>f</v>
      </c>
      <c r="O1888" s="4">
        <f t="shared" si="131"/>
        <v>7.195832058733683</v>
      </c>
      <c r="P1888" s="4">
        <f>VLOOKUP(A1888,RESULTS!$A:$M,13,FALSE)</f>
        <v>2</v>
      </c>
      <c r="Q1888" s="4">
        <v>2</v>
      </c>
      <c r="R1888" s="4" t="str">
        <f>IF(VLOOKUP(C1888,rosie!B:J,8,FALSE)=0,"x_x_x_x",VLOOKUP(C1888,rosie!B:J,8,FALSE))</f>
        <v>8_6_6_2023</v>
      </c>
    </row>
    <row r="1889" spans="1:18" x14ac:dyDescent="0.2">
      <c r="A1889" t="s">
        <v>252</v>
      </c>
      <c r="C1889">
        <f t="shared" si="129"/>
        <v>460</v>
      </c>
      <c r="D1889" t="str">
        <f t="shared" si="130"/>
        <v>460 (0)</v>
      </c>
      <c r="E1889">
        <v>13.516999999999999</v>
      </c>
      <c r="F1889">
        <f t="shared" si="132"/>
        <v>13.52</v>
      </c>
      <c r="G1889">
        <f>IFERROR(VLOOKUP(F1889,'rt.comb'!$A:$B,2,FALSE),F1889)</f>
        <v>13.51</v>
      </c>
      <c r="H1889" t="str">
        <f>IFERROR(VLOOKUP(G1889,compounds!$A:$D,4,FALSE),"")</f>
        <v>nonanal</v>
      </c>
      <c r="I1889">
        <v>65955389</v>
      </c>
      <c r="J1889" s="4">
        <f t="shared" si="128"/>
        <v>68949926</v>
      </c>
      <c r="K1889" s="4">
        <f>VLOOKUP($C1889,rosie!$B$7:$D$380,2,FALSE)</f>
        <v>19.100000000000001</v>
      </c>
      <c r="L1889" s="4">
        <f>VLOOKUP(C1889,rosie!$B$7:$F$66,5,FALSE)</f>
        <v>3.98</v>
      </c>
      <c r="M1889" s="4">
        <f>VLOOKUP($C1889,rosie!$B$7:$D$380,3,FALSE)</f>
        <v>0</v>
      </c>
      <c r="N1889" s="4" t="str">
        <f>VLOOKUP($C1889,rosie!$B$7:$E$380,4,FALSE)</f>
        <v>f</v>
      </c>
      <c r="O1889" s="4">
        <f t="shared" si="131"/>
        <v>0.75123250917238638</v>
      </c>
      <c r="P1889" s="4">
        <f>VLOOKUP(A1889,RESULTS!$A:$M,13,FALSE)</f>
        <v>2</v>
      </c>
      <c r="Q1889" s="4">
        <v>2</v>
      </c>
      <c r="R1889" s="4" t="str">
        <f>IF(VLOOKUP(C1889,rosie!B:J,8,FALSE)=0,"x_x_x_x",VLOOKUP(C1889,rosie!B:J,8,FALSE))</f>
        <v>8_6_6_2023</v>
      </c>
    </row>
    <row r="1890" spans="1:18" x14ac:dyDescent="0.2">
      <c r="A1890" t="s">
        <v>252</v>
      </c>
      <c r="C1890">
        <f t="shared" si="129"/>
        <v>460</v>
      </c>
      <c r="D1890" t="str">
        <f t="shared" si="130"/>
        <v>460 (0)</v>
      </c>
      <c r="E1890">
        <v>13.776</v>
      </c>
      <c r="F1890">
        <f t="shared" si="132"/>
        <v>13.78</v>
      </c>
      <c r="G1890">
        <f>IFERROR(VLOOKUP(F1890,'rt.comb'!$A:$B,2,FALSE),F1890)</f>
        <v>13.78</v>
      </c>
      <c r="H1890" t="str">
        <f>IFERROR(VLOOKUP(G1890,compounds!$A:$D,4,FALSE),"")</f>
        <v/>
      </c>
      <c r="I1890">
        <v>33548393</v>
      </c>
      <c r="J1890" s="4">
        <f t="shared" si="128"/>
        <v>68949926</v>
      </c>
      <c r="K1890" s="4">
        <f>VLOOKUP($C1890,rosie!$B$7:$D$380,2,FALSE)</f>
        <v>19.100000000000001</v>
      </c>
      <c r="L1890" s="4">
        <f>VLOOKUP(C1890,rosie!$B$7:$F$66,5,FALSE)</f>
        <v>3.98</v>
      </c>
      <c r="M1890" s="4">
        <f>VLOOKUP($C1890,rosie!$B$7:$D$380,3,FALSE)</f>
        <v>0</v>
      </c>
      <c r="N1890" s="4" t="str">
        <f>VLOOKUP($C1890,rosie!$B$7:$E$380,4,FALSE)</f>
        <v>f</v>
      </c>
      <c r="O1890" s="4">
        <f t="shared" si="131"/>
        <v>0.38211651593914975</v>
      </c>
      <c r="P1890" s="4">
        <f>VLOOKUP(A1890,RESULTS!$A:$M,13,FALSE)</f>
        <v>2</v>
      </c>
      <c r="Q1890" s="4">
        <v>2</v>
      </c>
      <c r="R1890" s="4" t="str">
        <f>IF(VLOOKUP(C1890,rosie!B:J,8,FALSE)=0,"x_x_x_x",VLOOKUP(C1890,rosie!B:J,8,FALSE))</f>
        <v>8_6_6_2023</v>
      </c>
    </row>
    <row r="1891" spans="1:18" x14ac:dyDescent="0.2">
      <c r="A1891" t="s">
        <v>252</v>
      </c>
      <c r="C1891">
        <f t="shared" si="129"/>
        <v>460</v>
      </c>
      <c r="D1891" t="str">
        <f t="shared" si="130"/>
        <v>460 (0)</v>
      </c>
      <c r="E1891">
        <v>13.898</v>
      </c>
      <c r="F1891">
        <f t="shared" si="132"/>
        <v>13.9</v>
      </c>
      <c r="G1891">
        <f>IFERROR(VLOOKUP(F1891,'rt.comb'!$A:$B,2,FALSE),F1891)</f>
        <v>13.89</v>
      </c>
      <c r="H1891" t="str">
        <f>IFERROR(VLOOKUP(G1891,compounds!$A:$D,4,FALSE),"")</f>
        <v>edimethylnonatriene</v>
      </c>
      <c r="I1891">
        <v>1156392544</v>
      </c>
      <c r="J1891" s="4">
        <f t="shared" si="128"/>
        <v>68949926</v>
      </c>
      <c r="K1891" s="4">
        <f>VLOOKUP($C1891,rosie!$B$7:$D$380,2,FALSE)</f>
        <v>19.100000000000001</v>
      </c>
      <c r="L1891" s="4">
        <f>VLOOKUP(C1891,rosie!$B$7:$F$66,5,FALSE)</f>
        <v>3.98</v>
      </c>
      <c r="M1891" s="4">
        <f>VLOOKUP($C1891,rosie!$B$7:$D$380,3,FALSE)</f>
        <v>0</v>
      </c>
      <c r="N1891" s="4" t="str">
        <f>VLOOKUP($C1891,rosie!$B$7:$E$380,4,FALSE)</f>
        <v>f</v>
      </c>
      <c r="O1891" s="4">
        <f t="shared" si="131"/>
        <v>13.171322094959658</v>
      </c>
      <c r="P1891" s="4">
        <f>VLOOKUP(A1891,RESULTS!$A:$M,13,FALSE)</f>
        <v>2</v>
      </c>
      <c r="Q1891" s="4">
        <v>2</v>
      </c>
      <c r="R1891" s="4" t="str">
        <f>IF(VLOOKUP(C1891,rosie!B:J,8,FALSE)=0,"x_x_x_x",VLOOKUP(C1891,rosie!B:J,8,FALSE))</f>
        <v>8_6_6_2023</v>
      </c>
    </row>
    <row r="1892" spans="1:18" x14ac:dyDescent="0.2">
      <c r="A1892" t="s">
        <v>252</v>
      </c>
      <c r="C1892">
        <f t="shared" si="129"/>
        <v>460</v>
      </c>
      <c r="D1892" t="str">
        <f t="shared" si="130"/>
        <v>460 (0)</v>
      </c>
      <c r="E1892">
        <v>14.176</v>
      </c>
      <c r="F1892">
        <f t="shared" si="132"/>
        <v>14.18</v>
      </c>
      <c r="G1892">
        <f>IFERROR(VLOOKUP(F1892,'rt.comb'!$A:$B,2,FALSE),F1892)</f>
        <v>14.18</v>
      </c>
      <c r="H1892" t="str">
        <f>IFERROR(VLOOKUP(G1892,compounds!$A:$D,4,FALSE),"")</f>
        <v/>
      </c>
      <c r="I1892">
        <v>24252211</v>
      </c>
      <c r="J1892" s="4">
        <f t="shared" si="128"/>
        <v>68949926</v>
      </c>
      <c r="K1892" s="4">
        <f>VLOOKUP($C1892,rosie!$B$7:$D$380,2,FALSE)</f>
        <v>19.100000000000001</v>
      </c>
      <c r="L1892" s="4">
        <f>VLOOKUP(C1892,rosie!$B$7:$F$66,5,FALSE)</f>
        <v>3.98</v>
      </c>
      <c r="M1892" s="4">
        <f>VLOOKUP($C1892,rosie!$B$7:$D$380,3,FALSE)</f>
        <v>0</v>
      </c>
      <c r="N1892" s="4" t="str">
        <f>VLOOKUP($C1892,rosie!$B$7:$E$380,4,FALSE)</f>
        <v>f</v>
      </c>
      <c r="O1892" s="4">
        <f t="shared" si="131"/>
        <v>0.27623291437956871</v>
      </c>
      <c r="P1892" s="4">
        <f>VLOOKUP(A1892,RESULTS!$A:$M,13,FALSE)</f>
        <v>2</v>
      </c>
      <c r="Q1892" s="4">
        <v>2</v>
      </c>
      <c r="R1892" s="4" t="str">
        <f>IF(VLOOKUP(C1892,rosie!B:J,8,FALSE)=0,"x_x_x_x",VLOOKUP(C1892,rosie!B:J,8,FALSE))</f>
        <v>8_6_6_2023</v>
      </c>
    </row>
    <row r="1893" spans="1:18" x14ac:dyDescent="0.2">
      <c r="A1893" t="s">
        <v>252</v>
      </c>
      <c r="C1893">
        <f t="shared" si="129"/>
        <v>460</v>
      </c>
      <c r="D1893" t="str">
        <f t="shared" si="130"/>
        <v>460 (0)</v>
      </c>
      <c r="E1893">
        <v>14.282</v>
      </c>
      <c r="F1893">
        <f t="shared" si="132"/>
        <v>14.28</v>
      </c>
      <c r="G1893">
        <f>IFERROR(VLOOKUP(F1893,'rt.comb'!$A:$B,2,FALSE),F1893)</f>
        <v>14.28</v>
      </c>
      <c r="H1893" t="str">
        <f>IFERROR(VLOOKUP(G1893,compounds!$A:$D,4,FALSE),"")</f>
        <v/>
      </c>
      <c r="I1893">
        <v>316850565</v>
      </c>
      <c r="J1893" s="4">
        <f t="shared" si="128"/>
        <v>68949926</v>
      </c>
      <c r="K1893" s="4">
        <f>VLOOKUP($C1893,rosie!$B$7:$D$380,2,FALSE)</f>
        <v>19.100000000000001</v>
      </c>
      <c r="L1893" s="4">
        <f>VLOOKUP(C1893,rosie!$B$7:$F$66,5,FALSE)</f>
        <v>3.98</v>
      </c>
      <c r="M1893" s="4">
        <f>VLOOKUP($C1893,rosie!$B$7:$D$380,3,FALSE)</f>
        <v>0</v>
      </c>
      <c r="N1893" s="4" t="str">
        <f>VLOOKUP($C1893,rosie!$B$7:$E$380,4,FALSE)</f>
        <v>f</v>
      </c>
      <c r="O1893" s="4">
        <f t="shared" si="131"/>
        <v>3.6089309544916532</v>
      </c>
      <c r="P1893" s="4">
        <f>VLOOKUP(A1893,RESULTS!$A:$M,13,FALSE)</f>
        <v>2</v>
      </c>
      <c r="Q1893" s="4">
        <v>2</v>
      </c>
      <c r="R1893" s="4" t="str">
        <f>IF(VLOOKUP(C1893,rosie!B:J,8,FALSE)=0,"x_x_x_x",VLOOKUP(C1893,rosie!B:J,8,FALSE))</f>
        <v>8_6_6_2023</v>
      </c>
    </row>
    <row r="1894" spans="1:18" x14ac:dyDescent="0.2">
      <c r="A1894" t="s">
        <v>252</v>
      </c>
      <c r="C1894">
        <f t="shared" si="129"/>
        <v>460</v>
      </c>
      <c r="D1894" t="str">
        <f t="shared" si="130"/>
        <v>460 (0)</v>
      </c>
      <c r="E1894">
        <v>14.385</v>
      </c>
      <c r="F1894">
        <f t="shared" si="132"/>
        <v>14.39</v>
      </c>
      <c r="G1894">
        <f>IFERROR(VLOOKUP(F1894,'rt.comb'!$A:$B,2,FALSE),F1894)</f>
        <v>14.39</v>
      </c>
      <c r="H1894" t="str">
        <f>IFERROR(VLOOKUP(G1894,compounds!$A:$D,4,FALSE),"")</f>
        <v/>
      </c>
      <c r="I1894">
        <v>126027509</v>
      </c>
      <c r="J1894" s="4">
        <f t="shared" si="128"/>
        <v>68949926</v>
      </c>
      <c r="K1894" s="4">
        <f>VLOOKUP($C1894,rosie!$B$7:$D$380,2,FALSE)</f>
        <v>19.100000000000001</v>
      </c>
      <c r="L1894" s="4">
        <f>VLOOKUP(C1894,rosie!$B$7:$F$66,5,FALSE)</f>
        <v>3.98</v>
      </c>
      <c r="M1894" s="4">
        <f>VLOOKUP($C1894,rosie!$B$7:$D$380,3,FALSE)</f>
        <v>0</v>
      </c>
      <c r="N1894" s="4" t="str">
        <f>VLOOKUP($C1894,rosie!$B$7:$E$380,4,FALSE)</f>
        <v>f</v>
      </c>
      <c r="O1894" s="4">
        <f t="shared" si="131"/>
        <v>1.4354545283754676</v>
      </c>
      <c r="P1894" s="4">
        <f>VLOOKUP(A1894,RESULTS!$A:$M,13,FALSE)</f>
        <v>2</v>
      </c>
      <c r="Q1894" s="4">
        <v>2</v>
      </c>
      <c r="R1894" s="4" t="str">
        <f>IF(VLOOKUP(C1894,rosie!B:J,8,FALSE)=0,"x_x_x_x",VLOOKUP(C1894,rosie!B:J,8,FALSE))</f>
        <v>8_6_6_2023</v>
      </c>
    </row>
    <row r="1895" spans="1:18" x14ac:dyDescent="0.2">
      <c r="A1895" t="s">
        <v>252</v>
      </c>
      <c r="C1895">
        <f t="shared" si="129"/>
        <v>460</v>
      </c>
      <c r="D1895" t="str">
        <f t="shared" si="130"/>
        <v>460 (0)</v>
      </c>
      <c r="E1895">
        <v>14.526999999999999</v>
      </c>
      <c r="F1895">
        <f t="shared" si="132"/>
        <v>14.53</v>
      </c>
      <c r="G1895">
        <f>IFERROR(VLOOKUP(F1895,'rt.comb'!$A:$B,2,FALSE),F1895)</f>
        <v>14.53</v>
      </c>
      <c r="H1895" t="str">
        <f>IFERROR(VLOOKUP(G1895,compounds!$A:$D,4,FALSE),"")</f>
        <v/>
      </c>
      <c r="I1895">
        <v>44242078</v>
      </c>
      <c r="J1895" s="4">
        <f t="shared" si="128"/>
        <v>68949926</v>
      </c>
      <c r="K1895" s="4">
        <f>VLOOKUP($C1895,rosie!$B$7:$D$380,2,FALSE)</f>
        <v>19.100000000000001</v>
      </c>
      <c r="L1895" s="4">
        <f>VLOOKUP(C1895,rosie!$B$7:$F$66,5,FALSE)</f>
        <v>3.98</v>
      </c>
      <c r="M1895" s="4">
        <f>VLOOKUP($C1895,rosie!$B$7:$D$380,3,FALSE)</f>
        <v>0</v>
      </c>
      <c r="N1895" s="4" t="str">
        <f>VLOOKUP($C1895,rosie!$B$7:$E$380,4,FALSE)</f>
        <v>f</v>
      </c>
      <c r="O1895" s="4">
        <f t="shared" si="131"/>
        <v>0.50391768998497499</v>
      </c>
      <c r="P1895" s="4">
        <f>VLOOKUP(A1895,RESULTS!$A:$M,13,FALSE)</f>
        <v>2</v>
      </c>
      <c r="Q1895" s="4">
        <v>2</v>
      </c>
      <c r="R1895" s="4" t="str">
        <f>IF(VLOOKUP(C1895,rosie!B:J,8,FALSE)=0,"x_x_x_x",VLOOKUP(C1895,rosie!B:J,8,FALSE))</f>
        <v>8_6_6_2023</v>
      </c>
    </row>
    <row r="1896" spans="1:18" x14ac:dyDescent="0.2">
      <c r="A1896" t="s">
        <v>252</v>
      </c>
      <c r="C1896">
        <f t="shared" si="129"/>
        <v>460</v>
      </c>
      <c r="D1896" t="str">
        <f t="shared" si="130"/>
        <v>460 (0)</v>
      </c>
      <c r="E1896">
        <v>14.635999999999999</v>
      </c>
      <c r="F1896">
        <f t="shared" si="132"/>
        <v>14.64</v>
      </c>
      <c r="G1896">
        <f>IFERROR(VLOOKUP(F1896,'rt.comb'!$A:$B,2,FALSE),F1896)</f>
        <v>14.64</v>
      </c>
      <c r="H1896" t="str">
        <f>IFERROR(VLOOKUP(G1896,compounds!$A:$D,4,FALSE),"")</f>
        <v/>
      </c>
      <c r="I1896">
        <v>22779211</v>
      </c>
      <c r="J1896" s="4">
        <f t="shared" si="128"/>
        <v>68949926</v>
      </c>
      <c r="K1896" s="4">
        <f>VLOOKUP($C1896,rosie!$B$7:$D$380,2,FALSE)</f>
        <v>19.100000000000001</v>
      </c>
      <c r="L1896" s="4">
        <f>VLOOKUP(C1896,rosie!$B$7:$F$66,5,FALSE)</f>
        <v>3.98</v>
      </c>
      <c r="M1896" s="4">
        <f>VLOOKUP($C1896,rosie!$B$7:$D$380,3,FALSE)</f>
        <v>0</v>
      </c>
      <c r="N1896" s="4" t="str">
        <f>VLOOKUP($C1896,rosie!$B$7:$E$380,4,FALSE)</f>
        <v>f</v>
      </c>
      <c r="O1896" s="4">
        <f t="shared" si="131"/>
        <v>0.25945543034394392</v>
      </c>
      <c r="P1896" s="4">
        <f>VLOOKUP(A1896,RESULTS!$A:$M,13,FALSE)</f>
        <v>2</v>
      </c>
      <c r="Q1896" s="4">
        <v>2</v>
      </c>
      <c r="R1896" s="4" t="str">
        <f>IF(VLOOKUP(C1896,rosie!B:J,8,FALSE)=0,"x_x_x_x",VLOOKUP(C1896,rosie!B:J,8,FALSE))</f>
        <v>8_6_6_2023</v>
      </c>
    </row>
    <row r="1897" spans="1:18" x14ac:dyDescent="0.2">
      <c r="A1897" t="s">
        <v>252</v>
      </c>
      <c r="C1897">
        <f t="shared" si="129"/>
        <v>460</v>
      </c>
      <c r="D1897" t="str">
        <f t="shared" si="130"/>
        <v>460 (0)</v>
      </c>
      <c r="E1897">
        <v>14.954000000000001</v>
      </c>
      <c r="F1897">
        <f t="shared" si="132"/>
        <v>14.95</v>
      </c>
      <c r="G1897">
        <f>IFERROR(VLOOKUP(F1897,'rt.comb'!$A:$B,2,FALSE),F1897)</f>
        <v>14.95</v>
      </c>
      <c r="H1897" t="str">
        <f>IFERROR(VLOOKUP(G1897,compounds!$A:$D,4,FALSE),"")</f>
        <v>benzene</v>
      </c>
      <c r="I1897">
        <v>55230876</v>
      </c>
      <c r="J1897" s="4">
        <f t="shared" si="128"/>
        <v>68949926</v>
      </c>
      <c r="K1897" s="4">
        <f>VLOOKUP($C1897,rosie!$B$7:$D$380,2,FALSE)</f>
        <v>19.100000000000001</v>
      </c>
      <c r="L1897" s="4">
        <f>VLOOKUP(C1897,rosie!$B$7:$F$66,5,FALSE)</f>
        <v>3.98</v>
      </c>
      <c r="M1897" s="4">
        <f>VLOOKUP($C1897,rosie!$B$7:$D$380,3,FALSE)</f>
        <v>0</v>
      </c>
      <c r="N1897" s="4" t="str">
        <f>VLOOKUP($C1897,rosie!$B$7:$E$380,4,FALSE)</f>
        <v>f</v>
      </c>
      <c r="O1897" s="4">
        <f t="shared" si="131"/>
        <v>0.62908020391281338</v>
      </c>
      <c r="P1897" s="4">
        <f>VLOOKUP(A1897,RESULTS!$A:$M,13,FALSE)</f>
        <v>2</v>
      </c>
      <c r="Q1897" s="4">
        <v>2</v>
      </c>
      <c r="R1897" s="4" t="str">
        <f>IF(VLOOKUP(C1897,rosie!B:J,8,FALSE)=0,"x_x_x_x",VLOOKUP(C1897,rosie!B:J,8,FALSE))</f>
        <v>8_6_6_2023</v>
      </c>
    </row>
    <row r="1898" spans="1:18" x14ac:dyDescent="0.2">
      <c r="A1898" t="s">
        <v>252</v>
      </c>
      <c r="C1898">
        <f t="shared" si="129"/>
        <v>460</v>
      </c>
      <c r="D1898" t="str">
        <f t="shared" si="130"/>
        <v>460 (0)</v>
      </c>
      <c r="E1898">
        <v>15.063000000000001</v>
      </c>
      <c r="F1898">
        <f t="shared" si="132"/>
        <v>15.06</v>
      </c>
      <c r="G1898">
        <f>IFERROR(VLOOKUP(F1898,'rt.comb'!$A:$B,2,FALSE),F1898)</f>
        <v>15.06</v>
      </c>
      <c r="H1898" t="str">
        <f>IFERROR(VLOOKUP(G1898,compounds!$A:$D,4,FALSE),"")</f>
        <v/>
      </c>
      <c r="I1898">
        <v>31869131</v>
      </c>
      <c r="J1898" s="4">
        <f t="shared" si="128"/>
        <v>68949926</v>
      </c>
      <c r="K1898" s="4">
        <f>VLOOKUP($C1898,rosie!$B$7:$D$380,2,FALSE)</f>
        <v>19.100000000000001</v>
      </c>
      <c r="L1898" s="4">
        <f>VLOOKUP(C1898,rosie!$B$7:$F$66,5,FALSE)</f>
        <v>3.98</v>
      </c>
      <c r="M1898" s="4">
        <f>VLOOKUP($C1898,rosie!$B$7:$D$380,3,FALSE)</f>
        <v>0</v>
      </c>
      <c r="N1898" s="4" t="str">
        <f>VLOOKUP($C1898,rosie!$B$7:$E$380,4,FALSE)</f>
        <v>f</v>
      </c>
      <c r="O1898" s="4">
        <f t="shared" si="131"/>
        <v>0.36298970575813727</v>
      </c>
      <c r="P1898" s="4">
        <f>VLOOKUP(A1898,RESULTS!$A:$M,13,FALSE)</f>
        <v>2</v>
      </c>
      <c r="Q1898" s="4">
        <v>2</v>
      </c>
      <c r="R1898" s="4" t="str">
        <f>IF(VLOOKUP(C1898,rosie!B:J,8,FALSE)=0,"x_x_x_x",VLOOKUP(C1898,rosie!B:J,8,FALSE))</f>
        <v>8_6_6_2023</v>
      </c>
    </row>
    <row r="1899" spans="1:18" x14ac:dyDescent="0.2">
      <c r="A1899" t="s">
        <v>252</v>
      </c>
      <c r="C1899">
        <f t="shared" si="129"/>
        <v>460</v>
      </c>
      <c r="D1899" t="str">
        <f t="shared" si="130"/>
        <v>460 (0)</v>
      </c>
      <c r="E1899">
        <v>15.497</v>
      </c>
      <c r="F1899">
        <f t="shared" si="132"/>
        <v>15.5</v>
      </c>
      <c r="G1899">
        <f>IFERROR(VLOOKUP(F1899,'rt.comb'!$A:$B,2,FALSE),F1899)</f>
        <v>15.49</v>
      </c>
      <c r="H1899" t="str">
        <f>IFERROR(VLOOKUP(G1899,compounds!$A:$D,4,FALSE),"")</f>
        <v>dodecanal_a</v>
      </c>
      <c r="I1899">
        <v>42439744</v>
      </c>
      <c r="J1899" s="4">
        <f t="shared" si="128"/>
        <v>68949926</v>
      </c>
      <c r="K1899" s="4">
        <f>VLOOKUP($C1899,rosie!$B$7:$D$380,2,FALSE)</f>
        <v>19.100000000000001</v>
      </c>
      <c r="L1899" s="4">
        <f>VLOOKUP(C1899,rosie!$B$7:$F$66,5,FALSE)</f>
        <v>3.98</v>
      </c>
      <c r="M1899" s="4">
        <f>VLOOKUP($C1899,rosie!$B$7:$D$380,3,FALSE)</f>
        <v>0</v>
      </c>
      <c r="N1899" s="4" t="str">
        <f>VLOOKUP($C1899,rosie!$B$7:$E$380,4,FALSE)</f>
        <v>f</v>
      </c>
      <c r="O1899" s="4">
        <f t="shared" si="131"/>
        <v>0.48338908855125889</v>
      </c>
      <c r="P1899" s="4">
        <f>VLOOKUP(A1899,RESULTS!$A:$M,13,FALSE)</f>
        <v>2</v>
      </c>
      <c r="Q1899" s="4">
        <v>2</v>
      </c>
      <c r="R1899" s="4" t="str">
        <f>IF(VLOOKUP(C1899,rosie!B:J,8,FALSE)=0,"x_x_x_x",VLOOKUP(C1899,rosie!B:J,8,FALSE))</f>
        <v>8_6_6_2023</v>
      </c>
    </row>
    <row r="1900" spans="1:18" x14ac:dyDescent="0.2">
      <c r="A1900" t="s">
        <v>252</v>
      </c>
      <c r="C1900">
        <f t="shared" si="129"/>
        <v>460</v>
      </c>
      <c r="D1900" t="str">
        <f t="shared" si="130"/>
        <v>460 (0)</v>
      </c>
      <c r="E1900">
        <v>15.702999999999999</v>
      </c>
      <c r="F1900">
        <f t="shared" si="132"/>
        <v>15.7</v>
      </c>
      <c r="G1900">
        <f>IFERROR(VLOOKUP(F1900,'rt.comb'!$A:$B,2,FALSE),F1900)</f>
        <v>15.71</v>
      </c>
      <c r="H1900" t="str">
        <f>IFERROR(VLOOKUP(G1900,compounds!$A:$D,4,FALSE),"")</f>
        <v/>
      </c>
      <c r="I1900">
        <v>63040073</v>
      </c>
      <c r="J1900" s="4">
        <f t="shared" si="128"/>
        <v>68949926</v>
      </c>
      <c r="K1900" s="4">
        <f>VLOOKUP($C1900,rosie!$B$7:$D$380,2,FALSE)</f>
        <v>19.100000000000001</v>
      </c>
      <c r="L1900" s="4">
        <f>VLOOKUP(C1900,rosie!$B$7:$F$66,5,FALSE)</f>
        <v>3.98</v>
      </c>
      <c r="M1900" s="4">
        <f>VLOOKUP($C1900,rosie!$B$7:$D$380,3,FALSE)</f>
        <v>0</v>
      </c>
      <c r="N1900" s="4" t="str">
        <f>VLOOKUP($C1900,rosie!$B$7:$E$380,4,FALSE)</f>
        <v>f</v>
      </c>
      <c r="O1900" s="4">
        <f t="shared" si="131"/>
        <v>0.71802703215351216</v>
      </c>
      <c r="P1900" s="4">
        <f>VLOOKUP(A1900,RESULTS!$A:$M,13,FALSE)</f>
        <v>2</v>
      </c>
      <c r="Q1900" s="4">
        <v>2</v>
      </c>
      <c r="R1900" s="4" t="str">
        <f>IF(VLOOKUP(C1900,rosie!B:J,8,FALSE)=0,"x_x_x_x",VLOOKUP(C1900,rosie!B:J,8,FALSE))</f>
        <v>8_6_6_2023</v>
      </c>
    </row>
    <row r="1901" spans="1:18" x14ac:dyDescent="0.2">
      <c r="A1901" t="s">
        <v>252</v>
      </c>
      <c r="C1901">
        <f t="shared" si="129"/>
        <v>460</v>
      </c>
      <c r="D1901" t="str">
        <f t="shared" si="130"/>
        <v>460 (0)</v>
      </c>
      <c r="E1901">
        <v>16.106000000000002</v>
      </c>
      <c r="F1901">
        <f t="shared" si="132"/>
        <v>16.11</v>
      </c>
      <c r="G1901">
        <f>IFERROR(VLOOKUP(F1901,'rt.comb'!$A:$B,2,FALSE),F1901)</f>
        <v>16.11</v>
      </c>
      <c r="H1901" t="str">
        <f>IFERROR(VLOOKUP(G1901,compounds!$A:$D,4,FALSE),"")</f>
        <v/>
      </c>
      <c r="I1901">
        <v>30482006</v>
      </c>
      <c r="J1901" s="4">
        <f t="shared" si="128"/>
        <v>68949926</v>
      </c>
      <c r="K1901" s="4">
        <f>VLOOKUP($C1901,rosie!$B$7:$D$380,2,FALSE)</f>
        <v>19.100000000000001</v>
      </c>
      <c r="L1901" s="4">
        <f>VLOOKUP(C1901,rosie!$B$7:$F$66,5,FALSE)</f>
        <v>3.98</v>
      </c>
      <c r="M1901" s="4">
        <f>VLOOKUP($C1901,rosie!$B$7:$D$380,3,FALSE)</f>
        <v>0</v>
      </c>
      <c r="N1901" s="4" t="str">
        <f>VLOOKUP($C1901,rosie!$B$7:$E$380,4,FALSE)</f>
        <v>f</v>
      </c>
      <c r="O1901" s="4">
        <f t="shared" si="131"/>
        <v>0.34719033879078076</v>
      </c>
      <c r="P1901" s="4">
        <f>VLOOKUP(A1901,RESULTS!$A:$M,13,FALSE)</f>
        <v>2</v>
      </c>
      <c r="Q1901" s="4">
        <v>2</v>
      </c>
      <c r="R1901" s="4" t="str">
        <f>IF(VLOOKUP(C1901,rosie!B:J,8,FALSE)=0,"x_x_x_x",VLOOKUP(C1901,rosie!B:J,8,FALSE))</f>
        <v>8_6_6_2023</v>
      </c>
    </row>
    <row r="1902" spans="1:18" x14ac:dyDescent="0.2">
      <c r="A1902" t="s">
        <v>252</v>
      </c>
      <c r="C1902">
        <f t="shared" si="129"/>
        <v>460</v>
      </c>
      <c r="D1902" t="str">
        <f t="shared" si="130"/>
        <v>460 (0)</v>
      </c>
      <c r="E1902">
        <v>16.263000000000002</v>
      </c>
      <c r="F1902">
        <f t="shared" si="132"/>
        <v>16.260000000000002</v>
      </c>
      <c r="G1902">
        <f>IFERROR(VLOOKUP(F1902,'rt.comb'!$A:$B,2,FALSE),F1902)</f>
        <v>16.260000000000002</v>
      </c>
      <c r="H1902" t="str">
        <f>IFERROR(VLOOKUP(G1902,compounds!$A:$D,4,FALSE),"")</f>
        <v/>
      </c>
      <c r="I1902">
        <v>41740665</v>
      </c>
      <c r="J1902" s="4">
        <f t="shared" si="128"/>
        <v>68949926</v>
      </c>
      <c r="K1902" s="4">
        <f>VLOOKUP($C1902,rosie!$B$7:$D$380,2,FALSE)</f>
        <v>19.100000000000001</v>
      </c>
      <c r="L1902" s="4">
        <f>VLOOKUP(C1902,rosie!$B$7:$F$66,5,FALSE)</f>
        <v>3.98</v>
      </c>
      <c r="M1902" s="4">
        <f>VLOOKUP($C1902,rosie!$B$7:$D$380,3,FALSE)</f>
        <v>0</v>
      </c>
      <c r="N1902" s="4" t="str">
        <f>VLOOKUP($C1902,rosie!$B$7:$E$380,4,FALSE)</f>
        <v>f</v>
      </c>
      <c r="O1902" s="4">
        <f t="shared" si="131"/>
        <v>0.47542657208001621</v>
      </c>
      <c r="P1902" s="4">
        <f>VLOOKUP(A1902,RESULTS!$A:$M,13,FALSE)</f>
        <v>2</v>
      </c>
      <c r="Q1902" s="4">
        <v>2</v>
      </c>
      <c r="R1902" s="4" t="str">
        <f>IF(VLOOKUP(C1902,rosie!B:J,8,FALSE)=0,"x_x_x_x",VLOOKUP(C1902,rosie!B:J,8,FALSE))</f>
        <v>8_6_6_2023</v>
      </c>
    </row>
    <row r="1903" spans="1:18" x14ac:dyDescent="0.2">
      <c r="A1903" t="s">
        <v>252</v>
      </c>
      <c r="C1903">
        <f t="shared" si="129"/>
        <v>460</v>
      </c>
      <c r="D1903" t="str">
        <f t="shared" si="130"/>
        <v>460 (0)</v>
      </c>
      <c r="E1903">
        <v>16.361999999999998</v>
      </c>
      <c r="F1903">
        <f t="shared" si="132"/>
        <v>16.36</v>
      </c>
      <c r="G1903">
        <f>IFERROR(VLOOKUP(F1903,'rt.comb'!$A:$B,2,FALSE),F1903)</f>
        <v>16.36</v>
      </c>
      <c r="H1903" t="str">
        <f>IFERROR(VLOOKUP(G1903,compounds!$A:$D,4,FALSE),"")</f>
        <v>dodecane</v>
      </c>
      <c r="I1903">
        <v>174068420</v>
      </c>
      <c r="J1903" s="4">
        <f t="shared" si="128"/>
        <v>68949926</v>
      </c>
      <c r="K1903" s="4">
        <f>VLOOKUP($C1903,rosie!$B$7:$D$380,2,FALSE)</f>
        <v>19.100000000000001</v>
      </c>
      <c r="L1903" s="4">
        <f>VLOOKUP(C1903,rosie!$B$7:$F$66,5,FALSE)</f>
        <v>3.98</v>
      </c>
      <c r="M1903" s="4">
        <f>VLOOKUP($C1903,rosie!$B$7:$D$380,3,FALSE)</f>
        <v>0</v>
      </c>
      <c r="N1903" s="4" t="str">
        <f>VLOOKUP($C1903,rosie!$B$7:$E$380,4,FALSE)</f>
        <v>f</v>
      </c>
      <c r="O1903" s="4">
        <f t="shared" si="131"/>
        <v>1.982640962427995</v>
      </c>
      <c r="P1903" s="4">
        <f>VLOOKUP(A1903,RESULTS!$A:$M,13,FALSE)</f>
        <v>2</v>
      </c>
      <c r="Q1903" s="4">
        <v>2</v>
      </c>
      <c r="R1903" s="4" t="str">
        <f>IF(VLOOKUP(C1903,rosie!B:J,8,FALSE)=0,"x_x_x_x",VLOOKUP(C1903,rosie!B:J,8,FALSE))</f>
        <v>8_6_6_2023</v>
      </c>
    </row>
    <row r="1904" spans="1:18" x14ac:dyDescent="0.2">
      <c r="A1904" t="s">
        <v>252</v>
      </c>
      <c r="C1904">
        <f t="shared" si="129"/>
        <v>460</v>
      </c>
      <c r="D1904" t="str">
        <f t="shared" si="130"/>
        <v>460 (0)</v>
      </c>
      <c r="E1904">
        <v>16.547999999999998</v>
      </c>
      <c r="F1904">
        <f t="shared" si="132"/>
        <v>16.55</v>
      </c>
      <c r="G1904">
        <f>IFERROR(VLOOKUP(F1904,'rt.comb'!$A:$B,2,FALSE),F1904)</f>
        <v>16.55</v>
      </c>
      <c r="H1904" t="str">
        <f>IFERROR(VLOOKUP(G1904,compounds!$A:$D,4,FALSE),"")</f>
        <v>decanal</v>
      </c>
      <c r="I1904">
        <v>80506557</v>
      </c>
      <c r="J1904" s="4">
        <f t="shared" si="128"/>
        <v>68949926</v>
      </c>
      <c r="K1904" s="4">
        <f>VLOOKUP($C1904,rosie!$B$7:$D$380,2,FALSE)</f>
        <v>19.100000000000001</v>
      </c>
      <c r="L1904" s="4">
        <f>VLOOKUP(C1904,rosie!$B$7:$F$66,5,FALSE)</f>
        <v>3.98</v>
      </c>
      <c r="M1904" s="4">
        <f>VLOOKUP($C1904,rosie!$B$7:$D$380,3,FALSE)</f>
        <v>0</v>
      </c>
      <c r="N1904" s="4" t="str">
        <f>VLOOKUP($C1904,rosie!$B$7:$E$380,4,FALSE)</f>
        <v>f</v>
      </c>
      <c r="O1904" s="4">
        <f t="shared" si="131"/>
        <v>0.91697045134461641</v>
      </c>
      <c r="P1904" s="4">
        <f>VLOOKUP(A1904,RESULTS!$A:$M,13,FALSE)</f>
        <v>2</v>
      </c>
      <c r="Q1904" s="4">
        <v>2</v>
      </c>
      <c r="R1904" s="4" t="str">
        <f>IF(VLOOKUP(C1904,rosie!B:J,8,FALSE)=0,"x_x_x_x",VLOOKUP(C1904,rosie!B:J,8,FALSE))</f>
        <v>8_6_6_2023</v>
      </c>
    </row>
    <row r="1905" spans="1:18" x14ac:dyDescent="0.2">
      <c r="A1905" t="s">
        <v>252</v>
      </c>
      <c r="C1905">
        <f t="shared" si="129"/>
        <v>460</v>
      </c>
      <c r="D1905" t="str">
        <f t="shared" si="130"/>
        <v>460 (0)</v>
      </c>
      <c r="E1905">
        <v>16.841999999999999</v>
      </c>
      <c r="F1905">
        <f t="shared" si="132"/>
        <v>16.84</v>
      </c>
      <c r="G1905">
        <f>IFERROR(VLOOKUP(F1905,'rt.comb'!$A:$B,2,FALSE),F1905)</f>
        <v>16.84</v>
      </c>
      <c r="H1905" t="str">
        <f>IFERROR(VLOOKUP(G1905,compounds!$A:$D,4,FALSE),"")</f>
        <v/>
      </c>
      <c r="I1905">
        <v>92376376</v>
      </c>
      <c r="J1905" s="4">
        <f t="shared" si="128"/>
        <v>68949926</v>
      </c>
      <c r="K1905" s="4">
        <f>VLOOKUP($C1905,rosie!$B$7:$D$380,2,FALSE)</f>
        <v>19.100000000000001</v>
      </c>
      <c r="L1905" s="4">
        <f>VLOOKUP(C1905,rosie!$B$7:$F$66,5,FALSE)</f>
        <v>3.98</v>
      </c>
      <c r="M1905" s="4">
        <f>VLOOKUP($C1905,rosie!$B$7:$D$380,3,FALSE)</f>
        <v>0</v>
      </c>
      <c r="N1905" s="4" t="str">
        <f>VLOOKUP($C1905,rosie!$B$7:$E$380,4,FALSE)</f>
        <v>f</v>
      </c>
      <c r="O1905" s="4">
        <f t="shared" si="131"/>
        <v>1.0521678028573496</v>
      </c>
      <c r="P1905" s="4">
        <f>VLOOKUP(A1905,RESULTS!$A:$M,13,FALSE)</f>
        <v>2</v>
      </c>
      <c r="Q1905" s="4">
        <v>2</v>
      </c>
      <c r="R1905" s="4" t="str">
        <f>IF(VLOOKUP(C1905,rosie!B:J,8,FALSE)=0,"x_x_x_x",VLOOKUP(C1905,rosie!B:J,8,FALSE))</f>
        <v>8_6_6_2023</v>
      </c>
    </row>
    <row r="1906" spans="1:18" x14ac:dyDescent="0.2">
      <c r="A1906" t="s">
        <v>252</v>
      </c>
      <c r="C1906">
        <f t="shared" si="129"/>
        <v>460</v>
      </c>
      <c r="D1906" t="str">
        <f t="shared" si="130"/>
        <v>460 (0)</v>
      </c>
      <c r="E1906">
        <v>16.911999999999999</v>
      </c>
      <c r="F1906">
        <f t="shared" si="132"/>
        <v>16.91</v>
      </c>
      <c r="G1906">
        <f>IFERROR(VLOOKUP(F1906,'rt.comb'!$A:$B,2,FALSE),F1906)</f>
        <v>16.91</v>
      </c>
      <c r="H1906" t="str">
        <f>IFERROR(VLOOKUP(G1906,compounds!$A:$D,4,FALSE),"")</f>
        <v/>
      </c>
      <c r="I1906">
        <v>112980395</v>
      </c>
      <c r="J1906" s="4">
        <f t="shared" si="128"/>
        <v>68949926</v>
      </c>
      <c r="K1906" s="4">
        <f>VLOOKUP($C1906,rosie!$B$7:$D$380,2,FALSE)</f>
        <v>19.100000000000001</v>
      </c>
      <c r="L1906" s="4">
        <f>VLOOKUP(C1906,rosie!$B$7:$F$66,5,FALSE)</f>
        <v>3.98</v>
      </c>
      <c r="M1906" s="4">
        <f>VLOOKUP($C1906,rosie!$B$7:$D$380,3,FALSE)</f>
        <v>0</v>
      </c>
      <c r="N1906" s="4" t="str">
        <f>VLOOKUP($C1906,rosie!$B$7:$E$380,4,FALSE)</f>
        <v>f</v>
      </c>
      <c r="O1906" s="4">
        <f t="shared" si="131"/>
        <v>1.2868477755947634</v>
      </c>
      <c r="P1906" s="4">
        <f>VLOOKUP(A1906,RESULTS!$A:$M,13,FALSE)</f>
        <v>2</v>
      </c>
      <c r="Q1906" s="4">
        <v>2</v>
      </c>
      <c r="R1906" s="4" t="str">
        <f>IF(VLOOKUP(C1906,rosie!B:J,8,FALSE)=0,"x_x_x_x",VLOOKUP(C1906,rosie!B:J,8,FALSE))</f>
        <v>8_6_6_2023</v>
      </c>
    </row>
    <row r="1907" spans="1:18" x14ac:dyDescent="0.2">
      <c r="A1907" t="s">
        <v>252</v>
      </c>
      <c r="C1907">
        <f t="shared" si="129"/>
        <v>460</v>
      </c>
      <c r="D1907" t="str">
        <f t="shared" si="130"/>
        <v>460 (0)</v>
      </c>
      <c r="E1907">
        <v>17.190999999999999</v>
      </c>
      <c r="F1907">
        <f t="shared" si="132"/>
        <v>17.190000000000001</v>
      </c>
      <c r="G1907">
        <f>IFERROR(VLOOKUP(F1907,'rt.comb'!$A:$B,2,FALSE),F1907)</f>
        <v>17.190000000000001</v>
      </c>
      <c r="H1907" t="str">
        <f>IFERROR(VLOOKUP(G1907,compounds!$A:$D,4,FALSE),"")</f>
        <v/>
      </c>
      <c r="I1907">
        <v>25562382</v>
      </c>
      <c r="J1907" s="4">
        <f t="shared" si="128"/>
        <v>68949926</v>
      </c>
      <c r="K1907" s="4">
        <f>VLOOKUP($C1907,rosie!$B$7:$D$380,2,FALSE)</f>
        <v>19.100000000000001</v>
      </c>
      <c r="L1907" s="4">
        <f>VLOOKUP(C1907,rosie!$B$7:$F$66,5,FALSE)</f>
        <v>3.98</v>
      </c>
      <c r="M1907" s="4">
        <f>VLOOKUP($C1907,rosie!$B$7:$D$380,3,FALSE)</f>
        <v>0</v>
      </c>
      <c r="N1907" s="4" t="str">
        <f>VLOOKUP($C1907,rosie!$B$7:$E$380,4,FALSE)</f>
        <v>f</v>
      </c>
      <c r="O1907" s="4">
        <f t="shared" si="131"/>
        <v>0.29115577455366148</v>
      </c>
      <c r="P1907" s="4">
        <f>VLOOKUP(A1907,RESULTS!$A:$M,13,FALSE)</f>
        <v>2</v>
      </c>
      <c r="Q1907" s="4">
        <v>2</v>
      </c>
      <c r="R1907" s="4" t="str">
        <f>IF(VLOOKUP(C1907,rosie!B:J,8,FALSE)=0,"x_x_x_x",VLOOKUP(C1907,rosie!B:J,8,FALSE))</f>
        <v>8_6_6_2023</v>
      </c>
    </row>
    <row r="1908" spans="1:18" x14ac:dyDescent="0.2">
      <c r="A1908" t="s">
        <v>252</v>
      </c>
      <c r="C1908">
        <f t="shared" si="129"/>
        <v>460</v>
      </c>
      <c r="D1908" t="str">
        <f t="shared" si="130"/>
        <v>460 (0)</v>
      </c>
      <c r="E1908">
        <v>17.273</v>
      </c>
      <c r="F1908">
        <f t="shared" si="132"/>
        <v>17.27</v>
      </c>
      <c r="G1908">
        <f>IFERROR(VLOOKUP(F1908,'rt.comb'!$A:$B,2,FALSE),F1908)</f>
        <v>17.27</v>
      </c>
      <c r="H1908" t="str">
        <f>IFERROR(VLOOKUP(G1908,compounds!$A:$D,4,FALSE),"")</f>
        <v/>
      </c>
      <c r="I1908">
        <v>24314442</v>
      </c>
      <c r="J1908" s="4">
        <f t="shared" si="128"/>
        <v>68949926</v>
      </c>
      <c r="K1908" s="4">
        <f>VLOOKUP($C1908,rosie!$B$7:$D$380,2,FALSE)</f>
        <v>19.100000000000001</v>
      </c>
      <c r="L1908" s="4">
        <f>VLOOKUP(C1908,rosie!$B$7:$F$66,5,FALSE)</f>
        <v>3.98</v>
      </c>
      <c r="M1908" s="4">
        <f>VLOOKUP($C1908,rosie!$B$7:$D$380,3,FALSE)</f>
        <v>0</v>
      </c>
      <c r="N1908" s="4" t="str">
        <f>VLOOKUP($C1908,rosie!$B$7:$E$380,4,FALSE)</f>
        <v>f</v>
      </c>
      <c r="O1908" s="4">
        <f t="shared" si="131"/>
        <v>0.27694172606254291</v>
      </c>
      <c r="P1908" s="4">
        <f>VLOOKUP(A1908,RESULTS!$A:$M,13,FALSE)</f>
        <v>2</v>
      </c>
      <c r="Q1908" s="4">
        <v>2</v>
      </c>
      <c r="R1908" s="4" t="str">
        <f>IF(VLOOKUP(C1908,rosie!B:J,8,FALSE)=0,"x_x_x_x",VLOOKUP(C1908,rosie!B:J,8,FALSE))</f>
        <v>8_6_6_2023</v>
      </c>
    </row>
    <row r="1909" spans="1:18" x14ac:dyDescent="0.2">
      <c r="A1909" t="s">
        <v>252</v>
      </c>
      <c r="C1909">
        <f t="shared" si="129"/>
        <v>460</v>
      </c>
      <c r="D1909" t="str">
        <f t="shared" si="130"/>
        <v>460 (0)</v>
      </c>
      <c r="E1909">
        <v>17.433</v>
      </c>
      <c r="F1909">
        <f t="shared" si="132"/>
        <v>17.43</v>
      </c>
      <c r="G1909">
        <f>IFERROR(VLOOKUP(F1909,'rt.comb'!$A:$B,2,FALSE),F1909)</f>
        <v>17.43</v>
      </c>
      <c r="H1909" t="str">
        <f>IFERROR(VLOOKUP(G1909,compounds!$A:$D,4,FALSE),"")</f>
        <v>cisthreehexiso</v>
      </c>
      <c r="I1909">
        <v>99473019</v>
      </c>
      <c r="J1909" s="4">
        <f t="shared" si="128"/>
        <v>68949926</v>
      </c>
      <c r="K1909" s="4">
        <f>VLOOKUP($C1909,rosie!$B$7:$D$380,2,FALSE)</f>
        <v>19.100000000000001</v>
      </c>
      <c r="L1909" s="4">
        <f>VLOOKUP(C1909,rosie!$B$7:$F$66,5,FALSE)</f>
        <v>3.98</v>
      </c>
      <c r="M1909" s="4">
        <f>VLOOKUP($C1909,rosie!$B$7:$D$380,3,FALSE)</f>
        <v>0</v>
      </c>
      <c r="N1909" s="4" t="str">
        <f>VLOOKUP($C1909,rosie!$B$7:$E$380,4,FALSE)</f>
        <v>f</v>
      </c>
      <c r="O1909" s="4">
        <f t="shared" si="131"/>
        <v>1.1329986342484077</v>
      </c>
      <c r="P1909" s="4">
        <f>VLOOKUP(A1909,RESULTS!$A:$M,13,FALSE)</f>
        <v>2</v>
      </c>
      <c r="Q1909" s="4">
        <v>2</v>
      </c>
      <c r="R1909" s="4" t="str">
        <f>IF(VLOOKUP(C1909,rosie!B:J,8,FALSE)=0,"x_x_x_x",VLOOKUP(C1909,rosie!B:J,8,FALSE))</f>
        <v>8_6_6_2023</v>
      </c>
    </row>
    <row r="1910" spans="1:18" x14ac:dyDescent="0.2">
      <c r="A1910" t="s">
        <v>252</v>
      </c>
      <c r="C1910">
        <f t="shared" si="129"/>
        <v>460</v>
      </c>
      <c r="D1910" t="str">
        <f t="shared" si="130"/>
        <v>460 (0)</v>
      </c>
      <c r="E1910">
        <v>17.59</v>
      </c>
      <c r="F1910">
        <f t="shared" si="132"/>
        <v>17.59</v>
      </c>
      <c r="G1910">
        <f>IFERROR(VLOOKUP(F1910,'rt.comb'!$A:$B,2,FALSE),F1910)</f>
        <v>17.59</v>
      </c>
      <c r="H1910" t="str">
        <f>IFERROR(VLOOKUP(G1910,compounds!$A:$D,4,FALSE),"")</f>
        <v/>
      </c>
      <c r="I1910">
        <v>24673776</v>
      </c>
      <c r="J1910" s="4">
        <f t="shared" si="128"/>
        <v>68949926</v>
      </c>
      <c r="K1910" s="4">
        <f>VLOOKUP($C1910,rosie!$B$7:$D$380,2,FALSE)</f>
        <v>19.100000000000001</v>
      </c>
      <c r="L1910" s="4">
        <f>VLOOKUP(C1910,rosie!$B$7:$F$66,5,FALSE)</f>
        <v>3.98</v>
      </c>
      <c r="M1910" s="4">
        <f>VLOOKUP($C1910,rosie!$B$7:$D$380,3,FALSE)</f>
        <v>0</v>
      </c>
      <c r="N1910" s="4" t="str">
        <f>VLOOKUP($C1910,rosie!$B$7:$E$380,4,FALSE)</f>
        <v>f</v>
      </c>
      <c r="O1910" s="4">
        <f t="shared" si="131"/>
        <v>0.28103454374649217</v>
      </c>
      <c r="P1910" s="4">
        <f>VLOOKUP(A1910,RESULTS!$A:$M,13,FALSE)</f>
        <v>2</v>
      </c>
      <c r="Q1910" s="4">
        <v>2</v>
      </c>
      <c r="R1910" s="4" t="str">
        <f>IF(VLOOKUP(C1910,rosie!B:J,8,FALSE)=0,"x_x_x_x",VLOOKUP(C1910,rosie!B:J,8,FALSE))</f>
        <v>8_6_6_2023</v>
      </c>
    </row>
    <row r="1911" spans="1:18" x14ac:dyDescent="0.2">
      <c r="A1911" t="s">
        <v>252</v>
      </c>
      <c r="C1911">
        <f t="shared" si="129"/>
        <v>460</v>
      </c>
      <c r="D1911" t="str">
        <f t="shared" si="130"/>
        <v>460 (0)</v>
      </c>
      <c r="E1911">
        <v>17.648</v>
      </c>
      <c r="F1911">
        <f t="shared" si="132"/>
        <v>17.649999999999999</v>
      </c>
      <c r="G1911">
        <f>IFERROR(VLOOKUP(F1911,'rt.comb'!$A:$B,2,FALSE),F1911)</f>
        <v>17.649999999999999</v>
      </c>
      <c r="H1911" t="str">
        <f>IFERROR(VLOOKUP(G1911,compounds!$A:$D,4,FALSE),"")</f>
        <v/>
      </c>
      <c r="I1911">
        <v>20194372</v>
      </c>
      <c r="J1911" s="4">
        <f t="shared" si="128"/>
        <v>68949926</v>
      </c>
      <c r="K1911" s="4">
        <f>VLOOKUP($C1911,rosie!$B$7:$D$380,2,FALSE)</f>
        <v>19.100000000000001</v>
      </c>
      <c r="L1911" s="4">
        <f>VLOOKUP(C1911,rosie!$B$7:$F$66,5,FALSE)</f>
        <v>3.98</v>
      </c>
      <c r="M1911" s="4">
        <f>VLOOKUP($C1911,rosie!$B$7:$D$380,3,FALSE)</f>
        <v>0</v>
      </c>
      <c r="N1911" s="4" t="str">
        <f>VLOOKUP($C1911,rosie!$B$7:$E$380,4,FALSE)</f>
        <v>f</v>
      </c>
      <c r="O1911" s="4">
        <f t="shared" si="131"/>
        <v>0.23001408950405222</v>
      </c>
      <c r="P1911" s="4">
        <f>VLOOKUP(A1911,RESULTS!$A:$M,13,FALSE)</f>
        <v>2</v>
      </c>
      <c r="Q1911" s="4">
        <v>2</v>
      </c>
      <c r="R1911" s="4" t="str">
        <f>IF(VLOOKUP(C1911,rosie!B:J,8,FALSE)=0,"x_x_x_x",VLOOKUP(C1911,rosie!B:J,8,FALSE))</f>
        <v>8_6_6_2023</v>
      </c>
    </row>
    <row r="1912" spans="1:18" x14ac:dyDescent="0.2">
      <c r="A1912" t="s">
        <v>252</v>
      </c>
      <c r="C1912">
        <f t="shared" si="129"/>
        <v>460</v>
      </c>
      <c r="D1912" t="str">
        <f t="shared" si="130"/>
        <v>460 (0)</v>
      </c>
      <c r="E1912">
        <v>18.404</v>
      </c>
      <c r="F1912">
        <f t="shared" si="132"/>
        <v>18.399999999999999</v>
      </c>
      <c r="G1912">
        <f>IFERROR(VLOOKUP(F1912,'rt.comb'!$A:$B,2,FALSE),F1912)</f>
        <v>18.399999999999999</v>
      </c>
      <c r="H1912" t="str">
        <f>IFERROR(VLOOKUP(G1912,compounds!$A:$D,4,FALSE),"")</f>
        <v/>
      </c>
      <c r="I1912">
        <v>18202759</v>
      </c>
      <c r="J1912" s="4">
        <f t="shared" si="128"/>
        <v>68949926</v>
      </c>
      <c r="K1912" s="4">
        <f>VLOOKUP($C1912,rosie!$B$7:$D$380,2,FALSE)</f>
        <v>19.100000000000001</v>
      </c>
      <c r="L1912" s="4">
        <f>VLOOKUP(C1912,rosie!$B$7:$F$66,5,FALSE)</f>
        <v>3.98</v>
      </c>
      <c r="M1912" s="4">
        <f>VLOOKUP($C1912,rosie!$B$7:$D$380,3,FALSE)</f>
        <v>0</v>
      </c>
      <c r="N1912" s="4" t="str">
        <f>VLOOKUP($C1912,rosie!$B$7:$E$380,4,FALSE)</f>
        <v>f</v>
      </c>
      <c r="O1912" s="4">
        <f t="shared" si="131"/>
        <v>0.20732959845677262</v>
      </c>
      <c r="P1912" s="4">
        <f>VLOOKUP(A1912,RESULTS!$A:$M,13,FALSE)</f>
        <v>2</v>
      </c>
      <c r="Q1912" s="4">
        <v>2</v>
      </c>
      <c r="R1912" s="4" t="str">
        <f>IF(VLOOKUP(C1912,rosie!B:J,8,FALSE)=0,"x_x_x_x",VLOOKUP(C1912,rosie!B:J,8,FALSE))</f>
        <v>8_6_6_2023</v>
      </c>
    </row>
    <row r="1913" spans="1:18" x14ac:dyDescent="0.2">
      <c r="A1913" t="s">
        <v>252</v>
      </c>
      <c r="C1913">
        <f t="shared" si="129"/>
        <v>460</v>
      </c>
      <c r="D1913" t="str">
        <f t="shared" si="130"/>
        <v>460 (0)</v>
      </c>
      <c r="E1913">
        <v>19.006</v>
      </c>
      <c r="F1913">
        <f t="shared" si="132"/>
        <v>19.010000000000002</v>
      </c>
      <c r="G1913">
        <f>IFERROR(VLOOKUP(F1913,'rt.comb'!$A:$B,2,FALSE),F1913)</f>
        <v>18.989999999999998</v>
      </c>
      <c r="H1913" t="str">
        <f>IFERROR(VLOOKUP(G1913,compounds!$A:$D,4,FALSE),"")</f>
        <v>methylnaphthalene</v>
      </c>
      <c r="I1913">
        <v>58474256</v>
      </c>
      <c r="J1913" s="4">
        <f t="shared" si="128"/>
        <v>68949926</v>
      </c>
      <c r="K1913" s="4">
        <f>VLOOKUP($C1913,rosie!$B$7:$D$380,2,FALSE)</f>
        <v>19.100000000000001</v>
      </c>
      <c r="L1913" s="4">
        <f>VLOOKUP(C1913,rosie!$B$7:$F$66,5,FALSE)</f>
        <v>3.98</v>
      </c>
      <c r="M1913" s="4">
        <f>VLOOKUP($C1913,rosie!$B$7:$D$380,3,FALSE)</f>
        <v>0</v>
      </c>
      <c r="N1913" s="4" t="str">
        <f>VLOOKUP($C1913,rosie!$B$7:$E$380,4,FALSE)</f>
        <v>f</v>
      </c>
      <c r="O1913" s="4">
        <f t="shared" si="131"/>
        <v>0.66602233301767755</v>
      </c>
      <c r="P1913" s="4">
        <f>VLOOKUP(A1913,RESULTS!$A:$M,13,FALSE)</f>
        <v>2</v>
      </c>
      <c r="Q1913" s="4">
        <v>2</v>
      </c>
      <c r="R1913" s="4" t="str">
        <f>IF(VLOOKUP(C1913,rosie!B:J,8,FALSE)=0,"x_x_x_x",VLOOKUP(C1913,rosie!B:J,8,FALSE))</f>
        <v>8_6_6_2023</v>
      </c>
    </row>
    <row r="1914" spans="1:18" x14ac:dyDescent="0.2">
      <c r="A1914" t="s">
        <v>252</v>
      </c>
      <c r="C1914">
        <f t="shared" si="129"/>
        <v>460</v>
      </c>
      <c r="D1914" t="str">
        <f t="shared" si="130"/>
        <v>460 (0)</v>
      </c>
      <c r="E1914">
        <v>19.097000000000001</v>
      </c>
      <c r="F1914">
        <f t="shared" si="132"/>
        <v>19.100000000000001</v>
      </c>
      <c r="G1914">
        <f>IFERROR(VLOOKUP(F1914,'rt.comb'!$A:$B,2,FALSE),F1914)</f>
        <v>19.100000000000001</v>
      </c>
      <c r="H1914" t="str">
        <f>IFERROR(VLOOKUP(G1914,compounds!$A:$D,4,FALSE),"")</f>
        <v/>
      </c>
      <c r="I1914">
        <v>109841859</v>
      </c>
      <c r="J1914" s="4">
        <f t="shared" si="128"/>
        <v>68949926</v>
      </c>
      <c r="K1914" s="4">
        <f>VLOOKUP($C1914,rosie!$B$7:$D$380,2,FALSE)</f>
        <v>19.100000000000001</v>
      </c>
      <c r="L1914" s="4">
        <f>VLOOKUP(C1914,rosie!$B$7:$F$66,5,FALSE)</f>
        <v>3.98</v>
      </c>
      <c r="M1914" s="4">
        <f>VLOOKUP($C1914,rosie!$B$7:$D$380,3,FALSE)</f>
        <v>0</v>
      </c>
      <c r="N1914" s="4" t="str">
        <f>VLOOKUP($C1914,rosie!$B$7:$E$380,4,FALSE)</f>
        <v>f</v>
      </c>
      <c r="O1914" s="4">
        <f t="shared" si="131"/>
        <v>1.2510998206489157</v>
      </c>
      <c r="P1914" s="4">
        <f>VLOOKUP(A1914,RESULTS!$A:$M,13,FALSE)</f>
        <v>2</v>
      </c>
      <c r="Q1914" s="4">
        <v>2</v>
      </c>
      <c r="R1914" s="4" t="str">
        <f>IF(VLOOKUP(C1914,rosie!B:J,8,FALSE)=0,"x_x_x_x",VLOOKUP(C1914,rosie!B:J,8,FALSE))</f>
        <v>8_6_6_2023</v>
      </c>
    </row>
    <row r="1915" spans="1:18" x14ac:dyDescent="0.2">
      <c r="A1915" t="s">
        <v>252</v>
      </c>
      <c r="C1915">
        <f t="shared" si="129"/>
        <v>460</v>
      </c>
      <c r="D1915" t="str">
        <f t="shared" si="130"/>
        <v>460 (0)</v>
      </c>
      <c r="E1915">
        <v>19.189</v>
      </c>
      <c r="F1915">
        <f t="shared" si="132"/>
        <v>19.190000000000001</v>
      </c>
      <c r="G1915">
        <f>IFERROR(VLOOKUP(F1915,'rt.comb'!$A:$B,2,FALSE),F1915)</f>
        <v>19.190000000000001</v>
      </c>
      <c r="H1915" t="str">
        <f>IFERROR(VLOOKUP(G1915,compounds!$A:$D,4,FALSE),"")</f>
        <v/>
      </c>
      <c r="I1915">
        <v>130296902</v>
      </c>
      <c r="J1915" s="4">
        <f t="shared" si="128"/>
        <v>68949926</v>
      </c>
      <c r="K1915" s="4">
        <f>VLOOKUP($C1915,rosie!$B$7:$D$380,2,FALSE)</f>
        <v>19.100000000000001</v>
      </c>
      <c r="L1915" s="4">
        <f>VLOOKUP(C1915,rosie!$B$7:$F$66,5,FALSE)</f>
        <v>3.98</v>
      </c>
      <c r="M1915" s="4">
        <f>VLOOKUP($C1915,rosie!$B$7:$D$380,3,FALSE)</f>
        <v>0</v>
      </c>
      <c r="N1915" s="4" t="str">
        <f>VLOOKUP($C1915,rosie!$B$7:$E$380,4,FALSE)</f>
        <v>f</v>
      </c>
      <c r="O1915" s="4">
        <f t="shared" si="131"/>
        <v>1.4840829553267971</v>
      </c>
      <c r="P1915" s="4">
        <f>VLOOKUP(A1915,RESULTS!$A:$M,13,FALSE)</f>
        <v>2</v>
      </c>
      <c r="Q1915" s="4">
        <v>2</v>
      </c>
      <c r="R1915" s="4" t="str">
        <f>IF(VLOOKUP(C1915,rosie!B:J,8,FALSE)=0,"x_x_x_x",VLOOKUP(C1915,rosie!B:J,8,FALSE))</f>
        <v>8_6_6_2023</v>
      </c>
    </row>
    <row r="1916" spans="1:18" x14ac:dyDescent="0.2">
      <c r="A1916" t="s">
        <v>252</v>
      </c>
      <c r="C1916">
        <f t="shared" si="129"/>
        <v>460</v>
      </c>
      <c r="D1916" t="str">
        <f t="shared" si="130"/>
        <v>460 (0)</v>
      </c>
      <c r="E1916">
        <v>19.503</v>
      </c>
      <c r="F1916">
        <f t="shared" si="132"/>
        <v>19.5</v>
      </c>
      <c r="G1916">
        <f>IFERROR(VLOOKUP(F1916,'rt.comb'!$A:$B,2,FALSE),F1916)</f>
        <v>19.5</v>
      </c>
      <c r="H1916" t="str">
        <f>IFERROR(VLOOKUP(G1916,compounds!$A:$D,4,FALSE),"")</f>
        <v>standard</v>
      </c>
      <c r="I1916">
        <v>68949926</v>
      </c>
      <c r="J1916" s="4">
        <f t="shared" si="128"/>
        <v>68949926</v>
      </c>
      <c r="K1916" s="4">
        <f>VLOOKUP($C1916,rosie!$B$7:$D$380,2,FALSE)</f>
        <v>19.100000000000001</v>
      </c>
      <c r="L1916" s="4">
        <f>VLOOKUP(C1916,rosie!$B$7:$F$66,5,FALSE)</f>
        <v>3.98</v>
      </c>
      <c r="M1916" s="4">
        <f>VLOOKUP($C1916,rosie!$B$7:$D$380,3,FALSE)</f>
        <v>0</v>
      </c>
      <c r="N1916" s="4" t="str">
        <f>VLOOKUP($C1916,rosie!$B$7:$E$380,4,FALSE)</f>
        <v>f</v>
      </c>
      <c r="O1916" s="4">
        <f t="shared" si="131"/>
        <v>0.78534031413612559</v>
      </c>
      <c r="P1916" s="4">
        <f>VLOOKUP(A1916,RESULTS!$A:$M,13,FALSE)</f>
        <v>2</v>
      </c>
      <c r="Q1916" s="4">
        <v>2</v>
      </c>
      <c r="R1916" s="4" t="str">
        <f>IF(VLOOKUP(C1916,rosie!B:J,8,FALSE)=0,"x_x_x_x",VLOOKUP(C1916,rosie!B:J,8,FALSE))</f>
        <v>8_6_6_2023</v>
      </c>
    </row>
    <row r="1917" spans="1:18" x14ac:dyDescent="0.2">
      <c r="A1917" t="s">
        <v>252</v>
      </c>
      <c r="C1917">
        <f t="shared" si="129"/>
        <v>460</v>
      </c>
      <c r="D1917" t="str">
        <f t="shared" si="130"/>
        <v>460 (0)</v>
      </c>
      <c r="E1917">
        <v>20.257000000000001</v>
      </c>
      <c r="F1917">
        <f t="shared" si="132"/>
        <v>20.260000000000002</v>
      </c>
      <c r="G1917">
        <f>IFERROR(VLOOKUP(F1917,'rt.comb'!$A:$B,2,FALSE),F1917)</f>
        <v>20.260000000000002</v>
      </c>
      <c r="H1917" t="str">
        <f>IFERROR(VLOOKUP(G1917,compounds!$A:$D,4,FALSE),"")</f>
        <v/>
      </c>
      <c r="I1917">
        <v>88070956</v>
      </c>
      <c r="J1917" s="4">
        <f t="shared" si="128"/>
        <v>68949926</v>
      </c>
      <c r="K1917" s="4">
        <f>VLOOKUP($C1917,rosie!$B$7:$D$380,2,FALSE)</f>
        <v>19.100000000000001</v>
      </c>
      <c r="L1917" s="4">
        <f>VLOOKUP(C1917,rosie!$B$7:$F$66,5,FALSE)</f>
        <v>3.98</v>
      </c>
      <c r="M1917" s="4">
        <f>VLOOKUP($C1917,rosie!$B$7:$D$380,3,FALSE)</f>
        <v>0</v>
      </c>
      <c r="N1917" s="4" t="str">
        <f>VLOOKUP($C1917,rosie!$B$7:$E$380,4,FALSE)</f>
        <v>f</v>
      </c>
      <c r="O1917" s="4">
        <f t="shared" si="131"/>
        <v>1.0031290280327334</v>
      </c>
      <c r="P1917" s="4">
        <f>VLOOKUP(A1917,RESULTS!$A:$M,13,FALSE)</f>
        <v>2</v>
      </c>
      <c r="Q1917" s="4">
        <v>2</v>
      </c>
      <c r="R1917" s="4" t="str">
        <f>IF(VLOOKUP(C1917,rosie!B:J,8,FALSE)=0,"x_x_x_x",VLOOKUP(C1917,rosie!B:J,8,FALSE))</f>
        <v>8_6_6_2023</v>
      </c>
    </row>
    <row r="1918" spans="1:18" x14ac:dyDescent="0.2">
      <c r="A1918" t="s">
        <v>252</v>
      </c>
      <c r="C1918">
        <f t="shared" si="129"/>
        <v>460</v>
      </c>
      <c r="D1918" t="str">
        <f t="shared" si="130"/>
        <v>460 (0)</v>
      </c>
      <c r="E1918">
        <v>20.623999999999999</v>
      </c>
      <c r="F1918">
        <f t="shared" si="132"/>
        <v>20.62</v>
      </c>
      <c r="G1918">
        <f>IFERROR(VLOOKUP(F1918,'rt.comb'!$A:$B,2,FALSE),F1918)</f>
        <v>20.62</v>
      </c>
      <c r="H1918" t="str">
        <f>IFERROR(VLOOKUP(G1918,compounds!$A:$D,4,FALSE),"")</f>
        <v/>
      </c>
      <c r="I1918">
        <v>16670693</v>
      </c>
      <c r="J1918" s="4">
        <f t="shared" si="128"/>
        <v>68949926</v>
      </c>
      <c r="K1918" s="4">
        <f>VLOOKUP($C1918,rosie!$B$7:$D$380,2,FALSE)</f>
        <v>19.100000000000001</v>
      </c>
      <c r="L1918" s="4">
        <f>VLOOKUP(C1918,rosie!$B$7:$F$66,5,FALSE)</f>
        <v>3.98</v>
      </c>
      <c r="M1918" s="4">
        <f>VLOOKUP($C1918,rosie!$B$7:$D$380,3,FALSE)</f>
        <v>0</v>
      </c>
      <c r="N1918" s="4" t="str">
        <f>VLOOKUP($C1918,rosie!$B$7:$E$380,4,FALSE)</f>
        <v>f</v>
      </c>
      <c r="O1918" s="4">
        <f t="shared" si="131"/>
        <v>0.18987935211833165</v>
      </c>
      <c r="P1918" s="4">
        <f>VLOOKUP(A1918,RESULTS!$A:$M,13,FALSE)</f>
        <v>2</v>
      </c>
      <c r="Q1918" s="4">
        <v>2</v>
      </c>
      <c r="R1918" s="4" t="str">
        <f>IF(VLOOKUP(C1918,rosie!B:J,8,FALSE)=0,"x_x_x_x",VLOOKUP(C1918,rosie!B:J,8,FALSE))</f>
        <v>8_6_6_2023</v>
      </c>
    </row>
    <row r="1919" spans="1:18" x14ac:dyDescent="0.2">
      <c r="A1919" t="s">
        <v>252</v>
      </c>
      <c r="C1919">
        <f t="shared" si="129"/>
        <v>460</v>
      </c>
      <c r="D1919" t="str">
        <f t="shared" si="130"/>
        <v>460 (0)</v>
      </c>
      <c r="E1919">
        <v>21.837</v>
      </c>
      <c r="F1919">
        <f t="shared" si="132"/>
        <v>21.84</v>
      </c>
      <c r="G1919">
        <f>IFERROR(VLOOKUP(F1919,'rt.comb'!$A:$B,2,FALSE),F1919)</f>
        <v>21.84</v>
      </c>
      <c r="H1919" t="str">
        <f>IFERROR(VLOOKUP(G1919,compounds!$A:$D,4,FALSE),"")</f>
        <v>tetradecane</v>
      </c>
      <c r="I1919">
        <v>12933088</v>
      </c>
      <c r="J1919" s="4">
        <f t="shared" si="128"/>
        <v>68949926</v>
      </c>
      <c r="K1919" s="4">
        <f>VLOOKUP($C1919,rosie!$B$7:$D$380,2,FALSE)</f>
        <v>19.100000000000001</v>
      </c>
      <c r="L1919" s="4">
        <f>VLOOKUP(C1919,rosie!$B$7:$F$66,5,FALSE)</f>
        <v>3.98</v>
      </c>
      <c r="M1919" s="4">
        <f>VLOOKUP($C1919,rosie!$B$7:$D$380,3,FALSE)</f>
        <v>0</v>
      </c>
      <c r="N1919" s="4" t="str">
        <f>VLOOKUP($C1919,rosie!$B$7:$E$380,4,FALSE)</f>
        <v>f</v>
      </c>
      <c r="O1919" s="4">
        <f t="shared" si="131"/>
        <v>0.14730799555419619</v>
      </c>
      <c r="P1919" s="4">
        <f>VLOOKUP(A1919,RESULTS!$A:$M,13,FALSE)</f>
        <v>2</v>
      </c>
      <c r="Q1919" s="4">
        <v>2</v>
      </c>
      <c r="R1919" s="4" t="str">
        <f>IF(VLOOKUP(C1919,rosie!B:J,8,FALSE)=0,"x_x_x_x",VLOOKUP(C1919,rosie!B:J,8,FALSE))</f>
        <v>8_6_6_2023</v>
      </c>
    </row>
    <row r="1920" spans="1:18" x14ac:dyDescent="0.2">
      <c r="A1920" t="s">
        <v>252</v>
      </c>
      <c r="C1920">
        <f t="shared" si="129"/>
        <v>460</v>
      </c>
      <c r="D1920" t="str">
        <f t="shared" si="130"/>
        <v>460 (0)</v>
      </c>
      <c r="E1920">
        <v>22.283000000000001</v>
      </c>
      <c r="F1920">
        <f t="shared" si="132"/>
        <v>22.28</v>
      </c>
      <c r="G1920">
        <f>IFERROR(VLOOKUP(F1920,'rt.comb'!$A:$B,2,FALSE),F1920)</f>
        <v>22.29</v>
      </c>
      <c r="H1920" t="str">
        <f>IFERROR(VLOOKUP(G1920,compounds!$A:$D,4,FALSE),"")</f>
        <v>tetramethyldiol</v>
      </c>
      <c r="I1920">
        <v>48125604</v>
      </c>
      <c r="J1920" s="4">
        <f t="shared" si="128"/>
        <v>68949926</v>
      </c>
      <c r="K1920" s="4">
        <f>VLOOKUP($C1920,rosie!$B$7:$D$380,2,FALSE)</f>
        <v>19.100000000000001</v>
      </c>
      <c r="L1920" s="4">
        <f>VLOOKUP(C1920,rosie!$B$7:$F$66,5,FALSE)</f>
        <v>3.98</v>
      </c>
      <c r="M1920" s="4">
        <f>VLOOKUP($C1920,rosie!$B$7:$D$380,3,FALSE)</f>
        <v>0</v>
      </c>
      <c r="N1920" s="4" t="str">
        <f>VLOOKUP($C1920,rosie!$B$7:$E$380,4,FALSE)</f>
        <v>f</v>
      </c>
      <c r="O1920" s="4">
        <f t="shared" si="131"/>
        <v>0.54815108812953306</v>
      </c>
      <c r="P1920" s="4">
        <f>VLOOKUP(A1920,RESULTS!$A:$M,13,FALSE)</f>
        <v>2</v>
      </c>
      <c r="Q1920" s="4">
        <v>2</v>
      </c>
      <c r="R1920" s="4" t="str">
        <f>IF(VLOOKUP(C1920,rosie!B:J,8,FALSE)=0,"x_x_x_x",VLOOKUP(C1920,rosie!B:J,8,FALSE))</f>
        <v>8_6_6_2023</v>
      </c>
    </row>
    <row r="1921" spans="1:18" x14ac:dyDescent="0.2">
      <c r="A1921" t="s">
        <v>252</v>
      </c>
      <c r="C1921">
        <f t="shared" si="129"/>
        <v>460</v>
      </c>
      <c r="D1921" t="str">
        <f t="shared" si="130"/>
        <v>460 (0)</v>
      </c>
      <c r="E1921">
        <v>23.407</v>
      </c>
      <c r="F1921">
        <f t="shared" si="132"/>
        <v>23.41</v>
      </c>
      <c r="G1921">
        <f>IFERROR(VLOOKUP(F1921,'rt.comb'!$A:$B,2,FALSE),F1921)</f>
        <v>23.41</v>
      </c>
      <c r="H1921" t="str">
        <f>IFERROR(VLOOKUP(G1921,compounds!$A:$D,4,FALSE),"")</f>
        <v/>
      </c>
      <c r="I1921">
        <v>19873189</v>
      </c>
      <c r="J1921" s="4">
        <f t="shared" si="128"/>
        <v>68949926</v>
      </c>
      <c r="K1921" s="4">
        <f>VLOOKUP($C1921,rosie!$B$7:$D$380,2,FALSE)</f>
        <v>19.100000000000001</v>
      </c>
      <c r="L1921" s="4">
        <f>VLOOKUP(C1921,rosie!$B$7:$F$66,5,FALSE)</f>
        <v>3.98</v>
      </c>
      <c r="M1921" s="4">
        <f>VLOOKUP($C1921,rosie!$B$7:$D$380,3,FALSE)</f>
        <v>0</v>
      </c>
      <c r="N1921" s="4" t="str">
        <f>VLOOKUP($C1921,rosie!$B$7:$E$380,4,FALSE)</f>
        <v>f</v>
      </c>
      <c r="O1921" s="4">
        <f t="shared" si="131"/>
        <v>0.22635581207362857</v>
      </c>
      <c r="P1921" s="4">
        <f>VLOOKUP(A1921,RESULTS!$A:$M,13,FALSE)</f>
        <v>2</v>
      </c>
      <c r="Q1921" s="4">
        <v>2</v>
      </c>
      <c r="R1921" s="4" t="str">
        <f>IF(VLOOKUP(C1921,rosie!B:J,8,FALSE)=0,"x_x_x_x",VLOOKUP(C1921,rosie!B:J,8,FALSE))</f>
        <v>8_6_6_2023</v>
      </c>
    </row>
    <row r="1922" spans="1:18" x14ac:dyDescent="0.2">
      <c r="A1922" t="s">
        <v>252</v>
      </c>
      <c r="C1922">
        <f t="shared" si="129"/>
        <v>460</v>
      </c>
      <c r="D1922" t="str">
        <f t="shared" si="130"/>
        <v>460 (0)</v>
      </c>
      <c r="E1922">
        <v>24.331</v>
      </c>
      <c r="F1922">
        <f t="shared" si="132"/>
        <v>24.33</v>
      </c>
      <c r="G1922">
        <f>IFERROR(VLOOKUP(F1922,'rt.comb'!$A:$B,2,FALSE),F1922)</f>
        <v>24.33</v>
      </c>
      <c r="H1922" t="str">
        <f>IFERROR(VLOOKUP(G1922,compounds!$A:$D,4,FALSE),"")</f>
        <v>pentadecane</v>
      </c>
      <c r="I1922">
        <v>29602326</v>
      </c>
      <c r="J1922" s="4">
        <f t="shared" ref="J1922:J1985" si="133">SUMIFS($I:$I,$A:$A,A1922,G:G,19.5)</f>
        <v>68949926</v>
      </c>
      <c r="K1922" s="4">
        <f>VLOOKUP($C1922,rosie!$B$7:$D$380,2,FALSE)</f>
        <v>19.100000000000001</v>
      </c>
      <c r="L1922" s="4">
        <f>VLOOKUP(C1922,rosie!$B$7:$F$66,5,FALSE)</f>
        <v>3.98</v>
      </c>
      <c r="M1922" s="4">
        <f>VLOOKUP($C1922,rosie!$B$7:$D$380,3,FALSE)</f>
        <v>0</v>
      </c>
      <c r="N1922" s="4" t="str">
        <f>VLOOKUP($C1922,rosie!$B$7:$E$380,4,FALSE)</f>
        <v>f</v>
      </c>
      <c r="O1922" s="4">
        <f t="shared" si="131"/>
        <v>0.33717077520866368</v>
      </c>
      <c r="P1922" s="4">
        <f>VLOOKUP(A1922,RESULTS!$A:$M,13,FALSE)</f>
        <v>2</v>
      </c>
      <c r="Q1922" s="4">
        <v>2</v>
      </c>
      <c r="R1922" s="4" t="str">
        <f>IF(VLOOKUP(C1922,rosie!B:J,8,FALSE)=0,"x_x_x_x",VLOOKUP(C1922,rosie!B:J,8,FALSE))</f>
        <v>8_6_6_2023</v>
      </c>
    </row>
    <row r="1923" spans="1:18" x14ac:dyDescent="0.2">
      <c r="A1923" t="s">
        <v>252</v>
      </c>
      <c r="C1923">
        <f t="shared" ref="C1923:C1986" si="134">VALUE(IF(B1923="",LEFT(A1923,FIND("-",A1923)-1),B1923))</f>
        <v>460</v>
      </c>
      <c r="D1923" t="str">
        <f t="shared" ref="D1923:D1986" si="135">C1923&amp;" ("&amp;M1923&amp;")"</f>
        <v>460 (0)</v>
      </c>
      <c r="E1923">
        <v>28.439</v>
      </c>
      <c r="F1923">
        <f t="shared" si="132"/>
        <v>28.44</v>
      </c>
      <c r="G1923">
        <f>IFERROR(VLOOKUP(F1923,'rt.comb'!$A:$B,2,FALSE),F1923)</f>
        <v>28.44</v>
      </c>
      <c r="H1923" t="str">
        <f>IFERROR(VLOOKUP(G1923,compounds!$A:$D,4,FALSE),"")</f>
        <v/>
      </c>
      <c r="I1923">
        <v>26424663</v>
      </c>
      <c r="J1923" s="4">
        <f t="shared" si="133"/>
        <v>68949926</v>
      </c>
      <c r="K1923" s="4">
        <f>VLOOKUP($C1923,rosie!$B$7:$D$380,2,FALSE)</f>
        <v>19.100000000000001</v>
      </c>
      <c r="L1923" s="4">
        <f>VLOOKUP(C1923,rosie!$B$7:$F$66,5,FALSE)</f>
        <v>3.98</v>
      </c>
      <c r="M1923" s="4">
        <f>VLOOKUP($C1923,rosie!$B$7:$D$380,3,FALSE)</f>
        <v>0</v>
      </c>
      <c r="N1923" s="4" t="str">
        <f>VLOOKUP($C1923,rosie!$B$7:$E$380,4,FALSE)</f>
        <v>f</v>
      </c>
      <c r="O1923" s="4">
        <f t="shared" ref="O1923:O1986" si="136">IFERROR((30/J1923*I1923)/K1923/Q1923,0)</f>
        <v>0.30097716335999047</v>
      </c>
      <c r="P1923" s="4">
        <f>VLOOKUP(A1923,RESULTS!$A:$M,13,FALSE)</f>
        <v>2</v>
      </c>
      <c r="Q1923" s="4">
        <v>2</v>
      </c>
      <c r="R1923" s="4" t="str">
        <f>IF(VLOOKUP(C1923,rosie!B:J,8,FALSE)=0,"x_x_x_x",VLOOKUP(C1923,rosie!B:J,8,FALSE))</f>
        <v>8_6_6_2023</v>
      </c>
    </row>
    <row r="1924" spans="1:18" x14ac:dyDescent="0.2">
      <c r="A1924" t="s">
        <v>252</v>
      </c>
      <c r="C1924">
        <f t="shared" si="134"/>
        <v>460</v>
      </c>
      <c r="D1924" t="str">
        <f t="shared" si="135"/>
        <v>460 (0)</v>
      </c>
      <c r="E1924">
        <v>28.818999999999999</v>
      </c>
      <c r="F1924">
        <f t="shared" si="132"/>
        <v>28.82</v>
      </c>
      <c r="G1924">
        <f>IFERROR(VLOOKUP(F1924,'rt.comb'!$A:$B,2,FALSE),F1924)</f>
        <v>28.82</v>
      </c>
      <c r="H1924" t="str">
        <f>IFERROR(VLOOKUP(G1924,compounds!$A:$D,4,FALSE),"")</f>
        <v/>
      </c>
      <c r="I1924">
        <v>20021632</v>
      </c>
      <c r="J1924" s="4">
        <f t="shared" si="133"/>
        <v>68949926</v>
      </c>
      <c r="K1924" s="4">
        <f>VLOOKUP($C1924,rosie!$B$7:$D$380,2,FALSE)</f>
        <v>19.100000000000001</v>
      </c>
      <c r="L1924" s="4">
        <f>VLOOKUP(C1924,rosie!$B$7:$F$66,5,FALSE)</f>
        <v>3.98</v>
      </c>
      <c r="M1924" s="4">
        <f>VLOOKUP($C1924,rosie!$B$7:$D$380,3,FALSE)</f>
        <v>0</v>
      </c>
      <c r="N1924" s="4" t="str">
        <f>VLOOKUP($C1924,rosie!$B$7:$E$380,4,FALSE)</f>
        <v>f</v>
      </c>
      <c r="O1924" s="4">
        <f t="shared" si="136"/>
        <v>0.22804657925808222</v>
      </c>
      <c r="P1924" s="4">
        <f>VLOOKUP(A1924,RESULTS!$A:$M,13,FALSE)</f>
        <v>2</v>
      </c>
      <c r="Q1924" s="4">
        <v>2</v>
      </c>
      <c r="R1924" s="4" t="str">
        <f>IF(VLOOKUP(C1924,rosie!B:J,8,FALSE)=0,"x_x_x_x",VLOOKUP(C1924,rosie!B:J,8,FALSE))</f>
        <v>8_6_6_2023</v>
      </c>
    </row>
    <row r="1925" spans="1:18" x14ac:dyDescent="0.2">
      <c r="A1925" t="s">
        <v>252</v>
      </c>
      <c r="C1925">
        <f t="shared" si="134"/>
        <v>460</v>
      </c>
      <c r="D1925" t="str">
        <f t="shared" si="135"/>
        <v>460 (0)</v>
      </c>
      <c r="E1925">
        <v>28.931000000000001</v>
      </c>
      <c r="F1925">
        <f t="shared" si="132"/>
        <v>28.93</v>
      </c>
      <c r="G1925">
        <f>IFERROR(VLOOKUP(F1925,'rt.comb'!$A:$B,2,FALSE),F1925)</f>
        <v>28.93</v>
      </c>
      <c r="H1925" t="str">
        <f>IFERROR(VLOOKUP(G1925,compounds!$A:$D,4,FALSE),"")</f>
        <v>heptadecanal</v>
      </c>
      <c r="I1925">
        <v>37210224</v>
      </c>
      <c r="J1925" s="4">
        <f t="shared" si="133"/>
        <v>68949926</v>
      </c>
      <c r="K1925" s="4">
        <f>VLOOKUP($C1925,rosie!$B$7:$D$380,2,FALSE)</f>
        <v>19.100000000000001</v>
      </c>
      <c r="L1925" s="4">
        <f>VLOOKUP(C1925,rosie!$B$7:$F$66,5,FALSE)</f>
        <v>3.98</v>
      </c>
      <c r="M1925" s="4">
        <f>VLOOKUP($C1925,rosie!$B$7:$D$380,3,FALSE)</f>
        <v>0</v>
      </c>
      <c r="N1925" s="4" t="str">
        <f>VLOOKUP($C1925,rosie!$B$7:$E$380,4,FALSE)</f>
        <v>f</v>
      </c>
      <c r="O1925" s="4">
        <f t="shared" si="136"/>
        <v>0.42382480592126526</v>
      </c>
      <c r="P1925" s="4">
        <f>VLOOKUP(A1925,RESULTS!$A:$M,13,FALSE)</f>
        <v>2</v>
      </c>
      <c r="Q1925" s="4">
        <v>2</v>
      </c>
      <c r="R1925" s="4" t="str">
        <f>IF(VLOOKUP(C1925,rosie!B:J,8,FALSE)=0,"x_x_x_x",VLOOKUP(C1925,rosie!B:J,8,FALSE))</f>
        <v>8_6_6_2023</v>
      </c>
    </row>
    <row r="1926" spans="1:18" x14ac:dyDescent="0.2">
      <c r="A1926" t="s">
        <v>252</v>
      </c>
      <c r="C1926">
        <f t="shared" si="134"/>
        <v>460</v>
      </c>
      <c r="D1926" t="str">
        <f t="shared" si="135"/>
        <v>460 (0)</v>
      </c>
      <c r="E1926">
        <v>29.26</v>
      </c>
      <c r="F1926">
        <f t="shared" si="132"/>
        <v>29.26</v>
      </c>
      <c r="G1926">
        <f>IFERROR(VLOOKUP(F1926,'rt.comb'!$A:$B,2,FALSE),F1926)</f>
        <v>29.26</v>
      </c>
      <c r="H1926" t="str">
        <f>IFERROR(VLOOKUP(G1926,compounds!$A:$D,4,FALSE),"")</f>
        <v>pentadecanal</v>
      </c>
      <c r="I1926">
        <v>14090335</v>
      </c>
      <c r="J1926" s="4">
        <f t="shared" si="133"/>
        <v>68949926</v>
      </c>
      <c r="K1926" s="4">
        <f>VLOOKUP($C1926,rosie!$B$7:$D$380,2,FALSE)</f>
        <v>19.100000000000001</v>
      </c>
      <c r="L1926" s="4">
        <f>VLOOKUP(C1926,rosie!$B$7:$F$66,5,FALSE)</f>
        <v>3.98</v>
      </c>
      <c r="M1926" s="4">
        <f>VLOOKUP($C1926,rosie!$B$7:$D$380,3,FALSE)</f>
        <v>0</v>
      </c>
      <c r="N1926" s="4" t="str">
        <f>VLOOKUP($C1926,rosie!$B$7:$E$380,4,FALSE)</f>
        <v>f</v>
      </c>
      <c r="O1926" s="4">
        <f t="shared" si="136"/>
        <v>0.1604890499111376</v>
      </c>
      <c r="P1926" s="4">
        <f>VLOOKUP(A1926,RESULTS!$A:$M,13,FALSE)</f>
        <v>2</v>
      </c>
      <c r="Q1926" s="4">
        <v>2</v>
      </c>
      <c r="R1926" s="4" t="str">
        <f>IF(VLOOKUP(C1926,rosie!B:J,8,FALSE)=0,"x_x_x_x",VLOOKUP(C1926,rosie!B:J,8,FALSE))</f>
        <v>8_6_6_2023</v>
      </c>
    </row>
    <row r="1927" spans="1:18" x14ac:dyDescent="0.2">
      <c r="A1927" t="s">
        <v>252</v>
      </c>
      <c r="C1927">
        <f t="shared" si="134"/>
        <v>460</v>
      </c>
      <c r="D1927" t="str">
        <f t="shared" si="135"/>
        <v>460 (0)</v>
      </c>
      <c r="E1927">
        <v>32.875</v>
      </c>
      <c r="F1927">
        <f t="shared" si="132"/>
        <v>32.880000000000003</v>
      </c>
      <c r="G1927">
        <f>IFERROR(VLOOKUP(F1927,'rt.comb'!$A:$B,2,FALSE),F1927)</f>
        <v>32.880000000000003</v>
      </c>
      <c r="H1927" t="str">
        <f>IFERROR(VLOOKUP(G1927,compounds!$A:$D,4,FALSE),"")</f>
        <v>homosalate</v>
      </c>
      <c r="I1927">
        <v>21191172</v>
      </c>
      <c r="J1927" s="4">
        <f t="shared" si="133"/>
        <v>68949926</v>
      </c>
      <c r="K1927" s="4">
        <f>VLOOKUP($C1927,rosie!$B$7:$D$380,2,FALSE)</f>
        <v>19.100000000000001</v>
      </c>
      <c r="L1927" s="4">
        <f>VLOOKUP(C1927,rosie!$B$7:$F$66,5,FALSE)</f>
        <v>3.98</v>
      </c>
      <c r="M1927" s="4">
        <f>VLOOKUP($C1927,rosie!$B$7:$D$380,3,FALSE)</f>
        <v>0</v>
      </c>
      <c r="N1927" s="4" t="str">
        <f>VLOOKUP($C1927,rosie!$B$7:$E$380,4,FALSE)</f>
        <v>f</v>
      </c>
      <c r="O1927" s="4">
        <f t="shared" si="136"/>
        <v>0.24136765100215873</v>
      </c>
      <c r="P1927" s="4">
        <f>VLOOKUP(A1927,RESULTS!$A:$M,13,FALSE)</f>
        <v>2</v>
      </c>
      <c r="Q1927" s="4">
        <v>2</v>
      </c>
      <c r="R1927" s="4" t="str">
        <f>IF(VLOOKUP(C1927,rosie!B:J,8,FALSE)=0,"x_x_x_x",VLOOKUP(C1927,rosie!B:J,8,FALSE))</f>
        <v>8_6_6_2023</v>
      </c>
    </row>
    <row r="1928" spans="1:18" x14ac:dyDescent="0.2">
      <c r="A1928" t="s">
        <v>253</v>
      </c>
      <c r="C1928">
        <f t="shared" si="134"/>
        <v>511</v>
      </c>
      <c r="D1928" t="str">
        <f t="shared" si="135"/>
        <v>511 (1)</v>
      </c>
      <c r="E1928">
        <v>4.3940000000000001</v>
      </c>
      <c r="F1928">
        <f t="shared" si="132"/>
        <v>4.3899999999999997</v>
      </c>
      <c r="G1928">
        <f>IFERROR(VLOOKUP(F1928,'rt.comb'!$A:$B,2,FALSE),F1928)</f>
        <v>4.3899999999999997</v>
      </c>
      <c r="H1928" t="str">
        <f>IFERROR(VLOOKUP(G1928,compounds!$A:$D,4,FALSE),"")</f>
        <v/>
      </c>
      <c r="I1928">
        <v>12860860</v>
      </c>
      <c r="J1928" s="4">
        <f t="shared" si="133"/>
        <v>55271009</v>
      </c>
      <c r="K1928" s="4">
        <f>VLOOKUP($C1928,rosie!$B$7:$D$380,2,FALSE)</f>
        <v>23.51</v>
      </c>
      <c r="L1928" s="4">
        <f>VLOOKUP(C1928,rosie!$B$7:$F$66,5,FALSE)</f>
        <v>5.35</v>
      </c>
      <c r="M1928" s="4">
        <f>VLOOKUP($C1928,rosie!$B$7:$D$380,3,FALSE)</f>
        <v>1</v>
      </c>
      <c r="N1928" s="4" t="str">
        <f>VLOOKUP($C1928,rosie!$B$7:$E$380,4,FALSE)</f>
        <v>f</v>
      </c>
      <c r="O1928" s="4">
        <f t="shared" si="136"/>
        <v>0.14846061238851027</v>
      </c>
      <c r="P1928" s="4">
        <f>VLOOKUP(A1928,RESULTS!$A:$M,13,FALSE)</f>
        <v>2</v>
      </c>
      <c r="Q1928" s="4">
        <v>2</v>
      </c>
      <c r="R1928" s="4" t="str">
        <f>IF(VLOOKUP(C1928,rosie!B:J,8,FALSE)=0,"x_x_x_x",VLOOKUP(C1928,rosie!B:J,8,FALSE))</f>
        <v>8_6_6_2023</v>
      </c>
    </row>
    <row r="1929" spans="1:18" x14ac:dyDescent="0.2">
      <c r="A1929" t="s">
        <v>253</v>
      </c>
      <c r="C1929">
        <f t="shared" si="134"/>
        <v>511</v>
      </c>
      <c r="D1929" t="str">
        <f t="shared" si="135"/>
        <v>511 (1)</v>
      </c>
      <c r="E1929">
        <v>4.8710000000000004</v>
      </c>
      <c r="F1929">
        <f t="shared" si="132"/>
        <v>4.87</v>
      </c>
      <c r="G1929">
        <f>IFERROR(VLOOKUP(F1929,'rt.comb'!$A:$B,2,FALSE),F1929)</f>
        <v>4.87</v>
      </c>
      <c r="H1929" t="str">
        <f>IFERROR(VLOOKUP(G1929,compounds!$A:$D,4,FALSE),"")</f>
        <v/>
      </c>
      <c r="I1929">
        <v>14705408</v>
      </c>
      <c r="J1929" s="4">
        <f t="shared" si="133"/>
        <v>55271009</v>
      </c>
      <c r="K1929" s="4">
        <f>VLOOKUP($C1929,rosie!$B$7:$D$380,2,FALSE)</f>
        <v>23.51</v>
      </c>
      <c r="L1929" s="4">
        <f>VLOOKUP(C1929,rosie!$B$7:$F$66,5,FALSE)</f>
        <v>5.35</v>
      </c>
      <c r="M1929" s="4">
        <f>VLOOKUP($C1929,rosie!$B$7:$D$380,3,FALSE)</f>
        <v>1</v>
      </c>
      <c r="N1929" s="4" t="str">
        <f>VLOOKUP($C1929,rosie!$B$7:$E$380,4,FALSE)</f>
        <v>f</v>
      </c>
      <c r="O1929" s="4">
        <f t="shared" si="136"/>
        <v>0.16975333508823659</v>
      </c>
      <c r="P1929" s="4">
        <f>VLOOKUP(A1929,RESULTS!$A:$M,13,FALSE)</f>
        <v>2</v>
      </c>
      <c r="Q1929" s="4">
        <v>2</v>
      </c>
      <c r="R1929" s="4" t="str">
        <f>IF(VLOOKUP(C1929,rosie!B:J,8,FALSE)=0,"x_x_x_x",VLOOKUP(C1929,rosie!B:J,8,FALSE))</f>
        <v>8_6_6_2023</v>
      </c>
    </row>
    <row r="1930" spans="1:18" x14ac:dyDescent="0.2">
      <c r="A1930" t="s">
        <v>253</v>
      </c>
      <c r="C1930">
        <f t="shared" si="134"/>
        <v>511</v>
      </c>
      <c r="D1930" t="str">
        <f t="shared" si="135"/>
        <v>511 (1)</v>
      </c>
      <c r="E1930">
        <v>5.4210000000000003</v>
      </c>
      <c r="F1930">
        <f t="shared" si="132"/>
        <v>5.42</v>
      </c>
      <c r="G1930">
        <f>IFERROR(VLOOKUP(F1930,'rt.comb'!$A:$B,2,FALSE),F1930)</f>
        <v>5.43</v>
      </c>
      <c r="H1930" t="str">
        <f>IFERROR(VLOOKUP(G1930,compounds!$A:$D,4,FALSE),"")</f>
        <v>hydroxymethylpentanone</v>
      </c>
      <c r="I1930">
        <v>111973991</v>
      </c>
      <c r="J1930" s="4">
        <f t="shared" si="133"/>
        <v>55271009</v>
      </c>
      <c r="K1930" s="4">
        <f>VLOOKUP($C1930,rosie!$B$7:$D$380,2,FALSE)</f>
        <v>23.51</v>
      </c>
      <c r="L1930" s="4">
        <f>VLOOKUP(C1930,rosie!$B$7:$F$66,5,FALSE)</f>
        <v>5.35</v>
      </c>
      <c r="M1930" s="4">
        <f>VLOOKUP($C1930,rosie!$B$7:$D$380,3,FALSE)</f>
        <v>1</v>
      </c>
      <c r="N1930" s="4" t="str">
        <f>VLOOKUP($C1930,rosie!$B$7:$E$380,4,FALSE)</f>
        <v>f</v>
      </c>
      <c r="O1930" s="4">
        <f t="shared" si="136"/>
        <v>1.292582865799452</v>
      </c>
      <c r="P1930" s="4">
        <f>VLOOKUP(A1930,RESULTS!$A:$M,13,FALSE)</f>
        <v>2</v>
      </c>
      <c r="Q1930" s="4">
        <v>2</v>
      </c>
      <c r="R1930" s="4" t="str">
        <f>IF(VLOOKUP(C1930,rosie!B:J,8,FALSE)=0,"x_x_x_x",VLOOKUP(C1930,rosie!B:J,8,FALSE))</f>
        <v>8_6_6_2023</v>
      </c>
    </row>
    <row r="1931" spans="1:18" x14ac:dyDescent="0.2">
      <c r="A1931" t="s">
        <v>253</v>
      </c>
      <c r="C1931">
        <f t="shared" si="134"/>
        <v>511</v>
      </c>
      <c r="D1931" t="str">
        <f t="shared" si="135"/>
        <v>511 (1)</v>
      </c>
      <c r="E1931">
        <v>5.7569999999999997</v>
      </c>
      <c r="F1931">
        <f t="shared" si="132"/>
        <v>5.76</v>
      </c>
      <c r="G1931">
        <f>IFERROR(VLOOKUP(F1931,'rt.comb'!$A:$B,2,FALSE),F1931)</f>
        <v>5.76</v>
      </c>
      <c r="H1931" t="str">
        <f>IFERROR(VLOOKUP(G1931,compounds!$A:$D,4,FALSE),"")</f>
        <v>zhexenol</v>
      </c>
      <c r="I1931">
        <v>48315078</v>
      </c>
      <c r="J1931" s="4">
        <f t="shared" si="133"/>
        <v>55271009</v>
      </c>
      <c r="K1931" s="4">
        <f>VLOOKUP($C1931,rosie!$B$7:$D$380,2,FALSE)</f>
        <v>23.51</v>
      </c>
      <c r="L1931" s="4">
        <f>VLOOKUP(C1931,rosie!$B$7:$F$66,5,FALSE)</f>
        <v>5.35</v>
      </c>
      <c r="M1931" s="4">
        <f>VLOOKUP($C1931,rosie!$B$7:$D$380,3,FALSE)</f>
        <v>1</v>
      </c>
      <c r="N1931" s="4" t="str">
        <f>VLOOKUP($C1931,rosie!$B$7:$E$380,4,FALSE)</f>
        <v>f</v>
      </c>
      <c r="O1931" s="4">
        <f t="shared" si="136"/>
        <v>0.55772989267270157</v>
      </c>
      <c r="P1931" s="4">
        <f>VLOOKUP(A1931,RESULTS!$A:$M,13,FALSE)</f>
        <v>2</v>
      </c>
      <c r="Q1931" s="4">
        <v>2</v>
      </c>
      <c r="R1931" s="4" t="str">
        <f>IF(VLOOKUP(C1931,rosie!B:J,8,FALSE)=0,"x_x_x_x",VLOOKUP(C1931,rosie!B:J,8,FALSE))</f>
        <v>8_6_6_2023</v>
      </c>
    </row>
    <row r="1932" spans="1:18" x14ac:dyDescent="0.2">
      <c r="A1932" t="s">
        <v>253</v>
      </c>
      <c r="C1932">
        <f t="shared" si="134"/>
        <v>511</v>
      </c>
      <c r="D1932" t="str">
        <f t="shared" si="135"/>
        <v>511 (1)</v>
      </c>
      <c r="E1932">
        <v>6.1150000000000002</v>
      </c>
      <c r="F1932">
        <f t="shared" si="132"/>
        <v>6.12</v>
      </c>
      <c r="G1932">
        <f>IFERROR(VLOOKUP(F1932,'rt.comb'!$A:$B,2,FALSE),F1932)</f>
        <v>6.11</v>
      </c>
      <c r="H1932" t="str">
        <f>IFERROR(VLOOKUP(G1932,compounds!$A:$D,4,FALSE),"")</f>
        <v/>
      </c>
      <c r="I1932">
        <v>29573802</v>
      </c>
      <c r="J1932" s="4">
        <f t="shared" si="133"/>
        <v>55271009</v>
      </c>
      <c r="K1932" s="4">
        <f>VLOOKUP($C1932,rosie!$B$7:$D$380,2,FALSE)</f>
        <v>23.51</v>
      </c>
      <c r="L1932" s="4">
        <f>VLOOKUP(C1932,rosie!$B$7:$F$66,5,FALSE)</f>
        <v>5.35</v>
      </c>
      <c r="M1932" s="4">
        <f>VLOOKUP($C1932,rosie!$B$7:$D$380,3,FALSE)</f>
        <v>1</v>
      </c>
      <c r="N1932" s="4" t="str">
        <f>VLOOKUP($C1932,rosie!$B$7:$E$380,4,FALSE)</f>
        <v>f</v>
      </c>
      <c r="O1932" s="4">
        <f t="shared" si="136"/>
        <v>0.34138811522530765</v>
      </c>
      <c r="P1932" s="4">
        <f>VLOOKUP(A1932,RESULTS!$A:$M,13,FALSE)</f>
        <v>2</v>
      </c>
      <c r="Q1932" s="4">
        <v>2</v>
      </c>
      <c r="R1932" s="4" t="str">
        <f>IF(VLOOKUP(C1932,rosie!B:J,8,FALSE)=0,"x_x_x_x",VLOOKUP(C1932,rosie!B:J,8,FALSE))</f>
        <v>8_6_6_2023</v>
      </c>
    </row>
    <row r="1933" spans="1:18" x14ac:dyDescent="0.2">
      <c r="A1933" t="s">
        <v>253</v>
      </c>
      <c r="C1933">
        <f t="shared" si="134"/>
        <v>511</v>
      </c>
      <c r="D1933" t="str">
        <f t="shared" si="135"/>
        <v>511 (1)</v>
      </c>
      <c r="E1933">
        <v>6.875</v>
      </c>
      <c r="F1933">
        <f t="shared" si="132"/>
        <v>6.88</v>
      </c>
      <c r="G1933">
        <f>IFERROR(VLOOKUP(F1933,'rt.comb'!$A:$B,2,FALSE),F1933)</f>
        <v>6.88</v>
      </c>
      <c r="H1933" t="str">
        <f>IFERROR(VLOOKUP(G1933,compounds!$A:$D,4,FALSE),"")</f>
        <v/>
      </c>
      <c r="I1933">
        <v>100512408</v>
      </c>
      <c r="J1933" s="4">
        <f t="shared" si="133"/>
        <v>55271009</v>
      </c>
      <c r="K1933" s="4">
        <f>VLOOKUP($C1933,rosie!$B$7:$D$380,2,FALSE)</f>
        <v>23.51</v>
      </c>
      <c r="L1933" s="4">
        <f>VLOOKUP(C1933,rosie!$B$7:$F$66,5,FALSE)</f>
        <v>5.35</v>
      </c>
      <c r="M1933" s="4">
        <f>VLOOKUP($C1933,rosie!$B$7:$D$380,3,FALSE)</f>
        <v>1</v>
      </c>
      <c r="N1933" s="4" t="str">
        <f>VLOOKUP($C1933,rosie!$B$7:$E$380,4,FALSE)</f>
        <v>f</v>
      </c>
      <c r="O1933" s="4">
        <f t="shared" si="136"/>
        <v>1.1602749461796333</v>
      </c>
      <c r="P1933" s="4">
        <f>VLOOKUP(A1933,RESULTS!$A:$M,13,FALSE)</f>
        <v>2</v>
      </c>
      <c r="Q1933" s="4">
        <v>2</v>
      </c>
      <c r="R1933" s="4" t="str">
        <f>IF(VLOOKUP(C1933,rosie!B:J,8,FALSE)=0,"x_x_x_x",VLOOKUP(C1933,rosie!B:J,8,FALSE))</f>
        <v>8_6_6_2023</v>
      </c>
    </row>
    <row r="1934" spans="1:18" x14ac:dyDescent="0.2">
      <c r="A1934" t="s">
        <v>253</v>
      </c>
      <c r="C1934">
        <f t="shared" si="134"/>
        <v>511</v>
      </c>
      <c r="D1934" t="str">
        <f t="shared" si="135"/>
        <v>511 (1)</v>
      </c>
      <c r="E1934">
        <v>7.51</v>
      </c>
      <c r="F1934">
        <f t="shared" si="132"/>
        <v>7.51</v>
      </c>
      <c r="G1934">
        <f>IFERROR(VLOOKUP(F1934,'rt.comb'!$A:$B,2,FALSE),F1934)</f>
        <v>7.51</v>
      </c>
      <c r="H1934" t="str">
        <f>IFERROR(VLOOKUP(G1934,compounds!$A:$D,4,FALSE),"")</f>
        <v>cyclopentane</v>
      </c>
      <c r="I1934">
        <v>29545310</v>
      </c>
      <c r="J1934" s="4">
        <f t="shared" si="133"/>
        <v>55271009</v>
      </c>
      <c r="K1934" s="4">
        <f>VLOOKUP($C1934,rosie!$B$7:$D$380,2,FALSE)</f>
        <v>23.51</v>
      </c>
      <c r="L1934" s="4">
        <f>VLOOKUP(C1934,rosie!$B$7:$F$66,5,FALSE)</f>
        <v>5.35</v>
      </c>
      <c r="M1934" s="4">
        <f>VLOOKUP($C1934,rosie!$B$7:$D$380,3,FALSE)</f>
        <v>1</v>
      </c>
      <c r="N1934" s="4" t="str">
        <f>VLOOKUP($C1934,rosie!$B$7:$E$380,4,FALSE)</f>
        <v>f</v>
      </c>
      <c r="O1934" s="4">
        <f t="shared" si="136"/>
        <v>0.34105921499871522</v>
      </c>
      <c r="P1934" s="4">
        <f>VLOOKUP(A1934,RESULTS!$A:$M,13,FALSE)</f>
        <v>2</v>
      </c>
      <c r="Q1934" s="4">
        <v>2</v>
      </c>
      <c r="R1934" s="4" t="str">
        <f>IF(VLOOKUP(C1934,rosie!B:J,8,FALSE)=0,"x_x_x_x",VLOOKUP(C1934,rosie!B:J,8,FALSE))</f>
        <v>8_6_6_2023</v>
      </c>
    </row>
    <row r="1935" spans="1:18" x14ac:dyDescent="0.2">
      <c r="A1935" t="s">
        <v>253</v>
      </c>
      <c r="C1935">
        <f t="shared" si="134"/>
        <v>511</v>
      </c>
      <c r="D1935" t="str">
        <f t="shared" si="135"/>
        <v>511 (1)</v>
      </c>
      <c r="E1935">
        <v>7.8150000000000004</v>
      </c>
      <c r="F1935">
        <f t="shared" si="132"/>
        <v>7.82</v>
      </c>
      <c r="G1935">
        <f>IFERROR(VLOOKUP(F1935,'rt.comb'!$A:$B,2,FALSE),F1935)</f>
        <v>7.82</v>
      </c>
      <c r="H1935" t="str">
        <f>IFERROR(VLOOKUP(G1935,compounds!$A:$D,4,FALSE),"")</f>
        <v/>
      </c>
      <c r="I1935">
        <v>243716552</v>
      </c>
      <c r="J1935" s="4">
        <f t="shared" si="133"/>
        <v>55271009</v>
      </c>
      <c r="K1935" s="4">
        <f>VLOOKUP($C1935,rosie!$B$7:$D$380,2,FALSE)</f>
        <v>23.51</v>
      </c>
      <c r="L1935" s="4">
        <f>VLOOKUP(C1935,rosie!$B$7:$F$66,5,FALSE)</f>
        <v>5.35</v>
      </c>
      <c r="M1935" s="4">
        <f>VLOOKUP($C1935,rosie!$B$7:$D$380,3,FALSE)</f>
        <v>1</v>
      </c>
      <c r="N1935" s="4" t="str">
        <f>VLOOKUP($C1935,rosie!$B$7:$E$380,4,FALSE)</f>
        <v>f</v>
      </c>
      <c r="O1935" s="4">
        <f t="shared" si="136"/>
        <v>2.8133661791774589</v>
      </c>
      <c r="P1935" s="4">
        <f>VLOOKUP(A1935,RESULTS!$A:$M,13,FALSE)</f>
        <v>2</v>
      </c>
      <c r="Q1935" s="4">
        <v>2</v>
      </c>
      <c r="R1935" s="4" t="str">
        <f>IF(VLOOKUP(C1935,rosie!B:J,8,FALSE)=0,"x_x_x_x",VLOOKUP(C1935,rosie!B:J,8,FALSE))</f>
        <v>8_6_6_2023</v>
      </c>
    </row>
    <row r="1936" spans="1:18" x14ac:dyDescent="0.2">
      <c r="A1936" t="s">
        <v>253</v>
      </c>
      <c r="C1936">
        <f t="shared" si="134"/>
        <v>511</v>
      </c>
      <c r="D1936" t="str">
        <f t="shared" si="135"/>
        <v>511 (1)</v>
      </c>
      <c r="E1936">
        <v>8.0050000000000008</v>
      </c>
      <c r="F1936">
        <f t="shared" si="132"/>
        <v>8.01</v>
      </c>
      <c r="G1936">
        <f>IFERROR(VLOOKUP(F1936,'rt.comb'!$A:$B,2,FALSE),F1936)</f>
        <v>8.01</v>
      </c>
      <c r="H1936" t="str">
        <f>IFERROR(VLOOKUP(G1936,compounds!$A:$D,4,FALSE),"")</f>
        <v>apinene</v>
      </c>
      <c r="I1936">
        <v>366492420</v>
      </c>
      <c r="J1936" s="4">
        <f t="shared" si="133"/>
        <v>55271009</v>
      </c>
      <c r="K1936" s="4">
        <f>VLOOKUP($C1936,rosie!$B$7:$D$380,2,FALSE)</f>
        <v>23.51</v>
      </c>
      <c r="L1936" s="4">
        <f>VLOOKUP(C1936,rosie!$B$7:$F$66,5,FALSE)</f>
        <v>5.35</v>
      </c>
      <c r="M1936" s="4">
        <f>VLOOKUP($C1936,rosie!$B$7:$D$380,3,FALSE)</f>
        <v>1</v>
      </c>
      <c r="N1936" s="4" t="str">
        <f>VLOOKUP($C1936,rosie!$B$7:$E$380,4,FALSE)</f>
        <v>f</v>
      </c>
      <c r="O1936" s="4">
        <f t="shared" si="136"/>
        <v>4.2306415829848953</v>
      </c>
      <c r="P1936" s="4">
        <f>VLOOKUP(A1936,RESULTS!$A:$M,13,FALSE)</f>
        <v>2</v>
      </c>
      <c r="Q1936" s="4">
        <v>2</v>
      </c>
      <c r="R1936" s="4" t="str">
        <f>IF(VLOOKUP(C1936,rosie!B:J,8,FALSE)=0,"x_x_x_x",VLOOKUP(C1936,rosie!B:J,8,FALSE))</f>
        <v>8_6_6_2023</v>
      </c>
    </row>
    <row r="1937" spans="1:18" x14ac:dyDescent="0.2">
      <c r="A1937" t="s">
        <v>253</v>
      </c>
      <c r="C1937">
        <f t="shared" si="134"/>
        <v>511</v>
      </c>
      <c r="D1937" t="str">
        <f t="shared" si="135"/>
        <v>511 (1)</v>
      </c>
      <c r="E1937">
        <v>8.4689999999999994</v>
      </c>
      <c r="F1937">
        <f t="shared" si="132"/>
        <v>8.4700000000000006</v>
      </c>
      <c r="G1937">
        <f>IFERROR(VLOOKUP(F1937,'rt.comb'!$A:$B,2,FALSE),F1937)</f>
        <v>8.4700000000000006</v>
      </c>
      <c r="H1937" t="str">
        <f>IFERROR(VLOOKUP(G1937,compounds!$A:$D,4,FALSE),"")</f>
        <v/>
      </c>
      <c r="I1937">
        <v>35871094</v>
      </c>
      <c r="J1937" s="4">
        <f t="shared" si="133"/>
        <v>55271009</v>
      </c>
      <c r="K1937" s="4">
        <f>VLOOKUP($C1937,rosie!$B$7:$D$380,2,FALSE)</f>
        <v>23.51</v>
      </c>
      <c r="L1937" s="4">
        <f>VLOOKUP(C1937,rosie!$B$7:$F$66,5,FALSE)</f>
        <v>5.35</v>
      </c>
      <c r="M1937" s="4">
        <f>VLOOKUP($C1937,rosie!$B$7:$D$380,3,FALSE)</f>
        <v>1</v>
      </c>
      <c r="N1937" s="4" t="str">
        <f>VLOOKUP($C1937,rosie!$B$7:$E$380,4,FALSE)</f>
        <v>f</v>
      </c>
      <c r="O1937" s="4">
        <f t="shared" si="136"/>
        <v>0.41408152971774959</v>
      </c>
      <c r="P1937" s="4">
        <f>VLOOKUP(A1937,RESULTS!$A:$M,13,FALSE)</f>
        <v>2</v>
      </c>
      <c r="Q1937" s="4">
        <v>2</v>
      </c>
      <c r="R1937" s="4" t="str">
        <f>IF(VLOOKUP(C1937,rosie!B:J,8,FALSE)=0,"x_x_x_x",VLOOKUP(C1937,rosie!B:J,8,FALSE))</f>
        <v>8_6_6_2023</v>
      </c>
    </row>
    <row r="1938" spans="1:18" x14ac:dyDescent="0.2">
      <c r="A1938" t="s">
        <v>253</v>
      </c>
      <c r="C1938">
        <f t="shared" si="134"/>
        <v>511</v>
      </c>
      <c r="D1938" t="str">
        <f t="shared" si="135"/>
        <v>511 (1)</v>
      </c>
      <c r="E1938">
        <v>8.9149999999999991</v>
      </c>
      <c r="F1938">
        <f t="shared" si="132"/>
        <v>8.92</v>
      </c>
      <c r="G1938">
        <f>IFERROR(VLOOKUP(F1938,'rt.comb'!$A:$B,2,FALSE),F1938)</f>
        <v>8.92</v>
      </c>
      <c r="H1938" t="str">
        <f>IFERROR(VLOOKUP(G1938,compounds!$A:$D,4,FALSE),"")</f>
        <v/>
      </c>
      <c r="I1938">
        <v>31765393</v>
      </c>
      <c r="J1938" s="4">
        <f t="shared" si="133"/>
        <v>55271009</v>
      </c>
      <c r="K1938" s="4">
        <f>VLOOKUP($C1938,rosie!$B$7:$D$380,2,FALSE)</f>
        <v>23.51</v>
      </c>
      <c r="L1938" s="4">
        <f>VLOOKUP(C1938,rosie!$B$7:$F$66,5,FALSE)</f>
        <v>5.35</v>
      </c>
      <c r="M1938" s="4">
        <f>VLOOKUP($C1938,rosie!$B$7:$D$380,3,FALSE)</f>
        <v>1</v>
      </c>
      <c r="N1938" s="4" t="str">
        <f>VLOOKUP($C1938,rosie!$B$7:$E$380,4,FALSE)</f>
        <v>f</v>
      </c>
      <c r="O1938" s="4">
        <f t="shared" si="136"/>
        <v>0.36668696320010463</v>
      </c>
      <c r="P1938" s="4">
        <f>VLOOKUP(A1938,RESULTS!$A:$M,13,FALSE)</f>
        <v>2</v>
      </c>
      <c r="Q1938" s="4">
        <v>2</v>
      </c>
      <c r="R1938" s="4" t="str">
        <f>IF(VLOOKUP(C1938,rosie!B:J,8,FALSE)=0,"x_x_x_x",VLOOKUP(C1938,rosie!B:J,8,FALSE))</f>
        <v>8_6_6_2023</v>
      </c>
    </row>
    <row r="1939" spans="1:18" x14ac:dyDescent="0.2">
      <c r="A1939" t="s">
        <v>253</v>
      </c>
      <c r="C1939">
        <f t="shared" si="134"/>
        <v>511</v>
      </c>
      <c r="D1939" t="str">
        <f t="shared" si="135"/>
        <v>511 (1)</v>
      </c>
      <c r="E1939">
        <v>9.0549999999999997</v>
      </c>
      <c r="F1939">
        <f t="shared" si="132"/>
        <v>9.06</v>
      </c>
      <c r="G1939">
        <f>IFERROR(VLOOKUP(F1939,'rt.comb'!$A:$B,2,FALSE),F1939)</f>
        <v>9.06</v>
      </c>
      <c r="H1939" t="str">
        <f>IFERROR(VLOOKUP(G1939,compounds!$A:$D,4,FALSE),"")</f>
        <v/>
      </c>
      <c r="I1939">
        <v>73504108</v>
      </c>
      <c r="J1939" s="4">
        <f t="shared" si="133"/>
        <v>55271009</v>
      </c>
      <c r="K1939" s="4">
        <f>VLOOKUP($C1939,rosie!$B$7:$D$380,2,FALSE)</f>
        <v>23.51</v>
      </c>
      <c r="L1939" s="4">
        <f>VLOOKUP(C1939,rosie!$B$7:$F$66,5,FALSE)</f>
        <v>5.35</v>
      </c>
      <c r="M1939" s="4">
        <f>VLOOKUP($C1939,rosie!$B$7:$D$380,3,FALSE)</f>
        <v>1</v>
      </c>
      <c r="N1939" s="4" t="str">
        <f>VLOOKUP($C1939,rosie!$B$7:$E$380,4,FALSE)</f>
        <v>f</v>
      </c>
      <c r="O1939" s="4">
        <f t="shared" si="136"/>
        <v>0.84850195762578839</v>
      </c>
      <c r="P1939" s="4">
        <f>VLOOKUP(A1939,RESULTS!$A:$M,13,FALSE)</f>
        <v>2</v>
      </c>
      <c r="Q1939" s="4">
        <v>2</v>
      </c>
      <c r="R1939" s="4" t="str">
        <f>IF(VLOOKUP(C1939,rosie!B:J,8,FALSE)=0,"x_x_x_x",VLOOKUP(C1939,rosie!B:J,8,FALSE))</f>
        <v>8_6_6_2023</v>
      </c>
    </row>
    <row r="1940" spans="1:18" x14ac:dyDescent="0.2">
      <c r="A1940" t="s">
        <v>253</v>
      </c>
      <c r="C1940">
        <f t="shared" si="134"/>
        <v>511</v>
      </c>
      <c r="D1940" t="str">
        <f t="shared" si="135"/>
        <v>511 (1)</v>
      </c>
      <c r="E1940">
        <v>9.3059999999999992</v>
      </c>
      <c r="F1940">
        <f t="shared" si="132"/>
        <v>9.31</v>
      </c>
      <c r="G1940">
        <f>IFERROR(VLOOKUP(F1940,'rt.comb'!$A:$B,2,FALSE),F1940)</f>
        <v>9.31</v>
      </c>
      <c r="H1940" t="str">
        <f>IFERROR(VLOOKUP(G1940,compounds!$A:$D,4,FALSE),"")</f>
        <v/>
      </c>
      <c r="I1940">
        <v>200664694</v>
      </c>
      <c r="J1940" s="4">
        <f t="shared" si="133"/>
        <v>55271009</v>
      </c>
      <c r="K1940" s="4">
        <f>VLOOKUP($C1940,rosie!$B$7:$D$380,2,FALSE)</f>
        <v>23.51</v>
      </c>
      <c r="L1940" s="4">
        <f>VLOOKUP(C1940,rosie!$B$7:$F$66,5,FALSE)</f>
        <v>5.35</v>
      </c>
      <c r="M1940" s="4">
        <f>VLOOKUP($C1940,rosie!$B$7:$D$380,3,FALSE)</f>
        <v>1</v>
      </c>
      <c r="N1940" s="4" t="str">
        <f>VLOOKUP($C1940,rosie!$B$7:$E$380,4,FALSE)</f>
        <v>f</v>
      </c>
      <c r="O1940" s="4">
        <f t="shared" si="136"/>
        <v>2.316392788351092</v>
      </c>
      <c r="P1940" s="4">
        <f>VLOOKUP(A1940,RESULTS!$A:$M,13,FALSE)</f>
        <v>2</v>
      </c>
      <c r="Q1940" s="4">
        <v>2</v>
      </c>
      <c r="R1940" s="4" t="str">
        <f>IF(VLOOKUP(C1940,rosie!B:J,8,FALSE)=0,"x_x_x_x",VLOOKUP(C1940,rosie!B:J,8,FALSE))</f>
        <v>8_6_6_2023</v>
      </c>
    </row>
    <row r="1941" spans="1:18" x14ac:dyDescent="0.2">
      <c r="A1941" t="s">
        <v>253</v>
      </c>
      <c r="C1941">
        <f t="shared" si="134"/>
        <v>511</v>
      </c>
      <c r="D1941" t="str">
        <f t="shared" si="135"/>
        <v>511 (1)</v>
      </c>
      <c r="E1941">
        <v>9.3689999999999998</v>
      </c>
      <c r="F1941">
        <f t="shared" ref="F1941:F2004" si="137">ROUND(E1941,2)</f>
        <v>9.3699999999999992</v>
      </c>
      <c r="G1941">
        <f>IFERROR(VLOOKUP(F1941,'rt.comb'!$A:$B,2,FALSE),F1941)</f>
        <v>9.3699999999999992</v>
      </c>
      <c r="H1941" t="str">
        <f>IFERROR(VLOOKUP(G1941,compounds!$A:$D,4,FALSE),"")</f>
        <v/>
      </c>
      <c r="I1941">
        <v>226257909</v>
      </c>
      <c r="J1941" s="4">
        <f t="shared" si="133"/>
        <v>55271009</v>
      </c>
      <c r="K1941" s="4">
        <f>VLOOKUP($C1941,rosie!$B$7:$D$380,2,FALSE)</f>
        <v>23.51</v>
      </c>
      <c r="L1941" s="4">
        <f>VLOOKUP(C1941,rosie!$B$7:$F$66,5,FALSE)</f>
        <v>5.35</v>
      </c>
      <c r="M1941" s="4">
        <f>VLOOKUP($C1941,rosie!$B$7:$D$380,3,FALSE)</f>
        <v>1</v>
      </c>
      <c r="N1941" s="4" t="str">
        <f>VLOOKUP($C1941,rosie!$B$7:$E$380,4,FALSE)</f>
        <v>f</v>
      </c>
      <c r="O1941" s="4">
        <f t="shared" si="136"/>
        <v>2.6118306029210978</v>
      </c>
      <c r="P1941" s="4">
        <f>VLOOKUP(A1941,RESULTS!$A:$M,13,FALSE)</f>
        <v>2</v>
      </c>
      <c r="Q1941" s="4">
        <v>2</v>
      </c>
      <c r="R1941" s="4" t="str">
        <f>IF(VLOOKUP(C1941,rosie!B:J,8,FALSE)=0,"x_x_x_x",VLOOKUP(C1941,rosie!B:J,8,FALSE))</f>
        <v>8_6_6_2023</v>
      </c>
    </row>
    <row r="1942" spans="1:18" x14ac:dyDescent="0.2">
      <c r="A1942" t="s">
        <v>253</v>
      </c>
      <c r="C1942">
        <f t="shared" si="134"/>
        <v>511</v>
      </c>
      <c r="D1942" t="str">
        <f t="shared" si="135"/>
        <v>511 (1)</v>
      </c>
      <c r="E1942">
        <v>9.9469999999999992</v>
      </c>
      <c r="F1942">
        <f t="shared" si="137"/>
        <v>9.9499999999999993</v>
      </c>
      <c r="G1942">
        <f>IFERROR(VLOOKUP(F1942,'rt.comb'!$A:$B,2,FALSE),F1942)</f>
        <v>9.9499999999999993</v>
      </c>
      <c r="H1942" t="str">
        <f>IFERROR(VLOOKUP(G1942,compounds!$A:$D,4,FALSE),"")</f>
        <v/>
      </c>
      <c r="I1942">
        <v>4289523000</v>
      </c>
      <c r="J1942" s="4">
        <f t="shared" si="133"/>
        <v>55271009</v>
      </c>
      <c r="K1942" s="4">
        <f>VLOOKUP($C1942,rosie!$B$7:$D$380,2,FALSE)</f>
        <v>23.51</v>
      </c>
      <c r="L1942" s="4">
        <f>VLOOKUP(C1942,rosie!$B$7:$F$66,5,FALSE)</f>
        <v>5.35</v>
      </c>
      <c r="M1942" s="4">
        <f>VLOOKUP($C1942,rosie!$B$7:$D$380,3,FALSE)</f>
        <v>1</v>
      </c>
      <c r="N1942" s="4" t="str">
        <f>VLOOKUP($C1942,rosie!$B$7:$E$380,4,FALSE)</f>
        <v>f</v>
      </c>
      <c r="O1942" s="4">
        <f t="shared" si="136"/>
        <v>49.516533998084093</v>
      </c>
      <c r="P1942" s="4">
        <f>VLOOKUP(A1942,RESULTS!$A:$M,13,FALSE)</f>
        <v>2</v>
      </c>
      <c r="Q1942" s="4">
        <v>2</v>
      </c>
      <c r="R1942" s="4" t="str">
        <f>IF(VLOOKUP(C1942,rosie!B:J,8,FALSE)=0,"x_x_x_x",VLOOKUP(C1942,rosie!B:J,8,FALSE))</f>
        <v>8_6_6_2023</v>
      </c>
    </row>
    <row r="1943" spans="1:18" x14ac:dyDescent="0.2">
      <c r="A1943" t="s">
        <v>253</v>
      </c>
      <c r="C1943">
        <f t="shared" si="134"/>
        <v>511</v>
      </c>
      <c r="D1943" t="str">
        <f t="shared" si="135"/>
        <v>511 (1)</v>
      </c>
      <c r="E1943">
        <v>10.388999999999999</v>
      </c>
      <c r="F1943">
        <f t="shared" si="137"/>
        <v>10.39</v>
      </c>
      <c r="G1943">
        <f>IFERROR(VLOOKUP(F1943,'rt.comb'!$A:$B,2,FALSE),F1943)</f>
        <v>10.39</v>
      </c>
      <c r="H1943" t="str">
        <f>IFERROR(VLOOKUP(G1943,compounds!$A:$D,4,FALSE),"")</f>
        <v/>
      </c>
      <c r="I1943">
        <v>607166549</v>
      </c>
      <c r="J1943" s="4">
        <f t="shared" si="133"/>
        <v>55271009</v>
      </c>
      <c r="K1943" s="4">
        <f>VLOOKUP($C1943,rosie!$B$7:$D$380,2,FALSE)</f>
        <v>23.51</v>
      </c>
      <c r="L1943" s="4">
        <f>VLOOKUP(C1943,rosie!$B$7:$F$66,5,FALSE)</f>
        <v>5.35</v>
      </c>
      <c r="M1943" s="4">
        <f>VLOOKUP($C1943,rosie!$B$7:$D$380,3,FALSE)</f>
        <v>1</v>
      </c>
      <c r="N1943" s="4" t="str">
        <f>VLOOKUP($C1943,rosie!$B$7:$E$380,4,FALSE)</f>
        <v>f</v>
      </c>
      <c r="O1943" s="4">
        <f t="shared" si="136"/>
        <v>7.0088872506471915</v>
      </c>
      <c r="P1943" s="4">
        <f>VLOOKUP(A1943,RESULTS!$A:$M,13,FALSE)</f>
        <v>2</v>
      </c>
      <c r="Q1943" s="4">
        <v>2</v>
      </c>
      <c r="R1943" s="4" t="str">
        <f>IF(VLOOKUP(C1943,rosie!B:J,8,FALSE)=0,"x_x_x_x",VLOOKUP(C1943,rosie!B:J,8,FALSE))</f>
        <v>8_6_6_2023</v>
      </c>
    </row>
    <row r="1944" spans="1:18" x14ac:dyDescent="0.2">
      <c r="A1944" t="s">
        <v>253</v>
      </c>
      <c r="C1944">
        <f t="shared" si="134"/>
        <v>511</v>
      </c>
      <c r="D1944" t="str">
        <f t="shared" si="135"/>
        <v>511 (1)</v>
      </c>
      <c r="E1944">
        <v>10.76</v>
      </c>
      <c r="F1944">
        <f t="shared" si="137"/>
        <v>10.76</v>
      </c>
      <c r="G1944">
        <f>IFERROR(VLOOKUP(F1944,'rt.comb'!$A:$B,2,FALSE),F1944)</f>
        <v>10.76</v>
      </c>
      <c r="H1944" t="str">
        <f>IFERROR(VLOOKUP(G1944,compounds!$A:$D,4,FALSE),"")</f>
        <v/>
      </c>
      <c r="I1944">
        <v>101579101</v>
      </c>
      <c r="J1944" s="4">
        <f t="shared" si="133"/>
        <v>55271009</v>
      </c>
      <c r="K1944" s="4">
        <f>VLOOKUP($C1944,rosie!$B$7:$D$380,2,FALSE)</f>
        <v>23.51</v>
      </c>
      <c r="L1944" s="4">
        <f>VLOOKUP(C1944,rosie!$B$7:$F$66,5,FALSE)</f>
        <v>5.35</v>
      </c>
      <c r="M1944" s="4">
        <f>VLOOKUP($C1944,rosie!$B$7:$D$380,3,FALSE)</f>
        <v>1</v>
      </c>
      <c r="N1944" s="4" t="str">
        <f>VLOOKUP($C1944,rosie!$B$7:$E$380,4,FALSE)</f>
        <v>f</v>
      </c>
      <c r="O1944" s="4">
        <f t="shared" si="136"/>
        <v>1.1725884225731669</v>
      </c>
      <c r="P1944" s="4">
        <f>VLOOKUP(A1944,RESULTS!$A:$M,13,FALSE)</f>
        <v>2</v>
      </c>
      <c r="Q1944" s="4">
        <v>2</v>
      </c>
      <c r="R1944" s="4" t="str">
        <f>IF(VLOOKUP(C1944,rosie!B:J,8,FALSE)=0,"x_x_x_x",VLOOKUP(C1944,rosie!B:J,8,FALSE))</f>
        <v>8_6_6_2023</v>
      </c>
    </row>
    <row r="1945" spans="1:18" x14ac:dyDescent="0.2">
      <c r="A1945" t="s">
        <v>253</v>
      </c>
      <c r="C1945">
        <f t="shared" si="134"/>
        <v>511</v>
      </c>
      <c r="D1945" t="str">
        <f t="shared" si="135"/>
        <v>511 (1)</v>
      </c>
      <c r="E1945">
        <v>11.259</v>
      </c>
      <c r="F1945">
        <f t="shared" si="137"/>
        <v>11.26</v>
      </c>
      <c r="G1945">
        <f>IFERROR(VLOOKUP(F1945,'rt.comb'!$A:$B,2,FALSE),F1945)</f>
        <v>11.26</v>
      </c>
      <c r="H1945" t="str">
        <f>IFERROR(VLOOKUP(G1945,compounds!$A:$D,4,FALSE),"")</f>
        <v/>
      </c>
      <c r="I1945">
        <v>11645859548</v>
      </c>
      <c r="J1945" s="4">
        <f t="shared" si="133"/>
        <v>55271009</v>
      </c>
      <c r="K1945" s="4">
        <f>VLOOKUP($C1945,rosie!$B$7:$D$380,2,FALSE)</f>
        <v>23.51</v>
      </c>
      <c r="L1945" s="4">
        <f>VLOOKUP(C1945,rosie!$B$7:$F$66,5,FALSE)</f>
        <v>5.35</v>
      </c>
      <c r="M1945" s="4">
        <f>VLOOKUP($C1945,rosie!$B$7:$D$380,3,FALSE)</f>
        <v>1</v>
      </c>
      <c r="N1945" s="4" t="str">
        <f>VLOOKUP($C1945,rosie!$B$7:$E$380,4,FALSE)</f>
        <v>f</v>
      </c>
      <c r="O1945" s="4">
        <f t="shared" si="136"/>
        <v>134.43513422015786</v>
      </c>
      <c r="P1945" s="4">
        <f>VLOOKUP(A1945,RESULTS!$A:$M,13,FALSE)</f>
        <v>2</v>
      </c>
      <c r="Q1945" s="4">
        <v>2</v>
      </c>
      <c r="R1945" s="4" t="str">
        <f>IF(VLOOKUP(C1945,rosie!B:J,8,FALSE)=0,"x_x_x_x",VLOOKUP(C1945,rosie!B:J,8,FALSE))</f>
        <v>8_6_6_2023</v>
      </c>
    </row>
    <row r="1946" spans="1:18" x14ac:dyDescent="0.2">
      <c r="A1946" t="s">
        <v>253</v>
      </c>
      <c r="C1946">
        <f t="shared" si="134"/>
        <v>511</v>
      </c>
      <c r="D1946" t="str">
        <f t="shared" si="135"/>
        <v>511 (1)</v>
      </c>
      <c r="E1946">
        <v>11.446</v>
      </c>
      <c r="F1946">
        <f t="shared" si="137"/>
        <v>11.45</v>
      </c>
      <c r="G1946">
        <f>IFERROR(VLOOKUP(F1946,'rt.comb'!$A:$B,2,FALSE),F1946)</f>
        <v>11.45</v>
      </c>
      <c r="H1946" t="str">
        <f>IFERROR(VLOOKUP(G1946,compounds!$A:$D,4,FALSE),"")</f>
        <v/>
      </c>
      <c r="I1946">
        <v>403328166</v>
      </c>
      <c r="J1946" s="4">
        <f t="shared" si="133"/>
        <v>55271009</v>
      </c>
      <c r="K1946" s="4">
        <f>VLOOKUP($C1946,rosie!$B$7:$D$380,2,FALSE)</f>
        <v>23.51</v>
      </c>
      <c r="L1946" s="4">
        <f>VLOOKUP(C1946,rosie!$B$7:$F$66,5,FALSE)</f>
        <v>5.35</v>
      </c>
      <c r="M1946" s="4">
        <f>VLOOKUP($C1946,rosie!$B$7:$D$380,3,FALSE)</f>
        <v>1</v>
      </c>
      <c r="N1946" s="4" t="str">
        <f>VLOOKUP($C1946,rosie!$B$7:$E$380,4,FALSE)</f>
        <v>f</v>
      </c>
      <c r="O1946" s="4">
        <f t="shared" si="136"/>
        <v>4.6558586686967072</v>
      </c>
      <c r="P1946" s="4">
        <f>VLOOKUP(A1946,RESULTS!$A:$M,13,FALSE)</f>
        <v>2</v>
      </c>
      <c r="Q1946" s="4">
        <v>2</v>
      </c>
      <c r="R1946" s="4" t="str">
        <f>IF(VLOOKUP(C1946,rosie!B:J,8,FALSE)=0,"x_x_x_x",VLOOKUP(C1946,rosie!B:J,8,FALSE))</f>
        <v>8_6_6_2023</v>
      </c>
    </row>
    <row r="1947" spans="1:18" x14ac:dyDescent="0.2">
      <c r="A1947" t="s">
        <v>253</v>
      </c>
      <c r="C1947">
        <f t="shared" si="134"/>
        <v>511</v>
      </c>
      <c r="D1947" t="str">
        <f t="shared" si="135"/>
        <v>511 (1)</v>
      </c>
      <c r="E1947">
        <v>11.786</v>
      </c>
      <c r="F1947">
        <f t="shared" si="137"/>
        <v>11.79</v>
      </c>
      <c r="G1947">
        <f>IFERROR(VLOOKUP(F1947,'rt.comb'!$A:$B,2,FALSE),F1947)</f>
        <v>11.76</v>
      </c>
      <c r="H1947" t="str">
        <f>IFERROR(VLOOKUP(G1947,compounds!$A:$D,4,FALSE),"")</f>
        <v>bocimene</v>
      </c>
      <c r="I1947">
        <v>2624872246</v>
      </c>
      <c r="J1947" s="4">
        <f t="shared" si="133"/>
        <v>55271009</v>
      </c>
      <c r="K1947" s="4">
        <f>VLOOKUP($C1947,rosie!$B$7:$D$380,2,FALSE)</f>
        <v>23.51</v>
      </c>
      <c r="L1947" s="4">
        <f>VLOOKUP(C1947,rosie!$B$7:$F$66,5,FALSE)</f>
        <v>5.35</v>
      </c>
      <c r="M1947" s="4">
        <f>VLOOKUP($C1947,rosie!$B$7:$D$380,3,FALSE)</f>
        <v>1</v>
      </c>
      <c r="N1947" s="4" t="str">
        <f>VLOOKUP($C1947,rosie!$B$7:$E$380,4,FALSE)</f>
        <v>f</v>
      </c>
      <c r="O1947" s="4">
        <f t="shared" si="136"/>
        <v>30.300472991912237</v>
      </c>
      <c r="P1947" s="4">
        <f>VLOOKUP(A1947,RESULTS!$A:$M,13,FALSE)</f>
        <v>2</v>
      </c>
      <c r="Q1947" s="4">
        <v>2</v>
      </c>
      <c r="R1947" s="4" t="str">
        <f>IF(VLOOKUP(C1947,rosie!B:J,8,FALSE)=0,"x_x_x_x",VLOOKUP(C1947,rosie!B:J,8,FALSE))</f>
        <v>8_6_6_2023</v>
      </c>
    </row>
    <row r="1948" spans="1:18" x14ac:dyDescent="0.2">
      <c r="A1948" t="s">
        <v>253</v>
      </c>
      <c r="C1948">
        <f t="shared" si="134"/>
        <v>511</v>
      </c>
      <c r="D1948" t="str">
        <f t="shared" si="135"/>
        <v>511 (1)</v>
      </c>
      <c r="E1948">
        <v>12.073</v>
      </c>
      <c r="F1948">
        <f t="shared" si="137"/>
        <v>12.07</v>
      </c>
      <c r="G1948">
        <f>IFERROR(VLOOKUP(F1948,'rt.comb'!$A:$B,2,FALSE),F1948)</f>
        <v>12.07</v>
      </c>
      <c r="H1948" t="str">
        <f>IFERROR(VLOOKUP(G1948,compounds!$A:$D,4,FALSE),"")</f>
        <v/>
      </c>
      <c r="I1948">
        <v>91866346</v>
      </c>
      <c r="J1948" s="4">
        <f t="shared" si="133"/>
        <v>55271009</v>
      </c>
      <c r="K1948" s="4">
        <f>VLOOKUP($C1948,rosie!$B$7:$D$380,2,FALSE)</f>
        <v>23.51</v>
      </c>
      <c r="L1948" s="4">
        <f>VLOOKUP(C1948,rosie!$B$7:$F$66,5,FALSE)</f>
        <v>5.35</v>
      </c>
      <c r="M1948" s="4">
        <f>VLOOKUP($C1948,rosie!$B$7:$D$380,3,FALSE)</f>
        <v>1</v>
      </c>
      <c r="N1948" s="4" t="str">
        <f>VLOOKUP($C1948,rosie!$B$7:$E$380,4,FALSE)</f>
        <v>f</v>
      </c>
      <c r="O1948" s="4">
        <f t="shared" si="136"/>
        <v>1.0604682723437446</v>
      </c>
      <c r="P1948" s="4">
        <f>VLOOKUP(A1948,RESULTS!$A:$M,13,FALSE)</f>
        <v>2</v>
      </c>
      <c r="Q1948" s="4">
        <v>2</v>
      </c>
      <c r="R1948" s="4" t="str">
        <f>IF(VLOOKUP(C1948,rosie!B:J,8,FALSE)=0,"x_x_x_x",VLOOKUP(C1948,rosie!B:J,8,FALSE))</f>
        <v>8_6_6_2023</v>
      </c>
    </row>
    <row r="1949" spans="1:18" x14ac:dyDescent="0.2">
      <c r="A1949" t="s">
        <v>253</v>
      </c>
      <c r="C1949">
        <f t="shared" si="134"/>
        <v>511</v>
      </c>
      <c r="D1949" t="str">
        <f t="shared" si="135"/>
        <v>511 (1)</v>
      </c>
      <c r="E1949">
        <v>12.297000000000001</v>
      </c>
      <c r="F1949">
        <f t="shared" si="137"/>
        <v>12.3</v>
      </c>
      <c r="G1949">
        <f>IFERROR(VLOOKUP(F1949,'rt.comb'!$A:$B,2,FALSE),F1949)</f>
        <v>12.29</v>
      </c>
      <c r="H1949" t="str">
        <f>IFERROR(VLOOKUP(G1949,compounds!$A:$D,4,FALSE),"")</f>
        <v>acetophenone</v>
      </c>
      <c r="I1949">
        <v>71634167</v>
      </c>
      <c r="J1949" s="4">
        <f t="shared" si="133"/>
        <v>55271009</v>
      </c>
      <c r="K1949" s="4">
        <f>VLOOKUP($C1949,rosie!$B$7:$D$380,2,FALSE)</f>
        <v>23.51</v>
      </c>
      <c r="L1949" s="4">
        <f>VLOOKUP(C1949,rosie!$B$7:$F$66,5,FALSE)</f>
        <v>5.35</v>
      </c>
      <c r="M1949" s="4">
        <f>VLOOKUP($C1949,rosie!$B$7:$D$380,3,FALSE)</f>
        <v>1</v>
      </c>
      <c r="N1949" s="4" t="str">
        <f>VLOOKUP($C1949,rosie!$B$7:$E$380,4,FALSE)</f>
        <v>f</v>
      </c>
      <c r="O1949" s="4">
        <f t="shared" si="136"/>
        <v>0.82691610831319318</v>
      </c>
      <c r="P1949" s="4">
        <f>VLOOKUP(A1949,RESULTS!$A:$M,13,FALSE)</f>
        <v>2</v>
      </c>
      <c r="Q1949" s="4">
        <v>2</v>
      </c>
      <c r="R1949" s="4" t="str">
        <f>IF(VLOOKUP(C1949,rosie!B:J,8,FALSE)=0,"x_x_x_x",VLOOKUP(C1949,rosie!B:J,8,FALSE))</f>
        <v>8_6_6_2023</v>
      </c>
    </row>
    <row r="1950" spans="1:18" x14ac:dyDescent="0.2">
      <c r="A1950" t="s">
        <v>253</v>
      </c>
      <c r="C1950">
        <f t="shared" si="134"/>
        <v>511</v>
      </c>
      <c r="D1950" t="str">
        <f t="shared" si="135"/>
        <v>511 (1)</v>
      </c>
      <c r="E1950">
        <v>12.618</v>
      </c>
      <c r="F1950">
        <f t="shared" si="137"/>
        <v>12.62</v>
      </c>
      <c r="G1950">
        <f>IFERROR(VLOOKUP(F1950,'rt.comb'!$A:$B,2,FALSE),F1950)</f>
        <v>12.62</v>
      </c>
      <c r="H1950" t="str">
        <f>IFERROR(VLOOKUP(G1950,compounds!$A:$D,4,FALSE),"")</f>
        <v/>
      </c>
      <c r="I1950">
        <v>22607754</v>
      </c>
      <c r="J1950" s="4">
        <f t="shared" si="133"/>
        <v>55271009</v>
      </c>
      <c r="K1950" s="4">
        <f>VLOOKUP($C1950,rosie!$B$7:$D$380,2,FALSE)</f>
        <v>23.51</v>
      </c>
      <c r="L1950" s="4">
        <f>VLOOKUP(C1950,rosie!$B$7:$F$66,5,FALSE)</f>
        <v>5.35</v>
      </c>
      <c r="M1950" s="4">
        <f>VLOOKUP($C1950,rosie!$B$7:$D$380,3,FALSE)</f>
        <v>1</v>
      </c>
      <c r="N1950" s="4" t="str">
        <f>VLOOKUP($C1950,rosie!$B$7:$E$380,4,FALSE)</f>
        <v>f</v>
      </c>
      <c r="O1950" s="4">
        <f t="shared" si="136"/>
        <v>0.26097484954884764</v>
      </c>
      <c r="P1950" s="4">
        <f>VLOOKUP(A1950,RESULTS!$A:$M,13,FALSE)</f>
        <v>2</v>
      </c>
      <c r="Q1950" s="4">
        <v>2</v>
      </c>
      <c r="R1950" s="4" t="str">
        <f>IF(VLOOKUP(C1950,rosie!B:J,8,FALSE)=0,"x_x_x_x",VLOOKUP(C1950,rosie!B:J,8,FALSE))</f>
        <v>8_6_6_2023</v>
      </c>
    </row>
    <row r="1951" spans="1:18" x14ac:dyDescent="0.2">
      <c r="A1951" t="s">
        <v>253</v>
      </c>
      <c r="C1951">
        <f t="shared" si="134"/>
        <v>511</v>
      </c>
      <c r="D1951" t="str">
        <f t="shared" si="135"/>
        <v>511 (1)</v>
      </c>
      <c r="E1951">
        <v>12.997</v>
      </c>
      <c r="F1951">
        <f t="shared" si="137"/>
        <v>13</v>
      </c>
      <c r="G1951">
        <f>IFERROR(VLOOKUP(F1951,'rt.comb'!$A:$B,2,FALSE),F1951)</f>
        <v>13</v>
      </c>
      <c r="H1951" t="str">
        <f>IFERROR(VLOOKUP(G1951,compounds!$A:$D,4,FALSE),"")</f>
        <v/>
      </c>
      <c r="I1951">
        <v>279717715</v>
      </c>
      <c r="J1951" s="4">
        <f t="shared" si="133"/>
        <v>55271009</v>
      </c>
      <c r="K1951" s="4">
        <f>VLOOKUP($C1951,rosie!$B$7:$D$380,2,FALSE)</f>
        <v>23.51</v>
      </c>
      <c r="L1951" s="4">
        <f>VLOOKUP(C1951,rosie!$B$7:$F$66,5,FALSE)</f>
        <v>5.35</v>
      </c>
      <c r="M1951" s="4">
        <f>VLOOKUP($C1951,rosie!$B$7:$D$380,3,FALSE)</f>
        <v>1</v>
      </c>
      <c r="N1951" s="4" t="str">
        <f>VLOOKUP($C1951,rosie!$B$7:$E$380,4,FALSE)</f>
        <v>f</v>
      </c>
      <c r="O1951" s="4">
        <f t="shared" si="136"/>
        <v>3.2289491732912716</v>
      </c>
      <c r="P1951" s="4">
        <f>VLOOKUP(A1951,RESULTS!$A:$M,13,FALSE)</f>
        <v>2</v>
      </c>
      <c r="Q1951" s="4">
        <v>2</v>
      </c>
      <c r="R1951" s="4" t="str">
        <f>IF(VLOOKUP(C1951,rosie!B:J,8,FALSE)=0,"x_x_x_x",VLOOKUP(C1951,rosie!B:J,8,FALSE))</f>
        <v>8_6_6_2023</v>
      </c>
    </row>
    <row r="1952" spans="1:18" x14ac:dyDescent="0.2">
      <c r="A1952" t="s">
        <v>253</v>
      </c>
      <c r="C1952">
        <f t="shared" si="134"/>
        <v>511</v>
      </c>
      <c r="D1952" t="str">
        <f t="shared" si="135"/>
        <v>511 (1)</v>
      </c>
      <c r="E1952">
        <v>13.260999999999999</v>
      </c>
      <c r="F1952">
        <f t="shared" si="137"/>
        <v>13.26</v>
      </c>
      <c r="G1952">
        <f>IFERROR(VLOOKUP(F1952,'rt.comb'!$A:$B,2,FALSE),F1952)</f>
        <v>13.26</v>
      </c>
      <c r="H1952" t="str">
        <f>IFERROR(VLOOKUP(G1952,compounds!$A:$D,4,FALSE),"")</f>
        <v/>
      </c>
      <c r="I1952">
        <v>90946799</v>
      </c>
      <c r="J1952" s="4">
        <f t="shared" si="133"/>
        <v>55271009</v>
      </c>
      <c r="K1952" s="4">
        <f>VLOOKUP($C1952,rosie!$B$7:$D$380,2,FALSE)</f>
        <v>23.51</v>
      </c>
      <c r="L1952" s="4">
        <f>VLOOKUP(C1952,rosie!$B$7:$F$66,5,FALSE)</f>
        <v>5.35</v>
      </c>
      <c r="M1952" s="4">
        <f>VLOOKUP($C1952,rosie!$B$7:$D$380,3,FALSE)</f>
        <v>1</v>
      </c>
      <c r="N1952" s="4" t="str">
        <f>VLOOKUP($C1952,rosie!$B$7:$E$380,4,FALSE)</f>
        <v>f</v>
      </c>
      <c r="O1952" s="4">
        <f t="shared" si="136"/>
        <v>1.0498533903887264</v>
      </c>
      <c r="P1952" s="4">
        <f>VLOOKUP(A1952,RESULTS!$A:$M,13,FALSE)</f>
        <v>2</v>
      </c>
      <c r="Q1952" s="4">
        <v>2</v>
      </c>
      <c r="R1952" s="4" t="str">
        <f>IF(VLOOKUP(C1952,rosie!B:J,8,FALSE)=0,"x_x_x_x",VLOOKUP(C1952,rosie!B:J,8,FALSE))</f>
        <v>8_6_6_2023</v>
      </c>
    </row>
    <row r="1953" spans="1:18" x14ac:dyDescent="0.2">
      <c r="A1953" t="s">
        <v>253</v>
      </c>
      <c r="C1953">
        <f t="shared" si="134"/>
        <v>511</v>
      </c>
      <c r="D1953" t="str">
        <f t="shared" si="135"/>
        <v>511 (1)</v>
      </c>
      <c r="E1953">
        <v>13.516</v>
      </c>
      <c r="F1953">
        <f t="shared" si="137"/>
        <v>13.52</v>
      </c>
      <c r="G1953">
        <f>IFERROR(VLOOKUP(F1953,'rt.comb'!$A:$B,2,FALSE),F1953)</f>
        <v>13.51</v>
      </c>
      <c r="H1953" t="str">
        <f>IFERROR(VLOOKUP(G1953,compounds!$A:$D,4,FALSE),"")</f>
        <v>nonanal</v>
      </c>
      <c r="I1953">
        <v>169826436</v>
      </c>
      <c r="J1953" s="4">
        <f t="shared" si="133"/>
        <v>55271009</v>
      </c>
      <c r="K1953" s="4">
        <f>VLOOKUP($C1953,rosie!$B$7:$D$380,2,FALSE)</f>
        <v>23.51</v>
      </c>
      <c r="L1953" s="4">
        <f>VLOOKUP(C1953,rosie!$B$7:$F$66,5,FALSE)</f>
        <v>5.35</v>
      </c>
      <c r="M1953" s="4">
        <f>VLOOKUP($C1953,rosie!$B$7:$D$380,3,FALSE)</f>
        <v>1</v>
      </c>
      <c r="N1953" s="4" t="str">
        <f>VLOOKUP($C1953,rosie!$B$7:$E$380,4,FALSE)</f>
        <v>f</v>
      </c>
      <c r="O1953" s="4">
        <f t="shared" si="136"/>
        <v>1.960408299936252</v>
      </c>
      <c r="P1953" s="4">
        <f>VLOOKUP(A1953,RESULTS!$A:$M,13,FALSE)</f>
        <v>2</v>
      </c>
      <c r="Q1953" s="4">
        <v>2</v>
      </c>
      <c r="R1953" s="4" t="str">
        <f>IF(VLOOKUP(C1953,rosie!B:J,8,FALSE)=0,"x_x_x_x",VLOOKUP(C1953,rosie!B:J,8,FALSE))</f>
        <v>8_6_6_2023</v>
      </c>
    </row>
    <row r="1954" spans="1:18" x14ac:dyDescent="0.2">
      <c r="A1954" t="s">
        <v>253</v>
      </c>
      <c r="C1954">
        <f t="shared" si="134"/>
        <v>511</v>
      </c>
      <c r="D1954" t="str">
        <f t="shared" si="135"/>
        <v>511 (1)</v>
      </c>
      <c r="E1954">
        <v>13.776</v>
      </c>
      <c r="F1954">
        <f t="shared" si="137"/>
        <v>13.78</v>
      </c>
      <c r="G1954">
        <f>IFERROR(VLOOKUP(F1954,'rt.comb'!$A:$B,2,FALSE),F1954)</f>
        <v>13.78</v>
      </c>
      <c r="H1954" t="str">
        <f>IFERROR(VLOOKUP(G1954,compounds!$A:$D,4,FALSE),"")</f>
        <v/>
      </c>
      <c r="I1954">
        <v>64595812</v>
      </c>
      <c r="J1954" s="4">
        <f t="shared" si="133"/>
        <v>55271009</v>
      </c>
      <c r="K1954" s="4">
        <f>VLOOKUP($C1954,rosie!$B$7:$D$380,2,FALSE)</f>
        <v>23.51</v>
      </c>
      <c r="L1954" s="4">
        <f>VLOOKUP(C1954,rosie!$B$7:$F$66,5,FALSE)</f>
        <v>5.35</v>
      </c>
      <c r="M1954" s="4">
        <f>VLOOKUP($C1954,rosie!$B$7:$D$380,3,FALSE)</f>
        <v>1</v>
      </c>
      <c r="N1954" s="4" t="str">
        <f>VLOOKUP($C1954,rosie!$B$7:$E$380,4,FALSE)</f>
        <v>f</v>
      </c>
      <c r="O1954" s="4">
        <f t="shared" si="136"/>
        <v>0.74566815961398247</v>
      </c>
      <c r="P1954" s="4">
        <f>VLOOKUP(A1954,RESULTS!$A:$M,13,FALSE)</f>
        <v>2</v>
      </c>
      <c r="Q1954" s="4">
        <v>2</v>
      </c>
      <c r="R1954" s="4" t="str">
        <f>IF(VLOOKUP(C1954,rosie!B:J,8,FALSE)=0,"x_x_x_x",VLOOKUP(C1954,rosie!B:J,8,FALSE))</f>
        <v>8_6_6_2023</v>
      </c>
    </row>
    <row r="1955" spans="1:18" x14ac:dyDescent="0.2">
      <c r="A1955" t="s">
        <v>253</v>
      </c>
      <c r="C1955">
        <f t="shared" si="134"/>
        <v>511</v>
      </c>
      <c r="D1955" t="str">
        <f t="shared" si="135"/>
        <v>511 (1)</v>
      </c>
      <c r="E1955">
        <v>13.894</v>
      </c>
      <c r="F1955">
        <f t="shared" si="137"/>
        <v>13.89</v>
      </c>
      <c r="G1955">
        <f>IFERROR(VLOOKUP(F1955,'rt.comb'!$A:$B,2,FALSE),F1955)</f>
        <v>13.89</v>
      </c>
      <c r="H1955" t="str">
        <f>IFERROR(VLOOKUP(G1955,compounds!$A:$D,4,FALSE),"")</f>
        <v>edimethylnonatriene</v>
      </c>
      <c r="I1955">
        <v>440556227</v>
      </c>
      <c r="J1955" s="4">
        <f t="shared" si="133"/>
        <v>55271009</v>
      </c>
      <c r="K1955" s="4">
        <f>VLOOKUP($C1955,rosie!$B$7:$D$380,2,FALSE)</f>
        <v>23.51</v>
      </c>
      <c r="L1955" s="4">
        <f>VLOOKUP(C1955,rosie!$B$7:$F$66,5,FALSE)</f>
        <v>5.35</v>
      </c>
      <c r="M1955" s="4">
        <f>VLOOKUP($C1955,rosie!$B$7:$D$380,3,FALSE)</f>
        <v>1</v>
      </c>
      <c r="N1955" s="4" t="str">
        <f>VLOOKUP($C1955,rosie!$B$7:$E$380,4,FALSE)</f>
        <v>f</v>
      </c>
      <c r="O1955" s="4">
        <f t="shared" si="136"/>
        <v>5.0856044815036903</v>
      </c>
      <c r="P1955" s="4">
        <f>VLOOKUP(A1955,RESULTS!$A:$M,13,FALSE)</f>
        <v>2</v>
      </c>
      <c r="Q1955" s="4">
        <v>2</v>
      </c>
      <c r="R1955" s="4" t="str">
        <f>IF(VLOOKUP(C1955,rosie!B:J,8,FALSE)=0,"x_x_x_x",VLOOKUP(C1955,rosie!B:J,8,FALSE))</f>
        <v>8_6_6_2023</v>
      </c>
    </row>
    <row r="1956" spans="1:18" x14ac:dyDescent="0.2">
      <c r="A1956" t="s">
        <v>253</v>
      </c>
      <c r="C1956">
        <f t="shared" si="134"/>
        <v>511</v>
      </c>
      <c r="D1956" t="str">
        <f t="shared" si="135"/>
        <v>511 (1)</v>
      </c>
      <c r="E1956">
        <v>13.988</v>
      </c>
      <c r="F1956">
        <f t="shared" si="137"/>
        <v>13.99</v>
      </c>
      <c r="G1956">
        <f>IFERROR(VLOOKUP(F1956,'rt.comb'!$A:$B,2,FALSE),F1956)</f>
        <v>13.99</v>
      </c>
      <c r="H1956" t="str">
        <f>IFERROR(VLOOKUP(G1956,compounds!$A:$D,4,FALSE),"")</f>
        <v/>
      </c>
      <c r="I1956">
        <v>118258713</v>
      </c>
      <c r="J1956" s="4">
        <f t="shared" si="133"/>
        <v>55271009</v>
      </c>
      <c r="K1956" s="4">
        <f>VLOOKUP($C1956,rosie!$B$7:$D$380,2,FALSE)</f>
        <v>23.51</v>
      </c>
      <c r="L1956" s="4">
        <f>VLOOKUP(C1956,rosie!$B$7:$F$66,5,FALSE)</f>
        <v>5.35</v>
      </c>
      <c r="M1956" s="4">
        <f>VLOOKUP($C1956,rosie!$B$7:$D$380,3,FALSE)</f>
        <v>1</v>
      </c>
      <c r="N1956" s="4" t="str">
        <f>VLOOKUP($C1956,rosie!$B$7:$E$380,4,FALSE)</f>
        <v>f</v>
      </c>
      <c r="O1956" s="4">
        <f t="shared" si="136"/>
        <v>1.3651311772507502</v>
      </c>
      <c r="P1956" s="4">
        <f>VLOOKUP(A1956,RESULTS!$A:$M,13,FALSE)</f>
        <v>2</v>
      </c>
      <c r="Q1956" s="4">
        <v>2</v>
      </c>
      <c r="R1956" s="4" t="str">
        <f>IF(VLOOKUP(C1956,rosie!B:J,8,FALSE)=0,"x_x_x_x",VLOOKUP(C1956,rosie!B:J,8,FALSE))</f>
        <v>8_6_6_2023</v>
      </c>
    </row>
    <row r="1957" spans="1:18" x14ac:dyDescent="0.2">
      <c r="A1957" t="s">
        <v>253</v>
      </c>
      <c r="C1957">
        <f t="shared" si="134"/>
        <v>511</v>
      </c>
      <c r="D1957" t="str">
        <f t="shared" si="135"/>
        <v>511 (1)</v>
      </c>
      <c r="E1957">
        <v>14.175000000000001</v>
      </c>
      <c r="F1957">
        <f t="shared" si="137"/>
        <v>14.18</v>
      </c>
      <c r="G1957">
        <f>IFERROR(VLOOKUP(F1957,'rt.comb'!$A:$B,2,FALSE),F1957)</f>
        <v>14.18</v>
      </c>
      <c r="H1957" t="str">
        <f>IFERROR(VLOOKUP(G1957,compounds!$A:$D,4,FALSE),"")</f>
        <v/>
      </c>
      <c r="I1957">
        <v>60706210</v>
      </c>
      <c r="J1957" s="4">
        <f t="shared" si="133"/>
        <v>55271009</v>
      </c>
      <c r="K1957" s="4">
        <f>VLOOKUP($C1957,rosie!$B$7:$D$380,2,FALSE)</f>
        <v>23.51</v>
      </c>
      <c r="L1957" s="4">
        <f>VLOOKUP(C1957,rosie!$B$7:$F$66,5,FALSE)</f>
        <v>5.35</v>
      </c>
      <c r="M1957" s="4">
        <f>VLOOKUP($C1957,rosie!$B$7:$D$380,3,FALSE)</f>
        <v>1</v>
      </c>
      <c r="N1957" s="4" t="str">
        <f>VLOOKUP($C1957,rosie!$B$7:$E$380,4,FALSE)</f>
        <v>f</v>
      </c>
      <c r="O1957" s="4">
        <f t="shared" si="136"/>
        <v>0.70076815332609999</v>
      </c>
      <c r="P1957" s="4">
        <f>VLOOKUP(A1957,RESULTS!$A:$M,13,FALSE)</f>
        <v>2</v>
      </c>
      <c r="Q1957" s="4">
        <v>2</v>
      </c>
      <c r="R1957" s="4" t="str">
        <f>IF(VLOOKUP(C1957,rosie!B:J,8,FALSE)=0,"x_x_x_x",VLOOKUP(C1957,rosie!B:J,8,FALSE))</f>
        <v>8_6_6_2023</v>
      </c>
    </row>
    <row r="1958" spans="1:18" x14ac:dyDescent="0.2">
      <c r="A1958" t="s">
        <v>253</v>
      </c>
      <c r="C1958">
        <f t="shared" si="134"/>
        <v>511</v>
      </c>
      <c r="D1958" t="str">
        <f t="shared" si="135"/>
        <v>511 (1)</v>
      </c>
      <c r="E1958">
        <v>14.311999999999999</v>
      </c>
      <c r="F1958">
        <f t="shared" si="137"/>
        <v>14.31</v>
      </c>
      <c r="G1958">
        <f>IFERROR(VLOOKUP(F1958,'rt.comb'!$A:$B,2,FALSE),F1958)</f>
        <v>14.31</v>
      </c>
      <c r="H1958" t="str">
        <f>IFERROR(VLOOKUP(G1958,compounds!$A:$D,4,FALSE),"")</f>
        <v/>
      </c>
      <c r="I1958">
        <v>171336363</v>
      </c>
      <c r="J1958" s="4">
        <f t="shared" si="133"/>
        <v>55271009</v>
      </c>
      <c r="K1958" s="4">
        <f>VLOOKUP($C1958,rosie!$B$7:$D$380,2,FALSE)</f>
        <v>23.51</v>
      </c>
      <c r="L1958" s="4">
        <f>VLOOKUP(C1958,rosie!$B$7:$F$66,5,FALSE)</f>
        <v>5.35</v>
      </c>
      <c r="M1958" s="4">
        <f>VLOOKUP($C1958,rosie!$B$7:$D$380,3,FALSE)</f>
        <v>1</v>
      </c>
      <c r="N1958" s="4" t="str">
        <f>VLOOKUP($C1958,rosie!$B$7:$E$380,4,FALSE)</f>
        <v>f</v>
      </c>
      <c r="O1958" s="4">
        <f t="shared" si="136"/>
        <v>1.9778382919493793</v>
      </c>
      <c r="P1958" s="4">
        <f>VLOOKUP(A1958,RESULTS!$A:$M,13,FALSE)</f>
        <v>2</v>
      </c>
      <c r="Q1958" s="4">
        <v>2</v>
      </c>
      <c r="R1958" s="4" t="str">
        <f>IF(VLOOKUP(C1958,rosie!B:J,8,FALSE)=0,"x_x_x_x",VLOOKUP(C1958,rosie!B:J,8,FALSE))</f>
        <v>8_6_6_2023</v>
      </c>
    </row>
    <row r="1959" spans="1:18" x14ac:dyDescent="0.2">
      <c r="A1959" t="s">
        <v>253</v>
      </c>
      <c r="C1959">
        <f t="shared" si="134"/>
        <v>511</v>
      </c>
      <c r="D1959" t="str">
        <f t="shared" si="135"/>
        <v>511 (1)</v>
      </c>
      <c r="E1959">
        <v>14.385</v>
      </c>
      <c r="F1959">
        <f t="shared" si="137"/>
        <v>14.39</v>
      </c>
      <c r="G1959">
        <f>IFERROR(VLOOKUP(F1959,'rt.comb'!$A:$B,2,FALSE),F1959)</f>
        <v>14.39</v>
      </c>
      <c r="H1959" t="str">
        <f>IFERROR(VLOOKUP(G1959,compounds!$A:$D,4,FALSE),"")</f>
        <v/>
      </c>
      <c r="I1959">
        <v>232505905</v>
      </c>
      <c r="J1959" s="4">
        <f t="shared" si="133"/>
        <v>55271009</v>
      </c>
      <c r="K1959" s="4">
        <f>VLOOKUP($C1959,rosie!$B$7:$D$380,2,FALSE)</f>
        <v>23.51</v>
      </c>
      <c r="L1959" s="4">
        <f>VLOOKUP(C1959,rosie!$B$7:$F$66,5,FALSE)</f>
        <v>5.35</v>
      </c>
      <c r="M1959" s="4">
        <f>VLOOKUP($C1959,rosie!$B$7:$D$380,3,FALSE)</f>
        <v>1</v>
      </c>
      <c r="N1959" s="4" t="str">
        <f>VLOOKUP($C1959,rosie!$B$7:$E$380,4,FALSE)</f>
        <v>f</v>
      </c>
      <c r="O1959" s="4">
        <f t="shared" si="136"/>
        <v>2.6839549641505154</v>
      </c>
      <c r="P1959" s="4">
        <f>VLOOKUP(A1959,RESULTS!$A:$M,13,FALSE)</f>
        <v>2</v>
      </c>
      <c r="Q1959" s="4">
        <v>2</v>
      </c>
      <c r="R1959" s="4" t="str">
        <f>IF(VLOOKUP(C1959,rosie!B:J,8,FALSE)=0,"x_x_x_x",VLOOKUP(C1959,rosie!B:J,8,FALSE))</f>
        <v>8_6_6_2023</v>
      </c>
    </row>
    <row r="1960" spans="1:18" x14ac:dyDescent="0.2">
      <c r="A1960" t="s">
        <v>253</v>
      </c>
      <c r="C1960">
        <f t="shared" si="134"/>
        <v>511</v>
      </c>
      <c r="D1960" t="str">
        <f t="shared" si="135"/>
        <v>511 (1)</v>
      </c>
      <c r="E1960">
        <v>14.523</v>
      </c>
      <c r="F1960">
        <f t="shared" si="137"/>
        <v>14.52</v>
      </c>
      <c r="G1960">
        <f>IFERROR(VLOOKUP(F1960,'rt.comb'!$A:$B,2,FALSE),F1960)</f>
        <v>14.52</v>
      </c>
      <c r="H1960" t="str">
        <f>IFERROR(VLOOKUP(G1960,compounds!$A:$D,4,FALSE),"")</f>
        <v/>
      </c>
      <c r="I1960">
        <v>63207073</v>
      </c>
      <c r="J1960" s="4">
        <f t="shared" si="133"/>
        <v>55271009</v>
      </c>
      <c r="K1960" s="4">
        <f>VLOOKUP($C1960,rosie!$B$7:$D$380,2,FALSE)</f>
        <v>23.51</v>
      </c>
      <c r="L1960" s="4">
        <f>VLOOKUP(C1960,rosie!$B$7:$F$66,5,FALSE)</f>
        <v>5.35</v>
      </c>
      <c r="M1960" s="4">
        <f>VLOOKUP($C1960,rosie!$B$7:$D$380,3,FALSE)</f>
        <v>1</v>
      </c>
      <c r="N1960" s="4" t="str">
        <f>VLOOKUP($C1960,rosie!$B$7:$E$380,4,FALSE)</f>
        <v>f</v>
      </c>
      <c r="O1960" s="4">
        <f t="shared" si="136"/>
        <v>0.7296371132929893</v>
      </c>
      <c r="P1960" s="4">
        <f>VLOOKUP(A1960,RESULTS!$A:$M,13,FALSE)</f>
        <v>2</v>
      </c>
      <c r="Q1960" s="4">
        <v>2</v>
      </c>
      <c r="R1960" s="4" t="str">
        <f>IF(VLOOKUP(C1960,rosie!B:J,8,FALSE)=0,"x_x_x_x",VLOOKUP(C1960,rosie!B:J,8,FALSE))</f>
        <v>8_6_6_2023</v>
      </c>
    </row>
    <row r="1961" spans="1:18" x14ac:dyDescent="0.2">
      <c r="A1961" t="s">
        <v>253</v>
      </c>
      <c r="C1961">
        <f t="shared" si="134"/>
        <v>511</v>
      </c>
      <c r="D1961" t="str">
        <f t="shared" si="135"/>
        <v>511 (1)</v>
      </c>
      <c r="E1961">
        <v>14.632999999999999</v>
      </c>
      <c r="F1961">
        <f t="shared" si="137"/>
        <v>14.63</v>
      </c>
      <c r="G1961">
        <f>IFERROR(VLOOKUP(F1961,'rt.comb'!$A:$B,2,FALSE),F1961)</f>
        <v>14.63</v>
      </c>
      <c r="H1961" t="str">
        <f>IFERROR(VLOOKUP(G1961,compounds!$A:$D,4,FALSE),"")</f>
        <v/>
      </c>
      <c r="I1961">
        <v>59457129</v>
      </c>
      <c r="J1961" s="4">
        <f t="shared" si="133"/>
        <v>55271009</v>
      </c>
      <c r="K1961" s="4">
        <f>VLOOKUP($C1961,rosie!$B$7:$D$380,2,FALSE)</f>
        <v>23.51</v>
      </c>
      <c r="L1961" s="4">
        <f>VLOOKUP(C1961,rosie!$B$7:$F$66,5,FALSE)</f>
        <v>5.35</v>
      </c>
      <c r="M1961" s="4">
        <f>VLOOKUP($C1961,rosie!$B$7:$D$380,3,FALSE)</f>
        <v>1</v>
      </c>
      <c r="N1961" s="4" t="str">
        <f>VLOOKUP($C1961,rosie!$B$7:$E$380,4,FALSE)</f>
        <v>f</v>
      </c>
      <c r="O1961" s="4">
        <f t="shared" si="136"/>
        <v>0.68634926297328891</v>
      </c>
      <c r="P1961" s="4">
        <f>VLOOKUP(A1961,RESULTS!$A:$M,13,FALSE)</f>
        <v>2</v>
      </c>
      <c r="Q1961" s="4">
        <v>2</v>
      </c>
      <c r="R1961" s="4" t="str">
        <f>IF(VLOOKUP(C1961,rosie!B:J,8,FALSE)=0,"x_x_x_x",VLOOKUP(C1961,rosie!B:J,8,FALSE))</f>
        <v>8_6_6_2023</v>
      </c>
    </row>
    <row r="1962" spans="1:18" x14ac:dyDescent="0.2">
      <c r="A1962" t="s">
        <v>253</v>
      </c>
      <c r="C1962">
        <f t="shared" si="134"/>
        <v>511</v>
      </c>
      <c r="D1962" t="str">
        <f t="shared" si="135"/>
        <v>511 (1)</v>
      </c>
      <c r="E1962">
        <v>14.86</v>
      </c>
      <c r="F1962">
        <f t="shared" si="137"/>
        <v>14.86</v>
      </c>
      <c r="G1962">
        <f>IFERROR(VLOOKUP(F1962,'rt.comb'!$A:$B,2,FALSE),F1962)</f>
        <v>14.86</v>
      </c>
      <c r="H1962" t="str">
        <f>IFERROR(VLOOKUP(G1962,compounds!$A:$D,4,FALSE),"")</f>
        <v/>
      </c>
      <c r="I1962">
        <v>20737592</v>
      </c>
      <c r="J1962" s="4">
        <f t="shared" si="133"/>
        <v>55271009</v>
      </c>
      <c r="K1962" s="4">
        <f>VLOOKUP($C1962,rosie!$B$7:$D$380,2,FALSE)</f>
        <v>23.51</v>
      </c>
      <c r="L1962" s="4">
        <f>VLOOKUP(C1962,rosie!$B$7:$F$66,5,FALSE)</f>
        <v>5.35</v>
      </c>
      <c r="M1962" s="4">
        <f>VLOOKUP($C1962,rosie!$B$7:$D$380,3,FALSE)</f>
        <v>1</v>
      </c>
      <c r="N1962" s="4" t="str">
        <f>VLOOKUP($C1962,rosie!$B$7:$E$380,4,FALSE)</f>
        <v>f</v>
      </c>
      <c r="O1962" s="4">
        <f t="shared" si="136"/>
        <v>0.23938644910084328</v>
      </c>
      <c r="P1962" s="4">
        <f>VLOOKUP(A1962,RESULTS!$A:$M,13,FALSE)</f>
        <v>2</v>
      </c>
      <c r="Q1962" s="4">
        <v>2</v>
      </c>
      <c r="R1962" s="4" t="str">
        <f>IF(VLOOKUP(C1962,rosie!B:J,8,FALSE)=0,"x_x_x_x",VLOOKUP(C1962,rosie!B:J,8,FALSE))</f>
        <v>8_6_6_2023</v>
      </c>
    </row>
    <row r="1963" spans="1:18" x14ac:dyDescent="0.2">
      <c r="A1963" t="s">
        <v>253</v>
      </c>
      <c r="C1963">
        <f t="shared" si="134"/>
        <v>511</v>
      </c>
      <c r="D1963" t="str">
        <f t="shared" si="135"/>
        <v>511 (1)</v>
      </c>
      <c r="E1963">
        <v>14.954000000000001</v>
      </c>
      <c r="F1963">
        <f t="shared" si="137"/>
        <v>14.95</v>
      </c>
      <c r="G1963">
        <f>IFERROR(VLOOKUP(F1963,'rt.comb'!$A:$B,2,FALSE),F1963)</f>
        <v>14.95</v>
      </c>
      <c r="H1963" t="str">
        <f>IFERROR(VLOOKUP(G1963,compounds!$A:$D,4,FALSE),"")</f>
        <v>benzene</v>
      </c>
      <c r="I1963">
        <v>306437487</v>
      </c>
      <c r="J1963" s="4">
        <f t="shared" si="133"/>
        <v>55271009</v>
      </c>
      <c r="K1963" s="4">
        <f>VLOOKUP($C1963,rosie!$B$7:$D$380,2,FALSE)</f>
        <v>23.51</v>
      </c>
      <c r="L1963" s="4">
        <f>VLOOKUP(C1963,rosie!$B$7:$F$66,5,FALSE)</f>
        <v>5.35</v>
      </c>
      <c r="M1963" s="4">
        <f>VLOOKUP($C1963,rosie!$B$7:$D$380,3,FALSE)</f>
        <v>1</v>
      </c>
      <c r="N1963" s="4" t="str">
        <f>VLOOKUP($C1963,rosie!$B$7:$E$380,4,FALSE)</f>
        <v>f</v>
      </c>
      <c r="O1963" s="4">
        <f t="shared" si="136"/>
        <v>3.5373915102735083</v>
      </c>
      <c r="P1963" s="4">
        <f>VLOOKUP(A1963,RESULTS!$A:$M,13,FALSE)</f>
        <v>2</v>
      </c>
      <c r="Q1963" s="4">
        <v>2</v>
      </c>
      <c r="R1963" s="4" t="str">
        <f>IF(VLOOKUP(C1963,rosie!B:J,8,FALSE)=0,"x_x_x_x",VLOOKUP(C1963,rosie!B:J,8,FALSE))</f>
        <v>8_6_6_2023</v>
      </c>
    </row>
    <row r="1964" spans="1:18" x14ac:dyDescent="0.2">
      <c r="A1964" t="s">
        <v>253</v>
      </c>
      <c r="C1964">
        <f t="shared" si="134"/>
        <v>511</v>
      </c>
      <c r="D1964" t="str">
        <f t="shared" si="135"/>
        <v>511 (1)</v>
      </c>
      <c r="E1964">
        <v>15.114000000000001</v>
      </c>
      <c r="F1964">
        <f t="shared" si="137"/>
        <v>15.11</v>
      </c>
      <c r="G1964">
        <f>IFERROR(VLOOKUP(F1964,'rt.comb'!$A:$B,2,FALSE),F1964)</f>
        <v>15.11</v>
      </c>
      <c r="H1964" t="str">
        <f>IFERROR(VLOOKUP(G1964,compounds!$A:$D,4,FALSE),"")</f>
        <v/>
      </c>
      <c r="I1964">
        <v>106478458</v>
      </c>
      <c r="J1964" s="4">
        <f t="shared" si="133"/>
        <v>55271009</v>
      </c>
      <c r="K1964" s="4">
        <f>VLOOKUP($C1964,rosie!$B$7:$D$380,2,FALSE)</f>
        <v>23.51</v>
      </c>
      <c r="L1964" s="4">
        <f>VLOOKUP(C1964,rosie!$B$7:$F$66,5,FALSE)</f>
        <v>5.35</v>
      </c>
      <c r="M1964" s="4">
        <f>VLOOKUP($C1964,rosie!$B$7:$D$380,3,FALSE)</f>
        <v>1</v>
      </c>
      <c r="N1964" s="4" t="str">
        <f>VLOOKUP($C1964,rosie!$B$7:$E$380,4,FALSE)</f>
        <v>f</v>
      </c>
      <c r="O1964" s="4">
        <f t="shared" si="136"/>
        <v>1.2291446358069578</v>
      </c>
      <c r="P1964" s="4">
        <f>VLOOKUP(A1964,RESULTS!$A:$M,13,FALSE)</f>
        <v>2</v>
      </c>
      <c r="Q1964" s="4">
        <v>2</v>
      </c>
      <c r="R1964" s="4" t="str">
        <f>IF(VLOOKUP(C1964,rosie!B:J,8,FALSE)=0,"x_x_x_x",VLOOKUP(C1964,rosie!B:J,8,FALSE))</f>
        <v>8_6_6_2023</v>
      </c>
    </row>
    <row r="1965" spans="1:18" x14ac:dyDescent="0.2">
      <c r="A1965" t="s">
        <v>253</v>
      </c>
      <c r="C1965">
        <f t="shared" si="134"/>
        <v>511</v>
      </c>
      <c r="D1965" t="str">
        <f t="shared" si="135"/>
        <v>511 (1)</v>
      </c>
      <c r="E1965">
        <v>15.266</v>
      </c>
      <c r="F1965">
        <f t="shared" si="137"/>
        <v>15.27</v>
      </c>
      <c r="G1965">
        <f>IFERROR(VLOOKUP(F1965,'rt.comb'!$A:$B,2,FALSE),F1965)</f>
        <v>15.27</v>
      </c>
      <c r="H1965" t="str">
        <f>IFERROR(VLOOKUP(G1965,compounds!$A:$D,4,FALSE),"")</f>
        <v/>
      </c>
      <c r="I1965">
        <v>26183753</v>
      </c>
      <c r="J1965" s="4">
        <f t="shared" si="133"/>
        <v>55271009</v>
      </c>
      <c r="K1965" s="4">
        <f>VLOOKUP($C1965,rosie!$B$7:$D$380,2,FALSE)</f>
        <v>23.51</v>
      </c>
      <c r="L1965" s="4">
        <f>VLOOKUP(C1965,rosie!$B$7:$F$66,5,FALSE)</f>
        <v>5.35</v>
      </c>
      <c r="M1965" s="4">
        <f>VLOOKUP($C1965,rosie!$B$7:$D$380,3,FALSE)</f>
        <v>1</v>
      </c>
      <c r="N1965" s="4" t="str">
        <f>VLOOKUP($C1965,rosie!$B$7:$E$380,4,FALSE)</f>
        <v>f</v>
      </c>
      <c r="O1965" s="4">
        <f t="shared" si="136"/>
        <v>0.3022547485167783</v>
      </c>
      <c r="P1965" s="4">
        <f>VLOOKUP(A1965,RESULTS!$A:$M,13,FALSE)</f>
        <v>2</v>
      </c>
      <c r="Q1965" s="4">
        <v>2</v>
      </c>
      <c r="R1965" s="4" t="str">
        <f>IF(VLOOKUP(C1965,rosie!B:J,8,FALSE)=0,"x_x_x_x",VLOOKUP(C1965,rosie!B:J,8,FALSE))</f>
        <v>8_6_6_2023</v>
      </c>
    </row>
    <row r="1966" spans="1:18" x14ac:dyDescent="0.2">
      <c r="A1966" t="s">
        <v>253</v>
      </c>
      <c r="C1966">
        <f t="shared" si="134"/>
        <v>511</v>
      </c>
      <c r="D1966" t="str">
        <f t="shared" si="135"/>
        <v>511 (1)</v>
      </c>
      <c r="E1966">
        <v>15.459</v>
      </c>
      <c r="F1966">
        <f t="shared" si="137"/>
        <v>15.46</v>
      </c>
      <c r="G1966">
        <f>IFERROR(VLOOKUP(F1966,'rt.comb'!$A:$B,2,FALSE),F1966)</f>
        <v>15.46</v>
      </c>
      <c r="H1966" t="str">
        <f>IFERROR(VLOOKUP(G1966,compounds!$A:$D,4,FALSE),"")</f>
        <v/>
      </c>
      <c r="I1966">
        <v>56734560</v>
      </c>
      <c r="J1966" s="4">
        <f t="shared" si="133"/>
        <v>55271009</v>
      </c>
      <c r="K1966" s="4">
        <f>VLOOKUP($C1966,rosie!$B$7:$D$380,2,FALSE)</f>
        <v>23.51</v>
      </c>
      <c r="L1966" s="4">
        <f>VLOOKUP(C1966,rosie!$B$7:$F$66,5,FALSE)</f>
        <v>5.35</v>
      </c>
      <c r="M1966" s="4">
        <f>VLOOKUP($C1966,rosie!$B$7:$D$380,3,FALSE)</f>
        <v>1</v>
      </c>
      <c r="N1966" s="4" t="str">
        <f>VLOOKUP($C1966,rosie!$B$7:$E$380,4,FALSE)</f>
        <v>f</v>
      </c>
      <c r="O1966" s="4">
        <f t="shared" si="136"/>
        <v>0.65492101781627976</v>
      </c>
      <c r="P1966" s="4">
        <f>VLOOKUP(A1966,RESULTS!$A:$M,13,FALSE)</f>
        <v>2</v>
      </c>
      <c r="Q1966" s="4">
        <v>2</v>
      </c>
      <c r="R1966" s="4" t="str">
        <f>IF(VLOOKUP(C1966,rosie!B:J,8,FALSE)=0,"x_x_x_x",VLOOKUP(C1966,rosie!B:J,8,FALSE))</f>
        <v>8_6_6_2023</v>
      </c>
    </row>
    <row r="1967" spans="1:18" x14ac:dyDescent="0.2">
      <c r="A1967" t="s">
        <v>253</v>
      </c>
      <c r="C1967">
        <f t="shared" si="134"/>
        <v>511</v>
      </c>
      <c r="D1967" t="str">
        <f t="shared" si="135"/>
        <v>511 (1)</v>
      </c>
      <c r="E1967">
        <v>15.706</v>
      </c>
      <c r="F1967">
        <f t="shared" si="137"/>
        <v>15.71</v>
      </c>
      <c r="G1967">
        <f>IFERROR(VLOOKUP(F1967,'rt.comb'!$A:$B,2,FALSE),F1967)</f>
        <v>15.71</v>
      </c>
      <c r="H1967" t="str">
        <f>IFERROR(VLOOKUP(G1967,compounds!$A:$D,4,FALSE),"")</f>
        <v/>
      </c>
      <c r="I1967">
        <v>44988009</v>
      </c>
      <c r="J1967" s="4">
        <f t="shared" si="133"/>
        <v>55271009</v>
      </c>
      <c r="K1967" s="4">
        <f>VLOOKUP($C1967,rosie!$B$7:$D$380,2,FALSE)</f>
        <v>23.51</v>
      </c>
      <c r="L1967" s="4">
        <f>VLOOKUP(C1967,rosie!$B$7:$F$66,5,FALSE)</f>
        <v>5.35</v>
      </c>
      <c r="M1967" s="4">
        <f>VLOOKUP($C1967,rosie!$B$7:$D$380,3,FALSE)</f>
        <v>1</v>
      </c>
      <c r="N1967" s="4" t="str">
        <f>VLOOKUP($C1967,rosie!$B$7:$E$380,4,FALSE)</f>
        <v>f</v>
      </c>
      <c r="O1967" s="4">
        <f t="shared" si="136"/>
        <v>0.51932354183777851</v>
      </c>
      <c r="P1967" s="4">
        <f>VLOOKUP(A1967,RESULTS!$A:$M,13,FALSE)</f>
        <v>2</v>
      </c>
      <c r="Q1967" s="4">
        <v>2</v>
      </c>
      <c r="R1967" s="4" t="str">
        <f>IF(VLOOKUP(C1967,rosie!B:J,8,FALSE)=0,"x_x_x_x",VLOOKUP(C1967,rosie!B:J,8,FALSE))</f>
        <v>8_6_6_2023</v>
      </c>
    </row>
    <row r="1968" spans="1:18" x14ac:dyDescent="0.2">
      <c r="A1968" t="s">
        <v>253</v>
      </c>
      <c r="C1968">
        <f t="shared" si="134"/>
        <v>511</v>
      </c>
      <c r="D1968" t="str">
        <f t="shared" si="135"/>
        <v>511 (1)</v>
      </c>
      <c r="E1968">
        <v>15.935</v>
      </c>
      <c r="F1968">
        <f t="shared" si="137"/>
        <v>15.94</v>
      </c>
      <c r="G1968">
        <f>IFERROR(VLOOKUP(F1968,'rt.comb'!$A:$B,2,FALSE),F1968)</f>
        <v>15.94</v>
      </c>
      <c r="H1968" t="str">
        <f>IFERROR(VLOOKUP(G1968,compounds!$A:$D,4,FALSE),"")</f>
        <v/>
      </c>
      <c r="I1968">
        <v>33853241</v>
      </c>
      <c r="J1968" s="4">
        <f t="shared" si="133"/>
        <v>55271009</v>
      </c>
      <c r="K1968" s="4">
        <f>VLOOKUP($C1968,rosie!$B$7:$D$380,2,FALSE)</f>
        <v>23.51</v>
      </c>
      <c r="L1968" s="4">
        <f>VLOOKUP(C1968,rosie!$B$7:$F$66,5,FALSE)</f>
        <v>5.35</v>
      </c>
      <c r="M1968" s="4">
        <f>VLOOKUP($C1968,rosie!$B$7:$D$380,3,FALSE)</f>
        <v>1</v>
      </c>
      <c r="N1968" s="4" t="str">
        <f>VLOOKUP($C1968,rosie!$B$7:$E$380,4,FALSE)</f>
        <v>f</v>
      </c>
      <c r="O1968" s="4">
        <f t="shared" si="136"/>
        <v>0.39078824356970099</v>
      </c>
      <c r="P1968" s="4">
        <f>VLOOKUP(A1968,RESULTS!$A:$M,13,FALSE)</f>
        <v>2</v>
      </c>
      <c r="Q1968" s="4">
        <v>2</v>
      </c>
      <c r="R1968" s="4" t="str">
        <f>IF(VLOOKUP(C1968,rosie!B:J,8,FALSE)=0,"x_x_x_x",VLOOKUP(C1968,rosie!B:J,8,FALSE))</f>
        <v>8_6_6_2023</v>
      </c>
    </row>
    <row r="1969" spans="1:18" x14ac:dyDescent="0.2">
      <c r="A1969" t="s">
        <v>253</v>
      </c>
      <c r="C1969">
        <f t="shared" si="134"/>
        <v>511</v>
      </c>
      <c r="D1969" t="str">
        <f t="shared" si="135"/>
        <v>511 (1)</v>
      </c>
      <c r="E1969">
        <v>16.038</v>
      </c>
      <c r="F1969">
        <f t="shared" si="137"/>
        <v>16.04</v>
      </c>
      <c r="G1969">
        <f>IFERROR(VLOOKUP(F1969,'rt.comb'!$A:$B,2,FALSE),F1969)</f>
        <v>16.04</v>
      </c>
      <c r="H1969" t="str">
        <f>IFERROR(VLOOKUP(G1969,compounds!$A:$D,4,FALSE),"")</f>
        <v/>
      </c>
      <c r="I1969">
        <v>69577681</v>
      </c>
      <c r="J1969" s="4">
        <f t="shared" si="133"/>
        <v>55271009</v>
      </c>
      <c r="K1969" s="4">
        <f>VLOOKUP($C1969,rosie!$B$7:$D$380,2,FALSE)</f>
        <v>23.51</v>
      </c>
      <c r="L1969" s="4">
        <f>VLOOKUP(C1969,rosie!$B$7:$F$66,5,FALSE)</f>
        <v>5.35</v>
      </c>
      <c r="M1969" s="4">
        <f>VLOOKUP($C1969,rosie!$B$7:$D$380,3,FALSE)</f>
        <v>1</v>
      </c>
      <c r="N1969" s="4" t="str">
        <f>VLOOKUP($C1969,rosie!$B$7:$E$380,4,FALSE)</f>
        <v>f</v>
      </c>
      <c r="O1969" s="4">
        <f t="shared" si="136"/>
        <v>0.80317685829971064</v>
      </c>
      <c r="P1969" s="4">
        <f>VLOOKUP(A1969,RESULTS!$A:$M,13,FALSE)</f>
        <v>2</v>
      </c>
      <c r="Q1969" s="4">
        <v>2</v>
      </c>
      <c r="R1969" s="4" t="str">
        <f>IF(VLOOKUP(C1969,rosie!B:J,8,FALSE)=0,"x_x_x_x",VLOOKUP(C1969,rosie!B:J,8,FALSE))</f>
        <v>8_6_6_2023</v>
      </c>
    </row>
    <row r="1970" spans="1:18" x14ac:dyDescent="0.2">
      <c r="A1970" t="s">
        <v>253</v>
      </c>
      <c r="C1970">
        <f t="shared" si="134"/>
        <v>511</v>
      </c>
      <c r="D1970" t="str">
        <f t="shared" si="135"/>
        <v>511 (1)</v>
      </c>
      <c r="E1970">
        <v>16.213999999999999</v>
      </c>
      <c r="F1970">
        <f t="shared" si="137"/>
        <v>16.21</v>
      </c>
      <c r="G1970">
        <f>IFERROR(VLOOKUP(F1970,'rt.comb'!$A:$B,2,FALSE),F1970)</f>
        <v>16.21</v>
      </c>
      <c r="H1970" t="str">
        <f>IFERROR(VLOOKUP(G1970,compounds!$A:$D,4,FALSE),"")</f>
        <v>methylsalicylate</v>
      </c>
      <c r="I1970">
        <v>78244028</v>
      </c>
      <c r="J1970" s="4">
        <f t="shared" si="133"/>
        <v>55271009</v>
      </c>
      <c r="K1970" s="4">
        <f>VLOOKUP($C1970,rosie!$B$7:$D$380,2,FALSE)</f>
        <v>23.51</v>
      </c>
      <c r="L1970" s="4">
        <f>VLOOKUP(C1970,rosie!$B$7:$F$66,5,FALSE)</f>
        <v>5.35</v>
      </c>
      <c r="M1970" s="4">
        <f>VLOOKUP($C1970,rosie!$B$7:$D$380,3,FALSE)</f>
        <v>1</v>
      </c>
      <c r="N1970" s="4" t="str">
        <f>VLOOKUP($C1970,rosie!$B$7:$E$380,4,FALSE)</f>
        <v>f</v>
      </c>
      <c r="O1970" s="4">
        <f t="shared" si="136"/>
        <v>0.90321769404407992</v>
      </c>
      <c r="P1970" s="4">
        <f>VLOOKUP(A1970,RESULTS!$A:$M,13,FALSE)</f>
        <v>2</v>
      </c>
      <c r="Q1970" s="4">
        <v>2</v>
      </c>
      <c r="R1970" s="4" t="str">
        <f>IF(VLOOKUP(C1970,rosie!B:J,8,FALSE)=0,"x_x_x_x",VLOOKUP(C1970,rosie!B:J,8,FALSE))</f>
        <v>8_6_6_2023</v>
      </c>
    </row>
    <row r="1971" spans="1:18" x14ac:dyDescent="0.2">
      <c r="A1971" t="s">
        <v>253</v>
      </c>
      <c r="C1971">
        <f t="shared" si="134"/>
        <v>511</v>
      </c>
      <c r="D1971" t="str">
        <f t="shared" si="135"/>
        <v>511 (1)</v>
      </c>
      <c r="E1971">
        <v>16.356000000000002</v>
      </c>
      <c r="F1971">
        <f t="shared" si="137"/>
        <v>16.36</v>
      </c>
      <c r="G1971">
        <f>IFERROR(VLOOKUP(F1971,'rt.comb'!$A:$B,2,FALSE),F1971)</f>
        <v>16.36</v>
      </c>
      <c r="H1971" t="str">
        <f>IFERROR(VLOOKUP(G1971,compounds!$A:$D,4,FALSE),"")</f>
        <v>dodecane</v>
      </c>
      <c r="I1971">
        <v>248212335</v>
      </c>
      <c r="J1971" s="4">
        <f t="shared" si="133"/>
        <v>55271009</v>
      </c>
      <c r="K1971" s="4">
        <f>VLOOKUP($C1971,rosie!$B$7:$D$380,2,FALSE)</f>
        <v>23.51</v>
      </c>
      <c r="L1971" s="4">
        <f>VLOOKUP(C1971,rosie!$B$7:$F$66,5,FALSE)</f>
        <v>5.35</v>
      </c>
      <c r="M1971" s="4">
        <f>VLOOKUP($C1971,rosie!$B$7:$D$380,3,FALSE)</f>
        <v>1</v>
      </c>
      <c r="N1971" s="4" t="str">
        <f>VLOOKUP($C1971,rosie!$B$7:$E$380,4,FALSE)</f>
        <v>f</v>
      </c>
      <c r="O1971" s="4">
        <f t="shared" si="136"/>
        <v>2.865263695933403</v>
      </c>
      <c r="P1971" s="4">
        <f>VLOOKUP(A1971,RESULTS!$A:$M,13,FALSE)</f>
        <v>2</v>
      </c>
      <c r="Q1971" s="4">
        <v>2</v>
      </c>
      <c r="R1971" s="4" t="str">
        <f>IF(VLOOKUP(C1971,rosie!B:J,8,FALSE)=0,"x_x_x_x",VLOOKUP(C1971,rosie!B:J,8,FALSE))</f>
        <v>8_6_6_2023</v>
      </c>
    </row>
    <row r="1972" spans="1:18" x14ac:dyDescent="0.2">
      <c r="A1972" t="s">
        <v>253</v>
      </c>
      <c r="C1972">
        <f t="shared" si="134"/>
        <v>511</v>
      </c>
      <c r="D1972" t="str">
        <f t="shared" si="135"/>
        <v>511 (1)</v>
      </c>
      <c r="E1972">
        <v>16.548999999999999</v>
      </c>
      <c r="F1972">
        <f t="shared" si="137"/>
        <v>16.55</v>
      </c>
      <c r="G1972">
        <f>IFERROR(VLOOKUP(F1972,'rt.comb'!$A:$B,2,FALSE),F1972)</f>
        <v>16.55</v>
      </c>
      <c r="H1972" t="str">
        <f>IFERROR(VLOOKUP(G1972,compounds!$A:$D,4,FALSE),"")</f>
        <v>decanal</v>
      </c>
      <c r="I1972">
        <v>143640866</v>
      </c>
      <c r="J1972" s="4">
        <f t="shared" si="133"/>
        <v>55271009</v>
      </c>
      <c r="K1972" s="4">
        <f>VLOOKUP($C1972,rosie!$B$7:$D$380,2,FALSE)</f>
        <v>23.51</v>
      </c>
      <c r="L1972" s="4">
        <f>VLOOKUP(C1972,rosie!$B$7:$F$66,5,FALSE)</f>
        <v>5.35</v>
      </c>
      <c r="M1972" s="4">
        <f>VLOOKUP($C1972,rosie!$B$7:$D$380,3,FALSE)</f>
        <v>1</v>
      </c>
      <c r="N1972" s="4" t="str">
        <f>VLOOKUP($C1972,rosie!$B$7:$E$380,4,FALSE)</f>
        <v>f</v>
      </c>
      <c r="O1972" s="4">
        <f t="shared" si="136"/>
        <v>1.6581325766998434</v>
      </c>
      <c r="P1972" s="4">
        <f>VLOOKUP(A1972,RESULTS!$A:$M,13,FALSE)</f>
        <v>2</v>
      </c>
      <c r="Q1972" s="4">
        <v>2</v>
      </c>
      <c r="R1972" s="4" t="str">
        <f>IF(VLOOKUP(C1972,rosie!B:J,8,FALSE)=0,"x_x_x_x",VLOOKUP(C1972,rosie!B:J,8,FALSE))</f>
        <v>8_6_6_2023</v>
      </c>
    </row>
    <row r="1973" spans="1:18" x14ac:dyDescent="0.2">
      <c r="A1973" t="s">
        <v>253</v>
      </c>
      <c r="C1973">
        <f t="shared" si="134"/>
        <v>511</v>
      </c>
      <c r="D1973" t="str">
        <f t="shared" si="135"/>
        <v>511 (1)</v>
      </c>
      <c r="E1973">
        <v>16.841999999999999</v>
      </c>
      <c r="F1973">
        <f t="shared" si="137"/>
        <v>16.84</v>
      </c>
      <c r="G1973">
        <f>IFERROR(VLOOKUP(F1973,'rt.comb'!$A:$B,2,FALSE),F1973)</f>
        <v>16.84</v>
      </c>
      <c r="H1973" t="str">
        <f>IFERROR(VLOOKUP(G1973,compounds!$A:$D,4,FALSE),"")</f>
        <v/>
      </c>
      <c r="I1973">
        <v>75539064</v>
      </c>
      <c r="J1973" s="4">
        <f t="shared" si="133"/>
        <v>55271009</v>
      </c>
      <c r="K1973" s="4">
        <f>VLOOKUP($C1973,rosie!$B$7:$D$380,2,FALSE)</f>
        <v>23.51</v>
      </c>
      <c r="L1973" s="4">
        <f>VLOOKUP(C1973,rosie!$B$7:$F$66,5,FALSE)</f>
        <v>5.35</v>
      </c>
      <c r="M1973" s="4">
        <f>VLOOKUP($C1973,rosie!$B$7:$D$380,3,FALSE)</f>
        <v>1</v>
      </c>
      <c r="N1973" s="4" t="str">
        <f>VLOOKUP($C1973,rosie!$B$7:$E$380,4,FALSE)</f>
        <v>f</v>
      </c>
      <c r="O1973" s="4">
        <f t="shared" si="136"/>
        <v>0.87199267394986579</v>
      </c>
      <c r="P1973" s="4">
        <f>VLOOKUP(A1973,RESULTS!$A:$M,13,FALSE)</f>
        <v>2</v>
      </c>
      <c r="Q1973" s="4">
        <v>2</v>
      </c>
      <c r="R1973" s="4" t="str">
        <f>IF(VLOOKUP(C1973,rosie!B:J,8,FALSE)=0,"x_x_x_x",VLOOKUP(C1973,rosie!B:J,8,FALSE))</f>
        <v>8_6_6_2023</v>
      </c>
    </row>
    <row r="1974" spans="1:18" x14ac:dyDescent="0.2">
      <c r="A1974" t="s">
        <v>253</v>
      </c>
      <c r="C1974">
        <f t="shared" si="134"/>
        <v>511</v>
      </c>
      <c r="D1974" t="str">
        <f t="shared" si="135"/>
        <v>511 (1)</v>
      </c>
      <c r="E1974">
        <v>16.933</v>
      </c>
      <c r="F1974">
        <f t="shared" si="137"/>
        <v>16.93</v>
      </c>
      <c r="G1974">
        <f>IFERROR(VLOOKUP(F1974,'rt.comb'!$A:$B,2,FALSE),F1974)</f>
        <v>16.93</v>
      </c>
      <c r="H1974" t="str">
        <f>IFERROR(VLOOKUP(G1974,compounds!$A:$D,4,FALSE),"")</f>
        <v/>
      </c>
      <c r="I1974">
        <v>144521799</v>
      </c>
      <c r="J1974" s="4">
        <f t="shared" si="133"/>
        <v>55271009</v>
      </c>
      <c r="K1974" s="4">
        <f>VLOOKUP($C1974,rosie!$B$7:$D$380,2,FALSE)</f>
        <v>23.51</v>
      </c>
      <c r="L1974" s="4">
        <f>VLOOKUP(C1974,rosie!$B$7:$F$66,5,FALSE)</f>
        <v>5.35</v>
      </c>
      <c r="M1974" s="4">
        <f>VLOOKUP($C1974,rosie!$B$7:$D$380,3,FALSE)</f>
        <v>1</v>
      </c>
      <c r="N1974" s="4" t="str">
        <f>VLOOKUP($C1974,rosie!$B$7:$E$380,4,FALSE)</f>
        <v>f</v>
      </c>
      <c r="O1974" s="4">
        <f t="shared" si="136"/>
        <v>1.6683017141178114</v>
      </c>
      <c r="P1974" s="4">
        <f>VLOOKUP(A1974,RESULTS!$A:$M,13,FALSE)</f>
        <v>2</v>
      </c>
      <c r="Q1974" s="4">
        <v>2</v>
      </c>
      <c r="R1974" s="4" t="str">
        <f>IF(VLOOKUP(C1974,rosie!B:J,8,FALSE)=0,"x_x_x_x",VLOOKUP(C1974,rosie!B:J,8,FALSE))</f>
        <v>8_6_6_2023</v>
      </c>
    </row>
    <row r="1975" spans="1:18" x14ac:dyDescent="0.2">
      <c r="A1975" t="s">
        <v>253</v>
      </c>
      <c r="C1975">
        <f t="shared" si="134"/>
        <v>511</v>
      </c>
      <c r="D1975" t="str">
        <f t="shared" si="135"/>
        <v>511 (1)</v>
      </c>
      <c r="E1975">
        <v>17.190000000000001</v>
      </c>
      <c r="F1975">
        <f t="shared" si="137"/>
        <v>17.190000000000001</v>
      </c>
      <c r="G1975">
        <f>IFERROR(VLOOKUP(F1975,'rt.comb'!$A:$B,2,FALSE),F1975)</f>
        <v>17.190000000000001</v>
      </c>
      <c r="H1975" t="str">
        <f>IFERROR(VLOOKUP(G1975,compounds!$A:$D,4,FALSE),"")</f>
        <v/>
      </c>
      <c r="I1975">
        <v>108532826</v>
      </c>
      <c r="J1975" s="4">
        <f t="shared" si="133"/>
        <v>55271009</v>
      </c>
      <c r="K1975" s="4">
        <f>VLOOKUP($C1975,rosie!$B$7:$D$380,2,FALSE)</f>
        <v>23.51</v>
      </c>
      <c r="L1975" s="4">
        <f>VLOOKUP(C1975,rosie!$B$7:$F$66,5,FALSE)</f>
        <v>5.35</v>
      </c>
      <c r="M1975" s="4">
        <f>VLOOKUP($C1975,rosie!$B$7:$D$380,3,FALSE)</f>
        <v>1</v>
      </c>
      <c r="N1975" s="4" t="str">
        <f>VLOOKUP($C1975,rosie!$B$7:$E$380,4,FALSE)</f>
        <v>f</v>
      </c>
      <c r="O1975" s="4">
        <f t="shared" si="136"/>
        <v>1.2528594364774697</v>
      </c>
      <c r="P1975" s="4">
        <f>VLOOKUP(A1975,RESULTS!$A:$M,13,FALSE)</f>
        <v>2</v>
      </c>
      <c r="Q1975" s="4">
        <v>2</v>
      </c>
      <c r="R1975" s="4" t="str">
        <f>IF(VLOOKUP(C1975,rosie!B:J,8,FALSE)=0,"x_x_x_x",VLOOKUP(C1975,rosie!B:J,8,FALSE))</f>
        <v>8_6_6_2023</v>
      </c>
    </row>
    <row r="1976" spans="1:18" x14ac:dyDescent="0.2">
      <c r="A1976" t="s">
        <v>253</v>
      </c>
      <c r="C1976">
        <f t="shared" si="134"/>
        <v>511</v>
      </c>
      <c r="D1976" t="str">
        <f t="shared" si="135"/>
        <v>511 (1)</v>
      </c>
      <c r="E1976">
        <v>17.273</v>
      </c>
      <c r="F1976">
        <f t="shared" si="137"/>
        <v>17.27</v>
      </c>
      <c r="G1976">
        <f>IFERROR(VLOOKUP(F1976,'rt.comb'!$A:$B,2,FALSE),F1976)</f>
        <v>17.27</v>
      </c>
      <c r="H1976" t="str">
        <f>IFERROR(VLOOKUP(G1976,compounds!$A:$D,4,FALSE),"")</f>
        <v/>
      </c>
      <c r="I1976">
        <v>56535721</v>
      </c>
      <c r="J1976" s="4">
        <f t="shared" si="133"/>
        <v>55271009</v>
      </c>
      <c r="K1976" s="4">
        <f>VLOOKUP($C1976,rosie!$B$7:$D$380,2,FALSE)</f>
        <v>23.51</v>
      </c>
      <c r="L1976" s="4">
        <f>VLOOKUP(C1976,rosie!$B$7:$F$66,5,FALSE)</f>
        <v>5.35</v>
      </c>
      <c r="M1976" s="4">
        <f>VLOOKUP($C1976,rosie!$B$7:$D$380,3,FALSE)</f>
        <v>1</v>
      </c>
      <c r="N1976" s="4" t="str">
        <f>VLOOKUP($C1976,rosie!$B$7:$E$380,4,FALSE)</f>
        <v>f</v>
      </c>
      <c r="O1976" s="4">
        <f t="shared" si="136"/>
        <v>0.65262570010761034</v>
      </c>
      <c r="P1976" s="4">
        <f>VLOOKUP(A1976,RESULTS!$A:$M,13,FALSE)</f>
        <v>2</v>
      </c>
      <c r="Q1976" s="4">
        <v>2</v>
      </c>
      <c r="R1976" s="4" t="str">
        <f>IF(VLOOKUP(C1976,rosie!B:J,8,FALSE)=0,"x_x_x_x",VLOOKUP(C1976,rosie!B:J,8,FALSE))</f>
        <v>8_6_6_2023</v>
      </c>
    </row>
    <row r="1977" spans="1:18" x14ac:dyDescent="0.2">
      <c r="A1977" t="s">
        <v>253</v>
      </c>
      <c r="C1977">
        <f t="shared" si="134"/>
        <v>511</v>
      </c>
      <c r="D1977" t="str">
        <f t="shared" si="135"/>
        <v>511 (1)</v>
      </c>
      <c r="E1977">
        <v>17.404</v>
      </c>
      <c r="F1977">
        <f t="shared" si="137"/>
        <v>17.399999999999999</v>
      </c>
      <c r="G1977">
        <f>IFERROR(VLOOKUP(F1977,'rt.comb'!$A:$B,2,FALSE),F1977)</f>
        <v>17.399999999999999</v>
      </c>
      <c r="H1977" t="str">
        <f>IFERROR(VLOOKUP(G1977,compounds!$A:$D,4,FALSE),"")</f>
        <v/>
      </c>
      <c r="I1977">
        <v>41570076</v>
      </c>
      <c r="J1977" s="4">
        <f t="shared" si="133"/>
        <v>55271009</v>
      </c>
      <c r="K1977" s="4">
        <f>VLOOKUP($C1977,rosie!$B$7:$D$380,2,FALSE)</f>
        <v>23.51</v>
      </c>
      <c r="L1977" s="4">
        <f>VLOOKUP(C1977,rosie!$B$7:$F$66,5,FALSE)</f>
        <v>5.35</v>
      </c>
      <c r="M1977" s="4">
        <f>VLOOKUP($C1977,rosie!$B$7:$D$380,3,FALSE)</f>
        <v>1</v>
      </c>
      <c r="N1977" s="4" t="str">
        <f>VLOOKUP($C1977,rosie!$B$7:$E$380,4,FALSE)</f>
        <v>f</v>
      </c>
      <c r="O1977" s="4">
        <f t="shared" si="136"/>
        <v>0.47986829341093162</v>
      </c>
      <c r="P1977" s="4">
        <f>VLOOKUP(A1977,RESULTS!$A:$M,13,FALSE)</f>
        <v>2</v>
      </c>
      <c r="Q1977" s="4">
        <v>2</v>
      </c>
      <c r="R1977" s="4" t="str">
        <f>IF(VLOOKUP(C1977,rosie!B:J,8,FALSE)=0,"x_x_x_x",VLOOKUP(C1977,rosie!B:J,8,FALSE))</f>
        <v>8_6_6_2023</v>
      </c>
    </row>
    <row r="1978" spans="1:18" x14ac:dyDescent="0.2">
      <c r="A1978" t="s">
        <v>253</v>
      </c>
      <c r="C1978">
        <f t="shared" si="134"/>
        <v>511</v>
      </c>
      <c r="D1978" t="str">
        <f t="shared" si="135"/>
        <v>511 (1)</v>
      </c>
      <c r="E1978">
        <v>17.649000000000001</v>
      </c>
      <c r="F1978">
        <f t="shared" si="137"/>
        <v>17.649999999999999</v>
      </c>
      <c r="G1978">
        <f>IFERROR(VLOOKUP(F1978,'rt.comb'!$A:$B,2,FALSE),F1978)</f>
        <v>17.649999999999999</v>
      </c>
      <c r="H1978" t="str">
        <f>IFERROR(VLOOKUP(G1978,compounds!$A:$D,4,FALSE),"")</f>
        <v/>
      </c>
      <c r="I1978">
        <v>53878488</v>
      </c>
      <c r="J1978" s="4">
        <f t="shared" si="133"/>
        <v>55271009</v>
      </c>
      <c r="K1978" s="4">
        <f>VLOOKUP($C1978,rosie!$B$7:$D$380,2,FALSE)</f>
        <v>23.51</v>
      </c>
      <c r="L1978" s="4">
        <f>VLOOKUP(C1978,rosie!$B$7:$F$66,5,FALSE)</f>
        <v>5.35</v>
      </c>
      <c r="M1978" s="4">
        <f>VLOOKUP($C1978,rosie!$B$7:$D$380,3,FALSE)</f>
        <v>1</v>
      </c>
      <c r="N1978" s="4" t="str">
        <f>VLOOKUP($C1978,rosie!$B$7:$E$380,4,FALSE)</f>
        <v>f</v>
      </c>
      <c r="O1978" s="4">
        <f t="shared" si="136"/>
        <v>0.62195166754377251</v>
      </c>
      <c r="P1978" s="4">
        <f>VLOOKUP(A1978,RESULTS!$A:$M,13,FALSE)</f>
        <v>2</v>
      </c>
      <c r="Q1978" s="4">
        <v>2</v>
      </c>
      <c r="R1978" s="4" t="str">
        <f>IF(VLOOKUP(C1978,rosie!B:J,8,FALSE)=0,"x_x_x_x",VLOOKUP(C1978,rosie!B:J,8,FALSE))</f>
        <v>8_6_6_2023</v>
      </c>
    </row>
    <row r="1979" spans="1:18" x14ac:dyDescent="0.2">
      <c r="A1979" t="s">
        <v>253</v>
      </c>
      <c r="C1979">
        <f t="shared" si="134"/>
        <v>511</v>
      </c>
      <c r="D1979" t="str">
        <f t="shared" si="135"/>
        <v>511 (1)</v>
      </c>
      <c r="E1979">
        <v>17.922000000000001</v>
      </c>
      <c r="F1979">
        <f t="shared" si="137"/>
        <v>17.920000000000002</v>
      </c>
      <c r="G1979">
        <f>IFERROR(VLOOKUP(F1979,'rt.comb'!$A:$B,2,FALSE),F1979)</f>
        <v>17.920000000000002</v>
      </c>
      <c r="H1979" t="str">
        <f>IFERROR(VLOOKUP(G1979,compounds!$A:$D,4,FALSE),"")</f>
        <v/>
      </c>
      <c r="I1979">
        <v>36359559</v>
      </c>
      <c r="J1979" s="4">
        <f t="shared" si="133"/>
        <v>55271009</v>
      </c>
      <c r="K1979" s="4">
        <f>VLOOKUP($C1979,rosie!$B$7:$D$380,2,FALSE)</f>
        <v>23.51</v>
      </c>
      <c r="L1979" s="4">
        <f>VLOOKUP(C1979,rosie!$B$7:$F$66,5,FALSE)</f>
        <v>5.35</v>
      </c>
      <c r="M1979" s="4">
        <f>VLOOKUP($C1979,rosie!$B$7:$D$380,3,FALSE)</f>
        <v>1</v>
      </c>
      <c r="N1979" s="4" t="str">
        <f>VLOOKUP($C1979,rosie!$B$7:$E$380,4,FALSE)</f>
        <v>f</v>
      </c>
      <c r="O1979" s="4">
        <f t="shared" si="136"/>
        <v>0.41972017386987887</v>
      </c>
      <c r="P1979" s="4">
        <f>VLOOKUP(A1979,RESULTS!$A:$M,13,FALSE)</f>
        <v>2</v>
      </c>
      <c r="Q1979" s="4">
        <v>2</v>
      </c>
      <c r="R1979" s="4" t="str">
        <f>IF(VLOOKUP(C1979,rosie!B:J,8,FALSE)=0,"x_x_x_x",VLOOKUP(C1979,rosie!B:J,8,FALSE))</f>
        <v>8_6_6_2023</v>
      </c>
    </row>
    <row r="1980" spans="1:18" x14ac:dyDescent="0.2">
      <c r="A1980" t="s">
        <v>253</v>
      </c>
      <c r="C1980">
        <f t="shared" si="134"/>
        <v>511</v>
      </c>
      <c r="D1980" t="str">
        <f t="shared" si="135"/>
        <v>511 (1)</v>
      </c>
      <c r="E1980">
        <v>18.186</v>
      </c>
      <c r="F1980">
        <f t="shared" si="137"/>
        <v>18.190000000000001</v>
      </c>
      <c r="G1980">
        <f>IFERROR(VLOOKUP(F1980,'rt.comb'!$A:$B,2,FALSE),F1980)</f>
        <v>18.18</v>
      </c>
      <c r="H1980" t="str">
        <f>IFERROR(VLOOKUP(G1980,compounds!$A:$D,4,FALSE),"")</f>
        <v>methylacetophenone</v>
      </c>
      <c r="I1980">
        <v>14468447</v>
      </c>
      <c r="J1980" s="4">
        <f t="shared" si="133"/>
        <v>55271009</v>
      </c>
      <c r="K1980" s="4">
        <f>VLOOKUP($C1980,rosie!$B$7:$D$380,2,FALSE)</f>
        <v>23.51</v>
      </c>
      <c r="L1980" s="4">
        <f>VLOOKUP(C1980,rosie!$B$7:$F$66,5,FALSE)</f>
        <v>5.35</v>
      </c>
      <c r="M1980" s="4">
        <f>VLOOKUP($C1980,rosie!$B$7:$D$380,3,FALSE)</f>
        <v>1</v>
      </c>
      <c r="N1980" s="4" t="str">
        <f>VLOOKUP($C1980,rosie!$B$7:$E$380,4,FALSE)</f>
        <v>f</v>
      </c>
      <c r="O1980" s="4">
        <f t="shared" si="136"/>
        <v>0.16701795229329178</v>
      </c>
      <c r="P1980" s="4">
        <f>VLOOKUP(A1980,RESULTS!$A:$M,13,FALSE)</f>
        <v>2</v>
      </c>
      <c r="Q1980" s="4">
        <v>2</v>
      </c>
      <c r="R1980" s="4" t="str">
        <f>IF(VLOOKUP(C1980,rosie!B:J,8,FALSE)=0,"x_x_x_x",VLOOKUP(C1980,rosie!B:J,8,FALSE))</f>
        <v>8_6_6_2023</v>
      </c>
    </row>
    <row r="1981" spans="1:18" x14ac:dyDescent="0.2">
      <c r="A1981" t="s">
        <v>253</v>
      </c>
      <c r="C1981">
        <f t="shared" si="134"/>
        <v>511</v>
      </c>
      <c r="D1981" t="str">
        <f t="shared" si="135"/>
        <v>511 (1)</v>
      </c>
      <c r="E1981">
        <v>18.274000000000001</v>
      </c>
      <c r="F1981">
        <f t="shared" si="137"/>
        <v>18.27</v>
      </c>
      <c r="G1981">
        <f>IFERROR(VLOOKUP(F1981,'rt.comb'!$A:$B,2,FALSE),F1981)</f>
        <v>18.27</v>
      </c>
      <c r="H1981" t="str">
        <f>IFERROR(VLOOKUP(G1981,compounds!$A:$D,4,FALSE),"")</f>
        <v/>
      </c>
      <c r="I1981">
        <v>35389734</v>
      </c>
      <c r="J1981" s="4">
        <f t="shared" si="133"/>
        <v>55271009</v>
      </c>
      <c r="K1981" s="4">
        <f>VLOOKUP($C1981,rosie!$B$7:$D$380,2,FALSE)</f>
        <v>23.51</v>
      </c>
      <c r="L1981" s="4">
        <f>VLOOKUP(C1981,rosie!$B$7:$F$66,5,FALSE)</f>
        <v>5.35</v>
      </c>
      <c r="M1981" s="4">
        <f>VLOOKUP($C1981,rosie!$B$7:$D$380,3,FALSE)</f>
        <v>1</v>
      </c>
      <c r="N1981" s="4" t="str">
        <f>VLOOKUP($C1981,rosie!$B$7:$E$380,4,FALSE)</f>
        <v>f</v>
      </c>
      <c r="O1981" s="4">
        <f t="shared" si="136"/>
        <v>0.40852490283748394</v>
      </c>
      <c r="P1981" s="4">
        <f>VLOOKUP(A1981,RESULTS!$A:$M,13,FALSE)</f>
        <v>2</v>
      </c>
      <c r="Q1981" s="4">
        <v>2</v>
      </c>
      <c r="R1981" s="4" t="str">
        <f>IF(VLOOKUP(C1981,rosie!B:J,8,FALSE)=0,"x_x_x_x",VLOOKUP(C1981,rosie!B:J,8,FALSE))</f>
        <v>8_6_6_2023</v>
      </c>
    </row>
    <row r="1982" spans="1:18" x14ac:dyDescent="0.2">
      <c r="A1982" t="s">
        <v>253</v>
      </c>
      <c r="C1982">
        <f t="shared" si="134"/>
        <v>511</v>
      </c>
      <c r="D1982" t="str">
        <f t="shared" si="135"/>
        <v>511 (1)</v>
      </c>
      <c r="E1982">
        <v>18.419</v>
      </c>
      <c r="F1982">
        <f t="shared" si="137"/>
        <v>18.420000000000002</v>
      </c>
      <c r="G1982">
        <f>IFERROR(VLOOKUP(F1982,'rt.comb'!$A:$B,2,FALSE),F1982)</f>
        <v>18.420000000000002</v>
      </c>
      <c r="H1982" t="str">
        <f>IFERROR(VLOOKUP(G1982,compounds!$A:$D,4,FALSE),"")</f>
        <v/>
      </c>
      <c r="I1982">
        <v>44048439</v>
      </c>
      <c r="J1982" s="4">
        <f t="shared" si="133"/>
        <v>55271009</v>
      </c>
      <c r="K1982" s="4">
        <f>VLOOKUP($C1982,rosie!$B$7:$D$380,2,FALSE)</f>
        <v>23.51</v>
      </c>
      <c r="L1982" s="4">
        <f>VLOOKUP(C1982,rosie!$B$7:$F$66,5,FALSE)</f>
        <v>5.35</v>
      </c>
      <c r="M1982" s="4">
        <f>VLOOKUP($C1982,rosie!$B$7:$D$380,3,FALSE)</f>
        <v>1</v>
      </c>
      <c r="N1982" s="4" t="str">
        <f>VLOOKUP($C1982,rosie!$B$7:$E$380,4,FALSE)</f>
        <v>f</v>
      </c>
      <c r="O1982" s="4">
        <f t="shared" si="136"/>
        <v>0.5084775223972533</v>
      </c>
      <c r="P1982" s="4">
        <f>VLOOKUP(A1982,RESULTS!$A:$M,13,FALSE)</f>
        <v>2</v>
      </c>
      <c r="Q1982" s="4">
        <v>2</v>
      </c>
      <c r="R1982" s="4" t="str">
        <f>IF(VLOOKUP(C1982,rosie!B:J,8,FALSE)=0,"x_x_x_x",VLOOKUP(C1982,rosie!B:J,8,FALSE))</f>
        <v>8_6_6_2023</v>
      </c>
    </row>
    <row r="1983" spans="1:18" x14ac:dyDescent="0.2">
      <c r="A1983" t="s">
        <v>253</v>
      </c>
      <c r="C1983">
        <f t="shared" si="134"/>
        <v>511</v>
      </c>
      <c r="D1983" t="str">
        <f t="shared" si="135"/>
        <v>511 (1)</v>
      </c>
      <c r="E1983">
        <v>18.510000000000002</v>
      </c>
      <c r="F1983">
        <f t="shared" si="137"/>
        <v>18.510000000000002</v>
      </c>
      <c r="G1983">
        <f>IFERROR(VLOOKUP(F1983,'rt.comb'!$A:$B,2,FALSE),F1983)</f>
        <v>18.510000000000002</v>
      </c>
      <c r="H1983" t="str">
        <f>IFERROR(VLOOKUP(G1983,compounds!$A:$D,4,FALSE),"")</f>
        <v/>
      </c>
      <c r="I1983">
        <v>20610110</v>
      </c>
      <c r="J1983" s="4">
        <f t="shared" si="133"/>
        <v>55271009</v>
      </c>
      <c r="K1983" s="4">
        <f>VLOOKUP($C1983,rosie!$B$7:$D$380,2,FALSE)</f>
        <v>23.51</v>
      </c>
      <c r="L1983" s="4">
        <f>VLOOKUP(C1983,rosie!$B$7:$F$66,5,FALSE)</f>
        <v>5.35</v>
      </c>
      <c r="M1983" s="4">
        <f>VLOOKUP($C1983,rosie!$B$7:$D$380,3,FALSE)</f>
        <v>1</v>
      </c>
      <c r="N1983" s="4" t="str">
        <f>VLOOKUP($C1983,rosie!$B$7:$E$380,4,FALSE)</f>
        <v>f</v>
      </c>
      <c r="O1983" s="4">
        <f t="shared" si="136"/>
        <v>0.23791484799574522</v>
      </c>
      <c r="P1983" s="4">
        <f>VLOOKUP(A1983,RESULTS!$A:$M,13,FALSE)</f>
        <v>2</v>
      </c>
      <c r="Q1983" s="4">
        <v>2</v>
      </c>
      <c r="R1983" s="4" t="str">
        <f>IF(VLOOKUP(C1983,rosie!B:J,8,FALSE)=0,"x_x_x_x",VLOOKUP(C1983,rosie!B:J,8,FALSE))</f>
        <v>8_6_6_2023</v>
      </c>
    </row>
    <row r="1984" spans="1:18" x14ac:dyDescent="0.2">
      <c r="A1984" t="s">
        <v>253</v>
      </c>
      <c r="C1984">
        <f t="shared" si="134"/>
        <v>511</v>
      </c>
      <c r="D1984" t="str">
        <f t="shared" si="135"/>
        <v>511 (1)</v>
      </c>
      <c r="E1984">
        <v>18.681999999999999</v>
      </c>
      <c r="F1984">
        <f t="shared" si="137"/>
        <v>18.68</v>
      </c>
      <c r="G1984">
        <f>IFERROR(VLOOKUP(F1984,'rt.comb'!$A:$B,2,FALSE),F1984)</f>
        <v>18.690000000000001</v>
      </c>
      <c r="H1984" t="str">
        <f>IFERROR(VLOOKUP(G1984,compounds!$A:$D,4,FALSE),"")</f>
        <v/>
      </c>
      <c r="I1984">
        <v>50355833</v>
      </c>
      <c r="J1984" s="4">
        <f t="shared" si="133"/>
        <v>55271009</v>
      </c>
      <c r="K1984" s="4">
        <f>VLOOKUP($C1984,rosie!$B$7:$D$380,2,FALSE)</f>
        <v>23.51</v>
      </c>
      <c r="L1984" s="4">
        <f>VLOOKUP(C1984,rosie!$B$7:$F$66,5,FALSE)</f>
        <v>5.35</v>
      </c>
      <c r="M1984" s="4">
        <f>VLOOKUP($C1984,rosie!$B$7:$D$380,3,FALSE)</f>
        <v>1</v>
      </c>
      <c r="N1984" s="4" t="str">
        <f>VLOOKUP($C1984,rosie!$B$7:$E$380,4,FALSE)</f>
        <v>f</v>
      </c>
      <c r="O1984" s="4">
        <f t="shared" si="136"/>
        <v>0.58128755032817048</v>
      </c>
      <c r="P1984" s="4">
        <f>VLOOKUP(A1984,RESULTS!$A:$M,13,FALSE)</f>
        <v>2</v>
      </c>
      <c r="Q1984" s="4">
        <v>2</v>
      </c>
      <c r="R1984" s="4" t="str">
        <f>IF(VLOOKUP(C1984,rosie!B:J,8,FALSE)=0,"x_x_x_x",VLOOKUP(C1984,rosie!B:J,8,FALSE))</f>
        <v>8_6_6_2023</v>
      </c>
    </row>
    <row r="1985" spans="1:18" x14ac:dyDescent="0.2">
      <c r="A1985" t="s">
        <v>253</v>
      </c>
      <c r="C1985">
        <f t="shared" si="134"/>
        <v>511</v>
      </c>
      <c r="D1985" t="str">
        <f t="shared" si="135"/>
        <v>511 (1)</v>
      </c>
      <c r="E1985">
        <v>19.114999999999998</v>
      </c>
      <c r="F1985">
        <f t="shared" si="137"/>
        <v>19.12</v>
      </c>
      <c r="G1985">
        <f>IFERROR(VLOOKUP(F1985,'rt.comb'!$A:$B,2,FALSE),F1985)</f>
        <v>19.12</v>
      </c>
      <c r="H1985" t="str">
        <f>IFERROR(VLOOKUP(G1985,compounds!$A:$D,4,FALSE),"")</f>
        <v/>
      </c>
      <c r="I1985">
        <v>581225632</v>
      </c>
      <c r="J1985" s="4">
        <f t="shared" si="133"/>
        <v>55271009</v>
      </c>
      <c r="K1985" s="4">
        <f>VLOOKUP($C1985,rosie!$B$7:$D$380,2,FALSE)</f>
        <v>23.51</v>
      </c>
      <c r="L1985" s="4">
        <f>VLOOKUP(C1985,rosie!$B$7:$F$66,5,FALSE)</f>
        <v>5.35</v>
      </c>
      <c r="M1985" s="4">
        <f>VLOOKUP($C1985,rosie!$B$7:$D$380,3,FALSE)</f>
        <v>1</v>
      </c>
      <c r="N1985" s="4" t="str">
        <f>VLOOKUP($C1985,rosie!$B$7:$E$380,4,FALSE)</f>
        <v>f</v>
      </c>
      <c r="O1985" s="4">
        <f t="shared" si="136"/>
        <v>6.709435703570283</v>
      </c>
      <c r="P1985" s="4">
        <f>VLOOKUP(A1985,RESULTS!$A:$M,13,FALSE)</f>
        <v>2</v>
      </c>
      <c r="Q1985" s="4">
        <v>2</v>
      </c>
      <c r="R1985" s="4" t="str">
        <f>IF(VLOOKUP(C1985,rosie!B:J,8,FALSE)=0,"x_x_x_x",VLOOKUP(C1985,rosie!B:J,8,FALSE))</f>
        <v>8_6_6_2023</v>
      </c>
    </row>
    <row r="1986" spans="1:18" x14ac:dyDescent="0.2">
      <c r="A1986" t="s">
        <v>253</v>
      </c>
      <c r="C1986">
        <f t="shared" si="134"/>
        <v>511</v>
      </c>
      <c r="D1986" t="str">
        <f t="shared" si="135"/>
        <v>511 (1)</v>
      </c>
      <c r="E1986">
        <v>19.282</v>
      </c>
      <c r="F1986">
        <f t="shared" si="137"/>
        <v>19.28</v>
      </c>
      <c r="G1986">
        <f>IFERROR(VLOOKUP(F1986,'rt.comb'!$A:$B,2,FALSE),F1986)</f>
        <v>19.28</v>
      </c>
      <c r="H1986" t="str">
        <f>IFERROR(VLOOKUP(G1986,compounds!$A:$D,4,FALSE),"")</f>
        <v/>
      </c>
      <c r="I1986">
        <v>17827358</v>
      </c>
      <c r="J1986" s="4">
        <f t="shared" ref="J1986:J2049" si="138">SUMIFS($I:$I,$A:$A,A1986,G:G,19.5)</f>
        <v>55271009</v>
      </c>
      <c r="K1986" s="4">
        <f>VLOOKUP($C1986,rosie!$B$7:$D$380,2,FALSE)</f>
        <v>23.51</v>
      </c>
      <c r="L1986" s="4">
        <f>VLOOKUP(C1986,rosie!$B$7:$F$66,5,FALSE)</f>
        <v>5.35</v>
      </c>
      <c r="M1986" s="4">
        <f>VLOOKUP($C1986,rosie!$B$7:$D$380,3,FALSE)</f>
        <v>1</v>
      </c>
      <c r="N1986" s="4" t="str">
        <f>VLOOKUP($C1986,rosie!$B$7:$E$380,4,FALSE)</f>
        <v>f</v>
      </c>
      <c r="O1986" s="4">
        <f t="shared" si="136"/>
        <v>0.20579187441191396</v>
      </c>
      <c r="P1986" s="4">
        <f>VLOOKUP(A1986,RESULTS!$A:$M,13,FALSE)</f>
        <v>2</v>
      </c>
      <c r="Q1986" s="4">
        <v>2</v>
      </c>
      <c r="R1986" s="4" t="str">
        <f>IF(VLOOKUP(C1986,rosie!B:J,8,FALSE)=0,"x_x_x_x",VLOOKUP(C1986,rosie!B:J,8,FALSE))</f>
        <v>8_6_6_2023</v>
      </c>
    </row>
    <row r="1987" spans="1:18" x14ac:dyDescent="0.2">
      <c r="A1987" t="s">
        <v>253</v>
      </c>
      <c r="C1987">
        <f t="shared" ref="C1987:C2050" si="139">VALUE(IF(B1987="",LEFT(A1987,FIND("-",A1987)-1),B1987))</f>
        <v>511</v>
      </c>
      <c r="D1987" t="str">
        <f t="shared" ref="D1987:D2050" si="140">C1987&amp;" ("&amp;M1987&amp;")"</f>
        <v>511 (1)</v>
      </c>
      <c r="E1987">
        <v>19.399999999999999</v>
      </c>
      <c r="F1987">
        <f t="shared" si="137"/>
        <v>19.399999999999999</v>
      </c>
      <c r="G1987">
        <f>IFERROR(VLOOKUP(F1987,'rt.comb'!$A:$B,2,FALSE),F1987)</f>
        <v>19.399999999999999</v>
      </c>
      <c r="H1987" t="str">
        <f>IFERROR(VLOOKUP(G1987,compounds!$A:$D,4,FALSE),"")</f>
        <v>undecanal_c</v>
      </c>
      <c r="I1987">
        <v>41419544</v>
      </c>
      <c r="J1987" s="4">
        <f t="shared" si="138"/>
        <v>55271009</v>
      </c>
      <c r="K1987" s="4">
        <f>VLOOKUP($C1987,rosie!$B$7:$D$380,2,FALSE)</f>
        <v>23.51</v>
      </c>
      <c r="L1987" s="4">
        <f>VLOOKUP(C1987,rosie!$B$7:$F$66,5,FALSE)</f>
        <v>5.35</v>
      </c>
      <c r="M1987" s="4">
        <f>VLOOKUP($C1987,rosie!$B$7:$D$380,3,FALSE)</f>
        <v>1</v>
      </c>
      <c r="N1987" s="4" t="str">
        <f>VLOOKUP($C1987,rosie!$B$7:$E$380,4,FALSE)</f>
        <v>f</v>
      </c>
      <c r="O1987" s="4">
        <f t="shared" ref="O1987:O2050" si="141">IFERROR((30/J1987*I1987)/K1987/Q1987,0)</f>
        <v>0.47813061234574095</v>
      </c>
      <c r="P1987" s="4">
        <f>VLOOKUP(A1987,RESULTS!$A:$M,13,FALSE)</f>
        <v>2</v>
      </c>
      <c r="Q1987" s="4">
        <v>2</v>
      </c>
      <c r="R1987" s="4" t="str">
        <f>IF(VLOOKUP(C1987,rosie!B:J,8,FALSE)=0,"x_x_x_x",VLOOKUP(C1987,rosie!B:J,8,FALSE))</f>
        <v>8_6_6_2023</v>
      </c>
    </row>
    <row r="1988" spans="1:18" x14ac:dyDescent="0.2">
      <c r="A1988" t="s">
        <v>253</v>
      </c>
      <c r="C1988">
        <f t="shared" si="139"/>
        <v>511</v>
      </c>
      <c r="D1988" t="str">
        <f t="shared" si="140"/>
        <v>511 (1)</v>
      </c>
      <c r="E1988">
        <v>19.504000000000001</v>
      </c>
      <c r="F1988">
        <f t="shared" si="137"/>
        <v>19.5</v>
      </c>
      <c r="G1988">
        <f>IFERROR(VLOOKUP(F1988,'rt.comb'!$A:$B,2,FALSE),F1988)</f>
        <v>19.5</v>
      </c>
      <c r="H1988" t="str">
        <f>IFERROR(VLOOKUP(G1988,compounds!$A:$D,4,FALSE),"")</f>
        <v>standard</v>
      </c>
      <c r="I1988">
        <v>55271009</v>
      </c>
      <c r="J1988" s="4">
        <f t="shared" si="138"/>
        <v>55271009</v>
      </c>
      <c r="K1988" s="4">
        <f>VLOOKUP($C1988,rosie!$B$7:$D$380,2,FALSE)</f>
        <v>23.51</v>
      </c>
      <c r="L1988" s="4">
        <f>VLOOKUP(C1988,rosie!$B$7:$F$66,5,FALSE)</f>
        <v>5.35</v>
      </c>
      <c r="M1988" s="4">
        <f>VLOOKUP($C1988,rosie!$B$7:$D$380,3,FALSE)</f>
        <v>1</v>
      </c>
      <c r="N1988" s="4" t="str">
        <f>VLOOKUP($C1988,rosie!$B$7:$E$380,4,FALSE)</f>
        <v>f</v>
      </c>
      <c r="O1988" s="4">
        <f t="shared" si="141"/>
        <v>0.63802637175669918</v>
      </c>
      <c r="P1988" s="4">
        <f>VLOOKUP(A1988,RESULTS!$A:$M,13,FALSE)</f>
        <v>2</v>
      </c>
      <c r="Q1988" s="4">
        <v>2</v>
      </c>
      <c r="R1988" s="4" t="str">
        <f>IF(VLOOKUP(C1988,rosie!B:J,8,FALSE)=0,"x_x_x_x",VLOOKUP(C1988,rosie!B:J,8,FALSE))</f>
        <v>8_6_6_2023</v>
      </c>
    </row>
    <row r="1989" spans="1:18" x14ac:dyDescent="0.2">
      <c r="A1989" t="s">
        <v>253</v>
      </c>
      <c r="C1989">
        <f t="shared" si="139"/>
        <v>511</v>
      </c>
      <c r="D1989" t="str">
        <f t="shared" si="140"/>
        <v>511 (1)</v>
      </c>
      <c r="E1989">
        <v>20.126999999999999</v>
      </c>
      <c r="F1989">
        <f t="shared" si="137"/>
        <v>20.13</v>
      </c>
      <c r="G1989">
        <f>IFERROR(VLOOKUP(F1989,'rt.comb'!$A:$B,2,FALSE),F1989)</f>
        <v>20.13</v>
      </c>
      <c r="H1989" t="str">
        <f>IFERROR(VLOOKUP(G1989,compounds!$A:$D,4,FALSE),"")</f>
        <v/>
      </c>
      <c r="I1989">
        <v>30015499</v>
      </c>
      <c r="J1989" s="4">
        <f t="shared" si="138"/>
        <v>55271009</v>
      </c>
      <c r="K1989" s="4">
        <f>VLOOKUP($C1989,rosie!$B$7:$D$380,2,FALSE)</f>
        <v>23.51</v>
      </c>
      <c r="L1989" s="4">
        <f>VLOOKUP(C1989,rosie!$B$7:$F$66,5,FALSE)</f>
        <v>5.35</v>
      </c>
      <c r="M1989" s="4">
        <f>VLOOKUP($C1989,rosie!$B$7:$D$380,3,FALSE)</f>
        <v>1</v>
      </c>
      <c r="N1989" s="4" t="str">
        <f>VLOOKUP($C1989,rosie!$B$7:$E$380,4,FALSE)</f>
        <v>f</v>
      </c>
      <c r="O1989" s="4">
        <f t="shared" si="141"/>
        <v>0.34648688833302893</v>
      </c>
      <c r="P1989" s="4">
        <f>VLOOKUP(A1989,RESULTS!$A:$M,13,FALSE)</f>
        <v>2</v>
      </c>
      <c r="Q1989" s="4">
        <v>2</v>
      </c>
      <c r="R1989" s="4" t="str">
        <f>IF(VLOOKUP(C1989,rosie!B:J,8,FALSE)=0,"x_x_x_x",VLOOKUP(C1989,rosie!B:J,8,FALSE))</f>
        <v>8_6_6_2023</v>
      </c>
    </row>
    <row r="1990" spans="1:18" x14ac:dyDescent="0.2">
      <c r="A1990" t="s">
        <v>253</v>
      </c>
      <c r="C1990">
        <f t="shared" si="139"/>
        <v>511</v>
      </c>
      <c r="D1990" t="str">
        <f t="shared" si="140"/>
        <v>511 (1)</v>
      </c>
      <c r="E1990">
        <v>20.27</v>
      </c>
      <c r="F1990">
        <f t="shared" si="137"/>
        <v>20.27</v>
      </c>
      <c r="G1990">
        <f>IFERROR(VLOOKUP(F1990,'rt.comb'!$A:$B,2,FALSE),F1990)</f>
        <v>20.27</v>
      </c>
      <c r="H1990" t="str">
        <f>IFERROR(VLOOKUP(G1990,compounds!$A:$D,4,FALSE),"")</f>
        <v/>
      </c>
      <c r="I1990">
        <v>68912629</v>
      </c>
      <c r="J1990" s="4">
        <f t="shared" si="138"/>
        <v>55271009</v>
      </c>
      <c r="K1990" s="4">
        <f>VLOOKUP($C1990,rosie!$B$7:$D$380,2,FALSE)</f>
        <v>23.51</v>
      </c>
      <c r="L1990" s="4">
        <f>VLOOKUP(C1990,rosie!$B$7:$F$66,5,FALSE)</f>
        <v>5.35</v>
      </c>
      <c r="M1990" s="4">
        <f>VLOOKUP($C1990,rosie!$B$7:$D$380,3,FALSE)</f>
        <v>1</v>
      </c>
      <c r="N1990" s="4" t="str">
        <f>VLOOKUP($C1990,rosie!$B$7:$E$380,4,FALSE)</f>
        <v>f</v>
      </c>
      <c r="O1990" s="4">
        <f t="shared" si="141"/>
        <v>0.79549976460689364</v>
      </c>
      <c r="P1990" s="4">
        <f>VLOOKUP(A1990,RESULTS!$A:$M,13,FALSE)</f>
        <v>2</v>
      </c>
      <c r="Q1990" s="4">
        <v>2</v>
      </c>
      <c r="R1990" s="4" t="str">
        <f>IF(VLOOKUP(C1990,rosie!B:J,8,FALSE)=0,"x_x_x_x",VLOOKUP(C1990,rosie!B:J,8,FALSE))</f>
        <v>8_6_6_2023</v>
      </c>
    </row>
    <row r="1991" spans="1:18" x14ac:dyDescent="0.2">
      <c r="A1991" t="s">
        <v>253</v>
      </c>
      <c r="C1991">
        <f t="shared" si="139"/>
        <v>511</v>
      </c>
      <c r="D1991" t="str">
        <f t="shared" si="140"/>
        <v>511 (1)</v>
      </c>
      <c r="E1991">
        <v>21.835999999999999</v>
      </c>
      <c r="F1991">
        <f t="shared" si="137"/>
        <v>21.84</v>
      </c>
      <c r="G1991">
        <f>IFERROR(VLOOKUP(F1991,'rt.comb'!$A:$B,2,FALSE),F1991)</f>
        <v>21.84</v>
      </c>
      <c r="H1991" t="str">
        <f>IFERROR(VLOOKUP(G1991,compounds!$A:$D,4,FALSE),"")</f>
        <v>tetradecane</v>
      </c>
      <c r="I1991">
        <v>41746045</v>
      </c>
      <c r="J1991" s="4">
        <f t="shared" si="138"/>
        <v>55271009</v>
      </c>
      <c r="K1991" s="4">
        <f>VLOOKUP($C1991,rosie!$B$7:$D$380,2,FALSE)</f>
        <v>23.51</v>
      </c>
      <c r="L1991" s="4">
        <f>VLOOKUP(C1991,rosie!$B$7:$F$66,5,FALSE)</f>
        <v>5.35</v>
      </c>
      <c r="M1991" s="4">
        <f>VLOOKUP($C1991,rosie!$B$7:$D$380,3,FALSE)</f>
        <v>1</v>
      </c>
      <c r="N1991" s="4" t="str">
        <f>VLOOKUP($C1991,rosie!$B$7:$E$380,4,FALSE)</f>
        <v>f</v>
      </c>
      <c r="O1991" s="4">
        <f t="shared" si="141"/>
        <v>0.48189960900735318</v>
      </c>
      <c r="P1991" s="4">
        <f>VLOOKUP(A1991,RESULTS!$A:$M,13,FALSE)</f>
        <v>2</v>
      </c>
      <c r="Q1991" s="4">
        <v>2</v>
      </c>
      <c r="R1991" s="4" t="str">
        <f>IF(VLOOKUP(C1991,rosie!B:J,8,FALSE)=0,"x_x_x_x",VLOOKUP(C1991,rosie!B:J,8,FALSE))</f>
        <v>8_6_6_2023</v>
      </c>
    </row>
    <row r="1992" spans="1:18" x14ac:dyDescent="0.2">
      <c r="A1992" t="s">
        <v>253</v>
      </c>
      <c r="C1992">
        <f t="shared" si="139"/>
        <v>511</v>
      </c>
      <c r="D1992" t="str">
        <f t="shared" si="140"/>
        <v>511 (1)</v>
      </c>
      <c r="E1992">
        <v>22.076000000000001</v>
      </c>
      <c r="F1992">
        <f t="shared" si="137"/>
        <v>22.08</v>
      </c>
      <c r="G1992">
        <f>IFERROR(VLOOKUP(F1992,'rt.comb'!$A:$B,2,FALSE),F1992)</f>
        <v>22.07</v>
      </c>
      <c r="H1992" t="str">
        <f>IFERROR(VLOOKUP(G1992,compounds!$A:$D,4,FALSE),"")</f>
        <v>dodecanal</v>
      </c>
      <c r="I1992">
        <v>11989770</v>
      </c>
      <c r="J1992" s="4">
        <f t="shared" si="138"/>
        <v>55271009</v>
      </c>
      <c r="K1992" s="4">
        <f>VLOOKUP($C1992,rosie!$B$7:$D$380,2,FALSE)</f>
        <v>23.51</v>
      </c>
      <c r="L1992" s="4">
        <f>VLOOKUP(C1992,rosie!$B$7:$F$66,5,FALSE)</f>
        <v>5.35</v>
      </c>
      <c r="M1992" s="4">
        <f>VLOOKUP($C1992,rosie!$B$7:$D$380,3,FALSE)</f>
        <v>1</v>
      </c>
      <c r="N1992" s="4" t="str">
        <f>VLOOKUP($C1992,rosie!$B$7:$E$380,4,FALSE)</f>
        <v>f</v>
      </c>
      <c r="O1992" s="4">
        <f t="shared" si="141"/>
        <v>0.13840509861684125</v>
      </c>
      <c r="P1992" s="4">
        <f>VLOOKUP(A1992,RESULTS!$A:$M,13,FALSE)</f>
        <v>2</v>
      </c>
      <c r="Q1992" s="4">
        <v>2</v>
      </c>
      <c r="R1992" s="4" t="str">
        <f>IF(VLOOKUP(C1992,rosie!B:J,8,FALSE)=0,"x_x_x_x",VLOOKUP(C1992,rosie!B:J,8,FALSE))</f>
        <v>8_6_6_2023</v>
      </c>
    </row>
    <row r="1993" spans="1:18" x14ac:dyDescent="0.2">
      <c r="A1993" t="s">
        <v>253</v>
      </c>
      <c r="C1993">
        <f t="shared" si="139"/>
        <v>511</v>
      </c>
      <c r="D1993" t="str">
        <f t="shared" si="140"/>
        <v>511 (1)</v>
      </c>
      <c r="E1993">
        <v>22.283999999999999</v>
      </c>
      <c r="F1993">
        <f t="shared" si="137"/>
        <v>22.28</v>
      </c>
      <c r="G1993">
        <f>IFERROR(VLOOKUP(F1993,'rt.comb'!$A:$B,2,FALSE),F1993)</f>
        <v>22.29</v>
      </c>
      <c r="H1993" t="str">
        <f>IFERROR(VLOOKUP(G1993,compounds!$A:$D,4,FALSE),"")</f>
        <v>tetramethyldiol</v>
      </c>
      <c r="I1993">
        <v>70803658</v>
      </c>
      <c r="J1993" s="4">
        <f t="shared" si="138"/>
        <v>55271009</v>
      </c>
      <c r="K1993" s="4">
        <f>VLOOKUP($C1993,rosie!$B$7:$D$380,2,FALSE)</f>
        <v>23.51</v>
      </c>
      <c r="L1993" s="4">
        <f>VLOOKUP(C1993,rosie!$B$7:$F$66,5,FALSE)</f>
        <v>5.35</v>
      </c>
      <c r="M1993" s="4">
        <f>VLOOKUP($C1993,rosie!$B$7:$D$380,3,FALSE)</f>
        <v>1</v>
      </c>
      <c r="N1993" s="4" t="str">
        <f>VLOOKUP($C1993,rosie!$B$7:$E$380,4,FALSE)</f>
        <v>f</v>
      </c>
      <c r="O1993" s="4">
        <f t="shared" si="141"/>
        <v>0.81732904533807571</v>
      </c>
      <c r="P1993" s="4">
        <f>VLOOKUP(A1993,RESULTS!$A:$M,13,FALSE)</f>
        <v>2</v>
      </c>
      <c r="Q1993" s="4">
        <v>2</v>
      </c>
      <c r="R1993" s="4" t="str">
        <f>IF(VLOOKUP(C1993,rosie!B:J,8,FALSE)=0,"x_x_x_x",VLOOKUP(C1993,rosie!B:J,8,FALSE))</f>
        <v>8_6_6_2023</v>
      </c>
    </row>
    <row r="1994" spans="1:18" x14ac:dyDescent="0.2">
      <c r="A1994" t="s">
        <v>253</v>
      </c>
      <c r="C1994">
        <f t="shared" si="139"/>
        <v>511</v>
      </c>
      <c r="D1994" t="str">
        <f t="shared" si="140"/>
        <v>511 (1)</v>
      </c>
      <c r="E1994">
        <v>22.695</v>
      </c>
      <c r="F1994">
        <f t="shared" si="137"/>
        <v>22.7</v>
      </c>
      <c r="G1994">
        <f>IFERROR(VLOOKUP(F1994,'rt.comb'!$A:$B,2,FALSE),F1994)</f>
        <v>22.7</v>
      </c>
      <c r="H1994" t="str">
        <f>IFERROR(VLOOKUP(G1994,compounds!$A:$D,4,FALSE),"")</f>
        <v/>
      </c>
      <c r="I1994">
        <v>15707349</v>
      </c>
      <c r="J1994" s="4">
        <f t="shared" si="138"/>
        <v>55271009</v>
      </c>
      <c r="K1994" s="4">
        <f>VLOOKUP($C1994,rosie!$B$7:$D$380,2,FALSE)</f>
        <v>23.51</v>
      </c>
      <c r="L1994" s="4">
        <f>VLOOKUP(C1994,rosie!$B$7:$F$66,5,FALSE)</f>
        <v>5.35</v>
      </c>
      <c r="M1994" s="4">
        <f>VLOOKUP($C1994,rosie!$B$7:$D$380,3,FALSE)</f>
        <v>1</v>
      </c>
      <c r="N1994" s="4" t="str">
        <f>VLOOKUP($C1994,rosie!$B$7:$E$380,4,FALSE)</f>
        <v>f</v>
      </c>
      <c r="O1994" s="4">
        <f t="shared" si="141"/>
        <v>0.18131934035049405</v>
      </c>
      <c r="P1994" s="4">
        <f>VLOOKUP(A1994,RESULTS!$A:$M,13,FALSE)</f>
        <v>2</v>
      </c>
      <c r="Q1994" s="4">
        <v>2</v>
      </c>
      <c r="R1994" s="4" t="str">
        <f>IF(VLOOKUP(C1994,rosie!B:J,8,FALSE)=0,"x_x_x_x",VLOOKUP(C1994,rosie!B:J,8,FALSE))</f>
        <v>8_6_6_2023</v>
      </c>
    </row>
    <row r="1995" spans="1:18" x14ac:dyDescent="0.2">
      <c r="A1995" t="s">
        <v>253</v>
      </c>
      <c r="C1995">
        <f t="shared" si="139"/>
        <v>511</v>
      </c>
      <c r="D1995" t="str">
        <f t="shared" si="140"/>
        <v>511 (1)</v>
      </c>
      <c r="E1995">
        <v>23.106999999999999</v>
      </c>
      <c r="F1995">
        <f t="shared" si="137"/>
        <v>23.11</v>
      </c>
      <c r="G1995">
        <f>IFERROR(VLOOKUP(F1995,'rt.comb'!$A:$B,2,FALSE),F1995)</f>
        <v>23.11</v>
      </c>
      <c r="H1995" t="str">
        <f>IFERROR(VLOOKUP(G1995,compounds!$A:$D,4,FALSE),"")</f>
        <v/>
      </c>
      <c r="I1995">
        <v>15541080</v>
      </c>
      <c r="J1995" s="4">
        <f t="shared" si="138"/>
        <v>55271009</v>
      </c>
      <c r="K1995" s="4">
        <f>VLOOKUP($C1995,rosie!$B$7:$D$380,2,FALSE)</f>
        <v>23.51</v>
      </c>
      <c r="L1995" s="4">
        <f>VLOOKUP(C1995,rosie!$B$7:$F$66,5,FALSE)</f>
        <v>5.35</v>
      </c>
      <c r="M1995" s="4">
        <f>VLOOKUP($C1995,rosie!$B$7:$D$380,3,FALSE)</f>
        <v>1</v>
      </c>
      <c r="N1995" s="4" t="str">
        <f>VLOOKUP($C1995,rosie!$B$7:$E$380,4,FALSE)</f>
        <v>f</v>
      </c>
      <c r="O1995" s="4">
        <f t="shared" si="141"/>
        <v>0.17939999766569495</v>
      </c>
      <c r="P1995" s="4">
        <f>VLOOKUP(A1995,RESULTS!$A:$M,13,FALSE)</f>
        <v>2</v>
      </c>
      <c r="Q1995" s="4">
        <v>2</v>
      </c>
      <c r="R1995" s="4" t="str">
        <f>IF(VLOOKUP(C1995,rosie!B:J,8,FALSE)=0,"x_x_x_x",VLOOKUP(C1995,rosie!B:J,8,FALSE))</f>
        <v>8_6_6_2023</v>
      </c>
    </row>
    <row r="1996" spans="1:18" x14ac:dyDescent="0.2">
      <c r="A1996" t="s">
        <v>253</v>
      </c>
      <c r="C1996">
        <f t="shared" si="139"/>
        <v>511</v>
      </c>
      <c r="D1996" t="str">
        <f t="shared" si="140"/>
        <v>511 (1)</v>
      </c>
      <c r="E1996">
        <v>32.872999999999998</v>
      </c>
      <c r="F1996">
        <f t="shared" si="137"/>
        <v>32.869999999999997</v>
      </c>
      <c r="G1996">
        <f>IFERROR(VLOOKUP(F1996,'rt.comb'!$A:$B,2,FALSE),F1996)</f>
        <v>32.869999999999997</v>
      </c>
      <c r="H1996" t="str">
        <f>IFERROR(VLOOKUP(G1996,compounds!$A:$D,4,FALSE),"")</f>
        <v/>
      </c>
      <c r="I1996">
        <v>19631532</v>
      </c>
      <c r="J1996" s="4">
        <f t="shared" si="138"/>
        <v>55271009</v>
      </c>
      <c r="K1996" s="4">
        <f>VLOOKUP($C1996,rosie!$B$7:$D$380,2,FALSE)</f>
        <v>23.51</v>
      </c>
      <c r="L1996" s="4">
        <f>VLOOKUP(C1996,rosie!$B$7:$F$66,5,FALSE)</f>
        <v>5.35</v>
      </c>
      <c r="M1996" s="4">
        <f>VLOOKUP($C1996,rosie!$B$7:$D$380,3,FALSE)</f>
        <v>1</v>
      </c>
      <c r="N1996" s="4" t="str">
        <f>VLOOKUP($C1996,rosie!$B$7:$E$380,4,FALSE)</f>
        <v>f</v>
      </c>
      <c r="O1996" s="4">
        <f t="shared" si="141"/>
        <v>0.22661853584010991</v>
      </c>
      <c r="P1996" s="4">
        <f>VLOOKUP(A1996,RESULTS!$A:$M,13,FALSE)</f>
        <v>2</v>
      </c>
      <c r="Q1996" s="4">
        <v>2</v>
      </c>
      <c r="R1996" s="4" t="str">
        <f>IF(VLOOKUP(C1996,rosie!B:J,8,FALSE)=0,"x_x_x_x",VLOOKUP(C1996,rosie!B:J,8,FALSE))</f>
        <v>8_6_6_2023</v>
      </c>
    </row>
    <row r="1997" spans="1:18" x14ac:dyDescent="0.2">
      <c r="A1997" t="s">
        <v>253</v>
      </c>
      <c r="C1997">
        <f t="shared" si="139"/>
        <v>511</v>
      </c>
      <c r="D1997" t="str">
        <f t="shared" si="140"/>
        <v>511 (1)</v>
      </c>
      <c r="E1997">
        <v>37.404000000000003</v>
      </c>
      <c r="F1997">
        <f t="shared" si="137"/>
        <v>37.4</v>
      </c>
      <c r="G1997">
        <f>IFERROR(VLOOKUP(F1997,'rt.comb'!$A:$B,2,FALSE),F1997)</f>
        <v>37.4</v>
      </c>
      <c r="H1997" t="str">
        <f>IFERROR(VLOOKUP(G1997,compounds!$A:$D,4,FALSE),"")</f>
        <v/>
      </c>
      <c r="I1997">
        <v>14662484</v>
      </c>
      <c r="J1997" s="4">
        <f t="shared" si="138"/>
        <v>55271009</v>
      </c>
      <c r="K1997" s="4">
        <f>VLOOKUP($C1997,rosie!$B$7:$D$380,2,FALSE)</f>
        <v>23.51</v>
      </c>
      <c r="L1997" s="4">
        <f>VLOOKUP(C1997,rosie!$B$7:$F$66,5,FALSE)</f>
        <v>5.35</v>
      </c>
      <c r="M1997" s="4">
        <f>VLOOKUP($C1997,rosie!$B$7:$D$380,3,FALSE)</f>
        <v>1</v>
      </c>
      <c r="N1997" s="4" t="str">
        <f>VLOOKUP($C1997,rosie!$B$7:$E$380,4,FALSE)</f>
        <v>f</v>
      </c>
      <c r="O1997" s="4">
        <f t="shared" si="141"/>
        <v>0.16925783763890859</v>
      </c>
      <c r="P1997" s="4">
        <f>VLOOKUP(A1997,RESULTS!$A:$M,13,FALSE)</f>
        <v>2</v>
      </c>
      <c r="Q1997" s="4">
        <v>2</v>
      </c>
      <c r="R1997" s="4" t="str">
        <f>IF(VLOOKUP(C1997,rosie!B:J,8,FALSE)=0,"x_x_x_x",VLOOKUP(C1997,rosie!B:J,8,FALSE))</f>
        <v>8_6_6_2023</v>
      </c>
    </row>
    <row r="1998" spans="1:18" x14ac:dyDescent="0.2">
      <c r="A1998" t="s">
        <v>254</v>
      </c>
      <c r="C1998">
        <f t="shared" si="139"/>
        <v>569</v>
      </c>
      <c r="D1998" t="str">
        <f t="shared" si="140"/>
        <v>569 (1)</v>
      </c>
      <c r="E1998">
        <v>4.8710000000000004</v>
      </c>
      <c r="F1998">
        <f t="shared" si="137"/>
        <v>4.87</v>
      </c>
      <c r="G1998">
        <f>IFERROR(VLOOKUP(F1998,'rt.comb'!$A:$B,2,FALSE),F1998)</f>
        <v>4.87</v>
      </c>
      <c r="H1998" t="str">
        <f>IFERROR(VLOOKUP(G1998,compounds!$A:$D,4,FALSE),"")</f>
        <v/>
      </c>
      <c r="I1998">
        <v>54380581</v>
      </c>
      <c r="J1998" s="4">
        <f t="shared" si="138"/>
        <v>53388948</v>
      </c>
      <c r="K1998" s="4">
        <f>VLOOKUP($C1998,rosie!$B$7:$D$380,2,FALSE)</f>
        <v>28.85</v>
      </c>
      <c r="L1998" s="4">
        <f>VLOOKUP(C1998,rosie!$B$7:$F$66,5,FALSE)</f>
        <v>5.26</v>
      </c>
      <c r="M1998" s="4">
        <f>VLOOKUP($C1998,rosie!$B$7:$D$380,3,FALSE)</f>
        <v>1</v>
      </c>
      <c r="N1998" s="4" t="str">
        <f>VLOOKUP($C1998,rosie!$B$7:$E$380,4,FALSE)</f>
        <v>f</v>
      </c>
      <c r="O1998" s="4">
        <f t="shared" si="141"/>
        <v>0.52958773856532826</v>
      </c>
      <c r="P1998" s="4">
        <f>VLOOKUP(A1998,RESULTS!$A:$M,13,FALSE)</f>
        <v>2</v>
      </c>
      <c r="Q1998" s="4">
        <v>2</v>
      </c>
      <c r="R1998" s="4" t="str">
        <f>IF(VLOOKUP(C1998,rosie!B:J,8,FALSE)=0,"x_x_x_x",VLOOKUP(C1998,rosie!B:J,8,FALSE))</f>
        <v>11_6_6_2023</v>
      </c>
    </row>
    <row r="1999" spans="1:18" x14ac:dyDescent="0.2">
      <c r="A1999" t="s">
        <v>254</v>
      </c>
      <c r="C1999">
        <f t="shared" si="139"/>
        <v>569</v>
      </c>
      <c r="D1999" t="str">
        <f t="shared" si="140"/>
        <v>569 (1)</v>
      </c>
      <c r="E1999">
        <v>5.431</v>
      </c>
      <c r="F1999">
        <f t="shared" si="137"/>
        <v>5.43</v>
      </c>
      <c r="G1999">
        <f>IFERROR(VLOOKUP(F1999,'rt.comb'!$A:$B,2,FALSE),F1999)</f>
        <v>5.43</v>
      </c>
      <c r="H1999" t="str">
        <f>IFERROR(VLOOKUP(G1999,compounds!$A:$D,4,FALSE),"")</f>
        <v>hydroxymethylpentanone</v>
      </c>
      <c r="I1999">
        <v>39974966</v>
      </c>
      <c r="J1999" s="4">
        <f t="shared" si="138"/>
        <v>53388948</v>
      </c>
      <c r="K1999" s="4">
        <f>VLOOKUP($C1999,rosie!$B$7:$D$380,2,FALSE)</f>
        <v>28.85</v>
      </c>
      <c r="L1999" s="4">
        <f>VLOOKUP(C1999,rosie!$B$7:$F$66,5,FALSE)</f>
        <v>5.26</v>
      </c>
      <c r="M1999" s="4">
        <f>VLOOKUP($C1999,rosie!$B$7:$D$380,3,FALSE)</f>
        <v>1</v>
      </c>
      <c r="N1999" s="4" t="str">
        <f>VLOOKUP($C1999,rosie!$B$7:$E$380,4,FALSE)</f>
        <v>f</v>
      </c>
      <c r="O1999" s="4">
        <f t="shared" si="141"/>
        <v>0.38929800774224688</v>
      </c>
      <c r="P1999" s="4">
        <f>VLOOKUP(A1999,RESULTS!$A:$M,13,FALSE)</f>
        <v>2</v>
      </c>
      <c r="Q1999" s="4">
        <v>2</v>
      </c>
      <c r="R1999" s="4" t="str">
        <f>IF(VLOOKUP(C1999,rosie!B:J,8,FALSE)=0,"x_x_x_x",VLOOKUP(C1999,rosie!B:J,8,FALSE))</f>
        <v>11_6_6_2023</v>
      </c>
    </row>
    <row r="2000" spans="1:18" x14ac:dyDescent="0.2">
      <c r="A2000" t="s">
        <v>254</v>
      </c>
      <c r="C2000">
        <f t="shared" si="139"/>
        <v>569</v>
      </c>
      <c r="D2000" t="str">
        <f t="shared" si="140"/>
        <v>569 (1)</v>
      </c>
      <c r="E2000">
        <v>5.7549999999999999</v>
      </c>
      <c r="F2000">
        <f t="shared" si="137"/>
        <v>5.76</v>
      </c>
      <c r="G2000">
        <f>IFERROR(VLOOKUP(F2000,'rt.comb'!$A:$B,2,FALSE),F2000)</f>
        <v>5.76</v>
      </c>
      <c r="H2000" t="str">
        <f>IFERROR(VLOOKUP(G2000,compounds!$A:$D,4,FALSE),"")</f>
        <v>zhexenol</v>
      </c>
      <c r="I2000">
        <v>43343658</v>
      </c>
      <c r="J2000" s="4">
        <f t="shared" si="138"/>
        <v>53388948</v>
      </c>
      <c r="K2000" s="4">
        <f>VLOOKUP($C2000,rosie!$B$7:$D$380,2,FALSE)</f>
        <v>28.85</v>
      </c>
      <c r="L2000" s="4">
        <f>VLOOKUP(C2000,rosie!$B$7:$F$66,5,FALSE)</f>
        <v>5.26</v>
      </c>
      <c r="M2000" s="4">
        <f>VLOOKUP($C2000,rosie!$B$7:$D$380,3,FALSE)</f>
        <v>1</v>
      </c>
      <c r="N2000" s="4" t="str">
        <f>VLOOKUP($C2000,rosie!$B$7:$E$380,4,FALSE)</f>
        <v>f</v>
      </c>
      <c r="O2000" s="4">
        <f t="shared" si="141"/>
        <v>0.4221041665841892</v>
      </c>
      <c r="P2000" s="4">
        <f>VLOOKUP(A2000,RESULTS!$A:$M,13,FALSE)</f>
        <v>2</v>
      </c>
      <c r="Q2000" s="4">
        <v>2</v>
      </c>
      <c r="R2000" s="4" t="str">
        <f>IF(VLOOKUP(C2000,rosie!B:J,8,FALSE)=0,"x_x_x_x",VLOOKUP(C2000,rosie!B:J,8,FALSE))</f>
        <v>11_6_6_2023</v>
      </c>
    </row>
    <row r="2001" spans="1:18" x14ac:dyDescent="0.2">
      <c r="A2001" t="s">
        <v>254</v>
      </c>
      <c r="C2001">
        <f t="shared" si="139"/>
        <v>569</v>
      </c>
      <c r="D2001" t="str">
        <f t="shared" si="140"/>
        <v>569 (1)</v>
      </c>
      <c r="E2001">
        <v>6.1139999999999999</v>
      </c>
      <c r="F2001">
        <f t="shared" si="137"/>
        <v>6.11</v>
      </c>
      <c r="G2001">
        <f>IFERROR(VLOOKUP(F2001,'rt.comb'!$A:$B,2,FALSE),F2001)</f>
        <v>6.11</v>
      </c>
      <c r="H2001" t="str">
        <f>IFERROR(VLOOKUP(G2001,compounds!$A:$D,4,FALSE),"")</f>
        <v/>
      </c>
      <c r="I2001">
        <v>46933012</v>
      </c>
      <c r="J2001" s="4">
        <f t="shared" si="138"/>
        <v>53388948</v>
      </c>
      <c r="K2001" s="4">
        <f>VLOOKUP($C2001,rosie!$B$7:$D$380,2,FALSE)</f>
        <v>28.85</v>
      </c>
      <c r="L2001" s="4">
        <f>VLOOKUP(C2001,rosie!$B$7:$F$66,5,FALSE)</f>
        <v>5.26</v>
      </c>
      <c r="M2001" s="4">
        <f>VLOOKUP($C2001,rosie!$B$7:$D$380,3,FALSE)</f>
        <v>1</v>
      </c>
      <c r="N2001" s="4" t="str">
        <f>VLOOKUP($C2001,rosie!$B$7:$E$380,4,FALSE)</f>
        <v>f</v>
      </c>
      <c r="O2001" s="4">
        <f t="shared" si="141"/>
        <v>0.45705925225659894</v>
      </c>
      <c r="P2001" s="4">
        <f>VLOOKUP(A2001,RESULTS!$A:$M,13,FALSE)</f>
        <v>2</v>
      </c>
      <c r="Q2001" s="4">
        <v>2</v>
      </c>
      <c r="R2001" s="4" t="str">
        <f>IF(VLOOKUP(C2001,rosie!B:J,8,FALSE)=0,"x_x_x_x",VLOOKUP(C2001,rosie!B:J,8,FALSE))</f>
        <v>11_6_6_2023</v>
      </c>
    </row>
    <row r="2002" spans="1:18" x14ac:dyDescent="0.2">
      <c r="A2002" t="s">
        <v>254</v>
      </c>
      <c r="C2002">
        <f t="shared" si="139"/>
        <v>569</v>
      </c>
      <c r="D2002" t="str">
        <f t="shared" si="140"/>
        <v>569 (1)</v>
      </c>
      <c r="E2002">
        <v>6.8010000000000002</v>
      </c>
      <c r="F2002">
        <f t="shared" si="137"/>
        <v>6.8</v>
      </c>
      <c r="G2002">
        <f>IFERROR(VLOOKUP(F2002,'rt.comb'!$A:$B,2,FALSE),F2002)</f>
        <v>6.8</v>
      </c>
      <c r="H2002" t="str">
        <f>IFERROR(VLOOKUP(G2002,compounds!$A:$D,4,FALSE),"")</f>
        <v/>
      </c>
      <c r="I2002">
        <v>157317367</v>
      </c>
      <c r="J2002" s="4">
        <f t="shared" si="138"/>
        <v>53388948</v>
      </c>
      <c r="K2002" s="4">
        <f>VLOOKUP($C2002,rosie!$B$7:$D$380,2,FALSE)</f>
        <v>28.85</v>
      </c>
      <c r="L2002" s="4">
        <f>VLOOKUP(C2002,rosie!$B$7:$F$66,5,FALSE)</f>
        <v>5.26</v>
      </c>
      <c r="M2002" s="4">
        <f>VLOOKUP($C2002,rosie!$B$7:$D$380,3,FALSE)</f>
        <v>1</v>
      </c>
      <c r="N2002" s="4" t="str">
        <f>VLOOKUP($C2002,rosie!$B$7:$E$380,4,FALSE)</f>
        <v>f</v>
      </c>
      <c r="O2002" s="4">
        <f t="shared" si="141"/>
        <v>1.5320422675620511</v>
      </c>
      <c r="P2002" s="4">
        <f>VLOOKUP(A2002,RESULTS!$A:$M,13,FALSE)</f>
        <v>2</v>
      </c>
      <c r="Q2002" s="4">
        <v>2</v>
      </c>
      <c r="R2002" s="4" t="str">
        <f>IF(VLOOKUP(C2002,rosie!B:J,8,FALSE)=0,"x_x_x_x",VLOOKUP(C2002,rosie!B:J,8,FALSE))</f>
        <v>11_6_6_2023</v>
      </c>
    </row>
    <row r="2003" spans="1:18" x14ac:dyDescent="0.2">
      <c r="A2003" t="s">
        <v>254</v>
      </c>
      <c r="C2003">
        <f t="shared" si="139"/>
        <v>569</v>
      </c>
      <c r="D2003" t="str">
        <f t="shared" si="140"/>
        <v>569 (1)</v>
      </c>
      <c r="E2003">
        <v>7.52</v>
      </c>
      <c r="F2003">
        <f t="shared" si="137"/>
        <v>7.52</v>
      </c>
      <c r="G2003">
        <f>IFERROR(VLOOKUP(F2003,'rt.comb'!$A:$B,2,FALSE),F2003)</f>
        <v>7.51</v>
      </c>
      <c r="H2003" t="str">
        <f>IFERROR(VLOOKUP(G2003,compounds!$A:$D,4,FALSE),"")</f>
        <v>cyclopentane</v>
      </c>
      <c r="I2003">
        <v>53922539</v>
      </c>
      <c r="J2003" s="4">
        <f t="shared" si="138"/>
        <v>53388948</v>
      </c>
      <c r="K2003" s="4">
        <f>VLOOKUP($C2003,rosie!$B$7:$D$380,2,FALSE)</f>
        <v>28.85</v>
      </c>
      <c r="L2003" s="4">
        <f>VLOOKUP(C2003,rosie!$B$7:$F$66,5,FALSE)</f>
        <v>5.26</v>
      </c>
      <c r="M2003" s="4">
        <f>VLOOKUP($C2003,rosie!$B$7:$D$380,3,FALSE)</f>
        <v>1</v>
      </c>
      <c r="N2003" s="4" t="str">
        <f>VLOOKUP($C2003,rosie!$B$7:$E$380,4,FALSE)</f>
        <v>f</v>
      </c>
      <c r="O2003" s="4">
        <f t="shared" si="141"/>
        <v>0.5251270759080473</v>
      </c>
      <c r="P2003" s="4">
        <f>VLOOKUP(A2003,RESULTS!$A:$M,13,FALSE)</f>
        <v>2</v>
      </c>
      <c r="Q2003" s="4">
        <v>2</v>
      </c>
      <c r="R2003" s="4" t="str">
        <f>IF(VLOOKUP(C2003,rosie!B:J,8,FALSE)=0,"x_x_x_x",VLOOKUP(C2003,rosie!B:J,8,FALSE))</f>
        <v>11_6_6_2023</v>
      </c>
    </row>
    <row r="2004" spans="1:18" x14ac:dyDescent="0.2">
      <c r="A2004" t="s">
        <v>254</v>
      </c>
      <c r="C2004">
        <f t="shared" si="139"/>
        <v>569</v>
      </c>
      <c r="D2004" t="str">
        <f t="shared" si="140"/>
        <v>569 (1)</v>
      </c>
      <c r="E2004">
        <v>7.8239999999999998</v>
      </c>
      <c r="F2004">
        <f t="shared" si="137"/>
        <v>7.82</v>
      </c>
      <c r="G2004">
        <f>IFERROR(VLOOKUP(F2004,'rt.comb'!$A:$B,2,FALSE),F2004)</f>
        <v>7.82</v>
      </c>
      <c r="H2004" t="str">
        <f>IFERROR(VLOOKUP(G2004,compounds!$A:$D,4,FALSE),"")</f>
        <v/>
      </c>
      <c r="I2004">
        <v>1568411566</v>
      </c>
      <c r="J2004" s="4">
        <f t="shared" si="138"/>
        <v>53388948</v>
      </c>
      <c r="K2004" s="4">
        <f>VLOOKUP($C2004,rosie!$B$7:$D$380,2,FALSE)</f>
        <v>28.85</v>
      </c>
      <c r="L2004" s="4">
        <f>VLOOKUP(C2004,rosie!$B$7:$F$66,5,FALSE)</f>
        <v>5.26</v>
      </c>
      <c r="M2004" s="4">
        <f>VLOOKUP($C2004,rosie!$B$7:$D$380,3,FALSE)</f>
        <v>1</v>
      </c>
      <c r="N2004" s="4" t="str">
        <f>VLOOKUP($C2004,rosie!$B$7:$E$380,4,FALSE)</f>
        <v>f</v>
      </c>
      <c r="O2004" s="4">
        <f t="shared" si="141"/>
        <v>15.27404671122666</v>
      </c>
      <c r="P2004" s="4">
        <f>VLOOKUP(A2004,RESULTS!$A:$M,13,FALSE)</f>
        <v>2</v>
      </c>
      <c r="Q2004" s="4">
        <v>2</v>
      </c>
      <c r="R2004" s="4" t="str">
        <f>IF(VLOOKUP(C2004,rosie!B:J,8,FALSE)=0,"x_x_x_x",VLOOKUP(C2004,rosie!B:J,8,FALSE))</f>
        <v>11_6_6_2023</v>
      </c>
    </row>
    <row r="2005" spans="1:18" x14ac:dyDescent="0.2">
      <c r="A2005" t="s">
        <v>254</v>
      </c>
      <c r="C2005">
        <f t="shared" si="139"/>
        <v>569</v>
      </c>
      <c r="D2005" t="str">
        <f t="shared" si="140"/>
        <v>569 (1)</v>
      </c>
      <c r="E2005">
        <v>8.02</v>
      </c>
      <c r="F2005">
        <f t="shared" ref="F2005:F2068" si="142">ROUND(E2005,2)</f>
        <v>8.02</v>
      </c>
      <c r="G2005">
        <f>IFERROR(VLOOKUP(F2005,'rt.comb'!$A:$B,2,FALSE),F2005)</f>
        <v>8.01</v>
      </c>
      <c r="H2005" t="str">
        <f>IFERROR(VLOOKUP(G2005,compounds!$A:$D,4,FALSE),"")</f>
        <v>apinene</v>
      </c>
      <c r="I2005">
        <v>3253527441</v>
      </c>
      <c r="J2005" s="4">
        <f t="shared" si="138"/>
        <v>53388948</v>
      </c>
      <c r="K2005" s="4">
        <f>VLOOKUP($C2005,rosie!$B$7:$D$380,2,FALSE)</f>
        <v>28.85</v>
      </c>
      <c r="L2005" s="4">
        <f>VLOOKUP(C2005,rosie!$B$7:$F$66,5,FALSE)</f>
        <v>5.26</v>
      </c>
      <c r="M2005" s="4">
        <f>VLOOKUP($C2005,rosie!$B$7:$D$380,3,FALSE)</f>
        <v>1</v>
      </c>
      <c r="N2005" s="4" t="str">
        <f>VLOOKUP($C2005,rosie!$B$7:$E$380,4,FALSE)</f>
        <v>f</v>
      </c>
      <c r="O2005" s="4">
        <f t="shared" si="141"/>
        <v>31.684623594577435</v>
      </c>
      <c r="P2005" s="4">
        <f>VLOOKUP(A2005,RESULTS!$A:$M,13,FALSE)</f>
        <v>2</v>
      </c>
      <c r="Q2005" s="4">
        <v>2</v>
      </c>
      <c r="R2005" s="4" t="str">
        <f>IF(VLOOKUP(C2005,rosie!B:J,8,FALSE)=0,"x_x_x_x",VLOOKUP(C2005,rosie!B:J,8,FALSE))</f>
        <v>11_6_6_2023</v>
      </c>
    </row>
    <row r="2006" spans="1:18" x14ac:dyDescent="0.2">
      <c r="A2006" t="s">
        <v>254</v>
      </c>
      <c r="C2006">
        <f t="shared" si="139"/>
        <v>569</v>
      </c>
      <c r="D2006" t="str">
        <f t="shared" si="140"/>
        <v>569 (1)</v>
      </c>
      <c r="E2006">
        <v>8.4689999999999994</v>
      </c>
      <c r="F2006">
        <f t="shared" si="142"/>
        <v>8.4700000000000006</v>
      </c>
      <c r="G2006">
        <f>IFERROR(VLOOKUP(F2006,'rt.comb'!$A:$B,2,FALSE),F2006)</f>
        <v>8.4700000000000006</v>
      </c>
      <c r="H2006" t="str">
        <f>IFERROR(VLOOKUP(G2006,compounds!$A:$D,4,FALSE),"")</f>
        <v/>
      </c>
      <c r="I2006">
        <v>93621684</v>
      </c>
      <c r="J2006" s="4">
        <f t="shared" si="138"/>
        <v>53388948</v>
      </c>
      <c r="K2006" s="4">
        <f>VLOOKUP($C2006,rosie!$B$7:$D$380,2,FALSE)</f>
        <v>28.85</v>
      </c>
      <c r="L2006" s="4">
        <f>VLOOKUP(C2006,rosie!$B$7:$F$66,5,FALSE)</f>
        <v>5.26</v>
      </c>
      <c r="M2006" s="4">
        <f>VLOOKUP($C2006,rosie!$B$7:$D$380,3,FALSE)</f>
        <v>1</v>
      </c>
      <c r="N2006" s="4" t="str">
        <f>VLOOKUP($C2006,rosie!$B$7:$E$380,4,FALSE)</f>
        <v>f</v>
      </c>
      <c r="O2006" s="4">
        <f t="shared" si="141"/>
        <v>0.91173898841275292</v>
      </c>
      <c r="P2006" s="4">
        <f>VLOOKUP(A2006,RESULTS!$A:$M,13,FALSE)</f>
        <v>2</v>
      </c>
      <c r="Q2006" s="4">
        <v>2</v>
      </c>
      <c r="R2006" s="4" t="str">
        <f>IF(VLOOKUP(C2006,rosie!B:J,8,FALSE)=0,"x_x_x_x",VLOOKUP(C2006,rosie!B:J,8,FALSE))</f>
        <v>11_6_6_2023</v>
      </c>
    </row>
    <row r="2007" spans="1:18" x14ac:dyDescent="0.2">
      <c r="A2007" t="s">
        <v>254</v>
      </c>
      <c r="C2007">
        <f t="shared" si="139"/>
        <v>569</v>
      </c>
      <c r="D2007" t="str">
        <f t="shared" si="140"/>
        <v>569 (1)</v>
      </c>
      <c r="E2007">
        <v>9.0619999999999994</v>
      </c>
      <c r="F2007">
        <f t="shared" si="142"/>
        <v>9.06</v>
      </c>
      <c r="G2007">
        <f>IFERROR(VLOOKUP(F2007,'rt.comb'!$A:$B,2,FALSE),F2007)</f>
        <v>9.06</v>
      </c>
      <c r="H2007" t="str">
        <f>IFERROR(VLOOKUP(G2007,compounds!$A:$D,4,FALSE),"")</f>
        <v/>
      </c>
      <c r="I2007">
        <v>294324832</v>
      </c>
      <c r="J2007" s="4">
        <f t="shared" si="138"/>
        <v>53388948</v>
      </c>
      <c r="K2007" s="4">
        <f>VLOOKUP($C2007,rosie!$B$7:$D$380,2,FALSE)</f>
        <v>28.85</v>
      </c>
      <c r="L2007" s="4">
        <f>VLOOKUP(C2007,rosie!$B$7:$F$66,5,FALSE)</f>
        <v>5.26</v>
      </c>
      <c r="M2007" s="4">
        <f>VLOOKUP($C2007,rosie!$B$7:$D$380,3,FALSE)</f>
        <v>1</v>
      </c>
      <c r="N2007" s="4" t="str">
        <f>VLOOKUP($C2007,rosie!$B$7:$E$380,4,FALSE)</f>
        <v>f</v>
      </c>
      <c r="O2007" s="4">
        <f t="shared" si="141"/>
        <v>2.8662956392926389</v>
      </c>
      <c r="P2007" s="4">
        <f>VLOOKUP(A2007,RESULTS!$A:$M,13,FALSE)</f>
        <v>2</v>
      </c>
      <c r="Q2007" s="4">
        <v>2</v>
      </c>
      <c r="R2007" s="4" t="str">
        <f>IF(VLOOKUP(C2007,rosie!B:J,8,FALSE)=0,"x_x_x_x",VLOOKUP(C2007,rosie!B:J,8,FALSE))</f>
        <v>11_6_6_2023</v>
      </c>
    </row>
    <row r="2008" spans="1:18" x14ac:dyDescent="0.2">
      <c r="A2008" t="s">
        <v>254</v>
      </c>
      <c r="C2008">
        <f t="shared" si="139"/>
        <v>569</v>
      </c>
      <c r="D2008" t="str">
        <f t="shared" si="140"/>
        <v>569 (1)</v>
      </c>
      <c r="E2008">
        <v>9.3179999999999996</v>
      </c>
      <c r="F2008">
        <f t="shared" si="142"/>
        <v>9.32</v>
      </c>
      <c r="G2008">
        <f>IFERROR(VLOOKUP(F2008,'rt.comb'!$A:$B,2,FALSE),F2008)</f>
        <v>9.32</v>
      </c>
      <c r="H2008" t="str">
        <f>IFERROR(VLOOKUP(G2008,compounds!$A:$D,4,FALSE),"")</f>
        <v/>
      </c>
      <c r="I2008">
        <v>1894030013</v>
      </c>
      <c r="J2008" s="4">
        <f t="shared" si="138"/>
        <v>53388948</v>
      </c>
      <c r="K2008" s="4">
        <f>VLOOKUP($C2008,rosie!$B$7:$D$380,2,FALSE)</f>
        <v>28.85</v>
      </c>
      <c r="L2008" s="4">
        <f>VLOOKUP(C2008,rosie!$B$7:$F$66,5,FALSE)</f>
        <v>5.26</v>
      </c>
      <c r="M2008" s="4">
        <f>VLOOKUP($C2008,rosie!$B$7:$D$380,3,FALSE)</f>
        <v>1</v>
      </c>
      <c r="N2008" s="4" t="str">
        <f>VLOOKUP($C2008,rosie!$B$7:$E$380,4,FALSE)</f>
        <v>f</v>
      </c>
      <c r="O2008" s="4">
        <f t="shared" si="141"/>
        <v>18.445096630349152</v>
      </c>
      <c r="P2008" s="4">
        <f>VLOOKUP(A2008,RESULTS!$A:$M,13,FALSE)</f>
        <v>2</v>
      </c>
      <c r="Q2008" s="4">
        <v>2</v>
      </c>
      <c r="R2008" s="4" t="str">
        <f>IF(VLOOKUP(C2008,rosie!B:J,8,FALSE)=0,"x_x_x_x",VLOOKUP(C2008,rosie!B:J,8,FALSE))</f>
        <v>11_6_6_2023</v>
      </c>
    </row>
    <row r="2009" spans="1:18" x14ac:dyDescent="0.2">
      <c r="A2009" t="s">
        <v>254</v>
      </c>
      <c r="C2009">
        <f t="shared" si="139"/>
        <v>569</v>
      </c>
      <c r="D2009" t="str">
        <f t="shared" si="140"/>
        <v>569 (1)</v>
      </c>
      <c r="E2009">
        <v>9.98</v>
      </c>
      <c r="F2009">
        <f t="shared" si="142"/>
        <v>9.98</v>
      </c>
      <c r="G2009">
        <f>IFERROR(VLOOKUP(F2009,'rt.comb'!$A:$B,2,FALSE),F2009)</f>
        <v>9.98</v>
      </c>
      <c r="H2009" t="str">
        <f>IFERROR(VLOOKUP(G2009,compounds!$A:$D,4,FALSE),"")</f>
        <v/>
      </c>
      <c r="I2009">
        <v>6981469387</v>
      </c>
      <c r="J2009" s="4">
        <f t="shared" si="138"/>
        <v>53388948</v>
      </c>
      <c r="K2009" s="4">
        <f>VLOOKUP($C2009,rosie!$B$7:$D$380,2,FALSE)</f>
        <v>28.85</v>
      </c>
      <c r="L2009" s="4">
        <f>VLOOKUP(C2009,rosie!$B$7:$F$66,5,FALSE)</f>
        <v>5.26</v>
      </c>
      <c r="M2009" s="4">
        <f>VLOOKUP($C2009,rosie!$B$7:$D$380,3,FALSE)</f>
        <v>1</v>
      </c>
      <c r="N2009" s="4" t="str">
        <f>VLOOKUP($C2009,rosie!$B$7:$E$380,4,FALSE)</f>
        <v>f</v>
      </c>
      <c r="O2009" s="4">
        <f t="shared" si="141"/>
        <v>67.989354224155832</v>
      </c>
      <c r="P2009" s="4">
        <f>VLOOKUP(A2009,RESULTS!$A:$M,13,FALSE)</f>
        <v>2</v>
      </c>
      <c r="Q2009" s="4">
        <v>2</v>
      </c>
      <c r="R2009" s="4" t="str">
        <f>IF(VLOOKUP(C2009,rosie!B:J,8,FALSE)=0,"x_x_x_x",VLOOKUP(C2009,rosie!B:J,8,FALSE))</f>
        <v>11_6_6_2023</v>
      </c>
    </row>
    <row r="2010" spans="1:18" x14ac:dyDescent="0.2">
      <c r="A2010" t="s">
        <v>254</v>
      </c>
      <c r="C2010">
        <f t="shared" si="139"/>
        <v>569</v>
      </c>
      <c r="D2010" t="str">
        <f t="shared" si="140"/>
        <v>569 (1)</v>
      </c>
      <c r="E2010">
        <v>10.397</v>
      </c>
      <c r="F2010">
        <f t="shared" si="142"/>
        <v>10.4</v>
      </c>
      <c r="G2010">
        <f>IFERROR(VLOOKUP(F2010,'rt.comb'!$A:$B,2,FALSE),F2010)</f>
        <v>10.4</v>
      </c>
      <c r="H2010" t="str">
        <f>IFERROR(VLOOKUP(G2010,compounds!$A:$D,4,FALSE),"")</f>
        <v/>
      </c>
      <c r="I2010">
        <v>173722108</v>
      </c>
      <c r="J2010" s="4">
        <f t="shared" si="138"/>
        <v>53388948</v>
      </c>
      <c r="K2010" s="4">
        <f>VLOOKUP($C2010,rosie!$B$7:$D$380,2,FALSE)</f>
        <v>28.85</v>
      </c>
      <c r="L2010" s="4">
        <f>VLOOKUP(C2010,rosie!$B$7:$F$66,5,FALSE)</f>
        <v>5.26</v>
      </c>
      <c r="M2010" s="4">
        <f>VLOOKUP($C2010,rosie!$B$7:$D$380,3,FALSE)</f>
        <v>1</v>
      </c>
      <c r="N2010" s="4" t="str">
        <f>VLOOKUP($C2010,rosie!$B$7:$E$380,4,FALSE)</f>
        <v>f</v>
      </c>
      <c r="O2010" s="4">
        <f t="shared" si="141"/>
        <v>1.6918005770207145</v>
      </c>
      <c r="P2010" s="4">
        <f>VLOOKUP(A2010,RESULTS!$A:$M,13,FALSE)</f>
        <v>2</v>
      </c>
      <c r="Q2010" s="4">
        <v>2</v>
      </c>
      <c r="R2010" s="4" t="str">
        <f>IF(VLOOKUP(C2010,rosie!B:J,8,FALSE)=0,"x_x_x_x",VLOOKUP(C2010,rosie!B:J,8,FALSE))</f>
        <v>11_6_6_2023</v>
      </c>
    </row>
    <row r="2011" spans="1:18" x14ac:dyDescent="0.2">
      <c r="A2011" t="s">
        <v>254</v>
      </c>
      <c r="C2011">
        <f t="shared" si="139"/>
        <v>569</v>
      </c>
      <c r="D2011" t="str">
        <f t="shared" si="140"/>
        <v>569 (1)</v>
      </c>
      <c r="E2011">
        <v>10.824999999999999</v>
      </c>
      <c r="F2011">
        <f t="shared" si="142"/>
        <v>10.83</v>
      </c>
      <c r="G2011">
        <f>IFERROR(VLOOKUP(F2011,'rt.comb'!$A:$B,2,FALSE),F2011)</f>
        <v>10.83</v>
      </c>
      <c r="H2011" t="str">
        <f>IFERROR(VLOOKUP(G2011,compounds!$A:$D,4,FALSE),"")</f>
        <v/>
      </c>
      <c r="I2011">
        <v>90713385</v>
      </c>
      <c r="J2011" s="4">
        <f t="shared" si="138"/>
        <v>53388948</v>
      </c>
      <c r="K2011" s="4">
        <f>VLOOKUP($C2011,rosie!$B$7:$D$380,2,FALSE)</f>
        <v>28.85</v>
      </c>
      <c r="L2011" s="4">
        <f>VLOOKUP(C2011,rosie!$B$7:$F$66,5,FALSE)</f>
        <v>5.26</v>
      </c>
      <c r="M2011" s="4">
        <f>VLOOKUP($C2011,rosie!$B$7:$D$380,3,FALSE)</f>
        <v>1</v>
      </c>
      <c r="N2011" s="4" t="str">
        <f>VLOOKUP($C2011,rosie!$B$7:$E$380,4,FALSE)</f>
        <v>f</v>
      </c>
      <c r="O2011" s="4">
        <f t="shared" si="141"/>
        <v>0.88341638754753216</v>
      </c>
      <c r="P2011" s="4">
        <f>VLOOKUP(A2011,RESULTS!$A:$M,13,FALSE)</f>
        <v>2</v>
      </c>
      <c r="Q2011" s="4">
        <v>2</v>
      </c>
      <c r="R2011" s="4" t="str">
        <f>IF(VLOOKUP(C2011,rosie!B:J,8,FALSE)=0,"x_x_x_x",VLOOKUP(C2011,rosie!B:J,8,FALSE))</f>
        <v>11_6_6_2023</v>
      </c>
    </row>
    <row r="2012" spans="1:18" x14ac:dyDescent="0.2">
      <c r="A2012" t="s">
        <v>254</v>
      </c>
      <c r="C2012">
        <f t="shared" si="139"/>
        <v>569</v>
      </c>
      <c r="D2012" t="str">
        <f t="shared" si="140"/>
        <v>569 (1)</v>
      </c>
      <c r="E2012">
        <v>11.378</v>
      </c>
      <c r="F2012">
        <f t="shared" si="142"/>
        <v>11.38</v>
      </c>
      <c r="G2012">
        <f>IFERROR(VLOOKUP(F2012,'rt.comb'!$A:$B,2,FALSE),F2012)</f>
        <v>11.38</v>
      </c>
      <c r="H2012" t="str">
        <f>IFERROR(VLOOKUP(G2012,compounds!$A:$D,4,FALSE),"")</f>
        <v/>
      </c>
      <c r="I2012">
        <v>18541469079</v>
      </c>
      <c r="J2012" s="4">
        <f t="shared" si="138"/>
        <v>53388948</v>
      </c>
      <c r="K2012" s="4">
        <f>VLOOKUP($C2012,rosie!$B$7:$D$380,2,FALSE)</f>
        <v>28.85</v>
      </c>
      <c r="L2012" s="4">
        <f>VLOOKUP(C2012,rosie!$B$7:$F$66,5,FALSE)</f>
        <v>5.26</v>
      </c>
      <c r="M2012" s="4">
        <f>VLOOKUP($C2012,rosie!$B$7:$D$380,3,FALSE)</f>
        <v>1</v>
      </c>
      <c r="N2012" s="4" t="str">
        <f>VLOOKUP($C2012,rosie!$B$7:$E$380,4,FALSE)</f>
        <v>f</v>
      </c>
      <c r="O2012" s="4">
        <f t="shared" si="141"/>
        <v>180.56693214120989</v>
      </c>
      <c r="P2012" s="4">
        <f>VLOOKUP(A2012,RESULTS!$A:$M,13,FALSE)</f>
        <v>2</v>
      </c>
      <c r="Q2012" s="4">
        <v>2</v>
      </c>
      <c r="R2012" s="4" t="str">
        <f>IF(VLOOKUP(C2012,rosie!B:J,8,FALSE)=0,"x_x_x_x",VLOOKUP(C2012,rosie!B:J,8,FALSE))</f>
        <v>11_6_6_2023</v>
      </c>
    </row>
    <row r="2013" spans="1:18" x14ac:dyDescent="0.2">
      <c r="A2013" t="s">
        <v>254</v>
      </c>
      <c r="C2013">
        <f t="shared" si="139"/>
        <v>569</v>
      </c>
      <c r="D2013" t="str">
        <f t="shared" si="140"/>
        <v>569 (1)</v>
      </c>
      <c r="E2013">
        <v>11.801</v>
      </c>
      <c r="F2013">
        <f t="shared" si="142"/>
        <v>11.8</v>
      </c>
      <c r="G2013">
        <f>IFERROR(VLOOKUP(F2013,'rt.comb'!$A:$B,2,FALSE),F2013)</f>
        <v>11.8</v>
      </c>
      <c r="H2013" t="str">
        <f>IFERROR(VLOOKUP(G2013,compounds!$A:$D,4,FALSE),"")</f>
        <v/>
      </c>
      <c r="I2013">
        <v>1260607429</v>
      </c>
      <c r="J2013" s="4">
        <f t="shared" si="138"/>
        <v>53388948</v>
      </c>
      <c r="K2013" s="4">
        <f>VLOOKUP($C2013,rosie!$B$7:$D$380,2,FALSE)</f>
        <v>28.85</v>
      </c>
      <c r="L2013" s="4">
        <f>VLOOKUP(C2013,rosie!$B$7:$F$66,5,FALSE)</f>
        <v>5.26</v>
      </c>
      <c r="M2013" s="4">
        <f>VLOOKUP($C2013,rosie!$B$7:$D$380,3,FALSE)</f>
        <v>1</v>
      </c>
      <c r="N2013" s="4" t="str">
        <f>VLOOKUP($C2013,rosie!$B$7:$E$380,4,FALSE)</f>
        <v>f</v>
      </c>
      <c r="O2013" s="4">
        <f t="shared" si="141"/>
        <v>12.276482252787305</v>
      </c>
      <c r="P2013" s="4">
        <f>VLOOKUP(A2013,RESULTS!$A:$M,13,FALSE)</f>
        <v>2</v>
      </c>
      <c r="Q2013" s="4">
        <v>2</v>
      </c>
      <c r="R2013" s="4" t="str">
        <f>IF(VLOOKUP(C2013,rosie!B:J,8,FALSE)=0,"x_x_x_x",VLOOKUP(C2013,rosie!B:J,8,FALSE))</f>
        <v>11_6_6_2023</v>
      </c>
    </row>
    <row r="2014" spans="1:18" x14ac:dyDescent="0.2">
      <c r="A2014" t="s">
        <v>254</v>
      </c>
      <c r="C2014">
        <f t="shared" si="139"/>
        <v>569</v>
      </c>
      <c r="D2014" t="str">
        <f t="shared" si="140"/>
        <v>569 (1)</v>
      </c>
      <c r="E2014">
        <v>12.097</v>
      </c>
      <c r="F2014">
        <f t="shared" si="142"/>
        <v>12.1</v>
      </c>
      <c r="G2014">
        <f>IFERROR(VLOOKUP(F2014,'rt.comb'!$A:$B,2,FALSE),F2014)</f>
        <v>12.1</v>
      </c>
      <c r="H2014" t="str">
        <f>IFERROR(VLOOKUP(G2014,compounds!$A:$D,4,FALSE),"")</f>
        <v/>
      </c>
      <c r="I2014">
        <v>167392578</v>
      </c>
      <c r="J2014" s="4">
        <f t="shared" si="138"/>
        <v>53388948</v>
      </c>
      <c r="K2014" s="4">
        <f>VLOOKUP($C2014,rosie!$B$7:$D$380,2,FALSE)</f>
        <v>28.85</v>
      </c>
      <c r="L2014" s="4">
        <f>VLOOKUP(C2014,rosie!$B$7:$F$66,5,FALSE)</f>
        <v>5.26</v>
      </c>
      <c r="M2014" s="4">
        <f>VLOOKUP($C2014,rosie!$B$7:$D$380,3,FALSE)</f>
        <v>1</v>
      </c>
      <c r="N2014" s="4" t="str">
        <f>VLOOKUP($C2014,rosie!$B$7:$E$380,4,FALSE)</f>
        <v>f</v>
      </c>
      <c r="O2014" s="4">
        <f t="shared" si="141"/>
        <v>1.63016016389454</v>
      </c>
      <c r="P2014" s="4">
        <f>VLOOKUP(A2014,RESULTS!$A:$M,13,FALSE)</f>
        <v>2</v>
      </c>
      <c r="Q2014" s="4">
        <v>2</v>
      </c>
      <c r="R2014" s="4" t="str">
        <f>IF(VLOOKUP(C2014,rosie!B:J,8,FALSE)=0,"x_x_x_x",VLOOKUP(C2014,rosie!B:J,8,FALSE))</f>
        <v>11_6_6_2023</v>
      </c>
    </row>
    <row r="2015" spans="1:18" x14ac:dyDescent="0.2">
      <c r="A2015" t="s">
        <v>254</v>
      </c>
      <c r="C2015">
        <f t="shared" si="139"/>
        <v>569</v>
      </c>
      <c r="D2015" t="str">
        <f t="shared" si="140"/>
        <v>569 (1)</v>
      </c>
      <c r="E2015">
        <v>13.012</v>
      </c>
      <c r="F2015">
        <f t="shared" si="142"/>
        <v>13.01</v>
      </c>
      <c r="G2015">
        <f>IFERROR(VLOOKUP(F2015,'rt.comb'!$A:$B,2,FALSE),F2015)</f>
        <v>13.01</v>
      </c>
      <c r="H2015" t="str">
        <f>IFERROR(VLOOKUP(G2015,compounds!$A:$D,4,FALSE),"")</f>
        <v/>
      </c>
      <c r="I2015">
        <v>399754139</v>
      </c>
      <c r="J2015" s="4">
        <f t="shared" si="138"/>
        <v>53388948</v>
      </c>
      <c r="K2015" s="4">
        <f>VLOOKUP($C2015,rosie!$B$7:$D$380,2,FALSE)</f>
        <v>28.85</v>
      </c>
      <c r="L2015" s="4">
        <f>VLOOKUP(C2015,rosie!$B$7:$F$66,5,FALSE)</f>
        <v>5.26</v>
      </c>
      <c r="M2015" s="4">
        <f>VLOOKUP($C2015,rosie!$B$7:$D$380,3,FALSE)</f>
        <v>1</v>
      </c>
      <c r="N2015" s="4" t="str">
        <f>VLOOKUP($C2015,rosie!$B$7:$E$380,4,FALSE)</f>
        <v>f</v>
      </c>
      <c r="O2015" s="4">
        <f t="shared" si="141"/>
        <v>3.8930236963658014</v>
      </c>
      <c r="P2015" s="4">
        <f>VLOOKUP(A2015,RESULTS!$A:$M,13,FALSE)</f>
        <v>2</v>
      </c>
      <c r="Q2015" s="4">
        <v>2</v>
      </c>
      <c r="R2015" s="4" t="str">
        <f>IF(VLOOKUP(C2015,rosie!B:J,8,FALSE)=0,"x_x_x_x",VLOOKUP(C2015,rosie!B:J,8,FALSE))</f>
        <v>11_6_6_2023</v>
      </c>
    </row>
    <row r="2016" spans="1:18" x14ac:dyDescent="0.2">
      <c r="A2016" t="s">
        <v>254</v>
      </c>
      <c r="C2016">
        <f t="shared" si="139"/>
        <v>569</v>
      </c>
      <c r="D2016" t="str">
        <f t="shared" si="140"/>
        <v>569 (1)</v>
      </c>
      <c r="E2016">
        <v>13.377000000000001</v>
      </c>
      <c r="F2016">
        <f t="shared" si="142"/>
        <v>13.38</v>
      </c>
      <c r="G2016">
        <f>IFERROR(VLOOKUP(F2016,'rt.comb'!$A:$B,2,FALSE),F2016)</f>
        <v>13.38</v>
      </c>
      <c r="H2016" t="str">
        <f>IFERROR(VLOOKUP(G2016,compounds!$A:$D,4,FALSE),"")</f>
        <v/>
      </c>
      <c r="I2016">
        <v>313589987</v>
      </c>
      <c r="J2016" s="4">
        <f t="shared" si="138"/>
        <v>53388948</v>
      </c>
      <c r="K2016" s="4">
        <f>VLOOKUP($C2016,rosie!$B$7:$D$380,2,FALSE)</f>
        <v>28.85</v>
      </c>
      <c r="L2016" s="4">
        <f>VLOOKUP(C2016,rosie!$B$7:$F$66,5,FALSE)</f>
        <v>5.26</v>
      </c>
      <c r="M2016" s="4">
        <f>VLOOKUP($C2016,rosie!$B$7:$D$380,3,FALSE)</f>
        <v>1</v>
      </c>
      <c r="N2016" s="4" t="str">
        <f>VLOOKUP($C2016,rosie!$B$7:$E$380,4,FALSE)</f>
        <v>f</v>
      </c>
      <c r="O2016" s="4">
        <f t="shared" si="141"/>
        <v>3.0539102193862302</v>
      </c>
      <c r="P2016" s="4">
        <f>VLOOKUP(A2016,RESULTS!$A:$M,13,FALSE)</f>
        <v>2</v>
      </c>
      <c r="Q2016" s="4">
        <v>2</v>
      </c>
      <c r="R2016" s="4" t="str">
        <f>IF(VLOOKUP(C2016,rosie!B:J,8,FALSE)=0,"x_x_x_x",VLOOKUP(C2016,rosie!B:J,8,FALSE))</f>
        <v>11_6_6_2023</v>
      </c>
    </row>
    <row r="2017" spans="1:18" x14ac:dyDescent="0.2">
      <c r="A2017" t="s">
        <v>254</v>
      </c>
      <c r="C2017">
        <f t="shared" si="139"/>
        <v>569</v>
      </c>
      <c r="D2017" t="str">
        <f t="shared" si="140"/>
        <v>569 (1)</v>
      </c>
      <c r="E2017">
        <v>13.911</v>
      </c>
      <c r="F2017">
        <f t="shared" si="142"/>
        <v>13.91</v>
      </c>
      <c r="G2017">
        <f>IFERROR(VLOOKUP(F2017,'rt.comb'!$A:$B,2,FALSE),F2017)</f>
        <v>13.89</v>
      </c>
      <c r="H2017" t="str">
        <f>IFERROR(VLOOKUP(G2017,compounds!$A:$D,4,FALSE),"")</f>
        <v>edimethylnonatriene</v>
      </c>
      <c r="I2017">
        <v>1072779916</v>
      </c>
      <c r="J2017" s="4">
        <f t="shared" si="138"/>
        <v>53388948</v>
      </c>
      <c r="K2017" s="4">
        <f>VLOOKUP($C2017,rosie!$B$7:$D$380,2,FALSE)</f>
        <v>28.85</v>
      </c>
      <c r="L2017" s="4">
        <f>VLOOKUP(C2017,rosie!$B$7:$F$66,5,FALSE)</f>
        <v>5.26</v>
      </c>
      <c r="M2017" s="4">
        <f>VLOOKUP($C2017,rosie!$B$7:$D$380,3,FALSE)</f>
        <v>1</v>
      </c>
      <c r="N2017" s="4" t="str">
        <f>VLOOKUP($C2017,rosie!$B$7:$E$380,4,FALSE)</f>
        <v>f</v>
      </c>
      <c r="O2017" s="4">
        <f t="shared" si="141"/>
        <v>10.447315553556567</v>
      </c>
      <c r="P2017" s="4">
        <f>VLOOKUP(A2017,RESULTS!$A:$M,13,FALSE)</f>
        <v>2</v>
      </c>
      <c r="Q2017" s="4">
        <v>2</v>
      </c>
      <c r="R2017" s="4" t="str">
        <f>IF(VLOOKUP(C2017,rosie!B:J,8,FALSE)=0,"x_x_x_x",VLOOKUP(C2017,rosie!B:J,8,FALSE))</f>
        <v>11_6_6_2023</v>
      </c>
    </row>
    <row r="2018" spans="1:18" x14ac:dyDescent="0.2">
      <c r="A2018" t="s">
        <v>254</v>
      </c>
      <c r="C2018">
        <f t="shared" si="139"/>
        <v>569</v>
      </c>
      <c r="D2018" t="str">
        <f t="shared" si="140"/>
        <v>569 (1)</v>
      </c>
      <c r="E2018">
        <v>14.393000000000001</v>
      </c>
      <c r="F2018">
        <f t="shared" si="142"/>
        <v>14.39</v>
      </c>
      <c r="G2018">
        <f>IFERROR(VLOOKUP(F2018,'rt.comb'!$A:$B,2,FALSE),F2018)</f>
        <v>14.39</v>
      </c>
      <c r="H2018" t="str">
        <f>IFERROR(VLOOKUP(G2018,compounds!$A:$D,4,FALSE),"")</f>
        <v/>
      </c>
      <c r="I2018">
        <v>568170141</v>
      </c>
      <c r="J2018" s="4">
        <f t="shared" si="138"/>
        <v>53388948</v>
      </c>
      <c r="K2018" s="4">
        <f>VLOOKUP($C2018,rosie!$B$7:$D$380,2,FALSE)</f>
        <v>28.85</v>
      </c>
      <c r="L2018" s="4">
        <f>VLOOKUP(C2018,rosie!$B$7:$F$66,5,FALSE)</f>
        <v>5.26</v>
      </c>
      <c r="M2018" s="4">
        <f>VLOOKUP($C2018,rosie!$B$7:$D$380,3,FALSE)</f>
        <v>1</v>
      </c>
      <c r="N2018" s="4" t="str">
        <f>VLOOKUP($C2018,rosie!$B$7:$E$380,4,FALSE)</f>
        <v>f</v>
      </c>
      <c r="O2018" s="4">
        <f t="shared" si="141"/>
        <v>5.5331505210018568</v>
      </c>
      <c r="P2018" s="4">
        <f>VLOOKUP(A2018,RESULTS!$A:$M,13,FALSE)</f>
        <v>2</v>
      </c>
      <c r="Q2018" s="4">
        <v>2</v>
      </c>
      <c r="R2018" s="4" t="str">
        <f>IF(VLOOKUP(C2018,rosie!B:J,8,FALSE)=0,"x_x_x_x",VLOOKUP(C2018,rosie!B:J,8,FALSE))</f>
        <v>11_6_6_2023</v>
      </c>
    </row>
    <row r="2019" spans="1:18" x14ac:dyDescent="0.2">
      <c r="A2019" t="s">
        <v>254</v>
      </c>
      <c r="C2019">
        <f t="shared" si="139"/>
        <v>569</v>
      </c>
      <c r="D2019" t="str">
        <f t="shared" si="140"/>
        <v>569 (1)</v>
      </c>
      <c r="E2019">
        <v>14.553000000000001</v>
      </c>
      <c r="F2019">
        <f t="shared" si="142"/>
        <v>14.55</v>
      </c>
      <c r="G2019">
        <f>IFERROR(VLOOKUP(F2019,'rt.comb'!$A:$B,2,FALSE),F2019)</f>
        <v>14.55</v>
      </c>
      <c r="H2019" t="str">
        <f>IFERROR(VLOOKUP(G2019,compounds!$A:$D,4,FALSE),"")</f>
        <v/>
      </c>
      <c r="I2019">
        <v>238402446</v>
      </c>
      <c r="J2019" s="4">
        <f t="shared" si="138"/>
        <v>53388948</v>
      </c>
      <c r="K2019" s="4">
        <f>VLOOKUP($C2019,rosie!$B$7:$D$380,2,FALSE)</f>
        <v>28.85</v>
      </c>
      <c r="L2019" s="4">
        <f>VLOOKUP(C2019,rosie!$B$7:$F$66,5,FALSE)</f>
        <v>5.26</v>
      </c>
      <c r="M2019" s="4">
        <f>VLOOKUP($C2019,rosie!$B$7:$D$380,3,FALSE)</f>
        <v>1</v>
      </c>
      <c r="N2019" s="4" t="str">
        <f>VLOOKUP($C2019,rosie!$B$7:$E$380,4,FALSE)</f>
        <v>f</v>
      </c>
      <c r="O2019" s="4">
        <f t="shared" si="141"/>
        <v>2.3216929632580201</v>
      </c>
      <c r="P2019" s="4">
        <f>VLOOKUP(A2019,RESULTS!$A:$M,13,FALSE)</f>
        <v>2</v>
      </c>
      <c r="Q2019" s="4">
        <v>2</v>
      </c>
      <c r="R2019" s="4" t="str">
        <f>IF(VLOOKUP(C2019,rosie!B:J,8,FALSE)=0,"x_x_x_x",VLOOKUP(C2019,rosie!B:J,8,FALSE))</f>
        <v>11_6_6_2023</v>
      </c>
    </row>
    <row r="2020" spans="1:18" x14ac:dyDescent="0.2">
      <c r="A2020" t="s">
        <v>254</v>
      </c>
      <c r="C2020">
        <f t="shared" si="139"/>
        <v>569</v>
      </c>
      <c r="D2020" t="str">
        <f t="shared" si="140"/>
        <v>569 (1)</v>
      </c>
      <c r="E2020">
        <v>14.958</v>
      </c>
      <c r="F2020">
        <f t="shared" si="142"/>
        <v>14.96</v>
      </c>
      <c r="G2020">
        <f>IFERROR(VLOOKUP(F2020,'rt.comb'!$A:$B,2,FALSE),F2020)</f>
        <v>14.95</v>
      </c>
      <c r="H2020" t="str">
        <f>IFERROR(VLOOKUP(G2020,compounds!$A:$D,4,FALSE),"")</f>
        <v>benzene</v>
      </c>
      <c r="I2020">
        <v>185119605</v>
      </c>
      <c r="J2020" s="4">
        <f t="shared" si="138"/>
        <v>53388948</v>
      </c>
      <c r="K2020" s="4">
        <f>VLOOKUP($C2020,rosie!$B$7:$D$380,2,FALSE)</f>
        <v>28.85</v>
      </c>
      <c r="L2020" s="4">
        <f>VLOOKUP(C2020,rosie!$B$7:$F$66,5,FALSE)</f>
        <v>5.26</v>
      </c>
      <c r="M2020" s="4">
        <f>VLOOKUP($C2020,rosie!$B$7:$D$380,3,FALSE)</f>
        <v>1</v>
      </c>
      <c r="N2020" s="4" t="str">
        <f>VLOOKUP($C2020,rosie!$B$7:$E$380,4,FALSE)</f>
        <v>f</v>
      </c>
      <c r="O2020" s="4">
        <f t="shared" si="141"/>
        <v>1.8027956151490332</v>
      </c>
      <c r="P2020" s="4">
        <f>VLOOKUP(A2020,RESULTS!$A:$M,13,FALSE)</f>
        <v>2</v>
      </c>
      <c r="Q2020" s="4">
        <v>2</v>
      </c>
      <c r="R2020" s="4" t="str">
        <f>IF(VLOOKUP(C2020,rosie!B:J,8,FALSE)=0,"x_x_x_x",VLOOKUP(C2020,rosie!B:J,8,FALSE))</f>
        <v>11_6_6_2023</v>
      </c>
    </row>
    <row r="2021" spans="1:18" x14ac:dyDescent="0.2">
      <c r="A2021" t="s">
        <v>254</v>
      </c>
      <c r="C2021">
        <f t="shared" si="139"/>
        <v>569</v>
      </c>
      <c r="D2021" t="str">
        <f t="shared" si="140"/>
        <v>569 (1)</v>
      </c>
      <c r="E2021">
        <v>15.221</v>
      </c>
      <c r="F2021">
        <f t="shared" si="142"/>
        <v>15.22</v>
      </c>
      <c r="G2021">
        <f>IFERROR(VLOOKUP(F2021,'rt.comb'!$A:$B,2,FALSE),F2021)</f>
        <v>15.22</v>
      </c>
      <c r="H2021" t="str">
        <f>IFERROR(VLOOKUP(G2021,compounds!$A:$D,4,FALSE),"")</f>
        <v/>
      </c>
      <c r="I2021">
        <v>163609628</v>
      </c>
      <c r="J2021" s="4">
        <f t="shared" si="138"/>
        <v>53388948</v>
      </c>
      <c r="K2021" s="4">
        <f>VLOOKUP($C2021,rosie!$B$7:$D$380,2,FALSE)</f>
        <v>28.85</v>
      </c>
      <c r="L2021" s="4">
        <f>VLOOKUP(C2021,rosie!$B$7:$F$66,5,FALSE)</f>
        <v>5.26</v>
      </c>
      <c r="M2021" s="4">
        <f>VLOOKUP($C2021,rosie!$B$7:$D$380,3,FALSE)</f>
        <v>1</v>
      </c>
      <c r="N2021" s="4" t="str">
        <f>VLOOKUP($C2021,rosie!$B$7:$E$380,4,FALSE)</f>
        <v>f</v>
      </c>
      <c r="O2021" s="4">
        <f t="shared" si="141"/>
        <v>1.5933197348523105</v>
      </c>
      <c r="P2021" s="4">
        <f>VLOOKUP(A2021,RESULTS!$A:$M,13,FALSE)</f>
        <v>2</v>
      </c>
      <c r="Q2021" s="4">
        <v>2</v>
      </c>
      <c r="R2021" s="4" t="str">
        <f>IF(VLOOKUP(C2021,rosie!B:J,8,FALSE)=0,"x_x_x_x",VLOOKUP(C2021,rosie!B:J,8,FALSE))</f>
        <v>11_6_6_2023</v>
      </c>
    </row>
    <row r="2022" spans="1:18" x14ac:dyDescent="0.2">
      <c r="A2022" t="s">
        <v>254</v>
      </c>
      <c r="C2022">
        <f t="shared" si="139"/>
        <v>569</v>
      </c>
      <c r="D2022" t="str">
        <f t="shared" si="140"/>
        <v>569 (1)</v>
      </c>
      <c r="E2022">
        <v>15.461</v>
      </c>
      <c r="F2022">
        <f t="shared" si="142"/>
        <v>15.46</v>
      </c>
      <c r="G2022">
        <f>IFERROR(VLOOKUP(F2022,'rt.comb'!$A:$B,2,FALSE),F2022)</f>
        <v>15.46</v>
      </c>
      <c r="H2022" t="str">
        <f>IFERROR(VLOOKUP(G2022,compounds!$A:$D,4,FALSE),"")</f>
        <v/>
      </c>
      <c r="I2022">
        <v>49252628</v>
      </c>
      <c r="J2022" s="4">
        <f t="shared" si="138"/>
        <v>53388948</v>
      </c>
      <c r="K2022" s="4">
        <f>VLOOKUP($C2022,rosie!$B$7:$D$380,2,FALSE)</f>
        <v>28.85</v>
      </c>
      <c r="L2022" s="4">
        <f>VLOOKUP(C2022,rosie!$B$7:$F$66,5,FALSE)</f>
        <v>5.26</v>
      </c>
      <c r="M2022" s="4">
        <f>VLOOKUP($C2022,rosie!$B$7:$D$380,3,FALSE)</f>
        <v>1</v>
      </c>
      <c r="N2022" s="4" t="str">
        <f>VLOOKUP($C2022,rosie!$B$7:$E$380,4,FALSE)</f>
        <v>f</v>
      </c>
      <c r="O2022" s="4">
        <f t="shared" si="141"/>
        <v>0.47964893719909624</v>
      </c>
      <c r="P2022" s="4">
        <f>VLOOKUP(A2022,RESULTS!$A:$M,13,FALSE)</f>
        <v>2</v>
      </c>
      <c r="Q2022" s="4">
        <v>2</v>
      </c>
      <c r="R2022" s="4" t="str">
        <f>IF(VLOOKUP(C2022,rosie!B:J,8,FALSE)=0,"x_x_x_x",VLOOKUP(C2022,rosie!B:J,8,FALSE))</f>
        <v>11_6_6_2023</v>
      </c>
    </row>
    <row r="2023" spans="1:18" x14ac:dyDescent="0.2">
      <c r="A2023" t="s">
        <v>254</v>
      </c>
      <c r="C2023">
        <f t="shared" si="139"/>
        <v>569</v>
      </c>
      <c r="D2023" t="str">
        <f t="shared" si="140"/>
        <v>569 (1)</v>
      </c>
      <c r="E2023">
        <v>15.707000000000001</v>
      </c>
      <c r="F2023">
        <f t="shared" si="142"/>
        <v>15.71</v>
      </c>
      <c r="G2023">
        <f>IFERROR(VLOOKUP(F2023,'rt.comb'!$A:$B,2,FALSE),F2023)</f>
        <v>15.71</v>
      </c>
      <c r="H2023" t="str">
        <f>IFERROR(VLOOKUP(G2023,compounds!$A:$D,4,FALSE),"")</f>
        <v/>
      </c>
      <c r="I2023">
        <v>136217860</v>
      </c>
      <c r="J2023" s="4">
        <f t="shared" si="138"/>
        <v>53388948</v>
      </c>
      <c r="K2023" s="4">
        <f>VLOOKUP($C2023,rosie!$B$7:$D$380,2,FALSE)</f>
        <v>28.85</v>
      </c>
      <c r="L2023" s="4">
        <f>VLOOKUP(C2023,rosie!$B$7:$F$66,5,FALSE)</f>
        <v>5.26</v>
      </c>
      <c r="M2023" s="4">
        <f>VLOOKUP($C2023,rosie!$B$7:$D$380,3,FALSE)</f>
        <v>1</v>
      </c>
      <c r="N2023" s="4" t="str">
        <f>VLOOKUP($C2023,rosie!$B$7:$E$380,4,FALSE)</f>
        <v>f</v>
      </c>
      <c r="O2023" s="4">
        <f t="shared" si="141"/>
        <v>1.3265637678569209</v>
      </c>
      <c r="P2023" s="4">
        <f>VLOOKUP(A2023,RESULTS!$A:$M,13,FALSE)</f>
        <v>2</v>
      </c>
      <c r="Q2023" s="4">
        <v>2</v>
      </c>
      <c r="R2023" s="4" t="str">
        <f>IF(VLOOKUP(C2023,rosie!B:J,8,FALSE)=0,"x_x_x_x",VLOOKUP(C2023,rosie!B:J,8,FALSE))</f>
        <v>11_6_6_2023</v>
      </c>
    </row>
    <row r="2024" spans="1:18" x14ac:dyDescent="0.2">
      <c r="A2024" t="s">
        <v>254</v>
      </c>
      <c r="C2024">
        <f t="shared" si="139"/>
        <v>569</v>
      </c>
      <c r="D2024" t="str">
        <f t="shared" si="140"/>
        <v>569 (1)</v>
      </c>
      <c r="E2024">
        <v>16.219000000000001</v>
      </c>
      <c r="F2024">
        <f t="shared" si="142"/>
        <v>16.22</v>
      </c>
      <c r="G2024">
        <f>IFERROR(VLOOKUP(F2024,'rt.comb'!$A:$B,2,FALSE),F2024)</f>
        <v>16.21</v>
      </c>
      <c r="H2024" t="str">
        <f>IFERROR(VLOOKUP(G2024,compounds!$A:$D,4,FALSE),"")</f>
        <v>methylsalicylate</v>
      </c>
      <c r="I2024">
        <v>338637288</v>
      </c>
      <c r="J2024" s="4">
        <f t="shared" si="138"/>
        <v>53388948</v>
      </c>
      <c r="K2024" s="4">
        <f>VLOOKUP($C2024,rosie!$B$7:$D$380,2,FALSE)</f>
        <v>28.85</v>
      </c>
      <c r="L2024" s="4">
        <f>VLOOKUP(C2024,rosie!$B$7:$F$66,5,FALSE)</f>
        <v>5.26</v>
      </c>
      <c r="M2024" s="4">
        <f>VLOOKUP($C2024,rosie!$B$7:$D$380,3,FALSE)</f>
        <v>1</v>
      </c>
      <c r="N2024" s="4" t="str">
        <f>VLOOKUP($C2024,rosie!$B$7:$E$380,4,FALSE)</f>
        <v>f</v>
      </c>
      <c r="O2024" s="4">
        <f t="shared" si="141"/>
        <v>3.2978344888557878</v>
      </c>
      <c r="P2024" s="4">
        <f>VLOOKUP(A2024,RESULTS!$A:$M,13,FALSE)</f>
        <v>2</v>
      </c>
      <c r="Q2024" s="4">
        <v>2</v>
      </c>
      <c r="R2024" s="4" t="str">
        <f>IF(VLOOKUP(C2024,rosie!B:J,8,FALSE)=0,"x_x_x_x",VLOOKUP(C2024,rosie!B:J,8,FALSE))</f>
        <v>11_6_6_2023</v>
      </c>
    </row>
    <row r="2025" spans="1:18" x14ac:dyDescent="0.2">
      <c r="A2025" t="s">
        <v>254</v>
      </c>
      <c r="C2025">
        <f t="shared" si="139"/>
        <v>569</v>
      </c>
      <c r="D2025" t="str">
        <f t="shared" si="140"/>
        <v>569 (1)</v>
      </c>
      <c r="E2025">
        <v>16.363</v>
      </c>
      <c r="F2025">
        <f t="shared" si="142"/>
        <v>16.36</v>
      </c>
      <c r="G2025">
        <f>IFERROR(VLOOKUP(F2025,'rt.comb'!$A:$B,2,FALSE),F2025)</f>
        <v>16.36</v>
      </c>
      <c r="H2025" t="str">
        <f>IFERROR(VLOOKUP(G2025,compounds!$A:$D,4,FALSE),"")</f>
        <v>dodecane</v>
      </c>
      <c r="I2025">
        <v>224011799</v>
      </c>
      <c r="J2025" s="4">
        <f t="shared" si="138"/>
        <v>53388948</v>
      </c>
      <c r="K2025" s="4">
        <f>VLOOKUP($C2025,rosie!$B$7:$D$380,2,FALSE)</f>
        <v>28.85</v>
      </c>
      <c r="L2025" s="4">
        <f>VLOOKUP(C2025,rosie!$B$7:$F$66,5,FALSE)</f>
        <v>5.26</v>
      </c>
      <c r="M2025" s="4">
        <f>VLOOKUP($C2025,rosie!$B$7:$D$380,3,FALSE)</f>
        <v>1</v>
      </c>
      <c r="N2025" s="4" t="str">
        <f>VLOOKUP($C2025,rosie!$B$7:$E$380,4,FALSE)</f>
        <v>f</v>
      </c>
      <c r="O2025" s="4">
        <f t="shared" si="141"/>
        <v>2.1815489989774264</v>
      </c>
      <c r="P2025" s="4">
        <f>VLOOKUP(A2025,RESULTS!$A:$M,13,FALSE)</f>
        <v>2</v>
      </c>
      <c r="Q2025" s="4">
        <v>2</v>
      </c>
      <c r="R2025" s="4" t="str">
        <f>IF(VLOOKUP(C2025,rosie!B:J,8,FALSE)=0,"x_x_x_x",VLOOKUP(C2025,rosie!B:J,8,FALSE))</f>
        <v>11_6_6_2023</v>
      </c>
    </row>
    <row r="2026" spans="1:18" x14ac:dyDescent="0.2">
      <c r="A2026" t="s">
        <v>254</v>
      </c>
      <c r="C2026">
        <f t="shared" si="139"/>
        <v>569</v>
      </c>
      <c r="D2026" t="str">
        <f t="shared" si="140"/>
        <v>569 (1)</v>
      </c>
      <c r="E2026">
        <v>16.550999999999998</v>
      </c>
      <c r="F2026">
        <f t="shared" si="142"/>
        <v>16.55</v>
      </c>
      <c r="G2026">
        <f>IFERROR(VLOOKUP(F2026,'rt.comb'!$A:$B,2,FALSE),F2026)</f>
        <v>16.55</v>
      </c>
      <c r="H2026" t="str">
        <f>IFERROR(VLOOKUP(G2026,compounds!$A:$D,4,FALSE),"")</f>
        <v>decanal</v>
      </c>
      <c r="I2026">
        <v>77115320</v>
      </c>
      <c r="J2026" s="4">
        <f t="shared" si="138"/>
        <v>53388948</v>
      </c>
      <c r="K2026" s="4">
        <f>VLOOKUP($C2026,rosie!$B$7:$D$380,2,FALSE)</f>
        <v>28.85</v>
      </c>
      <c r="L2026" s="4">
        <f>VLOOKUP(C2026,rosie!$B$7:$F$66,5,FALSE)</f>
        <v>5.26</v>
      </c>
      <c r="M2026" s="4">
        <f>VLOOKUP($C2026,rosie!$B$7:$D$380,3,FALSE)</f>
        <v>1</v>
      </c>
      <c r="N2026" s="4" t="str">
        <f>VLOOKUP($C2026,rosie!$B$7:$E$380,4,FALSE)</f>
        <v>f</v>
      </c>
      <c r="O2026" s="4">
        <f t="shared" si="141"/>
        <v>0.75099101878925545</v>
      </c>
      <c r="P2026" s="4">
        <f>VLOOKUP(A2026,RESULTS!$A:$M,13,FALSE)</f>
        <v>2</v>
      </c>
      <c r="Q2026" s="4">
        <v>2</v>
      </c>
      <c r="R2026" s="4" t="str">
        <f>IF(VLOOKUP(C2026,rosie!B:J,8,FALSE)=0,"x_x_x_x",VLOOKUP(C2026,rosie!B:J,8,FALSE))</f>
        <v>11_6_6_2023</v>
      </c>
    </row>
    <row r="2027" spans="1:18" x14ac:dyDescent="0.2">
      <c r="A2027" t="s">
        <v>254</v>
      </c>
      <c r="C2027">
        <f t="shared" si="139"/>
        <v>569</v>
      </c>
      <c r="D2027" t="str">
        <f t="shared" si="140"/>
        <v>569 (1)</v>
      </c>
      <c r="E2027">
        <v>16.922999999999998</v>
      </c>
      <c r="F2027">
        <f t="shared" si="142"/>
        <v>16.920000000000002</v>
      </c>
      <c r="G2027">
        <f>IFERROR(VLOOKUP(F2027,'rt.comb'!$A:$B,2,FALSE),F2027)</f>
        <v>16.920000000000002</v>
      </c>
      <c r="H2027" t="str">
        <f>IFERROR(VLOOKUP(G2027,compounds!$A:$D,4,FALSE),"")</f>
        <v/>
      </c>
      <c r="I2027">
        <v>382486337</v>
      </c>
      <c r="J2027" s="4">
        <f t="shared" si="138"/>
        <v>53388948</v>
      </c>
      <c r="K2027" s="4">
        <f>VLOOKUP($C2027,rosie!$B$7:$D$380,2,FALSE)</f>
        <v>28.85</v>
      </c>
      <c r="L2027" s="4">
        <f>VLOOKUP(C2027,rosie!$B$7:$F$66,5,FALSE)</f>
        <v>5.26</v>
      </c>
      <c r="M2027" s="4">
        <f>VLOOKUP($C2027,rosie!$B$7:$D$380,3,FALSE)</f>
        <v>1</v>
      </c>
      <c r="N2027" s="4" t="str">
        <f>VLOOKUP($C2027,rosie!$B$7:$E$380,4,FALSE)</f>
        <v>f</v>
      </c>
      <c r="O2027" s="4">
        <f t="shared" si="141"/>
        <v>3.7248604284673976</v>
      </c>
      <c r="P2027" s="4">
        <f>VLOOKUP(A2027,RESULTS!$A:$M,13,FALSE)</f>
        <v>2</v>
      </c>
      <c r="Q2027" s="4">
        <v>2</v>
      </c>
      <c r="R2027" s="4" t="str">
        <f>IF(VLOOKUP(C2027,rosie!B:J,8,FALSE)=0,"x_x_x_x",VLOOKUP(C2027,rosie!B:J,8,FALSE))</f>
        <v>11_6_6_2023</v>
      </c>
    </row>
    <row r="2028" spans="1:18" x14ac:dyDescent="0.2">
      <c r="A2028" t="s">
        <v>254</v>
      </c>
      <c r="C2028">
        <f t="shared" si="139"/>
        <v>569</v>
      </c>
      <c r="D2028" t="str">
        <f t="shared" si="140"/>
        <v>569 (1)</v>
      </c>
      <c r="E2028">
        <v>17.192</v>
      </c>
      <c r="F2028">
        <f t="shared" si="142"/>
        <v>17.190000000000001</v>
      </c>
      <c r="G2028">
        <f>IFERROR(VLOOKUP(F2028,'rt.comb'!$A:$B,2,FALSE),F2028)</f>
        <v>17.190000000000001</v>
      </c>
      <c r="H2028" t="str">
        <f>IFERROR(VLOOKUP(G2028,compounds!$A:$D,4,FALSE),"")</f>
        <v/>
      </c>
      <c r="I2028">
        <v>102197188</v>
      </c>
      <c r="J2028" s="4">
        <f t="shared" si="138"/>
        <v>53388948</v>
      </c>
      <c r="K2028" s="4">
        <f>VLOOKUP($C2028,rosie!$B$7:$D$380,2,FALSE)</f>
        <v>28.85</v>
      </c>
      <c r="L2028" s="4">
        <f>VLOOKUP(C2028,rosie!$B$7:$F$66,5,FALSE)</f>
        <v>5.26</v>
      </c>
      <c r="M2028" s="4">
        <f>VLOOKUP($C2028,rosie!$B$7:$D$380,3,FALSE)</f>
        <v>1</v>
      </c>
      <c r="N2028" s="4" t="str">
        <f>VLOOKUP($C2028,rosie!$B$7:$E$380,4,FALSE)</f>
        <v>f</v>
      </c>
      <c r="O2028" s="4">
        <f t="shared" si="141"/>
        <v>0.99525192054597023</v>
      </c>
      <c r="P2028" s="4">
        <f>VLOOKUP(A2028,RESULTS!$A:$M,13,FALSE)</f>
        <v>2</v>
      </c>
      <c r="Q2028" s="4">
        <v>2</v>
      </c>
      <c r="R2028" s="4" t="str">
        <f>IF(VLOOKUP(C2028,rosie!B:J,8,FALSE)=0,"x_x_x_x",VLOOKUP(C2028,rosie!B:J,8,FALSE))</f>
        <v>11_6_6_2023</v>
      </c>
    </row>
    <row r="2029" spans="1:18" x14ac:dyDescent="0.2">
      <c r="A2029" t="s">
        <v>254</v>
      </c>
      <c r="C2029">
        <f t="shared" si="139"/>
        <v>569</v>
      </c>
      <c r="D2029" t="str">
        <f t="shared" si="140"/>
        <v>569 (1)</v>
      </c>
      <c r="E2029">
        <v>17.437000000000001</v>
      </c>
      <c r="F2029">
        <f t="shared" si="142"/>
        <v>17.440000000000001</v>
      </c>
      <c r="G2029">
        <f>IFERROR(VLOOKUP(F2029,'rt.comb'!$A:$B,2,FALSE),F2029)</f>
        <v>17.43</v>
      </c>
      <c r="H2029" t="str">
        <f>IFERROR(VLOOKUP(G2029,compounds!$A:$D,4,FALSE),"")</f>
        <v>cisthreehexiso</v>
      </c>
      <c r="I2029">
        <v>52385436</v>
      </c>
      <c r="J2029" s="4">
        <f t="shared" si="138"/>
        <v>53388948</v>
      </c>
      <c r="K2029" s="4">
        <f>VLOOKUP($C2029,rosie!$B$7:$D$380,2,FALSE)</f>
        <v>28.85</v>
      </c>
      <c r="L2029" s="4">
        <f>VLOOKUP(C2029,rosie!$B$7:$F$66,5,FALSE)</f>
        <v>5.26</v>
      </c>
      <c r="M2029" s="4">
        <f>VLOOKUP($C2029,rosie!$B$7:$D$380,3,FALSE)</f>
        <v>1</v>
      </c>
      <c r="N2029" s="4" t="str">
        <f>VLOOKUP($C2029,rosie!$B$7:$E$380,4,FALSE)</f>
        <v>f</v>
      </c>
      <c r="O2029" s="4">
        <f t="shared" si="141"/>
        <v>0.51015792907763768</v>
      </c>
      <c r="P2029" s="4">
        <f>VLOOKUP(A2029,RESULTS!$A:$M,13,FALSE)</f>
        <v>2</v>
      </c>
      <c r="Q2029" s="4">
        <v>2</v>
      </c>
      <c r="R2029" s="4" t="str">
        <f>IF(VLOOKUP(C2029,rosie!B:J,8,FALSE)=0,"x_x_x_x",VLOOKUP(C2029,rosie!B:J,8,FALSE))</f>
        <v>11_6_6_2023</v>
      </c>
    </row>
    <row r="2030" spans="1:18" x14ac:dyDescent="0.2">
      <c r="A2030" t="s">
        <v>254</v>
      </c>
      <c r="C2030">
        <f t="shared" si="139"/>
        <v>569</v>
      </c>
      <c r="D2030" t="str">
        <f t="shared" si="140"/>
        <v>569 (1)</v>
      </c>
      <c r="E2030">
        <v>17.646999999999998</v>
      </c>
      <c r="F2030">
        <f t="shared" si="142"/>
        <v>17.649999999999999</v>
      </c>
      <c r="G2030">
        <f>IFERROR(VLOOKUP(F2030,'rt.comb'!$A:$B,2,FALSE),F2030)</f>
        <v>17.649999999999999</v>
      </c>
      <c r="H2030" t="str">
        <f>IFERROR(VLOOKUP(G2030,compounds!$A:$D,4,FALSE),"")</f>
        <v/>
      </c>
      <c r="I2030">
        <v>111988916</v>
      </c>
      <c r="J2030" s="4">
        <f t="shared" si="138"/>
        <v>53388948</v>
      </c>
      <c r="K2030" s="4">
        <f>VLOOKUP($C2030,rosie!$B$7:$D$380,2,FALSE)</f>
        <v>28.85</v>
      </c>
      <c r="L2030" s="4">
        <f>VLOOKUP(C2030,rosie!$B$7:$F$66,5,FALSE)</f>
        <v>5.26</v>
      </c>
      <c r="M2030" s="4">
        <f>VLOOKUP($C2030,rosie!$B$7:$D$380,3,FALSE)</f>
        <v>1</v>
      </c>
      <c r="N2030" s="4" t="str">
        <f>VLOOKUP($C2030,rosie!$B$7:$E$380,4,FALSE)</f>
        <v>f</v>
      </c>
      <c r="O2030" s="4">
        <f t="shared" si="141"/>
        <v>1.090609104908653</v>
      </c>
      <c r="P2030" s="4">
        <f>VLOOKUP(A2030,RESULTS!$A:$M,13,FALSE)</f>
        <v>2</v>
      </c>
      <c r="Q2030" s="4">
        <v>2</v>
      </c>
      <c r="R2030" s="4" t="str">
        <f>IF(VLOOKUP(C2030,rosie!B:J,8,FALSE)=0,"x_x_x_x",VLOOKUP(C2030,rosie!B:J,8,FALSE))</f>
        <v>11_6_6_2023</v>
      </c>
    </row>
    <row r="2031" spans="1:18" x14ac:dyDescent="0.2">
      <c r="A2031" t="s">
        <v>254</v>
      </c>
      <c r="C2031">
        <f t="shared" si="139"/>
        <v>569</v>
      </c>
      <c r="D2031" t="str">
        <f t="shared" si="140"/>
        <v>569 (1)</v>
      </c>
      <c r="E2031">
        <v>18.183</v>
      </c>
      <c r="F2031">
        <f t="shared" si="142"/>
        <v>18.18</v>
      </c>
      <c r="G2031">
        <f>IFERROR(VLOOKUP(F2031,'rt.comb'!$A:$B,2,FALSE),F2031)</f>
        <v>18.18</v>
      </c>
      <c r="H2031" t="str">
        <f>IFERROR(VLOOKUP(G2031,compounds!$A:$D,4,FALSE),"")</f>
        <v>methylacetophenone</v>
      </c>
      <c r="I2031">
        <v>57502537</v>
      </c>
      <c r="J2031" s="4">
        <f t="shared" si="138"/>
        <v>53388948</v>
      </c>
      <c r="K2031" s="4">
        <f>VLOOKUP($C2031,rosie!$B$7:$D$380,2,FALSE)</f>
        <v>28.85</v>
      </c>
      <c r="L2031" s="4">
        <f>VLOOKUP(C2031,rosie!$B$7:$F$66,5,FALSE)</f>
        <v>5.26</v>
      </c>
      <c r="M2031" s="4">
        <f>VLOOKUP($C2031,rosie!$B$7:$D$380,3,FALSE)</f>
        <v>1</v>
      </c>
      <c r="N2031" s="4" t="str">
        <f>VLOOKUP($C2031,rosie!$B$7:$E$380,4,FALSE)</f>
        <v>f</v>
      </c>
      <c r="O2031" s="4">
        <f t="shared" si="141"/>
        <v>0.55999104775285702</v>
      </c>
      <c r="P2031" s="4">
        <f>VLOOKUP(A2031,RESULTS!$A:$M,13,FALSE)</f>
        <v>2</v>
      </c>
      <c r="Q2031" s="4">
        <v>2</v>
      </c>
      <c r="R2031" s="4" t="str">
        <f>IF(VLOOKUP(C2031,rosie!B:J,8,FALSE)=0,"x_x_x_x",VLOOKUP(C2031,rosie!B:J,8,FALSE))</f>
        <v>11_6_6_2023</v>
      </c>
    </row>
    <row r="2032" spans="1:18" x14ac:dyDescent="0.2">
      <c r="A2032" t="s">
        <v>254</v>
      </c>
      <c r="C2032">
        <f t="shared" si="139"/>
        <v>569</v>
      </c>
      <c r="D2032" t="str">
        <f t="shared" si="140"/>
        <v>569 (1)</v>
      </c>
      <c r="E2032">
        <v>18.428999999999998</v>
      </c>
      <c r="F2032">
        <f t="shared" si="142"/>
        <v>18.43</v>
      </c>
      <c r="G2032">
        <f>IFERROR(VLOOKUP(F2032,'rt.comb'!$A:$B,2,FALSE),F2032)</f>
        <v>18.43</v>
      </c>
      <c r="H2032" t="str">
        <f>IFERROR(VLOOKUP(G2032,compounds!$A:$D,4,FALSE),"")</f>
        <v/>
      </c>
      <c r="I2032">
        <v>71854026</v>
      </c>
      <c r="J2032" s="4">
        <f t="shared" si="138"/>
        <v>53388948</v>
      </c>
      <c r="K2032" s="4">
        <f>VLOOKUP($C2032,rosie!$B$7:$D$380,2,FALSE)</f>
        <v>28.85</v>
      </c>
      <c r="L2032" s="4">
        <f>VLOOKUP(C2032,rosie!$B$7:$F$66,5,FALSE)</f>
        <v>5.26</v>
      </c>
      <c r="M2032" s="4">
        <f>VLOOKUP($C2032,rosie!$B$7:$D$380,3,FALSE)</f>
        <v>1</v>
      </c>
      <c r="N2032" s="4" t="str">
        <f>VLOOKUP($C2032,rosie!$B$7:$E$380,4,FALSE)</f>
        <v>f</v>
      </c>
      <c r="O2032" s="4">
        <f t="shared" si="141"/>
        <v>0.69975367008591349</v>
      </c>
      <c r="P2032" s="4">
        <f>VLOOKUP(A2032,RESULTS!$A:$M,13,FALSE)</f>
        <v>2</v>
      </c>
      <c r="Q2032" s="4">
        <v>2</v>
      </c>
      <c r="R2032" s="4" t="str">
        <f>IF(VLOOKUP(C2032,rosie!B:J,8,FALSE)=0,"x_x_x_x",VLOOKUP(C2032,rosie!B:J,8,FALSE))</f>
        <v>11_6_6_2023</v>
      </c>
    </row>
    <row r="2033" spans="1:18" x14ac:dyDescent="0.2">
      <c r="A2033" t="s">
        <v>254</v>
      </c>
      <c r="C2033">
        <f t="shared" si="139"/>
        <v>569</v>
      </c>
      <c r="D2033" t="str">
        <f t="shared" si="140"/>
        <v>569 (1)</v>
      </c>
      <c r="E2033">
        <v>18.690999999999999</v>
      </c>
      <c r="F2033">
        <f t="shared" si="142"/>
        <v>18.690000000000001</v>
      </c>
      <c r="G2033">
        <f>IFERROR(VLOOKUP(F2033,'rt.comb'!$A:$B,2,FALSE),F2033)</f>
        <v>18.690000000000001</v>
      </c>
      <c r="H2033" t="str">
        <f>IFERROR(VLOOKUP(G2033,compounds!$A:$D,4,FALSE),"")</f>
        <v/>
      </c>
      <c r="I2033">
        <v>56812514</v>
      </c>
      <c r="J2033" s="4">
        <f t="shared" si="138"/>
        <v>53388948</v>
      </c>
      <c r="K2033" s="4">
        <f>VLOOKUP($C2033,rosie!$B$7:$D$380,2,FALSE)</f>
        <v>28.85</v>
      </c>
      <c r="L2033" s="4">
        <f>VLOOKUP(C2033,rosie!$B$7:$F$66,5,FALSE)</f>
        <v>5.26</v>
      </c>
      <c r="M2033" s="4">
        <f>VLOOKUP($C2033,rosie!$B$7:$D$380,3,FALSE)</f>
        <v>1</v>
      </c>
      <c r="N2033" s="4" t="str">
        <f>VLOOKUP($C2033,rosie!$B$7:$E$380,4,FALSE)</f>
        <v>f</v>
      </c>
      <c r="O2033" s="4">
        <f t="shared" si="141"/>
        <v>0.55327122767355219</v>
      </c>
      <c r="P2033" s="4">
        <f>VLOOKUP(A2033,RESULTS!$A:$M,13,FALSE)</f>
        <v>2</v>
      </c>
      <c r="Q2033" s="4">
        <v>2</v>
      </c>
      <c r="R2033" s="4" t="str">
        <f>IF(VLOOKUP(C2033,rosie!B:J,8,FALSE)=0,"x_x_x_x",VLOOKUP(C2033,rosie!B:J,8,FALSE))</f>
        <v>11_6_6_2023</v>
      </c>
    </row>
    <row r="2034" spans="1:18" x14ac:dyDescent="0.2">
      <c r="A2034" t="s">
        <v>254</v>
      </c>
      <c r="C2034">
        <f t="shared" si="139"/>
        <v>569</v>
      </c>
      <c r="D2034" t="str">
        <f t="shared" si="140"/>
        <v>569 (1)</v>
      </c>
      <c r="E2034">
        <v>19.097000000000001</v>
      </c>
      <c r="F2034">
        <f t="shared" si="142"/>
        <v>19.100000000000001</v>
      </c>
      <c r="G2034">
        <f>IFERROR(VLOOKUP(F2034,'rt.comb'!$A:$B,2,FALSE),F2034)</f>
        <v>19.100000000000001</v>
      </c>
      <c r="H2034" t="str">
        <f>IFERROR(VLOOKUP(G2034,compounds!$A:$D,4,FALSE),"")</f>
        <v/>
      </c>
      <c r="I2034">
        <v>80168668</v>
      </c>
      <c r="J2034" s="4">
        <f t="shared" si="138"/>
        <v>53388948</v>
      </c>
      <c r="K2034" s="4">
        <f>VLOOKUP($C2034,rosie!$B$7:$D$380,2,FALSE)</f>
        <v>28.85</v>
      </c>
      <c r="L2034" s="4">
        <f>VLOOKUP(C2034,rosie!$B$7:$F$66,5,FALSE)</f>
        <v>5.26</v>
      </c>
      <c r="M2034" s="4">
        <f>VLOOKUP($C2034,rosie!$B$7:$D$380,3,FALSE)</f>
        <v>1</v>
      </c>
      <c r="N2034" s="4" t="str">
        <f>VLOOKUP($C2034,rosie!$B$7:$E$380,4,FALSE)</f>
        <v>f</v>
      </c>
      <c r="O2034" s="4">
        <f t="shared" si="141"/>
        <v>0.7807261858771718</v>
      </c>
      <c r="P2034" s="4">
        <f>VLOOKUP(A2034,RESULTS!$A:$M,13,FALSE)</f>
        <v>2</v>
      </c>
      <c r="Q2034" s="4">
        <v>2</v>
      </c>
      <c r="R2034" s="4" t="str">
        <f>IF(VLOOKUP(C2034,rosie!B:J,8,FALSE)=0,"x_x_x_x",VLOOKUP(C2034,rosie!B:J,8,FALSE))</f>
        <v>11_6_6_2023</v>
      </c>
    </row>
    <row r="2035" spans="1:18" x14ac:dyDescent="0.2">
      <c r="A2035" t="s">
        <v>254</v>
      </c>
      <c r="C2035">
        <f t="shared" si="139"/>
        <v>569</v>
      </c>
      <c r="D2035" t="str">
        <f t="shared" si="140"/>
        <v>569 (1)</v>
      </c>
      <c r="E2035">
        <v>19.399000000000001</v>
      </c>
      <c r="F2035">
        <f t="shared" si="142"/>
        <v>19.399999999999999</v>
      </c>
      <c r="G2035">
        <f>IFERROR(VLOOKUP(F2035,'rt.comb'!$A:$B,2,FALSE),F2035)</f>
        <v>19.399999999999999</v>
      </c>
      <c r="H2035" t="str">
        <f>IFERROR(VLOOKUP(G2035,compounds!$A:$D,4,FALSE),"")</f>
        <v>undecanal_c</v>
      </c>
      <c r="I2035">
        <v>27183373</v>
      </c>
      <c r="J2035" s="4">
        <f t="shared" si="138"/>
        <v>53388948</v>
      </c>
      <c r="K2035" s="4">
        <f>VLOOKUP($C2035,rosie!$B$7:$D$380,2,FALSE)</f>
        <v>28.85</v>
      </c>
      <c r="L2035" s="4">
        <f>VLOOKUP(C2035,rosie!$B$7:$F$66,5,FALSE)</f>
        <v>5.26</v>
      </c>
      <c r="M2035" s="4">
        <f>VLOOKUP($C2035,rosie!$B$7:$D$380,3,FALSE)</f>
        <v>1</v>
      </c>
      <c r="N2035" s="4" t="str">
        <f>VLOOKUP($C2035,rosie!$B$7:$E$380,4,FALSE)</f>
        <v>f</v>
      </c>
      <c r="O2035" s="4">
        <f t="shared" si="141"/>
        <v>0.26472650289719785</v>
      </c>
      <c r="P2035" s="4">
        <f>VLOOKUP(A2035,RESULTS!$A:$M,13,FALSE)</f>
        <v>2</v>
      </c>
      <c r="Q2035" s="4">
        <v>2</v>
      </c>
      <c r="R2035" s="4" t="str">
        <f>IF(VLOOKUP(C2035,rosie!B:J,8,FALSE)=0,"x_x_x_x",VLOOKUP(C2035,rosie!B:J,8,FALSE))</f>
        <v>11_6_6_2023</v>
      </c>
    </row>
    <row r="2036" spans="1:18" x14ac:dyDescent="0.2">
      <c r="A2036" t="s">
        <v>254</v>
      </c>
      <c r="C2036">
        <f t="shared" si="139"/>
        <v>569</v>
      </c>
      <c r="D2036" t="str">
        <f t="shared" si="140"/>
        <v>569 (1)</v>
      </c>
      <c r="E2036">
        <v>19.503</v>
      </c>
      <c r="F2036">
        <f t="shared" si="142"/>
        <v>19.5</v>
      </c>
      <c r="G2036">
        <f>IFERROR(VLOOKUP(F2036,'rt.comb'!$A:$B,2,FALSE),F2036)</f>
        <v>19.5</v>
      </c>
      <c r="H2036" t="str">
        <f>IFERROR(VLOOKUP(G2036,compounds!$A:$D,4,FALSE),"")</f>
        <v>standard</v>
      </c>
      <c r="I2036">
        <v>53388948</v>
      </c>
      <c r="J2036" s="4">
        <f t="shared" si="138"/>
        <v>53388948</v>
      </c>
      <c r="K2036" s="4">
        <f>VLOOKUP($C2036,rosie!$B$7:$D$380,2,FALSE)</f>
        <v>28.85</v>
      </c>
      <c r="L2036" s="4">
        <f>VLOOKUP(C2036,rosie!$B$7:$F$66,5,FALSE)</f>
        <v>5.26</v>
      </c>
      <c r="M2036" s="4">
        <f>VLOOKUP($C2036,rosie!$B$7:$D$380,3,FALSE)</f>
        <v>1</v>
      </c>
      <c r="N2036" s="4" t="str">
        <f>VLOOKUP($C2036,rosie!$B$7:$E$380,4,FALSE)</f>
        <v>f</v>
      </c>
      <c r="O2036" s="4">
        <f t="shared" si="141"/>
        <v>0.51993067590987863</v>
      </c>
      <c r="P2036" s="4">
        <f>VLOOKUP(A2036,RESULTS!$A:$M,13,FALSE)</f>
        <v>2</v>
      </c>
      <c r="Q2036" s="4">
        <v>2</v>
      </c>
      <c r="R2036" s="4" t="str">
        <f>IF(VLOOKUP(C2036,rosie!B:J,8,FALSE)=0,"x_x_x_x",VLOOKUP(C2036,rosie!B:J,8,FALSE))</f>
        <v>11_6_6_2023</v>
      </c>
    </row>
    <row r="2037" spans="1:18" x14ac:dyDescent="0.2">
      <c r="A2037" t="s">
        <v>254</v>
      </c>
      <c r="C2037">
        <f t="shared" si="139"/>
        <v>569</v>
      </c>
      <c r="D2037" t="str">
        <f t="shared" si="140"/>
        <v>569 (1)</v>
      </c>
      <c r="E2037">
        <v>20.056000000000001</v>
      </c>
      <c r="F2037">
        <f t="shared" si="142"/>
        <v>20.059999999999999</v>
      </c>
      <c r="G2037">
        <f>IFERROR(VLOOKUP(F2037,'rt.comb'!$A:$B,2,FALSE),F2037)</f>
        <v>20.059999999999999</v>
      </c>
      <c r="H2037" t="str">
        <f>IFERROR(VLOOKUP(G2037,compounds!$A:$D,4,FALSE),"")</f>
        <v/>
      </c>
      <c r="I2037">
        <v>36033128</v>
      </c>
      <c r="J2037" s="4">
        <f t="shared" si="138"/>
        <v>53388948</v>
      </c>
      <c r="K2037" s="4">
        <f>VLOOKUP($C2037,rosie!$B$7:$D$380,2,FALSE)</f>
        <v>28.85</v>
      </c>
      <c r="L2037" s="4">
        <f>VLOOKUP(C2037,rosie!$B$7:$F$66,5,FALSE)</f>
        <v>5.26</v>
      </c>
      <c r="M2037" s="4">
        <f>VLOOKUP($C2037,rosie!$B$7:$D$380,3,FALSE)</f>
        <v>1</v>
      </c>
      <c r="N2037" s="4" t="str">
        <f>VLOOKUP($C2037,rosie!$B$7:$E$380,4,FALSE)</f>
        <v>f</v>
      </c>
      <c r="O2037" s="4">
        <f t="shared" si="141"/>
        <v>0.35091024075220911</v>
      </c>
      <c r="P2037" s="4">
        <f>VLOOKUP(A2037,RESULTS!$A:$M,13,FALSE)</f>
        <v>2</v>
      </c>
      <c r="Q2037" s="4">
        <v>2</v>
      </c>
      <c r="R2037" s="4" t="str">
        <f>IF(VLOOKUP(C2037,rosie!B:J,8,FALSE)=0,"x_x_x_x",VLOOKUP(C2037,rosie!B:J,8,FALSE))</f>
        <v>11_6_6_2023</v>
      </c>
    </row>
    <row r="2038" spans="1:18" x14ac:dyDescent="0.2">
      <c r="A2038" t="s">
        <v>254</v>
      </c>
      <c r="C2038">
        <f t="shared" si="139"/>
        <v>569</v>
      </c>
      <c r="D2038" t="str">
        <f t="shared" si="140"/>
        <v>569 (1)</v>
      </c>
      <c r="E2038">
        <v>21.527000000000001</v>
      </c>
      <c r="F2038">
        <f t="shared" si="142"/>
        <v>21.53</v>
      </c>
      <c r="G2038">
        <f>IFERROR(VLOOKUP(F2038,'rt.comb'!$A:$B,2,FALSE),F2038)</f>
        <v>21.53</v>
      </c>
      <c r="H2038" t="str">
        <f>IFERROR(VLOOKUP(G2038,compounds!$A:$D,4,FALSE),"")</f>
        <v/>
      </c>
      <c r="I2038">
        <v>16202192</v>
      </c>
      <c r="J2038" s="4">
        <f t="shared" si="138"/>
        <v>53388948</v>
      </c>
      <c r="K2038" s="4">
        <f>VLOOKUP($C2038,rosie!$B$7:$D$380,2,FALSE)</f>
        <v>28.85</v>
      </c>
      <c r="L2038" s="4">
        <f>VLOOKUP(C2038,rosie!$B$7:$F$66,5,FALSE)</f>
        <v>5.26</v>
      </c>
      <c r="M2038" s="4">
        <f>VLOOKUP($C2038,rosie!$B$7:$D$380,3,FALSE)</f>
        <v>1</v>
      </c>
      <c r="N2038" s="4" t="str">
        <f>VLOOKUP($C2038,rosie!$B$7:$E$380,4,FALSE)</f>
        <v>f</v>
      </c>
      <c r="O2038" s="4">
        <f t="shared" si="141"/>
        <v>0.15778577689490392</v>
      </c>
      <c r="P2038" s="4">
        <f>VLOOKUP(A2038,RESULTS!$A:$M,13,FALSE)</f>
        <v>2</v>
      </c>
      <c r="Q2038" s="4">
        <v>2</v>
      </c>
      <c r="R2038" s="4" t="str">
        <f>IF(VLOOKUP(C2038,rosie!B:J,8,FALSE)=0,"x_x_x_x",VLOOKUP(C2038,rosie!B:J,8,FALSE))</f>
        <v>11_6_6_2023</v>
      </c>
    </row>
    <row r="2039" spans="1:18" x14ac:dyDescent="0.2">
      <c r="A2039" t="s">
        <v>254</v>
      </c>
      <c r="C2039">
        <f t="shared" si="139"/>
        <v>569</v>
      </c>
      <c r="D2039" t="str">
        <f t="shared" si="140"/>
        <v>569 (1)</v>
      </c>
      <c r="E2039">
        <v>21.838999999999999</v>
      </c>
      <c r="F2039">
        <f t="shared" si="142"/>
        <v>21.84</v>
      </c>
      <c r="G2039">
        <f>IFERROR(VLOOKUP(F2039,'rt.comb'!$A:$B,2,FALSE),F2039)</f>
        <v>21.84</v>
      </c>
      <c r="H2039" t="str">
        <f>IFERROR(VLOOKUP(G2039,compounds!$A:$D,4,FALSE),"")</f>
        <v>tetradecane</v>
      </c>
      <c r="I2039">
        <v>16222414</v>
      </c>
      <c r="J2039" s="4">
        <f t="shared" si="138"/>
        <v>53388948</v>
      </c>
      <c r="K2039" s="4">
        <f>VLOOKUP($C2039,rosie!$B$7:$D$380,2,FALSE)</f>
        <v>28.85</v>
      </c>
      <c r="L2039" s="4">
        <f>VLOOKUP(C2039,rosie!$B$7:$F$66,5,FALSE)</f>
        <v>5.26</v>
      </c>
      <c r="M2039" s="4">
        <f>VLOOKUP($C2039,rosie!$B$7:$D$380,3,FALSE)</f>
        <v>1</v>
      </c>
      <c r="N2039" s="4" t="str">
        <f>VLOOKUP($C2039,rosie!$B$7:$E$380,4,FALSE)</f>
        <v>f</v>
      </c>
      <c r="O2039" s="4">
        <f t="shared" si="141"/>
        <v>0.15798270975314738</v>
      </c>
      <c r="P2039" s="4">
        <f>VLOOKUP(A2039,RESULTS!$A:$M,13,FALSE)</f>
        <v>2</v>
      </c>
      <c r="Q2039" s="4">
        <v>2</v>
      </c>
      <c r="R2039" s="4" t="str">
        <f>IF(VLOOKUP(C2039,rosie!B:J,8,FALSE)=0,"x_x_x_x",VLOOKUP(C2039,rosie!B:J,8,FALSE))</f>
        <v>11_6_6_2023</v>
      </c>
    </row>
    <row r="2040" spans="1:18" x14ac:dyDescent="0.2">
      <c r="A2040" t="s">
        <v>254</v>
      </c>
      <c r="C2040">
        <f t="shared" si="139"/>
        <v>569</v>
      </c>
      <c r="D2040" t="str">
        <f t="shared" si="140"/>
        <v>569 (1)</v>
      </c>
      <c r="E2040">
        <v>22.035</v>
      </c>
      <c r="F2040">
        <f t="shared" si="142"/>
        <v>22.04</v>
      </c>
      <c r="G2040">
        <f>IFERROR(VLOOKUP(F2040,'rt.comb'!$A:$B,2,FALSE),F2040)</f>
        <v>22.04</v>
      </c>
      <c r="H2040" t="str">
        <f>IFERROR(VLOOKUP(G2040,compounds!$A:$D,4,FALSE),"")</f>
        <v/>
      </c>
      <c r="I2040">
        <v>214454737</v>
      </c>
      <c r="J2040" s="4">
        <f t="shared" si="138"/>
        <v>53388948</v>
      </c>
      <c r="K2040" s="4">
        <f>VLOOKUP($C2040,rosie!$B$7:$D$380,2,FALSE)</f>
        <v>28.85</v>
      </c>
      <c r="L2040" s="4">
        <f>VLOOKUP(C2040,rosie!$B$7:$F$66,5,FALSE)</f>
        <v>5.26</v>
      </c>
      <c r="M2040" s="4">
        <f>VLOOKUP($C2040,rosie!$B$7:$D$380,3,FALSE)</f>
        <v>1</v>
      </c>
      <c r="N2040" s="4" t="str">
        <f>VLOOKUP($C2040,rosie!$B$7:$E$380,4,FALSE)</f>
        <v>f</v>
      </c>
      <c r="O2040" s="4">
        <f t="shared" si="141"/>
        <v>2.0884771200302588</v>
      </c>
      <c r="P2040" s="4">
        <f>VLOOKUP(A2040,RESULTS!$A:$M,13,FALSE)</f>
        <v>2</v>
      </c>
      <c r="Q2040" s="4">
        <v>2</v>
      </c>
      <c r="R2040" s="4" t="str">
        <f>IF(VLOOKUP(C2040,rosie!B:J,8,FALSE)=0,"x_x_x_x",VLOOKUP(C2040,rosie!B:J,8,FALSE))</f>
        <v>11_6_6_2023</v>
      </c>
    </row>
    <row r="2041" spans="1:18" x14ac:dyDescent="0.2">
      <c r="A2041" t="s">
        <v>254</v>
      </c>
      <c r="C2041">
        <f t="shared" si="139"/>
        <v>569</v>
      </c>
      <c r="D2041" t="str">
        <f t="shared" si="140"/>
        <v>569 (1)</v>
      </c>
      <c r="E2041">
        <v>22.286000000000001</v>
      </c>
      <c r="F2041">
        <f t="shared" si="142"/>
        <v>22.29</v>
      </c>
      <c r="G2041">
        <f>IFERROR(VLOOKUP(F2041,'rt.comb'!$A:$B,2,FALSE),F2041)</f>
        <v>22.29</v>
      </c>
      <c r="H2041" t="str">
        <f>IFERROR(VLOOKUP(G2041,compounds!$A:$D,4,FALSE),"")</f>
        <v>tetramethyldiol</v>
      </c>
      <c r="I2041">
        <v>105824308</v>
      </c>
      <c r="J2041" s="4">
        <f t="shared" si="138"/>
        <v>53388948</v>
      </c>
      <c r="K2041" s="4">
        <f>VLOOKUP($C2041,rosie!$B$7:$D$380,2,FALSE)</f>
        <v>28.85</v>
      </c>
      <c r="L2041" s="4">
        <f>VLOOKUP(C2041,rosie!$B$7:$F$66,5,FALSE)</f>
        <v>5.26</v>
      </c>
      <c r="M2041" s="4">
        <f>VLOOKUP($C2041,rosie!$B$7:$D$380,3,FALSE)</f>
        <v>1</v>
      </c>
      <c r="N2041" s="4" t="str">
        <f>VLOOKUP($C2041,rosie!$B$7:$E$380,4,FALSE)</f>
        <v>f</v>
      </c>
      <c r="O2041" s="4">
        <f t="shared" si="141"/>
        <v>1.0305747921111907</v>
      </c>
      <c r="P2041" s="4">
        <f>VLOOKUP(A2041,RESULTS!$A:$M,13,FALSE)</f>
        <v>2</v>
      </c>
      <c r="Q2041" s="4">
        <v>2</v>
      </c>
      <c r="R2041" s="4" t="str">
        <f>IF(VLOOKUP(C2041,rosie!B:J,8,FALSE)=0,"x_x_x_x",VLOOKUP(C2041,rosie!B:J,8,FALSE))</f>
        <v>11_6_6_2023</v>
      </c>
    </row>
    <row r="2042" spans="1:18" x14ac:dyDescent="0.2">
      <c r="A2042" t="s">
        <v>254</v>
      </c>
      <c r="C2042">
        <f t="shared" si="139"/>
        <v>569</v>
      </c>
      <c r="D2042" t="str">
        <f t="shared" si="140"/>
        <v>569 (1)</v>
      </c>
      <c r="E2042">
        <v>22.422999999999998</v>
      </c>
      <c r="F2042">
        <f t="shared" si="142"/>
        <v>22.42</v>
      </c>
      <c r="G2042">
        <f>IFERROR(VLOOKUP(F2042,'rt.comb'!$A:$B,2,FALSE),F2042)</f>
        <v>22.42</v>
      </c>
      <c r="H2042" t="str">
        <f>IFERROR(VLOOKUP(G2042,compounds!$A:$D,4,FALSE),"")</f>
        <v/>
      </c>
      <c r="I2042">
        <v>91495861</v>
      </c>
      <c r="J2042" s="4">
        <f t="shared" si="138"/>
        <v>53388948</v>
      </c>
      <c r="K2042" s="4">
        <f>VLOOKUP($C2042,rosie!$B$7:$D$380,2,FALSE)</f>
        <v>28.85</v>
      </c>
      <c r="L2042" s="4">
        <f>VLOOKUP(C2042,rosie!$B$7:$F$66,5,FALSE)</f>
        <v>5.26</v>
      </c>
      <c r="M2042" s="4">
        <f>VLOOKUP($C2042,rosie!$B$7:$D$380,3,FALSE)</f>
        <v>1</v>
      </c>
      <c r="N2042" s="4" t="str">
        <f>VLOOKUP($C2042,rosie!$B$7:$E$380,4,FALSE)</f>
        <v>f</v>
      </c>
      <c r="O2042" s="4">
        <f t="shared" si="141"/>
        <v>0.89103656533345266</v>
      </c>
      <c r="P2042" s="4">
        <f>VLOOKUP(A2042,RESULTS!$A:$M,13,FALSE)</f>
        <v>2</v>
      </c>
      <c r="Q2042" s="4">
        <v>2</v>
      </c>
      <c r="R2042" s="4" t="str">
        <f>IF(VLOOKUP(C2042,rosie!B:J,8,FALSE)=0,"x_x_x_x",VLOOKUP(C2042,rosie!B:J,8,FALSE))</f>
        <v>11_6_6_2023</v>
      </c>
    </row>
    <row r="2043" spans="1:18" x14ac:dyDescent="0.2">
      <c r="A2043" t="s">
        <v>254</v>
      </c>
      <c r="C2043">
        <f t="shared" si="139"/>
        <v>569</v>
      </c>
      <c r="D2043" t="str">
        <f t="shared" si="140"/>
        <v>569 (1)</v>
      </c>
      <c r="E2043">
        <v>22.593</v>
      </c>
      <c r="F2043">
        <f t="shared" si="142"/>
        <v>22.59</v>
      </c>
      <c r="G2043">
        <f>IFERROR(VLOOKUP(F2043,'rt.comb'!$A:$B,2,FALSE),F2043)</f>
        <v>22.59</v>
      </c>
      <c r="H2043" t="str">
        <f>IFERROR(VLOOKUP(G2043,compounds!$A:$D,4,FALSE),"")</f>
        <v/>
      </c>
      <c r="I2043">
        <v>128758068</v>
      </c>
      <c r="J2043" s="4">
        <f t="shared" si="138"/>
        <v>53388948</v>
      </c>
      <c r="K2043" s="4">
        <f>VLOOKUP($C2043,rosie!$B$7:$D$380,2,FALSE)</f>
        <v>28.85</v>
      </c>
      <c r="L2043" s="4">
        <f>VLOOKUP(C2043,rosie!$B$7:$F$66,5,FALSE)</f>
        <v>5.26</v>
      </c>
      <c r="M2043" s="4">
        <f>VLOOKUP($C2043,rosie!$B$7:$D$380,3,FALSE)</f>
        <v>1</v>
      </c>
      <c r="N2043" s="4" t="str">
        <f>VLOOKUP($C2043,rosie!$B$7:$E$380,4,FALSE)</f>
        <v>f</v>
      </c>
      <c r="O2043" s="4">
        <f t="shared" si="141"/>
        <v>1.253916247311899</v>
      </c>
      <c r="P2043" s="4">
        <f>VLOOKUP(A2043,RESULTS!$A:$M,13,FALSE)</f>
        <v>2</v>
      </c>
      <c r="Q2043" s="4">
        <v>2</v>
      </c>
      <c r="R2043" s="4" t="str">
        <f>IF(VLOOKUP(C2043,rosie!B:J,8,FALSE)=0,"x_x_x_x",VLOOKUP(C2043,rosie!B:J,8,FALSE))</f>
        <v>11_6_6_2023</v>
      </c>
    </row>
    <row r="2044" spans="1:18" x14ac:dyDescent="0.2">
      <c r="A2044" t="s">
        <v>254</v>
      </c>
      <c r="C2044">
        <f t="shared" si="139"/>
        <v>569</v>
      </c>
      <c r="D2044" t="str">
        <f t="shared" si="140"/>
        <v>569 (1)</v>
      </c>
      <c r="E2044">
        <v>22.803999999999998</v>
      </c>
      <c r="F2044">
        <f t="shared" si="142"/>
        <v>22.8</v>
      </c>
      <c r="G2044">
        <f>IFERROR(VLOOKUP(F2044,'rt.comb'!$A:$B,2,FALSE),F2044)</f>
        <v>22.8</v>
      </c>
      <c r="H2044" t="str">
        <f>IFERROR(VLOOKUP(G2044,compounds!$A:$D,4,FALSE),"")</f>
        <v/>
      </c>
      <c r="I2044">
        <v>42201536</v>
      </c>
      <c r="J2044" s="4">
        <f t="shared" si="138"/>
        <v>53388948</v>
      </c>
      <c r="K2044" s="4">
        <f>VLOOKUP($C2044,rosie!$B$7:$D$380,2,FALSE)</f>
        <v>28.85</v>
      </c>
      <c r="L2044" s="4">
        <f>VLOOKUP(C2044,rosie!$B$7:$F$66,5,FALSE)</f>
        <v>5.26</v>
      </c>
      <c r="M2044" s="4">
        <f>VLOOKUP($C2044,rosie!$B$7:$D$380,3,FALSE)</f>
        <v>1</v>
      </c>
      <c r="N2044" s="4" t="str">
        <f>VLOOKUP($C2044,rosie!$B$7:$E$380,4,FALSE)</f>
        <v>f</v>
      </c>
      <c r="O2044" s="4">
        <f t="shared" si="141"/>
        <v>0.41098156002090686</v>
      </c>
      <c r="P2044" s="4">
        <f>VLOOKUP(A2044,RESULTS!$A:$M,13,FALSE)</f>
        <v>2</v>
      </c>
      <c r="Q2044" s="4">
        <v>2</v>
      </c>
      <c r="R2044" s="4" t="str">
        <f>IF(VLOOKUP(C2044,rosie!B:J,8,FALSE)=0,"x_x_x_x",VLOOKUP(C2044,rosie!B:J,8,FALSE))</f>
        <v>11_6_6_2023</v>
      </c>
    </row>
    <row r="2045" spans="1:18" x14ac:dyDescent="0.2">
      <c r="A2045" t="s">
        <v>254</v>
      </c>
      <c r="C2045">
        <f t="shared" si="139"/>
        <v>569</v>
      </c>
      <c r="D2045" t="str">
        <f t="shared" si="140"/>
        <v>569 (1)</v>
      </c>
      <c r="E2045">
        <v>22.986999999999998</v>
      </c>
      <c r="F2045">
        <f t="shared" si="142"/>
        <v>22.99</v>
      </c>
      <c r="G2045">
        <f>IFERROR(VLOOKUP(F2045,'rt.comb'!$A:$B,2,FALSE),F2045)</f>
        <v>22.99</v>
      </c>
      <c r="H2045" t="str">
        <f>IFERROR(VLOOKUP(G2045,compounds!$A:$D,4,FALSE),"")</f>
        <v/>
      </c>
      <c r="I2045">
        <v>49183912</v>
      </c>
      <c r="J2045" s="4">
        <f t="shared" si="138"/>
        <v>53388948</v>
      </c>
      <c r="K2045" s="4">
        <f>VLOOKUP($C2045,rosie!$B$7:$D$380,2,FALSE)</f>
        <v>28.85</v>
      </c>
      <c r="L2045" s="4">
        <f>VLOOKUP(C2045,rosie!$B$7:$F$66,5,FALSE)</f>
        <v>5.26</v>
      </c>
      <c r="M2045" s="4">
        <f>VLOOKUP($C2045,rosie!$B$7:$D$380,3,FALSE)</f>
        <v>1</v>
      </c>
      <c r="N2045" s="4" t="str">
        <f>VLOOKUP($C2045,rosie!$B$7:$E$380,4,FALSE)</f>
        <v>f</v>
      </c>
      <c r="O2045" s="4">
        <f t="shared" si="141"/>
        <v>0.47897974333661697</v>
      </c>
      <c r="P2045" s="4">
        <f>VLOOKUP(A2045,RESULTS!$A:$M,13,FALSE)</f>
        <v>2</v>
      </c>
      <c r="Q2045" s="4">
        <v>2</v>
      </c>
      <c r="R2045" s="4" t="str">
        <f>IF(VLOOKUP(C2045,rosie!B:J,8,FALSE)=0,"x_x_x_x",VLOOKUP(C2045,rosie!B:J,8,FALSE))</f>
        <v>11_6_6_2023</v>
      </c>
    </row>
    <row r="2046" spans="1:18" x14ac:dyDescent="0.2">
      <c r="A2046" t="s">
        <v>254</v>
      </c>
      <c r="C2046">
        <f t="shared" si="139"/>
        <v>569</v>
      </c>
      <c r="D2046" t="str">
        <f t="shared" si="140"/>
        <v>569 (1)</v>
      </c>
      <c r="E2046">
        <v>23.315999999999999</v>
      </c>
      <c r="F2046">
        <f t="shared" si="142"/>
        <v>23.32</v>
      </c>
      <c r="G2046">
        <f>IFERROR(VLOOKUP(F2046,'rt.comb'!$A:$B,2,FALSE),F2046)</f>
        <v>23.32</v>
      </c>
      <c r="H2046" t="str">
        <f>IFERROR(VLOOKUP(G2046,compounds!$A:$D,4,FALSE),"")</f>
        <v/>
      </c>
      <c r="I2046">
        <v>393371033</v>
      </c>
      <c r="J2046" s="4">
        <f t="shared" si="138"/>
        <v>53388948</v>
      </c>
      <c r="K2046" s="4">
        <f>VLOOKUP($C2046,rosie!$B$7:$D$380,2,FALSE)</f>
        <v>28.85</v>
      </c>
      <c r="L2046" s="4">
        <f>VLOOKUP(C2046,rosie!$B$7:$F$66,5,FALSE)</f>
        <v>5.26</v>
      </c>
      <c r="M2046" s="4">
        <f>VLOOKUP($C2046,rosie!$B$7:$D$380,3,FALSE)</f>
        <v>1</v>
      </c>
      <c r="N2046" s="4" t="str">
        <f>VLOOKUP($C2046,rosie!$B$7:$E$380,4,FALSE)</f>
        <v>f</v>
      </c>
      <c r="O2046" s="4">
        <f t="shared" si="141"/>
        <v>3.8308615309493859</v>
      </c>
      <c r="P2046" s="4">
        <f>VLOOKUP(A2046,RESULTS!$A:$M,13,FALSE)</f>
        <v>2</v>
      </c>
      <c r="Q2046" s="4">
        <v>2</v>
      </c>
      <c r="R2046" s="4" t="str">
        <f>IF(VLOOKUP(C2046,rosie!B:J,8,FALSE)=0,"x_x_x_x",VLOOKUP(C2046,rosie!B:J,8,FALSE))</f>
        <v>11_6_6_2023</v>
      </c>
    </row>
    <row r="2047" spans="1:18" x14ac:dyDescent="0.2">
      <c r="A2047" t="s">
        <v>254</v>
      </c>
      <c r="C2047">
        <f t="shared" si="139"/>
        <v>569</v>
      </c>
      <c r="D2047" t="str">
        <f t="shared" si="140"/>
        <v>569 (1)</v>
      </c>
      <c r="E2047">
        <v>23.542000000000002</v>
      </c>
      <c r="F2047">
        <f t="shared" si="142"/>
        <v>23.54</v>
      </c>
      <c r="G2047">
        <f>IFERROR(VLOOKUP(F2047,'rt.comb'!$A:$B,2,FALSE),F2047)</f>
        <v>23.54</v>
      </c>
      <c r="H2047" t="str">
        <f>IFERROR(VLOOKUP(G2047,compounds!$A:$D,4,FALSE),"")</f>
        <v/>
      </c>
      <c r="I2047">
        <v>182135100</v>
      </c>
      <c r="J2047" s="4">
        <f t="shared" si="138"/>
        <v>53388948</v>
      </c>
      <c r="K2047" s="4">
        <f>VLOOKUP($C2047,rosie!$B$7:$D$380,2,FALSE)</f>
        <v>28.85</v>
      </c>
      <c r="L2047" s="4">
        <f>VLOOKUP(C2047,rosie!$B$7:$F$66,5,FALSE)</f>
        <v>5.26</v>
      </c>
      <c r="M2047" s="4">
        <f>VLOOKUP($C2047,rosie!$B$7:$D$380,3,FALSE)</f>
        <v>1</v>
      </c>
      <c r="N2047" s="4" t="str">
        <f>VLOOKUP($C2047,rosie!$B$7:$E$380,4,FALSE)</f>
        <v>f</v>
      </c>
      <c r="O2047" s="4">
        <f t="shared" si="141"/>
        <v>1.7737308787188188</v>
      </c>
      <c r="P2047" s="4">
        <f>VLOOKUP(A2047,RESULTS!$A:$M,13,FALSE)</f>
        <v>2</v>
      </c>
      <c r="Q2047" s="4">
        <v>2</v>
      </c>
      <c r="R2047" s="4" t="str">
        <f>IF(VLOOKUP(C2047,rosie!B:J,8,FALSE)=0,"x_x_x_x",VLOOKUP(C2047,rosie!B:J,8,FALSE))</f>
        <v>11_6_6_2023</v>
      </c>
    </row>
    <row r="2048" spans="1:18" x14ac:dyDescent="0.2">
      <c r="A2048" t="s">
        <v>254</v>
      </c>
      <c r="C2048">
        <f t="shared" si="139"/>
        <v>569</v>
      </c>
      <c r="D2048" t="str">
        <f t="shared" si="140"/>
        <v>569 (1)</v>
      </c>
      <c r="E2048">
        <v>23.884</v>
      </c>
      <c r="F2048">
        <f t="shared" si="142"/>
        <v>23.88</v>
      </c>
      <c r="G2048">
        <f>IFERROR(VLOOKUP(F2048,'rt.comb'!$A:$B,2,FALSE),F2048)</f>
        <v>23.88</v>
      </c>
      <c r="H2048" t="str">
        <f>IFERROR(VLOOKUP(G2048,compounds!$A:$D,4,FALSE),"")</f>
        <v/>
      </c>
      <c r="I2048">
        <v>119009836</v>
      </c>
      <c r="J2048" s="4">
        <f t="shared" si="138"/>
        <v>53388948</v>
      </c>
      <c r="K2048" s="4">
        <f>VLOOKUP($C2048,rosie!$B$7:$D$380,2,FALSE)</f>
        <v>28.85</v>
      </c>
      <c r="L2048" s="4">
        <f>VLOOKUP(C2048,rosie!$B$7:$F$66,5,FALSE)</f>
        <v>5.26</v>
      </c>
      <c r="M2048" s="4">
        <f>VLOOKUP($C2048,rosie!$B$7:$D$380,3,FALSE)</f>
        <v>1</v>
      </c>
      <c r="N2048" s="4" t="str">
        <f>VLOOKUP($C2048,rosie!$B$7:$E$380,4,FALSE)</f>
        <v>f</v>
      </c>
      <c r="O2048" s="4">
        <f t="shared" si="141"/>
        <v>1.1589826507052321</v>
      </c>
      <c r="P2048" s="4">
        <f>VLOOKUP(A2048,RESULTS!$A:$M,13,FALSE)</f>
        <v>2</v>
      </c>
      <c r="Q2048" s="4">
        <v>2</v>
      </c>
      <c r="R2048" s="4" t="str">
        <f>IF(VLOOKUP(C2048,rosie!B:J,8,FALSE)=0,"x_x_x_x",VLOOKUP(C2048,rosie!B:J,8,FALSE))</f>
        <v>11_6_6_2023</v>
      </c>
    </row>
    <row r="2049" spans="1:18" x14ac:dyDescent="0.2">
      <c r="A2049" t="s">
        <v>254</v>
      </c>
      <c r="C2049">
        <f t="shared" si="139"/>
        <v>569</v>
      </c>
      <c r="D2049" t="str">
        <f t="shared" si="140"/>
        <v>569 (1)</v>
      </c>
      <c r="E2049">
        <v>24.254000000000001</v>
      </c>
      <c r="F2049">
        <f t="shared" si="142"/>
        <v>24.25</v>
      </c>
      <c r="G2049">
        <f>IFERROR(VLOOKUP(F2049,'rt.comb'!$A:$B,2,FALSE),F2049)</f>
        <v>24.25</v>
      </c>
      <c r="H2049" t="str">
        <f>IFERROR(VLOOKUP(G2049,compounds!$A:$D,4,FALSE),"")</f>
        <v/>
      </c>
      <c r="I2049">
        <v>96885385</v>
      </c>
      <c r="J2049" s="4">
        <f t="shared" si="138"/>
        <v>53388948</v>
      </c>
      <c r="K2049" s="4">
        <f>VLOOKUP($C2049,rosie!$B$7:$D$380,2,FALSE)</f>
        <v>28.85</v>
      </c>
      <c r="L2049" s="4">
        <f>VLOOKUP(C2049,rosie!$B$7:$F$66,5,FALSE)</f>
        <v>5.26</v>
      </c>
      <c r="M2049" s="4">
        <f>VLOOKUP($C2049,rosie!$B$7:$D$380,3,FALSE)</f>
        <v>1</v>
      </c>
      <c r="N2049" s="4" t="str">
        <f>VLOOKUP($C2049,rosie!$B$7:$E$380,4,FALSE)</f>
        <v>f</v>
      </c>
      <c r="O2049" s="4">
        <f t="shared" si="141"/>
        <v>0.94352268767009251</v>
      </c>
      <c r="P2049" s="4">
        <f>VLOOKUP(A2049,RESULTS!$A:$M,13,FALSE)</f>
        <v>2</v>
      </c>
      <c r="Q2049" s="4">
        <v>2</v>
      </c>
      <c r="R2049" s="4" t="str">
        <f>IF(VLOOKUP(C2049,rosie!B:J,8,FALSE)=0,"x_x_x_x",VLOOKUP(C2049,rosie!B:J,8,FALSE))</f>
        <v>11_6_6_2023</v>
      </c>
    </row>
    <row r="2050" spans="1:18" x14ac:dyDescent="0.2">
      <c r="A2050" t="s">
        <v>254</v>
      </c>
      <c r="C2050">
        <f t="shared" si="139"/>
        <v>569</v>
      </c>
      <c r="D2050" t="str">
        <f t="shared" si="140"/>
        <v>569 (1)</v>
      </c>
      <c r="E2050">
        <v>24.614999999999998</v>
      </c>
      <c r="F2050">
        <f t="shared" si="142"/>
        <v>24.62</v>
      </c>
      <c r="G2050">
        <f>IFERROR(VLOOKUP(F2050,'rt.comb'!$A:$B,2,FALSE),F2050)</f>
        <v>24.62</v>
      </c>
      <c r="H2050" t="str">
        <f>IFERROR(VLOOKUP(G2050,compounds!$A:$D,4,FALSE),"")</f>
        <v/>
      </c>
      <c r="I2050">
        <v>1613988662</v>
      </c>
      <c r="J2050" s="4">
        <f t="shared" ref="J2050:J2113" si="143">SUMIFS($I:$I,$A:$A,A2050,G:G,19.5)</f>
        <v>53388948</v>
      </c>
      <c r="K2050" s="4">
        <f>VLOOKUP($C2050,rosie!$B$7:$D$380,2,FALSE)</f>
        <v>28.85</v>
      </c>
      <c r="L2050" s="4">
        <f>VLOOKUP(C2050,rosie!$B$7:$F$66,5,FALSE)</f>
        <v>5.26</v>
      </c>
      <c r="M2050" s="4">
        <f>VLOOKUP($C2050,rosie!$B$7:$D$380,3,FALSE)</f>
        <v>1</v>
      </c>
      <c r="N2050" s="4" t="str">
        <f>VLOOKUP($C2050,rosie!$B$7:$E$380,4,FALSE)</f>
        <v>f</v>
      </c>
      <c r="O2050" s="4">
        <f t="shared" si="141"/>
        <v>15.717901314416997</v>
      </c>
      <c r="P2050" s="4">
        <f>VLOOKUP(A2050,RESULTS!$A:$M,13,FALSE)</f>
        <v>2</v>
      </c>
      <c r="Q2050" s="4">
        <v>2</v>
      </c>
      <c r="R2050" s="4" t="str">
        <f>IF(VLOOKUP(C2050,rosie!B:J,8,FALSE)=0,"x_x_x_x",VLOOKUP(C2050,rosie!B:J,8,FALSE))</f>
        <v>11_6_6_2023</v>
      </c>
    </row>
    <row r="2051" spans="1:18" x14ac:dyDescent="0.2">
      <c r="A2051" t="s">
        <v>254</v>
      </c>
      <c r="C2051">
        <f t="shared" ref="C2051:C2114" si="144">VALUE(IF(B2051="",LEFT(A2051,FIND("-",A2051)-1),B2051))</f>
        <v>569</v>
      </c>
      <c r="D2051" t="str">
        <f t="shared" ref="D2051:D2114" si="145">C2051&amp;" ("&amp;M2051&amp;")"</f>
        <v>569 (1)</v>
      </c>
      <c r="E2051">
        <v>24.975999999999999</v>
      </c>
      <c r="F2051">
        <f t="shared" si="142"/>
        <v>24.98</v>
      </c>
      <c r="G2051">
        <f>IFERROR(VLOOKUP(F2051,'rt.comb'!$A:$B,2,FALSE),F2051)</f>
        <v>24.98</v>
      </c>
      <c r="H2051" t="str">
        <f>IFERROR(VLOOKUP(G2051,compounds!$A:$D,4,FALSE),"")</f>
        <v/>
      </c>
      <c r="I2051">
        <v>231785551</v>
      </c>
      <c r="J2051" s="4">
        <f t="shared" si="143"/>
        <v>53388948</v>
      </c>
      <c r="K2051" s="4">
        <f>VLOOKUP($C2051,rosie!$B$7:$D$380,2,FALSE)</f>
        <v>28.85</v>
      </c>
      <c r="L2051" s="4">
        <f>VLOOKUP(C2051,rosie!$B$7:$F$66,5,FALSE)</f>
        <v>5.26</v>
      </c>
      <c r="M2051" s="4">
        <f>VLOOKUP($C2051,rosie!$B$7:$D$380,3,FALSE)</f>
        <v>1</v>
      </c>
      <c r="N2051" s="4" t="str">
        <f>VLOOKUP($C2051,rosie!$B$7:$E$380,4,FALSE)</f>
        <v>f</v>
      </c>
      <c r="O2051" s="4">
        <f t="shared" ref="O2051:O2114" si="146">IFERROR((30/J2051*I2051)/K2051/Q2051,0)</f>
        <v>2.2572540331301081</v>
      </c>
      <c r="P2051" s="4">
        <f>VLOOKUP(A2051,RESULTS!$A:$M,13,FALSE)</f>
        <v>2</v>
      </c>
      <c r="Q2051" s="4">
        <v>2</v>
      </c>
      <c r="R2051" s="4" t="str">
        <f>IF(VLOOKUP(C2051,rosie!B:J,8,FALSE)=0,"x_x_x_x",VLOOKUP(C2051,rosie!B:J,8,FALSE))</f>
        <v>11_6_6_2023</v>
      </c>
    </row>
    <row r="2052" spans="1:18" x14ac:dyDescent="0.2">
      <c r="A2052" t="s">
        <v>254</v>
      </c>
      <c r="C2052">
        <f t="shared" si="144"/>
        <v>569</v>
      </c>
      <c r="D2052" t="str">
        <f t="shared" si="145"/>
        <v>569 (1)</v>
      </c>
      <c r="E2052">
        <v>25.413</v>
      </c>
      <c r="F2052">
        <f t="shared" si="142"/>
        <v>25.41</v>
      </c>
      <c r="G2052">
        <f>IFERROR(VLOOKUP(F2052,'rt.comb'!$A:$B,2,FALSE),F2052)</f>
        <v>25.41</v>
      </c>
      <c r="H2052" t="str">
        <f>IFERROR(VLOOKUP(G2052,compounds!$A:$D,4,FALSE),"")</f>
        <v/>
      </c>
      <c r="I2052">
        <v>65120701</v>
      </c>
      <c r="J2052" s="4">
        <f t="shared" si="143"/>
        <v>53388948</v>
      </c>
      <c r="K2052" s="4">
        <f>VLOOKUP($C2052,rosie!$B$7:$D$380,2,FALSE)</f>
        <v>28.85</v>
      </c>
      <c r="L2052" s="4">
        <f>VLOOKUP(C2052,rosie!$B$7:$F$66,5,FALSE)</f>
        <v>5.26</v>
      </c>
      <c r="M2052" s="4">
        <f>VLOOKUP($C2052,rosie!$B$7:$D$380,3,FALSE)</f>
        <v>1</v>
      </c>
      <c r="N2052" s="4" t="str">
        <f>VLOOKUP($C2052,rosie!$B$7:$E$380,4,FALSE)</f>
        <v>f</v>
      </c>
      <c r="O2052" s="4">
        <f t="shared" si="146"/>
        <v>0.63418088115643534</v>
      </c>
      <c r="P2052" s="4">
        <f>VLOOKUP(A2052,RESULTS!$A:$M,13,FALSE)</f>
        <v>2</v>
      </c>
      <c r="Q2052" s="4">
        <v>2</v>
      </c>
      <c r="R2052" s="4" t="str">
        <f>IF(VLOOKUP(C2052,rosie!B:J,8,FALSE)=0,"x_x_x_x",VLOOKUP(C2052,rosie!B:J,8,FALSE))</f>
        <v>11_6_6_2023</v>
      </c>
    </row>
    <row r="2053" spans="1:18" x14ac:dyDescent="0.2">
      <c r="A2053" t="s">
        <v>254</v>
      </c>
      <c r="C2053">
        <f t="shared" si="144"/>
        <v>569</v>
      </c>
      <c r="D2053" t="str">
        <f t="shared" si="145"/>
        <v>569 (1)</v>
      </c>
      <c r="E2053">
        <v>25.89</v>
      </c>
      <c r="F2053">
        <f t="shared" si="142"/>
        <v>25.89</v>
      </c>
      <c r="G2053">
        <f>IFERROR(VLOOKUP(F2053,'rt.comb'!$A:$B,2,FALSE),F2053)</f>
        <v>25.89</v>
      </c>
      <c r="H2053" t="str">
        <f>IFERROR(VLOOKUP(G2053,compounds!$A:$D,4,FALSE),"")</f>
        <v/>
      </c>
      <c r="I2053">
        <v>23087431</v>
      </c>
      <c r="J2053" s="4">
        <f t="shared" si="143"/>
        <v>53388948</v>
      </c>
      <c r="K2053" s="4">
        <f>VLOOKUP($C2053,rosie!$B$7:$D$380,2,FALSE)</f>
        <v>28.85</v>
      </c>
      <c r="L2053" s="4">
        <f>VLOOKUP(C2053,rosie!$B$7:$F$66,5,FALSE)</f>
        <v>5.26</v>
      </c>
      <c r="M2053" s="4">
        <f>VLOOKUP($C2053,rosie!$B$7:$D$380,3,FALSE)</f>
        <v>1</v>
      </c>
      <c r="N2053" s="4" t="str">
        <f>VLOOKUP($C2053,rosie!$B$7:$E$380,4,FALSE)</f>
        <v>f</v>
      </c>
      <c r="O2053" s="4">
        <f t="shared" si="146"/>
        <v>0.22483798715892819</v>
      </c>
      <c r="P2053" s="4">
        <f>VLOOKUP(A2053,RESULTS!$A:$M,13,FALSE)</f>
        <v>2</v>
      </c>
      <c r="Q2053" s="4">
        <v>2</v>
      </c>
      <c r="R2053" s="4" t="str">
        <f>IF(VLOOKUP(C2053,rosie!B:J,8,FALSE)=0,"x_x_x_x",VLOOKUP(C2053,rosie!B:J,8,FALSE))</f>
        <v>11_6_6_2023</v>
      </c>
    </row>
    <row r="2054" spans="1:18" x14ac:dyDescent="0.2">
      <c r="A2054" t="s">
        <v>254</v>
      </c>
      <c r="C2054">
        <f t="shared" si="144"/>
        <v>569</v>
      </c>
      <c r="D2054" t="str">
        <f t="shared" si="145"/>
        <v>569 (1)</v>
      </c>
      <c r="E2054">
        <v>26.236999999999998</v>
      </c>
      <c r="F2054">
        <f t="shared" si="142"/>
        <v>26.24</v>
      </c>
      <c r="G2054">
        <f>IFERROR(VLOOKUP(F2054,'rt.comb'!$A:$B,2,FALSE),F2054)</f>
        <v>26.24</v>
      </c>
      <c r="H2054" t="str">
        <f>IFERROR(VLOOKUP(G2054,compounds!$A:$D,4,FALSE),"")</f>
        <v/>
      </c>
      <c r="I2054">
        <v>25017026</v>
      </c>
      <c r="J2054" s="4">
        <f t="shared" si="143"/>
        <v>53388948</v>
      </c>
      <c r="K2054" s="4">
        <f>VLOOKUP($C2054,rosie!$B$7:$D$380,2,FALSE)</f>
        <v>28.85</v>
      </c>
      <c r="L2054" s="4">
        <f>VLOOKUP(C2054,rosie!$B$7:$F$66,5,FALSE)</f>
        <v>5.26</v>
      </c>
      <c r="M2054" s="4">
        <f>VLOOKUP($C2054,rosie!$B$7:$D$380,3,FALSE)</f>
        <v>1</v>
      </c>
      <c r="N2054" s="4" t="str">
        <f>VLOOKUP($C2054,rosie!$B$7:$E$380,4,FALSE)</f>
        <v>f</v>
      </c>
      <c r="O2054" s="4">
        <f t="shared" si="146"/>
        <v>0.24362943501780571</v>
      </c>
      <c r="P2054" s="4">
        <f>VLOOKUP(A2054,RESULTS!$A:$M,13,FALSE)</f>
        <v>2</v>
      </c>
      <c r="Q2054" s="4">
        <v>2</v>
      </c>
      <c r="R2054" s="4" t="str">
        <f>IF(VLOOKUP(C2054,rosie!B:J,8,FALSE)=0,"x_x_x_x",VLOOKUP(C2054,rosie!B:J,8,FALSE))</f>
        <v>11_6_6_2023</v>
      </c>
    </row>
    <row r="2055" spans="1:18" x14ac:dyDescent="0.2">
      <c r="A2055" t="s">
        <v>254</v>
      </c>
      <c r="C2055">
        <f t="shared" si="144"/>
        <v>569</v>
      </c>
      <c r="D2055" t="str">
        <f t="shared" si="145"/>
        <v>569 (1)</v>
      </c>
      <c r="E2055">
        <v>26.696000000000002</v>
      </c>
      <c r="F2055">
        <f t="shared" si="142"/>
        <v>26.7</v>
      </c>
      <c r="G2055">
        <f>IFERROR(VLOOKUP(F2055,'rt.comb'!$A:$B,2,FALSE),F2055)</f>
        <v>26.7</v>
      </c>
      <c r="H2055" t="str">
        <f>IFERROR(VLOOKUP(G2055,compounds!$A:$D,4,FALSE),"")</f>
        <v/>
      </c>
      <c r="I2055">
        <v>17679414</v>
      </c>
      <c r="J2055" s="4">
        <f t="shared" si="143"/>
        <v>53388948</v>
      </c>
      <c r="K2055" s="4">
        <f>VLOOKUP($C2055,rosie!$B$7:$D$380,2,FALSE)</f>
        <v>28.85</v>
      </c>
      <c r="L2055" s="4">
        <f>VLOOKUP(C2055,rosie!$B$7:$F$66,5,FALSE)</f>
        <v>5.26</v>
      </c>
      <c r="M2055" s="4">
        <f>VLOOKUP($C2055,rosie!$B$7:$D$380,3,FALSE)</f>
        <v>1</v>
      </c>
      <c r="N2055" s="4" t="str">
        <f>VLOOKUP($C2055,rosie!$B$7:$E$380,4,FALSE)</f>
        <v>f</v>
      </c>
      <c r="O2055" s="4">
        <f t="shared" si="146"/>
        <v>0.17217176990845692</v>
      </c>
      <c r="P2055" s="4">
        <f>VLOOKUP(A2055,RESULTS!$A:$M,13,FALSE)</f>
        <v>2</v>
      </c>
      <c r="Q2055" s="4">
        <v>2</v>
      </c>
      <c r="R2055" s="4" t="str">
        <f>IF(VLOOKUP(C2055,rosie!B:J,8,FALSE)=0,"x_x_x_x",VLOOKUP(C2055,rosie!B:J,8,FALSE))</f>
        <v>11_6_6_2023</v>
      </c>
    </row>
    <row r="2056" spans="1:18" x14ac:dyDescent="0.2">
      <c r="A2056" t="s">
        <v>255</v>
      </c>
      <c r="C2056">
        <f t="shared" si="144"/>
        <v>659</v>
      </c>
      <c r="D2056" t="str">
        <f t="shared" si="145"/>
        <v>659 (1)</v>
      </c>
      <c r="E2056">
        <v>4.3600000000000003</v>
      </c>
      <c r="F2056">
        <f t="shared" si="142"/>
        <v>4.3600000000000003</v>
      </c>
      <c r="G2056">
        <f>IFERROR(VLOOKUP(F2056,'rt.comb'!$A:$B,2,FALSE),F2056)</f>
        <v>4.3600000000000003</v>
      </c>
      <c r="H2056" t="str">
        <f>IFERROR(VLOOKUP(G2056,compounds!$A:$D,4,FALSE),"")</f>
        <v/>
      </c>
      <c r="I2056">
        <v>68443127</v>
      </c>
      <c r="J2056" s="4">
        <f t="shared" si="143"/>
        <v>89940085</v>
      </c>
      <c r="K2056" s="4">
        <f>VLOOKUP($C2056,rosie!$B$7:$D$380,2,FALSE)</f>
        <v>25.03</v>
      </c>
      <c r="L2056" s="4">
        <f>VLOOKUP(C2056,rosie!$B$7:$F$66,5,FALSE)</f>
        <v>4.87</v>
      </c>
      <c r="M2056" s="4">
        <f>VLOOKUP($C2056,rosie!$B$7:$D$380,3,FALSE)</f>
        <v>1</v>
      </c>
      <c r="N2056" s="4" t="str">
        <f>VLOOKUP($C2056,rosie!$B$7:$E$380,4,FALSE)</f>
        <v>f</v>
      </c>
      <c r="O2056" s="4">
        <f t="shared" si="146"/>
        <v>0.45604422335763795</v>
      </c>
      <c r="P2056" s="4">
        <f>VLOOKUP(A2056,RESULTS!$A:$M,13,FALSE)</f>
        <v>2</v>
      </c>
      <c r="Q2056" s="4">
        <v>2</v>
      </c>
      <c r="R2056" s="4" t="str">
        <f>IF(VLOOKUP(C2056,rosie!B:J,8,FALSE)=0,"x_x_x_x",VLOOKUP(C2056,rosie!B:J,8,FALSE))</f>
        <v>9_6_6_2023</v>
      </c>
    </row>
    <row r="2057" spans="1:18" x14ac:dyDescent="0.2">
      <c r="A2057" t="s">
        <v>255</v>
      </c>
      <c r="C2057">
        <f t="shared" si="144"/>
        <v>659</v>
      </c>
      <c r="D2057" t="str">
        <f t="shared" si="145"/>
        <v>659 (1)</v>
      </c>
      <c r="E2057">
        <v>4.8680000000000003</v>
      </c>
      <c r="F2057">
        <f t="shared" si="142"/>
        <v>4.87</v>
      </c>
      <c r="G2057">
        <f>IFERROR(VLOOKUP(F2057,'rt.comb'!$A:$B,2,FALSE),F2057)</f>
        <v>4.87</v>
      </c>
      <c r="H2057" t="str">
        <f>IFERROR(VLOOKUP(G2057,compounds!$A:$D,4,FALSE),"")</f>
        <v/>
      </c>
      <c r="I2057">
        <v>15104176</v>
      </c>
      <c r="J2057" s="4">
        <f t="shared" si="143"/>
        <v>89940085</v>
      </c>
      <c r="K2057" s="4">
        <f>VLOOKUP($C2057,rosie!$B$7:$D$380,2,FALSE)</f>
        <v>25.03</v>
      </c>
      <c r="L2057" s="4">
        <f>VLOOKUP(C2057,rosie!$B$7:$F$66,5,FALSE)</f>
        <v>4.87</v>
      </c>
      <c r="M2057" s="4">
        <f>VLOOKUP($C2057,rosie!$B$7:$D$380,3,FALSE)</f>
        <v>1</v>
      </c>
      <c r="N2057" s="4" t="str">
        <f>VLOOKUP($C2057,rosie!$B$7:$E$380,4,FALSE)</f>
        <v>f</v>
      </c>
      <c r="O2057" s="4">
        <f t="shared" si="146"/>
        <v>0.10064081691324646</v>
      </c>
      <c r="P2057" s="4">
        <f>VLOOKUP(A2057,RESULTS!$A:$M,13,FALSE)</f>
        <v>2</v>
      </c>
      <c r="Q2057" s="4">
        <v>2</v>
      </c>
      <c r="R2057" s="4" t="str">
        <f>IF(VLOOKUP(C2057,rosie!B:J,8,FALSE)=0,"x_x_x_x",VLOOKUP(C2057,rosie!B:J,8,FALSE))</f>
        <v>9_6_6_2023</v>
      </c>
    </row>
    <row r="2058" spans="1:18" x14ac:dyDescent="0.2">
      <c r="A2058" t="s">
        <v>255</v>
      </c>
      <c r="C2058">
        <f t="shared" si="144"/>
        <v>659</v>
      </c>
      <c r="D2058" t="str">
        <f t="shared" si="145"/>
        <v>659 (1)</v>
      </c>
      <c r="E2058">
        <v>5.4279999999999999</v>
      </c>
      <c r="F2058">
        <f t="shared" si="142"/>
        <v>5.43</v>
      </c>
      <c r="G2058">
        <f>IFERROR(VLOOKUP(F2058,'rt.comb'!$A:$B,2,FALSE),F2058)</f>
        <v>5.43</v>
      </c>
      <c r="H2058" t="str">
        <f>IFERROR(VLOOKUP(G2058,compounds!$A:$D,4,FALSE),"")</f>
        <v>hydroxymethylpentanone</v>
      </c>
      <c r="I2058">
        <v>84861190</v>
      </c>
      <c r="J2058" s="4">
        <f t="shared" si="143"/>
        <v>89940085</v>
      </c>
      <c r="K2058" s="4">
        <f>VLOOKUP($C2058,rosie!$B$7:$D$380,2,FALSE)</f>
        <v>25.03</v>
      </c>
      <c r="L2058" s="4">
        <f>VLOOKUP(C2058,rosie!$B$7:$F$66,5,FALSE)</f>
        <v>4.87</v>
      </c>
      <c r="M2058" s="4">
        <f>VLOOKUP($C2058,rosie!$B$7:$D$380,3,FALSE)</f>
        <v>1</v>
      </c>
      <c r="N2058" s="4" t="str">
        <f>VLOOKUP($C2058,rosie!$B$7:$E$380,4,FALSE)</f>
        <v>f</v>
      </c>
      <c r="O2058" s="4">
        <f t="shared" si="146"/>
        <v>0.5654396165557275</v>
      </c>
      <c r="P2058" s="4">
        <f>VLOOKUP(A2058,RESULTS!$A:$M,13,FALSE)</f>
        <v>2</v>
      </c>
      <c r="Q2058" s="4">
        <v>2</v>
      </c>
      <c r="R2058" s="4" t="str">
        <f>IF(VLOOKUP(C2058,rosie!B:J,8,FALSE)=0,"x_x_x_x",VLOOKUP(C2058,rosie!B:J,8,FALSE))</f>
        <v>9_6_6_2023</v>
      </c>
    </row>
    <row r="2059" spans="1:18" x14ac:dyDescent="0.2">
      <c r="A2059" t="s">
        <v>255</v>
      </c>
      <c r="C2059">
        <f t="shared" si="144"/>
        <v>659</v>
      </c>
      <c r="D2059" t="str">
        <f t="shared" si="145"/>
        <v>659 (1)</v>
      </c>
      <c r="E2059">
        <v>5.657</v>
      </c>
      <c r="F2059">
        <f t="shared" si="142"/>
        <v>5.66</v>
      </c>
      <c r="G2059">
        <f>IFERROR(VLOOKUP(F2059,'rt.comb'!$A:$B,2,FALSE),F2059)</f>
        <v>5.66</v>
      </c>
      <c r="H2059" t="str">
        <f>IFERROR(VLOOKUP(G2059,compounds!$A:$D,4,FALSE),"")</f>
        <v/>
      </c>
      <c r="I2059">
        <v>12961942</v>
      </c>
      <c r="J2059" s="4">
        <f t="shared" si="143"/>
        <v>89940085</v>
      </c>
      <c r="K2059" s="4">
        <f>VLOOKUP($C2059,rosie!$B$7:$D$380,2,FALSE)</f>
        <v>25.03</v>
      </c>
      <c r="L2059" s="4">
        <f>VLOOKUP(C2059,rosie!$B$7:$F$66,5,FALSE)</f>
        <v>4.87</v>
      </c>
      <c r="M2059" s="4">
        <f>VLOOKUP($C2059,rosie!$B$7:$D$380,3,FALSE)</f>
        <v>1</v>
      </c>
      <c r="N2059" s="4" t="str">
        <f>VLOOKUP($C2059,rosie!$B$7:$E$380,4,FALSE)</f>
        <v>f</v>
      </c>
      <c r="O2059" s="4">
        <f t="shared" si="146"/>
        <v>8.6366871761963018E-2</v>
      </c>
      <c r="P2059" s="4">
        <f>VLOOKUP(A2059,RESULTS!$A:$M,13,FALSE)</f>
        <v>2</v>
      </c>
      <c r="Q2059" s="4">
        <v>2</v>
      </c>
      <c r="R2059" s="4" t="str">
        <f>IF(VLOOKUP(C2059,rosie!B:J,8,FALSE)=0,"x_x_x_x",VLOOKUP(C2059,rosie!B:J,8,FALSE))</f>
        <v>9_6_6_2023</v>
      </c>
    </row>
    <row r="2060" spans="1:18" x14ac:dyDescent="0.2">
      <c r="A2060" t="s">
        <v>255</v>
      </c>
      <c r="C2060">
        <f t="shared" si="144"/>
        <v>659</v>
      </c>
      <c r="D2060" t="str">
        <f t="shared" si="145"/>
        <v>659 (1)</v>
      </c>
      <c r="E2060">
        <v>5.7779999999999996</v>
      </c>
      <c r="F2060">
        <f t="shared" si="142"/>
        <v>5.78</v>
      </c>
      <c r="G2060">
        <f>IFERROR(VLOOKUP(F2060,'rt.comb'!$A:$B,2,FALSE),F2060)</f>
        <v>5.76</v>
      </c>
      <c r="H2060" t="str">
        <f>IFERROR(VLOOKUP(G2060,compounds!$A:$D,4,FALSE),"")</f>
        <v>zhexenol</v>
      </c>
      <c r="I2060">
        <v>1197115432</v>
      </c>
      <c r="J2060" s="4">
        <f t="shared" si="143"/>
        <v>89940085</v>
      </c>
      <c r="K2060" s="4">
        <f>VLOOKUP($C2060,rosie!$B$7:$D$380,2,FALSE)</f>
        <v>25.03</v>
      </c>
      <c r="L2060" s="4">
        <f>VLOOKUP(C2060,rosie!$B$7:$F$66,5,FALSE)</f>
        <v>4.87</v>
      </c>
      <c r="M2060" s="4">
        <f>VLOOKUP($C2060,rosie!$B$7:$D$380,3,FALSE)</f>
        <v>1</v>
      </c>
      <c r="N2060" s="4" t="str">
        <f>VLOOKUP($C2060,rosie!$B$7:$E$380,4,FALSE)</f>
        <v>f</v>
      </c>
      <c r="O2060" s="4">
        <f t="shared" si="146"/>
        <v>7.976514244533031</v>
      </c>
      <c r="P2060" s="4">
        <f>VLOOKUP(A2060,RESULTS!$A:$M,13,FALSE)</f>
        <v>2</v>
      </c>
      <c r="Q2060" s="4">
        <v>2</v>
      </c>
      <c r="R2060" s="4" t="str">
        <f>IF(VLOOKUP(C2060,rosie!B:J,8,FALSE)=0,"x_x_x_x",VLOOKUP(C2060,rosie!B:J,8,FALSE))</f>
        <v>9_6_6_2023</v>
      </c>
    </row>
    <row r="2061" spans="1:18" x14ac:dyDescent="0.2">
      <c r="A2061" t="s">
        <v>255</v>
      </c>
      <c r="C2061">
        <f t="shared" si="144"/>
        <v>659</v>
      </c>
      <c r="D2061" t="str">
        <f t="shared" si="145"/>
        <v>659 (1)</v>
      </c>
      <c r="E2061">
        <v>6.1159999999999997</v>
      </c>
      <c r="F2061">
        <f t="shared" si="142"/>
        <v>6.12</v>
      </c>
      <c r="G2061">
        <f>IFERROR(VLOOKUP(F2061,'rt.comb'!$A:$B,2,FALSE),F2061)</f>
        <v>6.11</v>
      </c>
      <c r="H2061" t="str">
        <f>IFERROR(VLOOKUP(G2061,compounds!$A:$D,4,FALSE),"")</f>
        <v/>
      </c>
      <c r="I2061">
        <v>122531969</v>
      </c>
      <c r="J2061" s="4">
        <f t="shared" si="143"/>
        <v>89940085</v>
      </c>
      <c r="K2061" s="4">
        <f>VLOOKUP($C2061,rosie!$B$7:$D$380,2,FALSE)</f>
        <v>25.03</v>
      </c>
      <c r="L2061" s="4">
        <f>VLOOKUP(C2061,rosie!$B$7:$F$66,5,FALSE)</f>
        <v>4.87</v>
      </c>
      <c r="M2061" s="4">
        <f>VLOOKUP($C2061,rosie!$B$7:$D$380,3,FALSE)</f>
        <v>1</v>
      </c>
      <c r="N2061" s="4" t="str">
        <f>VLOOKUP($C2061,rosie!$B$7:$E$380,4,FALSE)</f>
        <v>f</v>
      </c>
      <c r="O2061" s="4">
        <f t="shared" si="146"/>
        <v>0.81644423755050188</v>
      </c>
      <c r="P2061" s="4">
        <f>VLOOKUP(A2061,RESULTS!$A:$M,13,FALSE)</f>
        <v>2</v>
      </c>
      <c r="Q2061" s="4">
        <v>2</v>
      </c>
      <c r="R2061" s="4" t="str">
        <f>IF(VLOOKUP(C2061,rosie!B:J,8,FALSE)=0,"x_x_x_x",VLOOKUP(C2061,rosie!B:J,8,FALSE))</f>
        <v>9_6_6_2023</v>
      </c>
    </row>
    <row r="2062" spans="1:18" x14ac:dyDescent="0.2">
      <c r="A2062" t="s">
        <v>255</v>
      </c>
      <c r="C2062">
        <f t="shared" si="144"/>
        <v>659</v>
      </c>
      <c r="D2062" t="str">
        <f t="shared" si="145"/>
        <v>659 (1)</v>
      </c>
      <c r="E2062">
        <v>7.0890000000000004</v>
      </c>
      <c r="F2062">
        <f t="shared" si="142"/>
        <v>7.09</v>
      </c>
      <c r="G2062">
        <f>IFERROR(VLOOKUP(F2062,'rt.comb'!$A:$B,2,FALSE),F2062)</f>
        <v>7.1</v>
      </c>
      <c r="H2062" t="str">
        <f>IFERROR(VLOOKUP(G2062,compounds!$A:$D,4,FALSE),"")</f>
        <v>heptanal</v>
      </c>
      <c r="I2062">
        <v>18137723</v>
      </c>
      <c r="J2062" s="4">
        <f t="shared" si="143"/>
        <v>89940085</v>
      </c>
      <c r="K2062" s="4">
        <f>VLOOKUP($C2062,rosie!$B$7:$D$380,2,FALSE)</f>
        <v>25.03</v>
      </c>
      <c r="L2062" s="4">
        <f>VLOOKUP(C2062,rosie!$B$7:$F$66,5,FALSE)</f>
        <v>4.87</v>
      </c>
      <c r="M2062" s="4">
        <f>VLOOKUP($C2062,rosie!$B$7:$D$380,3,FALSE)</f>
        <v>1</v>
      </c>
      <c r="N2062" s="4" t="str">
        <f>VLOOKUP($C2062,rosie!$B$7:$E$380,4,FALSE)</f>
        <v>f</v>
      </c>
      <c r="O2062" s="4">
        <f t="shared" si="146"/>
        <v>0.12085368044348657</v>
      </c>
      <c r="P2062" s="4">
        <f>VLOOKUP(A2062,RESULTS!$A:$M,13,FALSE)</f>
        <v>2</v>
      </c>
      <c r="Q2062" s="4">
        <v>2</v>
      </c>
      <c r="R2062" s="4" t="str">
        <f>IF(VLOOKUP(C2062,rosie!B:J,8,FALSE)=0,"x_x_x_x",VLOOKUP(C2062,rosie!B:J,8,FALSE))</f>
        <v>9_6_6_2023</v>
      </c>
    </row>
    <row r="2063" spans="1:18" x14ac:dyDescent="0.2">
      <c r="A2063" t="s">
        <v>255</v>
      </c>
      <c r="C2063">
        <f t="shared" si="144"/>
        <v>659</v>
      </c>
      <c r="D2063" t="str">
        <f t="shared" si="145"/>
        <v>659 (1)</v>
      </c>
      <c r="E2063">
        <v>7.8150000000000004</v>
      </c>
      <c r="F2063">
        <f t="shared" si="142"/>
        <v>7.82</v>
      </c>
      <c r="G2063">
        <f>IFERROR(VLOOKUP(F2063,'rt.comb'!$A:$B,2,FALSE),F2063)</f>
        <v>7.82</v>
      </c>
      <c r="H2063" t="str">
        <f>IFERROR(VLOOKUP(G2063,compounds!$A:$D,4,FALSE),"")</f>
        <v/>
      </c>
      <c r="I2063">
        <v>131840985</v>
      </c>
      <c r="J2063" s="4">
        <f t="shared" si="143"/>
        <v>89940085</v>
      </c>
      <c r="K2063" s="4">
        <f>VLOOKUP($C2063,rosie!$B$7:$D$380,2,FALSE)</f>
        <v>25.03</v>
      </c>
      <c r="L2063" s="4">
        <f>VLOOKUP(C2063,rosie!$B$7:$F$66,5,FALSE)</f>
        <v>4.87</v>
      </c>
      <c r="M2063" s="4">
        <f>VLOOKUP($C2063,rosie!$B$7:$D$380,3,FALSE)</f>
        <v>1</v>
      </c>
      <c r="N2063" s="4" t="str">
        <f>VLOOKUP($C2063,rosie!$B$7:$E$380,4,FALSE)</f>
        <v>f</v>
      </c>
      <c r="O2063" s="4">
        <f t="shared" si="146"/>
        <v>0.87847125411191396</v>
      </c>
      <c r="P2063" s="4">
        <f>VLOOKUP(A2063,RESULTS!$A:$M,13,FALSE)</f>
        <v>2</v>
      </c>
      <c r="Q2063" s="4">
        <v>2</v>
      </c>
      <c r="R2063" s="4" t="str">
        <f>IF(VLOOKUP(C2063,rosie!B:J,8,FALSE)=0,"x_x_x_x",VLOOKUP(C2063,rosie!B:J,8,FALSE))</f>
        <v>9_6_6_2023</v>
      </c>
    </row>
    <row r="2064" spans="1:18" x14ac:dyDescent="0.2">
      <c r="A2064" t="s">
        <v>255</v>
      </c>
      <c r="C2064">
        <f t="shared" si="144"/>
        <v>659</v>
      </c>
      <c r="D2064" t="str">
        <f t="shared" si="145"/>
        <v>659 (1)</v>
      </c>
      <c r="E2064">
        <v>8.0050000000000008</v>
      </c>
      <c r="F2064">
        <f t="shared" si="142"/>
        <v>8.01</v>
      </c>
      <c r="G2064">
        <f>IFERROR(VLOOKUP(F2064,'rt.comb'!$A:$B,2,FALSE),F2064)</f>
        <v>8.01</v>
      </c>
      <c r="H2064" t="str">
        <f>IFERROR(VLOOKUP(G2064,compounds!$A:$D,4,FALSE),"")</f>
        <v>apinene</v>
      </c>
      <c r="I2064">
        <v>143818321</v>
      </c>
      <c r="J2064" s="4">
        <f t="shared" si="143"/>
        <v>89940085</v>
      </c>
      <c r="K2064" s="4">
        <f>VLOOKUP($C2064,rosie!$B$7:$D$380,2,FALSE)</f>
        <v>25.03</v>
      </c>
      <c r="L2064" s="4">
        <f>VLOOKUP(C2064,rosie!$B$7:$F$66,5,FALSE)</f>
        <v>4.87</v>
      </c>
      <c r="M2064" s="4">
        <f>VLOOKUP($C2064,rosie!$B$7:$D$380,3,FALSE)</f>
        <v>1</v>
      </c>
      <c r="N2064" s="4" t="str">
        <f>VLOOKUP($C2064,rosie!$B$7:$E$380,4,FALSE)</f>
        <v>f</v>
      </c>
      <c r="O2064" s="4">
        <f t="shared" si="146"/>
        <v>0.95827758578366073</v>
      </c>
      <c r="P2064" s="4">
        <f>VLOOKUP(A2064,RESULTS!$A:$M,13,FALSE)</f>
        <v>2</v>
      </c>
      <c r="Q2064" s="4">
        <v>2</v>
      </c>
      <c r="R2064" s="4" t="str">
        <f>IF(VLOOKUP(C2064,rosie!B:J,8,FALSE)=0,"x_x_x_x",VLOOKUP(C2064,rosie!B:J,8,FALSE))</f>
        <v>9_6_6_2023</v>
      </c>
    </row>
    <row r="2065" spans="1:18" x14ac:dyDescent="0.2">
      <c r="A2065" t="s">
        <v>255</v>
      </c>
      <c r="C2065">
        <f t="shared" si="144"/>
        <v>659</v>
      </c>
      <c r="D2065" t="str">
        <f t="shared" si="145"/>
        <v>659 (1)</v>
      </c>
      <c r="E2065">
        <v>8.9160000000000004</v>
      </c>
      <c r="F2065">
        <f t="shared" si="142"/>
        <v>8.92</v>
      </c>
      <c r="G2065">
        <f>IFERROR(VLOOKUP(F2065,'rt.comb'!$A:$B,2,FALSE),F2065)</f>
        <v>8.92</v>
      </c>
      <c r="H2065" t="str">
        <f>IFERROR(VLOOKUP(G2065,compounds!$A:$D,4,FALSE),"")</f>
        <v/>
      </c>
      <c r="I2065">
        <v>47817479</v>
      </c>
      <c r="J2065" s="4">
        <f t="shared" si="143"/>
        <v>89940085</v>
      </c>
      <c r="K2065" s="4">
        <f>VLOOKUP($C2065,rosie!$B$7:$D$380,2,FALSE)</f>
        <v>25.03</v>
      </c>
      <c r="L2065" s="4">
        <f>VLOOKUP(C2065,rosie!$B$7:$F$66,5,FALSE)</f>
        <v>4.87</v>
      </c>
      <c r="M2065" s="4">
        <f>VLOOKUP($C2065,rosie!$B$7:$D$380,3,FALSE)</f>
        <v>1</v>
      </c>
      <c r="N2065" s="4" t="str">
        <f>VLOOKUP($C2065,rosie!$B$7:$E$380,4,FALSE)</f>
        <v>f</v>
      </c>
      <c r="O2065" s="4">
        <f t="shared" si="146"/>
        <v>0.31861321989971564</v>
      </c>
      <c r="P2065" s="4">
        <f>VLOOKUP(A2065,RESULTS!$A:$M,13,FALSE)</f>
        <v>2</v>
      </c>
      <c r="Q2065" s="4">
        <v>2</v>
      </c>
      <c r="R2065" s="4" t="str">
        <f>IF(VLOOKUP(C2065,rosie!B:J,8,FALSE)=0,"x_x_x_x",VLOOKUP(C2065,rosie!B:J,8,FALSE))</f>
        <v>9_6_6_2023</v>
      </c>
    </row>
    <row r="2066" spans="1:18" x14ac:dyDescent="0.2">
      <c r="A2066" t="s">
        <v>255</v>
      </c>
      <c r="C2066">
        <f t="shared" si="144"/>
        <v>659</v>
      </c>
      <c r="D2066" t="str">
        <f t="shared" si="145"/>
        <v>659 (1)</v>
      </c>
      <c r="E2066">
        <v>9.0540000000000003</v>
      </c>
      <c r="F2066">
        <f t="shared" si="142"/>
        <v>9.0500000000000007</v>
      </c>
      <c r="G2066">
        <f>IFERROR(VLOOKUP(F2066,'rt.comb'!$A:$B,2,FALSE),F2066)</f>
        <v>9.0500000000000007</v>
      </c>
      <c r="H2066" t="str">
        <f>IFERROR(VLOOKUP(G2066,compounds!$A:$D,4,FALSE),"")</f>
        <v/>
      </c>
      <c r="I2066">
        <v>92824527</v>
      </c>
      <c r="J2066" s="4">
        <f t="shared" si="143"/>
        <v>89940085</v>
      </c>
      <c r="K2066" s="4">
        <f>VLOOKUP($C2066,rosie!$B$7:$D$380,2,FALSE)</f>
        <v>25.03</v>
      </c>
      <c r="L2066" s="4">
        <f>VLOOKUP(C2066,rosie!$B$7:$F$66,5,FALSE)</f>
        <v>4.87</v>
      </c>
      <c r="M2066" s="4">
        <f>VLOOKUP($C2066,rosie!$B$7:$D$380,3,FALSE)</f>
        <v>1</v>
      </c>
      <c r="N2066" s="4" t="str">
        <f>VLOOKUP($C2066,rosie!$B$7:$E$380,4,FALSE)</f>
        <v>f</v>
      </c>
      <c r="O2066" s="4">
        <f t="shared" si="146"/>
        <v>0.61850022317441888</v>
      </c>
      <c r="P2066" s="4">
        <f>VLOOKUP(A2066,RESULTS!$A:$M,13,FALSE)</f>
        <v>2</v>
      </c>
      <c r="Q2066" s="4">
        <v>2</v>
      </c>
      <c r="R2066" s="4" t="str">
        <f>IF(VLOOKUP(C2066,rosie!B:J,8,FALSE)=0,"x_x_x_x",VLOOKUP(C2066,rosie!B:J,8,FALSE))</f>
        <v>9_6_6_2023</v>
      </c>
    </row>
    <row r="2067" spans="1:18" x14ac:dyDescent="0.2">
      <c r="A2067" t="s">
        <v>255</v>
      </c>
      <c r="C2067">
        <f t="shared" si="144"/>
        <v>659</v>
      </c>
      <c r="D2067" t="str">
        <f t="shared" si="145"/>
        <v>659 (1)</v>
      </c>
      <c r="E2067">
        <v>9.3049999999999997</v>
      </c>
      <c r="F2067">
        <f t="shared" si="142"/>
        <v>9.31</v>
      </c>
      <c r="G2067">
        <f>IFERROR(VLOOKUP(F2067,'rt.comb'!$A:$B,2,FALSE),F2067)</f>
        <v>9.31</v>
      </c>
      <c r="H2067" t="str">
        <f>IFERROR(VLOOKUP(G2067,compounds!$A:$D,4,FALSE),"")</f>
        <v/>
      </c>
      <c r="I2067">
        <v>139207181</v>
      </c>
      <c r="J2067" s="4">
        <f t="shared" si="143"/>
        <v>89940085</v>
      </c>
      <c r="K2067" s="4">
        <f>VLOOKUP($C2067,rosie!$B$7:$D$380,2,FALSE)</f>
        <v>25.03</v>
      </c>
      <c r="L2067" s="4">
        <f>VLOOKUP(C2067,rosie!$B$7:$F$66,5,FALSE)</f>
        <v>4.87</v>
      </c>
      <c r="M2067" s="4">
        <f>VLOOKUP($C2067,rosie!$B$7:$D$380,3,FALSE)</f>
        <v>1</v>
      </c>
      <c r="N2067" s="4" t="str">
        <f>VLOOKUP($C2067,rosie!$B$7:$E$380,4,FALSE)</f>
        <v>f</v>
      </c>
      <c r="O2067" s="4">
        <f t="shared" si="146"/>
        <v>0.92755304334577149</v>
      </c>
      <c r="P2067" s="4">
        <f>VLOOKUP(A2067,RESULTS!$A:$M,13,FALSE)</f>
        <v>2</v>
      </c>
      <c r="Q2067" s="4">
        <v>2</v>
      </c>
      <c r="R2067" s="4" t="str">
        <f>IF(VLOOKUP(C2067,rosie!B:J,8,FALSE)=0,"x_x_x_x",VLOOKUP(C2067,rosie!B:J,8,FALSE))</f>
        <v>9_6_6_2023</v>
      </c>
    </row>
    <row r="2068" spans="1:18" x14ac:dyDescent="0.2">
      <c r="A2068" t="s">
        <v>255</v>
      </c>
      <c r="C2068">
        <f t="shared" si="144"/>
        <v>659</v>
      </c>
      <c r="D2068" t="str">
        <f t="shared" si="145"/>
        <v>659 (1)</v>
      </c>
      <c r="E2068">
        <v>9.3680000000000003</v>
      </c>
      <c r="F2068">
        <f t="shared" si="142"/>
        <v>9.3699999999999992</v>
      </c>
      <c r="G2068">
        <f>IFERROR(VLOOKUP(F2068,'rt.comb'!$A:$B,2,FALSE),F2068)</f>
        <v>9.3699999999999992</v>
      </c>
      <c r="H2068" t="str">
        <f>IFERROR(VLOOKUP(G2068,compounds!$A:$D,4,FALSE),"")</f>
        <v/>
      </c>
      <c r="I2068">
        <v>125731653</v>
      </c>
      <c r="J2068" s="4">
        <f t="shared" si="143"/>
        <v>89940085</v>
      </c>
      <c r="K2068" s="4">
        <f>VLOOKUP($C2068,rosie!$B$7:$D$380,2,FALSE)</f>
        <v>25.03</v>
      </c>
      <c r="L2068" s="4">
        <f>VLOOKUP(C2068,rosie!$B$7:$F$66,5,FALSE)</f>
        <v>4.87</v>
      </c>
      <c r="M2068" s="4">
        <f>VLOOKUP($C2068,rosie!$B$7:$D$380,3,FALSE)</f>
        <v>1</v>
      </c>
      <c r="N2068" s="4" t="str">
        <f>VLOOKUP($C2068,rosie!$B$7:$E$380,4,FALSE)</f>
        <v>f</v>
      </c>
      <c r="O2068" s="4">
        <f t="shared" si="146"/>
        <v>0.83776409052521861</v>
      </c>
      <c r="P2068" s="4">
        <f>VLOOKUP(A2068,RESULTS!$A:$M,13,FALSE)</f>
        <v>2</v>
      </c>
      <c r="Q2068" s="4">
        <v>2</v>
      </c>
      <c r="R2068" s="4" t="str">
        <f>IF(VLOOKUP(C2068,rosie!B:J,8,FALSE)=0,"x_x_x_x",VLOOKUP(C2068,rosie!B:J,8,FALSE))</f>
        <v>9_6_6_2023</v>
      </c>
    </row>
    <row r="2069" spans="1:18" x14ac:dyDescent="0.2">
      <c r="A2069" t="s">
        <v>255</v>
      </c>
      <c r="C2069">
        <f t="shared" si="144"/>
        <v>659</v>
      </c>
      <c r="D2069" t="str">
        <f t="shared" si="145"/>
        <v>659 (1)</v>
      </c>
      <c r="E2069">
        <v>9.5519999999999996</v>
      </c>
      <c r="F2069">
        <f t="shared" ref="F2069:F2132" si="147">ROUND(E2069,2)</f>
        <v>9.5500000000000007</v>
      </c>
      <c r="G2069">
        <f>IFERROR(VLOOKUP(F2069,'rt.comb'!$A:$B,2,FALSE),F2069)</f>
        <v>9.5500000000000007</v>
      </c>
      <c r="H2069" t="str">
        <f>IFERROR(VLOOKUP(G2069,compounds!$A:$D,4,FALSE),"")</f>
        <v/>
      </c>
      <c r="I2069">
        <v>97157109</v>
      </c>
      <c r="J2069" s="4">
        <f t="shared" si="143"/>
        <v>89940085</v>
      </c>
      <c r="K2069" s="4">
        <f>VLOOKUP($C2069,rosie!$B$7:$D$380,2,FALSE)</f>
        <v>25.03</v>
      </c>
      <c r="L2069" s="4">
        <f>VLOOKUP(C2069,rosie!$B$7:$F$66,5,FALSE)</f>
        <v>4.87</v>
      </c>
      <c r="M2069" s="4">
        <f>VLOOKUP($C2069,rosie!$B$7:$D$380,3,FALSE)</f>
        <v>1</v>
      </c>
      <c r="N2069" s="4" t="str">
        <f>VLOOKUP($C2069,rosie!$B$7:$E$380,4,FALSE)</f>
        <v>f</v>
      </c>
      <c r="O2069" s="4">
        <f t="shared" si="146"/>
        <v>0.64736870244952982</v>
      </c>
      <c r="P2069" s="4">
        <f>VLOOKUP(A2069,RESULTS!$A:$M,13,FALSE)</f>
        <v>2</v>
      </c>
      <c r="Q2069" s="4">
        <v>2</v>
      </c>
      <c r="R2069" s="4" t="str">
        <f>IF(VLOOKUP(C2069,rosie!B:J,8,FALSE)=0,"x_x_x_x",VLOOKUP(C2069,rosie!B:J,8,FALSE))</f>
        <v>9_6_6_2023</v>
      </c>
    </row>
    <row r="2070" spans="1:18" x14ac:dyDescent="0.2">
      <c r="A2070" t="s">
        <v>255</v>
      </c>
      <c r="C2070">
        <f t="shared" si="144"/>
        <v>659</v>
      </c>
      <c r="D2070" t="str">
        <f t="shared" si="145"/>
        <v>659 (1)</v>
      </c>
      <c r="E2070">
        <v>9.9440000000000008</v>
      </c>
      <c r="F2070">
        <f t="shared" si="147"/>
        <v>9.94</v>
      </c>
      <c r="G2070">
        <f>IFERROR(VLOOKUP(F2070,'rt.comb'!$A:$B,2,FALSE),F2070)</f>
        <v>9.94</v>
      </c>
      <c r="H2070" t="str">
        <f>IFERROR(VLOOKUP(G2070,compounds!$A:$D,4,FALSE),"")</f>
        <v>bmyrcene</v>
      </c>
      <c r="I2070">
        <v>4041392407</v>
      </c>
      <c r="J2070" s="4">
        <f t="shared" si="143"/>
        <v>89940085</v>
      </c>
      <c r="K2070" s="4">
        <f>VLOOKUP($C2070,rosie!$B$7:$D$380,2,FALSE)</f>
        <v>25.03</v>
      </c>
      <c r="L2070" s="4">
        <f>VLOOKUP(C2070,rosie!$B$7:$F$66,5,FALSE)</f>
        <v>4.87</v>
      </c>
      <c r="M2070" s="4">
        <f>VLOOKUP($C2070,rosie!$B$7:$D$380,3,FALSE)</f>
        <v>1</v>
      </c>
      <c r="N2070" s="4" t="str">
        <f>VLOOKUP($C2070,rosie!$B$7:$E$380,4,FALSE)</f>
        <v>f</v>
      </c>
      <c r="O2070" s="4">
        <f t="shared" si="146"/>
        <v>26.928250392968899</v>
      </c>
      <c r="P2070" s="4">
        <f>VLOOKUP(A2070,RESULTS!$A:$M,13,FALSE)</f>
        <v>2</v>
      </c>
      <c r="Q2070" s="4">
        <v>2</v>
      </c>
      <c r="R2070" s="4" t="str">
        <f>IF(VLOOKUP(C2070,rosie!B:J,8,FALSE)=0,"x_x_x_x",VLOOKUP(C2070,rosie!B:J,8,FALSE))</f>
        <v>9_6_6_2023</v>
      </c>
    </row>
    <row r="2071" spans="1:18" x14ac:dyDescent="0.2">
      <c r="A2071" t="s">
        <v>255</v>
      </c>
      <c r="C2071">
        <f t="shared" si="144"/>
        <v>659</v>
      </c>
      <c r="D2071" t="str">
        <f t="shared" si="145"/>
        <v>659 (1)</v>
      </c>
      <c r="E2071">
        <v>10.339</v>
      </c>
      <c r="F2071">
        <f t="shared" si="147"/>
        <v>10.34</v>
      </c>
      <c r="G2071">
        <f>IFERROR(VLOOKUP(F2071,'rt.comb'!$A:$B,2,FALSE),F2071)</f>
        <v>10.34</v>
      </c>
      <c r="H2071" t="str">
        <f>IFERROR(VLOOKUP(G2071,compounds!$A:$D,4,FALSE),"")</f>
        <v/>
      </c>
      <c r="I2071">
        <v>94673563</v>
      </c>
      <c r="J2071" s="4">
        <f t="shared" si="143"/>
        <v>89940085</v>
      </c>
      <c r="K2071" s="4">
        <f>VLOOKUP($C2071,rosie!$B$7:$D$380,2,FALSE)</f>
        <v>25.03</v>
      </c>
      <c r="L2071" s="4">
        <f>VLOOKUP(C2071,rosie!$B$7:$F$66,5,FALSE)</f>
        <v>4.87</v>
      </c>
      <c r="M2071" s="4">
        <f>VLOOKUP($C2071,rosie!$B$7:$D$380,3,FALSE)</f>
        <v>1</v>
      </c>
      <c r="N2071" s="4" t="str">
        <f>VLOOKUP($C2071,rosie!$B$7:$E$380,4,FALSE)</f>
        <v>f</v>
      </c>
      <c r="O2071" s="4">
        <f t="shared" si="146"/>
        <v>0.63082055720270369</v>
      </c>
      <c r="P2071" s="4">
        <f>VLOOKUP(A2071,RESULTS!$A:$M,13,FALSE)</f>
        <v>2</v>
      </c>
      <c r="Q2071" s="4">
        <v>2</v>
      </c>
      <c r="R2071" s="4" t="str">
        <f>IF(VLOOKUP(C2071,rosie!B:J,8,FALSE)=0,"x_x_x_x",VLOOKUP(C2071,rosie!B:J,8,FALSE))</f>
        <v>9_6_6_2023</v>
      </c>
    </row>
    <row r="2072" spans="1:18" x14ac:dyDescent="0.2">
      <c r="A2072" t="s">
        <v>255</v>
      </c>
      <c r="C2072">
        <f t="shared" si="144"/>
        <v>659</v>
      </c>
      <c r="D2072" t="str">
        <f t="shared" si="145"/>
        <v>659 (1)</v>
      </c>
      <c r="E2072">
        <v>10.491</v>
      </c>
      <c r="F2072">
        <f t="shared" si="147"/>
        <v>10.49</v>
      </c>
      <c r="G2072">
        <f>IFERROR(VLOOKUP(F2072,'rt.comb'!$A:$B,2,FALSE),F2072)</f>
        <v>10.48</v>
      </c>
      <c r="H2072" t="str">
        <f>IFERROR(VLOOKUP(G2072,compounds!$A:$D,4,FALSE),"")</f>
        <v>z3hex</v>
      </c>
      <c r="I2072">
        <v>740350781</v>
      </c>
      <c r="J2072" s="4">
        <f t="shared" si="143"/>
        <v>89940085</v>
      </c>
      <c r="K2072" s="4">
        <f>VLOOKUP($C2072,rosie!$B$7:$D$380,2,FALSE)</f>
        <v>25.03</v>
      </c>
      <c r="L2072" s="4">
        <f>VLOOKUP(C2072,rosie!$B$7:$F$66,5,FALSE)</f>
        <v>4.87</v>
      </c>
      <c r="M2072" s="4">
        <f>VLOOKUP($C2072,rosie!$B$7:$D$380,3,FALSE)</f>
        <v>1</v>
      </c>
      <c r="N2072" s="4" t="str">
        <f>VLOOKUP($C2072,rosie!$B$7:$E$380,4,FALSE)</f>
        <v>f</v>
      </c>
      <c r="O2072" s="4">
        <f t="shared" si="146"/>
        <v>4.9330402004187466</v>
      </c>
      <c r="P2072" s="4">
        <f>VLOOKUP(A2072,RESULTS!$A:$M,13,FALSE)</f>
        <v>2</v>
      </c>
      <c r="Q2072" s="4">
        <v>2</v>
      </c>
      <c r="R2072" s="4" t="str">
        <f>IF(VLOOKUP(C2072,rosie!B:J,8,FALSE)=0,"x_x_x_x",VLOOKUP(C2072,rosie!B:J,8,FALSE))</f>
        <v>9_6_6_2023</v>
      </c>
    </row>
    <row r="2073" spans="1:18" x14ac:dyDescent="0.2">
      <c r="A2073" t="s">
        <v>255</v>
      </c>
      <c r="C2073">
        <f t="shared" si="144"/>
        <v>659</v>
      </c>
      <c r="D2073" t="str">
        <f t="shared" si="145"/>
        <v>659 (1)</v>
      </c>
      <c r="E2073">
        <v>10.722</v>
      </c>
      <c r="F2073">
        <f t="shared" si="147"/>
        <v>10.72</v>
      </c>
      <c r="G2073">
        <f>IFERROR(VLOOKUP(F2073,'rt.comb'!$A:$B,2,FALSE),F2073)</f>
        <v>10.72</v>
      </c>
      <c r="H2073" t="str">
        <f>IFERROR(VLOOKUP(G2073,compounds!$A:$D,4,FALSE),"")</f>
        <v/>
      </c>
      <c r="I2073">
        <v>50952776</v>
      </c>
      <c r="J2073" s="4">
        <f t="shared" si="143"/>
        <v>89940085</v>
      </c>
      <c r="K2073" s="4">
        <f>VLOOKUP($C2073,rosie!$B$7:$D$380,2,FALSE)</f>
        <v>25.03</v>
      </c>
      <c r="L2073" s="4">
        <f>VLOOKUP(C2073,rosie!$B$7:$F$66,5,FALSE)</f>
        <v>4.87</v>
      </c>
      <c r="M2073" s="4">
        <f>VLOOKUP($C2073,rosie!$B$7:$D$380,3,FALSE)</f>
        <v>1</v>
      </c>
      <c r="N2073" s="4" t="str">
        <f>VLOOKUP($C2073,rosie!$B$7:$E$380,4,FALSE)</f>
        <v>f</v>
      </c>
      <c r="O2073" s="4">
        <f t="shared" si="146"/>
        <v>0.3395040550797116</v>
      </c>
      <c r="P2073" s="4">
        <f>VLOOKUP(A2073,RESULTS!$A:$M,13,FALSE)</f>
        <v>2</v>
      </c>
      <c r="Q2073" s="4">
        <v>2</v>
      </c>
      <c r="R2073" s="4" t="str">
        <f>IF(VLOOKUP(C2073,rosie!B:J,8,FALSE)=0,"x_x_x_x",VLOOKUP(C2073,rosie!B:J,8,FALSE))</f>
        <v>9_6_6_2023</v>
      </c>
    </row>
    <row r="2074" spans="1:18" x14ac:dyDescent="0.2">
      <c r="A2074" t="s">
        <v>255</v>
      </c>
      <c r="C2074">
        <f t="shared" si="144"/>
        <v>659</v>
      </c>
      <c r="D2074" t="str">
        <f t="shared" si="145"/>
        <v>659 (1)</v>
      </c>
      <c r="E2074">
        <v>11.242000000000001</v>
      </c>
      <c r="F2074">
        <f t="shared" si="147"/>
        <v>11.24</v>
      </c>
      <c r="G2074">
        <f>IFERROR(VLOOKUP(F2074,'rt.comb'!$A:$B,2,FALSE),F2074)</f>
        <v>11.24</v>
      </c>
      <c r="H2074" t="str">
        <f>IFERROR(VLOOKUP(G2074,compounds!$A:$D,4,FALSE),"")</f>
        <v/>
      </c>
      <c r="I2074">
        <v>10315538766</v>
      </c>
      <c r="J2074" s="4">
        <f t="shared" si="143"/>
        <v>89940085</v>
      </c>
      <c r="K2074" s="4">
        <f>VLOOKUP($C2074,rosie!$B$7:$D$380,2,FALSE)</f>
        <v>25.03</v>
      </c>
      <c r="L2074" s="4">
        <f>VLOOKUP(C2074,rosie!$B$7:$F$66,5,FALSE)</f>
        <v>4.87</v>
      </c>
      <c r="M2074" s="4">
        <f>VLOOKUP($C2074,rosie!$B$7:$D$380,3,FALSE)</f>
        <v>1</v>
      </c>
      <c r="N2074" s="4" t="str">
        <f>VLOOKUP($C2074,rosie!$B$7:$E$380,4,FALSE)</f>
        <v>f</v>
      </c>
      <c r="O2074" s="4">
        <f t="shared" si="146"/>
        <v>68.733590518973173</v>
      </c>
      <c r="P2074" s="4">
        <f>VLOOKUP(A2074,RESULTS!$A:$M,13,FALSE)</f>
        <v>2</v>
      </c>
      <c r="Q2074" s="4">
        <v>2</v>
      </c>
      <c r="R2074" s="4" t="str">
        <f>IF(VLOOKUP(C2074,rosie!B:J,8,FALSE)=0,"x_x_x_x",VLOOKUP(C2074,rosie!B:J,8,FALSE))</f>
        <v>9_6_6_2023</v>
      </c>
    </row>
    <row r="2075" spans="1:18" x14ac:dyDescent="0.2">
      <c r="A2075" t="s">
        <v>255</v>
      </c>
      <c r="C2075">
        <f t="shared" si="144"/>
        <v>659</v>
      </c>
      <c r="D2075" t="str">
        <f t="shared" si="145"/>
        <v>659 (1)</v>
      </c>
      <c r="E2075">
        <v>11.441000000000001</v>
      </c>
      <c r="F2075">
        <f t="shared" si="147"/>
        <v>11.44</v>
      </c>
      <c r="G2075">
        <f>IFERROR(VLOOKUP(F2075,'rt.comb'!$A:$B,2,FALSE),F2075)</f>
        <v>11.44</v>
      </c>
      <c r="H2075" t="str">
        <f>IFERROR(VLOOKUP(G2075,compounds!$A:$D,4,FALSE),"")</f>
        <v/>
      </c>
      <c r="I2075">
        <v>181862393</v>
      </c>
      <c r="J2075" s="4">
        <f t="shared" si="143"/>
        <v>89940085</v>
      </c>
      <c r="K2075" s="4">
        <f>VLOOKUP($C2075,rosie!$B$7:$D$380,2,FALSE)</f>
        <v>25.03</v>
      </c>
      <c r="L2075" s="4">
        <f>VLOOKUP(C2075,rosie!$B$7:$F$66,5,FALSE)</f>
        <v>4.87</v>
      </c>
      <c r="M2075" s="4">
        <f>VLOOKUP($C2075,rosie!$B$7:$D$380,3,FALSE)</f>
        <v>1</v>
      </c>
      <c r="N2075" s="4" t="str">
        <f>VLOOKUP($C2075,rosie!$B$7:$E$380,4,FALSE)</f>
        <v>f</v>
      </c>
      <c r="O2075" s="4">
        <f t="shared" si="146"/>
        <v>1.2117694998600304</v>
      </c>
      <c r="P2075" s="4">
        <f>VLOOKUP(A2075,RESULTS!$A:$M,13,FALSE)</f>
        <v>2</v>
      </c>
      <c r="Q2075" s="4">
        <v>2</v>
      </c>
      <c r="R2075" s="4" t="str">
        <f>IF(VLOOKUP(C2075,rosie!B:J,8,FALSE)=0,"x_x_x_x",VLOOKUP(C2075,rosie!B:J,8,FALSE))</f>
        <v>9_6_6_2023</v>
      </c>
    </row>
    <row r="2076" spans="1:18" x14ac:dyDescent="0.2">
      <c r="A2076" t="s">
        <v>255</v>
      </c>
      <c r="C2076">
        <f t="shared" si="144"/>
        <v>659</v>
      </c>
      <c r="D2076" t="str">
        <f t="shared" si="145"/>
        <v>659 (1)</v>
      </c>
      <c r="E2076">
        <v>11.766</v>
      </c>
      <c r="F2076">
        <f t="shared" si="147"/>
        <v>11.77</v>
      </c>
      <c r="G2076">
        <f>IFERROR(VLOOKUP(F2076,'rt.comb'!$A:$B,2,FALSE),F2076)</f>
        <v>11.76</v>
      </c>
      <c r="H2076" t="str">
        <f>IFERROR(VLOOKUP(G2076,compounds!$A:$D,4,FALSE),"")</f>
        <v>bocimene</v>
      </c>
      <c r="I2076">
        <v>1190521427</v>
      </c>
      <c r="J2076" s="4">
        <f t="shared" si="143"/>
        <v>89940085</v>
      </c>
      <c r="K2076" s="4">
        <f>VLOOKUP($C2076,rosie!$B$7:$D$380,2,FALSE)</f>
        <v>25.03</v>
      </c>
      <c r="L2076" s="4">
        <f>VLOOKUP(C2076,rosie!$B$7:$F$66,5,FALSE)</f>
        <v>4.87</v>
      </c>
      <c r="M2076" s="4">
        <f>VLOOKUP($C2076,rosie!$B$7:$D$380,3,FALSE)</f>
        <v>1</v>
      </c>
      <c r="N2076" s="4" t="str">
        <f>VLOOKUP($C2076,rosie!$B$7:$E$380,4,FALSE)</f>
        <v>f</v>
      </c>
      <c r="O2076" s="4">
        <f t="shared" si="146"/>
        <v>7.9325776504460697</v>
      </c>
      <c r="P2076" s="4">
        <f>VLOOKUP(A2076,RESULTS!$A:$M,13,FALSE)</f>
        <v>2</v>
      </c>
      <c r="Q2076" s="4">
        <v>2</v>
      </c>
      <c r="R2076" s="4" t="str">
        <f>IF(VLOOKUP(C2076,rosie!B:J,8,FALSE)=0,"x_x_x_x",VLOOKUP(C2076,rosie!B:J,8,FALSE))</f>
        <v>9_6_6_2023</v>
      </c>
    </row>
    <row r="2077" spans="1:18" x14ac:dyDescent="0.2">
      <c r="A2077" t="s">
        <v>255</v>
      </c>
      <c r="C2077">
        <f t="shared" si="144"/>
        <v>659</v>
      </c>
      <c r="D2077" t="str">
        <f t="shared" si="145"/>
        <v>659 (1)</v>
      </c>
      <c r="E2077">
        <v>12.069000000000001</v>
      </c>
      <c r="F2077">
        <f t="shared" si="147"/>
        <v>12.07</v>
      </c>
      <c r="G2077">
        <f>IFERROR(VLOOKUP(F2077,'rt.comb'!$A:$B,2,FALSE),F2077)</f>
        <v>12.07</v>
      </c>
      <c r="H2077" t="str">
        <f>IFERROR(VLOOKUP(G2077,compounds!$A:$D,4,FALSE),"")</f>
        <v/>
      </c>
      <c r="I2077">
        <v>87053078</v>
      </c>
      <c r="J2077" s="4">
        <f t="shared" si="143"/>
        <v>89940085</v>
      </c>
      <c r="K2077" s="4">
        <f>VLOOKUP($C2077,rosie!$B$7:$D$380,2,FALSE)</f>
        <v>25.03</v>
      </c>
      <c r="L2077" s="4">
        <f>VLOOKUP(C2077,rosie!$B$7:$F$66,5,FALSE)</f>
        <v>4.87</v>
      </c>
      <c r="M2077" s="4">
        <f>VLOOKUP($C2077,rosie!$B$7:$D$380,3,FALSE)</f>
        <v>1</v>
      </c>
      <c r="N2077" s="4" t="str">
        <f>VLOOKUP($C2077,rosie!$B$7:$E$380,4,FALSE)</f>
        <v>f</v>
      </c>
      <c r="O2077" s="4">
        <f t="shared" si="146"/>
        <v>0.58004441187209177</v>
      </c>
      <c r="P2077" s="4">
        <f>VLOOKUP(A2077,RESULTS!$A:$M,13,FALSE)</f>
        <v>2</v>
      </c>
      <c r="Q2077" s="4">
        <v>2</v>
      </c>
      <c r="R2077" s="4" t="str">
        <f>IF(VLOOKUP(C2077,rosie!B:J,8,FALSE)=0,"x_x_x_x",VLOOKUP(C2077,rosie!B:J,8,FALSE))</f>
        <v>9_6_6_2023</v>
      </c>
    </row>
    <row r="2078" spans="1:18" x14ac:dyDescent="0.2">
      <c r="A2078" t="s">
        <v>255</v>
      </c>
      <c r="C2078">
        <f t="shared" si="144"/>
        <v>659</v>
      </c>
      <c r="D2078" t="str">
        <f t="shared" si="145"/>
        <v>659 (1)</v>
      </c>
      <c r="E2078">
        <v>12.3</v>
      </c>
      <c r="F2078">
        <f t="shared" si="147"/>
        <v>12.3</v>
      </c>
      <c r="G2078">
        <f>IFERROR(VLOOKUP(F2078,'rt.comb'!$A:$B,2,FALSE),F2078)</f>
        <v>12.29</v>
      </c>
      <c r="H2078" t="str">
        <f>IFERROR(VLOOKUP(G2078,compounds!$A:$D,4,FALSE),"")</f>
        <v>acetophenone</v>
      </c>
      <c r="I2078">
        <v>66212211</v>
      </c>
      <c r="J2078" s="4">
        <f t="shared" si="143"/>
        <v>89940085</v>
      </c>
      <c r="K2078" s="4">
        <f>VLOOKUP($C2078,rosie!$B$7:$D$380,2,FALSE)</f>
        <v>25.03</v>
      </c>
      <c r="L2078" s="4">
        <f>VLOOKUP(C2078,rosie!$B$7:$F$66,5,FALSE)</f>
        <v>4.87</v>
      </c>
      <c r="M2078" s="4">
        <f>VLOOKUP($C2078,rosie!$B$7:$D$380,3,FALSE)</f>
        <v>1</v>
      </c>
      <c r="N2078" s="4" t="str">
        <f>VLOOKUP($C2078,rosie!$B$7:$E$380,4,FALSE)</f>
        <v>f</v>
      </c>
      <c r="O2078" s="4">
        <f t="shared" si="146"/>
        <v>0.44117938010469709</v>
      </c>
      <c r="P2078" s="4">
        <f>VLOOKUP(A2078,RESULTS!$A:$M,13,FALSE)</f>
        <v>2</v>
      </c>
      <c r="Q2078" s="4">
        <v>2</v>
      </c>
      <c r="R2078" s="4" t="str">
        <f>IF(VLOOKUP(C2078,rosie!B:J,8,FALSE)=0,"x_x_x_x",VLOOKUP(C2078,rosie!B:J,8,FALSE))</f>
        <v>9_6_6_2023</v>
      </c>
    </row>
    <row r="2079" spans="1:18" x14ac:dyDescent="0.2">
      <c r="A2079" t="s">
        <v>255</v>
      </c>
      <c r="C2079">
        <f t="shared" si="144"/>
        <v>659</v>
      </c>
      <c r="D2079" t="str">
        <f t="shared" si="145"/>
        <v>659 (1)</v>
      </c>
      <c r="E2079">
        <v>12.881</v>
      </c>
      <c r="F2079">
        <f t="shared" si="147"/>
        <v>12.88</v>
      </c>
      <c r="G2079">
        <f>IFERROR(VLOOKUP(F2079,'rt.comb'!$A:$B,2,FALSE),F2079)</f>
        <v>12.88</v>
      </c>
      <c r="H2079" t="str">
        <f>IFERROR(VLOOKUP(G2079,compounds!$A:$D,4,FALSE),"")</f>
        <v/>
      </c>
      <c r="I2079">
        <v>12749783</v>
      </c>
      <c r="J2079" s="4">
        <f t="shared" si="143"/>
        <v>89940085</v>
      </c>
      <c r="K2079" s="4">
        <f>VLOOKUP($C2079,rosie!$B$7:$D$380,2,FALSE)</f>
        <v>25.03</v>
      </c>
      <c r="L2079" s="4">
        <f>VLOOKUP(C2079,rosie!$B$7:$F$66,5,FALSE)</f>
        <v>4.87</v>
      </c>
      <c r="M2079" s="4">
        <f>VLOOKUP($C2079,rosie!$B$7:$D$380,3,FALSE)</f>
        <v>1</v>
      </c>
      <c r="N2079" s="4" t="str">
        <f>VLOOKUP($C2079,rosie!$B$7:$E$380,4,FALSE)</f>
        <v>f</v>
      </c>
      <c r="O2079" s="4">
        <f t="shared" si="146"/>
        <v>8.4953232575323695E-2</v>
      </c>
      <c r="P2079" s="4">
        <f>VLOOKUP(A2079,RESULTS!$A:$M,13,FALSE)</f>
        <v>2</v>
      </c>
      <c r="Q2079" s="4">
        <v>2</v>
      </c>
      <c r="R2079" s="4" t="str">
        <f>IF(VLOOKUP(C2079,rosie!B:J,8,FALSE)=0,"x_x_x_x",VLOOKUP(C2079,rosie!B:J,8,FALSE))</f>
        <v>9_6_6_2023</v>
      </c>
    </row>
    <row r="2080" spans="1:18" x14ac:dyDescent="0.2">
      <c r="A2080" t="s">
        <v>255</v>
      </c>
      <c r="C2080">
        <f t="shared" si="144"/>
        <v>659</v>
      </c>
      <c r="D2080" t="str">
        <f t="shared" si="145"/>
        <v>659 (1)</v>
      </c>
      <c r="E2080">
        <v>12.996</v>
      </c>
      <c r="F2080">
        <f t="shared" si="147"/>
        <v>13</v>
      </c>
      <c r="G2080">
        <f>IFERROR(VLOOKUP(F2080,'rt.comb'!$A:$B,2,FALSE),F2080)</f>
        <v>13</v>
      </c>
      <c r="H2080" t="str">
        <f>IFERROR(VLOOKUP(G2080,compounds!$A:$D,4,FALSE),"")</f>
        <v/>
      </c>
      <c r="I2080">
        <v>305359400</v>
      </c>
      <c r="J2080" s="4">
        <f t="shared" si="143"/>
        <v>89940085</v>
      </c>
      <c r="K2080" s="4">
        <f>VLOOKUP($C2080,rosie!$B$7:$D$380,2,FALSE)</f>
        <v>25.03</v>
      </c>
      <c r="L2080" s="4">
        <f>VLOOKUP(C2080,rosie!$B$7:$F$66,5,FALSE)</f>
        <v>4.87</v>
      </c>
      <c r="M2080" s="4">
        <f>VLOOKUP($C2080,rosie!$B$7:$D$380,3,FALSE)</f>
        <v>1</v>
      </c>
      <c r="N2080" s="4" t="str">
        <f>VLOOKUP($C2080,rosie!$B$7:$E$380,4,FALSE)</f>
        <v>f</v>
      </c>
      <c r="O2080" s="4">
        <f t="shared" si="146"/>
        <v>2.0346438937244105</v>
      </c>
      <c r="P2080" s="4">
        <f>VLOOKUP(A2080,RESULTS!$A:$M,13,FALSE)</f>
        <v>2</v>
      </c>
      <c r="Q2080" s="4">
        <v>2</v>
      </c>
      <c r="R2080" s="4" t="str">
        <f>IF(VLOOKUP(C2080,rosie!B:J,8,FALSE)=0,"x_x_x_x",VLOOKUP(C2080,rosie!B:J,8,FALSE))</f>
        <v>9_6_6_2023</v>
      </c>
    </row>
    <row r="2081" spans="1:18" x14ac:dyDescent="0.2">
      <c r="A2081" t="s">
        <v>255</v>
      </c>
      <c r="C2081">
        <f t="shared" si="144"/>
        <v>659</v>
      </c>
      <c r="D2081" t="str">
        <f t="shared" si="145"/>
        <v>659 (1)</v>
      </c>
      <c r="E2081">
        <v>13.262</v>
      </c>
      <c r="F2081">
        <f t="shared" si="147"/>
        <v>13.26</v>
      </c>
      <c r="G2081">
        <f>IFERROR(VLOOKUP(F2081,'rt.comb'!$A:$B,2,FALSE),F2081)</f>
        <v>13.26</v>
      </c>
      <c r="H2081" t="str">
        <f>IFERROR(VLOOKUP(G2081,compounds!$A:$D,4,FALSE),"")</f>
        <v/>
      </c>
      <c r="I2081">
        <v>126975132</v>
      </c>
      <c r="J2081" s="4">
        <f t="shared" si="143"/>
        <v>89940085</v>
      </c>
      <c r="K2081" s="4">
        <f>VLOOKUP($C2081,rosie!$B$7:$D$380,2,FALSE)</f>
        <v>25.03</v>
      </c>
      <c r="L2081" s="4">
        <f>VLOOKUP(C2081,rosie!$B$7:$F$66,5,FALSE)</f>
        <v>4.87</v>
      </c>
      <c r="M2081" s="4">
        <f>VLOOKUP($C2081,rosie!$B$7:$D$380,3,FALSE)</f>
        <v>1</v>
      </c>
      <c r="N2081" s="4" t="str">
        <f>VLOOKUP($C2081,rosie!$B$7:$E$380,4,FALSE)</f>
        <v>f</v>
      </c>
      <c r="O2081" s="4">
        <f t="shared" si="146"/>
        <v>0.84604953041776665</v>
      </c>
      <c r="P2081" s="4">
        <f>VLOOKUP(A2081,RESULTS!$A:$M,13,FALSE)</f>
        <v>2</v>
      </c>
      <c r="Q2081" s="4">
        <v>2</v>
      </c>
      <c r="R2081" s="4" t="str">
        <f>IF(VLOOKUP(C2081,rosie!B:J,8,FALSE)=0,"x_x_x_x",VLOOKUP(C2081,rosie!B:J,8,FALSE))</f>
        <v>9_6_6_2023</v>
      </c>
    </row>
    <row r="2082" spans="1:18" x14ac:dyDescent="0.2">
      <c r="A2082" t="s">
        <v>255</v>
      </c>
      <c r="C2082">
        <f t="shared" si="144"/>
        <v>659</v>
      </c>
      <c r="D2082" t="str">
        <f t="shared" si="145"/>
        <v>659 (1)</v>
      </c>
      <c r="E2082">
        <v>13.44</v>
      </c>
      <c r="F2082">
        <f t="shared" si="147"/>
        <v>13.44</v>
      </c>
      <c r="G2082">
        <f>IFERROR(VLOOKUP(F2082,'rt.comb'!$A:$B,2,FALSE),F2082)</f>
        <v>13.44</v>
      </c>
      <c r="H2082" t="str">
        <f>IFERROR(VLOOKUP(G2082,compounds!$A:$D,4,FALSE),"")</f>
        <v/>
      </c>
      <c r="I2082">
        <v>23522140</v>
      </c>
      <c r="J2082" s="4">
        <f t="shared" si="143"/>
        <v>89940085</v>
      </c>
      <c r="K2082" s="4">
        <f>VLOOKUP($C2082,rosie!$B$7:$D$380,2,FALSE)</f>
        <v>25.03</v>
      </c>
      <c r="L2082" s="4">
        <f>VLOOKUP(C2082,rosie!$B$7:$F$66,5,FALSE)</f>
        <v>4.87</v>
      </c>
      <c r="M2082" s="4">
        <f>VLOOKUP($C2082,rosie!$B$7:$D$380,3,FALSE)</f>
        <v>1</v>
      </c>
      <c r="N2082" s="4" t="str">
        <f>VLOOKUP($C2082,rosie!$B$7:$E$380,4,FALSE)</f>
        <v>f</v>
      </c>
      <c r="O2082" s="4">
        <f t="shared" si="146"/>
        <v>0.15673065416794343</v>
      </c>
      <c r="P2082" s="4">
        <f>VLOOKUP(A2082,RESULTS!$A:$M,13,FALSE)</f>
        <v>2</v>
      </c>
      <c r="Q2082" s="4">
        <v>2</v>
      </c>
      <c r="R2082" s="4" t="str">
        <f>IF(VLOOKUP(C2082,rosie!B:J,8,FALSE)=0,"x_x_x_x",VLOOKUP(C2082,rosie!B:J,8,FALSE))</f>
        <v>9_6_6_2023</v>
      </c>
    </row>
    <row r="2083" spans="1:18" x14ac:dyDescent="0.2">
      <c r="A2083" t="s">
        <v>255</v>
      </c>
      <c r="C2083">
        <f t="shared" si="144"/>
        <v>659</v>
      </c>
      <c r="D2083" t="str">
        <f t="shared" si="145"/>
        <v>659 (1)</v>
      </c>
      <c r="E2083">
        <v>13.519</v>
      </c>
      <c r="F2083">
        <f t="shared" si="147"/>
        <v>13.52</v>
      </c>
      <c r="G2083">
        <f>IFERROR(VLOOKUP(F2083,'rt.comb'!$A:$B,2,FALSE),F2083)</f>
        <v>13.51</v>
      </c>
      <c r="H2083" t="str">
        <f>IFERROR(VLOOKUP(G2083,compounds!$A:$D,4,FALSE),"")</f>
        <v>nonanal</v>
      </c>
      <c r="I2083">
        <v>137257830</v>
      </c>
      <c r="J2083" s="4">
        <f t="shared" si="143"/>
        <v>89940085</v>
      </c>
      <c r="K2083" s="4">
        <f>VLOOKUP($C2083,rosie!$B$7:$D$380,2,FALSE)</f>
        <v>25.03</v>
      </c>
      <c r="L2083" s="4">
        <f>VLOOKUP(C2083,rosie!$B$7:$F$66,5,FALSE)</f>
        <v>4.87</v>
      </c>
      <c r="M2083" s="4">
        <f>VLOOKUP($C2083,rosie!$B$7:$D$380,3,FALSE)</f>
        <v>1</v>
      </c>
      <c r="N2083" s="4" t="str">
        <f>VLOOKUP($C2083,rosie!$B$7:$E$380,4,FALSE)</f>
        <v>f</v>
      </c>
      <c r="O2083" s="4">
        <f t="shared" si="146"/>
        <v>0.91456429923350391</v>
      </c>
      <c r="P2083" s="4">
        <f>VLOOKUP(A2083,RESULTS!$A:$M,13,FALSE)</f>
        <v>2</v>
      </c>
      <c r="Q2083" s="4">
        <v>2</v>
      </c>
      <c r="R2083" s="4" t="str">
        <f>IF(VLOOKUP(C2083,rosie!B:J,8,FALSE)=0,"x_x_x_x",VLOOKUP(C2083,rosie!B:J,8,FALSE))</f>
        <v>9_6_6_2023</v>
      </c>
    </row>
    <row r="2084" spans="1:18" x14ac:dyDescent="0.2">
      <c r="A2084" t="s">
        <v>255</v>
      </c>
      <c r="C2084">
        <f t="shared" si="144"/>
        <v>659</v>
      </c>
      <c r="D2084" t="str">
        <f t="shared" si="145"/>
        <v>659 (1)</v>
      </c>
      <c r="E2084">
        <v>13.776999999999999</v>
      </c>
      <c r="F2084">
        <f t="shared" si="147"/>
        <v>13.78</v>
      </c>
      <c r="G2084">
        <f>IFERROR(VLOOKUP(F2084,'rt.comb'!$A:$B,2,FALSE),F2084)</f>
        <v>13.78</v>
      </c>
      <c r="H2084" t="str">
        <f>IFERROR(VLOOKUP(G2084,compounds!$A:$D,4,FALSE),"")</f>
        <v/>
      </c>
      <c r="I2084">
        <v>146096446</v>
      </c>
      <c r="J2084" s="4">
        <f t="shared" si="143"/>
        <v>89940085</v>
      </c>
      <c r="K2084" s="4">
        <f>VLOOKUP($C2084,rosie!$B$7:$D$380,2,FALSE)</f>
        <v>25.03</v>
      </c>
      <c r="L2084" s="4">
        <f>VLOOKUP(C2084,rosie!$B$7:$F$66,5,FALSE)</f>
        <v>4.87</v>
      </c>
      <c r="M2084" s="4">
        <f>VLOOKUP($C2084,rosie!$B$7:$D$380,3,FALSE)</f>
        <v>1</v>
      </c>
      <c r="N2084" s="4" t="str">
        <f>VLOOKUP($C2084,rosie!$B$7:$E$380,4,FALSE)</f>
        <v>f</v>
      </c>
      <c r="O2084" s="4">
        <f t="shared" si="146"/>
        <v>0.97345698789275215</v>
      </c>
      <c r="P2084" s="4">
        <f>VLOOKUP(A2084,RESULTS!$A:$M,13,FALSE)</f>
        <v>2</v>
      </c>
      <c r="Q2084" s="4">
        <v>2</v>
      </c>
      <c r="R2084" s="4" t="str">
        <f>IF(VLOOKUP(C2084,rosie!B:J,8,FALSE)=0,"x_x_x_x",VLOOKUP(C2084,rosie!B:J,8,FALSE))</f>
        <v>9_6_6_2023</v>
      </c>
    </row>
    <row r="2085" spans="1:18" x14ac:dyDescent="0.2">
      <c r="A2085" t="s">
        <v>255</v>
      </c>
      <c r="C2085">
        <f t="shared" si="144"/>
        <v>659</v>
      </c>
      <c r="D2085" t="str">
        <f t="shared" si="145"/>
        <v>659 (1)</v>
      </c>
      <c r="E2085">
        <v>13.906000000000001</v>
      </c>
      <c r="F2085">
        <f t="shared" si="147"/>
        <v>13.91</v>
      </c>
      <c r="G2085">
        <f>IFERROR(VLOOKUP(F2085,'rt.comb'!$A:$B,2,FALSE),F2085)</f>
        <v>13.89</v>
      </c>
      <c r="H2085" t="str">
        <f>IFERROR(VLOOKUP(G2085,compounds!$A:$D,4,FALSE),"")</f>
        <v>edimethylnonatriene</v>
      </c>
      <c r="I2085">
        <v>1508670312</v>
      </c>
      <c r="J2085" s="4">
        <f t="shared" si="143"/>
        <v>89940085</v>
      </c>
      <c r="K2085" s="4">
        <f>VLOOKUP($C2085,rosie!$B$7:$D$380,2,FALSE)</f>
        <v>25.03</v>
      </c>
      <c r="L2085" s="4">
        <f>VLOOKUP(C2085,rosie!$B$7:$F$66,5,FALSE)</f>
        <v>4.87</v>
      </c>
      <c r="M2085" s="4">
        <f>VLOOKUP($C2085,rosie!$B$7:$D$380,3,FALSE)</f>
        <v>1</v>
      </c>
      <c r="N2085" s="4" t="str">
        <f>VLOOKUP($C2085,rosie!$B$7:$E$380,4,FALSE)</f>
        <v>f</v>
      </c>
      <c r="O2085" s="4">
        <f t="shared" si="146"/>
        <v>10.052439315619893</v>
      </c>
      <c r="P2085" s="4">
        <f>VLOOKUP(A2085,RESULTS!$A:$M,13,FALSE)</f>
        <v>2</v>
      </c>
      <c r="Q2085" s="4">
        <v>2</v>
      </c>
      <c r="R2085" s="4" t="str">
        <f>IF(VLOOKUP(C2085,rosie!B:J,8,FALSE)=0,"x_x_x_x",VLOOKUP(C2085,rosie!B:J,8,FALSE))</f>
        <v>9_6_6_2023</v>
      </c>
    </row>
    <row r="2086" spans="1:18" x14ac:dyDescent="0.2">
      <c r="A2086" t="s">
        <v>255</v>
      </c>
      <c r="C2086">
        <f t="shared" si="144"/>
        <v>659</v>
      </c>
      <c r="D2086" t="str">
        <f t="shared" si="145"/>
        <v>659 (1)</v>
      </c>
      <c r="E2086">
        <v>14.177</v>
      </c>
      <c r="F2086">
        <f t="shared" si="147"/>
        <v>14.18</v>
      </c>
      <c r="G2086">
        <f>IFERROR(VLOOKUP(F2086,'rt.comb'!$A:$B,2,FALSE),F2086)</f>
        <v>14.18</v>
      </c>
      <c r="H2086" t="str">
        <f>IFERROR(VLOOKUP(G2086,compounds!$A:$D,4,FALSE),"")</f>
        <v/>
      </c>
      <c r="I2086">
        <v>29361300</v>
      </c>
      <c r="J2086" s="4">
        <f t="shared" si="143"/>
        <v>89940085</v>
      </c>
      <c r="K2086" s="4">
        <f>VLOOKUP($C2086,rosie!$B$7:$D$380,2,FALSE)</f>
        <v>25.03</v>
      </c>
      <c r="L2086" s="4">
        <f>VLOOKUP(C2086,rosie!$B$7:$F$66,5,FALSE)</f>
        <v>4.87</v>
      </c>
      <c r="M2086" s="4">
        <f>VLOOKUP($C2086,rosie!$B$7:$D$380,3,FALSE)</f>
        <v>1</v>
      </c>
      <c r="N2086" s="4" t="str">
        <f>VLOOKUP($C2086,rosie!$B$7:$E$380,4,FALSE)</f>
        <v>f</v>
      </c>
      <c r="O2086" s="4">
        <f t="shared" si="146"/>
        <v>0.19563763144940202</v>
      </c>
      <c r="P2086" s="4">
        <f>VLOOKUP(A2086,RESULTS!$A:$M,13,FALSE)</f>
        <v>2</v>
      </c>
      <c r="Q2086" s="4">
        <v>2</v>
      </c>
      <c r="R2086" s="4" t="str">
        <f>IF(VLOOKUP(C2086,rosie!B:J,8,FALSE)=0,"x_x_x_x",VLOOKUP(C2086,rosie!B:J,8,FALSE))</f>
        <v>9_6_6_2023</v>
      </c>
    </row>
    <row r="2087" spans="1:18" x14ac:dyDescent="0.2">
      <c r="A2087" t="s">
        <v>255</v>
      </c>
      <c r="C2087">
        <f t="shared" si="144"/>
        <v>659</v>
      </c>
      <c r="D2087" t="str">
        <f t="shared" si="145"/>
        <v>659 (1)</v>
      </c>
      <c r="E2087">
        <v>14.292</v>
      </c>
      <c r="F2087">
        <f t="shared" si="147"/>
        <v>14.29</v>
      </c>
      <c r="G2087">
        <f>IFERROR(VLOOKUP(F2087,'rt.comb'!$A:$B,2,FALSE),F2087)</f>
        <v>14.29</v>
      </c>
      <c r="H2087" t="str">
        <f>IFERROR(VLOOKUP(G2087,compounds!$A:$D,4,FALSE),"")</f>
        <v/>
      </c>
      <c r="I2087">
        <v>47214524</v>
      </c>
      <c r="J2087" s="4">
        <f t="shared" si="143"/>
        <v>89940085</v>
      </c>
      <c r="K2087" s="4">
        <f>VLOOKUP($C2087,rosie!$B$7:$D$380,2,FALSE)</f>
        <v>25.03</v>
      </c>
      <c r="L2087" s="4">
        <f>VLOOKUP(C2087,rosie!$B$7:$F$66,5,FALSE)</f>
        <v>4.87</v>
      </c>
      <c r="M2087" s="4">
        <f>VLOOKUP($C2087,rosie!$B$7:$D$380,3,FALSE)</f>
        <v>1</v>
      </c>
      <c r="N2087" s="4" t="str">
        <f>VLOOKUP($C2087,rosie!$B$7:$E$380,4,FALSE)</f>
        <v>f</v>
      </c>
      <c r="O2087" s="4">
        <f t="shared" si="146"/>
        <v>0.31459566318149901</v>
      </c>
      <c r="P2087" s="4">
        <f>VLOOKUP(A2087,RESULTS!$A:$M,13,FALSE)</f>
        <v>2</v>
      </c>
      <c r="Q2087" s="4">
        <v>2</v>
      </c>
      <c r="R2087" s="4" t="str">
        <f>IF(VLOOKUP(C2087,rosie!B:J,8,FALSE)=0,"x_x_x_x",VLOOKUP(C2087,rosie!B:J,8,FALSE))</f>
        <v>9_6_6_2023</v>
      </c>
    </row>
    <row r="2088" spans="1:18" x14ac:dyDescent="0.2">
      <c r="A2088" t="s">
        <v>255</v>
      </c>
      <c r="C2088">
        <f t="shared" si="144"/>
        <v>659</v>
      </c>
      <c r="D2088" t="str">
        <f t="shared" si="145"/>
        <v>659 (1)</v>
      </c>
      <c r="E2088">
        <v>14.387</v>
      </c>
      <c r="F2088">
        <f t="shared" si="147"/>
        <v>14.39</v>
      </c>
      <c r="G2088">
        <f>IFERROR(VLOOKUP(F2088,'rt.comb'!$A:$B,2,FALSE),F2088)</f>
        <v>14.39</v>
      </c>
      <c r="H2088" t="str">
        <f>IFERROR(VLOOKUP(G2088,compounds!$A:$D,4,FALSE),"")</f>
        <v/>
      </c>
      <c r="I2088">
        <v>394054126</v>
      </c>
      <c r="J2088" s="4">
        <f t="shared" si="143"/>
        <v>89940085</v>
      </c>
      <c r="K2088" s="4">
        <f>VLOOKUP($C2088,rosie!$B$7:$D$380,2,FALSE)</f>
        <v>25.03</v>
      </c>
      <c r="L2088" s="4">
        <f>VLOOKUP(C2088,rosie!$B$7:$F$66,5,FALSE)</f>
        <v>4.87</v>
      </c>
      <c r="M2088" s="4">
        <f>VLOOKUP($C2088,rosie!$B$7:$D$380,3,FALSE)</f>
        <v>1</v>
      </c>
      <c r="N2088" s="4" t="str">
        <f>VLOOKUP($C2088,rosie!$B$7:$E$380,4,FALSE)</f>
        <v>f</v>
      </c>
      <c r="O2088" s="4">
        <f t="shared" si="146"/>
        <v>2.6256267901456756</v>
      </c>
      <c r="P2088" s="4">
        <f>VLOOKUP(A2088,RESULTS!$A:$M,13,FALSE)</f>
        <v>2</v>
      </c>
      <c r="Q2088" s="4">
        <v>2</v>
      </c>
      <c r="R2088" s="4" t="str">
        <f>IF(VLOOKUP(C2088,rosie!B:J,8,FALSE)=0,"x_x_x_x",VLOOKUP(C2088,rosie!B:J,8,FALSE))</f>
        <v>9_6_6_2023</v>
      </c>
    </row>
    <row r="2089" spans="1:18" x14ac:dyDescent="0.2">
      <c r="A2089" t="s">
        <v>255</v>
      </c>
      <c r="C2089">
        <f t="shared" si="144"/>
        <v>659</v>
      </c>
      <c r="D2089" t="str">
        <f t="shared" si="145"/>
        <v>659 (1)</v>
      </c>
      <c r="E2089">
        <v>14.535</v>
      </c>
      <c r="F2089">
        <f t="shared" si="147"/>
        <v>14.54</v>
      </c>
      <c r="G2089">
        <f>IFERROR(VLOOKUP(F2089,'rt.comb'!$A:$B,2,FALSE),F2089)</f>
        <v>14.54</v>
      </c>
      <c r="H2089" t="str">
        <f>IFERROR(VLOOKUP(G2089,compounds!$A:$D,4,FALSE),"")</f>
        <v/>
      </c>
      <c r="I2089">
        <v>54084495</v>
      </c>
      <c r="J2089" s="4">
        <f t="shared" si="143"/>
        <v>89940085</v>
      </c>
      <c r="K2089" s="4">
        <f>VLOOKUP($C2089,rosie!$B$7:$D$380,2,FALSE)</f>
        <v>25.03</v>
      </c>
      <c r="L2089" s="4">
        <f>VLOOKUP(C2089,rosie!$B$7:$F$66,5,FALSE)</f>
        <v>4.87</v>
      </c>
      <c r="M2089" s="4">
        <f>VLOOKUP($C2089,rosie!$B$7:$D$380,3,FALSE)</f>
        <v>1</v>
      </c>
      <c r="N2089" s="4" t="str">
        <f>VLOOKUP($C2089,rosie!$B$7:$E$380,4,FALSE)</f>
        <v>f</v>
      </c>
      <c r="O2089" s="4">
        <f t="shared" si="146"/>
        <v>0.36037104964483951</v>
      </c>
      <c r="P2089" s="4">
        <f>VLOOKUP(A2089,RESULTS!$A:$M,13,FALSE)</f>
        <v>2</v>
      </c>
      <c r="Q2089" s="4">
        <v>2</v>
      </c>
      <c r="R2089" s="4" t="str">
        <f>IF(VLOOKUP(C2089,rosie!B:J,8,FALSE)=0,"x_x_x_x",VLOOKUP(C2089,rosie!B:J,8,FALSE))</f>
        <v>9_6_6_2023</v>
      </c>
    </row>
    <row r="2090" spans="1:18" x14ac:dyDescent="0.2">
      <c r="A2090" t="s">
        <v>255</v>
      </c>
      <c r="C2090">
        <f t="shared" si="144"/>
        <v>659</v>
      </c>
      <c r="D2090" t="str">
        <f t="shared" si="145"/>
        <v>659 (1)</v>
      </c>
      <c r="E2090">
        <v>14.632</v>
      </c>
      <c r="F2090">
        <f t="shared" si="147"/>
        <v>14.63</v>
      </c>
      <c r="G2090">
        <f>IFERROR(VLOOKUP(F2090,'rt.comb'!$A:$B,2,FALSE),F2090)</f>
        <v>14.63</v>
      </c>
      <c r="H2090" t="str">
        <f>IFERROR(VLOOKUP(G2090,compounds!$A:$D,4,FALSE),"")</f>
        <v/>
      </c>
      <c r="I2090">
        <v>39116617</v>
      </c>
      <c r="J2090" s="4">
        <f t="shared" si="143"/>
        <v>89940085</v>
      </c>
      <c r="K2090" s="4">
        <f>VLOOKUP($C2090,rosie!$B$7:$D$380,2,FALSE)</f>
        <v>25.03</v>
      </c>
      <c r="L2090" s="4">
        <f>VLOOKUP(C2090,rosie!$B$7:$F$66,5,FALSE)</f>
        <v>4.87</v>
      </c>
      <c r="M2090" s="4">
        <f>VLOOKUP($C2090,rosie!$B$7:$D$380,3,FALSE)</f>
        <v>1</v>
      </c>
      <c r="N2090" s="4" t="str">
        <f>VLOOKUP($C2090,rosie!$B$7:$E$380,4,FALSE)</f>
        <v>f</v>
      </c>
      <c r="O2090" s="4">
        <f t="shared" si="146"/>
        <v>0.26063840157600016</v>
      </c>
      <c r="P2090" s="4">
        <f>VLOOKUP(A2090,RESULTS!$A:$M,13,FALSE)</f>
        <v>2</v>
      </c>
      <c r="Q2090" s="4">
        <v>2</v>
      </c>
      <c r="R2090" s="4" t="str">
        <f>IF(VLOOKUP(C2090,rosie!B:J,8,FALSE)=0,"x_x_x_x",VLOOKUP(C2090,rosie!B:J,8,FALSE))</f>
        <v>9_6_6_2023</v>
      </c>
    </row>
    <row r="2091" spans="1:18" x14ac:dyDescent="0.2">
      <c r="A2091" t="s">
        <v>255</v>
      </c>
      <c r="C2091">
        <f t="shared" si="144"/>
        <v>659</v>
      </c>
      <c r="D2091" t="str">
        <f t="shared" si="145"/>
        <v>659 (1)</v>
      </c>
      <c r="E2091">
        <v>14.957000000000001</v>
      </c>
      <c r="F2091">
        <f t="shared" si="147"/>
        <v>14.96</v>
      </c>
      <c r="G2091">
        <f>IFERROR(VLOOKUP(F2091,'rt.comb'!$A:$B,2,FALSE),F2091)</f>
        <v>14.95</v>
      </c>
      <c r="H2091" t="str">
        <f>IFERROR(VLOOKUP(G2091,compounds!$A:$D,4,FALSE),"")</f>
        <v>benzene</v>
      </c>
      <c r="I2091">
        <v>598090881</v>
      </c>
      <c r="J2091" s="4">
        <f t="shared" si="143"/>
        <v>89940085</v>
      </c>
      <c r="K2091" s="4">
        <f>VLOOKUP($C2091,rosie!$B$7:$D$380,2,FALSE)</f>
        <v>25.03</v>
      </c>
      <c r="L2091" s="4">
        <f>VLOOKUP(C2091,rosie!$B$7:$F$66,5,FALSE)</f>
        <v>4.87</v>
      </c>
      <c r="M2091" s="4">
        <f>VLOOKUP($C2091,rosie!$B$7:$D$380,3,FALSE)</f>
        <v>1</v>
      </c>
      <c r="N2091" s="4" t="str">
        <f>VLOOKUP($C2091,rosie!$B$7:$E$380,4,FALSE)</f>
        <v>f</v>
      </c>
      <c r="O2091" s="4">
        <f t="shared" si="146"/>
        <v>3.9851465483587636</v>
      </c>
      <c r="P2091" s="4">
        <f>VLOOKUP(A2091,RESULTS!$A:$M,13,FALSE)</f>
        <v>2</v>
      </c>
      <c r="Q2091" s="4">
        <v>2</v>
      </c>
      <c r="R2091" s="4" t="str">
        <f>IF(VLOOKUP(C2091,rosie!B:J,8,FALSE)=0,"x_x_x_x",VLOOKUP(C2091,rosie!B:J,8,FALSE))</f>
        <v>9_6_6_2023</v>
      </c>
    </row>
    <row r="2092" spans="1:18" x14ac:dyDescent="0.2">
      <c r="A2092" t="s">
        <v>255</v>
      </c>
      <c r="C2092">
        <f t="shared" si="144"/>
        <v>659</v>
      </c>
      <c r="D2092" t="str">
        <f t="shared" si="145"/>
        <v>659 (1)</v>
      </c>
      <c r="E2092">
        <v>15.164</v>
      </c>
      <c r="F2092">
        <f t="shared" si="147"/>
        <v>15.16</v>
      </c>
      <c r="G2092">
        <f>IFERROR(VLOOKUP(F2092,'rt.comb'!$A:$B,2,FALSE),F2092)</f>
        <v>15.16</v>
      </c>
      <c r="H2092" t="str">
        <f>IFERROR(VLOOKUP(G2092,compounds!$A:$D,4,FALSE),"")</f>
        <v/>
      </c>
      <c r="I2092">
        <v>39839791</v>
      </c>
      <c r="J2092" s="4">
        <f t="shared" si="143"/>
        <v>89940085</v>
      </c>
      <c r="K2092" s="4">
        <f>VLOOKUP($C2092,rosie!$B$7:$D$380,2,FALSE)</f>
        <v>25.03</v>
      </c>
      <c r="L2092" s="4">
        <f>VLOOKUP(C2092,rosie!$B$7:$F$66,5,FALSE)</f>
        <v>4.87</v>
      </c>
      <c r="M2092" s="4">
        <f>VLOOKUP($C2092,rosie!$B$7:$D$380,3,FALSE)</f>
        <v>1</v>
      </c>
      <c r="N2092" s="4" t="str">
        <f>VLOOKUP($C2092,rosie!$B$7:$E$380,4,FALSE)</f>
        <v>f</v>
      </c>
      <c r="O2092" s="4">
        <f t="shared" si="146"/>
        <v>0.26545699096018238</v>
      </c>
      <c r="P2092" s="4">
        <f>VLOOKUP(A2092,RESULTS!$A:$M,13,FALSE)</f>
        <v>2</v>
      </c>
      <c r="Q2092" s="4">
        <v>2</v>
      </c>
      <c r="R2092" s="4" t="str">
        <f>IF(VLOOKUP(C2092,rosie!B:J,8,FALSE)=0,"x_x_x_x",VLOOKUP(C2092,rosie!B:J,8,FALSE))</f>
        <v>9_6_6_2023</v>
      </c>
    </row>
    <row r="2093" spans="1:18" x14ac:dyDescent="0.2">
      <c r="A2093" t="s">
        <v>255</v>
      </c>
      <c r="C2093">
        <f t="shared" si="144"/>
        <v>659</v>
      </c>
      <c r="D2093" t="str">
        <f t="shared" si="145"/>
        <v>659 (1)</v>
      </c>
      <c r="E2093">
        <v>15.462</v>
      </c>
      <c r="F2093">
        <f t="shared" si="147"/>
        <v>15.46</v>
      </c>
      <c r="G2093">
        <f>IFERROR(VLOOKUP(F2093,'rt.comb'!$A:$B,2,FALSE),F2093)</f>
        <v>15.46</v>
      </c>
      <c r="H2093" t="str">
        <f>IFERROR(VLOOKUP(G2093,compounds!$A:$D,4,FALSE),"")</f>
        <v/>
      </c>
      <c r="I2093">
        <v>26430834</v>
      </c>
      <c r="J2093" s="4">
        <f t="shared" si="143"/>
        <v>89940085</v>
      </c>
      <c r="K2093" s="4">
        <f>VLOOKUP($C2093,rosie!$B$7:$D$380,2,FALSE)</f>
        <v>25.03</v>
      </c>
      <c r="L2093" s="4">
        <f>VLOOKUP(C2093,rosie!$B$7:$F$66,5,FALSE)</f>
        <v>4.87</v>
      </c>
      <c r="M2093" s="4">
        <f>VLOOKUP($C2093,rosie!$B$7:$D$380,3,FALSE)</f>
        <v>1</v>
      </c>
      <c r="N2093" s="4" t="str">
        <f>VLOOKUP($C2093,rosie!$B$7:$E$380,4,FALSE)</f>
        <v>f</v>
      </c>
      <c r="O2093" s="4">
        <f t="shared" si="146"/>
        <v>0.17611160817103888</v>
      </c>
      <c r="P2093" s="4">
        <f>VLOOKUP(A2093,RESULTS!$A:$M,13,FALSE)</f>
        <v>2</v>
      </c>
      <c r="Q2093" s="4">
        <v>2</v>
      </c>
      <c r="R2093" s="4" t="str">
        <f>IF(VLOOKUP(C2093,rosie!B:J,8,FALSE)=0,"x_x_x_x",VLOOKUP(C2093,rosie!B:J,8,FALSE))</f>
        <v>9_6_6_2023</v>
      </c>
    </row>
    <row r="2094" spans="1:18" x14ac:dyDescent="0.2">
      <c r="A2094" t="s">
        <v>255</v>
      </c>
      <c r="C2094">
        <f t="shared" si="144"/>
        <v>659</v>
      </c>
      <c r="D2094" t="str">
        <f t="shared" si="145"/>
        <v>659 (1)</v>
      </c>
      <c r="E2094">
        <v>15.702</v>
      </c>
      <c r="F2094">
        <f t="shared" si="147"/>
        <v>15.7</v>
      </c>
      <c r="G2094">
        <f>IFERROR(VLOOKUP(F2094,'rt.comb'!$A:$B,2,FALSE),F2094)</f>
        <v>15.71</v>
      </c>
      <c r="H2094" t="str">
        <f>IFERROR(VLOOKUP(G2094,compounds!$A:$D,4,FALSE),"")</f>
        <v/>
      </c>
      <c r="I2094">
        <v>117356726</v>
      </c>
      <c r="J2094" s="4">
        <f t="shared" si="143"/>
        <v>89940085</v>
      </c>
      <c r="K2094" s="4">
        <f>VLOOKUP($C2094,rosie!$B$7:$D$380,2,FALSE)</f>
        <v>25.03</v>
      </c>
      <c r="L2094" s="4">
        <f>VLOOKUP(C2094,rosie!$B$7:$F$66,5,FALSE)</f>
        <v>4.87</v>
      </c>
      <c r="M2094" s="4">
        <f>VLOOKUP($C2094,rosie!$B$7:$D$380,3,FALSE)</f>
        <v>1</v>
      </c>
      <c r="N2094" s="4" t="str">
        <f>VLOOKUP($C2094,rosie!$B$7:$E$380,4,FALSE)</f>
        <v>f</v>
      </c>
      <c r="O2094" s="4">
        <f t="shared" si="146"/>
        <v>0.78196101362325432</v>
      </c>
      <c r="P2094" s="4">
        <f>VLOOKUP(A2094,RESULTS!$A:$M,13,FALSE)</f>
        <v>2</v>
      </c>
      <c r="Q2094" s="4">
        <v>2</v>
      </c>
      <c r="R2094" s="4" t="str">
        <f>IF(VLOOKUP(C2094,rosie!B:J,8,FALSE)=0,"x_x_x_x",VLOOKUP(C2094,rosie!B:J,8,FALSE))</f>
        <v>9_6_6_2023</v>
      </c>
    </row>
    <row r="2095" spans="1:18" x14ac:dyDescent="0.2">
      <c r="A2095" t="s">
        <v>255</v>
      </c>
      <c r="C2095">
        <f t="shared" si="144"/>
        <v>659</v>
      </c>
      <c r="D2095" t="str">
        <f t="shared" si="145"/>
        <v>659 (1)</v>
      </c>
      <c r="E2095">
        <v>16.015999999999998</v>
      </c>
      <c r="F2095">
        <f t="shared" si="147"/>
        <v>16.02</v>
      </c>
      <c r="G2095">
        <f>IFERROR(VLOOKUP(F2095,'rt.comb'!$A:$B,2,FALSE),F2095)</f>
        <v>16.02</v>
      </c>
      <c r="H2095" t="str">
        <f>IFERROR(VLOOKUP(G2095,compounds!$A:$D,4,FALSE),"")</f>
        <v/>
      </c>
      <c r="I2095">
        <v>104418935</v>
      </c>
      <c r="J2095" s="4">
        <f t="shared" si="143"/>
        <v>89940085</v>
      </c>
      <c r="K2095" s="4">
        <f>VLOOKUP($C2095,rosie!$B$7:$D$380,2,FALSE)</f>
        <v>25.03</v>
      </c>
      <c r="L2095" s="4">
        <f>VLOOKUP(C2095,rosie!$B$7:$F$66,5,FALSE)</f>
        <v>4.87</v>
      </c>
      <c r="M2095" s="4">
        <f>VLOOKUP($C2095,rosie!$B$7:$D$380,3,FALSE)</f>
        <v>1</v>
      </c>
      <c r="N2095" s="4" t="str">
        <f>VLOOKUP($C2095,rosie!$B$7:$E$380,4,FALSE)</f>
        <v>f</v>
      </c>
      <c r="O2095" s="4">
        <f t="shared" si="146"/>
        <v>0.69575506268009468</v>
      </c>
      <c r="P2095" s="4">
        <f>VLOOKUP(A2095,RESULTS!$A:$M,13,FALSE)</f>
        <v>2</v>
      </c>
      <c r="Q2095" s="4">
        <v>2</v>
      </c>
      <c r="R2095" s="4" t="str">
        <f>IF(VLOOKUP(C2095,rosie!B:J,8,FALSE)=0,"x_x_x_x",VLOOKUP(C2095,rosie!B:J,8,FALSE))</f>
        <v>9_6_6_2023</v>
      </c>
    </row>
    <row r="2096" spans="1:18" x14ac:dyDescent="0.2">
      <c r="A2096" t="s">
        <v>255</v>
      </c>
      <c r="C2096">
        <f t="shared" si="144"/>
        <v>659</v>
      </c>
      <c r="D2096" t="str">
        <f t="shared" si="145"/>
        <v>659 (1)</v>
      </c>
      <c r="E2096">
        <v>16.108000000000001</v>
      </c>
      <c r="F2096">
        <f t="shared" si="147"/>
        <v>16.11</v>
      </c>
      <c r="G2096">
        <f>IFERROR(VLOOKUP(F2096,'rt.comb'!$A:$B,2,FALSE),F2096)</f>
        <v>16.11</v>
      </c>
      <c r="H2096" t="str">
        <f>IFERROR(VLOOKUP(G2096,compounds!$A:$D,4,FALSE),"")</f>
        <v/>
      </c>
      <c r="I2096">
        <v>37228415</v>
      </c>
      <c r="J2096" s="4">
        <f t="shared" si="143"/>
        <v>89940085</v>
      </c>
      <c r="K2096" s="4">
        <f>VLOOKUP($C2096,rosie!$B$7:$D$380,2,FALSE)</f>
        <v>25.03</v>
      </c>
      <c r="L2096" s="4">
        <f>VLOOKUP(C2096,rosie!$B$7:$F$66,5,FALSE)</f>
        <v>4.87</v>
      </c>
      <c r="M2096" s="4">
        <f>VLOOKUP($C2096,rosie!$B$7:$D$380,3,FALSE)</f>
        <v>1</v>
      </c>
      <c r="N2096" s="4" t="str">
        <f>VLOOKUP($C2096,rosie!$B$7:$E$380,4,FALSE)</f>
        <v>f</v>
      </c>
      <c r="O2096" s="4">
        <f t="shared" si="146"/>
        <v>0.24805710010167772</v>
      </c>
      <c r="P2096" s="4">
        <f>VLOOKUP(A2096,RESULTS!$A:$M,13,FALSE)</f>
        <v>2</v>
      </c>
      <c r="Q2096" s="4">
        <v>2</v>
      </c>
      <c r="R2096" s="4" t="str">
        <f>IF(VLOOKUP(C2096,rosie!B:J,8,FALSE)=0,"x_x_x_x",VLOOKUP(C2096,rosie!B:J,8,FALSE))</f>
        <v>9_6_6_2023</v>
      </c>
    </row>
    <row r="2097" spans="1:18" x14ac:dyDescent="0.2">
      <c r="A2097" t="s">
        <v>255</v>
      </c>
      <c r="C2097">
        <f t="shared" si="144"/>
        <v>659</v>
      </c>
      <c r="D2097" t="str">
        <f t="shared" si="145"/>
        <v>659 (1)</v>
      </c>
      <c r="E2097">
        <v>16.263000000000002</v>
      </c>
      <c r="F2097">
        <f t="shared" si="147"/>
        <v>16.260000000000002</v>
      </c>
      <c r="G2097">
        <f>IFERROR(VLOOKUP(F2097,'rt.comb'!$A:$B,2,FALSE),F2097)</f>
        <v>16.260000000000002</v>
      </c>
      <c r="H2097" t="str">
        <f>IFERROR(VLOOKUP(G2097,compounds!$A:$D,4,FALSE),"")</f>
        <v/>
      </c>
      <c r="I2097">
        <v>156074718</v>
      </c>
      <c r="J2097" s="4">
        <f t="shared" si="143"/>
        <v>89940085</v>
      </c>
      <c r="K2097" s="4">
        <f>VLOOKUP($C2097,rosie!$B$7:$D$380,2,FALSE)</f>
        <v>25.03</v>
      </c>
      <c r="L2097" s="4">
        <f>VLOOKUP(C2097,rosie!$B$7:$F$66,5,FALSE)</f>
        <v>4.87</v>
      </c>
      <c r="M2097" s="4">
        <f>VLOOKUP($C2097,rosie!$B$7:$D$380,3,FALSE)</f>
        <v>1</v>
      </c>
      <c r="N2097" s="4" t="str">
        <f>VLOOKUP($C2097,rosie!$B$7:$E$380,4,FALSE)</f>
        <v>f</v>
      </c>
      <c r="O2097" s="4">
        <f t="shared" si="146"/>
        <v>1.0399433321635401</v>
      </c>
      <c r="P2097" s="4">
        <f>VLOOKUP(A2097,RESULTS!$A:$M,13,FALSE)</f>
        <v>2</v>
      </c>
      <c r="Q2097" s="4">
        <v>2</v>
      </c>
      <c r="R2097" s="4" t="str">
        <f>IF(VLOOKUP(C2097,rosie!B:J,8,FALSE)=0,"x_x_x_x",VLOOKUP(C2097,rosie!B:J,8,FALSE))</f>
        <v>9_6_6_2023</v>
      </c>
    </row>
    <row r="2098" spans="1:18" x14ac:dyDescent="0.2">
      <c r="A2098" t="s">
        <v>255</v>
      </c>
      <c r="C2098">
        <f t="shared" si="144"/>
        <v>659</v>
      </c>
      <c r="D2098" t="str">
        <f t="shared" si="145"/>
        <v>659 (1)</v>
      </c>
      <c r="E2098">
        <v>16.364999999999998</v>
      </c>
      <c r="F2098">
        <f t="shared" si="147"/>
        <v>16.37</v>
      </c>
      <c r="G2098">
        <f>IFERROR(VLOOKUP(F2098,'rt.comb'!$A:$B,2,FALSE),F2098)</f>
        <v>16.36</v>
      </c>
      <c r="H2098" t="str">
        <f>IFERROR(VLOOKUP(G2098,compounds!$A:$D,4,FALSE),"")</f>
        <v>dodecane</v>
      </c>
      <c r="I2098">
        <v>660014550</v>
      </c>
      <c r="J2098" s="4">
        <f t="shared" si="143"/>
        <v>89940085</v>
      </c>
      <c r="K2098" s="4">
        <f>VLOOKUP($C2098,rosie!$B$7:$D$380,2,FALSE)</f>
        <v>25.03</v>
      </c>
      <c r="L2098" s="4">
        <f>VLOOKUP(C2098,rosie!$B$7:$F$66,5,FALSE)</f>
        <v>4.87</v>
      </c>
      <c r="M2098" s="4">
        <f>VLOOKUP($C2098,rosie!$B$7:$D$380,3,FALSE)</f>
        <v>1</v>
      </c>
      <c r="N2098" s="4" t="str">
        <f>VLOOKUP($C2098,rosie!$B$7:$E$380,4,FALSE)</f>
        <v>f</v>
      </c>
      <c r="O2098" s="4">
        <f t="shared" si="146"/>
        <v>4.3977508926424553</v>
      </c>
      <c r="P2098" s="4">
        <f>VLOOKUP(A2098,RESULTS!$A:$M,13,FALSE)</f>
        <v>2</v>
      </c>
      <c r="Q2098" s="4">
        <v>2</v>
      </c>
      <c r="R2098" s="4" t="str">
        <f>IF(VLOOKUP(C2098,rosie!B:J,8,FALSE)=0,"x_x_x_x",VLOOKUP(C2098,rosie!B:J,8,FALSE))</f>
        <v>9_6_6_2023</v>
      </c>
    </row>
    <row r="2099" spans="1:18" x14ac:dyDescent="0.2">
      <c r="A2099" t="s">
        <v>255</v>
      </c>
      <c r="C2099">
        <f t="shared" si="144"/>
        <v>659</v>
      </c>
      <c r="D2099" t="str">
        <f t="shared" si="145"/>
        <v>659 (1)</v>
      </c>
      <c r="E2099">
        <v>16.553000000000001</v>
      </c>
      <c r="F2099">
        <f t="shared" si="147"/>
        <v>16.55</v>
      </c>
      <c r="G2099">
        <f>IFERROR(VLOOKUP(F2099,'rt.comb'!$A:$B,2,FALSE),F2099)</f>
        <v>16.55</v>
      </c>
      <c r="H2099" t="str">
        <f>IFERROR(VLOOKUP(G2099,compounds!$A:$D,4,FALSE),"")</f>
        <v>decanal</v>
      </c>
      <c r="I2099">
        <v>113478869</v>
      </c>
      <c r="J2099" s="4">
        <f t="shared" si="143"/>
        <v>89940085</v>
      </c>
      <c r="K2099" s="4">
        <f>VLOOKUP($C2099,rosie!$B$7:$D$380,2,FALSE)</f>
        <v>25.03</v>
      </c>
      <c r="L2099" s="4">
        <f>VLOOKUP(C2099,rosie!$B$7:$F$66,5,FALSE)</f>
        <v>4.87</v>
      </c>
      <c r="M2099" s="4">
        <f>VLOOKUP($C2099,rosie!$B$7:$D$380,3,FALSE)</f>
        <v>1</v>
      </c>
      <c r="N2099" s="4" t="str">
        <f>VLOOKUP($C2099,rosie!$B$7:$E$380,4,FALSE)</f>
        <v>f</v>
      </c>
      <c r="O2099" s="4">
        <f t="shared" si="146"/>
        <v>0.75612241796912849</v>
      </c>
      <c r="P2099" s="4">
        <f>VLOOKUP(A2099,RESULTS!$A:$M,13,FALSE)</f>
        <v>2</v>
      </c>
      <c r="Q2099" s="4">
        <v>2</v>
      </c>
      <c r="R2099" s="4" t="str">
        <f>IF(VLOOKUP(C2099,rosie!B:J,8,FALSE)=0,"x_x_x_x",VLOOKUP(C2099,rosie!B:J,8,FALSE))</f>
        <v>9_6_6_2023</v>
      </c>
    </row>
    <row r="2100" spans="1:18" x14ac:dyDescent="0.2">
      <c r="A2100" t="s">
        <v>255</v>
      </c>
      <c r="C2100">
        <f t="shared" si="144"/>
        <v>659</v>
      </c>
      <c r="D2100" t="str">
        <f t="shared" si="145"/>
        <v>659 (1)</v>
      </c>
      <c r="E2100">
        <v>16.847000000000001</v>
      </c>
      <c r="F2100">
        <f t="shared" si="147"/>
        <v>16.850000000000001</v>
      </c>
      <c r="G2100">
        <f>IFERROR(VLOOKUP(F2100,'rt.comb'!$A:$B,2,FALSE),F2100)</f>
        <v>16.850000000000001</v>
      </c>
      <c r="H2100" t="str">
        <f>IFERROR(VLOOKUP(G2100,compounds!$A:$D,4,FALSE),"")</f>
        <v/>
      </c>
      <c r="I2100">
        <v>433035875</v>
      </c>
      <c r="J2100" s="4">
        <f t="shared" si="143"/>
        <v>89940085</v>
      </c>
      <c r="K2100" s="4">
        <f>VLOOKUP($C2100,rosie!$B$7:$D$380,2,FALSE)</f>
        <v>25.03</v>
      </c>
      <c r="L2100" s="4">
        <f>VLOOKUP(C2100,rosie!$B$7:$F$66,5,FALSE)</f>
        <v>4.87</v>
      </c>
      <c r="M2100" s="4">
        <f>VLOOKUP($C2100,rosie!$B$7:$D$380,3,FALSE)</f>
        <v>1</v>
      </c>
      <c r="N2100" s="4" t="str">
        <f>VLOOKUP($C2100,rosie!$B$7:$E$380,4,FALSE)</f>
        <v>f</v>
      </c>
      <c r="O2100" s="4">
        <f t="shared" si="146"/>
        <v>2.8853665511274813</v>
      </c>
      <c r="P2100" s="4">
        <f>VLOOKUP(A2100,RESULTS!$A:$M,13,FALSE)</f>
        <v>2</v>
      </c>
      <c r="Q2100" s="4">
        <v>2</v>
      </c>
      <c r="R2100" s="4" t="str">
        <f>IF(VLOOKUP(C2100,rosie!B:J,8,FALSE)=0,"x_x_x_x",VLOOKUP(C2100,rosie!B:J,8,FALSE))</f>
        <v>9_6_6_2023</v>
      </c>
    </row>
    <row r="2101" spans="1:18" x14ac:dyDescent="0.2">
      <c r="A2101" t="s">
        <v>255</v>
      </c>
      <c r="C2101">
        <f t="shared" si="144"/>
        <v>659</v>
      </c>
      <c r="D2101" t="str">
        <f t="shared" si="145"/>
        <v>659 (1)</v>
      </c>
      <c r="E2101">
        <v>16.914999999999999</v>
      </c>
      <c r="F2101">
        <f t="shared" si="147"/>
        <v>16.920000000000002</v>
      </c>
      <c r="G2101">
        <f>IFERROR(VLOOKUP(F2101,'rt.comb'!$A:$B,2,FALSE),F2101)</f>
        <v>16.920000000000002</v>
      </c>
      <c r="H2101" t="str">
        <f>IFERROR(VLOOKUP(G2101,compounds!$A:$D,4,FALSE),"")</f>
        <v/>
      </c>
      <c r="I2101">
        <v>365400032</v>
      </c>
      <c r="J2101" s="4">
        <f t="shared" si="143"/>
        <v>89940085</v>
      </c>
      <c r="K2101" s="4">
        <f>VLOOKUP($C2101,rosie!$B$7:$D$380,2,FALSE)</f>
        <v>25.03</v>
      </c>
      <c r="L2101" s="4">
        <f>VLOOKUP(C2101,rosie!$B$7:$F$66,5,FALSE)</f>
        <v>4.87</v>
      </c>
      <c r="M2101" s="4">
        <f>VLOOKUP($C2101,rosie!$B$7:$D$380,3,FALSE)</f>
        <v>1</v>
      </c>
      <c r="N2101" s="4" t="str">
        <f>VLOOKUP($C2101,rosie!$B$7:$E$380,4,FALSE)</f>
        <v>f</v>
      </c>
      <c r="O2101" s="4">
        <f t="shared" si="146"/>
        <v>2.4347013515074503</v>
      </c>
      <c r="P2101" s="4">
        <f>VLOOKUP(A2101,RESULTS!$A:$M,13,FALSE)</f>
        <v>2</v>
      </c>
      <c r="Q2101" s="4">
        <v>2</v>
      </c>
      <c r="R2101" s="4" t="str">
        <f>IF(VLOOKUP(C2101,rosie!B:J,8,FALSE)=0,"x_x_x_x",VLOOKUP(C2101,rosie!B:J,8,FALSE))</f>
        <v>9_6_6_2023</v>
      </c>
    </row>
    <row r="2102" spans="1:18" x14ac:dyDescent="0.2">
      <c r="A2102" t="s">
        <v>255</v>
      </c>
      <c r="C2102">
        <f t="shared" si="144"/>
        <v>659</v>
      </c>
      <c r="D2102" t="str">
        <f t="shared" si="145"/>
        <v>659 (1)</v>
      </c>
      <c r="E2102">
        <v>17.193000000000001</v>
      </c>
      <c r="F2102">
        <f t="shared" si="147"/>
        <v>17.190000000000001</v>
      </c>
      <c r="G2102">
        <f>IFERROR(VLOOKUP(F2102,'rt.comb'!$A:$B,2,FALSE),F2102)</f>
        <v>17.190000000000001</v>
      </c>
      <c r="H2102" t="str">
        <f>IFERROR(VLOOKUP(G2102,compounds!$A:$D,4,FALSE),"")</f>
        <v/>
      </c>
      <c r="I2102">
        <v>53144000</v>
      </c>
      <c r="J2102" s="4">
        <f t="shared" si="143"/>
        <v>89940085</v>
      </c>
      <c r="K2102" s="4">
        <f>VLOOKUP($C2102,rosie!$B$7:$D$380,2,FALSE)</f>
        <v>25.03</v>
      </c>
      <c r="L2102" s="4">
        <f>VLOOKUP(C2102,rosie!$B$7:$F$66,5,FALSE)</f>
        <v>4.87</v>
      </c>
      <c r="M2102" s="4">
        <f>VLOOKUP($C2102,rosie!$B$7:$D$380,3,FALSE)</f>
        <v>1</v>
      </c>
      <c r="N2102" s="4" t="str">
        <f>VLOOKUP($C2102,rosie!$B$7:$E$380,4,FALSE)</f>
        <v>f</v>
      </c>
      <c r="O2102" s="4">
        <f t="shared" si="146"/>
        <v>0.35410442608968334</v>
      </c>
      <c r="P2102" s="4">
        <f>VLOOKUP(A2102,RESULTS!$A:$M,13,FALSE)</f>
        <v>2</v>
      </c>
      <c r="Q2102" s="4">
        <v>2</v>
      </c>
      <c r="R2102" s="4" t="str">
        <f>IF(VLOOKUP(C2102,rosie!B:J,8,FALSE)=0,"x_x_x_x",VLOOKUP(C2102,rosie!B:J,8,FALSE))</f>
        <v>9_6_6_2023</v>
      </c>
    </row>
    <row r="2103" spans="1:18" x14ac:dyDescent="0.2">
      <c r="A2103" t="s">
        <v>255</v>
      </c>
      <c r="C2103">
        <f t="shared" si="144"/>
        <v>659</v>
      </c>
      <c r="D2103" t="str">
        <f t="shared" si="145"/>
        <v>659 (1)</v>
      </c>
      <c r="E2103">
        <v>17.327999999999999</v>
      </c>
      <c r="F2103">
        <f t="shared" si="147"/>
        <v>17.329999999999998</v>
      </c>
      <c r="G2103">
        <f>IFERROR(VLOOKUP(F2103,'rt.comb'!$A:$B,2,FALSE),F2103)</f>
        <v>17.329999999999998</v>
      </c>
      <c r="H2103" t="str">
        <f>IFERROR(VLOOKUP(G2103,compounds!$A:$D,4,FALSE),"")</f>
        <v/>
      </c>
      <c r="I2103">
        <v>92152165</v>
      </c>
      <c r="J2103" s="4">
        <f t="shared" si="143"/>
        <v>89940085</v>
      </c>
      <c r="K2103" s="4">
        <f>VLOOKUP($C2103,rosie!$B$7:$D$380,2,FALSE)</f>
        <v>25.03</v>
      </c>
      <c r="L2103" s="4">
        <f>VLOOKUP(C2103,rosie!$B$7:$F$66,5,FALSE)</f>
        <v>4.87</v>
      </c>
      <c r="M2103" s="4">
        <f>VLOOKUP($C2103,rosie!$B$7:$D$380,3,FALSE)</f>
        <v>1</v>
      </c>
      <c r="N2103" s="4" t="str">
        <f>VLOOKUP($C2103,rosie!$B$7:$E$380,4,FALSE)</f>
        <v>f</v>
      </c>
      <c r="O2103" s="4">
        <f t="shared" si="146"/>
        <v>0.61402019983905631</v>
      </c>
      <c r="P2103" s="4">
        <f>VLOOKUP(A2103,RESULTS!$A:$M,13,FALSE)</f>
        <v>2</v>
      </c>
      <c r="Q2103" s="4">
        <v>2</v>
      </c>
      <c r="R2103" s="4" t="str">
        <f>IF(VLOOKUP(C2103,rosie!B:J,8,FALSE)=0,"x_x_x_x",VLOOKUP(C2103,rosie!B:J,8,FALSE))</f>
        <v>9_6_6_2023</v>
      </c>
    </row>
    <row r="2104" spans="1:18" x14ac:dyDescent="0.2">
      <c r="A2104" t="s">
        <v>255</v>
      </c>
      <c r="C2104">
        <f t="shared" si="144"/>
        <v>659</v>
      </c>
      <c r="D2104" t="str">
        <f t="shared" si="145"/>
        <v>659 (1)</v>
      </c>
      <c r="E2104">
        <v>17.436</v>
      </c>
      <c r="F2104">
        <f t="shared" si="147"/>
        <v>17.440000000000001</v>
      </c>
      <c r="G2104">
        <f>IFERROR(VLOOKUP(F2104,'rt.comb'!$A:$B,2,FALSE),F2104)</f>
        <v>17.43</v>
      </c>
      <c r="H2104" t="str">
        <f>IFERROR(VLOOKUP(G2104,compounds!$A:$D,4,FALSE),"")</f>
        <v>cisthreehexiso</v>
      </c>
      <c r="I2104">
        <v>252912858</v>
      </c>
      <c r="J2104" s="4">
        <f t="shared" si="143"/>
        <v>89940085</v>
      </c>
      <c r="K2104" s="4">
        <f>VLOOKUP($C2104,rosie!$B$7:$D$380,2,FALSE)</f>
        <v>25.03</v>
      </c>
      <c r="L2104" s="4">
        <f>VLOOKUP(C2104,rosie!$B$7:$F$66,5,FALSE)</f>
        <v>4.87</v>
      </c>
      <c r="M2104" s="4">
        <f>VLOOKUP($C2104,rosie!$B$7:$D$380,3,FALSE)</f>
        <v>1</v>
      </c>
      <c r="N2104" s="4" t="str">
        <f>VLOOKUP($C2104,rosie!$B$7:$E$380,4,FALSE)</f>
        <v>f</v>
      </c>
      <c r="O2104" s="4">
        <f t="shared" si="146"/>
        <v>1.685186708429768</v>
      </c>
      <c r="P2104" s="4">
        <f>VLOOKUP(A2104,RESULTS!$A:$M,13,FALSE)</f>
        <v>2</v>
      </c>
      <c r="Q2104" s="4">
        <v>2</v>
      </c>
      <c r="R2104" s="4" t="str">
        <f>IF(VLOOKUP(C2104,rosie!B:J,8,FALSE)=0,"x_x_x_x",VLOOKUP(C2104,rosie!B:J,8,FALSE))</f>
        <v>9_6_6_2023</v>
      </c>
    </row>
    <row r="2105" spans="1:18" x14ac:dyDescent="0.2">
      <c r="A2105" t="s">
        <v>255</v>
      </c>
      <c r="C2105">
        <f t="shared" si="144"/>
        <v>659</v>
      </c>
      <c r="D2105" t="str">
        <f t="shared" si="145"/>
        <v>659 (1)</v>
      </c>
      <c r="E2105">
        <v>17.593</v>
      </c>
      <c r="F2105">
        <f t="shared" si="147"/>
        <v>17.59</v>
      </c>
      <c r="G2105">
        <f>IFERROR(VLOOKUP(F2105,'rt.comb'!$A:$B,2,FALSE),F2105)</f>
        <v>17.59</v>
      </c>
      <c r="H2105" t="str">
        <f>IFERROR(VLOOKUP(G2105,compounds!$A:$D,4,FALSE),"")</f>
        <v/>
      </c>
      <c r="I2105">
        <v>75997682</v>
      </c>
      <c r="J2105" s="4">
        <f t="shared" si="143"/>
        <v>89940085</v>
      </c>
      <c r="K2105" s="4">
        <f>VLOOKUP($C2105,rosie!$B$7:$D$380,2,FALSE)</f>
        <v>25.03</v>
      </c>
      <c r="L2105" s="4">
        <f>VLOOKUP(C2105,rosie!$B$7:$F$66,5,FALSE)</f>
        <v>4.87</v>
      </c>
      <c r="M2105" s="4">
        <f>VLOOKUP($C2105,rosie!$B$7:$D$380,3,FALSE)</f>
        <v>1</v>
      </c>
      <c r="N2105" s="4" t="str">
        <f>VLOOKUP($C2105,rosie!$B$7:$E$380,4,FALSE)</f>
        <v>f</v>
      </c>
      <c r="O2105" s="4">
        <f t="shared" si="146"/>
        <v>0.50638106971165631</v>
      </c>
      <c r="P2105" s="4">
        <f>VLOOKUP(A2105,RESULTS!$A:$M,13,FALSE)</f>
        <v>2</v>
      </c>
      <c r="Q2105" s="4">
        <v>2</v>
      </c>
      <c r="R2105" s="4" t="str">
        <f>IF(VLOOKUP(C2105,rosie!B:J,8,FALSE)=0,"x_x_x_x",VLOOKUP(C2105,rosie!B:J,8,FALSE))</f>
        <v>9_6_6_2023</v>
      </c>
    </row>
    <row r="2106" spans="1:18" x14ac:dyDescent="0.2">
      <c r="A2106" t="s">
        <v>255</v>
      </c>
      <c r="C2106">
        <f t="shared" si="144"/>
        <v>659</v>
      </c>
      <c r="D2106" t="str">
        <f t="shared" si="145"/>
        <v>659 (1)</v>
      </c>
      <c r="E2106">
        <v>17.648</v>
      </c>
      <c r="F2106">
        <f t="shared" si="147"/>
        <v>17.649999999999999</v>
      </c>
      <c r="G2106">
        <f>IFERROR(VLOOKUP(F2106,'rt.comb'!$A:$B,2,FALSE),F2106)</f>
        <v>17.649999999999999</v>
      </c>
      <c r="H2106" t="str">
        <f>IFERROR(VLOOKUP(G2106,compounds!$A:$D,4,FALSE),"")</f>
        <v/>
      </c>
      <c r="I2106">
        <v>25963652</v>
      </c>
      <c r="J2106" s="4">
        <f t="shared" si="143"/>
        <v>89940085</v>
      </c>
      <c r="K2106" s="4">
        <f>VLOOKUP($C2106,rosie!$B$7:$D$380,2,FALSE)</f>
        <v>25.03</v>
      </c>
      <c r="L2106" s="4">
        <f>VLOOKUP(C2106,rosie!$B$7:$F$66,5,FALSE)</f>
        <v>4.87</v>
      </c>
      <c r="M2106" s="4">
        <f>VLOOKUP($C2106,rosie!$B$7:$D$380,3,FALSE)</f>
        <v>1</v>
      </c>
      <c r="N2106" s="4" t="str">
        <f>VLOOKUP($C2106,rosie!$B$7:$E$380,4,FALSE)</f>
        <v>f</v>
      </c>
      <c r="O2106" s="4">
        <f t="shared" si="146"/>
        <v>0.17299872216341</v>
      </c>
      <c r="P2106" s="4">
        <f>VLOOKUP(A2106,RESULTS!$A:$M,13,FALSE)</f>
        <v>2</v>
      </c>
      <c r="Q2106" s="4">
        <v>2</v>
      </c>
      <c r="R2106" s="4" t="str">
        <f>IF(VLOOKUP(C2106,rosie!B:J,8,FALSE)=0,"x_x_x_x",VLOOKUP(C2106,rosie!B:J,8,FALSE))</f>
        <v>9_6_6_2023</v>
      </c>
    </row>
    <row r="2107" spans="1:18" x14ac:dyDescent="0.2">
      <c r="A2107" t="s">
        <v>255</v>
      </c>
      <c r="C2107">
        <f t="shared" si="144"/>
        <v>659</v>
      </c>
      <c r="D2107" t="str">
        <f t="shared" si="145"/>
        <v>659 (1)</v>
      </c>
      <c r="E2107">
        <v>18.423999999999999</v>
      </c>
      <c r="F2107">
        <f t="shared" si="147"/>
        <v>18.420000000000002</v>
      </c>
      <c r="G2107">
        <f>IFERROR(VLOOKUP(F2107,'rt.comb'!$A:$B,2,FALSE),F2107)</f>
        <v>18.420000000000002</v>
      </c>
      <c r="H2107" t="str">
        <f>IFERROR(VLOOKUP(G2107,compounds!$A:$D,4,FALSE),"")</f>
        <v/>
      </c>
      <c r="I2107">
        <v>47816071</v>
      </c>
      <c r="J2107" s="4">
        <f t="shared" si="143"/>
        <v>89940085</v>
      </c>
      <c r="K2107" s="4">
        <f>VLOOKUP($C2107,rosie!$B$7:$D$380,2,FALSE)</f>
        <v>25.03</v>
      </c>
      <c r="L2107" s="4">
        <f>VLOOKUP(C2107,rosie!$B$7:$F$66,5,FALSE)</f>
        <v>4.87</v>
      </c>
      <c r="M2107" s="4">
        <f>VLOOKUP($C2107,rosie!$B$7:$D$380,3,FALSE)</f>
        <v>1</v>
      </c>
      <c r="N2107" s="4" t="str">
        <f>VLOOKUP($C2107,rosie!$B$7:$E$380,4,FALSE)</f>
        <v>f</v>
      </c>
      <c r="O2107" s="4">
        <f t="shared" si="146"/>
        <v>0.31860383823796767</v>
      </c>
      <c r="P2107" s="4">
        <f>VLOOKUP(A2107,RESULTS!$A:$M,13,FALSE)</f>
        <v>2</v>
      </c>
      <c r="Q2107" s="4">
        <v>2</v>
      </c>
      <c r="R2107" s="4" t="str">
        <f>IF(VLOOKUP(C2107,rosie!B:J,8,FALSE)=0,"x_x_x_x",VLOOKUP(C2107,rosie!B:J,8,FALSE))</f>
        <v>9_6_6_2023</v>
      </c>
    </row>
    <row r="2108" spans="1:18" x14ac:dyDescent="0.2">
      <c r="A2108" t="s">
        <v>255</v>
      </c>
      <c r="C2108">
        <f t="shared" si="144"/>
        <v>659</v>
      </c>
      <c r="D2108" t="str">
        <f t="shared" si="145"/>
        <v>659 (1)</v>
      </c>
      <c r="E2108">
        <v>18.673999999999999</v>
      </c>
      <c r="F2108">
        <f t="shared" si="147"/>
        <v>18.670000000000002</v>
      </c>
      <c r="G2108">
        <f>IFERROR(VLOOKUP(F2108,'rt.comb'!$A:$B,2,FALSE),F2108)</f>
        <v>18.670000000000002</v>
      </c>
      <c r="H2108" t="str">
        <f>IFERROR(VLOOKUP(G2108,compounds!$A:$D,4,FALSE),"")</f>
        <v/>
      </c>
      <c r="I2108">
        <v>31038978</v>
      </c>
      <c r="J2108" s="4">
        <f t="shared" si="143"/>
        <v>89940085</v>
      </c>
      <c r="K2108" s="4">
        <f>VLOOKUP($C2108,rosie!$B$7:$D$380,2,FALSE)</f>
        <v>25.03</v>
      </c>
      <c r="L2108" s="4">
        <f>VLOOKUP(C2108,rosie!$B$7:$F$66,5,FALSE)</f>
        <v>4.87</v>
      </c>
      <c r="M2108" s="4">
        <f>VLOOKUP($C2108,rosie!$B$7:$D$380,3,FALSE)</f>
        <v>1</v>
      </c>
      <c r="N2108" s="4" t="str">
        <f>VLOOKUP($C2108,rosie!$B$7:$E$380,4,FALSE)</f>
        <v>f</v>
      </c>
      <c r="O2108" s="4">
        <f t="shared" si="146"/>
        <v>0.20681618792526549</v>
      </c>
      <c r="P2108" s="4">
        <f>VLOOKUP(A2108,RESULTS!$A:$M,13,FALSE)</f>
        <v>2</v>
      </c>
      <c r="Q2108" s="4">
        <v>2</v>
      </c>
      <c r="R2108" s="4" t="str">
        <f>IF(VLOOKUP(C2108,rosie!B:J,8,FALSE)=0,"x_x_x_x",VLOOKUP(C2108,rosie!B:J,8,FALSE))</f>
        <v>9_6_6_2023</v>
      </c>
    </row>
    <row r="2109" spans="1:18" x14ac:dyDescent="0.2">
      <c r="A2109" t="s">
        <v>255</v>
      </c>
      <c r="C2109">
        <f t="shared" si="144"/>
        <v>659</v>
      </c>
      <c r="D2109" t="str">
        <f t="shared" si="145"/>
        <v>659 (1)</v>
      </c>
      <c r="E2109">
        <v>18.949000000000002</v>
      </c>
      <c r="F2109">
        <f t="shared" si="147"/>
        <v>18.95</v>
      </c>
      <c r="G2109">
        <f>IFERROR(VLOOKUP(F2109,'rt.comb'!$A:$B,2,FALSE),F2109)</f>
        <v>18.95</v>
      </c>
      <c r="H2109" t="str">
        <f>IFERROR(VLOOKUP(G2109,compounds!$A:$D,4,FALSE),"")</f>
        <v/>
      </c>
      <c r="I2109">
        <v>140065389</v>
      </c>
      <c r="J2109" s="4">
        <f t="shared" si="143"/>
        <v>89940085</v>
      </c>
      <c r="K2109" s="4">
        <f>VLOOKUP($C2109,rosie!$B$7:$D$380,2,FALSE)</f>
        <v>25.03</v>
      </c>
      <c r="L2109" s="4">
        <f>VLOOKUP(C2109,rosie!$B$7:$F$66,5,FALSE)</f>
        <v>4.87</v>
      </c>
      <c r="M2109" s="4">
        <f>VLOOKUP($C2109,rosie!$B$7:$D$380,3,FALSE)</f>
        <v>1</v>
      </c>
      <c r="N2109" s="4" t="str">
        <f>VLOOKUP($C2109,rosie!$B$7:$E$380,4,FALSE)</f>
        <v>f</v>
      </c>
      <c r="O2109" s="4">
        <f t="shared" si="146"/>
        <v>0.93327137940074611</v>
      </c>
      <c r="P2109" s="4">
        <f>VLOOKUP(A2109,RESULTS!$A:$M,13,FALSE)</f>
        <v>2</v>
      </c>
      <c r="Q2109" s="4">
        <v>2</v>
      </c>
      <c r="R2109" s="4" t="str">
        <f>IF(VLOOKUP(C2109,rosie!B:J,8,FALSE)=0,"x_x_x_x",VLOOKUP(C2109,rosie!B:J,8,FALSE))</f>
        <v>9_6_6_2023</v>
      </c>
    </row>
    <row r="2110" spans="1:18" x14ac:dyDescent="0.2">
      <c r="A2110" t="s">
        <v>255</v>
      </c>
      <c r="C2110">
        <f t="shared" si="144"/>
        <v>659</v>
      </c>
      <c r="D2110" t="str">
        <f t="shared" si="145"/>
        <v>659 (1)</v>
      </c>
      <c r="E2110">
        <v>19.097999999999999</v>
      </c>
      <c r="F2110">
        <f t="shared" si="147"/>
        <v>19.100000000000001</v>
      </c>
      <c r="G2110">
        <f>IFERROR(VLOOKUP(F2110,'rt.comb'!$A:$B,2,FALSE),F2110)</f>
        <v>19.100000000000001</v>
      </c>
      <c r="H2110" t="str">
        <f>IFERROR(VLOOKUP(G2110,compounds!$A:$D,4,FALSE),"")</f>
        <v/>
      </c>
      <c r="I2110">
        <v>84956988</v>
      </c>
      <c r="J2110" s="4">
        <f t="shared" si="143"/>
        <v>89940085</v>
      </c>
      <c r="K2110" s="4">
        <f>VLOOKUP($C2110,rosie!$B$7:$D$380,2,FALSE)</f>
        <v>25.03</v>
      </c>
      <c r="L2110" s="4">
        <f>VLOOKUP(C2110,rosie!$B$7:$F$66,5,FALSE)</f>
        <v>4.87</v>
      </c>
      <c r="M2110" s="4">
        <f>VLOOKUP($C2110,rosie!$B$7:$D$380,3,FALSE)</f>
        <v>1</v>
      </c>
      <c r="N2110" s="4" t="str">
        <f>VLOOKUP($C2110,rosie!$B$7:$E$380,4,FALSE)</f>
        <v>f</v>
      </c>
      <c r="O2110" s="4">
        <f t="shared" si="146"/>
        <v>0.56607792936263956</v>
      </c>
      <c r="P2110" s="4">
        <f>VLOOKUP(A2110,RESULTS!$A:$M,13,FALSE)</f>
        <v>2</v>
      </c>
      <c r="Q2110" s="4">
        <v>2</v>
      </c>
      <c r="R2110" s="4" t="str">
        <f>IF(VLOOKUP(C2110,rosie!B:J,8,FALSE)=0,"x_x_x_x",VLOOKUP(C2110,rosie!B:J,8,FALSE))</f>
        <v>9_6_6_2023</v>
      </c>
    </row>
    <row r="2111" spans="1:18" x14ac:dyDescent="0.2">
      <c r="A2111" t="s">
        <v>255</v>
      </c>
      <c r="C2111">
        <f t="shared" si="144"/>
        <v>659</v>
      </c>
      <c r="D2111" t="str">
        <f t="shared" si="145"/>
        <v>659 (1)</v>
      </c>
      <c r="E2111">
        <v>19.399999999999999</v>
      </c>
      <c r="F2111">
        <f t="shared" si="147"/>
        <v>19.399999999999999</v>
      </c>
      <c r="G2111">
        <f>IFERROR(VLOOKUP(F2111,'rt.comb'!$A:$B,2,FALSE),F2111)</f>
        <v>19.399999999999999</v>
      </c>
      <c r="H2111" t="str">
        <f>IFERROR(VLOOKUP(G2111,compounds!$A:$D,4,FALSE),"")</f>
        <v>undecanal_c</v>
      </c>
      <c r="I2111">
        <v>29709050</v>
      </c>
      <c r="J2111" s="4">
        <f t="shared" si="143"/>
        <v>89940085</v>
      </c>
      <c r="K2111" s="4">
        <f>VLOOKUP($C2111,rosie!$B$7:$D$380,2,FALSE)</f>
        <v>25.03</v>
      </c>
      <c r="L2111" s="4">
        <f>VLOOKUP(C2111,rosie!$B$7:$F$66,5,FALSE)</f>
        <v>4.87</v>
      </c>
      <c r="M2111" s="4">
        <f>VLOOKUP($C2111,rosie!$B$7:$D$380,3,FALSE)</f>
        <v>1</v>
      </c>
      <c r="N2111" s="4" t="str">
        <f>VLOOKUP($C2111,rosie!$B$7:$E$380,4,FALSE)</f>
        <v>f</v>
      </c>
      <c r="O2111" s="4">
        <f t="shared" si="146"/>
        <v>0.19795472866023836</v>
      </c>
      <c r="P2111" s="4">
        <f>VLOOKUP(A2111,RESULTS!$A:$M,13,FALSE)</f>
        <v>2</v>
      </c>
      <c r="Q2111" s="4">
        <v>2</v>
      </c>
      <c r="R2111" s="4" t="str">
        <f>IF(VLOOKUP(C2111,rosie!B:J,8,FALSE)=0,"x_x_x_x",VLOOKUP(C2111,rosie!B:J,8,FALSE))</f>
        <v>9_6_6_2023</v>
      </c>
    </row>
    <row r="2112" spans="1:18" x14ac:dyDescent="0.2">
      <c r="A2112" t="s">
        <v>255</v>
      </c>
      <c r="C2112">
        <f t="shared" si="144"/>
        <v>659</v>
      </c>
      <c r="D2112" t="str">
        <f t="shared" si="145"/>
        <v>659 (1)</v>
      </c>
      <c r="E2112">
        <v>19.504999999999999</v>
      </c>
      <c r="F2112">
        <f t="shared" si="147"/>
        <v>19.510000000000002</v>
      </c>
      <c r="G2112">
        <f>IFERROR(VLOOKUP(F2112,'rt.comb'!$A:$B,2,FALSE),F2112)</f>
        <v>19.5</v>
      </c>
      <c r="H2112" t="str">
        <f>IFERROR(VLOOKUP(G2112,compounds!$A:$D,4,FALSE),"")</f>
        <v>standard</v>
      </c>
      <c r="I2112">
        <v>89940085</v>
      </c>
      <c r="J2112" s="4">
        <f t="shared" si="143"/>
        <v>89940085</v>
      </c>
      <c r="K2112" s="4">
        <f>VLOOKUP($C2112,rosie!$B$7:$D$380,2,FALSE)</f>
        <v>25.03</v>
      </c>
      <c r="L2112" s="4">
        <f>VLOOKUP(C2112,rosie!$B$7:$F$66,5,FALSE)</f>
        <v>4.87</v>
      </c>
      <c r="M2112" s="4">
        <f>VLOOKUP($C2112,rosie!$B$7:$D$380,3,FALSE)</f>
        <v>1</v>
      </c>
      <c r="N2112" s="4" t="str">
        <f>VLOOKUP($C2112,rosie!$B$7:$E$380,4,FALSE)</f>
        <v>f</v>
      </c>
      <c r="O2112" s="4">
        <f t="shared" si="146"/>
        <v>0.59928086296444261</v>
      </c>
      <c r="P2112" s="4">
        <f>VLOOKUP(A2112,RESULTS!$A:$M,13,FALSE)</f>
        <v>2</v>
      </c>
      <c r="Q2112" s="4">
        <v>2</v>
      </c>
      <c r="R2112" s="4" t="str">
        <f>IF(VLOOKUP(C2112,rosie!B:J,8,FALSE)=0,"x_x_x_x",VLOOKUP(C2112,rosie!B:J,8,FALSE))</f>
        <v>9_6_6_2023</v>
      </c>
    </row>
    <row r="2113" spans="1:18" x14ac:dyDescent="0.2">
      <c r="A2113" t="s">
        <v>255</v>
      </c>
      <c r="C2113">
        <f t="shared" si="144"/>
        <v>659</v>
      </c>
      <c r="D2113" t="str">
        <f t="shared" si="145"/>
        <v>659 (1)</v>
      </c>
      <c r="E2113">
        <v>19.878</v>
      </c>
      <c r="F2113">
        <f t="shared" si="147"/>
        <v>19.88</v>
      </c>
      <c r="G2113">
        <f>IFERROR(VLOOKUP(F2113,'rt.comb'!$A:$B,2,FALSE),F2113)</f>
        <v>19.88</v>
      </c>
      <c r="H2113" t="str">
        <f>IFERROR(VLOOKUP(G2113,compounds!$A:$D,4,FALSE),"")</f>
        <v/>
      </c>
      <c r="I2113">
        <v>55227496</v>
      </c>
      <c r="J2113" s="4">
        <f t="shared" si="143"/>
        <v>89940085</v>
      </c>
      <c r="K2113" s="4">
        <f>VLOOKUP($C2113,rosie!$B$7:$D$380,2,FALSE)</f>
        <v>25.03</v>
      </c>
      <c r="L2113" s="4">
        <f>VLOOKUP(C2113,rosie!$B$7:$F$66,5,FALSE)</f>
        <v>4.87</v>
      </c>
      <c r="M2113" s="4">
        <f>VLOOKUP($C2113,rosie!$B$7:$D$380,3,FALSE)</f>
        <v>1</v>
      </c>
      <c r="N2113" s="4" t="str">
        <f>VLOOKUP($C2113,rosie!$B$7:$E$380,4,FALSE)</f>
        <v>f</v>
      </c>
      <c r="O2113" s="4">
        <f t="shared" si="146"/>
        <v>0.36798699336614266</v>
      </c>
      <c r="P2113" s="4">
        <f>VLOOKUP(A2113,RESULTS!$A:$M,13,FALSE)</f>
        <v>2</v>
      </c>
      <c r="Q2113" s="4">
        <v>2</v>
      </c>
      <c r="R2113" s="4" t="str">
        <f>IF(VLOOKUP(C2113,rosie!B:J,8,FALSE)=0,"x_x_x_x",VLOOKUP(C2113,rosie!B:J,8,FALSE))</f>
        <v>9_6_6_2023</v>
      </c>
    </row>
    <row r="2114" spans="1:18" x14ac:dyDescent="0.2">
      <c r="A2114" t="s">
        <v>255</v>
      </c>
      <c r="C2114">
        <f t="shared" si="144"/>
        <v>659</v>
      </c>
      <c r="D2114" t="str">
        <f t="shared" si="145"/>
        <v>659 (1)</v>
      </c>
      <c r="E2114">
        <v>20.256</v>
      </c>
      <c r="F2114">
        <f t="shared" si="147"/>
        <v>20.260000000000002</v>
      </c>
      <c r="G2114">
        <f>IFERROR(VLOOKUP(F2114,'rt.comb'!$A:$B,2,FALSE),F2114)</f>
        <v>20.260000000000002</v>
      </c>
      <c r="H2114" t="str">
        <f>IFERROR(VLOOKUP(G2114,compounds!$A:$D,4,FALSE),"")</f>
        <v/>
      </c>
      <c r="I2114">
        <v>271120033</v>
      </c>
      <c r="J2114" s="4">
        <f t="shared" ref="J2114:J2177" si="148">SUMIFS($I:$I,$A:$A,A2114,G:G,19.5)</f>
        <v>89940085</v>
      </c>
      <c r="K2114" s="4">
        <f>VLOOKUP($C2114,rosie!$B$7:$D$380,2,FALSE)</f>
        <v>25.03</v>
      </c>
      <c r="L2114" s="4">
        <f>VLOOKUP(C2114,rosie!$B$7:$F$66,5,FALSE)</f>
        <v>4.87</v>
      </c>
      <c r="M2114" s="4">
        <f>VLOOKUP($C2114,rosie!$B$7:$D$380,3,FALSE)</f>
        <v>1</v>
      </c>
      <c r="N2114" s="4" t="str">
        <f>VLOOKUP($C2114,rosie!$B$7:$E$380,4,FALSE)</f>
        <v>f</v>
      </c>
      <c r="O2114" s="4">
        <f t="shared" si="146"/>
        <v>1.8065031553304423</v>
      </c>
      <c r="P2114" s="4">
        <f>VLOOKUP(A2114,RESULTS!$A:$M,13,FALSE)</f>
        <v>2</v>
      </c>
      <c r="Q2114" s="4">
        <v>2</v>
      </c>
      <c r="R2114" s="4" t="str">
        <f>IF(VLOOKUP(C2114,rosie!B:J,8,FALSE)=0,"x_x_x_x",VLOOKUP(C2114,rosie!B:J,8,FALSE))</f>
        <v>9_6_6_2023</v>
      </c>
    </row>
    <row r="2115" spans="1:18" x14ac:dyDescent="0.2">
      <c r="A2115" t="s">
        <v>255</v>
      </c>
      <c r="C2115">
        <f t="shared" ref="C2115:C2178" si="149">VALUE(IF(B2115="",LEFT(A2115,FIND("-",A2115)-1),B2115))</f>
        <v>659</v>
      </c>
      <c r="D2115" t="str">
        <f t="shared" ref="D2115:D2178" si="150">C2115&amp;" ("&amp;M2115&amp;")"</f>
        <v>659 (1)</v>
      </c>
      <c r="E2115">
        <v>20.62</v>
      </c>
      <c r="F2115">
        <f t="shared" si="147"/>
        <v>20.62</v>
      </c>
      <c r="G2115">
        <f>IFERROR(VLOOKUP(F2115,'rt.comb'!$A:$B,2,FALSE),F2115)</f>
        <v>20.62</v>
      </c>
      <c r="H2115" t="str">
        <f>IFERROR(VLOOKUP(G2115,compounds!$A:$D,4,FALSE),"")</f>
        <v/>
      </c>
      <c r="I2115">
        <v>34399641</v>
      </c>
      <c r="J2115" s="4">
        <f t="shared" si="148"/>
        <v>89940085</v>
      </c>
      <c r="K2115" s="4">
        <f>VLOOKUP($C2115,rosie!$B$7:$D$380,2,FALSE)</f>
        <v>25.03</v>
      </c>
      <c r="L2115" s="4">
        <f>VLOOKUP(C2115,rosie!$B$7:$F$66,5,FALSE)</f>
        <v>4.87</v>
      </c>
      <c r="M2115" s="4">
        <f>VLOOKUP($C2115,rosie!$B$7:$D$380,3,FALSE)</f>
        <v>1</v>
      </c>
      <c r="N2115" s="4" t="str">
        <f>VLOOKUP($C2115,rosie!$B$7:$E$380,4,FALSE)</f>
        <v>f</v>
      </c>
      <c r="O2115" s="4">
        <f t="shared" ref="O2115:O2178" si="151">IFERROR((30/J2115*I2115)/K2115/Q2115,0)</f>
        <v>0.22920866201257231</v>
      </c>
      <c r="P2115" s="4">
        <f>VLOOKUP(A2115,RESULTS!$A:$M,13,FALSE)</f>
        <v>2</v>
      </c>
      <c r="Q2115" s="4">
        <v>2</v>
      </c>
      <c r="R2115" s="4" t="str">
        <f>IF(VLOOKUP(C2115,rosie!B:J,8,FALSE)=0,"x_x_x_x",VLOOKUP(C2115,rosie!B:J,8,FALSE))</f>
        <v>9_6_6_2023</v>
      </c>
    </row>
    <row r="2116" spans="1:18" x14ac:dyDescent="0.2">
      <c r="A2116" t="s">
        <v>255</v>
      </c>
      <c r="C2116">
        <f t="shared" si="149"/>
        <v>659</v>
      </c>
      <c r="D2116" t="str">
        <f t="shared" si="150"/>
        <v>659 (1)</v>
      </c>
      <c r="E2116">
        <v>21.289000000000001</v>
      </c>
      <c r="F2116">
        <f t="shared" si="147"/>
        <v>21.29</v>
      </c>
      <c r="G2116">
        <f>IFERROR(VLOOKUP(F2116,'rt.comb'!$A:$B,2,FALSE),F2116)</f>
        <v>21.29</v>
      </c>
      <c r="H2116" t="str">
        <f>IFERROR(VLOOKUP(G2116,compounds!$A:$D,4,FALSE),"")</f>
        <v/>
      </c>
      <c r="I2116">
        <v>25540987</v>
      </c>
      <c r="J2116" s="4">
        <f t="shared" si="148"/>
        <v>89940085</v>
      </c>
      <c r="K2116" s="4">
        <f>VLOOKUP($C2116,rosie!$B$7:$D$380,2,FALSE)</f>
        <v>25.03</v>
      </c>
      <c r="L2116" s="4">
        <f>VLOOKUP(C2116,rosie!$B$7:$F$66,5,FALSE)</f>
        <v>4.87</v>
      </c>
      <c r="M2116" s="4">
        <f>VLOOKUP($C2116,rosie!$B$7:$D$380,3,FALSE)</f>
        <v>1</v>
      </c>
      <c r="N2116" s="4" t="str">
        <f>VLOOKUP($C2116,rosie!$B$7:$E$380,4,FALSE)</f>
        <v>f</v>
      </c>
      <c r="O2116" s="4">
        <f t="shared" si="151"/>
        <v>0.17018245791432832</v>
      </c>
      <c r="P2116" s="4">
        <f>VLOOKUP(A2116,RESULTS!$A:$M,13,FALSE)</f>
        <v>2</v>
      </c>
      <c r="Q2116" s="4">
        <v>2</v>
      </c>
      <c r="R2116" s="4" t="str">
        <f>IF(VLOOKUP(C2116,rosie!B:J,8,FALSE)=0,"x_x_x_x",VLOOKUP(C2116,rosie!B:J,8,FALSE))</f>
        <v>9_6_6_2023</v>
      </c>
    </row>
    <row r="2117" spans="1:18" x14ac:dyDescent="0.2">
      <c r="A2117" t="s">
        <v>255</v>
      </c>
      <c r="C2117">
        <f t="shared" si="149"/>
        <v>659</v>
      </c>
      <c r="D2117" t="str">
        <f t="shared" si="150"/>
        <v>659 (1)</v>
      </c>
      <c r="E2117">
        <v>21.632000000000001</v>
      </c>
      <c r="F2117">
        <f t="shared" si="147"/>
        <v>21.63</v>
      </c>
      <c r="G2117">
        <f>IFERROR(VLOOKUP(F2117,'rt.comb'!$A:$B,2,FALSE),F2117)</f>
        <v>21.63</v>
      </c>
      <c r="H2117" t="str">
        <f>IFERROR(VLOOKUP(G2117,compounds!$A:$D,4,FALSE),"")</f>
        <v/>
      </c>
      <c r="I2117">
        <v>42143069</v>
      </c>
      <c r="J2117" s="4">
        <f t="shared" si="148"/>
        <v>89940085</v>
      </c>
      <c r="K2117" s="4">
        <f>VLOOKUP($C2117,rosie!$B$7:$D$380,2,FALSE)</f>
        <v>25.03</v>
      </c>
      <c r="L2117" s="4">
        <f>VLOOKUP(C2117,rosie!$B$7:$F$66,5,FALSE)</f>
        <v>4.87</v>
      </c>
      <c r="M2117" s="4">
        <f>VLOOKUP($C2117,rosie!$B$7:$D$380,3,FALSE)</f>
        <v>1</v>
      </c>
      <c r="N2117" s="4" t="str">
        <f>VLOOKUP($C2117,rosie!$B$7:$E$380,4,FALSE)</f>
        <v>f</v>
      </c>
      <c r="O2117" s="4">
        <f t="shared" si="151"/>
        <v>0.2808039903263384</v>
      </c>
      <c r="P2117" s="4">
        <f>VLOOKUP(A2117,RESULTS!$A:$M,13,FALSE)</f>
        <v>2</v>
      </c>
      <c r="Q2117" s="4">
        <v>2</v>
      </c>
      <c r="R2117" s="4" t="str">
        <f>IF(VLOOKUP(C2117,rosie!B:J,8,FALSE)=0,"x_x_x_x",VLOOKUP(C2117,rosie!B:J,8,FALSE))</f>
        <v>9_6_6_2023</v>
      </c>
    </row>
    <row r="2118" spans="1:18" x14ac:dyDescent="0.2">
      <c r="A2118" t="s">
        <v>255</v>
      </c>
      <c r="C2118">
        <f t="shared" si="149"/>
        <v>659</v>
      </c>
      <c r="D2118" t="str">
        <f t="shared" si="150"/>
        <v>659 (1)</v>
      </c>
      <c r="E2118">
        <v>21.837</v>
      </c>
      <c r="F2118">
        <f t="shared" si="147"/>
        <v>21.84</v>
      </c>
      <c r="G2118">
        <f>IFERROR(VLOOKUP(F2118,'rt.comb'!$A:$B,2,FALSE),F2118)</f>
        <v>21.84</v>
      </c>
      <c r="H2118" t="str">
        <f>IFERROR(VLOOKUP(G2118,compounds!$A:$D,4,FALSE),"")</f>
        <v>tetradecane</v>
      </c>
      <c r="I2118">
        <v>42356310</v>
      </c>
      <c r="J2118" s="4">
        <f t="shared" si="148"/>
        <v>89940085</v>
      </c>
      <c r="K2118" s="4">
        <f>VLOOKUP($C2118,rosie!$B$7:$D$380,2,FALSE)</f>
        <v>25.03</v>
      </c>
      <c r="L2118" s="4">
        <f>VLOOKUP(C2118,rosie!$B$7:$F$66,5,FALSE)</f>
        <v>4.87</v>
      </c>
      <c r="M2118" s="4">
        <f>VLOOKUP($C2118,rosie!$B$7:$D$380,3,FALSE)</f>
        <v>1</v>
      </c>
      <c r="N2118" s="4" t="str">
        <f>VLOOKUP($C2118,rosie!$B$7:$E$380,4,FALSE)</f>
        <v>f</v>
      </c>
      <c r="O2118" s="4">
        <f t="shared" si="151"/>
        <v>0.28222483900020168</v>
      </c>
      <c r="P2118" s="4">
        <f>VLOOKUP(A2118,RESULTS!$A:$M,13,FALSE)</f>
        <v>2</v>
      </c>
      <c r="Q2118" s="4">
        <v>2</v>
      </c>
      <c r="R2118" s="4" t="str">
        <f>IF(VLOOKUP(C2118,rosie!B:J,8,FALSE)=0,"x_x_x_x",VLOOKUP(C2118,rosie!B:J,8,FALSE))</f>
        <v>9_6_6_2023</v>
      </c>
    </row>
    <row r="2119" spans="1:18" x14ac:dyDescent="0.2">
      <c r="A2119" t="s">
        <v>255</v>
      </c>
      <c r="C2119">
        <f t="shared" si="149"/>
        <v>659</v>
      </c>
      <c r="D2119" t="str">
        <f t="shared" si="150"/>
        <v>659 (1)</v>
      </c>
      <c r="E2119">
        <v>22.285</v>
      </c>
      <c r="F2119">
        <f t="shared" si="147"/>
        <v>22.29</v>
      </c>
      <c r="G2119">
        <f>IFERROR(VLOOKUP(F2119,'rt.comb'!$A:$B,2,FALSE),F2119)</f>
        <v>22.29</v>
      </c>
      <c r="H2119" t="str">
        <f>IFERROR(VLOOKUP(G2119,compounds!$A:$D,4,FALSE),"")</f>
        <v>tetramethyldiol</v>
      </c>
      <c r="I2119">
        <v>86095894</v>
      </c>
      <c r="J2119" s="4">
        <f t="shared" si="148"/>
        <v>89940085</v>
      </c>
      <c r="K2119" s="4">
        <f>VLOOKUP($C2119,rosie!$B$7:$D$380,2,FALSE)</f>
        <v>25.03</v>
      </c>
      <c r="L2119" s="4">
        <f>VLOOKUP(C2119,rosie!$B$7:$F$66,5,FALSE)</f>
        <v>4.87</v>
      </c>
      <c r="M2119" s="4">
        <f>VLOOKUP($C2119,rosie!$B$7:$D$380,3,FALSE)</f>
        <v>1</v>
      </c>
      <c r="N2119" s="4" t="str">
        <f>VLOOKUP($C2119,rosie!$B$7:$E$380,4,FALSE)</f>
        <v>f</v>
      </c>
      <c r="O2119" s="4">
        <f t="shared" si="151"/>
        <v>0.57366658764015155</v>
      </c>
      <c r="P2119" s="4">
        <f>VLOOKUP(A2119,RESULTS!$A:$M,13,FALSE)</f>
        <v>2</v>
      </c>
      <c r="Q2119" s="4">
        <v>2</v>
      </c>
      <c r="R2119" s="4" t="str">
        <f>IF(VLOOKUP(C2119,rosie!B:J,8,FALSE)=0,"x_x_x_x",VLOOKUP(C2119,rosie!B:J,8,FALSE))</f>
        <v>9_6_6_2023</v>
      </c>
    </row>
    <row r="2120" spans="1:18" x14ac:dyDescent="0.2">
      <c r="A2120" t="s">
        <v>255</v>
      </c>
      <c r="C2120">
        <f t="shared" si="149"/>
        <v>659</v>
      </c>
      <c r="D2120" t="str">
        <f t="shared" si="150"/>
        <v>659 (1)</v>
      </c>
      <c r="E2120">
        <v>22.422000000000001</v>
      </c>
      <c r="F2120">
        <f t="shared" si="147"/>
        <v>22.42</v>
      </c>
      <c r="G2120">
        <f>IFERROR(VLOOKUP(F2120,'rt.comb'!$A:$B,2,FALSE),F2120)</f>
        <v>22.42</v>
      </c>
      <c r="H2120" t="str">
        <f>IFERROR(VLOOKUP(G2120,compounds!$A:$D,4,FALSE),"")</f>
        <v/>
      </c>
      <c r="I2120">
        <v>18969810</v>
      </c>
      <c r="J2120" s="4">
        <f t="shared" si="148"/>
        <v>89940085</v>
      </c>
      <c r="K2120" s="4">
        <f>VLOOKUP($C2120,rosie!$B$7:$D$380,2,FALSE)</f>
        <v>25.03</v>
      </c>
      <c r="L2120" s="4">
        <f>VLOOKUP(C2120,rosie!$B$7:$F$66,5,FALSE)</f>
        <v>4.87</v>
      </c>
      <c r="M2120" s="4">
        <f>VLOOKUP($C2120,rosie!$B$7:$D$380,3,FALSE)</f>
        <v>1</v>
      </c>
      <c r="N2120" s="4" t="str">
        <f>VLOOKUP($C2120,rosie!$B$7:$E$380,4,FALSE)</f>
        <v>f</v>
      </c>
      <c r="O2120" s="4">
        <f t="shared" si="151"/>
        <v>0.12639796934894507</v>
      </c>
      <c r="P2120" s="4">
        <f>VLOOKUP(A2120,RESULTS!$A:$M,13,FALSE)</f>
        <v>2</v>
      </c>
      <c r="Q2120" s="4">
        <v>2</v>
      </c>
      <c r="R2120" s="4" t="str">
        <f>IF(VLOOKUP(C2120,rosie!B:J,8,FALSE)=0,"x_x_x_x",VLOOKUP(C2120,rosie!B:J,8,FALSE))</f>
        <v>9_6_6_2023</v>
      </c>
    </row>
    <row r="2121" spans="1:18" x14ac:dyDescent="0.2">
      <c r="A2121" t="s">
        <v>255</v>
      </c>
      <c r="C2121">
        <f t="shared" si="149"/>
        <v>659</v>
      </c>
      <c r="D2121" t="str">
        <f t="shared" si="150"/>
        <v>659 (1)</v>
      </c>
      <c r="E2121">
        <v>23.408000000000001</v>
      </c>
      <c r="F2121">
        <f t="shared" si="147"/>
        <v>23.41</v>
      </c>
      <c r="G2121">
        <f>IFERROR(VLOOKUP(F2121,'rt.comb'!$A:$B,2,FALSE),F2121)</f>
        <v>23.41</v>
      </c>
      <c r="H2121" t="str">
        <f>IFERROR(VLOOKUP(G2121,compounds!$A:$D,4,FALSE),"")</f>
        <v/>
      </c>
      <c r="I2121">
        <v>19989758</v>
      </c>
      <c r="J2121" s="4">
        <f t="shared" si="148"/>
        <v>89940085</v>
      </c>
      <c r="K2121" s="4">
        <f>VLOOKUP($C2121,rosie!$B$7:$D$380,2,FALSE)</f>
        <v>25.03</v>
      </c>
      <c r="L2121" s="4">
        <f>VLOOKUP(C2121,rosie!$B$7:$F$66,5,FALSE)</f>
        <v>4.87</v>
      </c>
      <c r="M2121" s="4">
        <f>VLOOKUP($C2121,rosie!$B$7:$D$380,3,FALSE)</f>
        <v>1</v>
      </c>
      <c r="N2121" s="4" t="str">
        <f>VLOOKUP($C2121,rosie!$B$7:$E$380,4,FALSE)</f>
        <v>f</v>
      </c>
      <c r="O2121" s="4">
        <f t="shared" si="151"/>
        <v>0.13319399714477001</v>
      </c>
      <c r="P2121" s="4">
        <f>VLOOKUP(A2121,RESULTS!$A:$M,13,FALSE)</f>
        <v>2</v>
      </c>
      <c r="Q2121" s="4">
        <v>2</v>
      </c>
      <c r="R2121" s="4" t="str">
        <f>IF(VLOOKUP(C2121,rosie!B:J,8,FALSE)=0,"x_x_x_x",VLOOKUP(C2121,rosie!B:J,8,FALSE))</f>
        <v>9_6_6_2023</v>
      </c>
    </row>
    <row r="2122" spans="1:18" x14ac:dyDescent="0.2">
      <c r="A2122" t="s">
        <v>255</v>
      </c>
      <c r="C2122">
        <f t="shared" si="149"/>
        <v>659</v>
      </c>
      <c r="D2122" t="str">
        <f t="shared" si="150"/>
        <v>659 (1)</v>
      </c>
      <c r="E2122">
        <v>23.847000000000001</v>
      </c>
      <c r="F2122">
        <f t="shared" si="147"/>
        <v>23.85</v>
      </c>
      <c r="G2122">
        <f>IFERROR(VLOOKUP(F2122,'rt.comb'!$A:$B,2,FALSE),F2122)</f>
        <v>23.85</v>
      </c>
      <c r="H2122" t="str">
        <f>IFERROR(VLOOKUP(G2122,compounds!$A:$D,4,FALSE),"")</f>
        <v/>
      </c>
      <c r="I2122">
        <v>30236427</v>
      </c>
      <c r="J2122" s="4">
        <f t="shared" si="148"/>
        <v>89940085</v>
      </c>
      <c r="K2122" s="4">
        <f>VLOOKUP($C2122,rosie!$B$7:$D$380,2,FALSE)</f>
        <v>25.03</v>
      </c>
      <c r="L2122" s="4">
        <f>VLOOKUP(C2122,rosie!$B$7:$F$66,5,FALSE)</f>
        <v>4.87</v>
      </c>
      <c r="M2122" s="4">
        <f>VLOOKUP($C2122,rosie!$B$7:$D$380,3,FALSE)</f>
        <v>1</v>
      </c>
      <c r="N2122" s="4" t="str">
        <f>VLOOKUP($C2122,rosie!$B$7:$E$380,4,FALSE)</f>
        <v>f</v>
      </c>
      <c r="O2122" s="4">
        <f t="shared" si="151"/>
        <v>0.20146870069692924</v>
      </c>
      <c r="P2122" s="4">
        <f>VLOOKUP(A2122,RESULTS!$A:$M,13,FALSE)</f>
        <v>2</v>
      </c>
      <c r="Q2122" s="4">
        <v>2</v>
      </c>
      <c r="R2122" s="4" t="str">
        <f>IF(VLOOKUP(C2122,rosie!B:J,8,FALSE)=0,"x_x_x_x",VLOOKUP(C2122,rosie!B:J,8,FALSE))</f>
        <v>9_6_6_2023</v>
      </c>
    </row>
    <row r="2123" spans="1:18" x14ac:dyDescent="0.2">
      <c r="A2123" t="s">
        <v>255</v>
      </c>
      <c r="C2123">
        <f t="shared" si="149"/>
        <v>659</v>
      </c>
      <c r="D2123" t="str">
        <f t="shared" si="150"/>
        <v>659 (1)</v>
      </c>
      <c r="E2123">
        <v>24.248999999999999</v>
      </c>
      <c r="F2123">
        <f t="shared" si="147"/>
        <v>24.25</v>
      </c>
      <c r="G2123">
        <f>IFERROR(VLOOKUP(F2123,'rt.comb'!$A:$B,2,FALSE),F2123)</f>
        <v>24.25</v>
      </c>
      <c r="H2123" t="str">
        <f>IFERROR(VLOOKUP(G2123,compounds!$A:$D,4,FALSE),"")</f>
        <v/>
      </c>
      <c r="I2123">
        <v>46492242</v>
      </c>
      <c r="J2123" s="4">
        <f t="shared" si="148"/>
        <v>89940085</v>
      </c>
      <c r="K2123" s="4">
        <f>VLOOKUP($C2123,rosie!$B$7:$D$380,2,FALSE)</f>
        <v>25.03</v>
      </c>
      <c r="L2123" s="4">
        <f>VLOOKUP(C2123,rosie!$B$7:$F$66,5,FALSE)</f>
        <v>4.87</v>
      </c>
      <c r="M2123" s="4">
        <f>VLOOKUP($C2123,rosie!$B$7:$D$380,3,FALSE)</f>
        <v>1</v>
      </c>
      <c r="N2123" s="4" t="str">
        <f>VLOOKUP($C2123,rosie!$B$7:$E$380,4,FALSE)</f>
        <v>f</v>
      </c>
      <c r="O2123" s="4">
        <f t="shared" si="151"/>
        <v>0.30978301729325369</v>
      </c>
      <c r="P2123" s="4">
        <f>VLOOKUP(A2123,RESULTS!$A:$M,13,FALSE)</f>
        <v>2</v>
      </c>
      <c r="Q2123" s="4">
        <v>2</v>
      </c>
      <c r="R2123" s="4" t="str">
        <f>IF(VLOOKUP(C2123,rosie!B:J,8,FALSE)=0,"x_x_x_x",VLOOKUP(C2123,rosie!B:J,8,FALSE))</f>
        <v>9_6_6_2023</v>
      </c>
    </row>
    <row r="2124" spans="1:18" x14ac:dyDescent="0.2">
      <c r="A2124" t="s">
        <v>255</v>
      </c>
      <c r="C2124">
        <f t="shared" si="149"/>
        <v>659</v>
      </c>
      <c r="D2124" t="str">
        <f t="shared" si="150"/>
        <v>659 (1)</v>
      </c>
      <c r="E2124">
        <v>24.332000000000001</v>
      </c>
      <c r="F2124">
        <f t="shared" si="147"/>
        <v>24.33</v>
      </c>
      <c r="G2124">
        <f>IFERROR(VLOOKUP(F2124,'rt.comb'!$A:$B,2,FALSE),F2124)</f>
        <v>24.33</v>
      </c>
      <c r="H2124" t="str">
        <f>IFERROR(VLOOKUP(G2124,compounds!$A:$D,4,FALSE),"")</f>
        <v>pentadecane</v>
      </c>
      <c r="I2124">
        <v>26534497</v>
      </c>
      <c r="J2124" s="4">
        <f t="shared" si="148"/>
        <v>89940085</v>
      </c>
      <c r="K2124" s="4">
        <f>VLOOKUP($C2124,rosie!$B$7:$D$380,2,FALSE)</f>
        <v>25.03</v>
      </c>
      <c r="L2124" s="4">
        <f>VLOOKUP(C2124,rosie!$B$7:$F$66,5,FALSE)</f>
        <v>4.87</v>
      </c>
      <c r="M2124" s="4">
        <f>VLOOKUP($C2124,rosie!$B$7:$D$380,3,FALSE)</f>
        <v>1</v>
      </c>
      <c r="N2124" s="4" t="str">
        <f>VLOOKUP($C2124,rosie!$B$7:$E$380,4,FALSE)</f>
        <v>f</v>
      </c>
      <c r="O2124" s="4">
        <f t="shared" si="151"/>
        <v>0.17680232635412135</v>
      </c>
      <c r="P2124" s="4">
        <f>VLOOKUP(A2124,RESULTS!$A:$M,13,FALSE)</f>
        <v>2</v>
      </c>
      <c r="Q2124" s="4">
        <v>2</v>
      </c>
      <c r="R2124" s="4" t="str">
        <f>IF(VLOOKUP(C2124,rosie!B:J,8,FALSE)=0,"x_x_x_x",VLOOKUP(C2124,rosie!B:J,8,FALSE))</f>
        <v>9_6_6_2023</v>
      </c>
    </row>
    <row r="2125" spans="1:18" x14ac:dyDescent="0.2">
      <c r="A2125" t="s">
        <v>255</v>
      </c>
      <c r="C2125">
        <f t="shared" si="149"/>
        <v>659</v>
      </c>
      <c r="D2125" t="str">
        <f t="shared" si="150"/>
        <v>659 (1)</v>
      </c>
      <c r="E2125">
        <v>24.599</v>
      </c>
      <c r="F2125">
        <f t="shared" si="147"/>
        <v>24.6</v>
      </c>
      <c r="G2125">
        <f>IFERROR(VLOOKUP(F2125,'rt.comb'!$A:$B,2,FALSE),F2125)</f>
        <v>24.6</v>
      </c>
      <c r="H2125" t="str">
        <f>IFERROR(VLOOKUP(G2125,compounds!$A:$D,4,FALSE),"")</f>
        <v>tridecanal</v>
      </c>
      <c r="I2125">
        <v>63815871</v>
      </c>
      <c r="J2125" s="4">
        <f t="shared" si="148"/>
        <v>89940085</v>
      </c>
      <c r="K2125" s="4">
        <f>VLOOKUP($C2125,rosie!$B$7:$D$380,2,FALSE)</f>
        <v>25.03</v>
      </c>
      <c r="L2125" s="4">
        <f>VLOOKUP(C2125,rosie!$B$7:$F$66,5,FALSE)</f>
        <v>4.87</v>
      </c>
      <c r="M2125" s="4">
        <f>VLOOKUP($C2125,rosie!$B$7:$D$380,3,FALSE)</f>
        <v>1</v>
      </c>
      <c r="N2125" s="4" t="str">
        <f>VLOOKUP($C2125,rosie!$B$7:$E$380,4,FALSE)</f>
        <v>f</v>
      </c>
      <c r="O2125" s="4">
        <f t="shared" si="151"/>
        <v>0.42521229820616191</v>
      </c>
      <c r="P2125" s="4">
        <f>VLOOKUP(A2125,RESULTS!$A:$M,13,FALSE)</f>
        <v>2</v>
      </c>
      <c r="Q2125" s="4">
        <v>2</v>
      </c>
      <c r="R2125" s="4" t="str">
        <f>IF(VLOOKUP(C2125,rosie!B:J,8,FALSE)=0,"x_x_x_x",VLOOKUP(C2125,rosie!B:J,8,FALSE))</f>
        <v>9_6_6_2023</v>
      </c>
    </row>
    <row r="2126" spans="1:18" x14ac:dyDescent="0.2">
      <c r="A2126" t="s">
        <v>255</v>
      </c>
      <c r="C2126">
        <f t="shared" si="149"/>
        <v>659</v>
      </c>
      <c r="D2126" t="str">
        <f t="shared" si="150"/>
        <v>659 (1)</v>
      </c>
      <c r="E2126">
        <v>26.068000000000001</v>
      </c>
      <c r="F2126">
        <f t="shared" si="147"/>
        <v>26.07</v>
      </c>
      <c r="G2126">
        <f>IFERROR(VLOOKUP(F2126,'rt.comb'!$A:$B,2,FALSE),F2126)</f>
        <v>26.07</v>
      </c>
      <c r="H2126" t="str">
        <f>IFERROR(VLOOKUP(G2126,compounds!$A:$D,4,FALSE),"")</f>
        <v/>
      </c>
      <c r="I2126">
        <v>21703714</v>
      </c>
      <c r="J2126" s="4">
        <f t="shared" si="148"/>
        <v>89940085</v>
      </c>
      <c r="K2126" s="4">
        <f>VLOOKUP($C2126,rosie!$B$7:$D$380,2,FALSE)</f>
        <v>25.03</v>
      </c>
      <c r="L2126" s="4">
        <f>VLOOKUP(C2126,rosie!$B$7:$F$66,5,FALSE)</f>
        <v>4.87</v>
      </c>
      <c r="M2126" s="4">
        <f>VLOOKUP($C2126,rosie!$B$7:$D$380,3,FALSE)</f>
        <v>1</v>
      </c>
      <c r="N2126" s="4" t="str">
        <f>VLOOKUP($C2126,rosie!$B$7:$E$380,4,FALSE)</f>
        <v>f</v>
      </c>
      <c r="O2126" s="4">
        <f t="shared" si="151"/>
        <v>0.14461427799910859</v>
      </c>
      <c r="P2126" s="4">
        <f>VLOOKUP(A2126,RESULTS!$A:$M,13,FALSE)</f>
        <v>2</v>
      </c>
      <c r="Q2126" s="4">
        <v>2</v>
      </c>
      <c r="R2126" s="4" t="str">
        <f>IF(VLOOKUP(C2126,rosie!B:J,8,FALSE)=0,"x_x_x_x",VLOOKUP(C2126,rosie!B:J,8,FALSE))</f>
        <v>9_6_6_2023</v>
      </c>
    </row>
    <row r="2127" spans="1:18" x14ac:dyDescent="0.2">
      <c r="A2127" t="s">
        <v>255</v>
      </c>
      <c r="C2127">
        <f t="shared" si="149"/>
        <v>659</v>
      </c>
      <c r="D2127" t="str">
        <f t="shared" si="150"/>
        <v>659 (1)</v>
      </c>
      <c r="E2127">
        <v>26.242999999999999</v>
      </c>
      <c r="F2127">
        <f t="shared" si="147"/>
        <v>26.24</v>
      </c>
      <c r="G2127">
        <f>IFERROR(VLOOKUP(F2127,'rt.comb'!$A:$B,2,FALSE),F2127)</f>
        <v>26.24</v>
      </c>
      <c r="H2127" t="str">
        <f>IFERROR(VLOOKUP(G2127,compounds!$A:$D,4,FALSE),"")</f>
        <v/>
      </c>
      <c r="I2127">
        <v>19939134</v>
      </c>
      <c r="J2127" s="4">
        <f t="shared" si="148"/>
        <v>89940085</v>
      </c>
      <c r="K2127" s="4">
        <f>VLOOKUP($C2127,rosie!$B$7:$D$380,2,FALSE)</f>
        <v>25.03</v>
      </c>
      <c r="L2127" s="4">
        <f>VLOOKUP(C2127,rosie!$B$7:$F$66,5,FALSE)</f>
        <v>4.87</v>
      </c>
      <c r="M2127" s="4">
        <f>VLOOKUP($C2127,rosie!$B$7:$D$380,3,FALSE)</f>
        <v>1</v>
      </c>
      <c r="N2127" s="4" t="str">
        <f>VLOOKUP($C2127,rosie!$B$7:$E$380,4,FALSE)</f>
        <v>f</v>
      </c>
      <c r="O2127" s="4">
        <f t="shared" si="151"/>
        <v>0.13285668376101334</v>
      </c>
      <c r="P2127" s="4">
        <f>VLOOKUP(A2127,RESULTS!$A:$M,13,FALSE)</f>
        <v>2</v>
      </c>
      <c r="Q2127" s="4">
        <v>2</v>
      </c>
      <c r="R2127" s="4" t="str">
        <f>IF(VLOOKUP(C2127,rosie!B:J,8,FALSE)=0,"x_x_x_x",VLOOKUP(C2127,rosie!B:J,8,FALSE))</f>
        <v>9_6_6_2023</v>
      </c>
    </row>
    <row r="2128" spans="1:18" x14ac:dyDescent="0.2">
      <c r="A2128" t="s">
        <v>255</v>
      </c>
      <c r="C2128">
        <f t="shared" si="149"/>
        <v>659</v>
      </c>
      <c r="D2128" t="str">
        <f t="shared" si="150"/>
        <v>659 (1)</v>
      </c>
      <c r="E2128">
        <v>28.923999999999999</v>
      </c>
      <c r="F2128">
        <f t="shared" si="147"/>
        <v>28.92</v>
      </c>
      <c r="G2128">
        <f>IFERROR(VLOOKUP(F2128,'rt.comb'!$A:$B,2,FALSE),F2128)</f>
        <v>28.92</v>
      </c>
      <c r="H2128" t="str">
        <f>IFERROR(VLOOKUP(G2128,compounds!$A:$D,4,FALSE),"")</f>
        <v/>
      </c>
      <c r="I2128">
        <v>19032480</v>
      </c>
      <c r="J2128" s="4">
        <f t="shared" si="148"/>
        <v>89940085</v>
      </c>
      <c r="K2128" s="4">
        <f>VLOOKUP($C2128,rosie!$B$7:$D$380,2,FALSE)</f>
        <v>25.03</v>
      </c>
      <c r="L2128" s="4">
        <f>VLOOKUP(C2128,rosie!$B$7:$F$66,5,FALSE)</f>
        <v>4.87</v>
      </c>
      <c r="M2128" s="4">
        <f>VLOOKUP($C2128,rosie!$B$7:$D$380,3,FALSE)</f>
        <v>1</v>
      </c>
      <c r="N2128" s="4" t="str">
        <f>VLOOKUP($C2128,rosie!$B$7:$E$380,4,FALSE)</f>
        <v>f</v>
      </c>
      <c r="O2128" s="4">
        <f t="shared" si="151"/>
        <v>0.12681554658029837</v>
      </c>
      <c r="P2128" s="4">
        <f>VLOOKUP(A2128,RESULTS!$A:$M,13,FALSE)</f>
        <v>2</v>
      </c>
      <c r="Q2128" s="4">
        <v>2</v>
      </c>
      <c r="R2128" s="4" t="str">
        <f>IF(VLOOKUP(C2128,rosie!B:J,8,FALSE)=0,"x_x_x_x",VLOOKUP(C2128,rosie!B:J,8,FALSE))</f>
        <v>9_6_6_2023</v>
      </c>
    </row>
    <row r="2129" spans="1:18" x14ac:dyDescent="0.2">
      <c r="A2129" t="s">
        <v>255</v>
      </c>
      <c r="C2129">
        <f t="shared" si="149"/>
        <v>659</v>
      </c>
      <c r="D2129" t="str">
        <f t="shared" si="150"/>
        <v>659 (1)</v>
      </c>
      <c r="E2129">
        <v>29.26</v>
      </c>
      <c r="F2129">
        <f t="shared" si="147"/>
        <v>29.26</v>
      </c>
      <c r="G2129">
        <f>IFERROR(VLOOKUP(F2129,'rt.comb'!$A:$B,2,FALSE),F2129)</f>
        <v>29.26</v>
      </c>
      <c r="H2129" t="str">
        <f>IFERROR(VLOOKUP(G2129,compounds!$A:$D,4,FALSE),"")</f>
        <v>pentadecanal</v>
      </c>
      <c r="I2129">
        <v>30391914</v>
      </c>
      <c r="J2129" s="4">
        <f t="shared" si="148"/>
        <v>89940085</v>
      </c>
      <c r="K2129" s="4">
        <f>VLOOKUP($C2129,rosie!$B$7:$D$380,2,FALSE)</f>
        <v>25.03</v>
      </c>
      <c r="L2129" s="4">
        <f>VLOOKUP(C2129,rosie!$B$7:$F$66,5,FALSE)</f>
        <v>4.87</v>
      </c>
      <c r="M2129" s="4">
        <f>VLOOKUP($C2129,rosie!$B$7:$D$380,3,FALSE)</f>
        <v>1</v>
      </c>
      <c r="N2129" s="4" t="str">
        <f>VLOOKUP($C2129,rosie!$B$7:$E$380,4,FALSE)</f>
        <v>f</v>
      </c>
      <c r="O2129" s="4">
        <f t="shared" si="151"/>
        <v>0.20250472799821265</v>
      </c>
      <c r="P2129" s="4">
        <f>VLOOKUP(A2129,RESULTS!$A:$M,13,FALSE)</f>
        <v>2</v>
      </c>
      <c r="Q2129" s="4">
        <v>2</v>
      </c>
      <c r="R2129" s="4" t="str">
        <f>IF(VLOOKUP(C2129,rosie!B:J,8,FALSE)=0,"x_x_x_x",VLOOKUP(C2129,rosie!B:J,8,FALSE))</f>
        <v>9_6_6_2023</v>
      </c>
    </row>
    <row r="2130" spans="1:18" x14ac:dyDescent="0.2">
      <c r="A2130" t="s">
        <v>255</v>
      </c>
      <c r="C2130">
        <f t="shared" si="149"/>
        <v>659</v>
      </c>
      <c r="D2130" t="str">
        <f t="shared" si="150"/>
        <v>659 (1)</v>
      </c>
      <c r="E2130">
        <v>32.006</v>
      </c>
      <c r="F2130">
        <f t="shared" si="147"/>
        <v>32.01</v>
      </c>
      <c r="G2130">
        <f>IFERROR(VLOOKUP(F2130,'rt.comb'!$A:$B,2,FALSE),F2130)</f>
        <v>32.01</v>
      </c>
      <c r="H2130" t="str">
        <f>IFERROR(VLOOKUP(G2130,compounds!$A:$D,4,FALSE),"")</f>
        <v/>
      </c>
      <c r="I2130">
        <v>16474743</v>
      </c>
      <c r="J2130" s="4">
        <f t="shared" si="148"/>
        <v>89940085</v>
      </c>
      <c r="K2130" s="4">
        <f>VLOOKUP($C2130,rosie!$B$7:$D$380,2,FALSE)</f>
        <v>25.03</v>
      </c>
      <c r="L2130" s="4">
        <f>VLOOKUP(C2130,rosie!$B$7:$F$66,5,FALSE)</f>
        <v>4.87</v>
      </c>
      <c r="M2130" s="4">
        <f>VLOOKUP($C2130,rosie!$B$7:$D$380,3,FALSE)</f>
        <v>1</v>
      </c>
      <c r="N2130" s="4" t="str">
        <f>VLOOKUP($C2130,rosie!$B$7:$E$380,4,FALSE)</f>
        <v>f</v>
      </c>
      <c r="O2130" s="4">
        <f t="shared" si="151"/>
        <v>0.10977305838834166</v>
      </c>
      <c r="P2130" s="4">
        <f>VLOOKUP(A2130,RESULTS!$A:$M,13,FALSE)</f>
        <v>2</v>
      </c>
      <c r="Q2130" s="4">
        <v>2</v>
      </c>
      <c r="R2130" s="4" t="str">
        <f>IF(VLOOKUP(C2130,rosie!B:J,8,FALSE)=0,"x_x_x_x",VLOOKUP(C2130,rosie!B:J,8,FALSE))</f>
        <v>9_6_6_2023</v>
      </c>
    </row>
    <row r="2131" spans="1:18" x14ac:dyDescent="0.2">
      <c r="A2131" t="s">
        <v>255</v>
      </c>
      <c r="C2131">
        <f t="shared" si="149"/>
        <v>659</v>
      </c>
      <c r="D2131" t="str">
        <f t="shared" si="150"/>
        <v>659 (1)</v>
      </c>
      <c r="E2131">
        <v>37.402999999999999</v>
      </c>
      <c r="F2131">
        <f t="shared" si="147"/>
        <v>37.4</v>
      </c>
      <c r="G2131">
        <f>IFERROR(VLOOKUP(F2131,'rt.comb'!$A:$B,2,FALSE),F2131)</f>
        <v>37.4</v>
      </c>
      <c r="H2131" t="str">
        <f>IFERROR(VLOOKUP(G2131,compounds!$A:$D,4,FALSE),"")</f>
        <v/>
      </c>
      <c r="I2131">
        <v>24708287</v>
      </c>
      <c r="J2131" s="4">
        <f t="shared" si="148"/>
        <v>89940085</v>
      </c>
      <c r="K2131" s="4">
        <f>VLOOKUP($C2131,rosie!$B$7:$D$380,2,FALSE)</f>
        <v>25.03</v>
      </c>
      <c r="L2131" s="4">
        <f>VLOOKUP(C2131,rosie!$B$7:$F$66,5,FALSE)</f>
        <v>4.87</v>
      </c>
      <c r="M2131" s="4">
        <f>VLOOKUP($C2131,rosie!$B$7:$D$380,3,FALSE)</f>
        <v>1</v>
      </c>
      <c r="N2131" s="4" t="str">
        <f>VLOOKUP($C2131,rosie!$B$7:$E$380,4,FALSE)</f>
        <v>f</v>
      </c>
      <c r="O2131" s="4">
        <f t="shared" si="151"/>
        <v>0.16463408452119119</v>
      </c>
      <c r="P2131" s="4">
        <f>VLOOKUP(A2131,RESULTS!$A:$M,13,FALSE)</f>
        <v>2</v>
      </c>
      <c r="Q2131" s="4">
        <v>2</v>
      </c>
      <c r="R2131" s="4" t="str">
        <f>IF(VLOOKUP(C2131,rosie!B:J,8,FALSE)=0,"x_x_x_x",VLOOKUP(C2131,rosie!B:J,8,FALSE))</f>
        <v>9_6_6_2023</v>
      </c>
    </row>
    <row r="2132" spans="1:18" x14ac:dyDescent="0.2">
      <c r="A2132" t="s">
        <v>256</v>
      </c>
      <c r="C2132">
        <f t="shared" si="149"/>
        <v>70</v>
      </c>
      <c r="D2132" t="str">
        <f t="shared" si="150"/>
        <v>70 (1)</v>
      </c>
      <c r="E2132">
        <v>4.3940000000000001</v>
      </c>
      <c r="F2132">
        <f t="shared" si="147"/>
        <v>4.3899999999999997</v>
      </c>
      <c r="G2132">
        <f>IFERROR(VLOOKUP(F2132,'rt.comb'!$A:$B,2,FALSE),F2132)</f>
        <v>4.3899999999999997</v>
      </c>
      <c r="H2132" t="str">
        <f>IFERROR(VLOOKUP(G2132,compounds!$A:$D,4,FALSE),"")</f>
        <v/>
      </c>
      <c r="I2132">
        <v>20137539</v>
      </c>
      <c r="J2132" s="4">
        <f t="shared" si="148"/>
        <v>62836508</v>
      </c>
      <c r="K2132" s="4">
        <f>VLOOKUP($C2132,rosie!$B$7:$D$380,2,FALSE)</f>
        <v>22.26</v>
      </c>
      <c r="L2132" s="4">
        <f>VLOOKUP(C2132,rosie!$B$7:$F$66,5,FALSE)</f>
        <v>4.71</v>
      </c>
      <c r="M2132" s="4">
        <f>VLOOKUP($C2132,rosie!$B$7:$D$380,3,FALSE)</f>
        <v>1</v>
      </c>
      <c r="N2132" s="4" t="str">
        <f>VLOOKUP($C2132,rosie!$B$7:$E$380,4,FALSE)</f>
        <v>f</v>
      </c>
      <c r="O2132" s="4">
        <f t="shared" si="151"/>
        <v>0.21595360161696797</v>
      </c>
      <c r="P2132" s="4">
        <f>VLOOKUP(A2132,RESULTS!$A:$M,13,FALSE)</f>
        <v>2</v>
      </c>
      <c r="Q2132" s="4">
        <v>2</v>
      </c>
      <c r="R2132" s="4" t="str">
        <f>IF(VLOOKUP(C2132,rosie!B:J,8,FALSE)=0,"x_x_x_x",VLOOKUP(C2132,rosie!B:J,8,FALSE))</f>
        <v>2_6_6_2023</v>
      </c>
    </row>
    <row r="2133" spans="1:18" x14ac:dyDescent="0.2">
      <c r="A2133" t="s">
        <v>256</v>
      </c>
      <c r="C2133">
        <f t="shared" si="149"/>
        <v>70</v>
      </c>
      <c r="D2133" t="str">
        <f t="shared" si="150"/>
        <v>70 (1)</v>
      </c>
      <c r="E2133">
        <v>4.8719999999999999</v>
      </c>
      <c r="F2133">
        <f t="shared" ref="F2133:F2196" si="152">ROUND(E2133,2)</f>
        <v>4.87</v>
      </c>
      <c r="G2133">
        <f>IFERROR(VLOOKUP(F2133,'rt.comb'!$A:$B,2,FALSE),F2133)</f>
        <v>4.87</v>
      </c>
      <c r="H2133" t="str">
        <f>IFERROR(VLOOKUP(G2133,compounds!$A:$D,4,FALSE),"")</f>
        <v/>
      </c>
      <c r="I2133">
        <v>31040578</v>
      </c>
      <c r="J2133" s="4">
        <f t="shared" si="148"/>
        <v>62836508</v>
      </c>
      <c r="K2133" s="4">
        <f>VLOOKUP($C2133,rosie!$B$7:$D$380,2,FALSE)</f>
        <v>22.26</v>
      </c>
      <c r="L2133" s="4">
        <f>VLOOKUP(C2133,rosie!$B$7:$F$66,5,FALSE)</f>
        <v>4.71</v>
      </c>
      <c r="M2133" s="4">
        <f>VLOOKUP($C2133,rosie!$B$7:$D$380,3,FALSE)</f>
        <v>1</v>
      </c>
      <c r="N2133" s="4" t="str">
        <f>VLOOKUP($C2133,rosie!$B$7:$E$380,4,FALSE)</f>
        <v>f</v>
      </c>
      <c r="O2133" s="4">
        <f t="shared" si="151"/>
        <v>0.33287705192637596</v>
      </c>
      <c r="P2133" s="4">
        <f>VLOOKUP(A2133,RESULTS!$A:$M,13,FALSE)</f>
        <v>2</v>
      </c>
      <c r="Q2133" s="4">
        <v>2</v>
      </c>
      <c r="R2133" s="4" t="str">
        <f>IF(VLOOKUP(C2133,rosie!B:J,8,FALSE)=0,"x_x_x_x",VLOOKUP(C2133,rosie!B:J,8,FALSE))</f>
        <v>2_6_6_2023</v>
      </c>
    </row>
    <row r="2134" spans="1:18" x14ac:dyDescent="0.2">
      <c r="A2134" t="s">
        <v>256</v>
      </c>
      <c r="C2134">
        <f t="shared" si="149"/>
        <v>70</v>
      </c>
      <c r="D2134" t="str">
        <f t="shared" si="150"/>
        <v>70 (1)</v>
      </c>
      <c r="E2134">
        <v>5.4219999999999997</v>
      </c>
      <c r="F2134">
        <f t="shared" si="152"/>
        <v>5.42</v>
      </c>
      <c r="G2134">
        <f>IFERROR(VLOOKUP(F2134,'rt.comb'!$A:$B,2,FALSE),F2134)</f>
        <v>5.43</v>
      </c>
      <c r="H2134" t="str">
        <f>IFERROR(VLOOKUP(G2134,compounds!$A:$D,4,FALSE),"")</f>
        <v>hydroxymethylpentanone</v>
      </c>
      <c r="I2134">
        <v>119201599</v>
      </c>
      <c r="J2134" s="4">
        <f t="shared" si="148"/>
        <v>62836508</v>
      </c>
      <c r="K2134" s="4">
        <f>VLOOKUP($C2134,rosie!$B$7:$D$380,2,FALSE)</f>
        <v>22.26</v>
      </c>
      <c r="L2134" s="4">
        <f>VLOOKUP(C2134,rosie!$B$7:$F$66,5,FALSE)</f>
        <v>4.71</v>
      </c>
      <c r="M2134" s="4">
        <f>VLOOKUP($C2134,rosie!$B$7:$D$380,3,FALSE)</f>
        <v>1</v>
      </c>
      <c r="N2134" s="4" t="str">
        <f>VLOOKUP($C2134,rosie!$B$7:$E$380,4,FALSE)</f>
        <v>f</v>
      </c>
      <c r="O2134" s="4">
        <f t="shared" si="151"/>
        <v>1.2783098581485837</v>
      </c>
      <c r="P2134" s="4">
        <f>VLOOKUP(A2134,RESULTS!$A:$M,13,FALSE)</f>
        <v>2</v>
      </c>
      <c r="Q2134" s="4">
        <v>2</v>
      </c>
      <c r="R2134" s="4" t="str">
        <f>IF(VLOOKUP(C2134,rosie!B:J,8,FALSE)=0,"x_x_x_x",VLOOKUP(C2134,rosie!B:J,8,FALSE))</f>
        <v>2_6_6_2023</v>
      </c>
    </row>
    <row r="2135" spans="1:18" x14ac:dyDescent="0.2">
      <c r="A2135" t="s">
        <v>256</v>
      </c>
      <c r="C2135">
        <f t="shared" si="149"/>
        <v>70</v>
      </c>
      <c r="D2135" t="str">
        <f t="shared" si="150"/>
        <v>70 (1)</v>
      </c>
      <c r="E2135">
        <v>5.758</v>
      </c>
      <c r="F2135">
        <f t="shared" si="152"/>
        <v>5.76</v>
      </c>
      <c r="G2135">
        <f>IFERROR(VLOOKUP(F2135,'rt.comb'!$A:$B,2,FALSE),F2135)</f>
        <v>5.76</v>
      </c>
      <c r="H2135" t="str">
        <f>IFERROR(VLOOKUP(G2135,compounds!$A:$D,4,FALSE),"")</f>
        <v>zhexenol</v>
      </c>
      <c r="I2135">
        <v>80966509</v>
      </c>
      <c r="J2135" s="4">
        <f t="shared" si="148"/>
        <v>62836508</v>
      </c>
      <c r="K2135" s="4">
        <f>VLOOKUP($C2135,rosie!$B$7:$D$380,2,FALSE)</f>
        <v>22.26</v>
      </c>
      <c r="L2135" s="4">
        <f>VLOOKUP(C2135,rosie!$B$7:$F$66,5,FALSE)</f>
        <v>4.71</v>
      </c>
      <c r="M2135" s="4">
        <f>VLOOKUP($C2135,rosie!$B$7:$D$380,3,FALSE)</f>
        <v>1</v>
      </c>
      <c r="N2135" s="4" t="str">
        <f>VLOOKUP($C2135,rosie!$B$7:$E$380,4,FALSE)</f>
        <v>f</v>
      </c>
      <c r="O2135" s="4">
        <f t="shared" si="151"/>
        <v>0.86827934778438698</v>
      </c>
      <c r="P2135" s="4">
        <f>VLOOKUP(A2135,RESULTS!$A:$M,13,FALSE)</f>
        <v>2</v>
      </c>
      <c r="Q2135" s="4">
        <v>2</v>
      </c>
      <c r="R2135" s="4" t="str">
        <f>IF(VLOOKUP(C2135,rosie!B:J,8,FALSE)=0,"x_x_x_x",VLOOKUP(C2135,rosie!B:J,8,FALSE))</f>
        <v>2_6_6_2023</v>
      </c>
    </row>
    <row r="2136" spans="1:18" x14ac:dyDescent="0.2">
      <c r="A2136" t="s">
        <v>256</v>
      </c>
      <c r="C2136">
        <f t="shared" si="149"/>
        <v>70</v>
      </c>
      <c r="D2136" t="str">
        <f t="shared" si="150"/>
        <v>70 (1)</v>
      </c>
      <c r="E2136">
        <v>6.1159999999999997</v>
      </c>
      <c r="F2136">
        <f t="shared" si="152"/>
        <v>6.12</v>
      </c>
      <c r="G2136">
        <f>IFERROR(VLOOKUP(F2136,'rt.comb'!$A:$B,2,FALSE),F2136)</f>
        <v>6.11</v>
      </c>
      <c r="H2136" t="str">
        <f>IFERROR(VLOOKUP(G2136,compounds!$A:$D,4,FALSE),"")</f>
        <v/>
      </c>
      <c r="I2136">
        <v>31563315</v>
      </c>
      <c r="J2136" s="4">
        <f t="shared" si="148"/>
        <v>62836508</v>
      </c>
      <c r="K2136" s="4">
        <f>VLOOKUP($C2136,rosie!$B$7:$D$380,2,FALSE)</f>
        <v>22.26</v>
      </c>
      <c r="L2136" s="4">
        <f>VLOOKUP(C2136,rosie!$B$7:$F$66,5,FALSE)</f>
        <v>4.71</v>
      </c>
      <c r="M2136" s="4">
        <f>VLOOKUP($C2136,rosie!$B$7:$D$380,3,FALSE)</f>
        <v>1</v>
      </c>
      <c r="N2136" s="4" t="str">
        <f>VLOOKUP($C2136,rosie!$B$7:$E$380,4,FALSE)</f>
        <v>f</v>
      </c>
      <c r="O2136" s="4">
        <f t="shared" si="151"/>
        <v>0.33848284803922019</v>
      </c>
      <c r="P2136" s="4">
        <f>VLOOKUP(A2136,RESULTS!$A:$M,13,FALSE)</f>
        <v>2</v>
      </c>
      <c r="Q2136" s="4">
        <v>2</v>
      </c>
      <c r="R2136" s="4" t="str">
        <f>IF(VLOOKUP(C2136,rosie!B:J,8,FALSE)=0,"x_x_x_x",VLOOKUP(C2136,rosie!B:J,8,FALSE))</f>
        <v>2_6_6_2023</v>
      </c>
    </row>
    <row r="2137" spans="1:18" x14ac:dyDescent="0.2">
      <c r="A2137" t="s">
        <v>256</v>
      </c>
      <c r="C2137">
        <f t="shared" si="149"/>
        <v>70</v>
      </c>
      <c r="D2137" t="str">
        <f t="shared" si="150"/>
        <v>70 (1)</v>
      </c>
      <c r="E2137">
        <v>7.0960000000000001</v>
      </c>
      <c r="F2137">
        <f t="shared" si="152"/>
        <v>7.1</v>
      </c>
      <c r="G2137">
        <f>IFERROR(VLOOKUP(F2137,'rt.comb'!$A:$B,2,FALSE),F2137)</f>
        <v>7.1</v>
      </c>
      <c r="H2137" t="str">
        <f>IFERROR(VLOOKUP(G2137,compounds!$A:$D,4,FALSE),"")</f>
        <v>heptanal</v>
      </c>
      <c r="I2137">
        <v>24251900</v>
      </c>
      <c r="J2137" s="4">
        <f t="shared" si="148"/>
        <v>62836508</v>
      </c>
      <c r="K2137" s="4">
        <f>VLOOKUP($C2137,rosie!$B$7:$D$380,2,FALSE)</f>
        <v>22.26</v>
      </c>
      <c r="L2137" s="4">
        <f>VLOOKUP(C2137,rosie!$B$7:$F$66,5,FALSE)</f>
        <v>4.71</v>
      </c>
      <c r="M2137" s="4">
        <f>VLOOKUP($C2137,rosie!$B$7:$D$380,3,FALSE)</f>
        <v>1</v>
      </c>
      <c r="N2137" s="4" t="str">
        <f>VLOOKUP($C2137,rosie!$B$7:$E$380,4,FALSE)</f>
        <v>f</v>
      </c>
      <c r="O2137" s="4">
        <f t="shared" si="151"/>
        <v>0.26007572976293408</v>
      </c>
      <c r="P2137" s="4">
        <f>VLOOKUP(A2137,RESULTS!$A:$M,13,FALSE)</f>
        <v>2</v>
      </c>
      <c r="Q2137" s="4">
        <v>2</v>
      </c>
      <c r="R2137" s="4" t="str">
        <f>IF(VLOOKUP(C2137,rosie!B:J,8,FALSE)=0,"x_x_x_x",VLOOKUP(C2137,rosie!B:J,8,FALSE))</f>
        <v>2_6_6_2023</v>
      </c>
    </row>
    <row r="2138" spans="1:18" x14ac:dyDescent="0.2">
      <c r="A2138" t="s">
        <v>256</v>
      </c>
      <c r="C2138">
        <f t="shared" si="149"/>
        <v>70</v>
      </c>
      <c r="D2138" t="str">
        <f t="shared" si="150"/>
        <v>70 (1)</v>
      </c>
      <c r="E2138">
        <v>7.5119999999999996</v>
      </c>
      <c r="F2138">
        <f t="shared" si="152"/>
        <v>7.51</v>
      </c>
      <c r="G2138">
        <f>IFERROR(VLOOKUP(F2138,'rt.comb'!$A:$B,2,FALSE),F2138)</f>
        <v>7.51</v>
      </c>
      <c r="H2138" t="str">
        <f>IFERROR(VLOOKUP(G2138,compounds!$A:$D,4,FALSE),"")</f>
        <v>cyclopentane</v>
      </c>
      <c r="I2138">
        <v>25205017</v>
      </c>
      <c r="J2138" s="4">
        <f t="shared" si="148"/>
        <v>62836508</v>
      </c>
      <c r="K2138" s="4">
        <f>VLOOKUP($C2138,rosie!$B$7:$D$380,2,FALSE)</f>
        <v>22.26</v>
      </c>
      <c r="L2138" s="4">
        <f>VLOOKUP(C2138,rosie!$B$7:$F$66,5,FALSE)</f>
        <v>4.71</v>
      </c>
      <c r="M2138" s="4">
        <f>VLOOKUP($C2138,rosie!$B$7:$D$380,3,FALSE)</f>
        <v>1</v>
      </c>
      <c r="N2138" s="4" t="str">
        <f>VLOOKUP($C2138,rosie!$B$7:$E$380,4,FALSE)</f>
        <v>f</v>
      </c>
      <c r="O2138" s="4">
        <f t="shared" si="151"/>
        <v>0.2702968917883613</v>
      </c>
      <c r="P2138" s="4">
        <f>VLOOKUP(A2138,RESULTS!$A:$M,13,FALSE)</f>
        <v>2</v>
      </c>
      <c r="Q2138" s="4">
        <v>2</v>
      </c>
      <c r="R2138" s="4" t="str">
        <f>IF(VLOOKUP(C2138,rosie!B:J,8,FALSE)=0,"x_x_x_x",VLOOKUP(C2138,rosie!B:J,8,FALSE))</f>
        <v>2_6_6_2023</v>
      </c>
    </row>
    <row r="2139" spans="1:18" x14ac:dyDescent="0.2">
      <c r="A2139" t="s">
        <v>256</v>
      </c>
      <c r="C2139">
        <f t="shared" si="149"/>
        <v>70</v>
      </c>
      <c r="D2139" t="str">
        <f t="shared" si="150"/>
        <v>70 (1)</v>
      </c>
      <c r="E2139">
        <v>7.8159999999999998</v>
      </c>
      <c r="F2139">
        <f t="shared" si="152"/>
        <v>7.82</v>
      </c>
      <c r="G2139">
        <f>IFERROR(VLOOKUP(F2139,'rt.comb'!$A:$B,2,FALSE),F2139)</f>
        <v>7.82</v>
      </c>
      <c r="H2139" t="str">
        <f>IFERROR(VLOOKUP(G2139,compounds!$A:$D,4,FALSE),"")</f>
        <v/>
      </c>
      <c r="I2139">
        <v>138399970</v>
      </c>
      <c r="J2139" s="4">
        <f t="shared" si="148"/>
        <v>62836508</v>
      </c>
      <c r="K2139" s="4">
        <f>VLOOKUP($C2139,rosie!$B$7:$D$380,2,FALSE)</f>
        <v>22.26</v>
      </c>
      <c r="L2139" s="4">
        <f>VLOOKUP(C2139,rosie!$B$7:$F$66,5,FALSE)</f>
        <v>4.71</v>
      </c>
      <c r="M2139" s="4">
        <f>VLOOKUP($C2139,rosie!$B$7:$D$380,3,FALSE)</f>
        <v>1</v>
      </c>
      <c r="N2139" s="4" t="str">
        <f>VLOOKUP($C2139,rosie!$B$7:$E$380,4,FALSE)</f>
        <v>f</v>
      </c>
      <c r="O2139" s="4">
        <f t="shared" si="151"/>
        <v>1.484191885869486</v>
      </c>
      <c r="P2139" s="4">
        <f>VLOOKUP(A2139,RESULTS!$A:$M,13,FALSE)</f>
        <v>2</v>
      </c>
      <c r="Q2139" s="4">
        <v>2</v>
      </c>
      <c r="R2139" s="4" t="str">
        <f>IF(VLOOKUP(C2139,rosie!B:J,8,FALSE)=0,"x_x_x_x",VLOOKUP(C2139,rosie!B:J,8,FALSE))</f>
        <v>2_6_6_2023</v>
      </c>
    </row>
    <row r="2140" spans="1:18" x14ac:dyDescent="0.2">
      <c r="A2140" t="s">
        <v>256</v>
      </c>
      <c r="C2140">
        <f t="shared" si="149"/>
        <v>70</v>
      </c>
      <c r="D2140" t="str">
        <f t="shared" si="150"/>
        <v>70 (1)</v>
      </c>
      <c r="E2140">
        <v>8.0069999999999997</v>
      </c>
      <c r="F2140">
        <f t="shared" si="152"/>
        <v>8.01</v>
      </c>
      <c r="G2140">
        <f>IFERROR(VLOOKUP(F2140,'rt.comb'!$A:$B,2,FALSE),F2140)</f>
        <v>8.01</v>
      </c>
      <c r="H2140" t="str">
        <f>IFERROR(VLOOKUP(G2140,compounds!$A:$D,4,FALSE),"")</f>
        <v>apinene</v>
      </c>
      <c r="I2140">
        <v>179269494</v>
      </c>
      <c r="J2140" s="4">
        <f t="shared" si="148"/>
        <v>62836508</v>
      </c>
      <c r="K2140" s="4">
        <f>VLOOKUP($C2140,rosie!$B$7:$D$380,2,FALSE)</f>
        <v>22.26</v>
      </c>
      <c r="L2140" s="4">
        <f>VLOOKUP(C2140,rosie!$B$7:$F$66,5,FALSE)</f>
        <v>4.71</v>
      </c>
      <c r="M2140" s="4">
        <f>VLOOKUP($C2140,rosie!$B$7:$D$380,3,FALSE)</f>
        <v>1</v>
      </c>
      <c r="N2140" s="4" t="str">
        <f>VLOOKUP($C2140,rosie!$B$7:$E$380,4,FALSE)</f>
        <v>f</v>
      </c>
      <c r="O2140" s="4">
        <f t="shared" si="151"/>
        <v>1.9224738876657885</v>
      </c>
      <c r="P2140" s="4">
        <f>VLOOKUP(A2140,RESULTS!$A:$M,13,FALSE)</f>
        <v>2</v>
      </c>
      <c r="Q2140" s="4">
        <v>2</v>
      </c>
      <c r="R2140" s="4" t="str">
        <f>IF(VLOOKUP(C2140,rosie!B:J,8,FALSE)=0,"x_x_x_x",VLOOKUP(C2140,rosie!B:J,8,FALSE))</f>
        <v>2_6_6_2023</v>
      </c>
    </row>
    <row r="2141" spans="1:18" x14ac:dyDescent="0.2">
      <c r="A2141" t="s">
        <v>256</v>
      </c>
      <c r="C2141">
        <f t="shared" si="149"/>
        <v>70</v>
      </c>
      <c r="D2141" t="str">
        <f t="shared" si="150"/>
        <v>70 (1)</v>
      </c>
      <c r="E2141">
        <v>8.4670000000000005</v>
      </c>
      <c r="F2141">
        <f t="shared" si="152"/>
        <v>8.4700000000000006</v>
      </c>
      <c r="G2141">
        <f>IFERROR(VLOOKUP(F2141,'rt.comb'!$A:$B,2,FALSE),F2141)</f>
        <v>8.4700000000000006</v>
      </c>
      <c r="H2141" t="str">
        <f>IFERROR(VLOOKUP(G2141,compounds!$A:$D,4,FALSE),"")</f>
        <v/>
      </c>
      <c r="I2141">
        <v>45710864</v>
      </c>
      <c r="J2141" s="4">
        <f t="shared" si="148"/>
        <v>62836508</v>
      </c>
      <c r="K2141" s="4">
        <f>VLOOKUP($C2141,rosie!$B$7:$D$380,2,FALSE)</f>
        <v>22.26</v>
      </c>
      <c r="L2141" s="4">
        <f>VLOOKUP(C2141,rosie!$B$7:$F$66,5,FALSE)</f>
        <v>4.71</v>
      </c>
      <c r="M2141" s="4">
        <f>VLOOKUP($C2141,rosie!$B$7:$D$380,3,FALSE)</f>
        <v>1</v>
      </c>
      <c r="N2141" s="4" t="str">
        <f>VLOOKUP($C2141,rosie!$B$7:$E$380,4,FALSE)</f>
        <v>f</v>
      </c>
      <c r="O2141" s="4">
        <f t="shared" si="151"/>
        <v>0.49020020340238218</v>
      </c>
      <c r="P2141" s="4">
        <f>VLOOKUP(A2141,RESULTS!$A:$M,13,FALSE)</f>
        <v>2</v>
      </c>
      <c r="Q2141" s="4">
        <v>2</v>
      </c>
      <c r="R2141" s="4" t="str">
        <f>IF(VLOOKUP(C2141,rosie!B:J,8,FALSE)=0,"x_x_x_x",VLOOKUP(C2141,rosie!B:J,8,FALSE))</f>
        <v>2_6_6_2023</v>
      </c>
    </row>
    <row r="2142" spans="1:18" x14ac:dyDescent="0.2">
      <c r="A2142" t="s">
        <v>256</v>
      </c>
      <c r="C2142">
        <f t="shared" si="149"/>
        <v>70</v>
      </c>
      <c r="D2142" t="str">
        <f t="shared" si="150"/>
        <v>70 (1)</v>
      </c>
      <c r="E2142">
        <v>8.9160000000000004</v>
      </c>
      <c r="F2142">
        <f t="shared" si="152"/>
        <v>8.92</v>
      </c>
      <c r="G2142">
        <f>IFERROR(VLOOKUP(F2142,'rt.comb'!$A:$B,2,FALSE),F2142)</f>
        <v>8.92</v>
      </c>
      <c r="H2142" t="str">
        <f>IFERROR(VLOOKUP(G2142,compounds!$A:$D,4,FALSE),"")</f>
        <v/>
      </c>
      <c r="I2142">
        <v>31736421</v>
      </c>
      <c r="J2142" s="4">
        <f t="shared" si="148"/>
        <v>62836508</v>
      </c>
      <c r="K2142" s="4">
        <f>VLOOKUP($C2142,rosie!$B$7:$D$380,2,FALSE)</f>
        <v>22.26</v>
      </c>
      <c r="L2142" s="4">
        <f>VLOOKUP(C2142,rosie!$B$7:$F$66,5,FALSE)</f>
        <v>4.71</v>
      </c>
      <c r="M2142" s="4">
        <f>VLOOKUP($C2142,rosie!$B$7:$D$380,3,FALSE)</f>
        <v>1</v>
      </c>
      <c r="N2142" s="4" t="str">
        <f>VLOOKUP($C2142,rosie!$B$7:$E$380,4,FALSE)</f>
        <v>f</v>
      </c>
      <c r="O2142" s="4">
        <f t="shared" si="151"/>
        <v>0.3403392250355109</v>
      </c>
      <c r="P2142" s="4">
        <f>VLOOKUP(A2142,RESULTS!$A:$M,13,FALSE)</f>
        <v>2</v>
      </c>
      <c r="Q2142" s="4">
        <v>2</v>
      </c>
      <c r="R2142" s="4" t="str">
        <f>IF(VLOOKUP(C2142,rosie!B:J,8,FALSE)=0,"x_x_x_x",VLOOKUP(C2142,rosie!B:J,8,FALSE))</f>
        <v>2_6_6_2023</v>
      </c>
    </row>
    <row r="2143" spans="1:18" x14ac:dyDescent="0.2">
      <c r="A2143" t="s">
        <v>256</v>
      </c>
      <c r="C2143">
        <f t="shared" si="149"/>
        <v>70</v>
      </c>
      <c r="D2143" t="str">
        <f t="shared" si="150"/>
        <v>70 (1)</v>
      </c>
      <c r="E2143">
        <v>9.0549999999999997</v>
      </c>
      <c r="F2143">
        <f t="shared" si="152"/>
        <v>9.06</v>
      </c>
      <c r="G2143">
        <f>IFERROR(VLOOKUP(F2143,'rt.comb'!$A:$B,2,FALSE),F2143)</f>
        <v>9.06</v>
      </c>
      <c r="H2143" t="str">
        <f>IFERROR(VLOOKUP(G2143,compounds!$A:$D,4,FALSE),"")</f>
        <v/>
      </c>
      <c r="I2143">
        <v>64533993</v>
      </c>
      <c r="J2143" s="4">
        <f t="shared" si="148"/>
        <v>62836508</v>
      </c>
      <c r="K2143" s="4">
        <f>VLOOKUP($C2143,rosie!$B$7:$D$380,2,FALSE)</f>
        <v>22.26</v>
      </c>
      <c r="L2143" s="4">
        <f>VLOOKUP(C2143,rosie!$B$7:$F$66,5,FALSE)</f>
        <v>4.71</v>
      </c>
      <c r="M2143" s="4">
        <f>VLOOKUP($C2143,rosie!$B$7:$D$380,3,FALSE)</f>
        <v>1</v>
      </c>
      <c r="N2143" s="4" t="str">
        <f>VLOOKUP($C2143,rosie!$B$7:$E$380,4,FALSE)</f>
        <v>f</v>
      </c>
      <c r="O2143" s="4">
        <f t="shared" si="151"/>
        <v>0.69205816138080234</v>
      </c>
      <c r="P2143" s="4">
        <f>VLOOKUP(A2143,RESULTS!$A:$M,13,FALSE)</f>
        <v>2</v>
      </c>
      <c r="Q2143" s="4">
        <v>2</v>
      </c>
      <c r="R2143" s="4" t="str">
        <f>IF(VLOOKUP(C2143,rosie!B:J,8,FALSE)=0,"x_x_x_x",VLOOKUP(C2143,rosie!B:J,8,FALSE))</f>
        <v>2_6_6_2023</v>
      </c>
    </row>
    <row r="2144" spans="1:18" x14ac:dyDescent="0.2">
      <c r="A2144" t="s">
        <v>256</v>
      </c>
      <c r="C2144">
        <f t="shared" si="149"/>
        <v>70</v>
      </c>
      <c r="D2144" t="str">
        <f t="shared" si="150"/>
        <v>70 (1)</v>
      </c>
      <c r="E2144">
        <v>9.3070000000000004</v>
      </c>
      <c r="F2144">
        <f t="shared" si="152"/>
        <v>9.31</v>
      </c>
      <c r="G2144">
        <f>IFERROR(VLOOKUP(F2144,'rt.comb'!$A:$B,2,FALSE),F2144)</f>
        <v>9.31</v>
      </c>
      <c r="H2144" t="str">
        <f>IFERROR(VLOOKUP(G2144,compounds!$A:$D,4,FALSE),"")</f>
        <v/>
      </c>
      <c r="I2144">
        <v>232951823</v>
      </c>
      <c r="J2144" s="4">
        <f t="shared" si="148"/>
        <v>62836508</v>
      </c>
      <c r="K2144" s="4">
        <f>VLOOKUP($C2144,rosie!$B$7:$D$380,2,FALSE)</f>
        <v>22.26</v>
      </c>
      <c r="L2144" s="4">
        <f>VLOOKUP(C2144,rosie!$B$7:$F$66,5,FALSE)</f>
        <v>4.71</v>
      </c>
      <c r="M2144" s="4">
        <f>VLOOKUP($C2144,rosie!$B$7:$D$380,3,FALSE)</f>
        <v>1</v>
      </c>
      <c r="N2144" s="4" t="str">
        <f>VLOOKUP($C2144,rosie!$B$7:$E$380,4,FALSE)</f>
        <v>f</v>
      </c>
      <c r="O2144" s="4">
        <f t="shared" si="151"/>
        <v>2.4981595407506569</v>
      </c>
      <c r="P2144" s="4">
        <f>VLOOKUP(A2144,RESULTS!$A:$M,13,FALSE)</f>
        <v>2</v>
      </c>
      <c r="Q2144" s="4">
        <v>2</v>
      </c>
      <c r="R2144" s="4" t="str">
        <f>IF(VLOOKUP(C2144,rosie!B:J,8,FALSE)=0,"x_x_x_x",VLOOKUP(C2144,rosie!B:J,8,FALSE))</f>
        <v>2_6_6_2023</v>
      </c>
    </row>
    <row r="2145" spans="1:18" x14ac:dyDescent="0.2">
      <c r="A2145" t="s">
        <v>256</v>
      </c>
      <c r="C2145">
        <f t="shared" si="149"/>
        <v>70</v>
      </c>
      <c r="D2145" t="str">
        <f t="shared" si="150"/>
        <v>70 (1)</v>
      </c>
      <c r="E2145">
        <v>9.9410000000000007</v>
      </c>
      <c r="F2145">
        <f t="shared" si="152"/>
        <v>9.94</v>
      </c>
      <c r="G2145">
        <f>IFERROR(VLOOKUP(F2145,'rt.comb'!$A:$B,2,FALSE),F2145)</f>
        <v>9.94</v>
      </c>
      <c r="H2145" t="str">
        <f>IFERROR(VLOOKUP(G2145,compounds!$A:$D,4,FALSE),"")</f>
        <v>bmyrcene</v>
      </c>
      <c r="I2145">
        <v>3800666216</v>
      </c>
      <c r="J2145" s="4">
        <f t="shared" si="148"/>
        <v>62836508</v>
      </c>
      <c r="K2145" s="4">
        <f>VLOOKUP($C2145,rosie!$B$7:$D$380,2,FALSE)</f>
        <v>22.26</v>
      </c>
      <c r="L2145" s="4">
        <f>VLOOKUP(C2145,rosie!$B$7:$F$66,5,FALSE)</f>
        <v>4.71</v>
      </c>
      <c r="M2145" s="4">
        <f>VLOOKUP($C2145,rosie!$B$7:$D$380,3,FALSE)</f>
        <v>1</v>
      </c>
      <c r="N2145" s="4" t="str">
        <f>VLOOKUP($C2145,rosie!$B$7:$E$380,4,FALSE)</f>
        <v>f</v>
      </c>
      <c r="O2145" s="4">
        <f t="shared" si="151"/>
        <v>40.758086571012143</v>
      </c>
      <c r="P2145" s="4">
        <f>VLOOKUP(A2145,RESULTS!$A:$M,13,FALSE)</f>
        <v>2</v>
      </c>
      <c r="Q2145" s="4">
        <v>2</v>
      </c>
      <c r="R2145" s="4" t="str">
        <f>IF(VLOOKUP(C2145,rosie!B:J,8,FALSE)=0,"x_x_x_x",VLOOKUP(C2145,rosie!B:J,8,FALSE))</f>
        <v>2_6_6_2023</v>
      </c>
    </row>
    <row r="2146" spans="1:18" x14ac:dyDescent="0.2">
      <c r="A2146" t="s">
        <v>256</v>
      </c>
      <c r="C2146">
        <f t="shared" si="149"/>
        <v>70</v>
      </c>
      <c r="D2146" t="str">
        <f t="shared" si="150"/>
        <v>70 (1)</v>
      </c>
      <c r="E2146">
        <v>10.340999999999999</v>
      </c>
      <c r="F2146">
        <f t="shared" si="152"/>
        <v>10.34</v>
      </c>
      <c r="G2146">
        <f>IFERROR(VLOOKUP(F2146,'rt.comb'!$A:$B,2,FALSE),F2146)</f>
        <v>10.34</v>
      </c>
      <c r="H2146" t="str">
        <f>IFERROR(VLOOKUP(G2146,compounds!$A:$D,4,FALSE),"")</f>
        <v/>
      </c>
      <c r="I2146">
        <v>133188313</v>
      </c>
      <c r="J2146" s="4">
        <f t="shared" si="148"/>
        <v>62836508</v>
      </c>
      <c r="K2146" s="4">
        <f>VLOOKUP($C2146,rosie!$B$7:$D$380,2,FALSE)</f>
        <v>22.26</v>
      </c>
      <c r="L2146" s="4">
        <f>VLOOKUP(C2146,rosie!$B$7:$F$66,5,FALSE)</f>
        <v>4.71</v>
      </c>
      <c r="M2146" s="4">
        <f>VLOOKUP($C2146,rosie!$B$7:$D$380,3,FALSE)</f>
        <v>1</v>
      </c>
      <c r="N2146" s="4" t="str">
        <f>VLOOKUP($C2146,rosie!$B$7:$E$380,4,FALSE)</f>
        <v>f</v>
      </c>
      <c r="O2146" s="4">
        <f t="shared" si="151"/>
        <v>1.4283024298866926</v>
      </c>
      <c r="P2146" s="4">
        <f>VLOOKUP(A2146,RESULTS!$A:$M,13,FALSE)</f>
        <v>2</v>
      </c>
      <c r="Q2146" s="4">
        <v>2</v>
      </c>
      <c r="R2146" s="4" t="str">
        <f>IF(VLOOKUP(C2146,rosie!B:J,8,FALSE)=0,"x_x_x_x",VLOOKUP(C2146,rosie!B:J,8,FALSE))</f>
        <v>2_6_6_2023</v>
      </c>
    </row>
    <row r="2147" spans="1:18" x14ac:dyDescent="0.2">
      <c r="A2147" t="s">
        <v>256</v>
      </c>
      <c r="C2147">
        <f t="shared" si="149"/>
        <v>70</v>
      </c>
      <c r="D2147" t="str">
        <f t="shared" si="150"/>
        <v>70 (1)</v>
      </c>
      <c r="E2147">
        <v>10.488</v>
      </c>
      <c r="F2147">
        <f t="shared" si="152"/>
        <v>10.49</v>
      </c>
      <c r="G2147">
        <f>IFERROR(VLOOKUP(F2147,'rt.comb'!$A:$B,2,FALSE),F2147)</f>
        <v>10.48</v>
      </c>
      <c r="H2147" t="str">
        <f>IFERROR(VLOOKUP(G2147,compounds!$A:$D,4,FALSE),"")</f>
        <v>z3hex</v>
      </c>
      <c r="I2147">
        <v>59324389</v>
      </c>
      <c r="J2147" s="4">
        <f t="shared" si="148"/>
        <v>62836508</v>
      </c>
      <c r="K2147" s="4">
        <f>VLOOKUP($C2147,rosie!$B$7:$D$380,2,FALSE)</f>
        <v>22.26</v>
      </c>
      <c r="L2147" s="4">
        <f>VLOOKUP(C2147,rosie!$B$7:$F$66,5,FALSE)</f>
        <v>4.71</v>
      </c>
      <c r="M2147" s="4">
        <f>VLOOKUP($C2147,rosie!$B$7:$D$380,3,FALSE)</f>
        <v>1</v>
      </c>
      <c r="N2147" s="4" t="str">
        <f>VLOOKUP($C2147,rosie!$B$7:$E$380,4,FALSE)</f>
        <v>f</v>
      </c>
      <c r="O2147" s="4">
        <f t="shared" si="151"/>
        <v>0.6361907216306838</v>
      </c>
      <c r="P2147" s="4">
        <f>VLOOKUP(A2147,RESULTS!$A:$M,13,FALSE)</f>
        <v>2</v>
      </c>
      <c r="Q2147" s="4">
        <v>2</v>
      </c>
      <c r="R2147" s="4" t="str">
        <f>IF(VLOOKUP(C2147,rosie!B:J,8,FALSE)=0,"x_x_x_x",VLOOKUP(C2147,rosie!B:J,8,FALSE))</f>
        <v>2_6_6_2023</v>
      </c>
    </row>
    <row r="2148" spans="1:18" x14ac:dyDescent="0.2">
      <c r="A2148" t="s">
        <v>256</v>
      </c>
      <c r="C2148">
        <f t="shared" si="149"/>
        <v>70</v>
      </c>
      <c r="D2148" t="str">
        <f t="shared" si="150"/>
        <v>70 (1)</v>
      </c>
      <c r="E2148">
        <v>10.757999999999999</v>
      </c>
      <c r="F2148">
        <f t="shared" si="152"/>
        <v>10.76</v>
      </c>
      <c r="G2148">
        <f>IFERROR(VLOOKUP(F2148,'rt.comb'!$A:$B,2,FALSE),F2148)</f>
        <v>10.76</v>
      </c>
      <c r="H2148" t="str">
        <f>IFERROR(VLOOKUP(G2148,compounds!$A:$D,4,FALSE),"")</f>
        <v/>
      </c>
      <c r="I2148">
        <v>96080436</v>
      </c>
      <c r="J2148" s="4">
        <f t="shared" si="148"/>
        <v>62836508</v>
      </c>
      <c r="K2148" s="4">
        <f>VLOOKUP($C2148,rosie!$B$7:$D$380,2,FALSE)</f>
        <v>22.26</v>
      </c>
      <c r="L2148" s="4">
        <f>VLOOKUP(C2148,rosie!$B$7:$F$66,5,FALSE)</f>
        <v>4.71</v>
      </c>
      <c r="M2148" s="4">
        <f>VLOOKUP($C2148,rosie!$B$7:$D$380,3,FALSE)</f>
        <v>1</v>
      </c>
      <c r="N2148" s="4" t="str">
        <f>VLOOKUP($C2148,rosie!$B$7:$E$380,4,FALSE)</f>
        <v>f</v>
      </c>
      <c r="O2148" s="4">
        <f t="shared" si="151"/>
        <v>1.0303600752370281</v>
      </c>
      <c r="P2148" s="4">
        <f>VLOOKUP(A2148,RESULTS!$A:$M,13,FALSE)</f>
        <v>2</v>
      </c>
      <c r="Q2148" s="4">
        <v>2</v>
      </c>
      <c r="R2148" s="4" t="str">
        <f>IF(VLOOKUP(C2148,rosie!B:J,8,FALSE)=0,"x_x_x_x",VLOOKUP(C2148,rosie!B:J,8,FALSE))</f>
        <v>2_6_6_2023</v>
      </c>
    </row>
    <row r="2149" spans="1:18" x14ac:dyDescent="0.2">
      <c r="A2149" t="s">
        <v>256</v>
      </c>
      <c r="C2149">
        <f t="shared" si="149"/>
        <v>70</v>
      </c>
      <c r="D2149" t="str">
        <f t="shared" si="150"/>
        <v>70 (1)</v>
      </c>
      <c r="E2149">
        <v>11.244</v>
      </c>
      <c r="F2149">
        <f t="shared" si="152"/>
        <v>11.24</v>
      </c>
      <c r="G2149">
        <f>IFERROR(VLOOKUP(F2149,'rt.comb'!$A:$B,2,FALSE),F2149)</f>
        <v>11.24</v>
      </c>
      <c r="H2149" t="str">
        <f>IFERROR(VLOOKUP(G2149,compounds!$A:$D,4,FALSE),"")</f>
        <v/>
      </c>
      <c r="I2149">
        <v>10681811973</v>
      </c>
      <c r="J2149" s="4">
        <f t="shared" si="148"/>
        <v>62836508</v>
      </c>
      <c r="K2149" s="4">
        <f>VLOOKUP($C2149,rosie!$B$7:$D$380,2,FALSE)</f>
        <v>22.26</v>
      </c>
      <c r="L2149" s="4">
        <f>VLOOKUP(C2149,rosie!$B$7:$F$66,5,FALSE)</f>
        <v>4.71</v>
      </c>
      <c r="M2149" s="4">
        <f>VLOOKUP($C2149,rosie!$B$7:$D$380,3,FALSE)</f>
        <v>1</v>
      </c>
      <c r="N2149" s="4" t="str">
        <f>VLOOKUP($C2149,rosie!$B$7:$E$380,4,FALSE)</f>
        <v>f</v>
      </c>
      <c r="O2149" s="4">
        <f t="shared" si="151"/>
        <v>114.55102668526679</v>
      </c>
      <c r="P2149" s="4">
        <f>VLOOKUP(A2149,RESULTS!$A:$M,13,FALSE)</f>
        <v>2</v>
      </c>
      <c r="Q2149" s="4">
        <v>2</v>
      </c>
      <c r="R2149" s="4" t="str">
        <f>IF(VLOOKUP(C2149,rosie!B:J,8,FALSE)=0,"x_x_x_x",VLOOKUP(C2149,rosie!B:J,8,FALSE))</f>
        <v>2_6_6_2023</v>
      </c>
    </row>
    <row r="2150" spans="1:18" x14ac:dyDescent="0.2">
      <c r="A2150" t="s">
        <v>256</v>
      </c>
      <c r="C2150">
        <f t="shared" si="149"/>
        <v>70</v>
      </c>
      <c r="D2150" t="str">
        <f t="shared" si="150"/>
        <v>70 (1)</v>
      </c>
      <c r="E2150">
        <v>11.439</v>
      </c>
      <c r="F2150">
        <f t="shared" si="152"/>
        <v>11.44</v>
      </c>
      <c r="G2150">
        <f>IFERROR(VLOOKUP(F2150,'rt.comb'!$A:$B,2,FALSE),F2150)</f>
        <v>11.44</v>
      </c>
      <c r="H2150" t="str">
        <f>IFERROR(VLOOKUP(G2150,compounds!$A:$D,4,FALSE),"")</f>
        <v/>
      </c>
      <c r="I2150">
        <v>167688932</v>
      </c>
      <c r="J2150" s="4">
        <f t="shared" si="148"/>
        <v>62836508</v>
      </c>
      <c r="K2150" s="4">
        <f>VLOOKUP($C2150,rosie!$B$7:$D$380,2,FALSE)</f>
        <v>22.26</v>
      </c>
      <c r="L2150" s="4">
        <f>VLOOKUP(C2150,rosie!$B$7:$F$66,5,FALSE)</f>
        <v>4.71</v>
      </c>
      <c r="M2150" s="4">
        <f>VLOOKUP($C2150,rosie!$B$7:$D$380,3,FALSE)</f>
        <v>1</v>
      </c>
      <c r="N2150" s="4" t="str">
        <f>VLOOKUP($C2150,rosie!$B$7:$E$380,4,FALSE)</f>
        <v>f</v>
      </c>
      <c r="O2150" s="4">
        <f t="shared" si="151"/>
        <v>1.7982847266839723</v>
      </c>
      <c r="P2150" s="4">
        <f>VLOOKUP(A2150,RESULTS!$A:$M,13,FALSE)</f>
        <v>2</v>
      </c>
      <c r="Q2150" s="4">
        <v>2</v>
      </c>
      <c r="R2150" s="4" t="str">
        <f>IF(VLOOKUP(C2150,rosie!B:J,8,FALSE)=0,"x_x_x_x",VLOOKUP(C2150,rosie!B:J,8,FALSE))</f>
        <v>2_6_6_2023</v>
      </c>
    </row>
    <row r="2151" spans="1:18" x14ac:dyDescent="0.2">
      <c r="A2151" t="s">
        <v>256</v>
      </c>
      <c r="C2151">
        <f t="shared" si="149"/>
        <v>70</v>
      </c>
      <c r="D2151" t="str">
        <f t="shared" si="150"/>
        <v>70 (1)</v>
      </c>
      <c r="E2151">
        <v>11.760999999999999</v>
      </c>
      <c r="F2151">
        <f t="shared" si="152"/>
        <v>11.76</v>
      </c>
      <c r="G2151">
        <f>IFERROR(VLOOKUP(F2151,'rt.comb'!$A:$B,2,FALSE),F2151)</f>
        <v>11.76</v>
      </c>
      <c r="H2151" t="str">
        <f>IFERROR(VLOOKUP(G2151,compounds!$A:$D,4,FALSE),"")</f>
        <v>bocimene</v>
      </c>
      <c r="I2151">
        <v>388775889</v>
      </c>
      <c r="J2151" s="4">
        <f t="shared" si="148"/>
        <v>62836508</v>
      </c>
      <c r="K2151" s="4">
        <f>VLOOKUP($C2151,rosie!$B$7:$D$380,2,FALSE)</f>
        <v>22.26</v>
      </c>
      <c r="L2151" s="4">
        <f>VLOOKUP(C2151,rosie!$B$7:$F$66,5,FALSE)</f>
        <v>4.71</v>
      </c>
      <c r="M2151" s="4">
        <f>VLOOKUP($C2151,rosie!$B$7:$D$380,3,FALSE)</f>
        <v>1</v>
      </c>
      <c r="N2151" s="4" t="str">
        <f>VLOOKUP($C2151,rosie!$B$7:$E$380,4,FALSE)</f>
        <v>f</v>
      </c>
      <c r="O2151" s="4">
        <f t="shared" si="151"/>
        <v>4.1692062496508919</v>
      </c>
      <c r="P2151" s="4">
        <f>VLOOKUP(A2151,RESULTS!$A:$M,13,FALSE)</f>
        <v>2</v>
      </c>
      <c r="Q2151" s="4">
        <v>2</v>
      </c>
      <c r="R2151" s="4" t="str">
        <f>IF(VLOOKUP(C2151,rosie!B:J,8,FALSE)=0,"x_x_x_x",VLOOKUP(C2151,rosie!B:J,8,FALSE))</f>
        <v>2_6_6_2023</v>
      </c>
    </row>
    <row r="2152" spans="1:18" x14ac:dyDescent="0.2">
      <c r="A2152" t="s">
        <v>256</v>
      </c>
      <c r="C2152">
        <f t="shared" si="149"/>
        <v>70</v>
      </c>
      <c r="D2152" t="str">
        <f t="shared" si="150"/>
        <v>70 (1)</v>
      </c>
      <c r="E2152">
        <v>12.067</v>
      </c>
      <c r="F2152">
        <f t="shared" si="152"/>
        <v>12.07</v>
      </c>
      <c r="G2152">
        <f>IFERROR(VLOOKUP(F2152,'rt.comb'!$A:$B,2,FALSE),F2152)</f>
        <v>12.07</v>
      </c>
      <c r="H2152" t="str">
        <f>IFERROR(VLOOKUP(G2152,compounds!$A:$D,4,FALSE),"")</f>
        <v/>
      </c>
      <c r="I2152">
        <v>78085042</v>
      </c>
      <c r="J2152" s="4">
        <f t="shared" si="148"/>
        <v>62836508</v>
      </c>
      <c r="K2152" s="4">
        <f>VLOOKUP($C2152,rosie!$B$7:$D$380,2,FALSE)</f>
        <v>22.26</v>
      </c>
      <c r="L2152" s="4">
        <f>VLOOKUP(C2152,rosie!$B$7:$F$66,5,FALSE)</f>
        <v>4.71</v>
      </c>
      <c r="M2152" s="4">
        <f>VLOOKUP($C2152,rosie!$B$7:$D$380,3,FALSE)</f>
        <v>1</v>
      </c>
      <c r="N2152" s="4" t="str">
        <f>VLOOKUP($C2152,rosie!$B$7:$E$380,4,FALSE)</f>
        <v>f</v>
      </c>
      <c r="O2152" s="4">
        <f t="shared" si="151"/>
        <v>0.83737869122499098</v>
      </c>
      <c r="P2152" s="4">
        <f>VLOOKUP(A2152,RESULTS!$A:$M,13,FALSE)</f>
        <v>2</v>
      </c>
      <c r="Q2152" s="4">
        <v>2</v>
      </c>
      <c r="R2152" s="4" t="str">
        <f>IF(VLOOKUP(C2152,rosie!B:J,8,FALSE)=0,"x_x_x_x",VLOOKUP(C2152,rosie!B:J,8,FALSE))</f>
        <v>2_6_6_2023</v>
      </c>
    </row>
    <row r="2153" spans="1:18" x14ac:dyDescent="0.2">
      <c r="A2153" t="s">
        <v>256</v>
      </c>
      <c r="C2153">
        <f t="shared" si="149"/>
        <v>70</v>
      </c>
      <c r="D2153" t="str">
        <f t="shared" si="150"/>
        <v>70 (1)</v>
      </c>
      <c r="E2153">
        <v>12.3</v>
      </c>
      <c r="F2153">
        <f t="shared" si="152"/>
        <v>12.3</v>
      </c>
      <c r="G2153">
        <f>IFERROR(VLOOKUP(F2153,'rt.comb'!$A:$B,2,FALSE),F2153)</f>
        <v>12.29</v>
      </c>
      <c r="H2153" t="str">
        <f>IFERROR(VLOOKUP(G2153,compounds!$A:$D,4,FALSE),"")</f>
        <v>acetophenone</v>
      </c>
      <c r="I2153">
        <v>35856158</v>
      </c>
      <c r="J2153" s="4">
        <f t="shared" si="148"/>
        <v>62836508</v>
      </c>
      <c r="K2153" s="4">
        <f>VLOOKUP($C2153,rosie!$B$7:$D$380,2,FALSE)</f>
        <v>22.26</v>
      </c>
      <c r="L2153" s="4">
        <f>VLOOKUP(C2153,rosie!$B$7:$F$66,5,FALSE)</f>
        <v>4.71</v>
      </c>
      <c r="M2153" s="4">
        <f>VLOOKUP($C2153,rosie!$B$7:$D$380,3,FALSE)</f>
        <v>1</v>
      </c>
      <c r="N2153" s="4" t="str">
        <f>VLOOKUP($C2153,rosie!$B$7:$E$380,4,FALSE)</f>
        <v>f</v>
      </c>
      <c r="O2153" s="4">
        <f t="shared" si="151"/>
        <v>0.38451900504063874</v>
      </c>
      <c r="P2153" s="4">
        <f>VLOOKUP(A2153,RESULTS!$A:$M,13,FALSE)</f>
        <v>2</v>
      </c>
      <c r="Q2153" s="4">
        <v>2</v>
      </c>
      <c r="R2153" s="4" t="str">
        <f>IF(VLOOKUP(C2153,rosie!B:J,8,FALSE)=0,"x_x_x_x",VLOOKUP(C2153,rosie!B:J,8,FALSE))</f>
        <v>2_6_6_2023</v>
      </c>
    </row>
    <row r="2154" spans="1:18" x14ac:dyDescent="0.2">
      <c r="A2154" t="s">
        <v>256</v>
      </c>
      <c r="C2154">
        <f t="shared" si="149"/>
        <v>70</v>
      </c>
      <c r="D2154" t="str">
        <f t="shared" si="150"/>
        <v>70 (1)</v>
      </c>
      <c r="E2154">
        <v>12.667999999999999</v>
      </c>
      <c r="F2154">
        <f t="shared" si="152"/>
        <v>12.67</v>
      </c>
      <c r="G2154">
        <f>IFERROR(VLOOKUP(F2154,'rt.comb'!$A:$B,2,FALSE),F2154)</f>
        <v>12.67</v>
      </c>
      <c r="H2154" t="str">
        <f>IFERROR(VLOOKUP(G2154,compounds!$A:$D,4,FALSE),"")</f>
        <v/>
      </c>
      <c r="I2154">
        <v>26069968</v>
      </c>
      <c r="J2154" s="4">
        <f t="shared" si="148"/>
        <v>62836508</v>
      </c>
      <c r="K2154" s="4">
        <f>VLOOKUP($C2154,rosie!$B$7:$D$380,2,FALSE)</f>
        <v>22.26</v>
      </c>
      <c r="L2154" s="4">
        <f>VLOOKUP(C2154,rosie!$B$7:$F$66,5,FALSE)</f>
        <v>4.71</v>
      </c>
      <c r="M2154" s="4">
        <f>VLOOKUP($C2154,rosie!$B$7:$D$380,3,FALSE)</f>
        <v>1</v>
      </c>
      <c r="N2154" s="4" t="str">
        <f>VLOOKUP($C2154,rosie!$B$7:$E$380,4,FALSE)</f>
        <v>f</v>
      </c>
      <c r="O2154" s="4">
        <f t="shared" si="151"/>
        <v>0.27957256761310822</v>
      </c>
      <c r="P2154" s="4">
        <f>VLOOKUP(A2154,RESULTS!$A:$M,13,FALSE)</f>
        <v>2</v>
      </c>
      <c r="Q2154" s="4">
        <v>2</v>
      </c>
      <c r="R2154" s="4" t="str">
        <f>IF(VLOOKUP(C2154,rosie!B:J,8,FALSE)=0,"x_x_x_x",VLOOKUP(C2154,rosie!B:J,8,FALSE))</f>
        <v>2_6_6_2023</v>
      </c>
    </row>
    <row r="2155" spans="1:18" x14ac:dyDescent="0.2">
      <c r="A2155" t="s">
        <v>256</v>
      </c>
      <c r="C2155">
        <f t="shared" si="149"/>
        <v>70</v>
      </c>
      <c r="D2155" t="str">
        <f t="shared" si="150"/>
        <v>70 (1)</v>
      </c>
      <c r="E2155">
        <v>12.747999999999999</v>
      </c>
      <c r="F2155">
        <f t="shared" si="152"/>
        <v>12.75</v>
      </c>
      <c r="G2155">
        <f>IFERROR(VLOOKUP(F2155,'rt.comb'!$A:$B,2,FALSE),F2155)</f>
        <v>12.75</v>
      </c>
      <c r="H2155" t="str">
        <f>IFERROR(VLOOKUP(G2155,compounds!$A:$D,4,FALSE),"")</f>
        <v/>
      </c>
      <c r="I2155">
        <v>25030277</v>
      </c>
      <c r="J2155" s="4">
        <f t="shared" si="148"/>
        <v>62836508</v>
      </c>
      <c r="K2155" s="4">
        <f>VLOOKUP($C2155,rosie!$B$7:$D$380,2,FALSE)</f>
        <v>22.26</v>
      </c>
      <c r="L2155" s="4">
        <f>VLOOKUP(C2155,rosie!$B$7:$F$66,5,FALSE)</f>
        <v>4.71</v>
      </c>
      <c r="M2155" s="4">
        <f>VLOOKUP($C2155,rosie!$B$7:$D$380,3,FALSE)</f>
        <v>1</v>
      </c>
      <c r="N2155" s="4" t="str">
        <f>VLOOKUP($C2155,rosie!$B$7:$E$380,4,FALSE)</f>
        <v>f</v>
      </c>
      <c r="O2155" s="4">
        <f t="shared" si="151"/>
        <v>0.26842299188696084</v>
      </c>
      <c r="P2155" s="4">
        <f>VLOOKUP(A2155,RESULTS!$A:$M,13,FALSE)</f>
        <v>2</v>
      </c>
      <c r="Q2155" s="4">
        <v>2</v>
      </c>
      <c r="R2155" s="4" t="str">
        <f>IF(VLOOKUP(C2155,rosie!B:J,8,FALSE)=0,"x_x_x_x",VLOOKUP(C2155,rosie!B:J,8,FALSE))</f>
        <v>2_6_6_2023</v>
      </c>
    </row>
    <row r="2156" spans="1:18" x14ac:dyDescent="0.2">
      <c r="A2156" t="s">
        <v>256</v>
      </c>
      <c r="C2156">
        <f t="shared" si="149"/>
        <v>70</v>
      </c>
      <c r="D2156" t="str">
        <f t="shared" si="150"/>
        <v>70 (1)</v>
      </c>
      <c r="E2156">
        <v>13.004</v>
      </c>
      <c r="F2156">
        <f t="shared" si="152"/>
        <v>13</v>
      </c>
      <c r="G2156">
        <f>IFERROR(VLOOKUP(F2156,'rt.comb'!$A:$B,2,FALSE),F2156)</f>
        <v>13</v>
      </c>
      <c r="H2156" t="str">
        <f>IFERROR(VLOOKUP(G2156,compounds!$A:$D,4,FALSE),"")</f>
        <v/>
      </c>
      <c r="I2156">
        <v>194737942</v>
      </c>
      <c r="J2156" s="4">
        <f t="shared" si="148"/>
        <v>62836508</v>
      </c>
      <c r="K2156" s="4">
        <f>VLOOKUP($C2156,rosie!$B$7:$D$380,2,FALSE)</f>
        <v>22.26</v>
      </c>
      <c r="L2156" s="4">
        <f>VLOOKUP(C2156,rosie!$B$7:$F$66,5,FALSE)</f>
        <v>4.71</v>
      </c>
      <c r="M2156" s="4">
        <f>VLOOKUP($C2156,rosie!$B$7:$D$380,3,FALSE)</f>
        <v>1</v>
      </c>
      <c r="N2156" s="4" t="str">
        <f>VLOOKUP($C2156,rosie!$B$7:$E$380,4,FALSE)</f>
        <v>f</v>
      </c>
      <c r="O2156" s="4">
        <f t="shared" si="151"/>
        <v>2.0883564742631271</v>
      </c>
      <c r="P2156" s="4">
        <f>VLOOKUP(A2156,RESULTS!$A:$M,13,FALSE)</f>
        <v>2</v>
      </c>
      <c r="Q2156" s="4">
        <v>2</v>
      </c>
      <c r="R2156" s="4" t="str">
        <f>IF(VLOOKUP(C2156,rosie!B:J,8,FALSE)=0,"x_x_x_x",VLOOKUP(C2156,rosie!B:J,8,FALSE))</f>
        <v>2_6_6_2023</v>
      </c>
    </row>
    <row r="2157" spans="1:18" x14ac:dyDescent="0.2">
      <c r="A2157" t="s">
        <v>256</v>
      </c>
      <c r="C2157">
        <f t="shared" si="149"/>
        <v>70</v>
      </c>
      <c r="D2157" t="str">
        <f t="shared" si="150"/>
        <v>70 (1)</v>
      </c>
      <c r="E2157">
        <v>13.177</v>
      </c>
      <c r="F2157">
        <f t="shared" si="152"/>
        <v>13.18</v>
      </c>
      <c r="G2157">
        <f>IFERROR(VLOOKUP(F2157,'rt.comb'!$A:$B,2,FALSE),F2157)</f>
        <v>13.18</v>
      </c>
      <c r="H2157" t="str">
        <f>IFERROR(VLOOKUP(G2157,compounds!$A:$D,4,FALSE),"")</f>
        <v/>
      </c>
      <c r="I2157">
        <v>38055867</v>
      </c>
      <c r="J2157" s="4">
        <f t="shared" si="148"/>
        <v>62836508</v>
      </c>
      <c r="K2157" s="4">
        <f>VLOOKUP($C2157,rosie!$B$7:$D$380,2,FALSE)</f>
        <v>22.26</v>
      </c>
      <c r="L2157" s="4">
        <f>VLOOKUP(C2157,rosie!$B$7:$F$66,5,FALSE)</f>
        <v>4.71</v>
      </c>
      <c r="M2157" s="4">
        <f>VLOOKUP($C2157,rosie!$B$7:$D$380,3,FALSE)</f>
        <v>1</v>
      </c>
      <c r="N2157" s="4" t="str">
        <f>VLOOKUP($C2157,rosie!$B$7:$E$380,4,FALSE)</f>
        <v>f</v>
      </c>
      <c r="O2157" s="4">
        <f t="shared" si="151"/>
        <v>0.4081085350750317</v>
      </c>
      <c r="P2157" s="4">
        <f>VLOOKUP(A2157,RESULTS!$A:$M,13,FALSE)</f>
        <v>2</v>
      </c>
      <c r="Q2157" s="4">
        <v>2</v>
      </c>
      <c r="R2157" s="4" t="str">
        <f>IF(VLOOKUP(C2157,rosie!B:J,8,FALSE)=0,"x_x_x_x",VLOOKUP(C2157,rosie!B:J,8,FALSE))</f>
        <v>2_6_6_2023</v>
      </c>
    </row>
    <row r="2158" spans="1:18" x14ac:dyDescent="0.2">
      <c r="A2158" t="s">
        <v>256</v>
      </c>
      <c r="C2158">
        <f t="shared" si="149"/>
        <v>70</v>
      </c>
      <c r="D2158" t="str">
        <f t="shared" si="150"/>
        <v>70 (1)</v>
      </c>
      <c r="E2158">
        <v>13.361000000000001</v>
      </c>
      <c r="F2158">
        <f t="shared" si="152"/>
        <v>13.36</v>
      </c>
      <c r="G2158">
        <f>IFERROR(VLOOKUP(F2158,'rt.comb'!$A:$B,2,FALSE),F2158)</f>
        <v>13.36</v>
      </c>
      <c r="H2158" t="str">
        <f>IFERROR(VLOOKUP(G2158,compounds!$A:$D,4,FALSE),"")</f>
        <v/>
      </c>
      <c r="I2158">
        <v>198664662</v>
      </c>
      <c r="J2158" s="4">
        <f t="shared" si="148"/>
        <v>62836508</v>
      </c>
      <c r="K2158" s="4">
        <f>VLOOKUP($C2158,rosie!$B$7:$D$380,2,FALSE)</f>
        <v>22.26</v>
      </c>
      <c r="L2158" s="4">
        <f>VLOOKUP(C2158,rosie!$B$7:$F$66,5,FALSE)</f>
        <v>4.71</v>
      </c>
      <c r="M2158" s="4">
        <f>VLOOKUP($C2158,rosie!$B$7:$D$380,3,FALSE)</f>
        <v>1</v>
      </c>
      <c r="N2158" s="4" t="str">
        <f>VLOOKUP($C2158,rosie!$B$7:$E$380,4,FALSE)</f>
        <v>f</v>
      </c>
      <c r="O2158" s="4">
        <f t="shared" si="151"/>
        <v>2.1304663530592096</v>
      </c>
      <c r="P2158" s="4">
        <f>VLOOKUP(A2158,RESULTS!$A:$M,13,FALSE)</f>
        <v>2</v>
      </c>
      <c r="Q2158" s="4">
        <v>2</v>
      </c>
      <c r="R2158" s="4" t="str">
        <f>IF(VLOOKUP(C2158,rosie!B:J,8,FALSE)=0,"x_x_x_x",VLOOKUP(C2158,rosie!B:J,8,FALSE))</f>
        <v>2_6_6_2023</v>
      </c>
    </row>
    <row r="2159" spans="1:18" x14ac:dyDescent="0.2">
      <c r="A2159" t="s">
        <v>256</v>
      </c>
      <c r="C2159">
        <f t="shared" si="149"/>
        <v>70</v>
      </c>
      <c r="D2159" t="str">
        <f t="shared" si="150"/>
        <v>70 (1)</v>
      </c>
      <c r="E2159">
        <v>13.442</v>
      </c>
      <c r="F2159">
        <f t="shared" si="152"/>
        <v>13.44</v>
      </c>
      <c r="G2159">
        <f>IFERROR(VLOOKUP(F2159,'rt.comb'!$A:$B,2,FALSE),F2159)</f>
        <v>13.44</v>
      </c>
      <c r="H2159" t="str">
        <f>IFERROR(VLOOKUP(G2159,compounds!$A:$D,4,FALSE),"")</f>
        <v/>
      </c>
      <c r="I2159">
        <v>63182200</v>
      </c>
      <c r="J2159" s="4">
        <f t="shared" si="148"/>
        <v>62836508</v>
      </c>
      <c r="K2159" s="4">
        <f>VLOOKUP($C2159,rosie!$B$7:$D$380,2,FALSE)</f>
        <v>22.26</v>
      </c>
      <c r="L2159" s="4">
        <f>VLOOKUP(C2159,rosie!$B$7:$F$66,5,FALSE)</f>
        <v>4.71</v>
      </c>
      <c r="M2159" s="4">
        <f>VLOOKUP($C2159,rosie!$B$7:$D$380,3,FALSE)</f>
        <v>1</v>
      </c>
      <c r="N2159" s="4" t="str">
        <f>VLOOKUP($C2159,rosie!$B$7:$E$380,4,FALSE)</f>
        <v>f</v>
      </c>
      <c r="O2159" s="4">
        <f t="shared" si="151"/>
        <v>0.67756162498722394</v>
      </c>
      <c r="P2159" s="4">
        <f>VLOOKUP(A2159,RESULTS!$A:$M,13,FALSE)</f>
        <v>2</v>
      </c>
      <c r="Q2159" s="4">
        <v>2</v>
      </c>
      <c r="R2159" s="4" t="str">
        <f>IF(VLOOKUP(C2159,rosie!B:J,8,FALSE)=0,"x_x_x_x",VLOOKUP(C2159,rosie!B:J,8,FALSE))</f>
        <v>2_6_6_2023</v>
      </c>
    </row>
    <row r="2160" spans="1:18" x14ac:dyDescent="0.2">
      <c r="A2160" t="s">
        <v>256</v>
      </c>
      <c r="C2160">
        <f t="shared" si="149"/>
        <v>70</v>
      </c>
      <c r="D2160" t="str">
        <f t="shared" si="150"/>
        <v>70 (1)</v>
      </c>
      <c r="E2160">
        <v>13.516999999999999</v>
      </c>
      <c r="F2160">
        <f t="shared" si="152"/>
        <v>13.52</v>
      </c>
      <c r="G2160">
        <f>IFERROR(VLOOKUP(F2160,'rt.comb'!$A:$B,2,FALSE),F2160)</f>
        <v>13.51</v>
      </c>
      <c r="H2160" t="str">
        <f>IFERROR(VLOOKUP(G2160,compounds!$A:$D,4,FALSE),"")</f>
        <v>nonanal</v>
      </c>
      <c r="I2160">
        <v>194014798</v>
      </c>
      <c r="J2160" s="4">
        <f t="shared" si="148"/>
        <v>62836508</v>
      </c>
      <c r="K2160" s="4">
        <f>VLOOKUP($C2160,rosie!$B$7:$D$380,2,FALSE)</f>
        <v>22.26</v>
      </c>
      <c r="L2160" s="4">
        <f>VLOOKUP(C2160,rosie!$B$7:$F$66,5,FALSE)</f>
        <v>4.71</v>
      </c>
      <c r="M2160" s="4">
        <f>VLOOKUP($C2160,rosie!$B$7:$D$380,3,FALSE)</f>
        <v>1</v>
      </c>
      <c r="N2160" s="4" t="str">
        <f>VLOOKUP($C2160,rosie!$B$7:$E$380,4,FALSE)</f>
        <v>f</v>
      </c>
      <c r="O2160" s="4">
        <f t="shared" si="151"/>
        <v>2.080601527082754</v>
      </c>
      <c r="P2160" s="4">
        <f>VLOOKUP(A2160,RESULTS!$A:$M,13,FALSE)</f>
        <v>2</v>
      </c>
      <c r="Q2160" s="4">
        <v>2</v>
      </c>
      <c r="R2160" s="4" t="str">
        <f>IF(VLOOKUP(C2160,rosie!B:J,8,FALSE)=0,"x_x_x_x",VLOOKUP(C2160,rosie!B:J,8,FALSE))</f>
        <v>2_6_6_2023</v>
      </c>
    </row>
    <row r="2161" spans="1:18" x14ac:dyDescent="0.2">
      <c r="A2161" t="s">
        <v>256</v>
      </c>
      <c r="C2161">
        <f t="shared" si="149"/>
        <v>70</v>
      </c>
      <c r="D2161" t="str">
        <f t="shared" si="150"/>
        <v>70 (1)</v>
      </c>
      <c r="E2161">
        <v>13.776999999999999</v>
      </c>
      <c r="F2161">
        <f t="shared" si="152"/>
        <v>13.78</v>
      </c>
      <c r="G2161">
        <f>IFERROR(VLOOKUP(F2161,'rt.comb'!$A:$B,2,FALSE),F2161)</f>
        <v>13.78</v>
      </c>
      <c r="H2161" t="str">
        <f>IFERROR(VLOOKUP(G2161,compounds!$A:$D,4,FALSE),"")</f>
        <v/>
      </c>
      <c r="I2161">
        <v>101033844</v>
      </c>
      <c r="J2161" s="4">
        <f t="shared" si="148"/>
        <v>62836508</v>
      </c>
      <c r="K2161" s="4">
        <f>VLOOKUP($C2161,rosie!$B$7:$D$380,2,FALSE)</f>
        <v>22.26</v>
      </c>
      <c r="L2161" s="4">
        <f>VLOOKUP(C2161,rosie!$B$7:$F$66,5,FALSE)</f>
        <v>4.71</v>
      </c>
      <c r="M2161" s="4">
        <f>VLOOKUP($C2161,rosie!$B$7:$D$380,3,FALSE)</f>
        <v>1</v>
      </c>
      <c r="N2161" s="4" t="str">
        <f>VLOOKUP($C2161,rosie!$B$7:$E$380,4,FALSE)</f>
        <v>f</v>
      </c>
      <c r="O2161" s="4">
        <f t="shared" si="151"/>
        <v>1.0834800864696967</v>
      </c>
      <c r="P2161" s="4">
        <f>VLOOKUP(A2161,RESULTS!$A:$M,13,FALSE)</f>
        <v>2</v>
      </c>
      <c r="Q2161" s="4">
        <v>2</v>
      </c>
      <c r="R2161" s="4" t="str">
        <f>IF(VLOOKUP(C2161,rosie!B:J,8,FALSE)=0,"x_x_x_x",VLOOKUP(C2161,rosie!B:J,8,FALSE))</f>
        <v>2_6_6_2023</v>
      </c>
    </row>
    <row r="2162" spans="1:18" x14ac:dyDescent="0.2">
      <c r="A2162" t="s">
        <v>256</v>
      </c>
      <c r="C2162">
        <f t="shared" si="149"/>
        <v>70</v>
      </c>
      <c r="D2162" t="str">
        <f t="shared" si="150"/>
        <v>70 (1)</v>
      </c>
      <c r="E2162">
        <v>13.895</v>
      </c>
      <c r="F2162">
        <f t="shared" si="152"/>
        <v>13.9</v>
      </c>
      <c r="G2162">
        <f>IFERROR(VLOOKUP(F2162,'rt.comb'!$A:$B,2,FALSE),F2162)</f>
        <v>13.89</v>
      </c>
      <c r="H2162" t="str">
        <f>IFERROR(VLOOKUP(G2162,compounds!$A:$D,4,FALSE),"")</f>
        <v>edimethylnonatriene</v>
      </c>
      <c r="I2162">
        <v>521183989</v>
      </c>
      <c r="J2162" s="4">
        <f t="shared" si="148"/>
        <v>62836508</v>
      </c>
      <c r="K2162" s="4">
        <f>VLOOKUP($C2162,rosie!$B$7:$D$380,2,FALSE)</f>
        <v>22.26</v>
      </c>
      <c r="L2162" s="4">
        <f>VLOOKUP(C2162,rosie!$B$7:$F$66,5,FALSE)</f>
        <v>4.71</v>
      </c>
      <c r="M2162" s="4">
        <f>VLOOKUP($C2162,rosie!$B$7:$D$380,3,FALSE)</f>
        <v>1</v>
      </c>
      <c r="N2162" s="4" t="str">
        <f>VLOOKUP($C2162,rosie!$B$7:$E$380,4,FALSE)</f>
        <v>f</v>
      </c>
      <c r="O2162" s="4">
        <f t="shared" si="151"/>
        <v>5.5891417282741571</v>
      </c>
      <c r="P2162" s="4">
        <f>VLOOKUP(A2162,RESULTS!$A:$M,13,FALSE)</f>
        <v>2</v>
      </c>
      <c r="Q2162" s="4">
        <v>2</v>
      </c>
      <c r="R2162" s="4" t="str">
        <f>IF(VLOOKUP(C2162,rosie!B:J,8,FALSE)=0,"x_x_x_x",VLOOKUP(C2162,rosie!B:J,8,FALSE))</f>
        <v>2_6_6_2023</v>
      </c>
    </row>
    <row r="2163" spans="1:18" x14ac:dyDescent="0.2">
      <c r="A2163" t="s">
        <v>256</v>
      </c>
      <c r="C2163">
        <f t="shared" si="149"/>
        <v>70</v>
      </c>
      <c r="D2163" t="str">
        <f t="shared" si="150"/>
        <v>70 (1)</v>
      </c>
      <c r="E2163">
        <v>13.994</v>
      </c>
      <c r="F2163">
        <f t="shared" si="152"/>
        <v>13.99</v>
      </c>
      <c r="G2163">
        <f>IFERROR(VLOOKUP(F2163,'rt.comb'!$A:$B,2,FALSE),F2163)</f>
        <v>13.99</v>
      </c>
      <c r="H2163" t="str">
        <f>IFERROR(VLOOKUP(G2163,compounds!$A:$D,4,FALSE),"")</f>
        <v/>
      </c>
      <c r="I2163">
        <v>200551172</v>
      </c>
      <c r="J2163" s="4">
        <f t="shared" si="148"/>
        <v>62836508</v>
      </c>
      <c r="K2163" s="4">
        <f>VLOOKUP($C2163,rosie!$B$7:$D$380,2,FALSE)</f>
        <v>22.26</v>
      </c>
      <c r="L2163" s="4">
        <f>VLOOKUP(C2163,rosie!$B$7:$F$66,5,FALSE)</f>
        <v>4.71</v>
      </c>
      <c r="M2163" s="4">
        <f>VLOOKUP($C2163,rosie!$B$7:$D$380,3,FALSE)</f>
        <v>1</v>
      </c>
      <c r="N2163" s="4" t="str">
        <f>VLOOKUP($C2163,rosie!$B$7:$E$380,4,FALSE)</f>
        <v>f</v>
      </c>
      <c r="O2163" s="4">
        <f t="shared" si="151"/>
        <v>2.1506971582726186</v>
      </c>
      <c r="P2163" s="4">
        <f>VLOOKUP(A2163,RESULTS!$A:$M,13,FALSE)</f>
        <v>2</v>
      </c>
      <c r="Q2163" s="4">
        <v>2</v>
      </c>
      <c r="R2163" s="4" t="str">
        <f>IF(VLOOKUP(C2163,rosie!B:J,8,FALSE)=0,"x_x_x_x",VLOOKUP(C2163,rosie!B:J,8,FALSE))</f>
        <v>2_6_6_2023</v>
      </c>
    </row>
    <row r="2164" spans="1:18" x14ac:dyDescent="0.2">
      <c r="A2164" t="s">
        <v>256</v>
      </c>
      <c r="C2164">
        <f t="shared" si="149"/>
        <v>70</v>
      </c>
      <c r="D2164" t="str">
        <f t="shared" si="150"/>
        <v>70 (1)</v>
      </c>
      <c r="E2164">
        <v>14.16</v>
      </c>
      <c r="F2164">
        <f t="shared" si="152"/>
        <v>14.16</v>
      </c>
      <c r="G2164">
        <f>IFERROR(VLOOKUP(F2164,'rt.comb'!$A:$B,2,FALSE),F2164)</f>
        <v>14.16</v>
      </c>
      <c r="H2164" t="str">
        <f>IFERROR(VLOOKUP(G2164,compounds!$A:$D,4,FALSE),"")</f>
        <v/>
      </c>
      <c r="I2164">
        <v>65259161</v>
      </c>
      <c r="J2164" s="4">
        <f t="shared" si="148"/>
        <v>62836508</v>
      </c>
      <c r="K2164" s="4">
        <f>VLOOKUP($C2164,rosie!$B$7:$D$380,2,FALSE)</f>
        <v>22.26</v>
      </c>
      <c r="L2164" s="4">
        <f>VLOOKUP(C2164,rosie!$B$7:$F$66,5,FALSE)</f>
        <v>4.71</v>
      </c>
      <c r="M2164" s="4">
        <f>VLOOKUP($C2164,rosie!$B$7:$D$380,3,FALSE)</f>
        <v>1</v>
      </c>
      <c r="N2164" s="4" t="str">
        <f>VLOOKUP($C2164,rosie!$B$7:$E$380,4,FALSE)</f>
        <v>f</v>
      </c>
      <c r="O2164" s="4">
        <f t="shared" si="151"/>
        <v>0.69983481379981805</v>
      </c>
      <c r="P2164" s="4">
        <f>VLOOKUP(A2164,RESULTS!$A:$M,13,FALSE)</f>
        <v>2</v>
      </c>
      <c r="Q2164" s="4">
        <v>2</v>
      </c>
      <c r="R2164" s="4" t="str">
        <f>IF(VLOOKUP(C2164,rosie!B:J,8,FALSE)=0,"x_x_x_x",VLOOKUP(C2164,rosie!B:J,8,FALSE))</f>
        <v>2_6_6_2023</v>
      </c>
    </row>
    <row r="2165" spans="1:18" x14ac:dyDescent="0.2">
      <c r="A2165" t="s">
        <v>256</v>
      </c>
      <c r="C2165">
        <f t="shared" si="149"/>
        <v>70</v>
      </c>
      <c r="D2165" t="str">
        <f t="shared" si="150"/>
        <v>70 (1)</v>
      </c>
      <c r="E2165">
        <v>14.295999999999999</v>
      </c>
      <c r="F2165">
        <f t="shared" si="152"/>
        <v>14.3</v>
      </c>
      <c r="G2165">
        <f>IFERROR(VLOOKUP(F2165,'rt.comb'!$A:$B,2,FALSE),F2165)</f>
        <v>14.3</v>
      </c>
      <c r="H2165" t="str">
        <f>IFERROR(VLOOKUP(G2165,compounds!$A:$D,4,FALSE),"")</f>
        <v/>
      </c>
      <c r="I2165">
        <v>46867143</v>
      </c>
      <c r="J2165" s="4">
        <f t="shared" si="148"/>
        <v>62836508</v>
      </c>
      <c r="K2165" s="4">
        <f>VLOOKUP($C2165,rosie!$B$7:$D$380,2,FALSE)</f>
        <v>22.26</v>
      </c>
      <c r="L2165" s="4">
        <f>VLOOKUP(C2165,rosie!$B$7:$F$66,5,FALSE)</f>
        <v>4.71</v>
      </c>
      <c r="M2165" s="4">
        <f>VLOOKUP($C2165,rosie!$B$7:$D$380,3,FALSE)</f>
        <v>1</v>
      </c>
      <c r="N2165" s="4" t="str">
        <f>VLOOKUP($C2165,rosie!$B$7:$E$380,4,FALSE)</f>
        <v>f</v>
      </c>
      <c r="O2165" s="4">
        <f t="shared" si="151"/>
        <v>0.50260006092837217</v>
      </c>
      <c r="P2165" s="4">
        <f>VLOOKUP(A2165,RESULTS!$A:$M,13,FALSE)</f>
        <v>2</v>
      </c>
      <c r="Q2165" s="4">
        <v>2</v>
      </c>
      <c r="R2165" s="4" t="str">
        <f>IF(VLOOKUP(C2165,rosie!B:J,8,FALSE)=0,"x_x_x_x",VLOOKUP(C2165,rosie!B:J,8,FALSE))</f>
        <v>2_6_6_2023</v>
      </c>
    </row>
    <row r="2166" spans="1:18" x14ac:dyDescent="0.2">
      <c r="A2166" t="s">
        <v>256</v>
      </c>
      <c r="C2166">
        <f t="shared" si="149"/>
        <v>70</v>
      </c>
      <c r="D2166" t="str">
        <f t="shared" si="150"/>
        <v>70 (1)</v>
      </c>
      <c r="E2166">
        <v>14.388999999999999</v>
      </c>
      <c r="F2166">
        <f t="shared" si="152"/>
        <v>14.39</v>
      </c>
      <c r="G2166">
        <f>IFERROR(VLOOKUP(F2166,'rt.comb'!$A:$B,2,FALSE),F2166)</f>
        <v>14.39</v>
      </c>
      <c r="H2166" t="str">
        <f>IFERROR(VLOOKUP(G2166,compounds!$A:$D,4,FALSE),"")</f>
        <v/>
      </c>
      <c r="I2166">
        <v>477199122</v>
      </c>
      <c r="J2166" s="4">
        <f t="shared" si="148"/>
        <v>62836508</v>
      </c>
      <c r="K2166" s="4">
        <f>VLOOKUP($C2166,rosie!$B$7:$D$380,2,FALSE)</f>
        <v>22.26</v>
      </c>
      <c r="L2166" s="4">
        <f>VLOOKUP(C2166,rosie!$B$7:$F$66,5,FALSE)</f>
        <v>4.71</v>
      </c>
      <c r="M2166" s="4">
        <f>VLOOKUP($C2166,rosie!$B$7:$D$380,3,FALSE)</f>
        <v>1</v>
      </c>
      <c r="N2166" s="4" t="str">
        <f>VLOOKUP($C2166,rosie!$B$7:$E$380,4,FALSE)</f>
        <v>f</v>
      </c>
      <c r="O2166" s="4">
        <f t="shared" si="151"/>
        <v>5.1174509995662785</v>
      </c>
      <c r="P2166" s="4">
        <f>VLOOKUP(A2166,RESULTS!$A:$M,13,FALSE)</f>
        <v>2</v>
      </c>
      <c r="Q2166" s="4">
        <v>2</v>
      </c>
      <c r="R2166" s="4" t="str">
        <f>IF(VLOOKUP(C2166,rosie!B:J,8,FALSE)=0,"x_x_x_x",VLOOKUP(C2166,rosie!B:J,8,FALSE))</f>
        <v>2_6_6_2023</v>
      </c>
    </row>
    <row r="2167" spans="1:18" x14ac:dyDescent="0.2">
      <c r="A2167" t="s">
        <v>256</v>
      </c>
      <c r="C2167">
        <f t="shared" si="149"/>
        <v>70</v>
      </c>
      <c r="D2167" t="str">
        <f t="shared" si="150"/>
        <v>70 (1)</v>
      </c>
      <c r="E2167">
        <v>14.532</v>
      </c>
      <c r="F2167">
        <f t="shared" si="152"/>
        <v>14.53</v>
      </c>
      <c r="G2167">
        <f>IFERROR(VLOOKUP(F2167,'rt.comb'!$A:$B,2,FALSE),F2167)</f>
        <v>14.53</v>
      </c>
      <c r="H2167" t="str">
        <f>IFERROR(VLOOKUP(G2167,compounds!$A:$D,4,FALSE),"")</f>
        <v/>
      </c>
      <c r="I2167">
        <v>116359859</v>
      </c>
      <c r="J2167" s="4">
        <f t="shared" si="148"/>
        <v>62836508</v>
      </c>
      <c r="K2167" s="4">
        <f>VLOOKUP($C2167,rosie!$B$7:$D$380,2,FALSE)</f>
        <v>22.26</v>
      </c>
      <c r="L2167" s="4">
        <f>VLOOKUP(C2167,rosie!$B$7:$F$66,5,FALSE)</f>
        <v>4.71</v>
      </c>
      <c r="M2167" s="4">
        <f>VLOOKUP($C2167,rosie!$B$7:$D$380,3,FALSE)</f>
        <v>1</v>
      </c>
      <c r="N2167" s="4" t="str">
        <f>VLOOKUP($C2167,rosie!$B$7:$E$380,4,FALSE)</f>
        <v>f</v>
      </c>
      <c r="O2167" s="4">
        <f t="shared" si="151"/>
        <v>1.2478352312411445</v>
      </c>
      <c r="P2167" s="4">
        <f>VLOOKUP(A2167,RESULTS!$A:$M,13,FALSE)</f>
        <v>2</v>
      </c>
      <c r="Q2167" s="4">
        <v>2</v>
      </c>
      <c r="R2167" s="4" t="str">
        <f>IF(VLOOKUP(C2167,rosie!B:J,8,FALSE)=0,"x_x_x_x",VLOOKUP(C2167,rosie!B:J,8,FALSE))</f>
        <v>2_6_6_2023</v>
      </c>
    </row>
    <row r="2168" spans="1:18" x14ac:dyDescent="0.2">
      <c r="A2168" t="s">
        <v>256</v>
      </c>
      <c r="C2168">
        <f t="shared" si="149"/>
        <v>70</v>
      </c>
      <c r="D2168" t="str">
        <f t="shared" si="150"/>
        <v>70 (1)</v>
      </c>
      <c r="E2168">
        <v>14.632999999999999</v>
      </c>
      <c r="F2168">
        <f t="shared" si="152"/>
        <v>14.63</v>
      </c>
      <c r="G2168">
        <f>IFERROR(VLOOKUP(F2168,'rt.comb'!$A:$B,2,FALSE),F2168)</f>
        <v>14.63</v>
      </c>
      <c r="H2168" t="str">
        <f>IFERROR(VLOOKUP(G2168,compounds!$A:$D,4,FALSE),"")</f>
        <v/>
      </c>
      <c r="I2168">
        <v>120384326</v>
      </c>
      <c r="J2168" s="4">
        <f t="shared" si="148"/>
        <v>62836508</v>
      </c>
      <c r="K2168" s="4">
        <f>VLOOKUP($C2168,rosie!$B$7:$D$380,2,FALSE)</f>
        <v>22.26</v>
      </c>
      <c r="L2168" s="4">
        <f>VLOOKUP(C2168,rosie!$B$7:$F$66,5,FALSE)</f>
        <v>4.71</v>
      </c>
      <c r="M2168" s="4">
        <f>VLOOKUP($C2168,rosie!$B$7:$D$380,3,FALSE)</f>
        <v>1</v>
      </c>
      <c r="N2168" s="4" t="str">
        <f>VLOOKUP($C2168,rosie!$B$7:$E$380,4,FALSE)</f>
        <v>f</v>
      </c>
      <c r="O2168" s="4">
        <f t="shared" si="151"/>
        <v>1.2909933422316999</v>
      </c>
      <c r="P2168" s="4">
        <f>VLOOKUP(A2168,RESULTS!$A:$M,13,FALSE)</f>
        <v>2</v>
      </c>
      <c r="Q2168" s="4">
        <v>2</v>
      </c>
      <c r="R2168" s="4" t="str">
        <f>IF(VLOOKUP(C2168,rosie!B:J,8,FALSE)=0,"x_x_x_x",VLOOKUP(C2168,rosie!B:J,8,FALSE))</f>
        <v>2_6_6_2023</v>
      </c>
    </row>
    <row r="2169" spans="1:18" x14ac:dyDescent="0.2">
      <c r="A2169" t="s">
        <v>256</v>
      </c>
      <c r="C2169">
        <f t="shared" si="149"/>
        <v>70</v>
      </c>
      <c r="D2169" t="str">
        <f t="shared" si="150"/>
        <v>70 (1)</v>
      </c>
      <c r="E2169">
        <v>14.914</v>
      </c>
      <c r="F2169">
        <f t="shared" si="152"/>
        <v>14.91</v>
      </c>
      <c r="G2169">
        <f>IFERROR(VLOOKUP(F2169,'rt.comb'!$A:$B,2,FALSE),F2169)</f>
        <v>14.91</v>
      </c>
      <c r="H2169" t="str">
        <f>IFERROR(VLOOKUP(G2169,compounds!$A:$D,4,FALSE),"")</f>
        <v/>
      </c>
      <c r="I2169">
        <v>371351245</v>
      </c>
      <c r="J2169" s="4">
        <f t="shared" si="148"/>
        <v>62836508</v>
      </c>
      <c r="K2169" s="4">
        <f>VLOOKUP($C2169,rosie!$B$7:$D$380,2,FALSE)</f>
        <v>22.26</v>
      </c>
      <c r="L2169" s="4">
        <f>VLOOKUP(C2169,rosie!$B$7:$F$66,5,FALSE)</f>
        <v>4.71</v>
      </c>
      <c r="M2169" s="4">
        <f>VLOOKUP($C2169,rosie!$B$7:$D$380,3,FALSE)</f>
        <v>1</v>
      </c>
      <c r="N2169" s="4" t="str">
        <f>VLOOKUP($C2169,rosie!$B$7:$E$380,4,FALSE)</f>
        <v>f</v>
      </c>
      <c r="O2169" s="4">
        <f t="shared" si="151"/>
        <v>3.9823455499053324</v>
      </c>
      <c r="P2169" s="4">
        <f>VLOOKUP(A2169,RESULTS!$A:$M,13,FALSE)</f>
        <v>2</v>
      </c>
      <c r="Q2169" s="4">
        <v>2</v>
      </c>
      <c r="R2169" s="4" t="str">
        <f>IF(VLOOKUP(C2169,rosie!B:J,8,FALSE)=0,"x_x_x_x",VLOOKUP(C2169,rosie!B:J,8,FALSE))</f>
        <v>2_6_6_2023</v>
      </c>
    </row>
    <row r="2170" spans="1:18" x14ac:dyDescent="0.2">
      <c r="A2170" t="s">
        <v>256</v>
      </c>
      <c r="C2170">
        <f t="shared" si="149"/>
        <v>70</v>
      </c>
      <c r="D2170" t="str">
        <f t="shared" si="150"/>
        <v>70 (1)</v>
      </c>
      <c r="E2170">
        <v>15.129</v>
      </c>
      <c r="F2170">
        <f t="shared" si="152"/>
        <v>15.13</v>
      </c>
      <c r="G2170">
        <f>IFERROR(VLOOKUP(F2170,'rt.comb'!$A:$B,2,FALSE),F2170)</f>
        <v>15.13</v>
      </c>
      <c r="H2170" t="str">
        <f>IFERROR(VLOOKUP(G2170,compounds!$A:$D,4,FALSE),"")</f>
        <v/>
      </c>
      <c r="I2170">
        <v>161845306</v>
      </c>
      <c r="J2170" s="4">
        <f t="shared" si="148"/>
        <v>62836508</v>
      </c>
      <c r="K2170" s="4">
        <f>VLOOKUP($C2170,rosie!$B$7:$D$380,2,FALSE)</f>
        <v>22.26</v>
      </c>
      <c r="L2170" s="4">
        <f>VLOOKUP(C2170,rosie!$B$7:$F$66,5,FALSE)</f>
        <v>4.71</v>
      </c>
      <c r="M2170" s="4">
        <f>VLOOKUP($C2170,rosie!$B$7:$D$380,3,FALSE)</f>
        <v>1</v>
      </c>
      <c r="N2170" s="4" t="str">
        <f>VLOOKUP($C2170,rosie!$B$7:$E$380,4,FALSE)</f>
        <v>f</v>
      </c>
      <c r="O2170" s="4">
        <f t="shared" si="151"/>
        <v>1.7356180780332828</v>
      </c>
      <c r="P2170" s="4">
        <f>VLOOKUP(A2170,RESULTS!$A:$M,13,FALSE)</f>
        <v>2</v>
      </c>
      <c r="Q2170" s="4">
        <v>2</v>
      </c>
      <c r="R2170" s="4" t="str">
        <f>IF(VLOOKUP(C2170,rosie!B:J,8,FALSE)=0,"x_x_x_x",VLOOKUP(C2170,rosie!B:J,8,FALSE))</f>
        <v>2_6_6_2023</v>
      </c>
    </row>
    <row r="2171" spans="1:18" x14ac:dyDescent="0.2">
      <c r="A2171" t="s">
        <v>256</v>
      </c>
      <c r="C2171">
        <f t="shared" si="149"/>
        <v>70</v>
      </c>
      <c r="D2171" t="str">
        <f t="shared" si="150"/>
        <v>70 (1)</v>
      </c>
      <c r="E2171">
        <v>15.266</v>
      </c>
      <c r="F2171">
        <f t="shared" si="152"/>
        <v>15.27</v>
      </c>
      <c r="G2171">
        <f>IFERROR(VLOOKUP(F2171,'rt.comb'!$A:$B,2,FALSE),F2171)</f>
        <v>15.27</v>
      </c>
      <c r="H2171" t="str">
        <f>IFERROR(VLOOKUP(G2171,compounds!$A:$D,4,FALSE),"")</f>
        <v/>
      </c>
      <c r="I2171">
        <v>40887625</v>
      </c>
      <c r="J2171" s="4">
        <f t="shared" si="148"/>
        <v>62836508</v>
      </c>
      <c r="K2171" s="4">
        <f>VLOOKUP($C2171,rosie!$B$7:$D$380,2,FALSE)</f>
        <v>22.26</v>
      </c>
      <c r="L2171" s="4">
        <f>VLOOKUP(C2171,rosie!$B$7:$F$66,5,FALSE)</f>
        <v>4.71</v>
      </c>
      <c r="M2171" s="4">
        <f>VLOOKUP($C2171,rosie!$B$7:$D$380,3,FALSE)</f>
        <v>1</v>
      </c>
      <c r="N2171" s="4" t="str">
        <f>VLOOKUP($C2171,rosie!$B$7:$E$380,4,FALSE)</f>
        <v>f</v>
      </c>
      <c r="O2171" s="4">
        <f t="shared" si="151"/>
        <v>0.43847611569189171</v>
      </c>
      <c r="P2171" s="4">
        <f>VLOOKUP(A2171,RESULTS!$A:$M,13,FALSE)</f>
        <v>2</v>
      </c>
      <c r="Q2171" s="4">
        <v>2</v>
      </c>
      <c r="R2171" s="4" t="str">
        <f>IF(VLOOKUP(C2171,rosie!B:J,8,FALSE)=0,"x_x_x_x",VLOOKUP(C2171,rosie!B:J,8,FALSE))</f>
        <v>2_6_6_2023</v>
      </c>
    </row>
    <row r="2172" spans="1:18" x14ac:dyDescent="0.2">
      <c r="A2172" t="s">
        <v>256</v>
      </c>
      <c r="C2172">
        <f t="shared" si="149"/>
        <v>70</v>
      </c>
      <c r="D2172" t="str">
        <f t="shared" si="150"/>
        <v>70 (1)</v>
      </c>
      <c r="E2172">
        <v>15.467000000000001</v>
      </c>
      <c r="F2172">
        <f t="shared" si="152"/>
        <v>15.47</v>
      </c>
      <c r="G2172">
        <f>IFERROR(VLOOKUP(F2172,'rt.comb'!$A:$B,2,FALSE),F2172)</f>
        <v>15.47</v>
      </c>
      <c r="H2172" t="str">
        <f>IFERROR(VLOOKUP(G2172,compounds!$A:$D,4,FALSE),"")</f>
        <v/>
      </c>
      <c r="I2172">
        <v>135049245</v>
      </c>
      <c r="J2172" s="4">
        <f t="shared" si="148"/>
        <v>62836508</v>
      </c>
      <c r="K2172" s="4">
        <f>VLOOKUP($C2172,rosie!$B$7:$D$380,2,FALSE)</f>
        <v>22.26</v>
      </c>
      <c r="L2172" s="4">
        <f>VLOOKUP(C2172,rosie!$B$7:$F$66,5,FALSE)</f>
        <v>4.71</v>
      </c>
      <c r="M2172" s="4">
        <f>VLOOKUP($C2172,rosie!$B$7:$D$380,3,FALSE)</f>
        <v>1</v>
      </c>
      <c r="N2172" s="4" t="str">
        <f>VLOOKUP($C2172,rosie!$B$7:$E$380,4,FALSE)</f>
        <v>f</v>
      </c>
      <c r="O2172" s="4">
        <f t="shared" si="151"/>
        <v>1.4482589383639335</v>
      </c>
      <c r="P2172" s="4">
        <f>VLOOKUP(A2172,RESULTS!$A:$M,13,FALSE)</f>
        <v>2</v>
      </c>
      <c r="Q2172" s="4">
        <v>2</v>
      </c>
      <c r="R2172" s="4" t="str">
        <f>IF(VLOOKUP(C2172,rosie!B:J,8,FALSE)=0,"x_x_x_x",VLOOKUP(C2172,rosie!B:J,8,FALSE))</f>
        <v>2_6_6_2023</v>
      </c>
    </row>
    <row r="2173" spans="1:18" x14ac:dyDescent="0.2">
      <c r="A2173" t="s">
        <v>256</v>
      </c>
      <c r="C2173">
        <f t="shared" si="149"/>
        <v>70</v>
      </c>
      <c r="D2173" t="str">
        <f t="shared" si="150"/>
        <v>70 (1)</v>
      </c>
      <c r="E2173">
        <v>15.712</v>
      </c>
      <c r="F2173">
        <f t="shared" si="152"/>
        <v>15.71</v>
      </c>
      <c r="G2173">
        <f>IFERROR(VLOOKUP(F2173,'rt.comb'!$A:$B,2,FALSE),F2173)</f>
        <v>15.71</v>
      </c>
      <c r="H2173" t="str">
        <f>IFERROR(VLOOKUP(G2173,compounds!$A:$D,4,FALSE),"")</f>
        <v/>
      </c>
      <c r="I2173">
        <v>92804190</v>
      </c>
      <c r="J2173" s="4">
        <f t="shared" si="148"/>
        <v>62836508</v>
      </c>
      <c r="K2173" s="4">
        <f>VLOOKUP($C2173,rosie!$B$7:$D$380,2,FALSE)</f>
        <v>22.26</v>
      </c>
      <c r="L2173" s="4">
        <f>VLOOKUP(C2173,rosie!$B$7:$F$66,5,FALSE)</f>
        <v>4.71</v>
      </c>
      <c r="M2173" s="4">
        <f>VLOOKUP($C2173,rosie!$B$7:$D$380,3,FALSE)</f>
        <v>1</v>
      </c>
      <c r="N2173" s="4" t="str">
        <f>VLOOKUP($C2173,rosie!$B$7:$E$380,4,FALSE)</f>
        <v>f</v>
      </c>
      <c r="O2173" s="4">
        <f t="shared" si="151"/>
        <v>0.99522583547301413</v>
      </c>
      <c r="P2173" s="4">
        <f>VLOOKUP(A2173,RESULTS!$A:$M,13,FALSE)</f>
        <v>2</v>
      </c>
      <c r="Q2173" s="4">
        <v>2</v>
      </c>
      <c r="R2173" s="4" t="str">
        <f>IF(VLOOKUP(C2173,rosie!B:J,8,FALSE)=0,"x_x_x_x",VLOOKUP(C2173,rosie!B:J,8,FALSE))</f>
        <v>2_6_6_2023</v>
      </c>
    </row>
    <row r="2174" spans="1:18" x14ac:dyDescent="0.2">
      <c r="A2174" t="s">
        <v>256</v>
      </c>
      <c r="C2174">
        <f t="shared" si="149"/>
        <v>70</v>
      </c>
      <c r="D2174" t="str">
        <f t="shared" si="150"/>
        <v>70 (1)</v>
      </c>
      <c r="E2174">
        <v>15.935</v>
      </c>
      <c r="F2174">
        <f t="shared" si="152"/>
        <v>15.94</v>
      </c>
      <c r="G2174">
        <f>IFERROR(VLOOKUP(F2174,'rt.comb'!$A:$B,2,FALSE),F2174)</f>
        <v>15.94</v>
      </c>
      <c r="H2174" t="str">
        <f>IFERROR(VLOOKUP(G2174,compounds!$A:$D,4,FALSE),"")</f>
        <v/>
      </c>
      <c r="I2174">
        <v>56305660</v>
      </c>
      <c r="J2174" s="4">
        <f t="shared" si="148"/>
        <v>62836508</v>
      </c>
      <c r="K2174" s="4">
        <f>VLOOKUP($C2174,rosie!$B$7:$D$380,2,FALSE)</f>
        <v>22.26</v>
      </c>
      <c r="L2174" s="4">
        <f>VLOOKUP(C2174,rosie!$B$7:$F$66,5,FALSE)</f>
        <v>4.71</v>
      </c>
      <c r="M2174" s="4">
        <f>VLOOKUP($C2174,rosie!$B$7:$D$380,3,FALSE)</f>
        <v>1</v>
      </c>
      <c r="N2174" s="4" t="str">
        <f>VLOOKUP($C2174,rosie!$B$7:$E$380,4,FALSE)</f>
        <v>f</v>
      </c>
      <c r="O2174" s="4">
        <f t="shared" si="151"/>
        <v>0.60381807669847098</v>
      </c>
      <c r="P2174" s="4">
        <f>VLOOKUP(A2174,RESULTS!$A:$M,13,FALSE)</f>
        <v>2</v>
      </c>
      <c r="Q2174" s="4">
        <v>2</v>
      </c>
      <c r="R2174" s="4" t="str">
        <f>IF(VLOOKUP(C2174,rosie!B:J,8,FALSE)=0,"x_x_x_x",VLOOKUP(C2174,rosie!B:J,8,FALSE))</f>
        <v>2_6_6_2023</v>
      </c>
    </row>
    <row r="2175" spans="1:18" x14ac:dyDescent="0.2">
      <c r="A2175" t="s">
        <v>256</v>
      </c>
      <c r="C2175">
        <f t="shared" si="149"/>
        <v>70</v>
      </c>
      <c r="D2175" t="str">
        <f t="shared" si="150"/>
        <v>70 (1)</v>
      </c>
      <c r="E2175">
        <v>16.100000000000001</v>
      </c>
      <c r="F2175">
        <f t="shared" si="152"/>
        <v>16.100000000000001</v>
      </c>
      <c r="G2175">
        <f>IFERROR(VLOOKUP(F2175,'rt.comb'!$A:$B,2,FALSE),F2175)</f>
        <v>16.100000000000001</v>
      </c>
      <c r="H2175" t="str">
        <f>IFERROR(VLOOKUP(G2175,compounds!$A:$D,4,FALSE),"")</f>
        <v/>
      </c>
      <c r="I2175">
        <v>74137474</v>
      </c>
      <c r="J2175" s="4">
        <f t="shared" si="148"/>
        <v>62836508</v>
      </c>
      <c r="K2175" s="4">
        <f>VLOOKUP($C2175,rosie!$B$7:$D$380,2,FALSE)</f>
        <v>22.26</v>
      </c>
      <c r="L2175" s="4">
        <f>VLOOKUP(C2175,rosie!$B$7:$F$66,5,FALSE)</f>
        <v>4.71</v>
      </c>
      <c r="M2175" s="4">
        <f>VLOOKUP($C2175,rosie!$B$7:$D$380,3,FALSE)</f>
        <v>1</v>
      </c>
      <c r="N2175" s="4" t="str">
        <f>VLOOKUP($C2175,rosie!$B$7:$E$380,4,FALSE)</f>
        <v>f</v>
      </c>
      <c r="O2175" s="4">
        <f t="shared" si="151"/>
        <v>0.79504523989174258</v>
      </c>
      <c r="P2175" s="4">
        <f>VLOOKUP(A2175,RESULTS!$A:$M,13,FALSE)</f>
        <v>2</v>
      </c>
      <c r="Q2175" s="4">
        <v>2</v>
      </c>
      <c r="R2175" s="4" t="str">
        <f>IF(VLOOKUP(C2175,rosie!B:J,8,FALSE)=0,"x_x_x_x",VLOOKUP(C2175,rosie!B:J,8,FALSE))</f>
        <v>2_6_6_2023</v>
      </c>
    </row>
    <row r="2176" spans="1:18" x14ac:dyDescent="0.2">
      <c r="A2176" t="s">
        <v>256</v>
      </c>
      <c r="C2176">
        <f t="shared" si="149"/>
        <v>70</v>
      </c>
      <c r="D2176" t="str">
        <f t="shared" si="150"/>
        <v>70 (1)</v>
      </c>
      <c r="E2176">
        <v>16.271000000000001</v>
      </c>
      <c r="F2176">
        <f t="shared" si="152"/>
        <v>16.27</v>
      </c>
      <c r="G2176">
        <f>IFERROR(VLOOKUP(F2176,'rt.comb'!$A:$B,2,FALSE),F2176)</f>
        <v>16.27</v>
      </c>
      <c r="H2176" t="str">
        <f>IFERROR(VLOOKUP(G2176,compounds!$A:$D,4,FALSE),"")</f>
        <v/>
      </c>
      <c r="I2176">
        <v>135055087</v>
      </c>
      <c r="J2176" s="4">
        <f t="shared" si="148"/>
        <v>62836508</v>
      </c>
      <c r="K2176" s="4">
        <f>VLOOKUP($C2176,rosie!$B$7:$D$380,2,FALSE)</f>
        <v>22.26</v>
      </c>
      <c r="L2176" s="4">
        <f>VLOOKUP(C2176,rosie!$B$7:$F$66,5,FALSE)</f>
        <v>4.71</v>
      </c>
      <c r="M2176" s="4">
        <f>VLOOKUP($C2176,rosie!$B$7:$D$380,3,FALSE)</f>
        <v>1</v>
      </c>
      <c r="N2176" s="4" t="str">
        <f>VLOOKUP($C2176,rosie!$B$7:$E$380,4,FALSE)</f>
        <v>f</v>
      </c>
      <c r="O2176" s="4">
        <f t="shared" si="151"/>
        <v>1.4483215875754705</v>
      </c>
      <c r="P2176" s="4">
        <f>VLOOKUP(A2176,RESULTS!$A:$M,13,FALSE)</f>
        <v>2</v>
      </c>
      <c r="Q2176" s="4">
        <v>2</v>
      </c>
      <c r="R2176" s="4" t="str">
        <f>IF(VLOOKUP(C2176,rosie!B:J,8,FALSE)=0,"x_x_x_x",VLOOKUP(C2176,rosie!B:J,8,FALSE))</f>
        <v>2_6_6_2023</v>
      </c>
    </row>
    <row r="2177" spans="1:18" x14ac:dyDescent="0.2">
      <c r="A2177" t="s">
        <v>256</v>
      </c>
      <c r="C2177">
        <f t="shared" si="149"/>
        <v>70</v>
      </c>
      <c r="D2177" t="str">
        <f t="shared" si="150"/>
        <v>70 (1)</v>
      </c>
      <c r="E2177">
        <v>16.367000000000001</v>
      </c>
      <c r="F2177">
        <f t="shared" si="152"/>
        <v>16.37</v>
      </c>
      <c r="G2177">
        <f>IFERROR(VLOOKUP(F2177,'rt.comb'!$A:$B,2,FALSE),F2177)</f>
        <v>16.36</v>
      </c>
      <c r="H2177" t="str">
        <f>IFERROR(VLOOKUP(G2177,compounds!$A:$D,4,FALSE),"")</f>
        <v>dodecane</v>
      </c>
      <c r="I2177">
        <v>338092129</v>
      </c>
      <c r="J2177" s="4">
        <f t="shared" si="148"/>
        <v>62836508</v>
      </c>
      <c r="K2177" s="4">
        <f>VLOOKUP($C2177,rosie!$B$7:$D$380,2,FALSE)</f>
        <v>22.26</v>
      </c>
      <c r="L2177" s="4">
        <f>VLOOKUP(C2177,rosie!$B$7:$F$66,5,FALSE)</f>
        <v>4.71</v>
      </c>
      <c r="M2177" s="4">
        <f>VLOOKUP($C2177,rosie!$B$7:$D$380,3,FALSE)</f>
        <v>1</v>
      </c>
      <c r="N2177" s="4" t="str">
        <f>VLOOKUP($C2177,rosie!$B$7:$E$380,4,FALSE)</f>
        <v>f</v>
      </c>
      <c r="O2177" s="4">
        <f t="shared" si="151"/>
        <v>3.6256770470263797</v>
      </c>
      <c r="P2177" s="4">
        <f>VLOOKUP(A2177,RESULTS!$A:$M,13,FALSE)</f>
        <v>2</v>
      </c>
      <c r="Q2177" s="4">
        <v>2</v>
      </c>
      <c r="R2177" s="4" t="str">
        <f>IF(VLOOKUP(C2177,rosie!B:J,8,FALSE)=0,"x_x_x_x",VLOOKUP(C2177,rosie!B:J,8,FALSE))</f>
        <v>2_6_6_2023</v>
      </c>
    </row>
    <row r="2178" spans="1:18" x14ac:dyDescent="0.2">
      <c r="A2178" t="s">
        <v>256</v>
      </c>
      <c r="C2178">
        <f t="shared" si="149"/>
        <v>70</v>
      </c>
      <c r="D2178" t="str">
        <f t="shared" si="150"/>
        <v>70 (1)</v>
      </c>
      <c r="E2178">
        <v>16.552</v>
      </c>
      <c r="F2178">
        <f t="shared" si="152"/>
        <v>16.55</v>
      </c>
      <c r="G2178">
        <f>IFERROR(VLOOKUP(F2178,'rt.comb'!$A:$B,2,FALSE),F2178)</f>
        <v>16.55</v>
      </c>
      <c r="H2178" t="str">
        <f>IFERROR(VLOOKUP(G2178,compounds!$A:$D,4,FALSE),"")</f>
        <v>decanal</v>
      </c>
      <c r="I2178">
        <v>206263686</v>
      </c>
      <c r="J2178" s="4">
        <f t="shared" ref="J2178:J2241" si="153">SUMIFS($I:$I,$A:$A,A2178,G:G,19.5)</f>
        <v>62836508</v>
      </c>
      <c r="K2178" s="4">
        <f>VLOOKUP($C2178,rosie!$B$7:$D$380,2,FALSE)</f>
        <v>22.26</v>
      </c>
      <c r="L2178" s="4">
        <f>VLOOKUP(C2178,rosie!$B$7:$F$66,5,FALSE)</f>
        <v>4.71</v>
      </c>
      <c r="M2178" s="4">
        <f>VLOOKUP($C2178,rosie!$B$7:$D$380,3,FALSE)</f>
        <v>1</v>
      </c>
      <c r="N2178" s="4" t="str">
        <f>VLOOKUP($C2178,rosie!$B$7:$E$380,4,FALSE)</f>
        <v>f</v>
      </c>
      <c r="O2178" s="4">
        <f t="shared" si="151"/>
        <v>2.2119577707331257</v>
      </c>
      <c r="P2178" s="4">
        <f>VLOOKUP(A2178,RESULTS!$A:$M,13,FALSE)</f>
        <v>2</v>
      </c>
      <c r="Q2178" s="4">
        <v>2</v>
      </c>
      <c r="R2178" s="4" t="str">
        <f>IF(VLOOKUP(C2178,rosie!B:J,8,FALSE)=0,"x_x_x_x",VLOOKUP(C2178,rosie!B:J,8,FALSE))</f>
        <v>2_6_6_2023</v>
      </c>
    </row>
    <row r="2179" spans="1:18" x14ac:dyDescent="0.2">
      <c r="A2179" t="s">
        <v>256</v>
      </c>
      <c r="C2179">
        <f t="shared" ref="C2179:C2242" si="154">VALUE(IF(B2179="",LEFT(A2179,FIND("-",A2179)-1),B2179))</f>
        <v>70</v>
      </c>
      <c r="D2179" t="str">
        <f t="shared" ref="D2179:D2242" si="155">C2179&amp;" ("&amp;M2179&amp;")"</f>
        <v>70 (1)</v>
      </c>
      <c r="E2179">
        <v>16.73</v>
      </c>
      <c r="F2179">
        <f t="shared" si="152"/>
        <v>16.73</v>
      </c>
      <c r="G2179">
        <f>IFERROR(VLOOKUP(F2179,'rt.comb'!$A:$B,2,FALSE),F2179)</f>
        <v>16.73</v>
      </c>
      <c r="H2179" t="str">
        <f>IFERROR(VLOOKUP(G2179,compounds!$A:$D,4,FALSE),"")</f>
        <v/>
      </c>
      <c r="I2179">
        <v>42296628</v>
      </c>
      <c r="J2179" s="4">
        <f t="shared" si="153"/>
        <v>62836508</v>
      </c>
      <c r="K2179" s="4">
        <f>VLOOKUP($C2179,rosie!$B$7:$D$380,2,FALSE)</f>
        <v>22.26</v>
      </c>
      <c r="L2179" s="4">
        <f>VLOOKUP(C2179,rosie!$B$7:$F$66,5,FALSE)</f>
        <v>4.71</v>
      </c>
      <c r="M2179" s="4">
        <f>VLOOKUP($C2179,rosie!$B$7:$D$380,3,FALSE)</f>
        <v>1</v>
      </c>
      <c r="N2179" s="4" t="str">
        <f>VLOOKUP($C2179,rosie!$B$7:$E$380,4,FALSE)</f>
        <v>f</v>
      </c>
      <c r="O2179" s="4">
        <f t="shared" ref="O2179:O2242" si="156">IFERROR((30/J2179*I2179)/K2179/Q2179,0)</f>
        <v>0.45358616824295628</v>
      </c>
      <c r="P2179" s="4">
        <f>VLOOKUP(A2179,RESULTS!$A:$M,13,FALSE)</f>
        <v>2</v>
      </c>
      <c r="Q2179" s="4">
        <v>2</v>
      </c>
      <c r="R2179" s="4" t="str">
        <f>IF(VLOOKUP(C2179,rosie!B:J,8,FALSE)=0,"x_x_x_x",VLOOKUP(C2179,rosie!B:J,8,FALSE))</f>
        <v>2_6_6_2023</v>
      </c>
    </row>
    <row r="2180" spans="1:18" x14ac:dyDescent="0.2">
      <c r="A2180" t="s">
        <v>256</v>
      </c>
      <c r="C2180">
        <f t="shared" si="154"/>
        <v>70</v>
      </c>
      <c r="D2180" t="str">
        <f t="shared" si="155"/>
        <v>70 (1)</v>
      </c>
      <c r="E2180">
        <v>16.846</v>
      </c>
      <c r="F2180">
        <f t="shared" si="152"/>
        <v>16.850000000000001</v>
      </c>
      <c r="G2180">
        <f>IFERROR(VLOOKUP(F2180,'rt.comb'!$A:$B,2,FALSE),F2180)</f>
        <v>16.850000000000001</v>
      </c>
      <c r="H2180" t="str">
        <f>IFERROR(VLOOKUP(G2180,compounds!$A:$D,4,FALSE),"")</f>
        <v/>
      </c>
      <c r="I2180">
        <v>149532795</v>
      </c>
      <c r="J2180" s="4">
        <f t="shared" si="153"/>
        <v>62836508</v>
      </c>
      <c r="K2180" s="4">
        <f>VLOOKUP($C2180,rosie!$B$7:$D$380,2,FALSE)</f>
        <v>22.26</v>
      </c>
      <c r="L2180" s="4">
        <f>VLOOKUP(C2180,rosie!$B$7:$F$66,5,FALSE)</f>
        <v>4.71</v>
      </c>
      <c r="M2180" s="4">
        <f>VLOOKUP($C2180,rosie!$B$7:$D$380,3,FALSE)</f>
        <v>1</v>
      </c>
      <c r="N2180" s="4" t="str">
        <f>VLOOKUP($C2180,rosie!$B$7:$E$380,4,FALSE)</f>
        <v>f</v>
      </c>
      <c r="O2180" s="4">
        <f t="shared" si="156"/>
        <v>1.6035795456486388</v>
      </c>
      <c r="P2180" s="4">
        <f>VLOOKUP(A2180,RESULTS!$A:$M,13,FALSE)</f>
        <v>2</v>
      </c>
      <c r="Q2180" s="4">
        <v>2</v>
      </c>
      <c r="R2180" s="4" t="str">
        <f>IF(VLOOKUP(C2180,rosie!B:J,8,FALSE)=0,"x_x_x_x",VLOOKUP(C2180,rosie!B:J,8,FALSE))</f>
        <v>2_6_6_2023</v>
      </c>
    </row>
    <row r="2181" spans="1:18" x14ac:dyDescent="0.2">
      <c r="A2181" t="s">
        <v>256</v>
      </c>
      <c r="C2181">
        <f t="shared" si="154"/>
        <v>70</v>
      </c>
      <c r="D2181" t="str">
        <f t="shared" si="155"/>
        <v>70 (1)</v>
      </c>
      <c r="E2181">
        <v>16.940999999999999</v>
      </c>
      <c r="F2181">
        <f t="shared" si="152"/>
        <v>16.940000000000001</v>
      </c>
      <c r="G2181">
        <f>IFERROR(VLOOKUP(F2181,'rt.comb'!$A:$B,2,FALSE),F2181)</f>
        <v>16.940000000000001</v>
      </c>
      <c r="H2181" t="str">
        <f>IFERROR(VLOOKUP(G2181,compounds!$A:$D,4,FALSE),"")</f>
        <v/>
      </c>
      <c r="I2181">
        <v>243438684</v>
      </c>
      <c r="J2181" s="4">
        <f t="shared" si="153"/>
        <v>62836508</v>
      </c>
      <c r="K2181" s="4">
        <f>VLOOKUP($C2181,rosie!$B$7:$D$380,2,FALSE)</f>
        <v>22.26</v>
      </c>
      <c r="L2181" s="4">
        <f>VLOOKUP(C2181,rosie!$B$7:$F$66,5,FALSE)</f>
        <v>4.71</v>
      </c>
      <c r="M2181" s="4">
        <f>VLOOKUP($C2181,rosie!$B$7:$D$380,3,FALSE)</f>
        <v>1</v>
      </c>
      <c r="N2181" s="4" t="str">
        <f>VLOOKUP($C2181,rosie!$B$7:$E$380,4,FALSE)</f>
        <v>f</v>
      </c>
      <c r="O2181" s="4">
        <f t="shared" si="156"/>
        <v>2.6106199264316738</v>
      </c>
      <c r="P2181" s="4">
        <f>VLOOKUP(A2181,RESULTS!$A:$M,13,FALSE)</f>
        <v>2</v>
      </c>
      <c r="Q2181" s="4">
        <v>2</v>
      </c>
      <c r="R2181" s="4" t="str">
        <f>IF(VLOOKUP(C2181,rosie!B:J,8,FALSE)=0,"x_x_x_x",VLOOKUP(C2181,rosie!B:J,8,FALSE))</f>
        <v>2_6_6_2023</v>
      </c>
    </row>
    <row r="2182" spans="1:18" x14ac:dyDescent="0.2">
      <c r="A2182" t="s">
        <v>256</v>
      </c>
      <c r="C2182">
        <f t="shared" si="154"/>
        <v>70</v>
      </c>
      <c r="D2182" t="str">
        <f t="shared" si="155"/>
        <v>70 (1)</v>
      </c>
      <c r="E2182">
        <v>17.196000000000002</v>
      </c>
      <c r="F2182">
        <f t="shared" si="152"/>
        <v>17.2</v>
      </c>
      <c r="G2182">
        <f>IFERROR(VLOOKUP(F2182,'rt.comb'!$A:$B,2,FALSE),F2182)</f>
        <v>17.2</v>
      </c>
      <c r="H2182" t="str">
        <f>IFERROR(VLOOKUP(G2182,compounds!$A:$D,4,FALSE),"")</f>
        <v/>
      </c>
      <c r="I2182">
        <v>235767998</v>
      </c>
      <c r="J2182" s="4">
        <f t="shared" si="153"/>
        <v>62836508</v>
      </c>
      <c r="K2182" s="4">
        <f>VLOOKUP($C2182,rosie!$B$7:$D$380,2,FALSE)</f>
        <v>22.26</v>
      </c>
      <c r="L2182" s="4">
        <f>VLOOKUP(C2182,rosie!$B$7:$F$66,5,FALSE)</f>
        <v>4.71</v>
      </c>
      <c r="M2182" s="4">
        <f>VLOOKUP($C2182,rosie!$B$7:$D$380,3,FALSE)</f>
        <v>1</v>
      </c>
      <c r="N2182" s="4" t="str">
        <f>VLOOKUP($C2182,rosie!$B$7:$E$380,4,FALSE)</f>
        <v>f</v>
      </c>
      <c r="O2182" s="4">
        <f t="shared" si="156"/>
        <v>2.5283600103330452</v>
      </c>
      <c r="P2182" s="4">
        <f>VLOOKUP(A2182,RESULTS!$A:$M,13,FALSE)</f>
        <v>2</v>
      </c>
      <c r="Q2182" s="4">
        <v>2</v>
      </c>
      <c r="R2182" s="4" t="str">
        <f>IF(VLOOKUP(C2182,rosie!B:J,8,FALSE)=0,"x_x_x_x",VLOOKUP(C2182,rosie!B:J,8,FALSE))</f>
        <v>2_6_6_2023</v>
      </c>
    </row>
    <row r="2183" spans="1:18" x14ac:dyDescent="0.2">
      <c r="A2183" t="s">
        <v>256</v>
      </c>
      <c r="C2183">
        <f t="shared" si="154"/>
        <v>70</v>
      </c>
      <c r="D2183" t="str">
        <f t="shared" si="155"/>
        <v>70 (1)</v>
      </c>
      <c r="E2183">
        <v>17.431000000000001</v>
      </c>
      <c r="F2183">
        <f t="shared" si="152"/>
        <v>17.43</v>
      </c>
      <c r="G2183">
        <f>IFERROR(VLOOKUP(F2183,'rt.comb'!$A:$B,2,FALSE),F2183)</f>
        <v>17.43</v>
      </c>
      <c r="H2183" t="str">
        <f>IFERROR(VLOOKUP(G2183,compounds!$A:$D,4,FALSE),"")</f>
        <v>cisthreehexiso</v>
      </c>
      <c r="I2183">
        <v>63966322</v>
      </c>
      <c r="J2183" s="4">
        <f t="shared" si="153"/>
        <v>62836508</v>
      </c>
      <c r="K2183" s="4">
        <f>VLOOKUP($C2183,rosie!$B$7:$D$380,2,FALSE)</f>
        <v>22.26</v>
      </c>
      <c r="L2183" s="4">
        <f>VLOOKUP(C2183,rosie!$B$7:$F$66,5,FALSE)</f>
        <v>4.71</v>
      </c>
      <c r="M2183" s="4">
        <f>VLOOKUP($C2183,rosie!$B$7:$D$380,3,FALSE)</f>
        <v>1</v>
      </c>
      <c r="N2183" s="4" t="str">
        <f>VLOOKUP($C2183,rosie!$B$7:$E$380,4,FALSE)</f>
        <v>f</v>
      </c>
      <c r="O2183" s="4">
        <f t="shared" si="156"/>
        <v>0.68597049610137051</v>
      </c>
      <c r="P2183" s="4">
        <f>VLOOKUP(A2183,RESULTS!$A:$M,13,FALSE)</f>
        <v>2</v>
      </c>
      <c r="Q2183" s="4">
        <v>2</v>
      </c>
      <c r="R2183" s="4" t="str">
        <f>IF(VLOOKUP(C2183,rosie!B:J,8,FALSE)=0,"x_x_x_x",VLOOKUP(C2183,rosie!B:J,8,FALSE))</f>
        <v>2_6_6_2023</v>
      </c>
    </row>
    <row r="2184" spans="1:18" x14ac:dyDescent="0.2">
      <c r="A2184" t="s">
        <v>256</v>
      </c>
      <c r="C2184">
        <f t="shared" si="154"/>
        <v>70</v>
      </c>
      <c r="D2184" t="str">
        <f t="shared" si="155"/>
        <v>70 (1)</v>
      </c>
      <c r="E2184">
        <v>17.652000000000001</v>
      </c>
      <c r="F2184">
        <f t="shared" si="152"/>
        <v>17.649999999999999</v>
      </c>
      <c r="G2184">
        <f>IFERROR(VLOOKUP(F2184,'rt.comb'!$A:$B,2,FALSE),F2184)</f>
        <v>17.649999999999999</v>
      </c>
      <c r="H2184" t="str">
        <f>IFERROR(VLOOKUP(G2184,compounds!$A:$D,4,FALSE),"")</f>
        <v/>
      </c>
      <c r="I2184">
        <v>127573886</v>
      </c>
      <c r="J2184" s="4">
        <f t="shared" si="153"/>
        <v>62836508</v>
      </c>
      <c r="K2184" s="4">
        <f>VLOOKUP($C2184,rosie!$B$7:$D$380,2,FALSE)</f>
        <v>22.26</v>
      </c>
      <c r="L2184" s="4">
        <f>VLOOKUP(C2184,rosie!$B$7:$F$66,5,FALSE)</f>
        <v>4.71</v>
      </c>
      <c r="M2184" s="4">
        <f>VLOOKUP($C2184,rosie!$B$7:$D$380,3,FALSE)</f>
        <v>1</v>
      </c>
      <c r="N2184" s="4" t="str">
        <f>VLOOKUP($C2184,rosie!$B$7:$E$380,4,FALSE)</f>
        <v>f</v>
      </c>
      <c r="O2184" s="4">
        <f t="shared" si="156"/>
        <v>1.3680936957575844</v>
      </c>
      <c r="P2184" s="4">
        <f>VLOOKUP(A2184,RESULTS!$A:$M,13,FALSE)</f>
        <v>2</v>
      </c>
      <c r="Q2184" s="4">
        <v>2</v>
      </c>
      <c r="R2184" s="4" t="str">
        <f>IF(VLOOKUP(C2184,rosie!B:J,8,FALSE)=0,"x_x_x_x",VLOOKUP(C2184,rosie!B:J,8,FALSE))</f>
        <v>2_6_6_2023</v>
      </c>
    </row>
    <row r="2185" spans="1:18" x14ac:dyDescent="0.2">
      <c r="A2185" t="s">
        <v>256</v>
      </c>
      <c r="C2185">
        <f t="shared" si="154"/>
        <v>70</v>
      </c>
      <c r="D2185" t="str">
        <f t="shared" si="155"/>
        <v>70 (1)</v>
      </c>
      <c r="E2185">
        <v>18.181999999999999</v>
      </c>
      <c r="F2185">
        <f t="shared" si="152"/>
        <v>18.18</v>
      </c>
      <c r="G2185">
        <f>IFERROR(VLOOKUP(F2185,'rt.comb'!$A:$B,2,FALSE),F2185)</f>
        <v>18.18</v>
      </c>
      <c r="H2185" t="str">
        <f>IFERROR(VLOOKUP(G2185,compounds!$A:$D,4,FALSE),"")</f>
        <v>methylacetophenone</v>
      </c>
      <c r="I2185">
        <v>74850999</v>
      </c>
      <c r="J2185" s="4">
        <f t="shared" si="153"/>
        <v>62836508</v>
      </c>
      <c r="K2185" s="4">
        <f>VLOOKUP($C2185,rosie!$B$7:$D$380,2,FALSE)</f>
        <v>22.26</v>
      </c>
      <c r="L2185" s="4">
        <f>VLOOKUP(C2185,rosie!$B$7:$F$66,5,FALSE)</f>
        <v>4.71</v>
      </c>
      <c r="M2185" s="4">
        <f>VLOOKUP($C2185,rosie!$B$7:$D$380,3,FALSE)</f>
        <v>1</v>
      </c>
      <c r="N2185" s="4" t="str">
        <f>VLOOKUP($C2185,rosie!$B$7:$E$380,4,FALSE)</f>
        <v>f</v>
      </c>
      <c r="O2185" s="4">
        <f t="shared" si="156"/>
        <v>0.80269703356890187</v>
      </c>
      <c r="P2185" s="4">
        <f>VLOOKUP(A2185,RESULTS!$A:$M,13,FALSE)</f>
        <v>2</v>
      </c>
      <c r="Q2185" s="4">
        <v>2</v>
      </c>
      <c r="R2185" s="4" t="str">
        <f>IF(VLOOKUP(C2185,rosie!B:J,8,FALSE)=0,"x_x_x_x",VLOOKUP(C2185,rosie!B:J,8,FALSE))</f>
        <v>2_6_6_2023</v>
      </c>
    </row>
    <row r="2186" spans="1:18" x14ac:dyDescent="0.2">
      <c r="A2186" t="s">
        <v>256</v>
      </c>
      <c r="C2186">
        <f t="shared" si="154"/>
        <v>70</v>
      </c>
      <c r="D2186" t="str">
        <f t="shared" si="155"/>
        <v>70 (1)</v>
      </c>
      <c r="E2186">
        <v>18.428999999999998</v>
      </c>
      <c r="F2186">
        <f t="shared" si="152"/>
        <v>18.43</v>
      </c>
      <c r="G2186">
        <f>IFERROR(VLOOKUP(F2186,'rt.comb'!$A:$B,2,FALSE),F2186)</f>
        <v>18.43</v>
      </c>
      <c r="H2186" t="str">
        <f>IFERROR(VLOOKUP(G2186,compounds!$A:$D,4,FALSE),"")</f>
        <v/>
      </c>
      <c r="I2186">
        <v>71192814</v>
      </c>
      <c r="J2186" s="4">
        <f t="shared" si="153"/>
        <v>62836508</v>
      </c>
      <c r="K2186" s="4">
        <f>VLOOKUP($C2186,rosie!$B$7:$D$380,2,FALSE)</f>
        <v>22.26</v>
      </c>
      <c r="L2186" s="4">
        <f>VLOOKUP(C2186,rosie!$B$7:$F$66,5,FALSE)</f>
        <v>4.71</v>
      </c>
      <c r="M2186" s="4">
        <f>VLOOKUP($C2186,rosie!$B$7:$D$380,3,FALSE)</f>
        <v>1</v>
      </c>
      <c r="N2186" s="4" t="str">
        <f>VLOOKUP($C2186,rosie!$B$7:$E$380,4,FALSE)</f>
        <v>f</v>
      </c>
      <c r="O2186" s="4">
        <f t="shared" si="156"/>
        <v>0.76346690588889243</v>
      </c>
      <c r="P2186" s="4">
        <f>VLOOKUP(A2186,RESULTS!$A:$M,13,FALSE)</f>
        <v>2</v>
      </c>
      <c r="Q2186" s="4">
        <v>2</v>
      </c>
      <c r="R2186" s="4" t="str">
        <f>IF(VLOOKUP(C2186,rosie!B:J,8,FALSE)=0,"x_x_x_x",VLOOKUP(C2186,rosie!B:J,8,FALSE))</f>
        <v>2_6_6_2023</v>
      </c>
    </row>
    <row r="2187" spans="1:18" x14ac:dyDescent="0.2">
      <c r="A2187" t="s">
        <v>256</v>
      </c>
      <c r="C2187">
        <f t="shared" si="154"/>
        <v>70</v>
      </c>
      <c r="D2187" t="str">
        <f t="shared" si="155"/>
        <v>70 (1)</v>
      </c>
      <c r="E2187">
        <v>18.504000000000001</v>
      </c>
      <c r="F2187">
        <f t="shared" si="152"/>
        <v>18.5</v>
      </c>
      <c r="G2187">
        <f>IFERROR(VLOOKUP(F2187,'rt.comb'!$A:$B,2,FALSE),F2187)</f>
        <v>18.5</v>
      </c>
      <c r="H2187" t="str">
        <f>IFERROR(VLOOKUP(G2187,compounds!$A:$D,4,FALSE),"")</f>
        <v/>
      </c>
      <c r="I2187">
        <v>31735989</v>
      </c>
      <c r="J2187" s="4">
        <f t="shared" si="153"/>
        <v>62836508</v>
      </c>
      <c r="K2187" s="4">
        <f>VLOOKUP($C2187,rosie!$B$7:$D$380,2,FALSE)</f>
        <v>22.26</v>
      </c>
      <c r="L2187" s="4">
        <f>VLOOKUP(C2187,rosie!$B$7:$F$66,5,FALSE)</f>
        <v>4.71</v>
      </c>
      <c r="M2187" s="4">
        <f>VLOOKUP($C2187,rosie!$B$7:$D$380,3,FALSE)</f>
        <v>1</v>
      </c>
      <c r="N2187" s="4" t="str">
        <f>VLOOKUP($C2187,rosie!$B$7:$E$380,4,FALSE)</f>
        <v>f</v>
      </c>
      <c r="O2187" s="4">
        <f t="shared" si="156"/>
        <v>0.34033459229682828</v>
      </c>
      <c r="P2187" s="4">
        <f>VLOOKUP(A2187,RESULTS!$A:$M,13,FALSE)</f>
        <v>2</v>
      </c>
      <c r="Q2187" s="4">
        <v>2</v>
      </c>
      <c r="R2187" s="4" t="str">
        <f>IF(VLOOKUP(C2187,rosie!B:J,8,FALSE)=0,"x_x_x_x",VLOOKUP(C2187,rosie!B:J,8,FALSE))</f>
        <v>2_6_6_2023</v>
      </c>
    </row>
    <row r="2188" spans="1:18" x14ac:dyDescent="0.2">
      <c r="A2188" t="s">
        <v>256</v>
      </c>
      <c r="C2188">
        <f t="shared" si="154"/>
        <v>70</v>
      </c>
      <c r="D2188" t="str">
        <f t="shared" si="155"/>
        <v>70 (1)</v>
      </c>
      <c r="E2188">
        <v>18.686</v>
      </c>
      <c r="F2188">
        <f t="shared" si="152"/>
        <v>18.690000000000001</v>
      </c>
      <c r="G2188">
        <f>IFERROR(VLOOKUP(F2188,'rt.comb'!$A:$B,2,FALSE),F2188)</f>
        <v>18.690000000000001</v>
      </c>
      <c r="H2188" t="str">
        <f>IFERROR(VLOOKUP(G2188,compounds!$A:$D,4,FALSE),"")</f>
        <v/>
      </c>
      <c r="I2188">
        <v>95683209</v>
      </c>
      <c r="J2188" s="4">
        <f t="shared" si="153"/>
        <v>62836508</v>
      </c>
      <c r="K2188" s="4">
        <f>VLOOKUP($C2188,rosie!$B$7:$D$380,2,FALSE)</f>
        <v>22.26</v>
      </c>
      <c r="L2188" s="4">
        <f>VLOOKUP(C2188,rosie!$B$7:$F$66,5,FALSE)</f>
        <v>4.71</v>
      </c>
      <c r="M2188" s="4">
        <f>VLOOKUP($C2188,rosie!$B$7:$D$380,3,FALSE)</f>
        <v>1</v>
      </c>
      <c r="N2188" s="4" t="str">
        <f>VLOOKUP($C2188,rosie!$B$7:$E$380,4,FALSE)</f>
        <v>f</v>
      </c>
      <c r="O2188" s="4">
        <f t="shared" si="156"/>
        <v>1.0261002398465415</v>
      </c>
      <c r="P2188" s="4">
        <f>VLOOKUP(A2188,RESULTS!$A:$M,13,FALSE)</f>
        <v>2</v>
      </c>
      <c r="Q2188" s="4">
        <v>2</v>
      </c>
      <c r="R2188" s="4" t="str">
        <f>IF(VLOOKUP(C2188,rosie!B:J,8,FALSE)=0,"x_x_x_x",VLOOKUP(C2188,rosie!B:J,8,FALSE))</f>
        <v>2_6_6_2023</v>
      </c>
    </row>
    <row r="2189" spans="1:18" x14ac:dyDescent="0.2">
      <c r="A2189" t="s">
        <v>256</v>
      </c>
      <c r="C2189">
        <f t="shared" si="154"/>
        <v>70</v>
      </c>
      <c r="D2189" t="str">
        <f t="shared" si="155"/>
        <v>70 (1)</v>
      </c>
      <c r="E2189">
        <v>19.013999999999999</v>
      </c>
      <c r="F2189">
        <f t="shared" si="152"/>
        <v>19.010000000000002</v>
      </c>
      <c r="G2189">
        <f>IFERROR(VLOOKUP(F2189,'rt.comb'!$A:$B,2,FALSE),F2189)</f>
        <v>18.989999999999998</v>
      </c>
      <c r="H2189" t="str">
        <f>IFERROR(VLOOKUP(G2189,compounds!$A:$D,4,FALSE),"")</f>
        <v>methylnaphthalene</v>
      </c>
      <c r="I2189">
        <v>42667752</v>
      </c>
      <c r="J2189" s="4">
        <f t="shared" si="153"/>
        <v>62836508</v>
      </c>
      <c r="K2189" s="4">
        <f>VLOOKUP($C2189,rosie!$B$7:$D$380,2,FALSE)</f>
        <v>22.26</v>
      </c>
      <c r="L2189" s="4">
        <f>VLOOKUP(C2189,rosie!$B$7:$F$66,5,FALSE)</f>
        <v>4.71</v>
      </c>
      <c r="M2189" s="4">
        <f>VLOOKUP($C2189,rosie!$B$7:$D$380,3,FALSE)</f>
        <v>1</v>
      </c>
      <c r="N2189" s="4" t="str">
        <f>VLOOKUP($C2189,rosie!$B$7:$E$380,4,FALSE)</f>
        <v>f</v>
      </c>
      <c r="O2189" s="4">
        <f t="shared" si="156"/>
        <v>0.45756607683290346</v>
      </c>
      <c r="P2189" s="4">
        <f>VLOOKUP(A2189,RESULTS!$A:$M,13,FALSE)</f>
        <v>2</v>
      </c>
      <c r="Q2189" s="4">
        <v>2</v>
      </c>
      <c r="R2189" s="4" t="str">
        <f>IF(VLOOKUP(C2189,rosie!B:J,8,FALSE)=0,"x_x_x_x",VLOOKUP(C2189,rosie!B:J,8,FALSE))</f>
        <v>2_6_6_2023</v>
      </c>
    </row>
    <row r="2190" spans="1:18" x14ac:dyDescent="0.2">
      <c r="A2190" t="s">
        <v>256</v>
      </c>
      <c r="C2190">
        <f t="shared" si="154"/>
        <v>70</v>
      </c>
      <c r="D2190" t="str">
        <f t="shared" si="155"/>
        <v>70 (1)</v>
      </c>
      <c r="E2190">
        <v>19.100999999999999</v>
      </c>
      <c r="F2190">
        <f t="shared" si="152"/>
        <v>19.100000000000001</v>
      </c>
      <c r="G2190">
        <f>IFERROR(VLOOKUP(F2190,'rt.comb'!$A:$B,2,FALSE),F2190)</f>
        <v>19.100000000000001</v>
      </c>
      <c r="H2190" t="str">
        <f>IFERROR(VLOOKUP(G2190,compounds!$A:$D,4,FALSE),"")</f>
        <v/>
      </c>
      <c r="I2190">
        <v>108136807</v>
      </c>
      <c r="J2190" s="4">
        <f t="shared" si="153"/>
        <v>62836508</v>
      </c>
      <c r="K2190" s="4">
        <f>VLOOKUP($C2190,rosie!$B$7:$D$380,2,FALSE)</f>
        <v>22.26</v>
      </c>
      <c r="L2190" s="4">
        <f>VLOOKUP(C2190,rosie!$B$7:$F$66,5,FALSE)</f>
        <v>4.71</v>
      </c>
      <c r="M2190" s="4">
        <f>VLOOKUP($C2190,rosie!$B$7:$D$380,3,FALSE)</f>
        <v>1</v>
      </c>
      <c r="N2190" s="4" t="str">
        <f>VLOOKUP($C2190,rosie!$B$7:$E$380,4,FALSE)</f>
        <v>f</v>
      </c>
      <c r="O2190" s="4">
        <f t="shared" si="156"/>
        <v>1.1596517796444221</v>
      </c>
      <c r="P2190" s="4">
        <f>VLOOKUP(A2190,RESULTS!$A:$M,13,FALSE)</f>
        <v>2</v>
      </c>
      <c r="Q2190" s="4">
        <v>2</v>
      </c>
      <c r="R2190" s="4" t="str">
        <f>IF(VLOOKUP(C2190,rosie!B:J,8,FALSE)=0,"x_x_x_x",VLOOKUP(C2190,rosie!B:J,8,FALSE))</f>
        <v>2_6_6_2023</v>
      </c>
    </row>
    <row r="2191" spans="1:18" x14ac:dyDescent="0.2">
      <c r="A2191" t="s">
        <v>256</v>
      </c>
      <c r="C2191">
        <f t="shared" si="154"/>
        <v>70</v>
      </c>
      <c r="D2191" t="str">
        <f t="shared" si="155"/>
        <v>70 (1)</v>
      </c>
      <c r="E2191">
        <v>19.189</v>
      </c>
      <c r="F2191">
        <f t="shared" si="152"/>
        <v>19.190000000000001</v>
      </c>
      <c r="G2191">
        <f>IFERROR(VLOOKUP(F2191,'rt.comb'!$A:$B,2,FALSE),F2191)</f>
        <v>19.190000000000001</v>
      </c>
      <c r="H2191" t="str">
        <f>IFERROR(VLOOKUP(G2191,compounds!$A:$D,4,FALSE),"")</f>
        <v/>
      </c>
      <c r="I2191">
        <v>19164969</v>
      </c>
      <c r="J2191" s="4">
        <f t="shared" si="153"/>
        <v>62836508</v>
      </c>
      <c r="K2191" s="4">
        <f>VLOOKUP($C2191,rosie!$B$7:$D$380,2,FALSE)</f>
        <v>22.26</v>
      </c>
      <c r="L2191" s="4">
        <f>VLOOKUP(C2191,rosie!$B$7:$F$66,5,FALSE)</f>
        <v>4.71</v>
      </c>
      <c r="M2191" s="4">
        <f>VLOOKUP($C2191,rosie!$B$7:$D$380,3,FALSE)</f>
        <v>1</v>
      </c>
      <c r="N2191" s="4" t="str">
        <f>VLOOKUP($C2191,rosie!$B$7:$E$380,4,FALSE)</f>
        <v>f</v>
      </c>
      <c r="O2191" s="4">
        <f t="shared" si="156"/>
        <v>0.20552382693970409</v>
      </c>
      <c r="P2191" s="4">
        <f>VLOOKUP(A2191,RESULTS!$A:$M,13,FALSE)</f>
        <v>2</v>
      </c>
      <c r="Q2191" s="4">
        <v>2</v>
      </c>
      <c r="R2191" s="4" t="str">
        <f>IF(VLOOKUP(C2191,rosie!B:J,8,FALSE)=0,"x_x_x_x",VLOOKUP(C2191,rosie!B:J,8,FALSE))</f>
        <v>2_6_6_2023</v>
      </c>
    </row>
    <row r="2192" spans="1:18" x14ac:dyDescent="0.2">
      <c r="A2192" t="s">
        <v>256</v>
      </c>
      <c r="C2192">
        <f t="shared" si="154"/>
        <v>70</v>
      </c>
      <c r="D2192" t="str">
        <f t="shared" si="155"/>
        <v>70 (1)</v>
      </c>
      <c r="E2192">
        <v>19.401</v>
      </c>
      <c r="F2192">
        <f t="shared" si="152"/>
        <v>19.399999999999999</v>
      </c>
      <c r="G2192">
        <f>IFERROR(VLOOKUP(F2192,'rt.comb'!$A:$B,2,FALSE),F2192)</f>
        <v>19.399999999999999</v>
      </c>
      <c r="H2192" t="str">
        <f>IFERROR(VLOOKUP(G2192,compounds!$A:$D,4,FALSE),"")</f>
        <v>undecanal_c</v>
      </c>
      <c r="I2192">
        <v>82609913</v>
      </c>
      <c r="J2192" s="4">
        <f t="shared" si="153"/>
        <v>62836508</v>
      </c>
      <c r="K2192" s="4">
        <f>VLOOKUP($C2192,rosie!$B$7:$D$380,2,FALSE)</f>
        <v>22.26</v>
      </c>
      <c r="L2192" s="4">
        <f>VLOOKUP(C2192,rosie!$B$7:$F$66,5,FALSE)</f>
        <v>4.71</v>
      </c>
      <c r="M2192" s="4">
        <f>VLOOKUP($C2192,rosie!$B$7:$D$380,3,FALSE)</f>
        <v>1</v>
      </c>
      <c r="N2192" s="4" t="str">
        <f>VLOOKUP($C2192,rosie!$B$7:$E$380,4,FALSE)</f>
        <v>f</v>
      </c>
      <c r="O2192" s="4">
        <f t="shared" si="156"/>
        <v>0.88590310075200274</v>
      </c>
      <c r="P2192" s="4">
        <f>VLOOKUP(A2192,RESULTS!$A:$M,13,FALSE)</f>
        <v>2</v>
      </c>
      <c r="Q2192" s="4">
        <v>2</v>
      </c>
      <c r="R2192" s="4" t="str">
        <f>IF(VLOOKUP(C2192,rosie!B:J,8,FALSE)=0,"x_x_x_x",VLOOKUP(C2192,rosie!B:J,8,FALSE))</f>
        <v>2_6_6_2023</v>
      </c>
    </row>
    <row r="2193" spans="1:18" x14ac:dyDescent="0.2">
      <c r="A2193" t="s">
        <v>256</v>
      </c>
      <c r="C2193">
        <f t="shared" si="154"/>
        <v>70</v>
      </c>
      <c r="D2193" t="str">
        <f t="shared" si="155"/>
        <v>70 (1)</v>
      </c>
      <c r="E2193">
        <v>19.504000000000001</v>
      </c>
      <c r="F2193">
        <f t="shared" si="152"/>
        <v>19.5</v>
      </c>
      <c r="G2193">
        <f>IFERROR(VLOOKUP(F2193,'rt.comb'!$A:$B,2,FALSE),F2193)</f>
        <v>19.5</v>
      </c>
      <c r="H2193" t="str">
        <f>IFERROR(VLOOKUP(G2193,compounds!$A:$D,4,FALSE),"")</f>
        <v>standard</v>
      </c>
      <c r="I2193">
        <v>62836508</v>
      </c>
      <c r="J2193" s="4">
        <f t="shared" si="153"/>
        <v>62836508</v>
      </c>
      <c r="K2193" s="4">
        <f>VLOOKUP($C2193,rosie!$B$7:$D$380,2,FALSE)</f>
        <v>22.26</v>
      </c>
      <c r="L2193" s="4">
        <f>VLOOKUP(C2193,rosie!$B$7:$F$66,5,FALSE)</f>
        <v>4.71</v>
      </c>
      <c r="M2193" s="4">
        <f>VLOOKUP($C2193,rosie!$B$7:$D$380,3,FALSE)</f>
        <v>1</v>
      </c>
      <c r="N2193" s="4" t="str">
        <f>VLOOKUP($C2193,rosie!$B$7:$E$380,4,FALSE)</f>
        <v>f</v>
      </c>
      <c r="O2193" s="4">
        <f t="shared" si="156"/>
        <v>0.67385444743935308</v>
      </c>
      <c r="P2193" s="4">
        <f>VLOOKUP(A2193,RESULTS!$A:$M,13,FALSE)</f>
        <v>2</v>
      </c>
      <c r="Q2193" s="4">
        <v>2</v>
      </c>
      <c r="R2193" s="4" t="str">
        <f>IF(VLOOKUP(C2193,rosie!B:J,8,FALSE)=0,"x_x_x_x",VLOOKUP(C2193,rosie!B:J,8,FALSE))</f>
        <v>2_6_6_2023</v>
      </c>
    </row>
    <row r="2194" spans="1:18" x14ac:dyDescent="0.2">
      <c r="A2194" t="s">
        <v>256</v>
      </c>
      <c r="C2194">
        <f t="shared" si="154"/>
        <v>70</v>
      </c>
      <c r="D2194" t="str">
        <f t="shared" si="155"/>
        <v>70 (1)</v>
      </c>
      <c r="E2194">
        <v>19.760000000000002</v>
      </c>
      <c r="F2194">
        <f t="shared" si="152"/>
        <v>19.760000000000002</v>
      </c>
      <c r="G2194">
        <f>IFERROR(VLOOKUP(F2194,'rt.comb'!$A:$B,2,FALSE),F2194)</f>
        <v>19.760000000000002</v>
      </c>
      <c r="H2194" t="str">
        <f>IFERROR(VLOOKUP(G2194,compounds!$A:$D,4,FALSE),"")</f>
        <v/>
      </c>
      <c r="I2194">
        <v>17189273</v>
      </c>
      <c r="J2194" s="4">
        <f t="shared" si="153"/>
        <v>62836508</v>
      </c>
      <c r="K2194" s="4">
        <f>VLOOKUP($C2194,rosie!$B$7:$D$380,2,FALSE)</f>
        <v>22.26</v>
      </c>
      <c r="L2194" s="4">
        <f>VLOOKUP(C2194,rosie!$B$7:$F$66,5,FALSE)</f>
        <v>4.71</v>
      </c>
      <c r="M2194" s="4">
        <f>VLOOKUP($C2194,rosie!$B$7:$D$380,3,FALSE)</f>
        <v>1</v>
      </c>
      <c r="N2194" s="4" t="str">
        <f>VLOOKUP($C2194,rosie!$B$7:$E$380,4,FALSE)</f>
        <v>f</v>
      </c>
      <c r="O2194" s="4">
        <f t="shared" si="156"/>
        <v>0.18433659711483633</v>
      </c>
      <c r="P2194" s="4">
        <f>VLOOKUP(A2194,RESULTS!$A:$M,13,FALSE)</f>
        <v>2</v>
      </c>
      <c r="Q2194" s="4">
        <v>2</v>
      </c>
      <c r="R2194" s="4" t="str">
        <f>IF(VLOOKUP(C2194,rosie!B:J,8,FALSE)=0,"x_x_x_x",VLOOKUP(C2194,rosie!B:J,8,FALSE))</f>
        <v>2_6_6_2023</v>
      </c>
    </row>
    <row r="2195" spans="1:18" x14ac:dyDescent="0.2">
      <c r="A2195" t="s">
        <v>256</v>
      </c>
      <c r="C2195">
        <f t="shared" si="154"/>
        <v>70</v>
      </c>
      <c r="D2195" t="str">
        <f t="shared" si="155"/>
        <v>70 (1)</v>
      </c>
      <c r="E2195">
        <v>20.123000000000001</v>
      </c>
      <c r="F2195">
        <f t="shared" si="152"/>
        <v>20.12</v>
      </c>
      <c r="G2195">
        <f>IFERROR(VLOOKUP(F2195,'rt.comb'!$A:$B,2,FALSE),F2195)</f>
        <v>20.12</v>
      </c>
      <c r="H2195" t="str">
        <f>IFERROR(VLOOKUP(G2195,compounds!$A:$D,4,FALSE),"")</f>
        <v/>
      </c>
      <c r="I2195">
        <v>73660335</v>
      </c>
      <c r="J2195" s="4">
        <f t="shared" si="153"/>
        <v>62836508</v>
      </c>
      <c r="K2195" s="4">
        <f>VLOOKUP($C2195,rosie!$B$7:$D$380,2,FALSE)</f>
        <v>22.26</v>
      </c>
      <c r="L2195" s="4">
        <f>VLOOKUP(C2195,rosie!$B$7:$F$66,5,FALSE)</f>
        <v>4.71</v>
      </c>
      <c r="M2195" s="4">
        <f>VLOOKUP($C2195,rosie!$B$7:$D$380,3,FALSE)</f>
        <v>1</v>
      </c>
      <c r="N2195" s="4" t="str">
        <f>VLOOKUP($C2195,rosie!$B$7:$E$380,4,FALSE)</f>
        <v>f</v>
      </c>
      <c r="O2195" s="4">
        <f t="shared" si="156"/>
        <v>0.78992843363642418</v>
      </c>
      <c r="P2195" s="4">
        <f>VLOOKUP(A2195,RESULTS!$A:$M,13,FALSE)</f>
        <v>2</v>
      </c>
      <c r="Q2195" s="4">
        <v>2</v>
      </c>
      <c r="R2195" s="4" t="str">
        <f>IF(VLOOKUP(C2195,rosie!B:J,8,FALSE)=0,"x_x_x_x",VLOOKUP(C2195,rosie!B:J,8,FALSE))</f>
        <v>2_6_6_2023</v>
      </c>
    </row>
    <row r="2196" spans="1:18" x14ac:dyDescent="0.2">
      <c r="A2196" t="s">
        <v>256</v>
      </c>
      <c r="C2196">
        <f t="shared" si="154"/>
        <v>70</v>
      </c>
      <c r="D2196" t="str">
        <f t="shared" si="155"/>
        <v>70 (1)</v>
      </c>
      <c r="E2196">
        <v>20.283999999999999</v>
      </c>
      <c r="F2196">
        <f t="shared" si="152"/>
        <v>20.28</v>
      </c>
      <c r="G2196">
        <f>IFERROR(VLOOKUP(F2196,'rt.comb'!$A:$B,2,FALSE),F2196)</f>
        <v>20.28</v>
      </c>
      <c r="H2196" t="str">
        <f>IFERROR(VLOOKUP(G2196,compounds!$A:$D,4,FALSE),"")</f>
        <v/>
      </c>
      <c r="I2196">
        <v>721877433</v>
      </c>
      <c r="J2196" s="4">
        <f t="shared" si="153"/>
        <v>62836508</v>
      </c>
      <c r="K2196" s="4">
        <f>VLOOKUP($C2196,rosie!$B$7:$D$380,2,FALSE)</f>
        <v>22.26</v>
      </c>
      <c r="L2196" s="4">
        <f>VLOOKUP(C2196,rosie!$B$7:$F$66,5,FALSE)</f>
        <v>4.71</v>
      </c>
      <c r="M2196" s="4">
        <f>VLOOKUP($C2196,rosie!$B$7:$D$380,3,FALSE)</f>
        <v>1</v>
      </c>
      <c r="N2196" s="4" t="str">
        <f>VLOOKUP($C2196,rosie!$B$7:$E$380,4,FALSE)</f>
        <v>f</v>
      </c>
      <c r="O2196" s="4">
        <f t="shared" si="156"/>
        <v>7.7413646018195923</v>
      </c>
      <c r="P2196" s="4">
        <f>VLOOKUP(A2196,RESULTS!$A:$M,13,FALSE)</f>
        <v>2</v>
      </c>
      <c r="Q2196" s="4">
        <v>2</v>
      </c>
      <c r="R2196" s="4" t="str">
        <f>IF(VLOOKUP(C2196,rosie!B:J,8,FALSE)=0,"x_x_x_x",VLOOKUP(C2196,rosie!B:J,8,FALSE))</f>
        <v>2_6_6_2023</v>
      </c>
    </row>
    <row r="2197" spans="1:18" x14ac:dyDescent="0.2">
      <c r="A2197" t="s">
        <v>256</v>
      </c>
      <c r="C2197">
        <f t="shared" si="154"/>
        <v>70</v>
      </c>
      <c r="D2197" t="str">
        <f t="shared" si="155"/>
        <v>70 (1)</v>
      </c>
      <c r="E2197">
        <v>20.654</v>
      </c>
      <c r="F2197">
        <f t="shared" ref="F2197:F2260" si="157">ROUND(E2197,2)</f>
        <v>20.65</v>
      </c>
      <c r="G2197">
        <f>IFERROR(VLOOKUP(F2197,'rt.comb'!$A:$B,2,FALSE),F2197)</f>
        <v>20.65</v>
      </c>
      <c r="H2197" t="str">
        <f>IFERROR(VLOOKUP(G2197,compounds!$A:$D,4,FALSE),"")</f>
        <v/>
      </c>
      <c r="I2197">
        <v>20073285</v>
      </c>
      <c r="J2197" s="4">
        <f t="shared" si="153"/>
        <v>62836508</v>
      </c>
      <c r="K2197" s="4">
        <f>VLOOKUP($C2197,rosie!$B$7:$D$380,2,FALSE)</f>
        <v>22.26</v>
      </c>
      <c r="L2197" s="4">
        <f>VLOOKUP(C2197,rosie!$B$7:$F$66,5,FALSE)</f>
        <v>4.71</v>
      </c>
      <c r="M2197" s="4">
        <f>VLOOKUP($C2197,rosie!$B$7:$D$380,3,FALSE)</f>
        <v>1</v>
      </c>
      <c r="N2197" s="4" t="str">
        <f>VLOOKUP($C2197,rosie!$B$7:$E$380,4,FALSE)</f>
        <v>f</v>
      </c>
      <c r="O2197" s="4">
        <f t="shared" si="156"/>
        <v>0.21526454608151765</v>
      </c>
      <c r="P2197" s="4">
        <f>VLOOKUP(A2197,RESULTS!$A:$M,13,FALSE)</f>
        <v>2</v>
      </c>
      <c r="Q2197" s="4">
        <v>2</v>
      </c>
      <c r="R2197" s="4" t="str">
        <f>IF(VLOOKUP(C2197,rosie!B:J,8,FALSE)=0,"x_x_x_x",VLOOKUP(C2197,rosie!B:J,8,FALSE))</f>
        <v>2_6_6_2023</v>
      </c>
    </row>
    <row r="2198" spans="1:18" x14ac:dyDescent="0.2">
      <c r="A2198" t="s">
        <v>256</v>
      </c>
      <c r="C2198">
        <f t="shared" si="154"/>
        <v>70</v>
      </c>
      <c r="D2198" t="str">
        <f t="shared" si="155"/>
        <v>70 (1)</v>
      </c>
      <c r="E2198">
        <v>20.795000000000002</v>
      </c>
      <c r="F2198">
        <f t="shared" si="157"/>
        <v>20.8</v>
      </c>
      <c r="G2198">
        <f>IFERROR(VLOOKUP(F2198,'rt.comb'!$A:$B,2,FALSE),F2198)</f>
        <v>20.8</v>
      </c>
      <c r="H2198" t="str">
        <f>IFERROR(VLOOKUP(G2198,compounds!$A:$D,4,FALSE),"")</f>
        <v/>
      </c>
      <c r="I2198">
        <v>21148468</v>
      </c>
      <c r="J2198" s="4">
        <f t="shared" si="153"/>
        <v>62836508</v>
      </c>
      <c r="K2198" s="4">
        <f>VLOOKUP($C2198,rosie!$B$7:$D$380,2,FALSE)</f>
        <v>22.26</v>
      </c>
      <c r="L2198" s="4">
        <f>VLOOKUP(C2198,rosie!$B$7:$F$66,5,FALSE)</f>
        <v>4.71</v>
      </c>
      <c r="M2198" s="4">
        <f>VLOOKUP($C2198,rosie!$B$7:$D$380,3,FALSE)</f>
        <v>1</v>
      </c>
      <c r="N2198" s="4" t="str">
        <f>VLOOKUP($C2198,rosie!$B$7:$E$380,4,FALSE)</f>
        <v>f</v>
      </c>
      <c r="O2198" s="4">
        <f t="shared" si="156"/>
        <v>0.22679473560702706</v>
      </c>
      <c r="P2198" s="4">
        <f>VLOOKUP(A2198,RESULTS!$A:$M,13,FALSE)</f>
        <v>2</v>
      </c>
      <c r="Q2198" s="4">
        <v>2</v>
      </c>
      <c r="R2198" s="4" t="str">
        <f>IF(VLOOKUP(C2198,rosie!B:J,8,FALSE)=0,"x_x_x_x",VLOOKUP(C2198,rosie!B:J,8,FALSE))</f>
        <v>2_6_6_2023</v>
      </c>
    </row>
    <row r="2199" spans="1:18" x14ac:dyDescent="0.2">
      <c r="A2199" t="s">
        <v>256</v>
      </c>
      <c r="C2199">
        <f t="shared" si="154"/>
        <v>70</v>
      </c>
      <c r="D2199" t="str">
        <f t="shared" si="155"/>
        <v>70 (1)</v>
      </c>
      <c r="E2199">
        <v>21.257000000000001</v>
      </c>
      <c r="F2199">
        <f t="shared" si="157"/>
        <v>21.26</v>
      </c>
      <c r="G2199">
        <f>IFERROR(VLOOKUP(F2199,'rt.comb'!$A:$B,2,FALSE),F2199)</f>
        <v>21.26</v>
      </c>
      <c r="H2199" t="str">
        <f>IFERROR(VLOOKUP(G2199,compounds!$A:$D,4,FALSE),"")</f>
        <v/>
      </c>
      <c r="I2199">
        <v>32178116</v>
      </c>
      <c r="J2199" s="4">
        <f t="shared" si="153"/>
        <v>62836508</v>
      </c>
      <c r="K2199" s="4">
        <f>VLOOKUP($C2199,rosie!$B$7:$D$380,2,FALSE)</f>
        <v>22.26</v>
      </c>
      <c r="L2199" s="4">
        <f>VLOOKUP(C2199,rosie!$B$7:$F$66,5,FALSE)</f>
        <v>4.71</v>
      </c>
      <c r="M2199" s="4">
        <f>VLOOKUP($C2199,rosie!$B$7:$D$380,3,FALSE)</f>
        <v>1</v>
      </c>
      <c r="N2199" s="4" t="str">
        <f>VLOOKUP($C2199,rosie!$B$7:$E$380,4,FALSE)</f>
        <v>f</v>
      </c>
      <c r="O2199" s="4">
        <f t="shared" si="156"/>
        <v>0.34507593224020988</v>
      </c>
      <c r="P2199" s="4">
        <f>VLOOKUP(A2199,RESULTS!$A:$M,13,FALSE)</f>
        <v>2</v>
      </c>
      <c r="Q2199" s="4">
        <v>2</v>
      </c>
      <c r="R2199" s="4" t="str">
        <f>IF(VLOOKUP(C2199,rosie!B:J,8,FALSE)=0,"x_x_x_x",VLOOKUP(C2199,rosie!B:J,8,FALSE))</f>
        <v>2_6_6_2023</v>
      </c>
    </row>
    <row r="2200" spans="1:18" x14ac:dyDescent="0.2">
      <c r="A2200" t="s">
        <v>256</v>
      </c>
      <c r="C2200">
        <f t="shared" si="154"/>
        <v>70</v>
      </c>
      <c r="D2200" t="str">
        <f t="shared" si="155"/>
        <v>70 (1)</v>
      </c>
      <c r="E2200">
        <v>21.84</v>
      </c>
      <c r="F2200">
        <f t="shared" si="157"/>
        <v>21.84</v>
      </c>
      <c r="G2200">
        <f>IFERROR(VLOOKUP(F2200,'rt.comb'!$A:$B,2,FALSE),F2200)</f>
        <v>21.84</v>
      </c>
      <c r="H2200" t="str">
        <f>IFERROR(VLOOKUP(G2200,compounds!$A:$D,4,FALSE),"")</f>
        <v>tetradecane</v>
      </c>
      <c r="I2200">
        <v>41415636</v>
      </c>
      <c r="J2200" s="4">
        <f t="shared" si="153"/>
        <v>62836508</v>
      </c>
      <c r="K2200" s="4">
        <f>VLOOKUP($C2200,rosie!$B$7:$D$380,2,FALSE)</f>
        <v>22.26</v>
      </c>
      <c r="L2200" s="4">
        <f>VLOOKUP(C2200,rosie!$B$7:$F$66,5,FALSE)</f>
        <v>4.71</v>
      </c>
      <c r="M2200" s="4">
        <f>VLOOKUP($C2200,rosie!$B$7:$D$380,3,FALSE)</f>
        <v>1</v>
      </c>
      <c r="N2200" s="4" t="str">
        <f>VLOOKUP($C2200,rosie!$B$7:$E$380,4,FALSE)</f>
        <v>f</v>
      </c>
      <c r="O2200" s="4">
        <f t="shared" si="156"/>
        <v>0.44413846982281985</v>
      </c>
      <c r="P2200" s="4">
        <f>VLOOKUP(A2200,RESULTS!$A:$M,13,FALSE)</f>
        <v>2</v>
      </c>
      <c r="Q2200" s="4">
        <v>2</v>
      </c>
      <c r="R2200" s="4" t="str">
        <f>IF(VLOOKUP(C2200,rosie!B:J,8,FALSE)=0,"x_x_x_x",VLOOKUP(C2200,rosie!B:J,8,FALSE))</f>
        <v>2_6_6_2023</v>
      </c>
    </row>
    <row r="2201" spans="1:18" x14ac:dyDescent="0.2">
      <c r="A2201" t="s">
        <v>256</v>
      </c>
      <c r="C2201">
        <f t="shared" si="154"/>
        <v>70</v>
      </c>
      <c r="D2201" t="str">
        <f t="shared" si="155"/>
        <v>70 (1)</v>
      </c>
      <c r="E2201">
        <v>22.036000000000001</v>
      </c>
      <c r="F2201">
        <f t="shared" si="157"/>
        <v>22.04</v>
      </c>
      <c r="G2201">
        <f>IFERROR(VLOOKUP(F2201,'rt.comb'!$A:$B,2,FALSE),F2201)</f>
        <v>22.04</v>
      </c>
      <c r="H2201" t="str">
        <f>IFERROR(VLOOKUP(G2201,compounds!$A:$D,4,FALSE),"")</f>
        <v/>
      </c>
      <c r="I2201">
        <v>44609210</v>
      </c>
      <c r="J2201" s="4">
        <f t="shared" si="153"/>
        <v>62836508</v>
      </c>
      <c r="K2201" s="4">
        <f>VLOOKUP($C2201,rosie!$B$7:$D$380,2,FALSE)</f>
        <v>22.26</v>
      </c>
      <c r="L2201" s="4">
        <f>VLOOKUP(C2201,rosie!$B$7:$F$66,5,FALSE)</f>
        <v>4.71</v>
      </c>
      <c r="M2201" s="4">
        <f>VLOOKUP($C2201,rosie!$B$7:$D$380,3,FALSE)</f>
        <v>1</v>
      </c>
      <c r="N2201" s="4" t="str">
        <f>VLOOKUP($C2201,rosie!$B$7:$E$380,4,FALSE)</f>
        <v>f</v>
      </c>
      <c r="O2201" s="4">
        <f t="shared" si="156"/>
        <v>0.47838614066930746</v>
      </c>
      <c r="P2201" s="4">
        <f>VLOOKUP(A2201,RESULTS!$A:$M,13,FALSE)</f>
        <v>2</v>
      </c>
      <c r="Q2201" s="4">
        <v>2</v>
      </c>
      <c r="R2201" s="4" t="str">
        <f>IF(VLOOKUP(C2201,rosie!B:J,8,FALSE)=0,"x_x_x_x",VLOOKUP(C2201,rosie!B:J,8,FALSE))</f>
        <v>2_6_6_2023</v>
      </c>
    </row>
    <row r="2202" spans="1:18" x14ac:dyDescent="0.2">
      <c r="A2202" t="s">
        <v>256</v>
      </c>
      <c r="C2202">
        <f t="shared" si="154"/>
        <v>70</v>
      </c>
      <c r="D2202" t="str">
        <f t="shared" si="155"/>
        <v>70 (1)</v>
      </c>
      <c r="E2202">
        <v>22.292000000000002</v>
      </c>
      <c r="F2202">
        <f t="shared" si="157"/>
        <v>22.29</v>
      </c>
      <c r="G2202">
        <f>IFERROR(VLOOKUP(F2202,'rt.comb'!$A:$B,2,FALSE),F2202)</f>
        <v>22.29</v>
      </c>
      <c r="H2202" t="str">
        <f>IFERROR(VLOOKUP(G2202,compounds!$A:$D,4,FALSE),"")</f>
        <v>tetramethyldiol</v>
      </c>
      <c r="I2202">
        <v>105064911</v>
      </c>
      <c r="J2202" s="4">
        <f t="shared" si="153"/>
        <v>62836508</v>
      </c>
      <c r="K2202" s="4">
        <f>VLOOKUP($C2202,rosie!$B$7:$D$380,2,FALSE)</f>
        <v>22.26</v>
      </c>
      <c r="L2202" s="4">
        <f>VLOOKUP(C2202,rosie!$B$7:$F$66,5,FALSE)</f>
        <v>4.71</v>
      </c>
      <c r="M2202" s="4">
        <f>VLOOKUP($C2202,rosie!$B$7:$D$380,3,FALSE)</f>
        <v>1</v>
      </c>
      <c r="N2202" s="4" t="str">
        <f>VLOOKUP($C2202,rosie!$B$7:$E$380,4,FALSE)</f>
        <v>f</v>
      </c>
      <c r="O2202" s="4">
        <f t="shared" si="156"/>
        <v>1.126708975412348</v>
      </c>
      <c r="P2202" s="4">
        <f>VLOOKUP(A2202,RESULTS!$A:$M,13,FALSE)</f>
        <v>2</v>
      </c>
      <c r="Q2202" s="4">
        <v>2</v>
      </c>
      <c r="R2202" s="4" t="str">
        <f>IF(VLOOKUP(C2202,rosie!B:J,8,FALSE)=0,"x_x_x_x",VLOOKUP(C2202,rosie!B:J,8,FALSE))</f>
        <v>2_6_6_2023</v>
      </c>
    </row>
    <row r="2203" spans="1:18" x14ac:dyDescent="0.2">
      <c r="A2203" t="s">
        <v>256</v>
      </c>
      <c r="C2203">
        <f t="shared" si="154"/>
        <v>70</v>
      </c>
      <c r="D2203" t="str">
        <f t="shared" si="155"/>
        <v>70 (1)</v>
      </c>
      <c r="E2203">
        <v>22.422000000000001</v>
      </c>
      <c r="F2203">
        <f t="shared" si="157"/>
        <v>22.42</v>
      </c>
      <c r="G2203">
        <f>IFERROR(VLOOKUP(F2203,'rt.comb'!$A:$B,2,FALSE),F2203)</f>
        <v>22.42</v>
      </c>
      <c r="H2203" t="str">
        <f>IFERROR(VLOOKUP(G2203,compounds!$A:$D,4,FALSE),"")</f>
        <v/>
      </c>
      <c r="I2203">
        <v>15869254</v>
      </c>
      <c r="J2203" s="4">
        <f t="shared" si="153"/>
        <v>62836508</v>
      </c>
      <c r="K2203" s="4">
        <f>VLOOKUP($C2203,rosie!$B$7:$D$380,2,FALSE)</f>
        <v>22.26</v>
      </c>
      <c r="L2203" s="4">
        <f>VLOOKUP(C2203,rosie!$B$7:$F$66,5,FALSE)</f>
        <v>4.71</v>
      </c>
      <c r="M2203" s="4">
        <f>VLOOKUP($C2203,rosie!$B$7:$D$380,3,FALSE)</f>
        <v>1</v>
      </c>
      <c r="N2203" s="4" t="str">
        <f>VLOOKUP($C2203,rosie!$B$7:$E$380,4,FALSE)</f>
        <v>f</v>
      </c>
      <c r="O2203" s="4">
        <f t="shared" si="156"/>
        <v>0.1701808029409391</v>
      </c>
      <c r="P2203" s="4">
        <f>VLOOKUP(A2203,RESULTS!$A:$M,13,FALSE)</f>
        <v>2</v>
      </c>
      <c r="Q2203" s="4">
        <v>2</v>
      </c>
      <c r="R2203" s="4" t="str">
        <f>IF(VLOOKUP(C2203,rosie!B:J,8,FALSE)=0,"x_x_x_x",VLOOKUP(C2203,rosie!B:J,8,FALSE))</f>
        <v>2_6_6_2023</v>
      </c>
    </row>
    <row r="2204" spans="1:18" x14ac:dyDescent="0.2">
      <c r="A2204" t="s">
        <v>256</v>
      </c>
      <c r="C2204">
        <f t="shared" si="154"/>
        <v>70</v>
      </c>
      <c r="D2204" t="str">
        <f t="shared" si="155"/>
        <v>70 (1)</v>
      </c>
      <c r="E2204">
        <v>22.591999999999999</v>
      </c>
      <c r="F2204">
        <f t="shared" si="157"/>
        <v>22.59</v>
      </c>
      <c r="G2204">
        <f>IFERROR(VLOOKUP(F2204,'rt.comb'!$A:$B,2,FALSE),F2204)</f>
        <v>22.59</v>
      </c>
      <c r="H2204" t="str">
        <f>IFERROR(VLOOKUP(G2204,compounds!$A:$D,4,FALSE),"")</f>
        <v/>
      </c>
      <c r="I2204">
        <v>19072500</v>
      </c>
      <c r="J2204" s="4">
        <f t="shared" si="153"/>
        <v>62836508</v>
      </c>
      <c r="K2204" s="4">
        <f>VLOOKUP($C2204,rosie!$B$7:$D$380,2,FALSE)</f>
        <v>22.26</v>
      </c>
      <c r="L2204" s="4">
        <f>VLOOKUP(C2204,rosie!$B$7:$F$66,5,FALSE)</f>
        <v>4.71</v>
      </c>
      <c r="M2204" s="4">
        <f>VLOOKUP($C2204,rosie!$B$7:$D$380,3,FALSE)</f>
        <v>1</v>
      </c>
      <c r="N2204" s="4" t="str">
        <f>VLOOKUP($C2204,rosie!$B$7:$E$380,4,FALSE)</f>
        <v>f</v>
      </c>
      <c r="O2204" s="4">
        <f t="shared" si="156"/>
        <v>0.20453219565904363</v>
      </c>
      <c r="P2204" s="4">
        <f>VLOOKUP(A2204,RESULTS!$A:$M,13,FALSE)</f>
        <v>2</v>
      </c>
      <c r="Q2204" s="4">
        <v>2</v>
      </c>
      <c r="R2204" s="4" t="str">
        <f>IF(VLOOKUP(C2204,rosie!B:J,8,FALSE)=0,"x_x_x_x",VLOOKUP(C2204,rosie!B:J,8,FALSE))</f>
        <v>2_6_6_2023</v>
      </c>
    </row>
    <row r="2205" spans="1:18" x14ac:dyDescent="0.2">
      <c r="A2205" t="s">
        <v>256</v>
      </c>
      <c r="C2205">
        <f t="shared" si="154"/>
        <v>70</v>
      </c>
      <c r="D2205" t="str">
        <f t="shared" si="155"/>
        <v>70 (1)</v>
      </c>
      <c r="E2205">
        <v>22.693000000000001</v>
      </c>
      <c r="F2205">
        <f t="shared" si="157"/>
        <v>22.69</v>
      </c>
      <c r="G2205">
        <f>IFERROR(VLOOKUP(F2205,'rt.comb'!$A:$B,2,FALSE),F2205)</f>
        <v>22.69</v>
      </c>
      <c r="H2205" t="str">
        <f>IFERROR(VLOOKUP(G2205,compounds!$A:$D,4,FALSE),"")</f>
        <v/>
      </c>
      <c r="I2205">
        <v>85969142</v>
      </c>
      <c r="J2205" s="4">
        <f t="shared" si="153"/>
        <v>62836508</v>
      </c>
      <c r="K2205" s="4">
        <f>VLOOKUP($C2205,rosie!$B$7:$D$380,2,FALSE)</f>
        <v>22.26</v>
      </c>
      <c r="L2205" s="4">
        <f>VLOOKUP(C2205,rosie!$B$7:$F$66,5,FALSE)</f>
        <v>4.71</v>
      </c>
      <c r="M2205" s="4">
        <f>VLOOKUP($C2205,rosie!$B$7:$D$380,3,FALSE)</f>
        <v>1</v>
      </c>
      <c r="N2205" s="4" t="str">
        <f>VLOOKUP($C2205,rosie!$B$7:$E$380,4,FALSE)</f>
        <v>f</v>
      </c>
      <c r="O2205" s="4">
        <f t="shared" si="156"/>
        <v>0.9219272445764376</v>
      </c>
      <c r="P2205" s="4">
        <f>VLOOKUP(A2205,RESULTS!$A:$M,13,FALSE)</f>
        <v>2</v>
      </c>
      <c r="Q2205" s="4">
        <v>2</v>
      </c>
      <c r="R2205" s="4" t="str">
        <f>IF(VLOOKUP(C2205,rosie!B:J,8,FALSE)=0,"x_x_x_x",VLOOKUP(C2205,rosie!B:J,8,FALSE))</f>
        <v>2_6_6_2023</v>
      </c>
    </row>
    <row r="2206" spans="1:18" x14ac:dyDescent="0.2">
      <c r="A2206" t="s">
        <v>256</v>
      </c>
      <c r="C2206">
        <f t="shared" si="154"/>
        <v>70</v>
      </c>
      <c r="D2206" t="str">
        <f t="shared" si="155"/>
        <v>70 (1)</v>
      </c>
      <c r="E2206">
        <v>23.106000000000002</v>
      </c>
      <c r="F2206">
        <f t="shared" si="157"/>
        <v>23.11</v>
      </c>
      <c r="G2206">
        <f>IFERROR(VLOOKUP(F2206,'rt.comb'!$A:$B,2,FALSE),F2206)</f>
        <v>23.11</v>
      </c>
      <c r="H2206" t="str">
        <f>IFERROR(VLOOKUP(G2206,compounds!$A:$D,4,FALSE),"")</f>
        <v/>
      </c>
      <c r="I2206">
        <v>62183535</v>
      </c>
      <c r="J2206" s="4">
        <f t="shared" si="153"/>
        <v>62836508</v>
      </c>
      <c r="K2206" s="4">
        <f>VLOOKUP($C2206,rosie!$B$7:$D$380,2,FALSE)</f>
        <v>22.26</v>
      </c>
      <c r="L2206" s="4">
        <f>VLOOKUP(C2206,rosie!$B$7:$F$66,5,FALSE)</f>
        <v>4.71</v>
      </c>
      <c r="M2206" s="4">
        <f>VLOOKUP($C2206,rosie!$B$7:$D$380,3,FALSE)</f>
        <v>1</v>
      </c>
      <c r="N2206" s="4" t="str">
        <f>VLOOKUP($C2206,rosie!$B$7:$E$380,4,FALSE)</f>
        <v>f</v>
      </c>
      <c r="O2206" s="4">
        <f t="shared" si="156"/>
        <v>0.66685200930087762</v>
      </c>
      <c r="P2206" s="4">
        <f>VLOOKUP(A2206,RESULTS!$A:$M,13,FALSE)</f>
        <v>2</v>
      </c>
      <c r="Q2206" s="4">
        <v>2</v>
      </c>
      <c r="R2206" s="4" t="str">
        <f>IF(VLOOKUP(C2206,rosie!B:J,8,FALSE)=0,"x_x_x_x",VLOOKUP(C2206,rosie!B:J,8,FALSE))</f>
        <v>2_6_6_2023</v>
      </c>
    </row>
    <row r="2207" spans="1:18" x14ac:dyDescent="0.2">
      <c r="A2207" t="s">
        <v>256</v>
      </c>
      <c r="C2207">
        <f t="shared" si="154"/>
        <v>70</v>
      </c>
      <c r="D2207" t="str">
        <f t="shared" si="155"/>
        <v>70 (1)</v>
      </c>
      <c r="E2207">
        <v>23.315999999999999</v>
      </c>
      <c r="F2207">
        <f t="shared" si="157"/>
        <v>23.32</v>
      </c>
      <c r="G2207">
        <f>IFERROR(VLOOKUP(F2207,'rt.comb'!$A:$B,2,FALSE),F2207)</f>
        <v>23.32</v>
      </c>
      <c r="H2207" t="str">
        <f>IFERROR(VLOOKUP(G2207,compounds!$A:$D,4,FALSE),"")</f>
        <v/>
      </c>
      <c r="I2207">
        <v>70418386</v>
      </c>
      <c r="J2207" s="4">
        <f t="shared" si="153"/>
        <v>62836508</v>
      </c>
      <c r="K2207" s="4">
        <f>VLOOKUP($C2207,rosie!$B$7:$D$380,2,FALSE)</f>
        <v>22.26</v>
      </c>
      <c r="L2207" s="4">
        <f>VLOOKUP(C2207,rosie!$B$7:$F$66,5,FALSE)</f>
        <v>4.71</v>
      </c>
      <c r="M2207" s="4">
        <f>VLOOKUP($C2207,rosie!$B$7:$D$380,3,FALSE)</f>
        <v>1</v>
      </c>
      <c r="N2207" s="4" t="str">
        <f>VLOOKUP($C2207,rosie!$B$7:$E$380,4,FALSE)</f>
        <v>f</v>
      </c>
      <c r="O2207" s="4">
        <f t="shared" si="156"/>
        <v>0.75516199257286976</v>
      </c>
      <c r="P2207" s="4">
        <f>VLOOKUP(A2207,RESULTS!$A:$M,13,FALSE)</f>
        <v>2</v>
      </c>
      <c r="Q2207" s="4">
        <v>2</v>
      </c>
      <c r="R2207" s="4" t="str">
        <f>IF(VLOOKUP(C2207,rosie!B:J,8,FALSE)=0,"x_x_x_x",VLOOKUP(C2207,rosie!B:J,8,FALSE))</f>
        <v>2_6_6_2023</v>
      </c>
    </row>
    <row r="2208" spans="1:18" x14ac:dyDescent="0.2">
      <c r="A2208" t="s">
        <v>256</v>
      </c>
      <c r="C2208">
        <f t="shared" si="154"/>
        <v>70</v>
      </c>
      <c r="D2208" t="str">
        <f t="shared" si="155"/>
        <v>70 (1)</v>
      </c>
      <c r="E2208">
        <v>23.44</v>
      </c>
      <c r="F2208">
        <f t="shared" si="157"/>
        <v>23.44</v>
      </c>
      <c r="G2208">
        <f>IFERROR(VLOOKUP(F2208,'rt.comb'!$A:$B,2,FALSE),F2208)</f>
        <v>23.44</v>
      </c>
      <c r="H2208" t="str">
        <f>IFERROR(VLOOKUP(G2208,compounds!$A:$D,4,FALSE),"")</f>
        <v/>
      </c>
      <c r="I2208">
        <v>95843738</v>
      </c>
      <c r="J2208" s="4">
        <f t="shared" si="153"/>
        <v>62836508</v>
      </c>
      <c r="K2208" s="4">
        <f>VLOOKUP($C2208,rosie!$B$7:$D$380,2,FALSE)</f>
        <v>22.26</v>
      </c>
      <c r="L2208" s="4">
        <f>VLOOKUP(C2208,rosie!$B$7:$F$66,5,FALSE)</f>
        <v>4.71</v>
      </c>
      <c r="M2208" s="4">
        <f>VLOOKUP($C2208,rosie!$B$7:$D$380,3,FALSE)</f>
        <v>1</v>
      </c>
      <c r="N2208" s="4" t="str">
        <f>VLOOKUP($C2208,rosie!$B$7:$E$380,4,FALSE)</f>
        <v>f</v>
      </c>
      <c r="O2208" s="4">
        <f t="shared" si="156"/>
        <v>1.0278217419483611</v>
      </c>
      <c r="P2208" s="4">
        <f>VLOOKUP(A2208,RESULTS!$A:$M,13,FALSE)</f>
        <v>2</v>
      </c>
      <c r="Q2208" s="4">
        <v>2</v>
      </c>
      <c r="R2208" s="4" t="str">
        <f>IF(VLOOKUP(C2208,rosie!B:J,8,FALSE)=0,"x_x_x_x",VLOOKUP(C2208,rosie!B:J,8,FALSE))</f>
        <v>2_6_6_2023</v>
      </c>
    </row>
    <row r="2209" spans="1:18" x14ac:dyDescent="0.2">
      <c r="A2209" t="s">
        <v>256</v>
      </c>
      <c r="C2209">
        <f t="shared" si="154"/>
        <v>70</v>
      </c>
      <c r="D2209" t="str">
        <f t="shared" si="155"/>
        <v>70 (1)</v>
      </c>
      <c r="E2209">
        <v>23.541</v>
      </c>
      <c r="F2209">
        <f t="shared" si="157"/>
        <v>23.54</v>
      </c>
      <c r="G2209">
        <f>IFERROR(VLOOKUP(F2209,'rt.comb'!$A:$B,2,FALSE),F2209)</f>
        <v>23.54</v>
      </c>
      <c r="H2209" t="str">
        <f>IFERROR(VLOOKUP(G2209,compounds!$A:$D,4,FALSE),"")</f>
        <v/>
      </c>
      <c r="I2209">
        <v>58681503</v>
      </c>
      <c r="J2209" s="4">
        <f t="shared" si="153"/>
        <v>62836508</v>
      </c>
      <c r="K2209" s="4">
        <f>VLOOKUP($C2209,rosie!$B$7:$D$380,2,FALSE)</f>
        <v>22.26</v>
      </c>
      <c r="L2209" s="4">
        <f>VLOOKUP(C2209,rosie!$B$7:$F$66,5,FALSE)</f>
        <v>4.71</v>
      </c>
      <c r="M2209" s="4">
        <f>VLOOKUP($C2209,rosie!$B$7:$D$380,3,FALSE)</f>
        <v>1</v>
      </c>
      <c r="N2209" s="4" t="str">
        <f>VLOOKUP($C2209,rosie!$B$7:$E$380,4,FALSE)</f>
        <v>f</v>
      </c>
      <c r="O2209" s="4">
        <f t="shared" si="156"/>
        <v>0.62929645579566162</v>
      </c>
      <c r="P2209" s="4">
        <f>VLOOKUP(A2209,RESULTS!$A:$M,13,FALSE)</f>
        <v>2</v>
      </c>
      <c r="Q2209" s="4">
        <v>2</v>
      </c>
      <c r="R2209" s="4" t="str">
        <f>IF(VLOOKUP(C2209,rosie!B:J,8,FALSE)=0,"x_x_x_x",VLOOKUP(C2209,rosie!B:J,8,FALSE))</f>
        <v>2_6_6_2023</v>
      </c>
    </row>
    <row r="2210" spans="1:18" x14ac:dyDescent="0.2">
      <c r="A2210" t="s">
        <v>256</v>
      </c>
      <c r="C2210">
        <f t="shared" si="154"/>
        <v>70</v>
      </c>
      <c r="D2210" t="str">
        <f t="shared" si="155"/>
        <v>70 (1)</v>
      </c>
      <c r="E2210">
        <v>24.331</v>
      </c>
      <c r="F2210">
        <f t="shared" si="157"/>
        <v>24.33</v>
      </c>
      <c r="G2210">
        <f>IFERROR(VLOOKUP(F2210,'rt.comb'!$A:$B,2,FALSE),F2210)</f>
        <v>24.33</v>
      </c>
      <c r="H2210" t="str">
        <f>IFERROR(VLOOKUP(G2210,compounds!$A:$D,4,FALSE),"")</f>
        <v>pentadecane</v>
      </c>
      <c r="I2210">
        <v>25424904</v>
      </c>
      <c r="J2210" s="4">
        <f t="shared" si="153"/>
        <v>62836508</v>
      </c>
      <c r="K2210" s="4">
        <f>VLOOKUP($C2210,rosie!$B$7:$D$380,2,FALSE)</f>
        <v>22.26</v>
      </c>
      <c r="L2210" s="4">
        <f>VLOOKUP(C2210,rosie!$B$7:$F$66,5,FALSE)</f>
        <v>4.71</v>
      </c>
      <c r="M2210" s="4">
        <f>VLOOKUP($C2210,rosie!$B$7:$D$380,3,FALSE)</f>
        <v>1</v>
      </c>
      <c r="N2210" s="4" t="str">
        <f>VLOOKUP($C2210,rosie!$B$7:$E$380,4,FALSE)</f>
        <v>f</v>
      </c>
      <c r="O2210" s="4">
        <f t="shared" si="156"/>
        <v>0.27265494505389443</v>
      </c>
      <c r="P2210" s="4">
        <f>VLOOKUP(A2210,RESULTS!$A:$M,13,FALSE)</f>
        <v>2</v>
      </c>
      <c r="Q2210" s="4">
        <v>2</v>
      </c>
      <c r="R2210" s="4" t="str">
        <f>IF(VLOOKUP(C2210,rosie!B:J,8,FALSE)=0,"x_x_x_x",VLOOKUP(C2210,rosie!B:J,8,FALSE))</f>
        <v>2_6_6_2023</v>
      </c>
    </row>
    <row r="2211" spans="1:18" x14ac:dyDescent="0.2">
      <c r="A2211" t="s">
        <v>256</v>
      </c>
      <c r="C2211">
        <f t="shared" si="154"/>
        <v>70</v>
      </c>
      <c r="D2211" t="str">
        <f t="shared" si="155"/>
        <v>70 (1)</v>
      </c>
      <c r="E2211">
        <v>24.603000000000002</v>
      </c>
      <c r="F2211">
        <f t="shared" si="157"/>
        <v>24.6</v>
      </c>
      <c r="G2211">
        <f>IFERROR(VLOOKUP(F2211,'rt.comb'!$A:$B,2,FALSE),F2211)</f>
        <v>24.6</v>
      </c>
      <c r="H2211" t="str">
        <f>IFERROR(VLOOKUP(G2211,compounds!$A:$D,4,FALSE),"")</f>
        <v>tridecanal</v>
      </c>
      <c r="I2211">
        <v>284161846</v>
      </c>
      <c r="J2211" s="4">
        <f t="shared" si="153"/>
        <v>62836508</v>
      </c>
      <c r="K2211" s="4">
        <f>VLOOKUP($C2211,rosie!$B$7:$D$380,2,FALSE)</f>
        <v>22.26</v>
      </c>
      <c r="L2211" s="4">
        <f>VLOOKUP(C2211,rosie!$B$7:$F$66,5,FALSE)</f>
        <v>4.71</v>
      </c>
      <c r="M2211" s="4">
        <f>VLOOKUP($C2211,rosie!$B$7:$D$380,3,FALSE)</f>
        <v>1</v>
      </c>
      <c r="N2211" s="4" t="str">
        <f>VLOOKUP($C2211,rosie!$B$7:$E$380,4,FALSE)</f>
        <v>f</v>
      </c>
      <c r="O2211" s="4">
        <f t="shared" si="156"/>
        <v>3.0473323520727242</v>
      </c>
      <c r="P2211" s="4">
        <f>VLOOKUP(A2211,RESULTS!$A:$M,13,FALSE)</f>
        <v>2</v>
      </c>
      <c r="Q2211" s="4">
        <v>2</v>
      </c>
      <c r="R2211" s="4" t="str">
        <f>IF(VLOOKUP(C2211,rosie!B:J,8,FALSE)=0,"x_x_x_x",VLOOKUP(C2211,rosie!B:J,8,FALSE))</f>
        <v>2_6_6_2023</v>
      </c>
    </row>
    <row r="2212" spans="1:18" x14ac:dyDescent="0.2">
      <c r="A2212" t="s">
        <v>256</v>
      </c>
      <c r="C2212">
        <f t="shared" si="154"/>
        <v>70</v>
      </c>
      <c r="D2212" t="str">
        <f t="shared" si="155"/>
        <v>70 (1)</v>
      </c>
      <c r="E2212">
        <v>24.971</v>
      </c>
      <c r="F2212">
        <f t="shared" si="157"/>
        <v>24.97</v>
      </c>
      <c r="G2212">
        <f>IFERROR(VLOOKUP(F2212,'rt.comb'!$A:$B,2,FALSE),F2212)</f>
        <v>24.97</v>
      </c>
      <c r="H2212" t="str">
        <f>IFERROR(VLOOKUP(G2212,compounds!$A:$D,4,FALSE),"")</f>
        <v/>
      </c>
      <c r="I2212">
        <v>47030570</v>
      </c>
      <c r="J2212" s="4">
        <f t="shared" si="153"/>
        <v>62836508</v>
      </c>
      <c r="K2212" s="4">
        <f>VLOOKUP($C2212,rosie!$B$7:$D$380,2,FALSE)</f>
        <v>22.26</v>
      </c>
      <c r="L2212" s="4">
        <f>VLOOKUP(C2212,rosie!$B$7:$F$66,5,FALSE)</f>
        <v>4.71</v>
      </c>
      <c r="M2212" s="4">
        <f>VLOOKUP($C2212,rosie!$B$7:$D$380,3,FALSE)</f>
        <v>1</v>
      </c>
      <c r="N2212" s="4" t="str">
        <f>VLOOKUP($C2212,rosie!$B$7:$E$380,4,FALSE)</f>
        <v>f</v>
      </c>
      <c r="O2212" s="4">
        <f t="shared" si="156"/>
        <v>0.50435264098552091</v>
      </c>
      <c r="P2212" s="4">
        <f>VLOOKUP(A2212,RESULTS!$A:$M,13,FALSE)</f>
        <v>2</v>
      </c>
      <c r="Q2212" s="4">
        <v>2</v>
      </c>
      <c r="R2212" s="4" t="str">
        <f>IF(VLOOKUP(C2212,rosie!B:J,8,FALSE)=0,"x_x_x_x",VLOOKUP(C2212,rosie!B:J,8,FALSE))</f>
        <v>2_6_6_2023</v>
      </c>
    </row>
    <row r="2213" spans="1:18" x14ac:dyDescent="0.2">
      <c r="A2213" t="s">
        <v>256</v>
      </c>
      <c r="C2213">
        <f t="shared" si="154"/>
        <v>70</v>
      </c>
      <c r="D2213" t="str">
        <f t="shared" si="155"/>
        <v>70 (1)</v>
      </c>
      <c r="E2213">
        <v>26.989000000000001</v>
      </c>
      <c r="F2213">
        <f t="shared" si="157"/>
        <v>26.99</v>
      </c>
      <c r="G2213">
        <f>IFERROR(VLOOKUP(F2213,'rt.comb'!$A:$B,2,FALSE),F2213)</f>
        <v>26.99</v>
      </c>
      <c r="H2213" t="str">
        <f>IFERROR(VLOOKUP(G2213,compounds!$A:$D,4,FALSE),"")</f>
        <v>tetradecanal</v>
      </c>
      <c r="I2213">
        <v>18385712</v>
      </c>
      <c r="J2213" s="4">
        <f t="shared" si="153"/>
        <v>62836508</v>
      </c>
      <c r="K2213" s="4">
        <f>VLOOKUP($C2213,rosie!$B$7:$D$380,2,FALSE)</f>
        <v>22.26</v>
      </c>
      <c r="L2213" s="4">
        <f>VLOOKUP(C2213,rosie!$B$7:$F$66,5,FALSE)</f>
        <v>4.71</v>
      </c>
      <c r="M2213" s="4">
        <f>VLOOKUP($C2213,rosie!$B$7:$D$380,3,FALSE)</f>
        <v>1</v>
      </c>
      <c r="N2213" s="4" t="str">
        <f>VLOOKUP($C2213,rosie!$B$7:$E$380,4,FALSE)</f>
        <v>f</v>
      </c>
      <c r="O2213" s="4">
        <f t="shared" si="156"/>
        <v>0.19716712775539791</v>
      </c>
      <c r="P2213" s="4">
        <f>VLOOKUP(A2213,RESULTS!$A:$M,13,FALSE)</f>
        <v>2</v>
      </c>
      <c r="Q2213" s="4">
        <v>2</v>
      </c>
      <c r="R2213" s="4" t="str">
        <f>IF(VLOOKUP(C2213,rosie!B:J,8,FALSE)=0,"x_x_x_x",VLOOKUP(C2213,rosie!B:J,8,FALSE))</f>
        <v>2_6_6_2023</v>
      </c>
    </row>
    <row r="2214" spans="1:18" x14ac:dyDescent="0.2">
      <c r="A2214" t="s">
        <v>256</v>
      </c>
      <c r="C2214">
        <f t="shared" si="154"/>
        <v>70</v>
      </c>
      <c r="D2214" t="str">
        <f t="shared" si="155"/>
        <v>70 (1)</v>
      </c>
      <c r="E2214">
        <v>28.818000000000001</v>
      </c>
      <c r="F2214">
        <f t="shared" si="157"/>
        <v>28.82</v>
      </c>
      <c r="G2214">
        <f>IFERROR(VLOOKUP(F2214,'rt.comb'!$A:$B,2,FALSE),F2214)</f>
        <v>28.82</v>
      </c>
      <c r="H2214" t="str">
        <f>IFERROR(VLOOKUP(G2214,compounds!$A:$D,4,FALSE),"")</f>
        <v/>
      </c>
      <c r="I2214">
        <v>22315002</v>
      </c>
      <c r="J2214" s="4">
        <f t="shared" si="153"/>
        <v>62836508</v>
      </c>
      <c r="K2214" s="4">
        <f>VLOOKUP($C2214,rosie!$B$7:$D$380,2,FALSE)</f>
        <v>22.26</v>
      </c>
      <c r="L2214" s="4">
        <f>VLOOKUP(C2214,rosie!$B$7:$F$66,5,FALSE)</f>
        <v>4.71</v>
      </c>
      <c r="M2214" s="4">
        <f>VLOOKUP($C2214,rosie!$B$7:$D$380,3,FALSE)</f>
        <v>1</v>
      </c>
      <c r="N2214" s="4" t="str">
        <f>VLOOKUP($C2214,rosie!$B$7:$E$380,4,FALSE)</f>
        <v>f</v>
      </c>
      <c r="O2214" s="4">
        <f t="shared" si="156"/>
        <v>0.23930456705706912</v>
      </c>
      <c r="P2214" s="4">
        <f>VLOOKUP(A2214,RESULTS!$A:$M,13,FALSE)</f>
        <v>2</v>
      </c>
      <c r="Q2214" s="4">
        <v>2</v>
      </c>
      <c r="R2214" s="4" t="str">
        <f>IF(VLOOKUP(C2214,rosie!B:J,8,FALSE)=0,"x_x_x_x",VLOOKUP(C2214,rosie!B:J,8,FALSE))</f>
        <v>2_6_6_2023</v>
      </c>
    </row>
    <row r="2215" spans="1:18" x14ac:dyDescent="0.2">
      <c r="A2215" t="s">
        <v>256</v>
      </c>
      <c r="C2215">
        <f t="shared" si="154"/>
        <v>70</v>
      </c>
      <c r="D2215" t="str">
        <f t="shared" si="155"/>
        <v>70 (1)</v>
      </c>
      <c r="E2215">
        <v>29.257999999999999</v>
      </c>
      <c r="F2215">
        <f t="shared" si="157"/>
        <v>29.26</v>
      </c>
      <c r="G2215">
        <f>IFERROR(VLOOKUP(F2215,'rt.comb'!$A:$B,2,FALSE),F2215)</f>
        <v>29.26</v>
      </c>
      <c r="H2215" t="str">
        <f>IFERROR(VLOOKUP(G2215,compounds!$A:$D,4,FALSE),"")</f>
        <v>pentadecanal</v>
      </c>
      <c r="I2215">
        <v>28403030</v>
      </c>
      <c r="J2215" s="4">
        <f t="shared" si="153"/>
        <v>62836508</v>
      </c>
      <c r="K2215" s="4">
        <f>VLOOKUP($C2215,rosie!$B$7:$D$380,2,FALSE)</f>
        <v>22.26</v>
      </c>
      <c r="L2215" s="4">
        <f>VLOOKUP(C2215,rosie!$B$7:$F$66,5,FALSE)</f>
        <v>4.71</v>
      </c>
      <c r="M2215" s="4">
        <f>VLOOKUP($C2215,rosie!$B$7:$D$380,3,FALSE)</f>
        <v>1</v>
      </c>
      <c r="N2215" s="4" t="str">
        <f>VLOOKUP($C2215,rosie!$B$7:$E$380,4,FALSE)</f>
        <v>f</v>
      </c>
      <c r="O2215" s="4">
        <f t="shared" si="156"/>
        <v>0.3045921661695995</v>
      </c>
      <c r="P2215" s="4">
        <f>VLOOKUP(A2215,RESULTS!$A:$M,13,FALSE)</f>
        <v>2</v>
      </c>
      <c r="Q2215" s="4">
        <v>2</v>
      </c>
      <c r="R2215" s="4" t="str">
        <f>IF(VLOOKUP(C2215,rosie!B:J,8,FALSE)=0,"x_x_x_x",VLOOKUP(C2215,rosie!B:J,8,FALSE))</f>
        <v>2_6_6_2023</v>
      </c>
    </row>
    <row r="2216" spans="1:18" x14ac:dyDescent="0.2">
      <c r="A2216" t="s">
        <v>256</v>
      </c>
      <c r="C2216">
        <f t="shared" si="154"/>
        <v>70</v>
      </c>
      <c r="D2216" t="str">
        <f t="shared" si="155"/>
        <v>70 (1)</v>
      </c>
      <c r="E2216">
        <v>32.872</v>
      </c>
      <c r="F2216">
        <f t="shared" si="157"/>
        <v>32.869999999999997</v>
      </c>
      <c r="G2216">
        <f>IFERROR(VLOOKUP(F2216,'rt.comb'!$A:$B,2,FALSE),F2216)</f>
        <v>32.869999999999997</v>
      </c>
      <c r="H2216" t="str">
        <f>IFERROR(VLOOKUP(G2216,compounds!$A:$D,4,FALSE),"")</f>
        <v/>
      </c>
      <c r="I2216">
        <v>11579828</v>
      </c>
      <c r="J2216" s="4">
        <f t="shared" si="153"/>
        <v>62836508</v>
      </c>
      <c r="K2216" s="4">
        <f>VLOOKUP($C2216,rosie!$B$7:$D$380,2,FALSE)</f>
        <v>22.26</v>
      </c>
      <c r="L2216" s="4">
        <f>VLOOKUP(C2216,rosie!$B$7:$F$66,5,FALSE)</f>
        <v>4.71</v>
      </c>
      <c r="M2216" s="4">
        <f>VLOOKUP($C2216,rosie!$B$7:$D$380,3,FALSE)</f>
        <v>1</v>
      </c>
      <c r="N2216" s="4" t="str">
        <f>VLOOKUP($C2216,rosie!$B$7:$E$380,4,FALSE)</f>
        <v>f</v>
      </c>
      <c r="O2216" s="4">
        <f t="shared" si="156"/>
        <v>0.12418128961562837</v>
      </c>
      <c r="P2216" s="4">
        <f>VLOOKUP(A2216,RESULTS!$A:$M,13,FALSE)</f>
        <v>2</v>
      </c>
      <c r="Q2216" s="4">
        <v>2</v>
      </c>
      <c r="R2216" s="4" t="str">
        <f>IF(VLOOKUP(C2216,rosie!B:J,8,FALSE)=0,"x_x_x_x",VLOOKUP(C2216,rosie!B:J,8,FALSE))</f>
        <v>2_6_6_2023</v>
      </c>
    </row>
    <row r="2217" spans="1:18" x14ac:dyDescent="0.2">
      <c r="A2217" t="s">
        <v>257</v>
      </c>
      <c r="C2217">
        <f t="shared" si="154"/>
        <v>738</v>
      </c>
      <c r="D2217" t="str">
        <f t="shared" si="155"/>
        <v>738 (0)</v>
      </c>
      <c r="E2217">
        <v>4.3940000000000001</v>
      </c>
      <c r="F2217">
        <f t="shared" si="157"/>
        <v>4.3899999999999997</v>
      </c>
      <c r="G2217">
        <f>IFERROR(VLOOKUP(F2217,'rt.comb'!$A:$B,2,FALSE),F2217)</f>
        <v>4.3899999999999997</v>
      </c>
      <c r="H2217" t="str">
        <f>IFERROR(VLOOKUP(G2217,compounds!$A:$D,4,FALSE),"")</f>
        <v/>
      </c>
      <c r="I2217">
        <v>14099176</v>
      </c>
      <c r="J2217" s="4">
        <f t="shared" si="153"/>
        <v>68751857</v>
      </c>
      <c r="K2217" s="4">
        <f>VLOOKUP($C2217,rosie!$B$7:$D$380,2,FALSE)</f>
        <v>31.14</v>
      </c>
      <c r="L2217" s="4">
        <f>VLOOKUP(C2217,rosie!$B$7:$F$66,5,FALSE)</f>
        <v>5.45</v>
      </c>
      <c r="M2217" s="4">
        <f>VLOOKUP($C2217,rosie!$B$7:$D$380,3,FALSE)</f>
        <v>0</v>
      </c>
      <c r="N2217" s="4" t="str">
        <f>VLOOKUP($C2217,rosie!$B$7:$E$380,4,FALSE)</f>
        <v>f</v>
      </c>
      <c r="O2217" s="4">
        <f t="shared" si="156"/>
        <v>9.8782940471011646E-2</v>
      </c>
      <c r="P2217" s="4">
        <f>VLOOKUP(A2217,RESULTS!$A:$M,13,FALSE)</f>
        <v>2</v>
      </c>
      <c r="Q2217" s="4">
        <v>2</v>
      </c>
      <c r="R2217" s="4" t="str">
        <f>IF(VLOOKUP(C2217,rosie!B:J,8,FALSE)=0,"x_x_x_x",VLOOKUP(C2217,rosie!B:J,8,FALSE))</f>
        <v>11_6_6_2023</v>
      </c>
    </row>
    <row r="2218" spans="1:18" x14ac:dyDescent="0.2">
      <c r="A2218" t="s">
        <v>257</v>
      </c>
      <c r="C2218">
        <f t="shared" si="154"/>
        <v>738</v>
      </c>
      <c r="D2218" t="str">
        <f t="shared" si="155"/>
        <v>738 (0)</v>
      </c>
      <c r="E2218">
        <v>4.87</v>
      </c>
      <c r="F2218">
        <f t="shared" si="157"/>
        <v>4.87</v>
      </c>
      <c r="G2218">
        <f>IFERROR(VLOOKUP(F2218,'rt.comb'!$A:$B,2,FALSE),F2218)</f>
        <v>4.87</v>
      </c>
      <c r="H2218" t="str">
        <f>IFERROR(VLOOKUP(G2218,compounds!$A:$D,4,FALSE),"")</f>
        <v/>
      </c>
      <c r="I2218">
        <v>14490153</v>
      </c>
      <c r="J2218" s="4">
        <f t="shared" si="153"/>
        <v>68751857</v>
      </c>
      <c r="K2218" s="4">
        <f>VLOOKUP($C2218,rosie!$B$7:$D$380,2,FALSE)</f>
        <v>31.14</v>
      </c>
      <c r="L2218" s="4">
        <f>VLOOKUP(C2218,rosie!$B$7:$F$66,5,FALSE)</f>
        <v>5.45</v>
      </c>
      <c r="M2218" s="4">
        <f>VLOOKUP($C2218,rosie!$B$7:$D$380,3,FALSE)</f>
        <v>0</v>
      </c>
      <c r="N2218" s="4" t="str">
        <f>VLOOKUP($C2218,rosie!$B$7:$E$380,4,FALSE)</f>
        <v>f</v>
      </c>
      <c r="O2218" s="4">
        <f t="shared" si="156"/>
        <v>0.10152223940000825</v>
      </c>
      <c r="P2218" s="4">
        <f>VLOOKUP(A2218,RESULTS!$A:$M,13,FALSE)</f>
        <v>2</v>
      </c>
      <c r="Q2218" s="4">
        <v>2</v>
      </c>
      <c r="R2218" s="4" t="str">
        <f>IF(VLOOKUP(C2218,rosie!B:J,8,FALSE)=0,"x_x_x_x",VLOOKUP(C2218,rosie!B:J,8,FALSE))</f>
        <v>11_6_6_2023</v>
      </c>
    </row>
    <row r="2219" spans="1:18" x14ac:dyDescent="0.2">
      <c r="A2219" t="s">
        <v>257</v>
      </c>
      <c r="C2219">
        <f t="shared" si="154"/>
        <v>738</v>
      </c>
      <c r="D2219" t="str">
        <f t="shared" si="155"/>
        <v>738 (0)</v>
      </c>
      <c r="E2219">
        <v>5.4210000000000003</v>
      </c>
      <c r="F2219">
        <f t="shared" si="157"/>
        <v>5.42</v>
      </c>
      <c r="G2219">
        <f>IFERROR(VLOOKUP(F2219,'rt.comb'!$A:$B,2,FALSE),F2219)</f>
        <v>5.43</v>
      </c>
      <c r="H2219" t="str">
        <f>IFERROR(VLOOKUP(G2219,compounds!$A:$D,4,FALSE),"")</f>
        <v>hydroxymethylpentanone</v>
      </c>
      <c r="I2219">
        <v>188090218</v>
      </c>
      <c r="J2219" s="4">
        <f t="shared" si="153"/>
        <v>68751857</v>
      </c>
      <c r="K2219" s="4">
        <f>VLOOKUP($C2219,rosie!$B$7:$D$380,2,FALSE)</f>
        <v>31.14</v>
      </c>
      <c r="L2219" s="4">
        <f>VLOOKUP(C2219,rosie!$B$7:$F$66,5,FALSE)</f>
        <v>5.45</v>
      </c>
      <c r="M2219" s="4">
        <f>VLOOKUP($C2219,rosie!$B$7:$D$380,3,FALSE)</f>
        <v>0</v>
      </c>
      <c r="N2219" s="4" t="str">
        <f>VLOOKUP($C2219,rosie!$B$7:$E$380,4,FALSE)</f>
        <v>f</v>
      </c>
      <c r="O2219" s="4">
        <f t="shared" si="156"/>
        <v>1.3178149423678094</v>
      </c>
      <c r="P2219" s="4">
        <f>VLOOKUP(A2219,RESULTS!$A:$M,13,FALSE)</f>
        <v>2</v>
      </c>
      <c r="Q2219" s="4">
        <v>2</v>
      </c>
      <c r="R2219" s="4" t="str">
        <f>IF(VLOOKUP(C2219,rosie!B:J,8,FALSE)=0,"x_x_x_x",VLOOKUP(C2219,rosie!B:J,8,FALSE))</f>
        <v>11_6_6_2023</v>
      </c>
    </row>
    <row r="2220" spans="1:18" x14ac:dyDescent="0.2">
      <c r="A2220" t="s">
        <v>257</v>
      </c>
      <c r="C2220">
        <f t="shared" si="154"/>
        <v>738</v>
      </c>
      <c r="D2220" t="str">
        <f t="shared" si="155"/>
        <v>738 (0)</v>
      </c>
      <c r="E2220">
        <v>5.7549999999999999</v>
      </c>
      <c r="F2220">
        <f t="shared" si="157"/>
        <v>5.76</v>
      </c>
      <c r="G2220">
        <f>IFERROR(VLOOKUP(F2220,'rt.comb'!$A:$B,2,FALSE),F2220)</f>
        <v>5.76</v>
      </c>
      <c r="H2220" t="str">
        <f>IFERROR(VLOOKUP(G2220,compounds!$A:$D,4,FALSE),"")</f>
        <v>zhexenol</v>
      </c>
      <c r="I2220">
        <v>163441554</v>
      </c>
      <c r="J2220" s="4">
        <f t="shared" si="153"/>
        <v>68751857</v>
      </c>
      <c r="K2220" s="4">
        <f>VLOOKUP($C2220,rosie!$B$7:$D$380,2,FALSE)</f>
        <v>31.14</v>
      </c>
      <c r="L2220" s="4">
        <f>VLOOKUP(C2220,rosie!$B$7:$F$66,5,FALSE)</f>
        <v>5.45</v>
      </c>
      <c r="M2220" s="4">
        <f>VLOOKUP($C2220,rosie!$B$7:$D$380,3,FALSE)</f>
        <v>0</v>
      </c>
      <c r="N2220" s="4" t="str">
        <f>VLOOKUP($C2220,rosie!$B$7:$E$380,4,FALSE)</f>
        <v>f</v>
      </c>
      <c r="O2220" s="4">
        <f t="shared" si="156"/>
        <v>1.145119211170329</v>
      </c>
      <c r="P2220" s="4">
        <f>VLOOKUP(A2220,RESULTS!$A:$M,13,FALSE)</f>
        <v>2</v>
      </c>
      <c r="Q2220" s="4">
        <v>2</v>
      </c>
      <c r="R2220" s="4" t="str">
        <f>IF(VLOOKUP(C2220,rosie!B:J,8,FALSE)=0,"x_x_x_x",VLOOKUP(C2220,rosie!B:J,8,FALSE))</f>
        <v>11_6_6_2023</v>
      </c>
    </row>
    <row r="2221" spans="1:18" x14ac:dyDescent="0.2">
      <c r="A2221" t="s">
        <v>257</v>
      </c>
      <c r="C2221">
        <f t="shared" si="154"/>
        <v>738</v>
      </c>
      <c r="D2221" t="str">
        <f t="shared" si="155"/>
        <v>738 (0)</v>
      </c>
      <c r="E2221">
        <v>6.1139999999999999</v>
      </c>
      <c r="F2221">
        <f t="shared" si="157"/>
        <v>6.11</v>
      </c>
      <c r="G2221">
        <f>IFERROR(VLOOKUP(F2221,'rt.comb'!$A:$B,2,FALSE),F2221)</f>
        <v>6.11</v>
      </c>
      <c r="H2221" t="str">
        <f>IFERROR(VLOOKUP(G2221,compounds!$A:$D,4,FALSE),"")</f>
        <v/>
      </c>
      <c r="I2221">
        <v>61009084</v>
      </c>
      <c r="J2221" s="4">
        <f t="shared" si="153"/>
        <v>68751857</v>
      </c>
      <c r="K2221" s="4">
        <f>VLOOKUP($C2221,rosie!$B$7:$D$380,2,FALSE)</f>
        <v>31.14</v>
      </c>
      <c r="L2221" s="4">
        <f>VLOOKUP(C2221,rosie!$B$7:$F$66,5,FALSE)</f>
        <v>5.45</v>
      </c>
      <c r="M2221" s="4">
        <f>VLOOKUP($C2221,rosie!$B$7:$D$380,3,FALSE)</f>
        <v>0</v>
      </c>
      <c r="N2221" s="4" t="str">
        <f>VLOOKUP($C2221,rosie!$B$7:$E$380,4,FALSE)</f>
        <v>f</v>
      </c>
      <c r="O2221" s="4">
        <f t="shared" si="156"/>
        <v>0.42744744181950411</v>
      </c>
      <c r="P2221" s="4">
        <f>VLOOKUP(A2221,RESULTS!$A:$M,13,FALSE)</f>
        <v>2</v>
      </c>
      <c r="Q2221" s="4">
        <v>2</v>
      </c>
      <c r="R2221" s="4" t="str">
        <f>IF(VLOOKUP(C2221,rosie!B:J,8,FALSE)=0,"x_x_x_x",VLOOKUP(C2221,rosie!B:J,8,FALSE))</f>
        <v>11_6_6_2023</v>
      </c>
    </row>
    <row r="2222" spans="1:18" x14ac:dyDescent="0.2">
      <c r="A2222" t="s">
        <v>257</v>
      </c>
      <c r="C2222">
        <f t="shared" si="154"/>
        <v>738</v>
      </c>
      <c r="D2222" t="str">
        <f t="shared" si="155"/>
        <v>738 (0)</v>
      </c>
      <c r="E2222">
        <v>6.7960000000000003</v>
      </c>
      <c r="F2222">
        <f t="shared" si="157"/>
        <v>6.8</v>
      </c>
      <c r="G2222">
        <f>IFERROR(VLOOKUP(F2222,'rt.comb'!$A:$B,2,FALSE),F2222)</f>
        <v>6.8</v>
      </c>
      <c r="H2222" t="str">
        <f>IFERROR(VLOOKUP(G2222,compounds!$A:$D,4,FALSE),"")</f>
        <v/>
      </c>
      <c r="I2222">
        <v>33373021</v>
      </c>
      <c r="J2222" s="4">
        <f t="shared" si="153"/>
        <v>68751857</v>
      </c>
      <c r="K2222" s="4">
        <f>VLOOKUP($C2222,rosie!$B$7:$D$380,2,FALSE)</f>
        <v>31.14</v>
      </c>
      <c r="L2222" s="4">
        <f>VLOOKUP(C2222,rosie!$B$7:$F$66,5,FALSE)</f>
        <v>5.45</v>
      </c>
      <c r="M2222" s="4">
        <f>VLOOKUP($C2222,rosie!$B$7:$D$380,3,FALSE)</f>
        <v>0</v>
      </c>
      <c r="N2222" s="4" t="str">
        <f>VLOOKUP($C2222,rosie!$B$7:$E$380,4,FALSE)</f>
        <v>f</v>
      </c>
      <c r="O2222" s="4">
        <f t="shared" si="156"/>
        <v>0.23382112165851546</v>
      </c>
      <c r="P2222" s="4">
        <f>VLOOKUP(A2222,RESULTS!$A:$M,13,FALSE)</f>
        <v>2</v>
      </c>
      <c r="Q2222" s="4">
        <v>2</v>
      </c>
      <c r="R2222" s="4" t="str">
        <f>IF(VLOOKUP(C2222,rosie!B:J,8,FALSE)=0,"x_x_x_x",VLOOKUP(C2222,rosie!B:J,8,FALSE))</f>
        <v>11_6_6_2023</v>
      </c>
    </row>
    <row r="2223" spans="1:18" x14ac:dyDescent="0.2">
      <c r="A2223" t="s">
        <v>257</v>
      </c>
      <c r="C2223">
        <f t="shared" si="154"/>
        <v>738</v>
      </c>
      <c r="D2223" t="str">
        <f t="shared" si="155"/>
        <v>738 (0)</v>
      </c>
      <c r="E2223">
        <v>7.51</v>
      </c>
      <c r="F2223">
        <f t="shared" si="157"/>
        <v>7.51</v>
      </c>
      <c r="G2223">
        <f>IFERROR(VLOOKUP(F2223,'rt.comb'!$A:$B,2,FALSE),F2223)</f>
        <v>7.51</v>
      </c>
      <c r="H2223" t="str">
        <f>IFERROR(VLOOKUP(G2223,compounds!$A:$D,4,FALSE),"")</f>
        <v>cyclopentane</v>
      </c>
      <c r="I2223">
        <v>32207509</v>
      </c>
      <c r="J2223" s="4">
        <f t="shared" si="153"/>
        <v>68751857</v>
      </c>
      <c r="K2223" s="4">
        <f>VLOOKUP($C2223,rosie!$B$7:$D$380,2,FALSE)</f>
        <v>31.14</v>
      </c>
      <c r="L2223" s="4">
        <f>VLOOKUP(C2223,rosie!$B$7:$F$66,5,FALSE)</f>
        <v>5.45</v>
      </c>
      <c r="M2223" s="4">
        <f>VLOOKUP($C2223,rosie!$B$7:$D$380,3,FALSE)</f>
        <v>0</v>
      </c>
      <c r="N2223" s="4" t="str">
        <f>VLOOKUP($C2223,rosie!$B$7:$E$380,4,FALSE)</f>
        <v>f</v>
      </c>
      <c r="O2223" s="4">
        <f t="shared" si="156"/>
        <v>0.22565520455000859</v>
      </c>
      <c r="P2223" s="4">
        <f>VLOOKUP(A2223,RESULTS!$A:$M,13,FALSE)</f>
        <v>2</v>
      </c>
      <c r="Q2223" s="4">
        <v>2</v>
      </c>
      <c r="R2223" s="4" t="str">
        <f>IF(VLOOKUP(C2223,rosie!B:J,8,FALSE)=0,"x_x_x_x",VLOOKUP(C2223,rosie!B:J,8,FALSE))</f>
        <v>11_6_6_2023</v>
      </c>
    </row>
    <row r="2224" spans="1:18" x14ac:dyDescent="0.2">
      <c r="A2224" t="s">
        <v>257</v>
      </c>
      <c r="C2224">
        <f t="shared" si="154"/>
        <v>738</v>
      </c>
      <c r="D2224" t="str">
        <f t="shared" si="155"/>
        <v>738 (0)</v>
      </c>
      <c r="E2224">
        <v>7.8150000000000004</v>
      </c>
      <c r="F2224">
        <f t="shared" si="157"/>
        <v>7.82</v>
      </c>
      <c r="G2224">
        <f>IFERROR(VLOOKUP(F2224,'rt.comb'!$A:$B,2,FALSE),F2224)</f>
        <v>7.82</v>
      </c>
      <c r="H2224" t="str">
        <f>IFERROR(VLOOKUP(G2224,compounds!$A:$D,4,FALSE),"")</f>
        <v/>
      </c>
      <c r="I2224">
        <v>277327463</v>
      </c>
      <c r="J2224" s="4">
        <f t="shared" si="153"/>
        <v>68751857</v>
      </c>
      <c r="K2224" s="4">
        <f>VLOOKUP($C2224,rosie!$B$7:$D$380,2,FALSE)</f>
        <v>31.14</v>
      </c>
      <c r="L2224" s="4">
        <f>VLOOKUP(C2224,rosie!$B$7:$F$66,5,FALSE)</f>
        <v>5.45</v>
      </c>
      <c r="M2224" s="4">
        <f>VLOOKUP($C2224,rosie!$B$7:$D$380,3,FALSE)</f>
        <v>0</v>
      </c>
      <c r="N2224" s="4" t="str">
        <f>VLOOKUP($C2224,rosie!$B$7:$E$380,4,FALSE)</f>
        <v>f</v>
      </c>
      <c r="O2224" s="4">
        <f t="shared" si="156"/>
        <v>1.9430371156800712</v>
      </c>
      <c r="P2224" s="4">
        <f>VLOOKUP(A2224,RESULTS!$A:$M,13,FALSE)</f>
        <v>2</v>
      </c>
      <c r="Q2224" s="4">
        <v>2</v>
      </c>
      <c r="R2224" s="4" t="str">
        <f>IF(VLOOKUP(C2224,rosie!B:J,8,FALSE)=0,"x_x_x_x",VLOOKUP(C2224,rosie!B:J,8,FALSE))</f>
        <v>11_6_6_2023</v>
      </c>
    </row>
    <row r="2225" spans="1:18" x14ac:dyDescent="0.2">
      <c r="A2225" t="s">
        <v>257</v>
      </c>
      <c r="C2225">
        <f t="shared" si="154"/>
        <v>738</v>
      </c>
      <c r="D2225" t="str">
        <f t="shared" si="155"/>
        <v>738 (0)</v>
      </c>
      <c r="E2225">
        <v>8.0050000000000008</v>
      </c>
      <c r="F2225">
        <f t="shared" si="157"/>
        <v>8.01</v>
      </c>
      <c r="G2225">
        <f>IFERROR(VLOOKUP(F2225,'rt.comb'!$A:$B,2,FALSE),F2225)</f>
        <v>8.01</v>
      </c>
      <c r="H2225" t="str">
        <f>IFERROR(VLOOKUP(G2225,compounds!$A:$D,4,FALSE),"")</f>
        <v>apinene</v>
      </c>
      <c r="I2225">
        <v>438102836</v>
      </c>
      <c r="J2225" s="4">
        <f t="shared" si="153"/>
        <v>68751857</v>
      </c>
      <c r="K2225" s="4">
        <f>VLOOKUP($C2225,rosie!$B$7:$D$380,2,FALSE)</f>
        <v>31.14</v>
      </c>
      <c r="L2225" s="4">
        <f>VLOOKUP(C2225,rosie!$B$7:$F$66,5,FALSE)</f>
        <v>5.45</v>
      </c>
      <c r="M2225" s="4">
        <f>VLOOKUP($C2225,rosie!$B$7:$D$380,3,FALSE)</f>
        <v>0</v>
      </c>
      <c r="N2225" s="4" t="str">
        <f>VLOOKUP($C2225,rosie!$B$7:$E$380,4,FALSE)</f>
        <v>f</v>
      </c>
      <c r="O2225" s="4">
        <f t="shared" si="156"/>
        <v>3.0694762849097974</v>
      </c>
      <c r="P2225" s="4">
        <f>VLOOKUP(A2225,RESULTS!$A:$M,13,FALSE)</f>
        <v>2</v>
      </c>
      <c r="Q2225" s="4">
        <v>2</v>
      </c>
      <c r="R2225" s="4" t="str">
        <f>IF(VLOOKUP(C2225,rosie!B:J,8,FALSE)=0,"x_x_x_x",VLOOKUP(C2225,rosie!B:J,8,FALSE))</f>
        <v>11_6_6_2023</v>
      </c>
    </row>
    <row r="2226" spans="1:18" x14ac:dyDescent="0.2">
      <c r="A2226" t="s">
        <v>257</v>
      </c>
      <c r="C2226">
        <f t="shared" si="154"/>
        <v>738</v>
      </c>
      <c r="D2226" t="str">
        <f t="shared" si="155"/>
        <v>738 (0)</v>
      </c>
      <c r="E2226">
        <v>8.468</v>
      </c>
      <c r="F2226">
        <f t="shared" si="157"/>
        <v>8.4700000000000006</v>
      </c>
      <c r="G2226">
        <f>IFERROR(VLOOKUP(F2226,'rt.comb'!$A:$B,2,FALSE),F2226)</f>
        <v>8.4700000000000006</v>
      </c>
      <c r="H2226" t="str">
        <f>IFERROR(VLOOKUP(G2226,compounds!$A:$D,4,FALSE),"")</f>
        <v/>
      </c>
      <c r="I2226">
        <v>42587598</v>
      </c>
      <c r="J2226" s="4">
        <f t="shared" si="153"/>
        <v>68751857</v>
      </c>
      <c r="K2226" s="4">
        <f>VLOOKUP($C2226,rosie!$B$7:$D$380,2,FALSE)</f>
        <v>31.14</v>
      </c>
      <c r="L2226" s="4">
        <f>VLOOKUP(C2226,rosie!$B$7:$F$66,5,FALSE)</f>
        <v>5.45</v>
      </c>
      <c r="M2226" s="4">
        <f>VLOOKUP($C2226,rosie!$B$7:$D$380,3,FALSE)</f>
        <v>0</v>
      </c>
      <c r="N2226" s="4" t="str">
        <f>VLOOKUP($C2226,rosie!$B$7:$E$380,4,FALSE)</f>
        <v>f</v>
      </c>
      <c r="O2226" s="4">
        <f t="shared" si="156"/>
        <v>0.29838113646055447</v>
      </c>
      <c r="P2226" s="4">
        <f>VLOOKUP(A2226,RESULTS!$A:$M,13,FALSE)</f>
        <v>2</v>
      </c>
      <c r="Q2226" s="4">
        <v>2</v>
      </c>
      <c r="R2226" s="4" t="str">
        <f>IF(VLOOKUP(C2226,rosie!B:J,8,FALSE)=0,"x_x_x_x",VLOOKUP(C2226,rosie!B:J,8,FALSE))</f>
        <v>11_6_6_2023</v>
      </c>
    </row>
    <row r="2227" spans="1:18" x14ac:dyDescent="0.2">
      <c r="A2227" t="s">
        <v>257</v>
      </c>
      <c r="C2227">
        <f t="shared" si="154"/>
        <v>738</v>
      </c>
      <c r="D2227" t="str">
        <f t="shared" si="155"/>
        <v>738 (0)</v>
      </c>
      <c r="E2227">
        <v>8.9139999999999997</v>
      </c>
      <c r="F2227">
        <f t="shared" si="157"/>
        <v>8.91</v>
      </c>
      <c r="G2227">
        <f>IFERROR(VLOOKUP(F2227,'rt.comb'!$A:$B,2,FALSE),F2227)</f>
        <v>8.92</v>
      </c>
      <c r="H2227" t="str">
        <f>IFERROR(VLOOKUP(G2227,compounds!$A:$D,4,FALSE),"")</f>
        <v/>
      </c>
      <c r="I2227">
        <v>50782376</v>
      </c>
      <c r="J2227" s="4">
        <f t="shared" si="153"/>
        <v>68751857</v>
      </c>
      <c r="K2227" s="4">
        <f>VLOOKUP($C2227,rosie!$B$7:$D$380,2,FALSE)</f>
        <v>31.14</v>
      </c>
      <c r="L2227" s="4">
        <f>VLOOKUP(C2227,rosie!$B$7:$F$66,5,FALSE)</f>
        <v>5.45</v>
      </c>
      <c r="M2227" s="4">
        <f>VLOOKUP($C2227,rosie!$B$7:$D$380,3,FALSE)</f>
        <v>0</v>
      </c>
      <c r="N2227" s="4" t="str">
        <f>VLOOKUP($C2227,rosie!$B$7:$E$380,4,FALSE)</f>
        <v>f</v>
      </c>
      <c r="O2227" s="4">
        <f t="shared" si="156"/>
        <v>0.35579614194365194</v>
      </c>
      <c r="P2227" s="4">
        <f>VLOOKUP(A2227,RESULTS!$A:$M,13,FALSE)</f>
        <v>2</v>
      </c>
      <c r="Q2227" s="4">
        <v>2</v>
      </c>
      <c r="R2227" s="4" t="str">
        <f>IF(VLOOKUP(C2227,rosie!B:J,8,FALSE)=0,"x_x_x_x",VLOOKUP(C2227,rosie!B:J,8,FALSE))</f>
        <v>11_6_6_2023</v>
      </c>
    </row>
    <row r="2228" spans="1:18" x14ac:dyDescent="0.2">
      <c r="A2228" t="s">
        <v>257</v>
      </c>
      <c r="C2228">
        <f t="shared" si="154"/>
        <v>738</v>
      </c>
      <c r="D2228" t="str">
        <f t="shared" si="155"/>
        <v>738 (0)</v>
      </c>
      <c r="E2228">
        <v>9.0540000000000003</v>
      </c>
      <c r="F2228">
        <f t="shared" si="157"/>
        <v>9.0500000000000007</v>
      </c>
      <c r="G2228">
        <f>IFERROR(VLOOKUP(F2228,'rt.comb'!$A:$B,2,FALSE),F2228)</f>
        <v>9.0500000000000007</v>
      </c>
      <c r="H2228" t="str">
        <f>IFERROR(VLOOKUP(G2228,compounds!$A:$D,4,FALSE),"")</f>
        <v/>
      </c>
      <c r="I2228">
        <v>61764715</v>
      </c>
      <c r="J2228" s="4">
        <f t="shared" si="153"/>
        <v>68751857</v>
      </c>
      <c r="K2228" s="4">
        <f>VLOOKUP($C2228,rosie!$B$7:$D$380,2,FALSE)</f>
        <v>31.14</v>
      </c>
      <c r="L2228" s="4">
        <f>VLOOKUP(C2228,rosie!$B$7:$F$66,5,FALSE)</f>
        <v>5.45</v>
      </c>
      <c r="M2228" s="4">
        <f>VLOOKUP($C2228,rosie!$B$7:$D$380,3,FALSE)</f>
        <v>0</v>
      </c>
      <c r="N2228" s="4" t="str">
        <f>VLOOKUP($C2228,rosie!$B$7:$E$380,4,FALSE)</f>
        <v>f</v>
      </c>
      <c r="O2228" s="4">
        <f t="shared" si="156"/>
        <v>0.43274161305979864</v>
      </c>
      <c r="P2228" s="4">
        <f>VLOOKUP(A2228,RESULTS!$A:$M,13,FALSE)</f>
        <v>2</v>
      </c>
      <c r="Q2228" s="4">
        <v>2</v>
      </c>
      <c r="R2228" s="4" t="str">
        <f>IF(VLOOKUP(C2228,rosie!B:J,8,FALSE)=0,"x_x_x_x",VLOOKUP(C2228,rosie!B:J,8,FALSE))</f>
        <v>11_6_6_2023</v>
      </c>
    </row>
    <row r="2229" spans="1:18" x14ac:dyDescent="0.2">
      <c r="A2229" t="s">
        <v>257</v>
      </c>
      <c r="C2229">
        <f t="shared" si="154"/>
        <v>738</v>
      </c>
      <c r="D2229" t="str">
        <f t="shared" si="155"/>
        <v>738 (0)</v>
      </c>
      <c r="E2229">
        <v>9.3070000000000004</v>
      </c>
      <c r="F2229">
        <f t="shared" si="157"/>
        <v>9.31</v>
      </c>
      <c r="G2229">
        <f>IFERROR(VLOOKUP(F2229,'rt.comb'!$A:$B,2,FALSE),F2229)</f>
        <v>9.31</v>
      </c>
      <c r="H2229" t="str">
        <f>IFERROR(VLOOKUP(G2229,compounds!$A:$D,4,FALSE),"")</f>
        <v/>
      </c>
      <c r="I2229">
        <v>246592232</v>
      </c>
      <c r="J2229" s="4">
        <f t="shared" si="153"/>
        <v>68751857</v>
      </c>
      <c r="K2229" s="4">
        <f>VLOOKUP($C2229,rosie!$B$7:$D$380,2,FALSE)</f>
        <v>31.14</v>
      </c>
      <c r="L2229" s="4">
        <f>VLOOKUP(C2229,rosie!$B$7:$F$66,5,FALSE)</f>
        <v>5.45</v>
      </c>
      <c r="M2229" s="4">
        <f>VLOOKUP($C2229,rosie!$B$7:$D$380,3,FALSE)</f>
        <v>0</v>
      </c>
      <c r="N2229" s="4" t="str">
        <f>VLOOKUP($C2229,rosie!$B$7:$E$380,4,FALSE)</f>
        <v>f</v>
      </c>
      <c r="O2229" s="4">
        <f t="shared" si="156"/>
        <v>1.7276971203331237</v>
      </c>
      <c r="P2229" s="4">
        <f>VLOOKUP(A2229,RESULTS!$A:$M,13,FALSE)</f>
        <v>2</v>
      </c>
      <c r="Q2229" s="4">
        <v>2</v>
      </c>
      <c r="R2229" s="4" t="str">
        <f>IF(VLOOKUP(C2229,rosie!B:J,8,FALSE)=0,"x_x_x_x",VLOOKUP(C2229,rosie!B:J,8,FALSE))</f>
        <v>11_6_6_2023</v>
      </c>
    </row>
    <row r="2230" spans="1:18" x14ac:dyDescent="0.2">
      <c r="A2230" t="s">
        <v>257</v>
      </c>
      <c r="C2230">
        <f t="shared" si="154"/>
        <v>738</v>
      </c>
      <c r="D2230" t="str">
        <f t="shared" si="155"/>
        <v>738 (0)</v>
      </c>
      <c r="E2230">
        <v>9.3670000000000009</v>
      </c>
      <c r="F2230">
        <f t="shared" si="157"/>
        <v>9.3699999999999992</v>
      </c>
      <c r="G2230">
        <f>IFERROR(VLOOKUP(F2230,'rt.comb'!$A:$B,2,FALSE),F2230)</f>
        <v>9.3699999999999992</v>
      </c>
      <c r="H2230" t="str">
        <f>IFERROR(VLOOKUP(G2230,compounds!$A:$D,4,FALSE),"")</f>
        <v/>
      </c>
      <c r="I2230">
        <v>278122427</v>
      </c>
      <c r="J2230" s="4">
        <f t="shared" si="153"/>
        <v>68751857</v>
      </c>
      <c r="K2230" s="4">
        <f>VLOOKUP($C2230,rosie!$B$7:$D$380,2,FALSE)</f>
        <v>31.14</v>
      </c>
      <c r="L2230" s="4">
        <f>VLOOKUP(C2230,rosie!$B$7:$F$66,5,FALSE)</f>
        <v>5.45</v>
      </c>
      <c r="M2230" s="4">
        <f>VLOOKUP($C2230,rosie!$B$7:$D$380,3,FALSE)</f>
        <v>0</v>
      </c>
      <c r="N2230" s="4" t="str">
        <f>VLOOKUP($C2230,rosie!$B$7:$E$380,4,FALSE)</f>
        <v>f</v>
      </c>
      <c r="O2230" s="4">
        <f t="shared" si="156"/>
        <v>1.9486068653937139</v>
      </c>
      <c r="P2230" s="4">
        <f>VLOOKUP(A2230,RESULTS!$A:$M,13,FALSE)</f>
        <v>2</v>
      </c>
      <c r="Q2230" s="4">
        <v>2</v>
      </c>
      <c r="R2230" s="4" t="str">
        <f>IF(VLOOKUP(C2230,rosie!B:J,8,FALSE)=0,"x_x_x_x",VLOOKUP(C2230,rosie!B:J,8,FALSE))</f>
        <v>11_6_6_2023</v>
      </c>
    </row>
    <row r="2231" spans="1:18" x14ac:dyDescent="0.2">
      <c r="A2231" t="s">
        <v>257</v>
      </c>
      <c r="C2231">
        <f t="shared" si="154"/>
        <v>738</v>
      </c>
      <c r="D2231" t="str">
        <f t="shared" si="155"/>
        <v>738 (0)</v>
      </c>
      <c r="E2231">
        <v>9.9480000000000004</v>
      </c>
      <c r="F2231">
        <f t="shared" si="157"/>
        <v>9.9499999999999993</v>
      </c>
      <c r="G2231">
        <f>IFERROR(VLOOKUP(F2231,'rt.comb'!$A:$B,2,FALSE),F2231)</f>
        <v>9.9499999999999993</v>
      </c>
      <c r="H2231" t="str">
        <f>IFERROR(VLOOKUP(G2231,compounds!$A:$D,4,FALSE),"")</f>
        <v/>
      </c>
      <c r="I2231">
        <v>4468319784</v>
      </c>
      <c r="J2231" s="4">
        <f t="shared" si="153"/>
        <v>68751857</v>
      </c>
      <c r="K2231" s="4">
        <f>VLOOKUP($C2231,rosie!$B$7:$D$380,2,FALSE)</f>
        <v>31.14</v>
      </c>
      <c r="L2231" s="4">
        <f>VLOOKUP(C2231,rosie!$B$7:$F$66,5,FALSE)</f>
        <v>5.45</v>
      </c>
      <c r="M2231" s="4">
        <f>VLOOKUP($C2231,rosie!$B$7:$D$380,3,FALSE)</f>
        <v>0</v>
      </c>
      <c r="N2231" s="4" t="str">
        <f>VLOOKUP($C2231,rosie!$B$7:$E$380,4,FALSE)</f>
        <v>f</v>
      </c>
      <c r="O2231" s="4">
        <f t="shared" si="156"/>
        <v>31.306352032793662</v>
      </c>
      <c r="P2231" s="4">
        <f>VLOOKUP(A2231,RESULTS!$A:$M,13,FALSE)</f>
        <v>2</v>
      </c>
      <c r="Q2231" s="4">
        <v>2</v>
      </c>
      <c r="R2231" s="4" t="str">
        <f>IF(VLOOKUP(C2231,rosie!B:J,8,FALSE)=0,"x_x_x_x",VLOOKUP(C2231,rosie!B:J,8,FALSE))</f>
        <v>11_6_6_2023</v>
      </c>
    </row>
    <row r="2232" spans="1:18" x14ac:dyDescent="0.2">
      <c r="A2232" t="s">
        <v>257</v>
      </c>
      <c r="C2232">
        <f t="shared" si="154"/>
        <v>738</v>
      </c>
      <c r="D2232" t="str">
        <f t="shared" si="155"/>
        <v>738 (0)</v>
      </c>
      <c r="E2232">
        <v>10.406000000000001</v>
      </c>
      <c r="F2232">
        <f t="shared" si="157"/>
        <v>10.41</v>
      </c>
      <c r="G2232">
        <f>IFERROR(VLOOKUP(F2232,'rt.comb'!$A:$B,2,FALSE),F2232)</f>
        <v>10.41</v>
      </c>
      <c r="H2232" t="str">
        <f>IFERROR(VLOOKUP(G2232,compounds!$A:$D,4,FALSE),"")</f>
        <v/>
      </c>
      <c r="I2232">
        <v>761993780</v>
      </c>
      <c r="J2232" s="4">
        <f t="shared" si="153"/>
        <v>68751857</v>
      </c>
      <c r="K2232" s="4">
        <f>VLOOKUP($C2232,rosie!$B$7:$D$380,2,FALSE)</f>
        <v>31.14</v>
      </c>
      <c r="L2232" s="4">
        <f>VLOOKUP(C2232,rosie!$B$7:$F$66,5,FALSE)</f>
        <v>5.45</v>
      </c>
      <c r="M2232" s="4">
        <f>VLOOKUP($C2232,rosie!$B$7:$D$380,3,FALSE)</f>
        <v>0</v>
      </c>
      <c r="N2232" s="4" t="str">
        <f>VLOOKUP($C2232,rosie!$B$7:$E$380,4,FALSE)</f>
        <v>f</v>
      </c>
      <c r="O2232" s="4">
        <f t="shared" si="156"/>
        <v>5.3387507333067648</v>
      </c>
      <c r="P2232" s="4">
        <f>VLOOKUP(A2232,RESULTS!$A:$M,13,FALSE)</f>
        <v>2</v>
      </c>
      <c r="Q2232" s="4">
        <v>2</v>
      </c>
      <c r="R2232" s="4" t="str">
        <f>IF(VLOOKUP(C2232,rosie!B:J,8,FALSE)=0,"x_x_x_x",VLOOKUP(C2232,rosie!B:J,8,FALSE))</f>
        <v>11_6_6_2023</v>
      </c>
    </row>
    <row r="2233" spans="1:18" x14ac:dyDescent="0.2">
      <c r="A2233" t="s">
        <v>257</v>
      </c>
      <c r="C2233">
        <f t="shared" si="154"/>
        <v>738</v>
      </c>
      <c r="D2233" t="str">
        <f t="shared" si="155"/>
        <v>738 (0)</v>
      </c>
      <c r="E2233">
        <v>10.494999999999999</v>
      </c>
      <c r="F2233">
        <f t="shared" si="157"/>
        <v>10.5</v>
      </c>
      <c r="G2233">
        <f>IFERROR(VLOOKUP(F2233,'rt.comb'!$A:$B,2,FALSE),F2233)</f>
        <v>10.48</v>
      </c>
      <c r="H2233" t="str">
        <f>IFERROR(VLOOKUP(G2233,compounds!$A:$D,4,FALSE),"")</f>
        <v>z3hex</v>
      </c>
      <c r="I2233">
        <v>220224930</v>
      </c>
      <c r="J2233" s="4">
        <f t="shared" si="153"/>
        <v>68751857</v>
      </c>
      <c r="K2233" s="4">
        <f>VLOOKUP($C2233,rosie!$B$7:$D$380,2,FALSE)</f>
        <v>31.14</v>
      </c>
      <c r="L2233" s="4">
        <f>VLOOKUP(C2233,rosie!$B$7:$F$66,5,FALSE)</f>
        <v>5.45</v>
      </c>
      <c r="M2233" s="4">
        <f>VLOOKUP($C2233,rosie!$B$7:$D$380,3,FALSE)</f>
        <v>0</v>
      </c>
      <c r="N2233" s="4" t="str">
        <f>VLOOKUP($C2233,rosie!$B$7:$E$380,4,FALSE)</f>
        <v>f</v>
      </c>
      <c r="O2233" s="4">
        <f t="shared" si="156"/>
        <v>1.5429601098973944</v>
      </c>
      <c r="P2233" s="4">
        <f>VLOOKUP(A2233,RESULTS!$A:$M,13,FALSE)</f>
        <v>2</v>
      </c>
      <c r="Q2233" s="4">
        <v>2</v>
      </c>
      <c r="R2233" s="4" t="str">
        <f>IF(VLOOKUP(C2233,rosie!B:J,8,FALSE)=0,"x_x_x_x",VLOOKUP(C2233,rosie!B:J,8,FALSE))</f>
        <v>11_6_6_2023</v>
      </c>
    </row>
    <row r="2234" spans="1:18" x14ac:dyDescent="0.2">
      <c r="A2234" t="s">
        <v>257</v>
      </c>
      <c r="C2234">
        <f t="shared" si="154"/>
        <v>738</v>
      </c>
      <c r="D2234" t="str">
        <f t="shared" si="155"/>
        <v>738 (0)</v>
      </c>
      <c r="E2234">
        <v>10.765000000000001</v>
      </c>
      <c r="F2234">
        <f t="shared" si="157"/>
        <v>10.77</v>
      </c>
      <c r="G2234">
        <f>IFERROR(VLOOKUP(F2234,'rt.comb'!$A:$B,2,FALSE),F2234)</f>
        <v>10.77</v>
      </c>
      <c r="H2234" t="str">
        <f>IFERROR(VLOOKUP(G2234,compounds!$A:$D,4,FALSE),"")</f>
        <v/>
      </c>
      <c r="I2234">
        <v>129059732</v>
      </c>
      <c r="J2234" s="4">
        <f t="shared" si="153"/>
        <v>68751857</v>
      </c>
      <c r="K2234" s="4">
        <f>VLOOKUP($C2234,rosie!$B$7:$D$380,2,FALSE)</f>
        <v>31.14</v>
      </c>
      <c r="L2234" s="4">
        <f>VLOOKUP(C2234,rosie!$B$7:$F$66,5,FALSE)</f>
        <v>5.45</v>
      </c>
      <c r="M2234" s="4">
        <f>VLOOKUP($C2234,rosie!$B$7:$D$380,3,FALSE)</f>
        <v>0</v>
      </c>
      <c r="N2234" s="4" t="str">
        <f>VLOOKUP($C2234,rosie!$B$7:$E$380,4,FALSE)</f>
        <v>f</v>
      </c>
      <c r="O2234" s="4">
        <f t="shared" si="156"/>
        <v>0.90423013538952324</v>
      </c>
      <c r="P2234" s="4">
        <f>VLOOKUP(A2234,RESULTS!$A:$M,13,FALSE)</f>
        <v>2</v>
      </c>
      <c r="Q2234" s="4">
        <v>2</v>
      </c>
      <c r="R2234" s="4" t="str">
        <f>IF(VLOOKUP(C2234,rosie!B:J,8,FALSE)=0,"x_x_x_x",VLOOKUP(C2234,rosie!B:J,8,FALSE))</f>
        <v>11_6_6_2023</v>
      </c>
    </row>
    <row r="2235" spans="1:18" x14ac:dyDescent="0.2">
      <c r="A2235" t="s">
        <v>257</v>
      </c>
      <c r="C2235">
        <f t="shared" si="154"/>
        <v>738</v>
      </c>
      <c r="D2235" t="str">
        <f t="shared" si="155"/>
        <v>738 (0)</v>
      </c>
      <c r="E2235">
        <v>11.273999999999999</v>
      </c>
      <c r="F2235">
        <f t="shared" si="157"/>
        <v>11.27</v>
      </c>
      <c r="G2235">
        <f>IFERROR(VLOOKUP(F2235,'rt.comb'!$A:$B,2,FALSE),F2235)</f>
        <v>11.27</v>
      </c>
      <c r="H2235" t="str">
        <f>IFERROR(VLOOKUP(G2235,compounds!$A:$D,4,FALSE),"")</f>
        <v/>
      </c>
      <c r="I2235">
        <v>12653272998</v>
      </c>
      <c r="J2235" s="4">
        <f t="shared" si="153"/>
        <v>68751857</v>
      </c>
      <c r="K2235" s="4">
        <f>VLOOKUP($C2235,rosie!$B$7:$D$380,2,FALSE)</f>
        <v>31.14</v>
      </c>
      <c r="L2235" s="4">
        <f>VLOOKUP(C2235,rosie!$B$7:$F$66,5,FALSE)</f>
        <v>5.45</v>
      </c>
      <c r="M2235" s="4">
        <f>VLOOKUP($C2235,rosie!$B$7:$D$380,3,FALSE)</f>
        <v>0</v>
      </c>
      <c r="N2235" s="4" t="str">
        <f>VLOOKUP($C2235,rosie!$B$7:$E$380,4,FALSE)</f>
        <v>f</v>
      </c>
      <c r="O2235" s="4">
        <f t="shared" si="156"/>
        <v>88.652522198807432</v>
      </c>
      <c r="P2235" s="4">
        <f>VLOOKUP(A2235,RESULTS!$A:$M,13,FALSE)</f>
        <v>2</v>
      </c>
      <c r="Q2235" s="4">
        <v>2</v>
      </c>
      <c r="R2235" s="4" t="str">
        <f>IF(VLOOKUP(C2235,rosie!B:J,8,FALSE)=0,"x_x_x_x",VLOOKUP(C2235,rosie!B:J,8,FALSE))</f>
        <v>11_6_6_2023</v>
      </c>
    </row>
    <row r="2236" spans="1:18" x14ac:dyDescent="0.2">
      <c r="A2236" t="s">
        <v>257</v>
      </c>
      <c r="C2236">
        <f t="shared" si="154"/>
        <v>738</v>
      </c>
      <c r="D2236" t="str">
        <f t="shared" si="155"/>
        <v>738 (0)</v>
      </c>
      <c r="E2236">
        <v>11.448</v>
      </c>
      <c r="F2236">
        <f t="shared" si="157"/>
        <v>11.45</v>
      </c>
      <c r="G2236">
        <f>IFERROR(VLOOKUP(F2236,'rt.comb'!$A:$B,2,FALSE),F2236)</f>
        <v>11.45</v>
      </c>
      <c r="H2236" t="str">
        <f>IFERROR(VLOOKUP(G2236,compounds!$A:$D,4,FALSE),"")</f>
        <v/>
      </c>
      <c r="I2236">
        <v>256975675</v>
      </c>
      <c r="J2236" s="4">
        <f t="shared" si="153"/>
        <v>68751857</v>
      </c>
      <c r="K2236" s="4">
        <f>VLOOKUP($C2236,rosie!$B$7:$D$380,2,FALSE)</f>
        <v>31.14</v>
      </c>
      <c r="L2236" s="4">
        <f>VLOOKUP(C2236,rosie!$B$7:$F$66,5,FALSE)</f>
        <v>5.45</v>
      </c>
      <c r="M2236" s="4">
        <f>VLOOKUP($C2236,rosie!$B$7:$D$380,3,FALSE)</f>
        <v>0</v>
      </c>
      <c r="N2236" s="4" t="str">
        <f>VLOOKUP($C2236,rosie!$B$7:$E$380,4,FALSE)</f>
        <v>f</v>
      </c>
      <c r="O2236" s="4">
        <f t="shared" si="156"/>
        <v>1.8004465513461947</v>
      </c>
      <c r="P2236" s="4">
        <f>VLOOKUP(A2236,RESULTS!$A:$M,13,FALSE)</f>
        <v>2</v>
      </c>
      <c r="Q2236" s="4">
        <v>2</v>
      </c>
      <c r="R2236" s="4" t="str">
        <f>IF(VLOOKUP(C2236,rosie!B:J,8,FALSE)=0,"x_x_x_x",VLOOKUP(C2236,rosie!B:J,8,FALSE))</f>
        <v>11_6_6_2023</v>
      </c>
    </row>
    <row r="2237" spans="1:18" x14ac:dyDescent="0.2">
      <c r="A2237" t="s">
        <v>257</v>
      </c>
      <c r="C2237">
        <f t="shared" si="154"/>
        <v>738</v>
      </c>
      <c r="D2237" t="str">
        <f t="shared" si="155"/>
        <v>738 (0)</v>
      </c>
      <c r="E2237">
        <v>11.772</v>
      </c>
      <c r="F2237">
        <f t="shared" si="157"/>
        <v>11.77</v>
      </c>
      <c r="G2237">
        <f>IFERROR(VLOOKUP(F2237,'rt.comb'!$A:$B,2,FALSE),F2237)</f>
        <v>11.76</v>
      </c>
      <c r="H2237" t="str">
        <f>IFERROR(VLOOKUP(G2237,compounds!$A:$D,4,FALSE),"")</f>
        <v>bocimene</v>
      </c>
      <c r="I2237">
        <v>1315126141</v>
      </c>
      <c r="J2237" s="4">
        <f t="shared" si="153"/>
        <v>68751857</v>
      </c>
      <c r="K2237" s="4">
        <f>VLOOKUP($C2237,rosie!$B$7:$D$380,2,FALSE)</f>
        <v>31.14</v>
      </c>
      <c r="L2237" s="4">
        <f>VLOOKUP(C2237,rosie!$B$7:$F$66,5,FALSE)</f>
        <v>5.45</v>
      </c>
      <c r="M2237" s="4">
        <f>VLOOKUP($C2237,rosie!$B$7:$D$380,3,FALSE)</f>
        <v>0</v>
      </c>
      <c r="N2237" s="4" t="str">
        <f>VLOOKUP($C2237,rosie!$B$7:$E$380,4,FALSE)</f>
        <v>f</v>
      </c>
      <c r="O2237" s="4">
        <f t="shared" si="156"/>
        <v>9.214157430070685</v>
      </c>
      <c r="P2237" s="4">
        <f>VLOOKUP(A2237,RESULTS!$A:$M,13,FALSE)</f>
        <v>2</v>
      </c>
      <c r="Q2237" s="4">
        <v>2</v>
      </c>
      <c r="R2237" s="4" t="str">
        <f>IF(VLOOKUP(C2237,rosie!B:J,8,FALSE)=0,"x_x_x_x",VLOOKUP(C2237,rosie!B:J,8,FALSE))</f>
        <v>11_6_6_2023</v>
      </c>
    </row>
    <row r="2238" spans="1:18" x14ac:dyDescent="0.2">
      <c r="A2238" t="s">
        <v>257</v>
      </c>
      <c r="C2238">
        <f t="shared" si="154"/>
        <v>738</v>
      </c>
      <c r="D2238" t="str">
        <f t="shared" si="155"/>
        <v>738 (0)</v>
      </c>
      <c r="E2238">
        <v>12.074</v>
      </c>
      <c r="F2238">
        <f t="shared" si="157"/>
        <v>12.07</v>
      </c>
      <c r="G2238">
        <f>IFERROR(VLOOKUP(F2238,'rt.comb'!$A:$B,2,FALSE),F2238)</f>
        <v>12.07</v>
      </c>
      <c r="H2238" t="str">
        <f>IFERROR(VLOOKUP(G2238,compounds!$A:$D,4,FALSE),"")</f>
        <v/>
      </c>
      <c r="I2238">
        <v>110602428</v>
      </c>
      <c r="J2238" s="4">
        <f t="shared" si="153"/>
        <v>68751857</v>
      </c>
      <c r="K2238" s="4">
        <f>VLOOKUP($C2238,rosie!$B$7:$D$380,2,FALSE)</f>
        <v>31.14</v>
      </c>
      <c r="L2238" s="4">
        <f>VLOOKUP(C2238,rosie!$B$7:$F$66,5,FALSE)</f>
        <v>5.45</v>
      </c>
      <c r="M2238" s="4">
        <f>VLOOKUP($C2238,rosie!$B$7:$D$380,3,FALSE)</f>
        <v>0</v>
      </c>
      <c r="N2238" s="4" t="str">
        <f>VLOOKUP($C2238,rosie!$B$7:$E$380,4,FALSE)</f>
        <v>f</v>
      </c>
      <c r="O2238" s="4">
        <f t="shared" si="156"/>
        <v>0.77491287867272185</v>
      </c>
      <c r="P2238" s="4">
        <f>VLOOKUP(A2238,RESULTS!$A:$M,13,FALSE)</f>
        <v>2</v>
      </c>
      <c r="Q2238" s="4">
        <v>2</v>
      </c>
      <c r="R2238" s="4" t="str">
        <f>IF(VLOOKUP(C2238,rosie!B:J,8,FALSE)=0,"x_x_x_x",VLOOKUP(C2238,rosie!B:J,8,FALSE))</f>
        <v>11_6_6_2023</v>
      </c>
    </row>
    <row r="2239" spans="1:18" x14ac:dyDescent="0.2">
      <c r="A2239" t="s">
        <v>257</v>
      </c>
      <c r="C2239">
        <f t="shared" si="154"/>
        <v>738</v>
      </c>
      <c r="D2239" t="str">
        <f t="shared" si="155"/>
        <v>738 (0)</v>
      </c>
      <c r="E2239">
        <v>12.305999999999999</v>
      </c>
      <c r="F2239">
        <f t="shared" si="157"/>
        <v>12.31</v>
      </c>
      <c r="G2239">
        <f>IFERROR(VLOOKUP(F2239,'rt.comb'!$A:$B,2,FALSE),F2239)</f>
        <v>12.31</v>
      </c>
      <c r="H2239" t="str">
        <f>IFERROR(VLOOKUP(G2239,compounds!$A:$D,4,FALSE),"")</f>
        <v/>
      </c>
      <c r="I2239">
        <v>55157867</v>
      </c>
      <c r="J2239" s="4">
        <f t="shared" si="153"/>
        <v>68751857</v>
      </c>
      <c r="K2239" s="4">
        <f>VLOOKUP($C2239,rosie!$B$7:$D$380,2,FALSE)</f>
        <v>31.14</v>
      </c>
      <c r="L2239" s="4">
        <f>VLOOKUP(C2239,rosie!$B$7:$F$66,5,FALSE)</f>
        <v>5.45</v>
      </c>
      <c r="M2239" s="4">
        <f>VLOOKUP($C2239,rosie!$B$7:$D$380,3,FALSE)</f>
        <v>0</v>
      </c>
      <c r="N2239" s="4" t="str">
        <f>VLOOKUP($C2239,rosie!$B$7:$E$380,4,FALSE)</f>
        <v>f</v>
      </c>
      <c r="O2239" s="4">
        <f t="shared" si="156"/>
        <v>0.38645210843307282</v>
      </c>
      <c r="P2239" s="4">
        <f>VLOOKUP(A2239,RESULTS!$A:$M,13,FALSE)</f>
        <v>2</v>
      </c>
      <c r="Q2239" s="4">
        <v>2</v>
      </c>
      <c r="R2239" s="4" t="str">
        <f>IF(VLOOKUP(C2239,rosie!B:J,8,FALSE)=0,"x_x_x_x",VLOOKUP(C2239,rosie!B:J,8,FALSE))</f>
        <v>11_6_6_2023</v>
      </c>
    </row>
    <row r="2240" spans="1:18" x14ac:dyDescent="0.2">
      <c r="A2240" t="s">
        <v>257</v>
      </c>
      <c r="C2240">
        <f t="shared" si="154"/>
        <v>738</v>
      </c>
      <c r="D2240" t="str">
        <f t="shared" si="155"/>
        <v>738 (0)</v>
      </c>
      <c r="E2240">
        <v>12.753</v>
      </c>
      <c r="F2240">
        <f t="shared" si="157"/>
        <v>12.75</v>
      </c>
      <c r="G2240">
        <f>IFERROR(VLOOKUP(F2240,'rt.comb'!$A:$B,2,FALSE),F2240)</f>
        <v>12.75</v>
      </c>
      <c r="H2240" t="str">
        <f>IFERROR(VLOOKUP(G2240,compounds!$A:$D,4,FALSE),"")</f>
        <v/>
      </c>
      <c r="I2240">
        <v>32882786</v>
      </c>
      <c r="J2240" s="4">
        <f t="shared" si="153"/>
        <v>68751857</v>
      </c>
      <c r="K2240" s="4">
        <f>VLOOKUP($C2240,rosie!$B$7:$D$380,2,FALSE)</f>
        <v>31.14</v>
      </c>
      <c r="L2240" s="4">
        <f>VLOOKUP(C2240,rosie!$B$7:$F$66,5,FALSE)</f>
        <v>5.45</v>
      </c>
      <c r="M2240" s="4">
        <f>VLOOKUP($C2240,rosie!$B$7:$D$380,3,FALSE)</f>
        <v>0</v>
      </c>
      <c r="N2240" s="4" t="str">
        <f>VLOOKUP($C2240,rosie!$B$7:$E$380,4,FALSE)</f>
        <v>f</v>
      </c>
      <c r="O2240" s="4">
        <f t="shared" si="156"/>
        <v>0.23038639222313523</v>
      </c>
      <c r="P2240" s="4">
        <f>VLOOKUP(A2240,RESULTS!$A:$M,13,FALSE)</f>
        <v>2</v>
      </c>
      <c r="Q2240" s="4">
        <v>2</v>
      </c>
      <c r="R2240" s="4" t="str">
        <f>IF(VLOOKUP(C2240,rosie!B:J,8,FALSE)=0,"x_x_x_x",VLOOKUP(C2240,rosie!B:J,8,FALSE))</f>
        <v>11_6_6_2023</v>
      </c>
    </row>
    <row r="2241" spans="1:18" x14ac:dyDescent="0.2">
      <c r="A2241" t="s">
        <v>257</v>
      </c>
      <c r="C2241">
        <f t="shared" si="154"/>
        <v>738</v>
      </c>
      <c r="D2241" t="str">
        <f t="shared" si="155"/>
        <v>738 (0)</v>
      </c>
      <c r="E2241">
        <v>12.999000000000001</v>
      </c>
      <c r="F2241">
        <f t="shared" si="157"/>
        <v>13</v>
      </c>
      <c r="G2241">
        <f>IFERROR(VLOOKUP(F2241,'rt.comb'!$A:$B,2,FALSE),F2241)</f>
        <v>13</v>
      </c>
      <c r="H2241" t="str">
        <f>IFERROR(VLOOKUP(G2241,compounds!$A:$D,4,FALSE),"")</f>
        <v/>
      </c>
      <c r="I2241">
        <v>289940614</v>
      </c>
      <c r="J2241" s="4">
        <f t="shared" si="153"/>
        <v>68751857</v>
      </c>
      <c r="K2241" s="4">
        <f>VLOOKUP($C2241,rosie!$B$7:$D$380,2,FALSE)</f>
        <v>31.14</v>
      </c>
      <c r="L2241" s="4">
        <f>VLOOKUP(C2241,rosie!$B$7:$F$66,5,FALSE)</f>
        <v>5.45</v>
      </c>
      <c r="M2241" s="4">
        <f>VLOOKUP($C2241,rosie!$B$7:$D$380,3,FALSE)</f>
        <v>0</v>
      </c>
      <c r="N2241" s="4" t="str">
        <f>VLOOKUP($C2241,rosie!$B$7:$E$380,4,FALSE)</f>
        <v>f</v>
      </c>
      <c r="O2241" s="4">
        <f t="shared" si="156"/>
        <v>2.0314085314553534</v>
      </c>
      <c r="P2241" s="4">
        <f>VLOOKUP(A2241,RESULTS!$A:$M,13,FALSE)</f>
        <v>2</v>
      </c>
      <c r="Q2241" s="4">
        <v>2</v>
      </c>
      <c r="R2241" s="4" t="str">
        <f>IF(VLOOKUP(C2241,rosie!B:J,8,FALSE)=0,"x_x_x_x",VLOOKUP(C2241,rosie!B:J,8,FALSE))</f>
        <v>11_6_6_2023</v>
      </c>
    </row>
    <row r="2242" spans="1:18" x14ac:dyDescent="0.2">
      <c r="A2242" t="s">
        <v>257</v>
      </c>
      <c r="C2242">
        <f t="shared" si="154"/>
        <v>738</v>
      </c>
      <c r="D2242" t="str">
        <f t="shared" si="155"/>
        <v>738 (0)</v>
      </c>
      <c r="E2242">
        <v>13.179</v>
      </c>
      <c r="F2242">
        <f t="shared" si="157"/>
        <v>13.18</v>
      </c>
      <c r="G2242">
        <f>IFERROR(VLOOKUP(F2242,'rt.comb'!$A:$B,2,FALSE),F2242)</f>
        <v>13.18</v>
      </c>
      <c r="H2242" t="str">
        <f>IFERROR(VLOOKUP(G2242,compounds!$A:$D,4,FALSE),"")</f>
        <v/>
      </c>
      <c r="I2242">
        <v>29502081</v>
      </c>
      <c r="J2242" s="4">
        <f t="shared" ref="J2242:J2305" si="158">SUMIFS($I:$I,$A:$A,A2242,G:G,19.5)</f>
        <v>68751857</v>
      </c>
      <c r="K2242" s="4">
        <f>VLOOKUP($C2242,rosie!$B$7:$D$380,2,FALSE)</f>
        <v>31.14</v>
      </c>
      <c r="L2242" s="4">
        <f>VLOOKUP(C2242,rosie!$B$7:$F$66,5,FALSE)</f>
        <v>5.45</v>
      </c>
      <c r="M2242" s="4">
        <f>VLOOKUP($C2242,rosie!$B$7:$D$380,3,FALSE)</f>
        <v>0</v>
      </c>
      <c r="N2242" s="4" t="str">
        <f>VLOOKUP($C2242,rosie!$B$7:$E$380,4,FALSE)</f>
        <v>f</v>
      </c>
      <c r="O2242" s="4">
        <f t="shared" si="156"/>
        <v>0.2067001866771479</v>
      </c>
      <c r="P2242" s="4">
        <f>VLOOKUP(A2242,RESULTS!$A:$M,13,FALSE)</f>
        <v>2</v>
      </c>
      <c r="Q2242" s="4">
        <v>2</v>
      </c>
      <c r="R2242" s="4" t="str">
        <f>IF(VLOOKUP(C2242,rosie!B:J,8,FALSE)=0,"x_x_x_x",VLOOKUP(C2242,rosie!B:J,8,FALSE))</f>
        <v>11_6_6_2023</v>
      </c>
    </row>
    <row r="2243" spans="1:18" x14ac:dyDescent="0.2">
      <c r="A2243" t="s">
        <v>257</v>
      </c>
      <c r="C2243">
        <f t="shared" ref="C2243:C2306" si="159">VALUE(IF(B2243="",LEFT(A2243,FIND("-",A2243)-1),B2243))</f>
        <v>738</v>
      </c>
      <c r="D2243" t="str">
        <f t="shared" ref="D2243:D2306" si="160">C2243&amp;" ("&amp;M2243&amp;")"</f>
        <v>738 (0)</v>
      </c>
      <c r="E2243">
        <v>13.297000000000001</v>
      </c>
      <c r="F2243">
        <f t="shared" si="157"/>
        <v>13.3</v>
      </c>
      <c r="G2243">
        <f>IFERROR(VLOOKUP(F2243,'rt.comb'!$A:$B,2,FALSE),F2243)</f>
        <v>13.3</v>
      </c>
      <c r="H2243" t="str">
        <f>IFERROR(VLOOKUP(G2243,compounds!$A:$D,4,FALSE),"")</f>
        <v/>
      </c>
      <c r="I2243">
        <v>100520724</v>
      </c>
      <c r="J2243" s="4">
        <f t="shared" si="158"/>
        <v>68751857</v>
      </c>
      <c r="K2243" s="4">
        <f>VLOOKUP($C2243,rosie!$B$7:$D$380,2,FALSE)</f>
        <v>31.14</v>
      </c>
      <c r="L2243" s="4">
        <f>VLOOKUP(C2243,rosie!$B$7:$F$66,5,FALSE)</f>
        <v>5.45</v>
      </c>
      <c r="M2243" s="4">
        <f>VLOOKUP($C2243,rosie!$B$7:$D$380,3,FALSE)</f>
        <v>0</v>
      </c>
      <c r="N2243" s="4" t="str">
        <f>VLOOKUP($C2243,rosie!$B$7:$E$380,4,FALSE)</f>
        <v>f</v>
      </c>
      <c r="O2243" s="4">
        <f t="shared" ref="O2243:O2306" si="161">IFERROR((30/J2243*I2243)/K2243/Q2243,0)</f>
        <v>0.70427751912558523</v>
      </c>
      <c r="P2243" s="4">
        <f>VLOOKUP(A2243,RESULTS!$A:$M,13,FALSE)</f>
        <v>2</v>
      </c>
      <c r="Q2243" s="4">
        <v>2</v>
      </c>
      <c r="R2243" s="4" t="str">
        <f>IF(VLOOKUP(C2243,rosie!B:J,8,FALSE)=0,"x_x_x_x",VLOOKUP(C2243,rosie!B:J,8,FALSE))</f>
        <v>11_6_6_2023</v>
      </c>
    </row>
    <row r="2244" spans="1:18" x14ac:dyDescent="0.2">
      <c r="A2244" t="s">
        <v>257</v>
      </c>
      <c r="C2244">
        <f t="shared" si="159"/>
        <v>738</v>
      </c>
      <c r="D2244" t="str">
        <f t="shared" si="160"/>
        <v>738 (0)</v>
      </c>
      <c r="E2244">
        <v>13.444000000000001</v>
      </c>
      <c r="F2244">
        <f t="shared" si="157"/>
        <v>13.44</v>
      </c>
      <c r="G2244">
        <f>IFERROR(VLOOKUP(F2244,'rt.comb'!$A:$B,2,FALSE),F2244)</f>
        <v>13.44</v>
      </c>
      <c r="H2244" t="str">
        <f>IFERROR(VLOOKUP(G2244,compounds!$A:$D,4,FALSE),"")</f>
        <v/>
      </c>
      <c r="I2244">
        <v>73676678</v>
      </c>
      <c r="J2244" s="4">
        <f t="shared" si="158"/>
        <v>68751857</v>
      </c>
      <c r="K2244" s="4">
        <f>VLOOKUP($C2244,rosie!$B$7:$D$380,2,FALSE)</f>
        <v>31.14</v>
      </c>
      <c r="L2244" s="4">
        <f>VLOOKUP(C2244,rosie!$B$7:$F$66,5,FALSE)</f>
        <v>5.45</v>
      </c>
      <c r="M2244" s="4">
        <f>VLOOKUP($C2244,rosie!$B$7:$D$380,3,FALSE)</f>
        <v>0</v>
      </c>
      <c r="N2244" s="4" t="str">
        <f>VLOOKUP($C2244,rosie!$B$7:$E$380,4,FALSE)</f>
        <v>f</v>
      </c>
      <c r="O2244" s="4">
        <f t="shared" si="161"/>
        <v>0.51620030113645599</v>
      </c>
      <c r="P2244" s="4">
        <f>VLOOKUP(A2244,RESULTS!$A:$M,13,FALSE)</f>
        <v>2</v>
      </c>
      <c r="Q2244" s="4">
        <v>2</v>
      </c>
      <c r="R2244" s="4" t="str">
        <f>IF(VLOOKUP(C2244,rosie!B:J,8,FALSE)=0,"x_x_x_x",VLOOKUP(C2244,rosie!B:J,8,FALSE))</f>
        <v>11_6_6_2023</v>
      </c>
    </row>
    <row r="2245" spans="1:18" x14ac:dyDescent="0.2">
      <c r="A2245" t="s">
        <v>257</v>
      </c>
      <c r="C2245">
        <f t="shared" si="159"/>
        <v>738</v>
      </c>
      <c r="D2245" t="str">
        <f t="shared" si="160"/>
        <v>738 (0)</v>
      </c>
      <c r="E2245">
        <v>13.516999999999999</v>
      </c>
      <c r="F2245">
        <f t="shared" si="157"/>
        <v>13.52</v>
      </c>
      <c r="G2245">
        <f>IFERROR(VLOOKUP(F2245,'rt.comb'!$A:$B,2,FALSE),F2245)</f>
        <v>13.51</v>
      </c>
      <c r="H2245" t="str">
        <f>IFERROR(VLOOKUP(G2245,compounds!$A:$D,4,FALSE),"")</f>
        <v>nonanal</v>
      </c>
      <c r="I2245">
        <v>163336119</v>
      </c>
      <c r="J2245" s="4">
        <f t="shared" si="158"/>
        <v>68751857</v>
      </c>
      <c r="K2245" s="4">
        <f>VLOOKUP($C2245,rosie!$B$7:$D$380,2,FALSE)</f>
        <v>31.14</v>
      </c>
      <c r="L2245" s="4">
        <f>VLOOKUP(C2245,rosie!$B$7:$F$66,5,FALSE)</f>
        <v>5.45</v>
      </c>
      <c r="M2245" s="4">
        <f>VLOOKUP($C2245,rosie!$B$7:$D$380,3,FALSE)</f>
        <v>0</v>
      </c>
      <c r="N2245" s="4" t="str">
        <f>VLOOKUP($C2245,rosie!$B$7:$E$380,4,FALSE)</f>
        <v>f</v>
      </c>
      <c r="O2245" s="4">
        <f t="shared" si="161"/>
        <v>1.1443805027998144</v>
      </c>
      <c r="P2245" s="4">
        <f>VLOOKUP(A2245,RESULTS!$A:$M,13,FALSE)</f>
        <v>2</v>
      </c>
      <c r="Q2245" s="4">
        <v>2</v>
      </c>
      <c r="R2245" s="4" t="str">
        <f>IF(VLOOKUP(C2245,rosie!B:J,8,FALSE)=0,"x_x_x_x",VLOOKUP(C2245,rosie!B:J,8,FALSE))</f>
        <v>11_6_6_2023</v>
      </c>
    </row>
    <row r="2246" spans="1:18" x14ac:dyDescent="0.2">
      <c r="A2246" t="s">
        <v>257</v>
      </c>
      <c r="C2246">
        <f t="shared" si="159"/>
        <v>738</v>
      </c>
      <c r="D2246" t="str">
        <f t="shared" si="160"/>
        <v>738 (0)</v>
      </c>
      <c r="E2246">
        <v>13.776999999999999</v>
      </c>
      <c r="F2246">
        <f t="shared" si="157"/>
        <v>13.78</v>
      </c>
      <c r="G2246">
        <f>IFERROR(VLOOKUP(F2246,'rt.comb'!$A:$B,2,FALSE),F2246)</f>
        <v>13.78</v>
      </c>
      <c r="H2246" t="str">
        <f>IFERROR(VLOOKUP(G2246,compounds!$A:$D,4,FALSE),"")</f>
        <v/>
      </c>
      <c r="I2246">
        <v>83530666</v>
      </c>
      <c r="J2246" s="4">
        <f t="shared" si="158"/>
        <v>68751857</v>
      </c>
      <c r="K2246" s="4">
        <f>VLOOKUP($C2246,rosie!$B$7:$D$380,2,FALSE)</f>
        <v>31.14</v>
      </c>
      <c r="L2246" s="4">
        <f>VLOOKUP(C2246,rosie!$B$7:$F$66,5,FALSE)</f>
        <v>5.45</v>
      </c>
      <c r="M2246" s="4">
        <f>VLOOKUP($C2246,rosie!$B$7:$D$380,3,FALSE)</f>
        <v>0</v>
      </c>
      <c r="N2246" s="4" t="str">
        <f>VLOOKUP($C2246,rosie!$B$7:$E$380,4,FALSE)</f>
        <v>f</v>
      </c>
      <c r="O2246" s="4">
        <f t="shared" si="161"/>
        <v>0.58524021595176601</v>
      </c>
      <c r="P2246" s="4">
        <f>VLOOKUP(A2246,RESULTS!$A:$M,13,FALSE)</f>
        <v>2</v>
      </c>
      <c r="Q2246" s="4">
        <v>2</v>
      </c>
      <c r="R2246" s="4" t="str">
        <f>IF(VLOOKUP(C2246,rosie!B:J,8,FALSE)=0,"x_x_x_x",VLOOKUP(C2246,rosie!B:J,8,FALSE))</f>
        <v>11_6_6_2023</v>
      </c>
    </row>
    <row r="2247" spans="1:18" x14ac:dyDescent="0.2">
      <c r="A2247" t="s">
        <v>257</v>
      </c>
      <c r="C2247">
        <f t="shared" si="159"/>
        <v>738</v>
      </c>
      <c r="D2247" t="str">
        <f t="shared" si="160"/>
        <v>738 (0)</v>
      </c>
      <c r="E2247">
        <v>13.894</v>
      </c>
      <c r="F2247">
        <f t="shared" si="157"/>
        <v>13.89</v>
      </c>
      <c r="G2247">
        <f>IFERROR(VLOOKUP(F2247,'rt.comb'!$A:$B,2,FALSE),F2247)</f>
        <v>13.89</v>
      </c>
      <c r="H2247" t="str">
        <f>IFERROR(VLOOKUP(G2247,compounds!$A:$D,4,FALSE),"")</f>
        <v>edimethylnonatriene</v>
      </c>
      <c r="I2247">
        <v>234883541</v>
      </c>
      <c r="J2247" s="4">
        <f t="shared" si="158"/>
        <v>68751857</v>
      </c>
      <c r="K2247" s="4">
        <f>VLOOKUP($C2247,rosie!$B$7:$D$380,2,FALSE)</f>
        <v>31.14</v>
      </c>
      <c r="L2247" s="4">
        <f>VLOOKUP(C2247,rosie!$B$7:$F$66,5,FALSE)</f>
        <v>5.45</v>
      </c>
      <c r="M2247" s="4">
        <f>VLOOKUP($C2247,rosie!$B$7:$D$380,3,FALSE)</f>
        <v>0</v>
      </c>
      <c r="N2247" s="4" t="str">
        <f>VLOOKUP($C2247,rosie!$B$7:$E$380,4,FALSE)</f>
        <v>f</v>
      </c>
      <c r="O2247" s="4">
        <f t="shared" si="161"/>
        <v>1.6456626151927902</v>
      </c>
      <c r="P2247" s="4">
        <f>VLOOKUP(A2247,RESULTS!$A:$M,13,FALSE)</f>
        <v>2</v>
      </c>
      <c r="Q2247" s="4">
        <v>2</v>
      </c>
      <c r="R2247" s="4" t="str">
        <f>IF(VLOOKUP(C2247,rosie!B:J,8,FALSE)=0,"x_x_x_x",VLOOKUP(C2247,rosie!B:J,8,FALSE))</f>
        <v>11_6_6_2023</v>
      </c>
    </row>
    <row r="2248" spans="1:18" x14ac:dyDescent="0.2">
      <c r="A2248" t="s">
        <v>257</v>
      </c>
      <c r="C2248">
        <f t="shared" si="159"/>
        <v>738</v>
      </c>
      <c r="D2248" t="str">
        <f t="shared" si="160"/>
        <v>738 (0)</v>
      </c>
      <c r="E2248">
        <v>13.99</v>
      </c>
      <c r="F2248">
        <f t="shared" si="157"/>
        <v>13.99</v>
      </c>
      <c r="G2248">
        <f>IFERROR(VLOOKUP(F2248,'rt.comb'!$A:$B,2,FALSE),F2248)</f>
        <v>13.99</v>
      </c>
      <c r="H2248" t="str">
        <f>IFERROR(VLOOKUP(G2248,compounds!$A:$D,4,FALSE),"")</f>
        <v/>
      </c>
      <c r="I2248">
        <v>228106873</v>
      </c>
      <c r="J2248" s="4">
        <f t="shared" si="158"/>
        <v>68751857</v>
      </c>
      <c r="K2248" s="4">
        <f>VLOOKUP($C2248,rosie!$B$7:$D$380,2,FALSE)</f>
        <v>31.14</v>
      </c>
      <c r="L2248" s="4">
        <f>VLOOKUP(C2248,rosie!$B$7:$F$66,5,FALSE)</f>
        <v>5.45</v>
      </c>
      <c r="M2248" s="4">
        <f>VLOOKUP($C2248,rosie!$B$7:$D$380,3,FALSE)</f>
        <v>0</v>
      </c>
      <c r="N2248" s="4" t="str">
        <f>VLOOKUP($C2248,rosie!$B$7:$E$380,4,FALSE)</f>
        <v>f</v>
      </c>
      <c r="O2248" s="4">
        <f t="shared" si="161"/>
        <v>1.598183302101315</v>
      </c>
      <c r="P2248" s="4">
        <f>VLOOKUP(A2248,RESULTS!$A:$M,13,FALSE)</f>
        <v>2</v>
      </c>
      <c r="Q2248" s="4">
        <v>2</v>
      </c>
      <c r="R2248" s="4" t="str">
        <f>IF(VLOOKUP(C2248,rosie!B:J,8,FALSE)=0,"x_x_x_x",VLOOKUP(C2248,rosie!B:J,8,FALSE))</f>
        <v>11_6_6_2023</v>
      </c>
    </row>
    <row r="2249" spans="1:18" x14ac:dyDescent="0.2">
      <c r="A2249" t="s">
        <v>257</v>
      </c>
      <c r="C2249">
        <f t="shared" si="159"/>
        <v>738</v>
      </c>
      <c r="D2249" t="str">
        <f t="shared" si="160"/>
        <v>738 (0)</v>
      </c>
      <c r="E2249">
        <v>14.173999999999999</v>
      </c>
      <c r="F2249">
        <f t="shared" si="157"/>
        <v>14.17</v>
      </c>
      <c r="G2249">
        <f>IFERROR(VLOOKUP(F2249,'rt.comb'!$A:$B,2,FALSE),F2249)</f>
        <v>14.17</v>
      </c>
      <c r="H2249" t="str">
        <f>IFERROR(VLOOKUP(G2249,compounds!$A:$D,4,FALSE),"")</f>
        <v/>
      </c>
      <c r="I2249">
        <v>129060881</v>
      </c>
      <c r="J2249" s="4">
        <f t="shared" si="158"/>
        <v>68751857</v>
      </c>
      <c r="K2249" s="4">
        <f>VLOOKUP($C2249,rosie!$B$7:$D$380,2,FALSE)</f>
        <v>31.14</v>
      </c>
      <c r="L2249" s="4">
        <f>VLOOKUP(C2249,rosie!$B$7:$F$66,5,FALSE)</f>
        <v>5.45</v>
      </c>
      <c r="M2249" s="4">
        <f>VLOOKUP($C2249,rosie!$B$7:$D$380,3,FALSE)</f>
        <v>0</v>
      </c>
      <c r="N2249" s="4" t="str">
        <f>VLOOKUP($C2249,rosie!$B$7:$E$380,4,FALSE)</f>
        <v>f</v>
      </c>
      <c r="O2249" s="4">
        <f t="shared" si="161"/>
        <v>0.90423818561874236</v>
      </c>
      <c r="P2249" s="4">
        <f>VLOOKUP(A2249,RESULTS!$A:$M,13,FALSE)</f>
        <v>2</v>
      </c>
      <c r="Q2249" s="4">
        <v>2</v>
      </c>
      <c r="R2249" s="4" t="str">
        <f>IF(VLOOKUP(C2249,rosie!B:J,8,FALSE)=0,"x_x_x_x",VLOOKUP(C2249,rosie!B:J,8,FALSE))</f>
        <v>11_6_6_2023</v>
      </c>
    </row>
    <row r="2250" spans="1:18" x14ac:dyDescent="0.2">
      <c r="A2250" t="s">
        <v>257</v>
      </c>
      <c r="C2250">
        <f t="shared" si="159"/>
        <v>738</v>
      </c>
      <c r="D2250" t="str">
        <f t="shared" si="160"/>
        <v>738 (0)</v>
      </c>
      <c r="E2250">
        <v>14.292</v>
      </c>
      <c r="F2250">
        <f t="shared" si="157"/>
        <v>14.29</v>
      </c>
      <c r="G2250">
        <f>IFERROR(VLOOKUP(F2250,'rt.comb'!$A:$B,2,FALSE),F2250)</f>
        <v>14.29</v>
      </c>
      <c r="H2250" t="str">
        <f>IFERROR(VLOOKUP(G2250,compounds!$A:$D,4,FALSE),"")</f>
        <v/>
      </c>
      <c r="I2250">
        <v>77666185</v>
      </c>
      <c r="J2250" s="4">
        <f t="shared" si="158"/>
        <v>68751857</v>
      </c>
      <c r="K2250" s="4">
        <f>VLOOKUP($C2250,rosie!$B$7:$D$380,2,FALSE)</f>
        <v>31.14</v>
      </c>
      <c r="L2250" s="4">
        <f>VLOOKUP(C2250,rosie!$B$7:$F$66,5,FALSE)</f>
        <v>5.45</v>
      </c>
      <c r="M2250" s="4">
        <f>VLOOKUP($C2250,rosie!$B$7:$D$380,3,FALSE)</f>
        <v>0</v>
      </c>
      <c r="N2250" s="4" t="str">
        <f>VLOOKUP($C2250,rosie!$B$7:$E$380,4,FALSE)</f>
        <v>f</v>
      </c>
      <c r="O2250" s="4">
        <f t="shared" si="161"/>
        <v>0.5441519511115811</v>
      </c>
      <c r="P2250" s="4">
        <f>VLOOKUP(A2250,RESULTS!$A:$M,13,FALSE)</f>
        <v>2</v>
      </c>
      <c r="Q2250" s="4">
        <v>2</v>
      </c>
      <c r="R2250" s="4" t="str">
        <f>IF(VLOOKUP(C2250,rosie!B:J,8,FALSE)=0,"x_x_x_x",VLOOKUP(C2250,rosie!B:J,8,FALSE))</f>
        <v>11_6_6_2023</v>
      </c>
    </row>
    <row r="2251" spans="1:18" x14ac:dyDescent="0.2">
      <c r="A2251" t="s">
        <v>257</v>
      </c>
      <c r="C2251">
        <f t="shared" si="159"/>
        <v>738</v>
      </c>
      <c r="D2251" t="str">
        <f t="shared" si="160"/>
        <v>738 (0)</v>
      </c>
      <c r="E2251">
        <v>14.387</v>
      </c>
      <c r="F2251">
        <f t="shared" si="157"/>
        <v>14.39</v>
      </c>
      <c r="G2251">
        <f>IFERROR(VLOOKUP(F2251,'rt.comb'!$A:$B,2,FALSE),F2251)</f>
        <v>14.39</v>
      </c>
      <c r="H2251" t="str">
        <f>IFERROR(VLOOKUP(G2251,compounds!$A:$D,4,FALSE),"")</f>
        <v/>
      </c>
      <c r="I2251">
        <v>248913454</v>
      </c>
      <c r="J2251" s="4">
        <f t="shared" si="158"/>
        <v>68751857</v>
      </c>
      <c r="K2251" s="4">
        <f>VLOOKUP($C2251,rosie!$B$7:$D$380,2,FALSE)</f>
        <v>31.14</v>
      </c>
      <c r="L2251" s="4">
        <f>VLOOKUP(C2251,rosie!$B$7:$F$66,5,FALSE)</f>
        <v>5.45</v>
      </c>
      <c r="M2251" s="4">
        <f>VLOOKUP($C2251,rosie!$B$7:$D$380,3,FALSE)</f>
        <v>0</v>
      </c>
      <c r="N2251" s="4" t="str">
        <f>VLOOKUP($C2251,rosie!$B$7:$E$380,4,FALSE)</f>
        <v>f</v>
      </c>
      <c r="O2251" s="4">
        <f t="shared" si="161"/>
        <v>1.7439602788784179</v>
      </c>
      <c r="P2251" s="4">
        <f>VLOOKUP(A2251,RESULTS!$A:$M,13,FALSE)</f>
        <v>2</v>
      </c>
      <c r="Q2251" s="4">
        <v>2</v>
      </c>
      <c r="R2251" s="4" t="str">
        <f>IF(VLOOKUP(C2251,rosie!B:J,8,FALSE)=0,"x_x_x_x",VLOOKUP(C2251,rosie!B:J,8,FALSE))</f>
        <v>11_6_6_2023</v>
      </c>
    </row>
    <row r="2252" spans="1:18" x14ac:dyDescent="0.2">
      <c r="A2252" t="s">
        <v>257</v>
      </c>
      <c r="C2252">
        <f t="shared" si="159"/>
        <v>738</v>
      </c>
      <c r="D2252" t="str">
        <f t="shared" si="160"/>
        <v>738 (0)</v>
      </c>
      <c r="E2252">
        <v>14.531000000000001</v>
      </c>
      <c r="F2252">
        <f t="shared" si="157"/>
        <v>14.53</v>
      </c>
      <c r="G2252">
        <f>IFERROR(VLOOKUP(F2252,'rt.comb'!$A:$B,2,FALSE),F2252)</f>
        <v>14.53</v>
      </c>
      <c r="H2252" t="str">
        <f>IFERROR(VLOOKUP(G2252,compounds!$A:$D,4,FALSE),"")</f>
        <v/>
      </c>
      <c r="I2252">
        <v>79340423</v>
      </c>
      <c r="J2252" s="4">
        <f t="shared" si="158"/>
        <v>68751857</v>
      </c>
      <c r="K2252" s="4">
        <f>VLOOKUP($C2252,rosie!$B$7:$D$380,2,FALSE)</f>
        <v>31.14</v>
      </c>
      <c r="L2252" s="4">
        <f>VLOOKUP(C2252,rosie!$B$7:$F$66,5,FALSE)</f>
        <v>5.45</v>
      </c>
      <c r="M2252" s="4">
        <f>VLOOKUP($C2252,rosie!$B$7:$D$380,3,FALSE)</f>
        <v>0</v>
      </c>
      <c r="N2252" s="4" t="str">
        <f>VLOOKUP($C2252,rosie!$B$7:$E$380,4,FALSE)</f>
        <v>f</v>
      </c>
      <c r="O2252" s="4">
        <f t="shared" si="161"/>
        <v>0.55588215099619176</v>
      </c>
      <c r="P2252" s="4">
        <f>VLOOKUP(A2252,RESULTS!$A:$M,13,FALSE)</f>
        <v>2</v>
      </c>
      <c r="Q2252" s="4">
        <v>2</v>
      </c>
      <c r="R2252" s="4" t="str">
        <f>IF(VLOOKUP(C2252,rosie!B:J,8,FALSE)=0,"x_x_x_x",VLOOKUP(C2252,rosie!B:J,8,FALSE))</f>
        <v>11_6_6_2023</v>
      </c>
    </row>
    <row r="2253" spans="1:18" x14ac:dyDescent="0.2">
      <c r="A2253" t="s">
        <v>257</v>
      </c>
      <c r="C2253">
        <f t="shared" si="159"/>
        <v>738</v>
      </c>
      <c r="D2253" t="str">
        <f t="shared" si="160"/>
        <v>738 (0)</v>
      </c>
      <c r="E2253">
        <v>14.634</v>
      </c>
      <c r="F2253">
        <f t="shared" si="157"/>
        <v>14.63</v>
      </c>
      <c r="G2253">
        <f>IFERROR(VLOOKUP(F2253,'rt.comb'!$A:$B,2,FALSE),F2253)</f>
        <v>14.63</v>
      </c>
      <c r="H2253" t="str">
        <f>IFERROR(VLOOKUP(G2253,compounds!$A:$D,4,FALSE),"")</f>
        <v/>
      </c>
      <c r="I2253">
        <v>123036817</v>
      </c>
      <c r="J2253" s="4">
        <f t="shared" si="158"/>
        <v>68751857</v>
      </c>
      <c r="K2253" s="4">
        <f>VLOOKUP($C2253,rosie!$B$7:$D$380,2,FALSE)</f>
        <v>31.14</v>
      </c>
      <c r="L2253" s="4">
        <f>VLOOKUP(C2253,rosie!$B$7:$F$66,5,FALSE)</f>
        <v>5.45</v>
      </c>
      <c r="M2253" s="4">
        <f>VLOOKUP($C2253,rosie!$B$7:$D$380,3,FALSE)</f>
        <v>0</v>
      </c>
      <c r="N2253" s="4" t="str">
        <f>VLOOKUP($C2253,rosie!$B$7:$E$380,4,FALSE)</f>
        <v>f</v>
      </c>
      <c r="O2253" s="4">
        <f t="shared" si="161"/>
        <v>0.86203183572243891</v>
      </c>
      <c r="P2253" s="4">
        <f>VLOOKUP(A2253,RESULTS!$A:$M,13,FALSE)</f>
        <v>2</v>
      </c>
      <c r="Q2253" s="4">
        <v>2</v>
      </c>
      <c r="R2253" s="4" t="str">
        <f>IF(VLOOKUP(C2253,rosie!B:J,8,FALSE)=0,"x_x_x_x",VLOOKUP(C2253,rosie!B:J,8,FALSE))</f>
        <v>11_6_6_2023</v>
      </c>
    </row>
    <row r="2254" spans="1:18" x14ac:dyDescent="0.2">
      <c r="A2254" t="s">
        <v>257</v>
      </c>
      <c r="C2254">
        <f t="shared" si="159"/>
        <v>738</v>
      </c>
      <c r="D2254" t="str">
        <f t="shared" si="160"/>
        <v>738 (0)</v>
      </c>
      <c r="E2254">
        <v>14.863</v>
      </c>
      <c r="F2254">
        <f t="shared" si="157"/>
        <v>14.86</v>
      </c>
      <c r="G2254">
        <f>IFERROR(VLOOKUP(F2254,'rt.comb'!$A:$B,2,FALSE),F2254)</f>
        <v>14.86</v>
      </c>
      <c r="H2254" t="str">
        <f>IFERROR(VLOOKUP(G2254,compounds!$A:$D,4,FALSE),"")</f>
        <v/>
      </c>
      <c r="I2254">
        <v>20891463</v>
      </c>
      <c r="J2254" s="4">
        <f t="shared" si="158"/>
        <v>68751857</v>
      </c>
      <c r="K2254" s="4">
        <f>VLOOKUP($C2254,rosie!$B$7:$D$380,2,FALSE)</f>
        <v>31.14</v>
      </c>
      <c r="L2254" s="4">
        <f>VLOOKUP(C2254,rosie!$B$7:$F$66,5,FALSE)</f>
        <v>5.45</v>
      </c>
      <c r="M2254" s="4">
        <f>VLOOKUP($C2254,rosie!$B$7:$D$380,3,FALSE)</f>
        <v>0</v>
      </c>
      <c r="N2254" s="4" t="str">
        <f>VLOOKUP($C2254,rosie!$B$7:$E$380,4,FALSE)</f>
        <v>f</v>
      </c>
      <c r="O2254" s="4">
        <f t="shared" si="161"/>
        <v>0.14637168483330815</v>
      </c>
      <c r="P2254" s="4">
        <f>VLOOKUP(A2254,RESULTS!$A:$M,13,FALSE)</f>
        <v>2</v>
      </c>
      <c r="Q2254" s="4">
        <v>2</v>
      </c>
      <c r="R2254" s="4" t="str">
        <f>IF(VLOOKUP(C2254,rosie!B:J,8,FALSE)=0,"x_x_x_x",VLOOKUP(C2254,rosie!B:J,8,FALSE))</f>
        <v>11_6_6_2023</v>
      </c>
    </row>
    <row r="2255" spans="1:18" x14ac:dyDescent="0.2">
      <c r="A2255" t="s">
        <v>257</v>
      </c>
      <c r="C2255">
        <f t="shared" si="159"/>
        <v>738</v>
      </c>
      <c r="D2255" t="str">
        <f t="shared" si="160"/>
        <v>738 (0)</v>
      </c>
      <c r="E2255">
        <v>14.958</v>
      </c>
      <c r="F2255">
        <f t="shared" si="157"/>
        <v>14.96</v>
      </c>
      <c r="G2255">
        <f>IFERROR(VLOOKUP(F2255,'rt.comb'!$A:$B,2,FALSE),F2255)</f>
        <v>14.95</v>
      </c>
      <c r="H2255" t="str">
        <f>IFERROR(VLOOKUP(G2255,compounds!$A:$D,4,FALSE),"")</f>
        <v>benzene</v>
      </c>
      <c r="I2255">
        <v>625436210</v>
      </c>
      <c r="J2255" s="4">
        <f t="shared" si="158"/>
        <v>68751857</v>
      </c>
      <c r="K2255" s="4">
        <f>VLOOKUP($C2255,rosie!$B$7:$D$380,2,FALSE)</f>
        <v>31.14</v>
      </c>
      <c r="L2255" s="4">
        <f>VLOOKUP(C2255,rosie!$B$7:$F$66,5,FALSE)</f>
        <v>5.45</v>
      </c>
      <c r="M2255" s="4">
        <f>VLOOKUP($C2255,rosie!$B$7:$D$380,3,FALSE)</f>
        <v>0</v>
      </c>
      <c r="N2255" s="4" t="str">
        <f>VLOOKUP($C2255,rosie!$B$7:$E$380,4,FALSE)</f>
        <v>f</v>
      </c>
      <c r="O2255" s="4">
        <f t="shared" si="161"/>
        <v>4.381988557405422</v>
      </c>
      <c r="P2255" s="4">
        <f>VLOOKUP(A2255,RESULTS!$A:$M,13,FALSE)</f>
        <v>2</v>
      </c>
      <c r="Q2255" s="4">
        <v>2</v>
      </c>
      <c r="R2255" s="4" t="str">
        <f>IF(VLOOKUP(C2255,rosie!B:J,8,FALSE)=0,"x_x_x_x",VLOOKUP(C2255,rosie!B:J,8,FALSE))</f>
        <v>11_6_6_2023</v>
      </c>
    </row>
    <row r="2256" spans="1:18" x14ac:dyDescent="0.2">
      <c r="A2256" t="s">
        <v>257</v>
      </c>
      <c r="C2256">
        <f t="shared" si="159"/>
        <v>738</v>
      </c>
      <c r="D2256" t="str">
        <f t="shared" si="160"/>
        <v>738 (0)</v>
      </c>
      <c r="E2256">
        <v>15.114000000000001</v>
      </c>
      <c r="F2256">
        <f t="shared" si="157"/>
        <v>15.11</v>
      </c>
      <c r="G2256">
        <f>IFERROR(VLOOKUP(F2256,'rt.comb'!$A:$B,2,FALSE),F2256)</f>
        <v>15.11</v>
      </c>
      <c r="H2256" t="str">
        <f>IFERROR(VLOOKUP(G2256,compounds!$A:$D,4,FALSE),"")</f>
        <v/>
      </c>
      <c r="I2256">
        <v>191570888</v>
      </c>
      <c r="J2256" s="4">
        <f t="shared" si="158"/>
        <v>68751857</v>
      </c>
      <c r="K2256" s="4">
        <f>VLOOKUP($C2256,rosie!$B$7:$D$380,2,FALSE)</f>
        <v>31.14</v>
      </c>
      <c r="L2256" s="4">
        <f>VLOOKUP(C2256,rosie!$B$7:$F$66,5,FALSE)</f>
        <v>5.45</v>
      </c>
      <c r="M2256" s="4">
        <f>VLOOKUP($C2256,rosie!$B$7:$D$380,3,FALSE)</f>
        <v>0</v>
      </c>
      <c r="N2256" s="4" t="str">
        <f>VLOOKUP($C2256,rosie!$B$7:$E$380,4,FALSE)</f>
        <v>f</v>
      </c>
      <c r="O2256" s="4">
        <f t="shared" si="161"/>
        <v>1.3422015318684466</v>
      </c>
      <c r="P2256" s="4">
        <f>VLOOKUP(A2256,RESULTS!$A:$M,13,FALSE)</f>
        <v>2</v>
      </c>
      <c r="Q2256" s="4">
        <v>2</v>
      </c>
      <c r="R2256" s="4" t="str">
        <f>IF(VLOOKUP(C2256,rosie!B:J,8,FALSE)=0,"x_x_x_x",VLOOKUP(C2256,rosie!B:J,8,FALSE))</f>
        <v>11_6_6_2023</v>
      </c>
    </row>
    <row r="2257" spans="1:18" x14ac:dyDescent="0.2">
      <c r="A2257" t="s">
        <v>257</v>
      </c>
      <c r="C2257">
        <f t="shared" si="159"/>
        <v>738</v>
      </c>
      <c r="D2257" t="str">
        <f t="shared" si="160"/>
        <v>738 (0)</v>
      </c>
      <c r="E2257">
        <v>15.458</v>
      </c>
      <c r="F2257">
        <f t="shared" si="157"/>
        <v>15.46</v>
      </c>
      <c r="G2257">
        <f>IFERROR(VLOOKUP(F2257,'rt.comb'!$A:$B,2,FALSE),F2257)</f>
        <v>15.46</v>
      </c>
      <c r="H2257" t="str">
        <f>IFERROR(VLOOKUP(G2257,compounds!$A:$D,4,FALSE),"")</f>
        <v/>
      </c>
      <c r="I2257">
        <v>129793361</v>
      </c>
      <c r="J2257" s="4">
        <f t="shared" si="158"/>
        <v>68751857</v>
      </c>
      <c r="K2257" s="4">
        <f>VLOOKUP($C2257,rosie!$B$7:$D$380,2,FALSE)</f>
        <v>31.14</v>
      </c>
      <c r="L2257" s="4">
        <f>VLOOKUP(C2257,rosie!$B$7:$F$66,5,FALSE)</f>
        <v>5.45</v>
      </c>
      <c r="M2257" s="4">
        <f>VLOOKUP($C2257,rosie!$B$7:$D$380,3,FALSE)</f>
        <v>0</v>
      </c>
      <c r="N2257" s="4" t="str">
        <f>VLOOKUP($C2257,rosie!$B$7:$E$380,4,FALSE)</f>
        <v>f</v>
      </c>
      <c r="O2257" s="4">
        <f t="shared" si="161"/>
        <v>0.90937015419876477</v>
      </c>
      <c r="P2257" s="4">
        <f>VLOOKUP(A2257,RESULTS!$A:$M,13,FALSE)</f>
        <v>2</v>
      </c>
      <c r="Q2257" s="4">
        <v>2</v>
      </c>
      <c r="R2257" s="4" t="str">
        <f>IF(VLOOKUP(C2257,rosie!B:J,8,FALSE)=0,"x_x_x_x",VLOOKUP(C2257,rosie!B:J,8,FALSE))</f>
        <v>11_6_6_2023</v>
      </c>
    </row>
    <row r="2258" spans="1:18" x14ac:dyDescent="0.2">
      <c r="A2258" t="s">
        <v>257</v>
      </c>
      <c r="C2258">
        <f t="shared" si="159"/>
        <v>738</v>
      </c>
      <c r="D2258" t="str">
        <f t="shared" si="160"/>
        <v>738 (0)</v>
      </c>
      <c r="E2258">
        <v>15.709</v>
      </c>
      <c r="F2258">
        <f t="shared" si="157"/>
        <v>15.71</v>
      </c>
      <c r="G2258">
        <f>IFERROR(VLOOKUP(F2258,'rt.comb'!$A:$B,2,FALSE),F2258)</f>
        <v>15.71</v>
      </c>
      <c r="H2258" t="str">
        <f>IFERROR(VLOOKUP(G2258,compounds!$A:$D,4,FALSE),"")</f>
        <v/>
      </c>
      <c r="I2258">
        <v>79812340</v>
      </c>
      <c r="J2258" s="4">
        <f t="shared" si="158"/>
        <v>68751857</v>
      </c>
      <c r="K2258" s="4">
        <f>VLOOKUP($C2258,rosie!$B$7:$D$380,2,FALSE)</f>
        <v>31.14</v>
      </c>
      <c r="L2258" s="4">
        <f>VLOOKUP(C2258,rosie!$B$7:$F$66,5,FALSE)</f>
        <v>5.45</v>
      </c>
      <c r="M2258" s="4">
        <f>VLOOKUP($C2258,rosie!$B$7:$D$380,3,FALSE)</f>
        <v>0</v>
      </c>
      <c r="N2258" s="4" t="str">
        <f>VLOOKUP($C2258,rosie!$B$7:$E$380,4,FALSE)</f>
        <v>f</v>
      </c>
      <c r="O2258" s="4">
        <f t="shared" si="161"/>
        <v>0.55918853917932099</v>
      </c>
      <c r="P2258" s="4">
        <f>VLOOKUP(A2258,RESULTS!$A:$M,13,FALSE)</f>
        <v>2</v>
      </c>
      <c r="Q2258" s="4">
        <v>2</v>
      </c>
      <c r="R2258" s="4" t="str">
        <f>IF(VLOOKUP(C2258,rosie!B:J,8,FALSE)=0,"x_x_x_x",VLOOKUP(C2258,rosie!B:J,8,FALSE))</f>
        <v>11_6_6_2023</v>
      </c>
    </row>
    <row r="2259" spans="1:18" x14ac:dyDescent="0.2">
      <c r="A2259" t="s">
        <v>257</v>
      </c>
      <c r="C2259">
        <f t="shared" si="159"/>
        <v>738</v>
      </c>
      <c r="D2259" t="str">
        <f t="shared" si="160"/>
        <v>738 (0)</v>
      </c>
      <c r="E2259">
        <v>15.933</v>
      </c>
      <c r="F2259">
        <f t="shared" si="157"/>
        <v>15.93</v>
      </c>
      <c r="G2259">
        <f>IFERROR(VLOOKUP(F2259,'rt.comb'!$A:$B,2,FALSE),F2259)</f>
        <v>15.93</v>
      </c>
      <c r="H2259" t="str">
        <f>IFERROR(VLOOKUP(G2259,compounds!$A:$D,4,FALSE),"")</f>
        <v/>
      </c>
      <c r="I2259">
        <v>70808889</v>
      </c>
      <c r="J2259" s="4">
        <f t="shared" si="158"/>
        <v>68751857</v>
      </c>
      <c r="K2259" s="4">
        <f>VLOOKUP($C2259,rosie!$B$7:$D$380,2,FALSE)</f>
        <v>31.14</v>
      </c>
      <c r="L2259" s="4">
        <f>VLOOKUP(C2259,rosie!$B$7:$F$66,5,FALSE)</f>
        <v>5.45</v>
      </c>
      <c r="M2259" s="4">
        <f>VLOOKUP($C2259,rosie!$B$7:$D$380,3,FALSE)</f>
        <v>0</v>
      </c>
      <c r="N2259" s="4" t="str">
        <f>VLOOKUP($C2259,rosie!$B$7:$E$380,4,FALSE)</f>
        <v>f</v>
      </c>
      <c r="O2259" s="4">
        <f t="shared" si="161"/>
        <v>0.49610773472899916</v>
      </c>
      <c r="P2259" s="4">
        <f>VLOOKUP(A2259,RESULTS!$A:$M,13,FALSE)</f>
        <v>2</v>
      </c>
      <c r="Q2259" s="4">
        <v>2</v>
      </c>
      <c r="R2259" s="4" t="str">
        <f>IF(VLOOKUP(C2259,rosie!B:J,8,FALSE)=0,"x_x_x_x",VLOOKUP(C2259,rosie!B:J,8,FALSE))</f>
        <v>11_6_6_2023</v>
      </c>
    </row>
    <row r="2260" spans="1:18" x14ac:dyDescent="0.2">
      <c r="A2260" t="s">
        <v>257</v>
      </c>
      <c r="C2260">
        <f t="shared" si="159"/>
        <v>738</v>
      </c>
      <c r="D2260" t="str">
        <f t="shared" si="160"/>
        <v>738 (0)</v>
      </c>
      <c r="E2260">
        <v>16.024999999999999</v>
      </c>
      <c r="F2260">
        <f t="shared" si="157"/>
        <v>16.03</v>
      </c>
      <c r="G2260">
        <f>IFERROR(VLOOKUP(F2260,'rt.comb'!$A:$B,2,FALSE),F2260)</f>
        <v>16.03</v>
      </c>
      <c r="H2260" t="str">
        <f>IFERROR(VLOOKUP(G2260,compounds!$A:$D,4,FALSE),"")</f>
        <v/>
      </c>
      <c r="I2260">
        <v>74723083</v>
      </c>
      <c r="J2260" s="4">
        <f t="shared" si="158"/>
        <v>68751857</v>
      </c>
      <c r="K2260" s="4">
        <f>VLOOKUP($C2260,rosie!$B$7:$D$380,2,FALSE)</f>
        <v>31.14</v>
      </c>
      <c r="L2260" s="4">
        <f>VLOOKUP(C2260,rosie!$B$7:$F$66,5,FALSE)</f>
        <v>5.45</v>
      </c>
      <c r="M2260" s="4">
        <f>VLOOKUP($C2260,rosie!$B$7:$D$380,3,FALSE)</f>
        <v>0</v>
      </c>
      <c r="N2260" s="4" t="str">
        <f>VLOOKUP($C2260,rosie!$B$7:$E$380,4,FALSE)</f>
        <v>f</v>
      </c>
      <c r="O2260" s="4">
        <f t="shared" si="161"/>
        <v>0.52353171985366109</v>
      </c>
      <c r="P2260" s="4">
        <f>VLOOKUP(A2260,RESULTS!$A:$M,13,FALSE)</f>
        <v>2</v>
      </c>
      <c r="Q2260" s="4">
        <v>2</v>
      </c>
      <c r="R2260" s="4" t="str">
        <f>IF(VLOOKUP(C2260,rosie!B:J,8,FALSE)=0,"x_x_x_x",VLOOKUP(C2260,rosie!B:J,8,FALSE))</f>
        <v>11_6_6_2023</v>
      </c>
    </row>
    <row r="2261" spans="1:18" x14ac:dyDescent="0.2">
      <c r="A2261" t="s">
        <v>257</v>
      </c>
      <c r="C2261">
        <f t="shared" si="159"/>
        <v>738</v>
      </c>
      <c r="D2261" t="str">
        <f t="shared" si="160"/>
        <v>738 (0)</v>
      </c>
      <c r="E2261">
        <v>16.103000000000002</v>
      </c>
      <c r="F2261">
        <f t="shared" ref="F2261:F2324" si="162">ROUND(E2261,2)</f>
        <v>16.100000000000001</v>
      </c>
      <c r="G2261">
        <f>IFERROR(VLOOKUP(F2261,'rt.comb'!$A:$B,2,FALSE),F2261)</f>
        <v>16.100000000000001</v>
      </c>
      <c r="H2261" t="str">
        <f>IFERROR(VLOOKUP(G2261,compounds!$A:$D,4,FALSE),"")</f>
        <v/>
      </c>
      <c r="I2261">
        <v>49984156</v>
      </c>
      <c r="J2261" s="4">
        <f t="shared" si="158"/>
        <v>68751857</v>
      </c>
      <c r="K2261" s="4">
        <f>VLOOKUP($C2261,rosie!$B$7:$D$380,2,FALSE)</f>
        <v>31.14</v>
      </c>
      <c r="L2261" s="4">
        <f>VLOOKUP(C2261,rosie!$B$7:$F$66,5,FALSE)</f>
        <v>5.45</v>
      </c>
      <c r="M2261" s="4">
        <f>VLOOKUP($C2261,rosie!$B$7:$D$380,3,FALSE)</f>
        <v>0</v>
      </c>
      <c r="N2261" s="4" t="str">
        <f>VLOOKUP($C2261,rosie!$B$7:$E$380,4,FALSE)</f>
        <v>f</v>
      </c>
      <c r="O2261" s="4">
        <f t="shared" si="161"/>
        <v>0.35020357974407573</v>
      </c>
      <c r="P2261" s="4">
        <f>VLOOKUP(A2261,RESULTS!$A:$M,13,FALSE)</f>
        <v>2</v>
      </c>
      <c r="Q2261" s="4">
        <v>2</v>
      </c>
      <c r="R2261" s="4" t="str">
        <f>IF(VLOOKUP(C2261,rosie!B:J,8,FALSE)=0,"x_x_x_x",VLOOKUP(C2261,rosie!B:J,8,FALSE))</f>
        <v>11_6_6_2023</v>
      </c>
    </row>
    <row r="2262" spans="1:18" x14ac:dyDescent="0.2">
      <c r="A2262" t="s">
        <v>257</v>
      </c>
      <c r="C2262">
        <f t="shared" si="159"/>
        <v>738</v>
      </c>
      <c r="D2262" t="str">
        <f t="shared" si="160"/>
        <v>738 (0)</v>
      </c>
      <c r="E2262">
        <v>16.215</v>
      </c>
      <c r="F2262">
        <f t="shared" si="162"/>
        <v>16.22</v>
      </c>
      <c r="G2262">
        <f>IFERROR(VLOOKUP(F2262,'rt.comb'!$A:$B,2,FALSE),F2262)</f>
        <v>16.21</v>
      </c>
      <c r="H2262" t="str">
        <f>IFERROR(VLOOKUP(G2262,compounds!$A:$D,4,FALSE),"")</f>
        <v>methylsalicylate</v>
      </c>
      <c r="I2262">
        <v>135652669</v>
      </c>
      <c r="J2262" s="4">
        <f t="shared" si="158"/>
        <v>68751857</v>
      </c>
      <c r="K2262" s="4">
        <f>VLOOKUP($C2262,rosie!$B$7:$D$380,2,FALSE)</f>
        <v>31.14</v>
      </c>
      <c r="L2262" s="4">
        <f>VLOOKUP(C2262,rosie!$B$7:$F$66,5,FALSE)</f>
        <v>5.45</v>
      </c>
      <c r="M2262" s="4">
        <f>VLOOKUP($C2262,rosie!$B$7:$D$380,3,FALSE)</f>
        <v>0</v>
      </c>
      <c r="N2262" s="4" t="str">
        <f>VLOOKUP($C2262,rosie!$B$7:$E$380,4,FALSE)</f>
        <v>f</v>
      </c>
      <c r="O2262" s="4">
        <f t="shared" si="161"/>
        <v>0.95042217549173413</v>
      </c>
      <c r="P2262" s="4">
        <f>VLOOKUP(A2262,RESULTS!$A:$M,13,FALSE)</f>
        <v>2</v>
      </c>
      <c r="Q2262" s="4">
        <v>2</v>
      </c>
      <c r="R2262" s="4" t="str">
        <f>IF(VLOOKUP(C2262,rosie!B:J,8,FALSE)=0,"x_x_x_x",VLOOKUP(C2262,rosie!B:J,8,FALSE))</f>
        <v>11_6_6_2023</v>
      </c>
    </row>
    <row r="2263" spans="1:18" x14ac:dyDescent="0.2">
      <c r="A2263" t="s">
        <v>257</v>
      </c>
      <c r="C2263">
        <f t="shared" si="159"/>
        <v>738</v>
      </c>
      <c r="D2263" t="str">
        <f t="shared" si="160"/>
        <v>738 (0)</v>
      </c>
      <c r="E2263">
        <v>16.364000000000001</v>
      </c>
      <c r="F2263">
        <f t="shared" si="162"/>
        <v>16.36</v>
      </c>
      <c r="G2263">
        <f>IFERROR(VLOOKUP(F2263,'rt.comb'!$A:$B,2,FALSE),F2263)</f>
        <v>16.36</v>
      </c>
      <c r="H2263" t="str">
        <f>IFERROR(VLOOKUP(G2263,compounds!$A:$D,4,FALSE),"")</f>
        <v>dodecane</v>
      </c>
      <c r="I2263">
        <v>175133813</v>
      </c>
      <c r="J2263" s="4">
        <f t="shared" si="158"/>
        <v>68751857</v>
      </c>
      <c r="K2263" s="4">
        <f>VLOOKUP($C2263,rosie!$B$7:$D$380,2,FALSE)</f>
        <v>31.14</v>
      </c>
      <c r="L2263" s="4">
        <f>VLOOKUP(C2263,rosie!$B$7:$F$66,5,FALSE)</f>
        <v>5.45</v>
      </c>
      <c r="M2263" s="4">
        <f>VLOOKUP($C2263,rosie!$B$7:$D$380,3,FALSE)</f>
        <v>0</v>
      </c>
      <c r="N2263" s="4" t="str">
        <f>VLOOKUP($C2263,rosie!$B$7:$E$380,4,FALSE)</f>
        <v>f</v>
      </c>
      <c r="O2263" s="4">
        <f t="shared" si="161"/>
        <v>1.2270385889246496</v>
      </c>
      <c r="P2263" s="4">
        <f>VLOOKUP(A2263,RESULTS!$A:$M,13,FALSE)</f>
        <v>2</v>
      </c>
      <c r="Q2263" s="4">
        <v>2</v>
      </c>
      <c r="R2263" s="4" t="str">
        <f>IF(VLOOKUP(C2263,rosie!B:J,8,FALSE)=0,"x_x_x_x",VLOOKUP(C2263,rosie!B:J,8,FALSE))</f>
        <v>11_6_6_2023</v>
      </c>
    </row>
    <row r="2264" spans="1:18" x14ac:dyDescent="0.2">
      <c r="A2264" t="s">
        <v>257</v>
      </c>
      <c r="C2264">
        <f t="shared" si="159"/>
        <v>738</v>
      </c>
      <c r="D2264" t="str">
        <f t="shared" si="160"/>
        <v>738 (0)</v>
      </c>
      <c r="E2264">
        <v>16.475000000000001</v>
      </c>
      <c r="F2264">
        <f t="shared" si="162"/>
        <v>16.48</v>
      </c>
      <c r="G2264">
        <f>IFERROR(VLOOKUP(F2264,'rt.comb'!$A:$B,2,FALSE),F2264)</f>
        <v>16.48</v>
      </c>
      <c r="H2264" t="str">
        <f>IFERROR(VLOOKUP(G2264,compounds!$A:$D,4,FALSE),"")</f>
        <v/>
      </c>
      <c r="I2264">
        <v>28239431</v>
      </c>
      <c r="J2264" s="4">
        <f t="shared" si="158"/>
        <v>68751857</v>
      </c>
      <c r="K2264" s="4">
        <f>VLOOKUP($C2264,rosie!$B$7:$D$380,2,FALSE)</f>
        <v>31.14</v>
      </c>
      <c r="L2264" s="4">
        <f>VLOOKUP(C2264,rosie!$B$7:$F$66,5,FALSE)</f>
        <v>5.45</v>
      </c>
      <c r="M2264" s="4">
        <f>VLOOKUP($C2264,rosie!$B$7:$D$380,3,FALSE)</f>
        <v>0</v>
      </c>
      <c r="N2264" s="4" t="str">
        <f>VLOOKUP($C2264,rosie!$B$7:$E$380,4,FALSE)</f>
        <v>f</v>
      </c>
      <c r="O2264" s="4">
        <f t="shared" si="161"/>
        <v>0.19785369240076447</v>
      </c>
      <c r="P2264" s="4">
        <f>VLOOKUP(A2264,RESULTS!$A:$M,13,FALSE)</f>
        <v>2</v>
      </c>
      <c r="Q2264" s="4">
        <v>2</v>
      </c>
      <c r="R2264" s="4" t="str">
        <f>IF(VLOOKUP(C2264,rosie!B:J,8,FALSE)=0,"x_x_x_x",VLOOKUP(C2264,rosie!B:J,8,FALSE))</f>
        <v>11_6_6_2023</v>
      </c>
    </row>
    <row r="2265" spans="1:18" x14ac:dyDescent="0.2">
      <c r="A2265" t="s">
        <v>257</v>
      </c>
      <c r="C2265">
        <f t="shared" si="159"/>
        <v>738</v>
      </c>
      <c r="D2265" t="str">
        <f t="shared" si="160"/>
        <v>738 (0)</v>
      </c>
      <c r="E2265">
        <v>16.550999999999998</v>
      </c>
      <c r="F2265">
        <f t="shared" si="162"/>
        <v>16.55</v>
      </c>
      <c r="G2265">
        <f>IFERROR(VLOOKUP(F2265,'rt.comb'!$A:$B,2,FALSE),F2265)</f>
        <v>16.55</v>
      </c>
      <c r="H2265" t="str">
        <f>IFERROR(VLOOKUP(G2265,compounds!$A:$D,4,FALSE),"")</f>
        <v>decanal</v>
      </c>
      <c r="I2265">
        <v>179504848</v>
      </c>
      <c r="J2265" s="4">
        <f t="shared" si="158"/>
        <v>68751857</v>
      </c>
      <c r="K2265" s="4">
        <f>VLOOKUP($C2265,rosie!$B$7:$D$380,2,FALSE)</f>
        <v>31.14</v>
      </c>
      <c r="L2265" s="4">
        <f>VLOOKUP(C2265,rosie!$B$7:$F$66,5,FALSE)</f>
        <v>5.45</v>
      </c>
      <c r="M2265" s="4">
        <f>VLOOKUP($C2265,rosie!$B$7:$D$380,3,FALSE)</f>
        <v>0</v>
      </c>
      <c r="N2265" s="4" t="str">
        <f>VLOOKUP($C2265,rosie!$B$7:$E$380,4,FALSE)</f>
        <v>f</v>
      </c>
      <c r="O2265" s="4">
        <f t="shared" si="161"/>
        <v>1.2576633353780386</v>
      </c>
      <c r="P2265" s="4">
        <f>VLOOKUP(A2265,RESULTS!$A:$M,13,FALSE)</f>
        <v>2</v>
      </c>
      <c r="Q2265" s="4">
        <v>2</v>
      </c>
      <c r="R2265" s="4" t="str">
        <f>IF(VLOOKUP(C2265,rosie!B:J,8,FALSE)=0,"x_x_x_x",VLOOKUP(C2265,rosie!B:J,8,FALSE))</f>
        <v>11_6_6_2023</v>
      </c>
    </row>
    <row r="2266" spans="1:18" x14ac:dyDescent="0.2">
      <c r="A2266" t="s">
        <v>257</v>
      </c>
      <c r="C2266">
        <f t="shared" si="159"/>
        <v>738</v>
      </c>
      <c r="D2266" t="str">
        <f t="shared" si="160"/>
        <v>738 (0)</v>
      </c>
      <c r="E2266">
        <v>16.727</v>
      </c>
      <c r="F2266">
        <f t="shared" si="162"/>
        <v>16.73</v>
      </c>
      <c r="G2266">
        <f>IFERROR(VLOOKUP(F2266,'rt.comb'!$A:$B,2,FALSE),F2266)</f>
        <v>16.73</v>
      </c>
      <c r="H2266" t="str">
        <f>IFERROR(VLOOKUP(G2266,compounds!$A:$D,4,FALSE),"")</f>
        <v/>
      </c>
      <c r="I2266">
        <v>43696712</v>
      </c>
      <c r="J2266" s="4">
        <f t="shared" si="158"/>
        <v>68751857</v>
      </c>
      <c r="K2266" s="4">
        <f>VLOOKUP($C2266,rosie!$B$7:$D$380,2,FALSE)</f>
        <v>31.14</v>
      </c>
      <c r="L2266" s="4">
        <f>VLOOKUP(C2266,rosie!$B$7:$F$66,5,FALSE)</f>
        <v>5.45</v>
      </c>
      <c r="M2266" s="4">
        <f>VLOOKUP($C2266,rosie!$B$7:$D$380,3,FALSE)</f>
        <v>0</v>
      </c>
      <c r="N2266" s="4" t="str">
        <f>VLOOKUP($C2266,rosie!$B$7:$E$380,4,FALSE)</f>
        <v>f</v>
      </c>
      <c r="O2266" s="4">
        <f t="shared" si="161"/>
        <v>0.30615191272702319</v>
      </c>
      <c r="P2266" s="4">
        <f>VLOOKUP(A2266,RESULTS!$A:$M,13,FALSE)</f>
        <v>2</v>
      </c>
      <c r="Q2266" s="4">
        <v>2</v>
      </c>
      <c r="R2266" s="4" t="str">
        <f>IF(VLOOKUP(C2266,rosie!B:J,8,FALSE)=0,"x_x_x_x",VLOOKUP(C2266,rosie!B:J,8,FALSE))</f>
        <v>11_6_6_2023</v>
      </c>
    </row>
    <row r="2267" spans="1:18" x14ac:dyDescent="0.2">
      <c r="A2267" t="s">
        <v>257</v>
      </c>
      <c r="C2267">
        <f t="shared" si="159"/>
        <v>738</v>
      </c>
      <c r="D2267" t="str">
        <f t="shared" si="160"/>
        <v>738 (0)</v>
      </c>
      <c r="E2267">
        <v>16.843</v>
      </c>
      <c r="F2267">
        <f t="shared" si="162"/>
        <v>16.84</v>
      </c>
      <c r="G2267">
        <f>IFERROR(VLOOKUP(F2267,'rt.comb'!$A:$B,2,FALSE),F2267)</f>
        <v>16.84</v>
      </c>
      <c r="H2267" t="str">
        <f>IFERROR(VLOOKUP(G2267,compounds!$A:$D,4,FALSE),"")</f>
        <v/>
      </c>
      <c r="I2267">
        <v>66833203</v>
      </c>
      <c r="J2267" s="4">
        <f t="shared" si="158"/>
        <v>68751857</v>
      </c>
      <c r="K2267" s="4">
        <f>VLOOKUP($C2267,rosie!$B$7:$D$380,2,FALSE)</f>
        <v>31.14</v>
      </c>
      <c r="L2267" s="4">
        <f>VLOOKUP(C2267,rosie!$B$7:$F$66,5,FALSE)</f>
        <v>5.45</v>
      </c>
      <c r="M2267" s="4">
        <f>VLOOKUP($C2267,rosie!$B$7:$D$380,3,FALSE)</f>
        <v>0</v>
      </c>
      <c r="N2267" s="4" t="str">
        <f>VLOOKUP($C2267,rosie!$B$7:$E$380,4,FALSE)</f>
        <v>f</v>
      </c>
      <c r="O2267" s="4">
        <f t="shared" si="161"/>
        <v>0.46825291871213159</v>
      </c>
      <c r="P2267" s="4">
        <f>VLOOKUP(A2267,RESULTS!$A:$M,13,FALSE)</f>
        <v>2</v>
      </c>
      <c r="Q2267" s="4">
        <v>2</v>
      </c>
      <c r="R2267" s="4" t="str">
        <f>IF(VLOOKUP(C2267,rosie!B:J,8,FALSE)=0,"x_x_x_x",VLOOKUP(C2267,rosie!B:J,8,FALSE))</f>
        <v>11_6_6_2023</v>
      </c>
    </row>
    <row r="2268" spans="1:18" x14ac:dyDescent="0.2">
      <c r="A2268" t="s">
        <v>257</v>
      </c>
      <c r="C2268">
        <f t="shared" si="159"/>
        <v>738</v>
      </c>
      <c r="D2268" t="str">
        <f t="shared" si="160"/>
        <v>738 (0)</v>
      </c>
      <c r="E2268">
        <v>16.934000000000001</v>
      </c>
      <c r="F2268">
        <f t="shared" si="162"/>
        <v>16.93</v>
      </c>
      <c r="G2268">
        <f>IFERROR(VLOOKUP(F2268,'rt.comb'!$A:$B,2,FALSE),F2268)</f>
        <v>16.93</v>
      </c>
      <c r="H2268" t="str">
        <f>IFERROR(VLOOKUP(G2268,compounds!$A:$D,4,FALSE),"")</f>
        <v/>
      </c>
      <c r="I2268">
        <v>205369689</v>
      </c>
      <c r="J2268" s="4">
        <f t="shared" si="158"/>
        <v>68751857</v>
      </c>
      <c r="K2268" s="4">
        <f>VLOOKUP($C2268,rosie!$B$7:$D$380,2,FALSE)</f>
        <v>31.14</v>
      </c>
      <c r="L2268" s="4">
        <f>VLOOKUP(C2268,rosie!$B$7:$F$66,5,FALSE)</f>
        <v>5.45</v>
      </c>
      <c r="M2268" s="4">
        <f>VLOOKUP($C2268,rosie!$B$7:$D$380,3,FALSE)</f>
        <v>0</v>
      </c>
      <c r="N2268" s="4" t="str">
        <f>VLOOKUP($C2268,rosie!$B$7:$E$380,4,FALSE)</f>
        <v>f</v>
      </c>
      <c r="O2268" s="4">
        <f t="shared" si="161"/>
        <v>1.4388799574554694</v>
      </c>
      <c r="P2268" s="4">
        <f>VLOOKUP(A2268,RESULTS!$A:$M,13,FALSE)</f>
        <v>2</v>
      </c>
      <c r="Q2268" s="4">
        <v>2</v>
      </c>
      <c r="R2268" s="4" t="str">
        <f>IF(VLOOKUP(C2268,rosie!B:J,8,FALSE)=0,"x_x_x_x",VLOOKUP(C2268,rosie!B:J,8,FALSE))</f>
        <v>11_6_6_2023</v>
      </c>
    </row>
    <row r="2269" spans="1:18" x14ac:dyDescent="0.2">
      <c r="A2269" t="s">
        <v>257</v>
      </c>
      <c r="C2269">
        <f t="shared" si="159"/>
        <v>738</v>
      </c>
      <c r="D2269" t="str">
        <f t="shared" si="160"/>
        <v>738 (0)</v>
      </c>
      <c r="E2269">
        <v>17.192</v>
      </c>
      <c r="F2269">
        <f t="shared" si="162"/>
        <v>17.190000000000001</v>
      </c>
      <c r="G2269">
        <f>IFERROR(VLOOKUP(F2269,'rt.comb'!$A:$B,2,FALSE),F2269)</f>
        <v>17.190000000000001</v>
      </c>
      <c r="H2269" t="str">
        <f>IFERROR(VLOOKUP(G2269,compounds!$A:$D,4,FALSE),"")</f>
        <v/>
      </c>
      <c r="I2269">
        <v>295423157</v>
      </c>
      <c r="J2269" s="4">
        <f t="shared" si="158"/>
        <v>68751857</v>
      </c>
      <c r="K2269" s="4">
        <f>VLOOKUP($C2269,rosie!$B$7:$D$380,2,FALSE)</f>
        <v>31.14</v>
      </c>
      <c r="L2269" s="4">
        <f>VLOOKUP(C2269,rosie!$B$7:$F$66,5,FALSE)</f>
        <v>5.45</v>
      </c>
      <c r="M2269" s="4">
        <f>VLOOKUP($C2269,rosie!$B$7:$D$380,3,FALSE)</f>
        <v>0</v>
      </c>
      <c r="N2269" s="4" t="str">
        <f>VLOOKUP($C2269,rosie!$B$7:$E$380,4,FALSE)</f>
        <v>f</v>
      </c>
      <c r="O2269" s="4">
        <f t="shared" si="161"/>
        <v>2.0698208272376575</v>
      </c>
      <c r="P2269" s="4">
        <f>VLOOKUP(A2269,RESULTS!$A:$M,13,FALSE)</f>
        <v>2</v>
      </c>
      <c r="Q2269" s="4">
        <v>2</v>
      </c>
      <c r="R2269" s="4" t="str">
        <f>IF(VLOOKUP(C2269,rosie!B:J,8,FALSE)=0,"x_x_x_x",VLOOKUP(C2269,rosie!B:J,8,FALSE))</f>
        <v>11_6_6_2023</v>
      </c>
    </row>
    <row r="2270" spans="1:18" x14ac:dyDescent="0.2">
      <c r="A2270" t="s">
        <v>257</v>
      </c>
      <c r="C2270">
        <f t="shared" si="159"/>
        <v>738</v>
      </c>
      <c r="D2270" t="str">
        <f t="shared" si="160"/>
        <v>738 (0)</v>
      </c>
      <c r="E2270">
        <v>17.434000000000001</v>
      </c>
      <c r="F2270">
        <f t="shared" si="162"/>
        <v>17.43</v>
      </c>
      <c r="G2270">
        <f>IFERROR(VLOOKUP(F2270,'rt.comb'!$A:$B,2,FALSE),F2270)</f>
        <v>17.43</v>
      </c>
      <c r="H2270" t="str">
        <f>IFERROR(VLOOKUP(G2270,compounds!$A:$D,4,FALSE),"")</f>
        <v>cisthreehexiso</v>
      </c>
      <c r="I2270">
        <v>73803611</v>
      </c>
      <c r="J2270" s="4">
        <f t="shared" si="158"/>
        <v>68751857</v>
      </c>
      <c r="K2270" s="4">
        <f>VLOOKUP($C2270,rosie!$B$7:$D$380,2,FALSE)</f>
        <v>31.14</v>
      </c>
      <c r="L2270" s="4">
        <f>VLOOKUP(C2270,rosie!$B$7:$F$66,5,FALSE)</f>
        <v>5.45</v>
      </c>
      <c r="M2270" s="4">
        <f>VLOOKUP($C2270,rosie!$B$7:$D$380,3,FALSE)</f>
        <v>0</v>
      </c>
      <c r="N2270" s="4" t="str">
        <f>VLOOKUP($C2270,rosie!$B$7:$E$380,4,FALSE)</f>
        <v>f</v>
      </c>
      <c r="O2270" s="4">
        <f t="shared" si="161"/>
        <v>0.51708963076698244</v>
      </c>
      <c r="P2270" s="4">
        <f>VLOOKUP(A2270,RESULTS!$A:$M,13,FALSE)</f>
        <v>2</v>
      </c>
      <c r="Q2270" s="4">
        <v>2</v>
      </c>
      <c r="R2270" s="4" t="str">
        <f>IF(VLOOKUP(C2270,rosie!B:J,8,FALSE)=0,"x_x_x_x",VLOOKUP(C2270,rosie!B:J,8,FALSE))</f>
        <v>11_6_6_2023</v>
      </c>
    </row>
    <row r="2271" spans="1:18" x14ac:dyDescent="0.2">
      <c r="A2271" t="s">
        <v>257</v>
      </c>
      <c r="C2271">
        <f t="shared" si="159"/>
        <v>738</v>
      </c>
      <c r="D2271" t="str">
        <f t="shared" si="160"/>
        <v>738 (0)</v>
      </c>
      <c r="E2271">
        <v>17.649999999999999</v>
      </c>
      <c r="F2271">
        <f t="shared" si="162"/>
        <v>17.649999999999999</v>
      </c>
      <c r="G2271">
        <f>IFERROR(VLOOKUP(F2271,'rt.comb'!$A:$B,2,FALSE),F2271)</f>
        <v>17.649999999999999</v>
      </c>
      <c r="H2271" t="str">
        <f>IFERROR(VLOOKUP(G2271,compounds!$A:$D,4,FALSE),"")</f>
        <v/>
      </c>
      <c r="I2271">
        <v>144188806</v>
      </c>
      <c r="J2271" s="4">
        <f t="shared" si="158"/>
        <v>68751857</v>
      </c>
      <c r="K2271" s="4">
        <f>VLOOKUP($C2271,rosie!$B$7:$D$380,2,FALSE)</f>
        <v>31.14</v>
      </c>
      <c r="L2271" s="4">
        <f>VLOOKUP(C2271,rosie!$B$7:$F$66,5,FALSE)</f>
        <v>5.45</v>
      </c>
      <c r="M2271" s="4">
        <f>VLOOKUP($C2271,rosie!$B$7:$D$380,3,FALSE)</f>
        <v>0</v>
      </c>
      <c r="N2271" s="4" t="str">
        <f>VLOOKUP($C2271,rosie!$B$7:$E$380,4,FALSE)</f>
        <v>f</v>
      </c>
      <c r="O2271" s="4">
        <f t="shared" si="161"/>
        <v>1.0102288417198455</v>
      </c>
      <c r="P2271" s="4">
        <f>VLOOKUP(A2271,RESULTS!$A:$M,13,FALSE)</f>
        <v>2</v>
      </c>
      <c r="Q2271" s="4">
        <v>2</v>
      </c>
      <c r="R2271" s="4" t="str">
        <f>IF(VLOOKUP(C2271,rosie!B:J,8,FALSE)=0,"x_x_x_x",VLOOKUP(C2271,rosie!B:J,8,FALSE))</f>
        <v>11_6_6_2023</v>
      </c>
    </row>
    <row r="2272" spans="1:18" x14ac:dyDescent="0.2">
      <c r="A2272" t="s">
        <v>257</v>
      </c>
      <c r="C2272">
        <f t="shared" si="159"/>
        <v>738</v>
      </c>
      <c r="D2272" t="str">
        <f t="shared" si="160"/>
        <v>738 (0)</v>
      </c>
      <c r="E2272">
        <v>17.925000000000001</v>
      </c>
      <c r="F2272">
        <f t="shared" si="162"/>
        <v>17.93</v>
      </c>
      <c r="G2272">
        <f>IFERROR(VLOOKUP(F2272,'rt.comb'!$A:$B,2,FALSE),F2272)</f>
        <v>17.93</v>
      </c>
      <c r="H2272" t="str">
        <f>IFERROR(VLOOKUP(G2272,compounds!$A:$D,4,FALSE),"")</f>
        <v/>
      </c>
      <c r="I2272">
        <v>44029308</v>
      </c>
      <c r="J2272" s="4">
        <f t="shared" si="158"/>
        <v>68751857</v>
      </c>
      <c r="K2272" s="4">
        <f>VLOOKUP($C2272,rosie!$B$7:$D$380,2,FALSE)</f>
        <v>31.14</v>
      </c>
      <c r="L2272" s="4">
        <f>VLOOKUP(C2272,rosie!$B$7:$F$66,5,FALSE)</f>
        <v>5.45</v>
      </c>
      <c r="M2272" s="4">
        <f>VLOOKUP($C2272,rosie!$B$7:$D$380,3,FALSE)</f>
        <v>0</v>
      </c>
      <c r="N2272" s="4" t="str">
        <f>VLOOKUP($C2272,rosie!$B$7:$E$380,4,FALSE)</f>
        <v>f</v>
      </c>
      <c r="O2272" s="4">
        <f t="shared" si="161"/>
        <v>0.30848217733744415</v>
      </c>
      <c r="P2272" s="4">
        <f>VLOOKUP(A2272,RESULTS!$A:$M,13,FALSE)</f>
        <v>2</v>
      </c>
      <c r="Q2272" s="4">
        <v>2</v>
      </c>
      <c r="R2272" s="4" t="str">
        <f>IF(VLOOKUP(C2272,rosie!B:J,8,FALSE)=0,"x_x_x_x",VLOOKUP(C2272,rosie!B:J,8,FALSE))</f>
        <v>11_6_6_2023</v>
      </c>
    </row>
    <row r="2273" spans="1:18" x14ac:dyDescent="0.2">
      <c r="A2273" t="s">
        <v>257</v>
      </c>
      <c r="C2273">
        <f t="shared" si="159"/>
        <v>738</v>
      </c>
      <c r="D2273" t="str">
        <f t="shared" si="160"/>
        <v>738 (0)</v>
      </c>
      <c r="E2273">
        <v>18.184000000000001</v>
      </c>
      <c r="F2273">
        <f t="shared" si="162"/>
        <v>18.18</v>
      </c>
      <c r="G2273">
        <f>IFERROR(VLOOKUP(F2273,'rt.comb'!$A:$B,2,FALSE),F2273)</f>
        <v>18.18</v>
      </c>
      <c r="H2273" t="str">
        <f>IFERROR(VLOOKUP(G2273,compounds!$A:$D,4,FALSE),"")</f>
        <v>methylacetophenone</v>
      </c>
      <c r="I2273">
        <v>49868099</v>
      </c>
      <c r="J2273" s="4">
        <f t="shared" si="158"/>
        <v>68751857</v>
      </c>
      <c r="K2273" s="4">
        <f>VLOOKUP($C2273,rosie!$B$7:$D$380,2,FALSE)</f>
        <v>31.14</v>
      </c>
      <c r="L2273" s="4">
        <f>VLOOKUP(C2273,rosie!$B$7:$F$66,5,FALSE)</f>
        <v>5.45</v>
      </c>
      <c r="M2273" s="4">
        <f>VLOOKUP($C2273,rosie!$B$7:$D$380,3,FALSE)</f>
        <v>0</v>
      </c>
      <c r="N2273" s="4" t="str">
        <f>VLOOKUP($C2273,rosie!$B$7:$E$380,4,FALSE)</f>
        <v>f</v>
      </c>
      <c r="O2273" s="4">
        <f t="shared" si="161"/>
        <v>0.34939045054260726</v>
      </c>
      <c r="P2273" s="4">
        <f>VLOOKUP(A2273,RESULTS!$A:$M,13,FALSE)</f>
        <v>2</v>
      </c>
      <c r="Q2273" s="4">
        <v>2</v>
      </c>
      <c r="R2273" s="4" t="str">
        <f>IF(VLOOKUP(C2273,rosie!B:J,8,FALSE)=0,"x_x_x_x",VLOOKUP(C2273,rosie!B:J,8,FALSE))</f>
        <v>11_6_6_2023</v>
      </c>
    </row>
    <row r="2274" spans="1:18" x14ac:dyDescent="0.2">
      <c r="A2274" t="s">
        <v>257</v>
      </c>
      <c r="C2274">
        <f t="shared" si="159"/>
        <v>738</v>
      </c>
      <c r="D2274" t="str">
        <f t="shared" si="160"/>
        <v>738 (0)</v>
      </c>
      <c r="E2274">
        <v>18.43</v>
      </c>
      <c r="F2274">
        <f t="shared" si="162"/>
        <v>18.43</v>
      </c>
      <c r="G2274">
        <f>IFERROR(VLOOKUP(F2274,'rt.comb'!$A:$B,2,FALSE),F2274)</f>
        <v>18.43</v>
      </c>
      <c r="H2274" t="str">
        <f>IFERROR(VLOOKUP(G2274,compounds!$A:$D,4,FALSE),"")</f>
        <v/>
      </c>
      <c r="I2274">
        <v>111415216</v>
      </c>
      <c r="J2274" s="4">
        <f t="shared" si="158"/>
        <v>68751857</v>
      </c>
      <c r="K2274" s="4">
        <f>VLOOKUP($C2274,rosie!$B$7:$D$380,2,FALSE)</f>
        <v>31.14</v>
      </c>
      <c r="L2274" s="4">
        <f>VLOOKUP(C2274,rosie!$B$7:$F$66,5,FALSE)</f>
        <v>5.45</v>
      </c>
      <c r="M2274" s="4">
        <f>VLOOKUP($C2274,rosie!$B$7:$D$380,3,FALSE)</f>
        <v>0</v>
      </c>
      <c r="N2274" s="4" t="str">
        <f>VLOOKUP($C2274,rosie!$B$7:$E$380,4,FALSE)</f>
        <v>f</v>
      </c>
      <c r="O2274" s="4">
        <f t="shared" si="161"/>
        <v>0.78060750853049177</v>
      </c>
      <c r="P2274" s="4">
        <f>VLOOKUP(A2274,RESULTS!$A:$M,13,FALSE)</f>
        <v>2</v>
      </c>
      <c r="Q2274" s="4">
        <v>2</v>
      </c>
      <c r="R2274" s="4" t="str">
        <f>IF(VLOOKUP(C2274,rosie!B:J,8,FALSE)=0,"x_x_x_x",VLOOKUP(C2274,rosie!B:J,8,FALSE))</f>
        <v>11_6_6_2023</v>
      </c>
    </row>
    <row r="2275" spans="1:18" x14ac:dyDescent="0.2">
      <c r="A2275" t="s">
        <v>257</v>
      </c>
      <c r="C2275">
        <f t="shared" si="159"/>
        <v>738</v>
      </c>
      <c r="D2275" t="str">
        <f t="shared" si="160"/>
        <v>738 (0)</v>
      </c>
      <c r="E2275">
        <v>18.504000000000001</v>
      </c>
      <c r="F2275">
        <f t="shared" si="162"/>
        <v>18.5</v>
      </c>
      <c r="G2275">
        <f>IFERROR(VLOOKUP(F2275,'rt.comb'!$A:$B,2,FALSE),F2275)</f>
        <v>18.5</v>
      </c>
      <c r="H2275" t="str">
        <f>IFERROR(VLOOKUP(G2275,compounds!$A:$D,4,FALSE),"")</f>
        <v/>
      </c>
      <c r="I2275">
        <v>47788059</v>
      </c>
      <c r="J2275" s="4">
        <f t="shared" si="158"/>
        <v>68751857</v>
      </c>
      <c r="K2275" s="4">
        <f>VLOOKUP($C2275,rosie!$B$7:$D$380,2,FALSE)</f>
        <v>31.14</v>
      </c>
      <c r="L2275" s="4">
        <f>VLOOKUP(C2275,rosie!$B$7:$F$66,5,FALSE)</f>
        <v>5.45</v>
      </c>
      <c r="M2275" s="4">
        <f>VLOOKUP($C2275,rosie!$B$7:$D$380,3,FALSE)</f>
        <v>0</v>
      </c>
      <c r="N2275" s="4" t="str">
        <f>VLOOKUP($C2275,rosie!$B$7:$E$380,4,FALSE)</f>
        <v>f</v>
      </c>
      <c r="O2275" s="4">
        <f t="shared" si="161"/>
        <v>0.33481708345382677</v>
      </c>
      <c r="P2275" s="4">
        <f>VLOOKUP(A2275,RESULTS!$A:$M,13,FALSE)</f>
        <v>2</v>
      </c>
      <c r="Q2275" s="4">
        <v>2</v>
      </c>
      <c r="R2275" s="4" t="str">
        <f>IF(VLOOKUP(C2275,rosie!B:J,8,FALSE)=0,"x_x_x_x",VLOOKUP(C2275,rosie!B:J,8,FALSE))</f>
        <v>11_6_6_2023</v>
      </c>
    </row>
    <row r="2276" spans="1:18" x14ac:dyDescent="0.2">
      <c r="A2276" t="s">
        <v>257</v>
      </c>
      <c r="C2276">
        <f t="shared" si="159"/>
        <v>738</v>
      </c>
      <c r="D2276" t="str">
        <f t="shared" si="160"/>
        <v>738 (0)</v>
      </c>
      <c r="E2276">
        <v>18.681000000000001</v>
      </c>
      <c r="F2276">
        <f t="shared" si="162"/>
        <v>18.68</v>
      </c>
      <c r="G2276">
        <f>IFERROR(VLOOKUP(F2276,'rt.comb'!$A:$B,2,FALSE),F2276)</f>
        <v>18.690000000000001</v>
      </c>
      <c r="H2276" t="str">
        <f>IFERROR(VLOOKUP(G2276,compounds!$A:$D,4,FALSE),"")</f>
        <v/>
      </c>
      <c r="I2276">
        <v>103973606</v>
      </c>
      <c r="J2276" s="4">
        <f t="shared" si="158"/>
        <v>68751857</v>
      </c>
      <c r="K2276" s="4">
        <f>VLOOKUP($C2276,rosie!$B$7:$D$380,2,FALSE)</f>
        <v>31.14</v>
      </c>
      <c r="L2276" s="4">
        <f>VLOOKUP(C2276,rosie!$B$7:$F$66,5,FALSE)</f>
        <v>5.45</v>
      </c>
      <c r="M2276" s="4">
        <f>VLOOKUP($C2276,rosie!$B$7:$D$380,3,FALSE)</f>
        <v>0</v>
      </c>
      <c r="N2276" s="4" t="str">
        <f>VLOOKUP($C2276,rosie!$B$7:$E$380,4,FALSE)</f>
        <v>f</v>
      </c>
      <c r="O2276" s="4">
        <f t="shared" si="161"/>
        <v>0.72846941779111196</v>
      </c>
      <c r="P2276" s="4">
        <f>VLOOKUP(A2276,RESULTS!$A:$M,13,FALSE)</f>
        <v>2</v>
      </c>
      <c r="Q2276" s="4">
        <v>2</v>
      </c>
      <c r="R2276" s="4" t="str">
        <f>IF(VLOOKUP(C2276,rosie!B:J,8,FALSE)=0,"x_x_x_x",VLOOKUP(C2276,rosie!B:J,8,FALSE))</f>
        <v>11_6_6_2023</v>
      </c>
    </row>
    <row r="2277" spans="1:18" x14ac:dyDescent="0.2">
      <c r="A2277" t="s">
        <v>257</v>
      </c>
      <c r="C2277">
        <f t="shared" si="159"/>
        <v>738</v>
      </c>
      <c r="D2277" t="str">
        <f t="shared" si="160"/>
        <v>738 (0)</v>
      </c>
      <c r="E2277">
        <v>19.004999999999999</v>
      </c>
      <c r="F2277">
        <f t="shared" si="162"/>
        <v>19.010000000000002</v>
      </c>
      <c r="G2277">
        <f>IFERROR(VLOOKUP(F2277,'rt.comb'!$A:$B,2,FALSE),F2277)</f>
        <v>18.989999999999998</v>
      </c>
      <c r="H2277" t="str">
        <f>IFERROR(VLOOKUP(G2277,compounds!$A:$D,4,FALSE),"")</f>
        <v>methylnaphthalene</v>
      </c>
      <c r="I2277">
        <v>281979057</v>
      </c>
      <c r="J2277" s="4">
        <f t="shared" si="158"/>
        <v>68751857</v>
      </c>
      <c r="K2277" s="4">
        <f>VLOOKUP($C2277,rosie!$B$7:$D$380,2,FALSE)</f>
        <v>31.14</v>
      </c>
      <c r="L2277" s="4">
        <f>VLOOKUP(C2277,rosie!$B$7:$F$66,5,FALSE)</f>
        <v>5.45</v>
      </c>
      <c r="M2277" s="4">
        <f>VLOOKUP($C2277,rosie!$B$7:$D$380,3,FALSE)</f>
        <v>0</v>
      </c>
      <c r="N2277" s="4" t="str">
        <f>VLOOKUP($C2277,rosie!$B$7:$E$380,4,FALSE)</f>
        <v>f</v>
      </c>
      <c r="O2277" s="4">
        <f t="shared" si="161"/>
        <v>1.9756275403401589</v>
      </c>
      <c r="P2277" s="4">
        <f>VLOOKUP(A2277,RESULTS!$A:$M,13,FALSE)</f>
        <v>2</v>
      </c>
      <c r="Q2277" s="4">
        <v>2</v>
      </c>
      <c r="R2277" s="4" t="str">
        <f>IF(VLOOKUP(C2277,rosie!B:J,8,FALSE)=0,"x_x_x_x",VLOOKUP(C2277,rosie!B:J,8,FALSE))</f>
        <v>11_6_6_2023</v>
      </c>
    </row>
    <row r="2278" spans="1:18" x14ac:dyDescent="0.2">
      <c r="A2278" t="s">
        <v>257</v>
      </c>
      <c r="C2278">
        <f t="shared" si="159"/>
        <v>738</v>
      </c>
      <c r="D2278" t="str">
        <f t="shared" si="160"/>
        <v>738 (0)</v>
      </c>
      <c r="E2278">
        <v>19.100000000000001</v>
      </c>
      <c r="F2278">
        <f t="shared" si="162"/>
        <v>19.100000000000001</v>
      </c>
      <c r="G2278">
        <f>IFERROR(VLOOKUP(F2278,'rt.comb'!$A:$B,2,FALSE),F2278)</f>
        <v>19.100000000000001</v>
      </c>
      <c r="H2278" t="str">
        <f>IFERROR(VLOOKUP(G2278,compounds!$A:$D,4,FALSE),"")</f>
        <v/>
      </c>
      <c r="I2278">
        <v>90106189</v>
      </c>
      <c r="J2278" s="4">
        <f t="shared" si="158"/>
        <v>68751857</v>
      </c>
      <c r="K2278" s="4">
        <f>VLOOKUP($C2278,rosie!$B$7:$D$380,2,FALSE)</f>
        <v>31.14</v>
      </c>
      <c r="L2278" s="4">
        <f>VLOOKUP(C2278,rosie!$B$7:$F$66,5,FALSE)</f>
        <v>5.45</v>
      </c>
      <c r="M2278" s="4">
        <f>VLOOKUP($C2278,rosie!$B$7:$D$380,3,FALSE)</f>
        <v>0</v>
      </c>
      <c r="N2278" s="4" t="str">
        <f>VLOOKUP($C2278,rosie!$B$7:$E$380,4,FALSE)</f>
        <v>f</v>
      </c>
      <c r="O2278" s="4">
        <f t="shared" si="161"/>
        <v>0.6313102484894666</v>
      </c>
      <c r="P2278" s="4">
        <f>VLOOKUP(A2278,RESULTS!$A:$M,13,FALSE)</f>
        <v>2</v>
      </c>
      <c r="Q2278" s="4">
        <v>2</v>
      </c>
      <c r="R2278" s="4" t="str">
        <f>IF(VLOOKUP(C2278,rosie!B:J,8,FALSE)=0,"x_x_x_x",VLOOKUP(C2278,rosie!B:J,8,FALSE))</f>
        <v>11_6_6_2023</v>
      </c>
    </row>
    <row r="2279" spans="1:18" x14ac:dyDescent="0.2">
      <c r="A2279" t="s">
        <v>257</v>
      </c>
      <c r="C2279">
        <f t="shared" si="159"/>
        <v>738</v>
      </c>
      <c r="D2279" t="str">
        <f t="shared" si="160"/>
        <v>738 (0)</v>
      </c>
      <c r="E2279">
        <v>19.398</v>
      </c>
      <c r="F2279">
        <f t="shared" si="162"/>
        <v>19.399999999999999</v>
      </c>
      <c r="G2279">
        <f>IFERROR(VLOOKUP(F2279,'rt.comb'!$A:$B,2,FALSE),F2279)</f>
        <v>19.399999999999999</v>
      </c>
      <c r="H2279" t="str">
        <f>IFERROR(VLOOKUP(G2279,compounds!$A:$D,4,FALSE),"")</f>
        <v>undecanal_c</v>
      </c>
      <c r="I2279">
        <v>116733948</v>
      </c>
      <c r="J2279" s="4">
        <f t="shared" si="158"/>
        <v>68751857</v>
      </c>
      <c r="K2279" s="4">
        <f>VLOOKUP($C2279,rosie!$B$7:$D$380,2,FALSE)</f>
        <v>31.14</v>
      </c>
      <c r="L2279" s="4">
        <f>VLOOKUP(C2279,rosie!$B$7:$F$66,5,FALSE)</f>
        <v>5.45</v>
      </c>
      <c r="M2279" s="4">
        <f>VLOOKUP($C2279,rosie!$B$7:$D$380,3,FALSE)</f>
        <v>0</v>
      </c>
      <c r="N2279" s="4" t="str">
        <f>VLOOKUP($C2279,rosie!$B$7:$E$380,4,FALSE)</f>
        <v>f</v>
      </c>
      <c r="O2279" s="4">
        <f t="shared" si="161"/>
        <v>0.81787209665516392</v>
      </c>
      <c r="P2279" s="4">
        <f>VLOOKUP(A2279,RESULTS!$A:$M,13,FALSE)</f>
        <v>2</v>
      </c>
      <c r="Q2279" s="4">
        <v>2</v>
      </c>
      <c r="R2279" s="4" t="str">
        <f>IF(VLOOKUP(C2279,rosie!B:J,8,FALSE)=0,"x_x_x_x",VLOOKUP(C2279,rosie!B:J,8,FALSE))</f>
        <v>11_6_6_2023</v>
      </c>
    </row>
    <row r="2280" spans="1:18" x14ac:dyDescent="0.2">
      <c r="A2280" t="s">
        <v>257</v>
      </c>
      <c r="C2280">
        <f t="shared" si="159"/>
        <v>738</v>
      </c>
      <c r="D2280" t="str">
        <f t="shared" si="160"/>
        <v>738 (0)</v>
      </c>
      <c r="E2280">
        <v>19.504000000000001</v>
      </c>
      <c r="F2280">
        <f t="shared" si="162"/>
        <v>19.5</v>
      </c>
      <c r="G2280">
        <f>IFERROR(VLOOKUP(F2280,'rt.comb'!$A:$B,2,FALSE),F2280)</f>
        <v>19.5</v>
      </c>
      <c r="H2280" t="str">
        <f>IFERROR(VLOOKUP(G2280,compounds!$A:$D,4,FALSE),"")</f>
        <v>standard</v>
      </c>
      <c r="I2280">
        <v>68751857</v>
      </c>
      <c r="J2280" s="4">
        <f t="shared" si="158"/>
        <v>68751857</v>
      </c>
      <c r="K2280" s="4">
        <f>VLOOKUP($C2280,rosie!$B$7:$D$380,2,FALSE)</f>
        <v>31.14</v>
      </c>
      <c r="L2280" s="4">
        <f>VLOOKUP(C2280,rosie!$B$7:$F$66,5,FALSE)</f>
        <v>5.45</v>
      </c>
      <c r="M2280" s="4">
        <f>VLOOKUP($C2280,rosie!$B$7:$D$380,3,FALSE)</f>
        <v>0</v>
      </c>
      <c r="N2280" s="4" t="str">
        <f>VLOOKUP($C2280,rosie!$B$7:$E$380,4,FALSE)</f>
        <v>f</v>
      </c>
      <c r="O2280" s="4">
        <f t="shared" si="161"/>
        <v>0.48169556840077071</v>
      </c>
      <c r="P2280" s="4">
        <f>VLOOKUP(A2280,RESULTS!$A:$M,13,FALSE)</f>
        <v>2</v>
      </c>
      <c r="Q2280" s="4">
        <v>2</v>
      </c>
      <c r="R2280" s="4" t="str">
        <f>IF(VLOOKUP(C2280,rosie!B:J,8,FALSE)=0,"x_x_x_x",VLOOKUP(C2280,rosie!B:J,8,FALSE))</f>
        <v>11_6_6_2023</v>
      </c>
    </row>
    <row r="2281" spans="1:18" x14ac:dyDescent="0.2">
      <c r="A2281" t="s">
        <v>257</v>
      </c>
      <c r="C2281">
        <f t="shared" si="159"/>
        <v>738</v>
      </c>
      <c r="D2281" t="str">
        <f t="shared" si="160"/>
        <v>738 (0)</v>
      </c>
      <c r="E2281">
        <v>19.757999999999999</v>
      </c>
      <c r="F2281">
        <f t="shared" si="162"/>
        <v>19.760000000000002</v>
      </c>
      <c r="G2281">
        <f>IFERROR(VLOOKUP(F2281,'rt.comb'!$A:$B,2,FALSE),F2281)</f>
        <v>19.760000000000002</v>
      </c>
      <c r="H2281" t="str">
        <f>IFERROR(VLOOKUP(G2281,compounds!$A:$D,4,FALSE),"")</f>
        <v/>
      </c>
      <c r="I2281">
        <v>32687523</v>
      </c>
      <c r="J2281" s="4">
        <f t="shared" si="158"/>
        <v>68751857</v>
      </c>
      <c r="K2281" s="4">
        <f>VLOOKUP($C2281,rosie!$B$7:$D$380,2,FALSE)</f>
        <v>31.14</v>
      </c>
      <c r="L2281" s="4">
        <f>VLOOKUP(C2281,rosie!$B$7:$F$66,5,FALSE)</f>
        <v>5.45</v>
      </c>
      <c r="M2281" s="4">
        <f>VLOOKUP($C2281,rosie!$B$7:$D$380,3,FALSE)</f>
        <v>0</v>
      </c>
      <c r="N2281" s="4" t="str">
        <f>VLOOKUP($C2281,rosie!$B$7:$E$380,4,FALSE)</f>
        <v>f</v>
      </c>
      <c r="O2281" s="4">
        <f t="shared" si="161"/>
        <v>0.22901832267742625</v>
      </c>
      <c r="P2281" s="4">
        <f>VLOOKUP(A2281,RESULTS!$A:$M,13,FALSE)</f>
        <v>2</v>
      </c>
      <c r="Q2281" s="4">
        <v>2</v>
      </c>
      <c r="R2281" s="4" t="str">
        <f>IF(VLOOKUP(C2281,rosie!B:J,8,FALSE)=0,"x_x_x_x",VLOOKUP(C2281,rosie!B:J,8,FALSE))</f>
        <v>11_6_6_2023</v>
      </c>
    </row>
    <row r="2282" spans="1:18" x14ac:dyDescent="0.2">
      <c r="A2282" t="s">
        <v>257</v>
      </c>
      <c r="C2282">
        <f t="shared" si="159"/>
        <v>738</v>
      </c>
      <c r="D2282" t="str">
        <f t="shared" si="160"/>
        <v>738 (0)</v>
      </c>
      <c r="E2282">
        <v>20.117999999999999</v>
      </c>
      <c r="F2282">
        <f t="shared" si="162"/>
        <v>20.12</v>
      </c>
      <c r="G2282">
        <f>IFERROR(VLOOKUP(F2282,'rt.comb'!$A:$B,2,FALSE),F2282)</f>
        <v>20.12</v>
      </c>
      <c r="H2282" t="str">
        <f>IFERROR(VLOOKUP(G2282,compounds!$A:$D,4,FALSE),"")</f>
        <v/>
      </c>
      <c r="I2282">
        <v>79089221</v>
      </c>
      <c r="J2282" s="4">
        <f t="shared" si="158"/>
        <v>68751857</v>
      </c>
      <c r="K2282" s="4">
        <f>VLOOKUP($C2282,rosie!$B$7:$D$380,2,FALSE)</f>
        <v>31.14</v>
      </c>
      <c r="L2282" s="4">
        <f>VLOOKUP(C2282,rosie!$B$7:$F$66,5,FALSE)</f>
        <v>5.45</v>
      </c>
      <c r="M2282" s="4">
        <f>VLOOKUP($C2282,rosie!$B$7:$D$380,3,FALSE)</f>
        <v>0</v>
      </c>
      <c r="N2282" s="4" t="str">
        <f>VLOOKUP($C2282,rosie!$B$7:$E$380,4,FALSE)</f>
        <v>f</v>
      </c>
      <c r="O2282" s="4">
        <f t="shared" si="161"/>
        <v>0.55412215649635721</v>
      </c>
      <c r="P2282" s="4">
        <f>VLOOKUP(A2282,RESULTS!$A:$M,13,FALSE)</f>
        <v>2</v>
      </c>
      <c r="Q2282" s="4">
        <v>2</v>
      </c>
      <c r="R2282" s="4" t="str">
        <f>IF(VLOOKUP(C2282,rosie!B:J,8,FALSE)=0,"x_x_x_x",VLOOKUP(C2282,rosie!B:J,8,FALSE))</f>
        <v>11_6_6_2023</v>
      </c>
    </row>
    <row r="2283" spans="1:18" x14ac:dyDescent="0.2">
      <c r="A2283" t="s">
        <v>257</v>
      </c>
      <c r="C2283">
        <f t="shared" si="159"/>
        <v>738</v>
      </c>
      <c r="D2283" t="str">
        <f t="shared" si="160"/>
        <v>738 (0)</v>
      </c>
      <c r="E2283">
        <v>20.196000000000002</v>
      </c>
      <c r="F2283">
        <f t="shared" si="162"/>
        <v>20.2</v>
      </c>
      <c r="G2283">
        <f>IFERROR(VLOOKUP(F2283,'rt.comb'!$A:$B,2,FALSE),F2283)</f>
        <v>20.2</v>
      </c>
      <c r="H2283" t="str">
        <f>IFERROR(VLOOKUP(G2283,compounds!$A:$D,4,FALSE),"")</f>
        <v/>
      </c>
      <c r="I2283">
        <v>23572554</v>
      </c>
      <c r="J2283" s="4">
        <f t="shared" si="158"/>
        <v>68751857</v>
      </c>
      <c r="K2283" s="4">
        <f>VLOOKUP($C2283,rosie!$B$7:$D$380,2,FALSE)</f>
        <v>31.14</v>
      </c>
      <c r="L2283" s="4">
        <f>VLOOKUP(C2283,rosie!$B$7:$F$66,5,FALSE)</f>
        <v>5.45</v>
      </c>
      <c r="M2283" s="4">
        <f>VLOOKUP($C2283,rosie!$B$7:$D$380,3,FALSE)</f>
        <v>0</v>
      </c>
      <c r="N2283" s="4" t="str">
        <f>VLOOKUP($C2283,rosie!$B$7:$E$380,4,FALSE)</f>
        <v>f</v>
      </c>
      <c r="O2283" s="4">
        <f t="shared" si="161"/>
        <v>0.16515619058388289</v>
      </c>
      <c r="P2283" s="4">
        <f>VLOOKUP(A2283,RESULTS!$A:$M,13,FALSE)</f>
        <v>2</v>
      </c>
      <c r="Q2283" s="4">
        <v>2</v>
      </c>
      <c r="R2283" s="4" t="str">
        <f>IF(VLOOKUP(C2283,rosie!B:J,8,FALSE)=0,"x_x_x_x",VLOOKUP(C2283,rosie!B:J,8,FALSE))</f>
        <v>11_6_6_2023</v>
      </c>
    </row>
    <row r="2284" spans="1:18" x14ac:dyDescent="0.2">
      <c r="A2284" t="s">
        <v>257</v>
      </c>
      <c r="C2284">
        <f t="shared" si="159"/>
        <v>738</v>
      </c>
      <c r="D2284" t="str">
        <f t="shared" si="160"/>
        <v>738 (0)</v>
      </c>
      <c r="E2284">
        <v>20.271000000000001</v>
      </c>
      <c r="F2284">
        <f t="shared" si="162"/>
        <v>20.27</v>
      </c>
      <c r="G2284">
        <f>IFERROR(VLOOKUP(F2284,'rt.comb'!$A:$B,2,FALSE),F2284)</f>
        <v>20.27</v>
      </c>
      <c r="H2284" t="str">
        <f>IFERROR(VLOOKUP(G2284,compounds!$A:$D,4,FALSE),"")</f>
        <v/>
      </c>
      <c r="I2284">
        <v>67907268</v>
      </c>
      <c r="J2284" s="4">
        <f t="shared" si="158"/>
        <v>68751857</v>
      </c>
      <c r="K2284" s="4">
        <f>VLOOKUP($C2284,rosie!$B$7:$D$380,2,FALSE)</f>
        <v>31.14</v>
      </c>
      <c r="L2284" s="4">
        <f>VLOOKUP(C2284,rosie!$B$7:$F$66,5,FALSE)</f>
        <v>5.45</v>
      </c>
      <c r="M2284" s="4">
        <f>VLOOKUP($C2284,rosie!$B$7:$D$380,3,FALSE)</f>
        <v>0</v>
      </c>
      <c r="N2284" s="4" t="str">
        <f>VLOOKUP($C2284,rosie!$B$7:$E$380,4,FALSE)</f>
        <v>f</v>
      </c>
      <c r="O2284" s="4">
        <f t="shared" si="161"/>
        <v>0.4757781314591033</v>
      </c>
      <c r="P2284" s="4">
        <f>VLOOKUP(A2284,RESULTS!$A:$M,13,FALSE)</f>
        <v>2</v>
      </c>
      <c r="Q2284" s="4">
        <v>2</v>
      </c>
      <c r="R2284" s="4" t="str">
        <f>IF(VLOOKUP(C2284,rosie!B:J,8,FALSE)=0,"x_x_x_x",VLOOKUP(C2284,rosie!B:J,8,FALSE))</f>
        <v>11_6_6_2023</v>
      </c>
    </row>
    <row r="2285" spans="1:18" x14ac:dyDescent="0.2">
      <c r="A2285" t="s">
        <v>257</v>
      </c>
      <c r="C2285">
        <f t="shared" si="159"/>
        <v>738</v>
      </c>
      <c r="D2285" t="str">
        <f t="shared" si="160"/>
        <v>738 (0)</v>
      </c>
      <c r="E2285">
        <v>20.620999999999999</v>
      </c>
      <c r="F2285">
        <f t="shared" si="162"/>
        <v>20.62</v>
      </c>
      <c r="G2285">
        <f>IFERROR(VLOOKUP(F2285,'rt.comb'!$A:$B,2,FALSE),F2285)</f>
        <v>20.62</v>
      </c>
      <c r="H2285" t="str">
        <f>IFERROR(VLOOKUP(G2285,compounds!$A:$D,4,FALSE),"")</f>
        <v/>
      </c>
      <c r="I2285">
        <v>24663757</v>
      </c>
      <c r="J2285" s="4">
        <f t="shared" si="158"/>
        <v>68751857</v>
      </c>
      <c r="K2285" s="4">
        <f>VLOOKUP($C2285,rosie!$B$7:$D$380,2,FALSE)</f>
        <v>31.14</v>
      </c>
      <c r="L2285" s="4">
        <f>VLOOKUP(C2285,rosie!$B$7:$F$66,5,FALSE)</f>
        <v>5.45</v>
      </c>
      <c r="M2285" s="4">
        <f>VLOOKUP($C2285,rosie!$B$7:$D$380,3,FALSE)</f>
        <v>0</v>
      </c>
      <c r="N2285" s="4" t="str">
        <f>VLOOKUP($C2285,rosie!$B$7:$E$380,4,FALSE)</f>
        <v>f</v>
      </c>
      <c r="O2285" s="4">
        <f t="shared" si="161"/>
        <v>0.17280147715884223</v>
      </c>
      <c r="P2285" s="4">
        <f>VLOOKUP(A2285,RESULTS!$A:$M,13,FALSE)</f>
        <v>2</v>
      </c>
      <c r="Q2285" s="4">
        <v>2</v>
      </c>
      <c r="R2285" s="4" t="str">
        <f>IF(VLOOKUP(C2285,rosie!B:J,8,FALSE)=0,"x_x_x_x",VLOOKUP(C2285,rosie!B:J,8,FALSE))</f>
        <v>11_6_6_2023</v>
      </c>
    </row>
    <row r="2286" spans="1:18" x14ac:dyDescent="0.2">
      <c r="A2286" t="s">
        <v>257</v>
      </c>
      <c r="C2286">
        <f t="shared" si="159"/>
        <v>738</v>
      </c>
      <c r="D2286" t="str">
        <f t="shared" si="160"/>
        <v>738 (0)</v>
      </c>
      <c r="E2286">
        <v>21.244</v>
      </c>
      <c r="F2286">
        <f t="shared" si="162"/>
        <v>21.24</v>
      </c>
      <c r="G2286">
        <f>IFERROR(VLOOKUP(F2286,'rt.comb'!$A:$B,2,FALSE),F2286)</f>
        <v>21.24</v>
      </c>
      <c r="H2286" t="str">
        <f>IFERROR(VLOOKUP(G2286,compounds!$A:$D,4,FALSE),"")</f>
        <v/>
      </c>
      <c r="I2286">
        <v>66196338</v>
      </c>
      <c r="J2286" s="4">
        <f t="shared" si="158"/>
        <v>68751857</v>
      </c>
      <c r="K2286" s="4">
        <f>VLOOKUP($C2286,rosie!$B$7:$D$380,2,FALSE)</f>
        <v>31.14</v>
      </c>
      <c r="L2286" s="4">
        <f>VLOOKUP(C2286,rosie!$B$7:$F$66,5,FALSE)</f>
        <v>5.45</v>
      </c>
      <c r="M2286" s="4">
        <f>VLOOKUP($C2286,rosie!$B$7:$D$380,3,FALSE)</f>
        <v>0</v>
      </c>
      <c r="N2286" s="4" t="str">
        <f>VLOOKUP($C2286,rosie!$B$7:$E$380,4,FALSE)</f>
        <v>f</v>
      </c>
      <c r="O2286" s="4">
        <f t="shared" si="161"/>
        <v>0.46379085671765258</v>
      </c>
      <c r="P2286" s="4">
        <f>VLOOKUP(A2286,RESULTS!$A:$M,13,FALSE)</f>
        <v>2</v>
      </c>
      <c r="Q2286" s="4">
        <v>2</v>
      </c>
      <c r="R2286" s="4" t="str">
        <f>IF(VLOOKUP(C2286,rosie!B:J,8,FALSE)=0,"x_x_x_x",VLOOKUP(C2286,rosie!B:J,8,FALSE))</f>
        <v>11_6_6_2023</v>
      </c>
    </row>
    <row r="2287" spans="1:18" x14ac:dyDescent="0.2">
      <c r="A2287" t="s">
        <v>257</v>
      </c>
      <c r="C2287">
        <f t="shared" si="159"/>
        <v>738</v>
      </c>
      <c r="D2287" t="str">
        <f t="shared" si="160"/>
        <v>738 (0)</v>
      </c>
      <c r="E2287">
        <v>21.837</v>
      </c>
      <c r="F2287">
        <f t="shared" si="162"/>
        <v>21.84</v>
      </c>
      <c r="G2287">
        <f>IFERROR(VLOOKUP(F2287,'rt.comb'!$A:$B,2,FALSE),F2287)</f>
        <v>21.84</v>
      </c>
      <c r="H2287" t="str">
        <f>IFERROR(VLOOKUP(G2287,compounds!$A:$D,4,FALSE),"")</f>
        <v>tetradecane</v>
      </c>
      <c r="I2287">
        <v>49147661</v>
      </c>
      <c r="J2287" s="4">
        <f t="shared" si="158"/>
        <v>68751857</v>
      </c>
      <c r="K2287" s="4">
        <f>VLOOKUP($C2287,rosie!$B$7:$D$380,2,FALSE)</f>
        <v>31.14</v>
      </c>
      <c r="L2287" s="4">
        <f>VLOOKUP(C2287,rosie!$B$7:$F$66,5,FALSE)</f>
        <v>5.45</v>
      </c>
      <c r="M2287" s="4">
        <f>VLOOKUP($C2287,rosie!$B$7:$D$380,3,FALSE)</f>
        <v>0</v>
      </c>
      <c r="N2287" s="4" t="str">
        <f>VLOOKUP($C2287,rosie!$B$7:$E$380,4,FALSE)</f>
        <v>f</v>
      </c>
      <c r="O2287" s="4">
        <f t="shared" si="161"/>
        <v>0.34434285172782153</v>
      </c>
      <c r="P2287" s="4">
        <f>VLOOKUP(A2287,RESULTS!$A:$M,13,FALSE)</f>
        <v>2</v>
      </c>
      <c r="Q2287" s="4">
        <v>2</v>
      </c>
      <c r="R2287" s="4" t="str">
        <f>IF(VLOOKUP(C2287,rosie!B:J,8,FALSE)=0,"x_x_x_x",VLOOKUP(C2287,rosie!B:J,8,FALSE))</f>
        <v>11_6_6_2023</v>
      </c>
    </row>
    <row r="2288" spans="1:18" x14ac:dyDescent="0.2">
      <c r="A2288" t="s">
        <v>257</v>
      </c>
      <c r="C2288">
        <f t="shared" si="159"/>
        <v>738</v>
      </c>
      <c r="D2288" t="str">
        <f t="shared" si="160"/>
        <v>738 (0)</v>
      </c>
      <c r="E2288">
        <v>21.981000000000002</v>
      </c>
      <c r="F2288">
        <f t="shared" si="162"/>
        <v>21.98</v>
      </c>
      <c r="G2288">
        <f>IFERROR(VLOOKUP(F2288,'rt.comb'!$A:$B,2,FALSE),F2288)</f>
        <v>21.98</v>
      </c>
      <c r="H2288" t="str">
        <f>IFERROR(VLOOKUP(G2288,compounds!$A:$D,4,FALSE),"")</f>
        <v/>
      </c>
      <c r="I2288">
        <v>38408856</v>
      </c>
      <c r="J2288" s="4">
        <f t="shared" si="158"/>
        <v>68751857</v>
      </c>
      <c r="K2288" s="4">
        <f>VLOOKUP($C2288,rosie!$B$7:$D$380,2,FALSE)</f>
        <v>31.14</v>
      </c>
      <c r="L2288" s="4">
        <f>VLOOKUP(C2288,rosie!$B$7:$F$66,5,FALSE)</f>
        <v>5.45</v>
      </c>
      <c r="M2288" s="4">
        <f>VLOOKUP($C2288,rosie!$B$7:$D$380,3,FALSE)</f>
        <v>0</v>
      </c>
      <c r="N2288" s="4" t="str">
        <f>VLOOKUP($C2288,rosie!$B$7:$E$380,4,FALSE)</f>
        <v>f</v>
      </c>
      <c r="O2288" s="4">
        <f t="shared" si="161"/>
        <v>0.26910365086638099</v>
      </c>
      <c r="P2288" s="4">
        <f>VLOOKUP(A2288,RESULTS!$A:$M,13,FALSE)</f>
        <v>2</v>
      </c>
      <c r="Q2288" s="4">
        <v>2</v>
      </c>
      <c r="R2288" s="4" t="str">
        <f>IF(VLOOKUP(C2288,rosie!B:J,8,FALSE)=0,"x_x_x_x",VLOOKUP(C2288,rosie!B:J,8,FALSE))</f>
        <v>11_6_6_2023</v>
      </c>
    </row>
    <row r="2289" spans="1:18" x14ac:dyDescent="0.2">
      <c r="A2289" t="s">
        <v>257</v>
      </c>
      <c r="C2289">
        <f t="shared" si="159"/>
        <v>738</v>
      </c>
      <c r="D2289" t="str">
        <f t="shared" si="160"/>
        <v>738 (0)</v>
      </c>
      <c r="E2289">
        <v>22.074000000000002</v>
      </c>
      <c r="F2289">
        <f t="shared" si="162"/>
        <v>22.07</v>
      </c>
      <c r="G2289">
        <f>IFERROR(VLOOKUP(F2289,'rt.comb'!$A:$B,2,FALSE),F2289)</f>
        <v>22.07</v>
      </c>
      <c r="H2289" t="str">
        <f>IFERROR(VLOOKUP(G2289,compounds!$A:$D,4,FALSE),"")</f>
        <v>dodecanal</v>
      </c>
      <c r="I2289">
        <v>25324809</v>
      </c>
      <c r="J2289" s="4">
        <f t="shared" si="158"/>
        <v>68751857</v>
      </c>
      <c r="K2289" s="4">
        <f>VLOOKUP($C2289,rosie!$B$7:$D$380,2,FALSE)</f>
        <v>31.14</v>
      </c>
      <c r="L2289" s="4">
        <f>VLOOKUP(C2289,rosie!$B$7:$F$66,5,FALSE)</f>
        <v>5.45</v>
      </c>
      <c r="M2289" s="4">
        <f>VLOOKUP($C2289,rosie!$B$7:$D$380,3,FALSE)</f>
        <v>0</v>
      </c>
      <c r="N2289" s="4" t="str">
        <f>VLOOKUP($C2289,rosie!$B$7:$E$380,4,FALSE)</f>
        <v>f</v>
      </c>
      <c r="O2289" s="4">
        <f t="shared" si="161"/>
        <v>0.17743300033184492</v>
      </c>
      <c r="P2289" s="4">
        <f>VLOOKUP(A2289,RESULTS!$A:$M,13,FALSE)</f>
        <v>2</v>
      </c>
      <c r="Q2289" s="4">
        <v>2</v>
      </c>
      <c r="R2289" s="4" t="str">
        <f>IF(VLOOKUP(C2289,rosie!B:J,8,FALSE)=0,"x_x_x_x",VLOOKUP(C2289,rosie!B:J,8,FALSE))</f>
        <v>11_6_6_2023</v>
      </c>
    </row>
    <row r="2290" spans="1:18" x14ac:dyDescent="0.2">
      <c r="A2290" t="s">
        <v>257</v>
      </c>
      <c r="C2290">
        <f t="shared" si="159"/>
        <v>738</v>
      </c>
      <c r="D2290" t="str">
        <f t="shared" si="160"/>
        <v>738 (0)</v>
      </c>
      <c r="E2290">
        <v>22.286000000000001</v>
      </c>
      <c r="F2290">
        <f t="shared" si="162"/>
        <v>22.29</v>
      </c>
      <c r="G2290">
        <f>IFERROR(VLOOKUP(F2290,'rt.comb'!$A:$B,2,FALSE),F2290)</f>
        <v>22.29</v>
      </c>
      <c r="H2290" t="str">
        <f>IFERROR(VLOOKUP(G2290,compounds!$A:$D,4,FALSE),"")</f>
        <v>tetramethyldiol</v>
      </c>
      <c r="I2290">
        <v>92604476</v>
      </c>
      <c r="J2290" s="4">
        <f t="shared" si="158"/>
        <v>68751857</v>
      </c>
      <c r="K2290" s="4">
        <f>VLOOKUP($C2290,rosie!$B$7:$D$380,2,FALSE)</f>
        <v>31.14</v>
      </c>
      <c r="L2290" s="4">
        <f>VLOOKUP(C2290,rosie!$B$7:$F$66,5,FALSE)</f>
        <v>5.45</v>
      </c>
      <c r="M2290" s="4">
        <f>VLOOKUP($C2290,rosie!$B$7:$D$380,3,FALSE)</f>
        <v>0</v>
      </c>
      <c r="N2290" s="4" t="str">
        <f>VLOOKUP($C2290,rosie!$B$7:$E$380,4,FALSE)</f>
        <v>f</v>
      </c>
      <c r="O2290" s="4">
        <f t="shared" si="161"/>
        <v>0.64881397608322822</v>
      </c>
      <c r="P2290" s="4">
        <f>VLOOKUP(A2290,RESULTS!$A:$M,13,FALSE)</f>
        <v>2</v>
      </c>
      <c r="Q2290" s="4">
        <v>2</v>
      </c>
      <c r="R2290" s="4" t="str">
        <f>IF(VLOOKUP(C2290,rosie!B:J,8,FALSE)=0,"x_x_x_x",VLOOKUP(C2290,rosie!B:J,8,FALSE))</f>
        <v>11_6_6_2023</v>
      </c>
    </row>
    <row r="2291" spans="1:18" x14ac:dyDescent="0.2">
      <c r="A2291" t="s">
        <v>257</v>
      </c>
      <c r="C2291">
        <f t="shared" si="159"/>
        <v>738</v>
      </c>
      <c r="D2291" t="str">
        <f t="shared" si="160"/>
        <v>738 (0)</v>
      </c>
      <c r="E2291">
        <v>22.693000000000001</v>
      </c>
      <c r="F2291">
        <f t="shared" si="162"/>
        <v>22.69</v>
      </c>
      <c r="G2291">
        <f>IFERROR(VLOOKUP(F2291,'rt.comb'!$A:$B,2,FALSE),F2291)</f>
        <v>22.69</v>
      </c>
      <c r="H2291" t="str">
        <f>IFERROR(VLOOKUP(G2291,compounds!$A:$D,4,FALSE),"")</f>
        <v/>
      </c>
      <c r="I2291">
        <v>34882498</v>
      </c>
      <c r="J2291" s="4">
        <f t="shared" si="158"/>
        <v>68751857</v>
      </c>
      <c r="K2291" s="4">
        <f>VLOOKUP($C2291,rosie!$B$7:$D$380,2,FALSE)</f>
        <v>31.14</v>
      </c>
      <c r="L2291" s="4">
        <f>VLOOKUP(C2291,rosie!$B$7:$F$66,5,FALSE)</f>
        <v>5.45</v>
      </c>
      <c r="M2291" s="4">
        <f>VLOOKUP($C2291,rosie!$B$7:$D$380,3,FALSE)</f>
        <v>0</v>
      </c>
      <c r="N2291" s="4" t="str">
        <f>VLOOKUP($C2291,rosie!$B$7:$E$380,4,FALSE)</f>
        <v>f</v>
      </c>
      <c r="O2291" s="4">
        <f t="shared" si="161"/>
        <v>0.24439695790833327</v>
      </c>
      <c r="P2291" s="4">
        <f>VLOOKUP(A2291,RESULTS!$A:$M,13,FALSE)</f>
        <v>2</v>
      </c>
      <c r="Q2291" s="4">
        <v>2</v>
      </c>
      <c r="R2291" s="4" t="str">
        <f>IF(VLOOKUP(C2291,rosie!B:J,8,FALSE)=0,"x_x_x_x",VLOOKUP(C2291,rosie!B:J,8,FALSE))</f>
        <v>11_6_6_2023</v>
      </c>
    </row>
    <row r="2292" spans="1:18" x14ac:dyDescent="0.2">
      <c r="A2292" t="s">
        <v>257</v>
      </c>
      <c r="C2292">
        <f t="shared" si="159"/>
        <v>738</v>
      </c>
      <c r="D2292" t="str">
        <f t="shared" si="160"/>
        <v>738 (0)</v>
      </c>
      <c r="E2292">
        <v>23.105</v>
      </c>
      <c r="F2292">
        <f t="shared" si="162"/>
        <v>23.11</v>
      </c>
      <c r="G2292">
        <f>IFERROR(VLOOKUP(F2292,'rt.comb'!$A:$B,2,FALSE),F2292)</f>
        <v>23.11</v>
      </c>
      <c r="H2292" t="str">
        <f>IFERROR(VLOOKUP(G2292,compounds!$A:$D,4,FALSE),"")</f>
        <v/>
      </c>
      <c r="I2292">
        <v>53004644</v>
      </c>
      <c r="J2292" s="4">
        <f t="shared" si="158"/>
        <v>68751857</v>
      </c>
      <c r="K2292" s="4">
        <f>VLOOKUP($C2292,rosie!$B$7:$D$380,2,FALSE)</f>
        <v>31.14</v>
      </c>
      <c r="L2292" s="4">
        <f>VLOOKUP(C2292,rosie!$B$7:$F$66,5,FALSE)</f>
        <v>5.45</v>
      </c>
      <c r="M2292" s="4">
        <f>VLOOKUP($C2292,rosie!$B$7:$D$380,3,FALSE)</f>
        <v>0</v>
      </c>
      <c r="N2292" s="4" t="str">
        <f>VLOOKUP($C2292,rosie!$B$7:$E$380,4,FALSE)</f>
        <v>f</v>
      </c>
      <c r="O2292" s="4">
        <f t="shared" si="161"/>
        <v>0.37136599989525376</v>
      </c>
      <c r="P2292" s="4">
        <f>VLOOKUP(A2292,RESULTS!$A:$M,13,FALSE)</f>
        <v>2</v>
      </c>
      <c r="Q2292" s="4">
        <v>2</v>
      </c>
      <c r="R2292" s="4" t="str">
        <f>IF(VLOOKUP(C2292,rosie!B:J,8,FALSE)=0,"x_x_x_x",VLOOKUP(C2292,rosie!B:J,8,FALSE))</f>
        <v>11_6_6_2023</v>
      </c>
    </row>
    <row r="2293" spans="1:18" x14ac:dyDescent="0.2">
      <c r="A2293" t="s">
        <v>257</v>
      </c>
      <c r="C2293">
        <f t="shared" si="159"/>
        <v>738</v>
      </c>
      <c r="D2293" t="str">
        <f t="shared" si="160"/>
        <v>738 (0)</v>
      </c>
      <c r="E2293">
        <v>23.315000000000001</v>
      </c>
      <c r="F2293">
        <f t="shared" si="162"/>
        <v>23.32</v>
      </c>
      <c r="G2293">
        <f>IFERROR(VLOOKUP(F2293,'rt.comb'!$A:$B,2,FALSE),F2293)</f>
        <v>23.32</v>
      </c>
      <c r="H2293" t="str">
        <f>IFERROR(VLOOKUP(G2293,compounds!$A:$D,4,FALSE),"")</f>
        <v/>
      </c>
      <c r="I2293">
        <v>13526503</v>
      </c>
      <c r="J2293" s="4">
        <f t="shared" si="158"/>
        <v>68751857</v>
      </c>
      <c r="K2293" s="4">
        <f>VLOOKUP($C2293,rosie!$B$7:$D$380,2,FALSE)</f>
        <v>31.14</v>
      </c>
      <c r="L2293" s="4">
        <f>VLOOKUP(C2293,rosie!$B$7:$F$66,5,FALSE)</f>
        <v>5.45</v>
      </c>
      <c r="M2293" s="4">
        <f>VLOOKUP($C2293,rosie!$B$7:$D$380,3,FALSE)</f>
        <v>0</v>
      </c>
      <c r="N2293" s="4" t="str">
        <f>VLOOKUP($C2293,rosie!$B$7:$E$380,4,FALSE)</f>
        <v>f</v>
      </c>
      <c r="O2293" s="4">
        <f t="shared" si="161"/>
        <v>9.4770626356459442E-2</v>
      </c>
      <c r="P2293" s="4">
        <f>VLOOKUP(A2293,RESULTS!$A:$M,13,FALSE)</f>
        <v>2</v>
      </c>
      <c r="Q2293" s="4">
        <v>2</v>
      </c>
      <c r="R2293" s="4" t="str">
        <f>IF(VLOOKUP(C2293,rosie!B:J,8,FALSE)=0,"x_x_x_x",VLOOKUP(C2293,rosie!B:J,8,FALSE))</f>
        <v>11_6_6_2023</v>
      </c>
    </row>
    <row r="2294" spans="1:18" x14ac:dyDescent="0.2">
      <c r="A2294" t="s">
        <v>257</v>
      </c>
      <c r="C2294">
        <f t="shared" si="159"/>
        <v>738</v>
      </c>
      <c r="D2294" t="str">
        <f t="shared" si="160"/>
        <v>738 (0)</v>
      </c>
      <c r="E2294">
        <v>23.408000000000001</v>
      </c>
      <c r="F2294">
        <f t="shared" si="162"/>
        <v>23.41</v>
      </c>
      <c r="G2294">
        <f>IFERROR(VLOOKUP(F2294,'rt.comb'!$A:$B,2,FALSE),F2294)</f>
        <v>23.41</v>
      </c>
      <c r="H2294" t="str">
        <f>IFERROR(VLOOKUP(G2294,compounds!$A:$D,4,FALSE),"")</f>
        <v/>
      </c>
      <c r="I2294">
        <v>31456386</v>
      </c>
      <c r="J2294" s="4">
        <f t="shared" si="158"/>
        <v>68751857</v>
      </c>
      <c r="K2294" s="4">
        <f>VLOOKUP($C2294,rosie!$B$7:$D$380,2,FALSE)</f>
        <v>31.14</v>
      </c>
      <c r="L2294" s="4">
        <f>VLOOKUP(C2294,rosie!$B$7:$F$66,5,FALSE)</f>
        <v>5.45</v>
      </c>
      <c r="M2294" s="4">
        <f>VLOOKUP($C2294,rosie!$B$7:$D$380,3,FALSE)</f>
        <v>0</v>
      </c>
      <c r="N2294" s="4" t="str">
        <f>VLOOKUP($C2294,rosie!$B$7:$E$380,4,FALSE)</f>
        <v>f</v>
      </c>
      <c r="O2294" s="4">
        <f t="shared" si="161"/>
        <v>0.22039261767291676</v>
      </c>
      <c r="P2294" s="4">
        <f>VLOOKUP(A2294,RESULTS!$A:$M,13,FALSE)</f>
        <v>2</v>
      </c>
      <c r="Q2294" s="4">
        <v>2</v>
      </c>
      <c r="R2294" s="4" t="str">
        <f>IF(VLOOKUP(C2294,rosie!B:J,8,FALSE)=0,"x_x_x_x",VLOOKUP(C2294,rosie!B:J,8,FALSE))</f>
        <v>11_6_6_2023</v>
      </c>
    </row>
    <row r="2295" spans="1:18" x14ac:dyDescent="0.2">
      <c r="A2295" t="s">
        <v>257</v>
      </c>
      <c r="C2295">
        <f t="shared" si="159"/>
        <v>738</v>
      </c>
      <c r="D2295" t="str">
        <f t="shared" si="160"/>
        <v>738 (0)</v>
      </c>
      <c r="E2295">
        <v>23.914000000000001</v>
      </c>
      <c r="F2295">
        <f t="shared" si="162"/>
        <v>23.91</v>
      </c>
      <c r="G2295">
        <f>IFERROR(VLOOKUP(F2295,'rt.comb'!$A:$B,2,FALSE),F2295)</f>
        <v>23.91</v>
      </c>
      <c r="H2295" t="str">
        <f>IFERROR(VLOOKUP(G2295,compounds!$A:$D,4,FALSE),"")</f>
        <v/>
      </c>
      <c r="I2295">
        <v>14221469</v>
      </c>
      <c r="J2295" s="4">
        <f t="shared" si="158"/>
        <v>68751857</v>
      </c>
      <c r="K2295" s="4">
        <f>VLOOKUP($C2295,rosie!$B$7:$D$380,2,FALSE)</f>
        <v>31.14</v>
      </c>
      <c r="L2295" s="4">
        <f>VLOOKUP(C2295,rosie!$B$7:$F$66,5,FALSE)</f>
        <v>5.45</v>
      </c>
      <c r="M2295" s="4">
        <f>VLOOKUP($C2295,rosie!$B$7:$D$380,3,FALSE)</f>
        <v>0</v>
      </c>
      <c r="N2295" s="4" t="str">
        <f>VLOOKUP($C2295,rosie!$B$7:$E$380,4,FALSE)</f>
        <v>f</v>
      </c>
      <c r="O2295" s="4">
        <f t="shared" si="161"/>
        <v>9.9639760907824504E-2</v>
      </c>
      <c r="P2295" s="4">
        <f>VLOOKUP(A2295,RESULTS!$A:$M,13,FALSE)</f>
        <v>2</v>
      </c>
      <c r="Q2295" s="4">
        <v>2</v>
      </c>
      <c r="R2295" s="4" t="str">
        <f>IF(VLOOKUP(C2295,rosie!B:J,8,FALSE)=0,"x_x_x_x",VLOOKUP(C2295,rosie!B:J,8,FALSE))</f>
        <v>11_6_6_2023</v>
      </c>
    </row>
    <row r="2296" spans="1:18" x14ac:dyDescent="0.2">
      <c r="A2296" t="s">
        <v>257</v>
      </c>
      <c r="C2296">
        <f t="shared" si="159"/>
        <v>738</v>
      </c>
      <c r="D2296" t="str">
        <f t="shared" si="160"/>
        <v>738 (0)</v>
      </c>
      <c r="E2296">
        <v>24.331</v>
      </c>
      <c r="F2296">
        <f t="shared" si="162"/>
        <v>24.33</v>
      </c>
      <c r="G2296">
        <f>IFERROR(VLOOKUP(F2296,'rt.comb'!$A:$B,2,FALSE),F2296)</f>
        <v>24.33</v>
      </c>
      <c r="H2296" t="str">
        <f>IFERROR(VLOOKUP(G2296,compounds!$A:$D,4,FALSE),"")</f>
        <v>pentadecane</v>
      </c>
      <c r="I2296">
        <v>20654824</v>
      </c>
      <c r="J2296" s="4">
        <f t="shared" si="158"/>
        <v>68751857</v>
      </c>
      <c r="K2296" s="4">
        <f>VLOOKUP($C2296,rosie!$B$7:$D$380,2,FALSE)</f>
        <v>31.14</v>
      </c>
      <c r="L2296" s="4">
        <f>VLOOKUP(C2296,rosie!$B$7:$F$66,5,FALSE)</f>
        <v>5.45</v>
      </c>
      <c r="M2296" s="4">
        <f>VLOOKUP($C2296,rosie!$B$7:$D$380,3,FALSE)</f>
        <v>0</v>
      </c>
      <c r="N2296" s="4" t="str">
        <f>VLOOKUP($C2296,rosie!$B$7:$E$380,4,FALSE)</f>
        <v>f</v>
      </c>
      <c r="O2296" s="4">
        <f t="shared" si="161"/>
        <v>0.14471372296020862</v>
      </c>
      <c r="P2296" s="4">
        <f>VLOOKUP(A2296,RESULTS!$A:$M,13,FALSE)</f>
        <v>2</v>
      </c>
      <c r="Q2296" s="4">
        <v>2</v>
      </c>
      <c r="R2296" s="4" t="str">
        <f>IF(VLOOKUP(C2296,rosie!B:J,8,FALSE)=0,"x_x_x_x",VLOOKUP(C2296,rosie!B:J,8,FALSE))</f>
        <v>11_6_6_2023</v>
      </c>
    </row>
    <row r="2297" spans="1:18" x14ac:dyDescent="0.2">
      <c r="A2297" t="s">
        <v>257</v>
      </c>
      <c r="C2297">
        <f t="shared" si="159"/>
        <v>738</v>
      </c>
      <c r="D2297" t="str">
        <f t="shared" si="160"/>
        <v>738 (0)</v>
      </c>
      <c r="E2297">
        <v>24.600999999999999</v>
      </c>
      <c r="F2297">
        <f t="shared" si="162"/>
        <v>24.6</v>
      </c>
      <c r="G2297">
        <f>IFERROR(VLOOKUP(F2297,'rt.comb'!$A:$B,2,FALSE),F2297)</f>
        <v>24.6</v>
      </c>
      <c r="H2297" t="str">
        <f>IFERROR(VLOOKUP(G2297,compounds!$A:$D,4,FALSE),"")</f>
        <v>tridecanal</v>
      </c>
      <c r="I2297">
        <v>77604842</v>
      </c>
      <c r="J2297" s="4">
        <f t="shared" si="158"/>
        <v>68751857</v>
      </c>
      <c r="K2297" s="4">
        <f>VLOOKUP($C2297,rosie!$B$7:$D$380,2,FALSE)</f>
        <v>31.14</v>
      </c>
      <c r="L2297" s="4">
        <f>VLOOKUP(C2297,rosie!$B$7:$F$66,5,FALSE)</f>
        <v>5.45</v>
      </c>
      <c r="M2297" s="4">
        <f>VLOOKUP($C2297,rosie!$B$7:$D$380,3,FALSE)</f>
        <v>0</v>
      </c>
      <c r="N2297" s="4" t="str">
        <f>VLOOKUP($C2297,rosie!$B$7:$E$380,4,FALSE)</f>
        <v>f</v>
      </c>
      <c r="O2297" s="4">
        <f t="shared" si="161"/>
        <v>0.54372216415684604</v>
      </c>
      <c r="P2297" s="4">
        <f>VLOOKUP(A2297,RESULTS!$A:$M,13,FALSE)</f>
        <v>2</v>
      </c>
      <c r="Q2297" s="4">
        <v>2</v>
      </c>
      <c r="R2297" s="4" t="str">
        <f>IF(VLOOKUP(C2297,rosie!B:J,8,FALSE)=0,"x_x_x_x",VLOOKUP(C2297,rosie!B:J,8,FALSE))</f>
        <v>11_6_6_2023</v>
      </c>
    </row>
    <row r="2298" spans="1:18" x14ac:dyDescent="0.2">
      <c r="A2298" t="s">
        <v>257</v>
      </c>
      <c r="C2298">
        <f t="shared" si="159"/>
        <v>738</v>
      </c>
      <c r="D2298" t="str">
        <f t="shared" si="160"/>
        <v>738 (0)</v>
      </c>
      <c r="E2298">
        <v>26.992000000000001</v>
      </c>
      <c r="F2298">
        <f t="shared" si="162"/>
        <v>26.99</v>
      </c>
      <c r="G2298">
        <f>IFERROR(VLOOKUP(F2298,'rt.comb'!$A:$B,2,FALSE),F2298)</f>
        <v>26.99</v>
      </c>
      <c r="H2298" t="str">
        <f>IFERROR(VLOOKUP(G2298,compounds!$A:$D,4,FALSE),"")</f>
        <v>tetradecanal</v>
      </c>
      <c r="I2298">
        <v>14628625</v>
      </c>
      <c r="J2298" s="4">
        <f t="shared" si="158"/>
        <v>68751857</v>
      </c>
      <c r="K2298" s="4">
        <f>VLOOKUP($C2298,rosie!$B$7:$D$380,2,FALSE)</f>
        <v>31.14</v>
      </c>
      <c r="L2298" s="4">
        <f>VLOOKUP(C2298,rosie!$B$7:$F$66,5,FALSE)</f>
        <v>5.45</v>
      </c>
      <c r="M2298" s="4">
        <f>VLOOKUP($C2298,rosie!$B$7:$D$380,3,FALSE)</f>
        <v>0</v>
      </c>
      <c r="N2298" s="4" t="str">
        <f>VLOOKUP($C2298,rosie!$B$7:$E$380,4,FALSE)</f>
        <v>f</v>
      </c>
      <c r="O2298" s="4">
        <f t="shared" si="161"/>
        <v>0.10249241463102189</v>
      </c>
      <c r="P2298" s="4">
        <f>VLOOKUP(A2298,RESULTS!$A:$M,13,FALSE)</f>
        <v>2</v>
      </c>
      <c r="Q2298" s="4">
        <v>2</v>
      </c>
      <c r="R2298" s="4" t="str">
        <f>IF(VLOOKUP(C2298,rosie!B:J,8,FALSE)=0,"x_x_x_x",VLOOKUP(C2298,rosie!B:J,8,FALSE))</f>
        <v>11_6_6_2023</v>
      </c>
    </row>
    <row r="2299" spans="1:18" x14ac:dyDescent="0.2">
      <c r="A2299" t="s">
        <v>257</v>
      </c>
      <c r="C2299">
        <f t="shared" si="159"/>
        <v>738</v>
      </c>
      <c r="D2299" t="str">
        <f t="shared" si="160"/>
        <v>738 (0)</v>
      </c>
      <c r="E2299">
        <v>29.257999999999999</v>
      </c>
      <c r="F2299">
        <f t="shared" si="162"/>
        <v>29.26</v>
      </c>
      <c r="G2299">
        <f>IFERROR(VLOOKUP(F2299,'rt.comb'!$A:$B,2,FALSE),F2299)</f>
        <v>29.26</v>
      </c>
      <c r="H2299" t="str">
        <f>IFERROR(VLOOKUP(G2299,compounds!$A:$D,4,FALSE),"")</f>
        <v>pentadecanal</v>
      </c>
      <c r="I2299">
        <v>27251413</v>
      </c>
      <c r="J2299" s="4">
        <f t="shared" si="158"/>
        <v>68751857</v>
      </c>
      <c r="K2299" s="4">
        <f>VLOOKUP($C2299,rosie!$B$7:$D$380,2,FALSE)</f>
        <v>31.14</v>
      </c>
      <c r="L2299" s="4">
        <f>VLOOKUP(C2299,rosie!$B$7:$F$66,5,FALSE)</f>
        <v>5.45</v>
      </c>
      <c r="M2299" s="4">
        <f>VLOOKUP($C2299,rosie!$B$7:$D$380,3,FALSE)</f>
        <v>0</v>
      </c>
      <c r="N2299" s="4" t="str">
        <f>VLOOKUP($C2299,rosie!$B$7:$E$380,4,FALSE)</f>
        <v>f</v>
      </c>
      <c r="O2299" s="4">
        <f t="shared" si="161"/>
        <v>0.19093135003988551</v>
      </c>
      <c r="P2299" s="4">
        <f>VLOOKUP(A2299,RESULTS!$A:$M,13,FALSE)</f>
        <v>2</v>
      </c>
      <c r="Q2299" s="4">
        <v>2</v>
      </c>
      <c r="R2299" s="4" t="str">
        <f>IF(VLOOKUP(C2299,rosie!B:J,8,FALSE)=0,"x_x_x_x",VLOOKUP(C2299,rosie!B:J,8,FALSE))</f>
        <v>11_6_6_2023</v>
      </c>
    </row>
    <row r="2300" spans="1:18" x14ac:dyDescent="0.2">
      <c r="A2300" t="s">
        <v>257</v>
      </c>
      <c r="C2300">
        <f t="shared" si="159"/>
        <v>738</v>
      </c>
      <c r="D2300" t="str">
        <f t="shared" si="160"/>
        <v>738 (0)</v>
      </c>
      <c r="E2300">
        <v>31.238</v>
      </c>
      <c r="F2300">
        <f t="shared" si="162"/>
        <v>31.24</v>
      </c>
      <c r="G2300">
        <f>IFERROR(VLOOKUP(F2300,'rt.comb'!$A:$B,2,FALSE),F2300)</f>
        <v>31.24</v>
      </c>
      <c r="H2300" t="str">
        <f>IFERROR(VLOOKUP(G2300,compounds!$A:$D,4,FALSE),"")</f>
        <v/>
      </c>
      <c r="I2300">
        <v>21634784</v>
      </c>
      <c r="J2300" s="4">
        <f t="shared" si="158"/>
        <v>68751857</v>
      </c>
      <c r="K2300" s="4">
        <f>VLOOKUP($C2300,rosie!$B$7:$D$380,2,FALSE)</f>
        <v>31.14</v>
      </c>
      <c r="L2300" s="4">
        <f>VLOOKUP(C2300,rosie!$B$7:$F$66,5,FALSE)</f>
        <v>5.45</v>
      </c>
      <c r="M2300" s="4">
        <f>VLOOKUP($C2300,rosie!$B$7:$D$380,3,FALSE)</f>
        <v>0</v>
      </c>
      <c r="N2300" s="4" t="str">
        <f>VLOOKUP($C2300,rosie!$B$7:$E$380,4,FALSE)</f>
        <v>f</v>
      </c>
      <c r="O2300" s="4">
        <f t="shared" si="161"/>
        <v>0.15157960862217731</v>
      </c>
      <c r="P2300" s="4">
        <f>VLOOKUP(A2300,RESULTS!$A:$M,13,FALSE)</f>
        <v>2</v>
      </c>
      <c r="Q2300" s="4">
        <v>2</v>
      </c>
      <c r="R2300" s="4" t="str">
        <f>IF(VLOOKUP(C2300,rosie!B:J,8,FALSE)=0,"x_x_x_x",VLOOKUP(C2300,rosie!B:J,8,FALSE))</f>
        <v>11_6_6_2023</v>
      </c>
    </row>
    <row r="2301" spans="1:18" x14ac:dyDescent="0.2">
      <c r="A2301" t="s">
        <v>257</v>
      </c>
      <c r="C2301">
        <f t="shared" si="159"/>
        <v>738</v>
      </c>
      <c r="D2301" t="str">
        <f t="shared" si="160"/>
        <v>738 (0)</v>
      </c>
      <c r="E2301">
        <v>32.003999999999998</v>
      </c>
      <c r="F2301">
        <f t="shared" si="162"/>
        <v>32</v>
      </c>
      <c r="G2301">
        <f>IFERROR(VLOOKUP(F2301,'rt.comb'!$A:$B,2,FALSE),F2301)</f>
        <v>32</v>
      </c>
      <c r="H2301" t="str">
        <f>IFERROR(VLOOKUP(G2301,compounds!$A:$D,4,FALSE),"")</f>
        <v/>
      </c>
      <c r="I2301">
        <v>43452771</v>
      </c>
      <c r="J2301" s="4">
        <f t="shared" si="158"/>
        <v>68751857</v>
      </c>
      <c r="K2301" s="4">
        <f>VLOOKUP($C2301,rosie!$B$7:$D$380,2,FALSE)</f>
        <v>31.14</v>
      </c>
      <c r="L2301" s="4">
        <f>VLOOKUP(C2301,rosie!$B$7:$F$66,5,FALSE)</f>
        <v>5.45</v>
      </c>
      <c r="M2301" s="4">
        <f>VLOOKUP($C2301,rosie!$B$7:$D$380,3,FALSE)</f>
        <v>0</v>
      </c>
      <c r="N2301" s="4" t="str">
        <f>VLOOKUP($C2301,rosie!$B$7:$E$380,4,FALSE)</f>
        <v>f</v>
      </c>
      <c r="O2301" s="4">
        <f t="shared" si="161"/>
        <v>0.30444279091157533</v>
      </c>
      <c r="P2301" s="4">
        <f>VLOOKUP(A2301,RESULTS!$A:$M,13,FALSE)</f>
        <v>2</v>
      </c>
      <c r="Q2301" s="4">
        <v>2</v>
      </c>
      <c r="R2301" s="4" t="str">
        <f>IF(VLOOKUP(C2301,rosie!B:J,8,FALSE)=0,"x_x_x_x",VLOOKUP(C2301,rosie!B:J,8,FALSE))</f>
        <v>11_6_6_2023</v>
      </c>
    </row>
    <row r="2302" spans="1:18" x14ac:dyDescent="0.2">
      <c r="A2302" t="s">
        <v>257</v>
      </c>
      <c r="C2302">
        <f t="shared" si="159"/>
        <v>738</v>
      </c>
      <c r="D2302" t="str">
        <f t="shared" si="160"/>
        <v>738 (0)</v>
      </c>
      <c r="E2302">
        <v>32.872</v>
      </c>
      <c r="F2302">
        <f t="shared" si="162"/>
        <v>32.869999999999997</v>
      </c>
      <c r="G2302">
        <f>IFERROR(VLOOKUP(F2302,'rt.comb'!$A:$B,2,FALSE),F2302)</f>
        <v>32.869999999999997</v>
      </c>
      <c r="H2302" t="str">
        <f>IFERROR(VLOOKUP(G2302,compounds!$A:$D,4,FALSE),"")</f>
        <v/>
      </c>
      <c r="I2302">
        <v>22539890</v>
      </c>
      <c r="J2302" s="4">
        <f t="shared" si="158"/>
        <v>68751857</v>
      </c>
      <c r="K2302" s="4">
        <f>VLOOKUP($C2302,rosie!$B$7:$D$380,2,FALSE)</f>
        <v>31.14</v>
      </c>
      <c r="L2302" s="4">
        <f>VLOOKUP(C2302,rosie!$B$7:$F$66,5,FALSE)</f>
        <v>5.45</v>
      </c>
      <c r="M2302" s="4">
        <f>VLOOKUP($C2302,rosie!$B$7:$D$380,3,FALSE)</f>
        <v>0</v>
      </c>
      <c r="N2302" s="4" t="str">
        <f>VLOOKUP($C2302,rosie!$B$7:$E$380,4,FALSE)</f>
        <v>f</v>
      </c>
      <c r="O2302" s="4">
        <f t="shared" si="161"/>
        <v>0.15792104532159545</v>
      </c>
      <c r="P2302" s="4">
        <f>VLOOKUP(A2302,RESULTS!$A:$M,13,FALSE)</f>
        <v>2</v>
      </c>
      <c r="Q2302" s="4">
        <v>2</v>
      </c>
      <c r="R2302" s="4" t="str">
        <f>IF(VLOOKUP(C2302,rosie!B:J,8,FALSE)=0,"x_x_x_x",VLOOKUP(C2302,rosie!B:J,8,FALSE))</f>
        <v>11_6_6_2023</v>
      </c>
    </row>
    <row r="2303" spans="1:18" x14ac:dyDescent="0.2">
      <c r="A2303" t="s">
        <v>258</v>
      </c>
      <c r="C2303">
        <f t="shared" si="159"/>
        <v>768</v>
      </c>
      <c r="D2303" t="str">
        <f t="shared" si="160"/>
        <v>768 (1)</v>
      </c>
      <c r="E2303">
        <v>4.3719999999999999</v>
      </c>
      <c r="F2303">
        <f t="shared" si="162"/>
        <v>4.37</v>
      </c>
      <c r="G2303">
        <f>IFERROR(VLOOKUP(F2303,'rt.comb'!$A:$B,2,FALSE),F2303)</f>
        <v>4.37</v>
      </c>
      <c r="H2303" t="str">
        <f>IFERROR(VLOOKUP(G2303,compounds!$A:$D,4,FALSE),"")</f>
        <v/>
      </c>
      <c r="I2303">
        <v>40242859</v>
      </c>
      <c r="J2303" s="4">
        <f t="shared" si="158"/>
        <v>90758815</v>
      </c>
      <c r="K2303" s="4">
        <f>VLOOKUP($C2303,rosie!$B$7:$D$380,2,FALSE)</f>
        <v>23.6</v>
      </c>
      <c r="L2303" s="4">
        <f>VLOOKUP(C2303,rosie!$B$7:$F$66,5,FALSE)</f>
        <v>4.37</v>
      </c>
      <c r="M2303" s="4">
        <f>VLOOKUP($C2303,rosie!$B$7:$D$380,3,FALSE)</f>
        <v>1</v>
      </c>
      <c r="N2303" s="4" t="str">
        <f>VLOOKUP($C2303,rosie!$B$7:$E$380,4,FALSE)</f>
        <v>f</v>
      </c>
      <c r="O2303" s="4">
        <f t="shared" si="161"/>
        <v>0.28182483814335418</v>
      </c>
      <c r="P2303" s="4">
        <f>VLOOKUP(A2303,RESULTS!$A:$M,13,FALSE)</f>
        <v>2</v>
      </c>
      <c r="Q2303" s="4">
        <v>2</v>
      </c>
      <c r="R2303" s="4" t="str">
        <f>IF(VLOOKUP(C2303,rosie!B:J,8,FALSE)=0,"x_x_x_x",VLOOKUP(C2303,rosie!B:J,8,FALSE))</f>
        <v>10_6_6_2023</v>
      </c>
    </row>
    <row r="2304" spans="1:18" x14ac:dyDescent="0.2">
      <c r="A2304" t="s">
        <v>258</v>
      </c>
      <c r="C2304">
        <f t="shared" si="159"/>
        <v>768</v>
      </c>
      <c r="D2304" t="str">
        <f t="shared" si="160"/>
        <v>768 (1)</v>
      </c>
      <c r="E2304">
        <v>4.8650000000000002</v>
      </c>
      <c r="F2304">
        <f t="shared" si="162"/>
        <v>4.87</v>
      </c>
      <c r="G2304">
        <f>IFERROR(VLOOKUP(F2304,'rt.comb'!$A:$B,2,FALSE),F2304)</f>
        <v>4.87</v>
      </c>
      <c r="H2304" t="str">
        <f>IFERROR(VLOOKUP(G2304,compounds!$A:$D,4,FALSE),"")</f>
        <v/>
      </c>
      <c r="I2304">
        <v>41986066</v>
      </c>
      <c r="J2304" s="4">
        <f t="shared" si="158"/>
        <v>90758815</v>
      </c>
      <c r="K2304" s="4">
        <f>VLOOKUP($C2304,rosie!$B$7:$D$380,2,FALSE)</f>
        <v>23.6</v>
      </c>
      <c r="L2304" s="4">
        <f>VLOOKUP(C2304,rosie!$B$7:$F$66,5,FALSE)</f>
        <v>4.37</v>
      </c>
      <c r="M2304" s="4">
        <f>VLOOKUP($C2304,rosie!$B$7:$D$380,3,FALSE)</f>
        <v>1</v>
      </c>
      <c r="N2304" s="4" t="str">
        <f>VLOOKUP($C2304,rosie!$B$7:$E$380,4,FALSE)</f>
        <v>f</v>
      </c>
      <c r="O2304" s="4">
        <f t="shared" si="161"/>
        <v>0.29403269421603934</v>
      </c>
      <c r="P2304" s="4">
        <f>VLOOKUP(A2304,RESULTS!$A:$M,13,FALSE)</f>
        <v>2</v>
      </c>
      <c r="Q2304" s="4">
        <v>2</v>
      </c>
      <c r="R2304" s="4" t="str">
        <f>IF(VLOOKUP(C2304,rosie!B:J,8,FALSE)=0,"x_x_x_x",VLOOKUP(C2304,rosie!B:J,8,FALSE))</f>
        <v>10_6_6_2023</v>
      </c>
    </row>
    <row r="2305" spans="1:18" x14ac:dyDescent="0.2">
      <c r="A2305" t="s">
        <v>258</v>
      </c>
      <c r="C2305">
        <f t="shared" si="159"/>
        <v>768</v>
      </c>
      <c r="D2305" t="str">
        <f t="shared" si="160"/>
        <v>768 (1)</v>
      </c>
      <c r="E2305">
        <v>5.423</v>
      </c>
      <c r="F2305">
        <f t="shared" si="162"/>
        <v>5.42</v>
      </c>
      <c r="G2305">
        <f>IFERROR(VLOOKUP(F2305,'rt.comb'!$A:$B,2,FALSE),F2305)</f>
        <v>5.43</v>
      </c>
      <c r="H2305" t="str">
        <f>IFERROR(VLOOKUP(G2305,compounds!$A:$D,4,FALSE),"")</f>
        <v>hydroxymethylpentanone</v>
      </c>
      <c r="I2305">
        <v>130821248</v>
      </c>
      <c r="J2305" s="4">
        <f t="shared" si="158"/>
        <v>90758815</v>
      </c>
      <c r="K2305" s="4">
        <f>VLOOKUP($C2305,rosie!$B$7:$D$380,2,FALSE)</f>
        <v>23.6</v>
      </c>
      <c r="L2305" s="4">
        <f>VLOOKUP(C2305,rosie!$B$7:$F$66,5,FALSE)</f>
        <v>4.37</v>
      </c>
      <c r="M2305" s="4">
        <f>VLOOKUP($C2305,rosie!$B$7:$D$380,3,FALSE)</f>
        <v>1</v>
      </c>
      <c r="N2305" s="4" t="str">
        <f>VLOOKUP($C2305,rosie!$B$7:$E$380,4,FALSE)</f>
        <v>f</v>
      </c>
      <c r="O2305" s="4">
        <f t="shared" si="161"/>
        <v>0.91615451683767302</v>
      </c>
      <c r="P2305" s="4">
        <f>VLOOKUP(A2305,RESULTS!$A:$M,13,FALSE)</f>
        <v>2</v>
      </c>
      <c r="Q2305" s="4">
        <v>2</v>
      </c>
      <c r="R2305" s="4" t="str">
        <f>IF(VLOOKUP(C2305,rosie!B:J,8,FALSE)=0,"x_x_x_x",VLOOKUP(C2305,rosie!B:J,8,FALSE))</f>
        <v>10_6_6_2023</v>
      </c>
    </row>
    <row r="2306" spans="1:18" x14ac:dyDescent="0.2">
      <c r="A2306" t="s">
        <v>258</v>
      </c>
      <c r="C2306">
        <f t="shared" si="159"/>
        <v>768</v>
      </c>
      <c r="D2306" t="str">
        <f t="shared" si="160"/>
        <v>768 (1)</v>
      </c>
      <c r="E2306">
        <v>5.7530000000000001</v>
      </c>
      <c r="F2306">
        <f t="shared" si="162"/>
        <v>5.75</v>
      </c>
      <c r="G2306">
        <f>IFERROR(VLOOKUP(F2306,'rt.comb'!$A:$B,2,FALSE),F2306)</f>
        <v>5.76</v>
      </c>
      <c r="H2306" t="str">
        <f>IFERROR(VLOOKUP(G2306,compounds!$A:$D,4,FALSE),"")</f>
        <v>zhexenol</v>
      </c>
      <c r="I2306">
        <v>264071830</v>
      </c>
      <c r="J2306" s="4">
        <f t="shared" ref="J2306:J2369" si="163">SUMIFS($I:$I,$A:$A,A2306,G:G,19.5)</f>
        <v>90758815</v>
      </c>
      <c r="K2306" s="4">
        <f>VLOOKUP($C2306,rosie!$B$7:$D$380,2,FALSE)</f>
        <v>23.6</v>
      </c>
      <c r="L2306" s="4">
        <f>VLOOKUP(C2306,rosie!$B$7:$F$66,5,FALSE)</f>
        <v>4.37</v>
      </c>
      <c r="M2306" s="4">
        <f>VLOOKUP($C2306,rosie!$B$7:$D$380,3,FALSE)</f>
        <v>1</v>
      </c>
      <c r="N2306" s="4" t="str">
        <f>VLOOKUP($C2306,rosie!$B$7:$E$380,4,FALSE)</f>
        <v>f</v>
      </c>
      <c r="O2306" s="4">
        <f t="shared" si="161"/>
        <v>1.8493219069740883</v>
      </c>
      <c r="P2306" s="4">
        <f>VLOOKUP(A2306,RESULTS!$A:$M,13,FALSE)</f>
        <v>2</v>
      </c>
      <c r="Q2306" s="4">
        <v>2</v>
      </c>
      <c r="R2306" s="4" t="str">
        <f>IF(VLOOKUP(C2306,rosie!B:J,8,FALSE)=0,"x_x_x_x",VLOOKUP(C2306,rosie!B:J,8,FALSE))</f>
        <v>10_6_6_2023</v>
      </c>
    </row>
    <row r="2307" spans="1:18" x14ac:dyDescent="0.2">
      <c r="A2307" t="s">
        <v>258</v>
      </c>
      <c r="C2307">
        <f t="shared" ref="C2307:C2370" si="164">VALUE(IF(B2307="",LEFT(A2307,FIND("-",A2307)-1),B2307))</f>
        <v>768</v>
      </c>
      <c r="D2307" t="str">
        <f t="shared" ref="D2307:D2370" si="165">C2307&amp;" ("&amp;M2307&amp;")"</f>
        <v>768 (1)</v>
      </c>
      <c r="E2307">
        <v>6.1109999999999998</v>
      </c>
      <c r="F2307">
        <f t="shared" si="162"/>
        <v>6.11</v>
      </c>
      <c r="G2307">
        <f>IFERROR(VLOOKUP(F2307,'rt.comb'!$A:$B,2,FALSE),F2307)</f>
        <v>6.11</v>
      </c>
      <c r="H2307" t="str">
        <f>IFERROR(VLOOKUP(G2307,compounds!$A:$D,4,FALSE),"")</f>
        <v/>
      </c>
      <c r="I2307">
        <v>45538820</v>
      </c>
      <c r="J2307" s="4">
        <f t="shared" si="163"/>
        <v>90758815</v>
      </c>
      <c r="K2307" s="4">
        <f>VLOOKUP($C2307,rosie!$B$7:$D$380,2,FALSE)</f>
        <v>23.6</v>
      </c>
      <c r="L2307" s="4">
        <f>VLOOKUP(C2307,rosie!$B$7:$F$66,5,FALSE)</f>
        <v>4.37</v>
      </c>
      <c r="M2307" s="4">
        <f>VLOOKUP($C2307,rosie!$B$7:$D$380,3,FALSE)</f>
        <v>1</v>
      </c>
      <c r="N2307" s="4" t="str">
        <f>VLOOKUP($C2307,rosie!$B$7:$E$380,4,FALSE)</f>
        <v>f</v>
      </c>
      <c r="O2307" s="4">
        <f t="shared" ref="O2307:O2370" si="166">IFERROR((30/J2307*I2307)/K2307/Q2307,0)</f>
        <v>0.31891299213456337</v>
      </c>
      <c r="P2307" s="4">
        <f>VLOOKUP(A2307,RESULTS!$A:$M,13,FALSE)</f>
        <v>2</v>
      </c>
      <c r="Q2307" s="4">
        <v>2</v>
      </c>
      <c r="R2307" s="4" t="str">
        <f>IF(VLOOKUP(C2307,rosie!B:J,8,FALSE)=0,"x_x_x_x",VLOOKUP(C2307,rosie!B:J,8,FALSE))</f>
        <v>10_6_6_2023</v>
      </c>
    </row>
    <row r="2308" spans="1:18" x14ac:dyDescent="0.2">
      <c r="A2308" t="s">
        <v>258</v>
      </c>
      <c r="C2308">
        <f t="shared" si="164"/>
        <v>768</v>
      </c>
      <c r="D2308" t="str">
        <f t="shared" si="165"/>
        <v>768 (1)</v>
      </c>
      <c r="E2308">
        <v>7.5129999999999999</v>
      </c>
      <c r="F2308">
        <f t="shared" si="162"/>
        <v>7.51</v>
      </c>
      <c r="G2308">
        <f>IFERROR(VLOOKUP(F2308,'rt.comb'!$A:$B,2,FALSE),F2308)</f>
        <v>7.51</v>
      </c>
      <c r="H2308" t="str">
        <f>IFERROR(VLOOKUP(G2308,compounds!$A:$D,4,FALSE),"")</f>
        <v>cyclopentane</v>
      </c>
      <c r="I2308">
        <v>32710807</v>
      </c>
      <c r="J2308" s="4">
        <f t="shared" si="163"/>
        <v>90758815</v>
      </c>
      <c r="K2308" s="4">
        <f>VLOOKUP($C2308,rosie!$B$7:$D$380,2,FALSE)</f>
        <v>23.6</v>
      </c>
      <c r="L2308" s="4">
        <f>VLOOKUP(C2308,rosie!$B$7:$F$66,5,FALSE)</f>
        <v>4.37</v>
      </c>
      <c r="M2308" s="4">
        <f>VLOOKUP($C2308,rosie!$B$7:$D$380,3,FALSE)</f>
        <v>1</v>
      </c>
      <c r="N2308" s="4" t="str">
        <f>VLOOKUP($C2308,rosie!$B$7:$E$380,4,FALSE)</f>
        <v>f</v>
      </c>
      <c r="O2308" s="4">
        <f t="shared" si="166"/>
        <v>0.22907711125378785</v>
      </c>
      <c r="P2308" s="4">
        <f>VLOOKUP(A2308,RESULTS!$A:$M,13,FALSE)</f>
        <v>2</v>
      </c>
      <c r="Q2308" s="4">
        <v>2</v>
      </c>
      <c r="R2308" s="4" t="str">
        <f>IF(VLOOKUP(C2308,rosie!B:J,8,FALSE)=0,"x_x_x_x",VLOOKUP(C2308,rosie!B:J,8,FALSE))</f>
        <v>10_6_6_2023</v>
      </c>
    </row>
    <row r="2309" spans="1:18" x14ac:dyDescent="0.2">
      <c r="A2309" t="s">
        <v>258</v>
      </c>
      <c r="C2309">
        <f t="shared" si="164"/>
        <v>768</v>
      </c>
      <c r="D2309" t="str">
        <f t="shared" si="165"/>
        <v>768 (1)</v>
      </c>
      <c r="E2309">
        <v>7.8179999999999996</v>
      </c>
      <c r="F2309">
        <f t="shared" si="162"/>
        <v>7.82</v>
      </c>
      <c r="G2309">
        <f>IFERROR(VLOOKUP(F2309,'rt.comb'!$A:$B,2,FALSE),F2309)</f>
        <v>7.82</v>
      </c>
      <c r="H2309" t="str">
        <f>IFERROR(VLOOKUP(G2309,compounds!$A:$D,4,FALSE),"")</f>
        <v/>
      </c>
      <c r="I2309">
        <v>600328881</v>
      </c>
      <c r="J2309" s="4">
        <f t="shared" si="163"/>
        <v>90758815</v>
      </c>
      <c r="K2309" s="4">
        <f>VLOOKUP($C2309,rosie!$B$7:$D$380,2,FALSE)</f>
        <v>23.6</v>
      </c>
      <c r="L2309" s="4">
        <f>VLOOKUP(C2309,rosie!$B$7:$F$66,5,FALSE)</f>
        <v>4.37</v>
      </c>
      <c r="M2309" s="4">
        <f>VLOOKUP($C2309,rosie!$B$7:$D$380,3,FALSE)</f>
        <v>1</v>
      </c>
      <c r="N2309" s="4" t="str">
        <f>VLOOKUP($C2309,rosie!$B$7:$E$380,4,FALSE)</f>
        <v>f</v>
      </c>
      <c r="O2309" s="4">
        <f t="shared" si="166"/>
        <v>4.204164264785609</v>
      </c>
      <c r="P2309" s="4">
        <f>VLOOKUP(A2309,RESULTS!$A:$M,13,FALSE)</f>
        <v>2</v>
      </c>
      <c r="Q2309" s="4">
        <v>2</v>
      </c>
      <c r="R2309" s="4" t="str">
        <f>IF(VLOOKUP(C2309,rosie!B:J,8,FALSE)=0,"x_x_x_x",VLOOKUP(C2309,rosie!B:J,8,FALSE))</f>
        <v>10_6_6_2023</v>
      </c>
    </row>
    <row r="2310" spans="1:18" x14ac:dyDescent="0.2">
      <c r="A2310" t="s">
        <v>258</v>
      </c>
      <c r="C2310">
        <f t="shared" si="164"/>
        <v>768</v>
      </c>
      <c r="D2310" t="str">
        <f t="shared" si="165"/>
        <v>768 (1)</v>
      </c>
      <c r="E2310">
        <v>8.0120000000000005</v>
      </c>
      <c r="F2310">
        <f t="shared" si="162"/>
        <v>8.01</v>
      </c>
      <c r="G2310">
        <f>IFERROR(VLOOKUP(F2310,'rt.comb'!$A:$B,2,FALSE),F2310)</f>
        <v>8.01</v>
      </c>
      <c r="H2310" t="str">
        <f>IFERROR(VLOOKUP(G2310,compounds!$A:$D,4,FALSE),"")</f>
        <v>apinene</v>
      </c>
      <c r="I2310">
        <v>2068334774</v>
      </c>
      <c r="J2310" s="4">
        <f t="shared" si="163"/>
        <v>90758815</v>
      </c>
      <c r="K2310" s="4">
        <f>VLOOKUP($C2310,rosie!$B$7:$D$380,2,FALSE)</f>
        <v>23.6</v>
      </c>
      <c r="L2310" s="4">
        <f>VLOOKUP(C2310,rosie!$B$7:$F$66,5,FALSE)</f>
        <v>4.37</v>
      </c>
      <c r="M2310" s="4">
        <f>VLOOKUP($C2310,rosie!$B$7:$D$380,3,FALSE)</f>
        <v>1</v>
      </c>
      <c r="N2310" s="4" t="str">
        <f>VLOOKUP($C2310,rosie!$B$7:$E$380,4,FALSE)</f>
        <v>f</v>
      </c>
      <c r="O2310" s="4">
        <f t="shared" si="166"/>
        <v>14.484758970748601</v>
      </c>
      <c r="P2310" s="4">
        <f>VLOOKUP(A2310,RESULTS!$A:$M,13,FALSE)</f>
        <v>2</v>
      </c>
      <c r="Q2310" s="4">
        <v>2</v>
      </c>
      <c r="R2310" s="4" t="str">
        <f>IF(VLOOKUP(C2310,rosie!B:J,8,FALSE)=0,"x_x_x_x",VLOOKUP(C2310,rosie!B:J,8,FALSE))</f>
        <v>10_6_6_2023</v>
      </c>
    </row>
    <row r="2311" spans="1:18" x14ac:dyDescent="0.2">
      <c r="A2311" t="s">
        <v>258</v>
      </c>
      <c r="C2311">
        <f t="shared" si="164"/>
        <v>768</v>
      </c>
      <c r="D2311" t="str">
        <f t="shared" si="165"/>
        <v>768 (1)</v>
      </c>
      <c r="E2311">
        <v>8.4649999999999999</v>
      </c>
      <c r="F2311">
        <f t="shared" si="162"/>
        <v>8.4700000000000006</v>
      </c>
      <c r="G2311">
        <f>IFERROR(VLOOKUP(F2311,'rt.comb'!$A:$B,2,FALSE),F2311)</f>
        <v>8.4700000000000006</v>
      </c>
      <c r="H2311" t="str">
        <f>IFERROR(VLOOKUP(G2311,compounds!$A:$D,4,FALSE),"")</f>
        <v/>
      </c>
      <c r="I2311">
        <v>60707113</v>
      </c>
      <c r="J2311" s="4">
        <f t="shared" si="163"/>
        <v>90758815</v>
      </c>
      <c r="K2311" s="4">
        <f>VLOOKUP($C2311,rosie!$B$7:$D$380,2,FALSE)</f>
        <v>23.6</v>
      </c>
      <c r="L2311" s="4">
        <f>VLOOKUP(C2311,rosie!$B$7:$F$66,5,FALSE)</f>
        <v>4.37</v>
      </c>
      <c r="M2311" s="4">
        <f>VLOOKUP($C2311,rosie!$B$7:$D$380,3,FALSE)</f>
        <v>1</v>
      </c>
      <c r="N2311" s="4" t="str">
        <f>VLOOKUP($C2311,rosie!$B$7:$E$380,4,FALSE)</f>
        <v>f</v>
      </c>
      <c r="O2311" s="4">
        <f t="shared" si="166"/>
        <v>0.42513809208673053</v>
      </c>
      <c r="P2311" s="4">
        <f>VLOOKUP(A2311,RESULTS!$A:$M,13,FALSE)</f>
        <v>2</v>
      </c>
      <c r="Q2311" s="4">
        <v>2</v>
      </c>
      <c r="R2311" s="4" t="str">
        <f>IF(VLOOKUP(C2311,rosie!B:J,8,FALSE)=0,"x_x_x_x",VLOOKUP(C2311,rosie!B:J,8,FALSE))</f>
        <v>10_6_6_2023</v>
      </c>
    </row>
    <row r="2312" spans="1:18" x14ac:dyDescent="0.2">
      <c r="A2312" t="s">
        <v>258</v>
      </c>
      <c r="C2312">
        <f t="shared" si="164"/>
        <v>768</v>
      </c>
      <c r="D2312" t="str">
        <f t="shared" si="165"/>
        <v>768 (1)</v>
      </c>
      <c r="E2312">
        <v>8.9290000000000003</v>
      </c>
      <c r="F2312">
        <f t="shared" si="162"/>
        <v>8.93</v>
      </c>
      <c r="G2312">
        <f>IFERROR(VLOOKUP(F2312,'rt.comb'!$A:$B,2,FALSE),F2312)</f>
        <v>8.92</v>
      </c>
      <c r="H2312" t="str">
        <f>IFERROR(VLOOKUP(G2312,compounds!$A:$D,4,FALSE),"")</f>
        <v/>
      </c>
      <c r="I2312">
        <v>33840073</v>
      </c>
      <c r="J2312" s="4">
        <f t="shared" si="163"/>
        <v>90758815</v>
      </c>
      <c r="K2312" s="4">
        <f>VLOOKUP($C2312,rosie!$B$7:$D$380,2,FALSE)</f>
        <v>23.6</v>
      </c>
      <c r="L2312" s="4">
        <f>VLOOKUP(C2312,rosie!$B$7:$F$66,5,FALSE)</f>
        <v>4.37</v>
      </c>
      <c r="M2312" s="4">
        <f>VLOOKUP($C2312,rosie!$B$7:$D$380,3,FALSE)</f>
        <v>1</v>
      </c>
      <c r="N2312" s="4" t="str">
        <f>VLOOKUP($C2312,rosie!$B$7:$E$380,4,FALSE)</f>
        <v>f</v>
      </c>
      <c r="O2312" s="4">
        <f t="shared" si="166"/>
        <v>0.23698547600666969</v>
      </c>
      <c r="P2312" s="4">
        <f>VLOOKUP(A2312,RESULTS!$A:$M,13,FALSE)</f>
        <v>2</v>
      </c>
      <c r="Q2312" s="4">
        <v>2</v>
      </c>
      <c r="R2312" s="4" t="str">
        <f>IF(VLOOKUP(C2312,rosie!B:J,8,FALSE)=0,"x_x_x_x",VLOOKUP(C2312,rosie!B:J,8,FALSE))</f>
        <v>10_6_6_2023</v>
      </c>
    </row>
    <row r="2313" spans="1:18" x14ac:dyDescent="0.2">
      <c r="A2313" t="s">
        <v>258</v>
      </c>
      <c r="C2313">
        <f t="shared" si="164"/>
        <v>768</v>
      </c>
      <c r="D2313" t="str">
        <f t="shared" si="165"/>
        <v>768 (1)</v>
      </c>
      <c r="E2313">
        <v>9.0579999999999998</v>
      </c>
      <c r="F2313">
        <f t="shared" si="162"/>
        <v>9.06</v>
      </c>
      <c r="G2313">
        <f>IFERROR(VLOOKUP(F2313,'rt.comb'!$A:$B,2,FALSE),F2313)</f>
        <v>9.06</v>
      </c>
      <c r="H2313" t="str">
        <f>IFERROR(VLOOKUP(G2313,compounds!$A:$D,4,FALSE),"")</f>
        <v/>
      </c>
      <c r="I2313">
        <v>42682032</v>
      </c>
      <c r="J2313" s="4">
        <f t="shared" si="163"/>
        <v>90758815</v>
      </c>
      <c r="K2313" s="4">
        <f>VLOOKUP($C2313,rosie!$B$7:$D$380,2,FALSE)</f>
        <v>23.6</v>
      </c>
      <c r="L2313" s="4">
        <f>VLOOKUP(C2313,rosie!$B$7:$F$66,5,FALSE)</f>
        <v>4.37</v>
      </c>
      <c r="M2313" s="4">
        <f>VLOOKUP($C2313,rosie!$B$7:$D$380,3,FALSE)</f>
        <v>1</v>
      </c>
      <c r="N2313" s="4" t="str">
        <f>VLOOKUP($C2313,rosie!$B$7:$E$380,4,FALSE)</f>
        <v>f</v>
      </c>
      <c r="O2313" s="4">
        <f t="shared" si="166"/>
        <v>0.29890661496066828</v>
      </c>
      <c r="P2313" s="4">
        <f>VLOOKUP(A2313,RESULTS!$A:$M,13,FALSE)</f>
        <v>2</v>
      </c>
      <c r="Q2313" s="4">
        <v>2</v>
      </c>
      <c r="R2313" s="4" t="str">
        <f>IF(VLOOKUP(C2313,rosie!B:J,8,FALSE)=0,"x_x_x_x",VLOOKUP(C2313,rosie!B:J,8,FALSE))</f>
        <v>10_6_6_2023</v>
      </c>
    </row>
    <row r="2314" spans="1:18" x14ac:dyDescent="0.2">
      <c r="A2314" t="s">
        <v>258</v>
      </c>
      <c r="C2314">
        <f t="shared" si="164"/>
        <v>768</v>
      </c>
      <c r="D2314" t="str">
        <f t="shared" si="165"/>
        <v>768 (1)</v>
      </c>
      <c r="E2314">
        <v>9.3729999999999993</v>
      </c>
      <c r="F2314">
        <f t="shared" si="162"/>
        <v>9.3699999999999992</v>
      </c>
      <c r="G2314">
        <f>IFERROR(VLOOKUP(F2314,'rt.comb'!$A:$B,2,FALSE),F2314)</f>
        <v>9.3699999999999992</v>
      </c>
      <c r="H2314" t="str">
        <f>IFERROR(VLOOKUP(G2314,compounds!$A:$D,4,FALSE),"")</f>
        <v/>
      </c>
      <c r="I2314">
        <v>1226053742</v>
      </c>
      <c r="J2314" s="4">
        <f t="shared" si="163"/>
        <v>90758815</v>
      </c>
      <c r="K2314" s="4">
        <f>VLOOKUP($C2314,rosie!$B$7:$D$380,2,FALSE)</f>
        <v>23.6</v>
      </c>
      <c r="L2314" s="4">
        <f>VLOOKUP(C2314,rosie!$B$7:$F$66,5,FALSE)</f>
        <v>4.37</v>
      </c>
      <c r="M2314" s="4">
        <f>VLOOKUP($C2314,rosie!$B$7:$D$380,3,FALSE)</f>
        <v>1</v>
      </c>
      <c r="N2314" s="4" t="str">
        <f>VLOOKUP($C2314,rosie!$B$7:$E$380,4,FALSE)</f>
        <v>f</v>
      </c>
      <c r="O2314" s="4">
        <f t="shared" si="166"/>
        <v>8.5861791627231003</v>
      </c>
      <c r="P2314" s="4">
        <f>VLOOKUP(A2314,RESULTS!$A:$M,13,FALSE)</f>
        <v>2</v>
      </c>
      <c r="Q2314" s="4">
        <v>2</v>
      </c>
      <c r="R2314" s="4" t="str">
        <f>IF(VLOOKUP(C2314,rosie!B:J,8,FALSE)=0,"x_x_x_x",VLOOKUP(C2314,rosie!B:J,8,FALSE))</f>
        <v>10_6_6_2023</v>
      </c>
    </row>
    <row r="2315" spans="1:18" x14ac:dyDescent="0.2">
      <c r="A2315" t="s">
        <v>258</v>
      </c>
      <c r="C2315">
        <f t="shared" si="164"/>
        <v>768</v>
      </c>
      <c r="D2315" t="str">
        <f t="shared" si="165"/>
        <v>768 (1)</v>
      </c>
      <c r="E2315">
        <v>9.9670000000000005</v>
      </c>
      <c r="F2315">
        <f t="shared" si="162"/>
        <v>9.9700000000000006</v>
      </c>
      <c r="G2315">
        <f>IFERROR(VLOOKUP(F2315,'rt.comb'!$A:$B,2,FALSE),F2315)</f>
        <v>9.9700000000000006</v>
      </c>
      <c r="H2315" t="str">
        <f>IFERROR(VLOOKUP(G2315,compounds!$A:$D,4,FALSE),"")</f>
        <v/>
      </c>
      <c r="I2315">
        <v>5764114472</v>
      </c>
      <c r="J2315" s="4">
        <f t="shared" si="163"/>
        <v>90758815</v>
      </c>
      <c r="K2315" s="4">
        <f>VLOOKUP($C2315,rosie!$B$7:$D$380,2,FALSE)</f>
        <v>23.6</v>
      </c>
      <c r="L2315" s="4">
        <f>VLOOKUP(C2315,rosie!$B$7:$F$66,5,FALSE)</f>
        <v>4.37</v>
      </c>
      <c r="M2315" s="4">
        <f>VLOOKUP($C2315,rosie!$B$7:$D$380,3,FALSE)</f>
        <v>1</v>
      </c>
      <c r="N2315" s="4" t="str">
        <f>VLOOKUP($C2315,rosie!$B$7:$E$380,4,FALSE)</f>
        <v>f</v>
      </c>
      <c r="O2315" s="4">
        <f t="shared" si="166"/>
        <v>40.366680411825747</v>
      </c>
      <c r="P2315" s="4">
        <f>VLOOKUP(A2315,RESULTS!$A:$M,13,FALSE)</f>
        <v>2</v>
      </c>
      <c r="Q2315" s="4">
        <v>2</v>
      </c>
      <c r="R2315" s="4" t="str">
        <f>IF(VLOOKUP(C2315,rosie!B:J,8,FALSE)=0,"x_x_x_x",VLOOKUP(C2315,rosie!B:J,8,FALSE))</f>
        <v>10_6_6_2023</v>
      </c>
    </row>
    <row r="2316" spans="1:18" x14ac:dyDescent="0.2">
      <c r="A2316" t="s">
        <v>258</v>
      </c>
      <c r="C2316">
        <f t="shared" si="164"/>
        <v>768</v>
      </c>
      <c r="D2316" t="str">
        <f t="shared" si="165"/>
        <v>768 (1)</v>
      </c>
      <c r="E2316">
        <v>10.375999999999999</v>
      </c>
      <c r="F2316">
        <f t="shared" si="162"/>
        <v>10.38</v>
      </c>
      <c r="G2316">
        <f>IFERROR(VLOOKUP(F2316,'rt.comb'!$A:$B,2,FALSE),F2316)</f>
        <v>10.38</v>
      </c>
      <c r="H2316" t="str">
        <f>IFERROR(VLOOKUP(G2316,compounds!$A:$D,4,FALSE),"")</f>
        <v/>
      </c>
      <c r="I2316">
        <v>173507356</v>
      </c>
      <c r="J2316" s="4">
        <f t="shared" si="163"/>
        <v>90758815</v>
      </c>
      <c r="K2316" s="4">
        <f>VLOOKUP($C2316,rosie!$B$7:$D$380,2,FALSE)</f>
        <v>23.6</v>
      </c>
      <c r="L2316" s="4">
        <f>VLOOKUP(C2316,rosie!$B$7:$F$66,5,FALSE)</f>
        <v>4.37</v>
      </c>
      <c r="M2316" s="4">
        <f>VLOOKUP($C2316,rosie!$B$7:$D$380,3,FALSE)</f>
        <v>1</v>
      </c>
      <c r="N2316" s="4" t="str">
        <f>VLOOKUP($C2316,rosie!$B$7:$E$380,4,FALSE)</f>
        <v>f</v>
      </c>
      <c r="O2316" s="4">
        <f t="shared" si="166"/>
        <v>1.2150896764412622</v>
      </c>
      <c r="P2316" s="4">
        <f>VLOOKUP(A2316,RESULTS!$A:$M,13,FALSE)</f>
        <v>2</v>
      </c>
      <c r="Q2316" s="4">
        <v>2</v>
      </c>
      <c r="R2316" s="4" t="str">
        <f>IF(VLOOKUP(C2316,rosie!B:J,8,FALSE)=0,"x_x_x_x",VLOOKUP(C2316,rosie!B:J,8,FALSE))</f>
        <v>10_6_6_2023</v>
      </c>
    </row>
    <row r="2317" spans="1:18" x14ac:dyDescent="0.2">
      <c r="A2317" t="s">
        <v>258</v>
      </c>
      <c r="C2317">
        <f t="shared" si="164"/>
        <v>768</v>
      </c>
      <c r="D2317" t="str">
        <f t="shared" si="165"/>
        <v>768 (1)</v>
      </c>
      <c r="E2317">
        <v>10.811</v>
      </c>
      <c r="F2317">
        <f t="shared" si="162"/>
        <v>10.81</v>
      </c>
      <c r="G2317">
        <f>IFERROR(VLOOKUP(F2317,'rt.comb'!$A:$B,2,FALSE),F2317)</f>
        <v>10.81</v>
      </c>
      <c r="H2317" t="str">
        <f>IFERROR(VLOOKUP(G2317,compounds!$A:$D,4,FALSE),"")</f>
        <v/>
      </c>
      <c r="I2317">
        <v>72819902</v>
      </c>
      <c r="J2317" s="4">
        <f t="shared" si="163"/>
        <v>90758815</v>
      </c>
      <c r="K2317" s="4">
        <f>VLOOKUP($C2317,rosie!$B$7:$D$380,2,FALSE)</f>
        <v>23.6</v>
      </c>
      <c r="L2317" s="4">
        <f>VLOOKUP(C2317,rosie!$B$7:$F$66,5,FALSE)</f>
        <v>4.37</v>
      </c>
      <c r="M2317" s="4">
        <f>VLOOKUP($C2317,rosie!$B$7:$D$380,3,FALSE)</f>
        <v>1</v>
      </c>
      <c r="N2317" s="4" t="str">
        <f>VLOOKUP($C2317,rosie!$B$7:$E$380,4,FALSE)</f>
        <v>f</v>
      </c>
      <c r="O2317" s="4">
        <f t="shared" si="166"/>
        <v>0.50996518648848765</v>
      </c>
      <c r="P2317" s="4">
        <f>VLOOKUP(A2317,RESULTS!$A:$M,13,FALSE)</f>
        <v>2</v>
      </c>
      <c r="Q2317" s="4">
        <v>2</v>
      </c>
      <c r="R2317" s="4" t="str">
        <f>IF(VLOOKUP(C2317,rosie!B:J,8,FALSE)=0,"x_x_x_x",VLOOKUP(C2317,rosie!B:J,8,FALSE))</f>
        <v>10_6_6_2023</v>
      </c>
    </row>
    <row r="2318" spans="1:18" x14ac:dyDescent="0.2">
      <c r="A2318" t="s">
        <v>258</v>
      </c>
      <c r="C2318">
        <f t="shared" si="164"/>
        <v>768</v>
      </c>
      <c r="D2318" t="str">
        <f t="shared" si="165"/>
        <v>768 (1)</v>
      </c>
      <c r="E2318">
        <v>11.34</v>
      </c>
      <c r="F2318">
        <f t="shared" si="162"/>
        <v>11.34</v>
      </c>
      <c r="G2318">
        <f>IFERROR(VLOOKUP(F2318,'rt.comb'!$A:$B,2,FALSE),F2318)</f>
        <v>11.34</v>
      </c>
      <c r="H2318" t="str">
        <f>IFERROR(VLOOKUP(G2318,compounds!$A:$D,4,FALSE),"")</f>
        <v/>
      </c>
      <c r="I2318">
        <v>16910749052</v>
      </c>
      <c r="J2318" s="4">
        <f t="shared" si="163"/>
        <v>90758815</v>
      </c>
      <c r="K2318" s="4">
        <f>VLOOKUP($C2318,rosie!$B$7:$D$380,2,FALSE)</f>
        <v>23.6</v>
      </c>
      <c r="L2318" s="4">
        <f>VLOOKUP(C2318,rosie!$B$7:$F$66,5,FALSE)</f>
        <v>4.37</v>
      </c>
      <c r="M2318" s="4">
        <f>VLOOKUP($C2318,rosie!$B$7:$D$380,3,FALSE)</f>
        <v>1</v>
      </c>
      <c r="N2318" s="4" t="str">
        <f>VLOOKUP($C2318,rosie!$B$7:$E$380,4,FALSE)</f>
        <v>f</v>
      </c>
      <c r="O2318" s="4">
        <f t="shared" si="166"/>
        <v>118.42769705956479</v>
      </c>
      <c r="P2318" s="4">
        <f>VLOOKUP(A2318,RESULTS!$A:$M,13,FALSE)</f>
        <v>2</v>
      </c>
      <c r="Q2318" s="4">
        <v>2</v>
      </c>
      <c r="R2318" s="4" t="str">
        <f>IF(VLOOKUP(C2318,rosie!B:J,8,FALSE)=0,"x_x_x_x",VLOOKUP(C2318,rosie!B:J,8,FALSE))</f>
        <v>10_6_6_2023</v>
      </c>
    </row>
    <row r="2319" spans="1:18" x14ac:dyDescent="0.2">
      <c r="A2319" t="s">
        <v>258</v>
      </c>
      <c r="C2319">
        <f t="shared" si="164"/>
        <v>768</v>
      </c>
      <c r="D2319" t="str">
        <f t="shared" si="165"/>
        <v>768 (1)</v>
      </c>
      <c r="E2319">
        <v>11.798999999999999</v>
      </c>
      <c r="F2319">
        <f t="shared" si="162"/>
        <v>11.8</v>
      </c>
      <c r="G2319">
        <f>IFERROR(VLOOKUP(F2319,'rt.comb'!$A:$B,2,FALSE),F2319)</f>
        <v>11.8</v>
      </c>
      <c r="H2319" t="str">
        <f>IFERROR(VLOOKUP(G2319,compounds!$A:$D,4,FALSE),"")</f>
        <v/>
      </c>
      <c r="I2319">
        <v>1977418933</v>
      </c>
      <c r="J2319" s="4">
        <f t="shared" si="163"/>
        <v>90758815</v>
      </c>
      <c r="K2319" s="4">
        <f>VLOOKUP($C2319,rosie!$B$7:$D$380,2,FALSE)</f>
        <v>23.6</v>
      </c>
      <c r="L2319" s="4">
        <f>VLOOKUP(C2319,rosie!$B$7:$F$66,5,FALSE)</f>
        <v>4.37</v>
      </c>
      <c r="M2319" s="4">
        <f>VLOOKUP($C2319,rosie!$B$7:$D$380,3,FALSE)</f>
        <v>1</v>
      </c>
      <c r="N2319" s="4" t="str">
        <f>VLOOKUP($C2319,rosie!$B$7:$E$380,4,FALSE)</f>
        <v>f</v>
      </c>
      <c r="O2319" s="4">
        <f t="shared" si="166"/>
        <v>13.848066081346982</v>
      </c>
      <c r="P2319" s="4">
        <f>VLOOKUP(A2319,RESULTS!$A:$M,13,FALSE)</f>
        <v>2</v>
      </c>
      <c r="Q2319" s="4">
        <v>2</v>
      </c>
      <c r="R2319" s="4" t="str">
        <f>IF(VLOOKUP(C2319,rosie!B:J,8,FALSE)=0,"x_x_x_x",VLOOKUP(C2319,rosie!B:J,8,FALSE))</f>
        <v>10_6_6_2023</v>
      </c>
    </row>
    <row r="2320" spans="1:18" x14ac:dyDescent="0.2">
      <c r="A2320" t="s">
        <v>258</v>
      </c>
      <c r="C2320">
        <f t="shared" si="164"/>
        <v>768</v>
      </c>
      <c r="D2320" t="str">
        <f t="shared" si="165"/>
        <v>768 (1)</v>
      </c>
      <c r="E2320">
        <v>12.09</v>
      </c>
      <c r="F2320">
        <f t="shared" si="162"/>
        <v>12.09</v>
      </c>
      <c r="G2320">
        <f>IFERROR(VLOOKUP(F2320,'rt.comb'!$A:$B,2,FALSE),F2320)</f>
        <v>12.09</v>
      </c>
      <c r="H2320" t="str">
        <f>IFERROR(VLOOKUP(G2320,compounds!$A:$D,4,FALSE),"")</f>
        <v/>
      </c>
      <c r="I2320">
        <v>77415581</v>
      </c>
      <c r="J2320" s="4">
        <f t="shared" si="163"/>
        <v>90758815</v>
      </c>
      <c r="K2320" s="4">
        <f>VLOOKUP($C2320,rosie!$B$7:$D$380,2,FALSE)</f>
        <v>23.6</v>
      </c>
      <c r="L2320" s="4">
        <f>VLOOKUP(C2320,rosie!$B$7:$F$66,5,FALSE)</f>
        <v>4.37</v>
      </c>
      <c r="M2320" s="4">
        <f>VLOOKUP($C2320,rosie!$B$7:$D$380,3,FALSE)</f>
        <v>1</v>
      </c>
      <c r="N2320" s="4" t="str">
        <f>VLOOKUP($C2320,rosie!$B$7:$E$380,4,FALSE)</f>
        <v>f</v>
      </c>
      <c r="O2320" s="4">
        <f t="shared" si="166"/>
        <v>0.54214919434771591</v>
      </c>
      <c r="P2320" s="4">
        <f>VLOOKUP(A2320,RESULTS!$A:$M,13,FALSE)</f>
        <v>2</v>
      </c>
      <c r="Q2320" s="4">
        <v>2</v>
      </c>
      <c r="R2320" s="4" t="str">
        <f>IF(VLOOKUP(C2320,rosie!B:J,8,FALSE)=0,"x_x_x_x",VLOOKUP(C2320,rosie!B:J,8,FALSE))</f>
        <v>10_6_6_2023</v>
      </c>
    </row>
    <row r="2321" spans="1:18" x14ac:dyDescent="0.2">
      <c r="A2321" t="s">
        <v>258</v>
      </c>
      <c r="C2321">
        <f t="shared" si="164"/>
        <v>768</v>
      </c>
      <c r="D2321" t="str">
        <f t="shared" si="165"/>
        <v>768 (1)</v>
      </c>
      <c r="E2321">
        <v>12.324</v>
      </c>
      <c r="F2321">
        <f t="shared" si="162"/>
        <v>12.32</v>
      </c>
      <c r="G2321">
        <f>IFERROR(VLOOKUP(F2321,'rt.comb'!$A:$B,2,FALSE),F2321)</f>
        <v>12.32</v>
      </c>
      <c r="H2321" t="str">
        <f>IFERROR(VLOOKUP(G2321,compounds!$A:$D,4,FALSE),"")</f>
        <v/>
      </c>
      <c r="I2321">
        <v>32173623</v>
      </c>
      <c r="J2321" s="4">
        <f t="shared" si="163"/>
        <v>90758815</v>
      </c>
      <c r="K2321" s="4">
        <f>VLOOKUP($C2321,rosie!$B$7:$D$380,2,FALSE)</f>
        <v>23.6</v>
      </c>
      <c r="L2321" s="4">
        <f>VLOOKUP(C2321,rosie!$B$7:$F$66,5,FALSE)</f>
        <v>4.37</v>
      </c>
      <c r="M2321" s="4">
        <f>VLOOKUP($C2321,rosie!$B$7:$D$380,3,FALSE)</f>
        <v>1</v>
      </c>
      <c r="N2321" s="4" t="str">
        <f>VLOOKUP($C2321,rosie!$B$7:$E$380,4,FALSE)</f>
        <v>f</v>
      </c>
      <c r="O2321" s="4">
        <f t="shared" si="166"/>
        <v>0.22531515701854826</v>
      </c>
      <c r="P2321" s="4">
        <f>VLOOKUP(A2321,RESULTS!$A:$M,13,FALSE)</f>
        <v>2</v>
      </c>
      <c r="Q2321" s="4">
        <v>2</v>
      </c>
      <c r="R2321" s="4" t="str">
        <f>IF(VLOOKUP(C2321,rosie!B:J,8,FALSE)=0,"x_x_x_x",VLOOKUP(C2321,rosie!B:J,8,FALSE))</f>
        <v>10_6_6_2023</v>
      </c>
    </row>
    <row r="2322" spans="1:18" x14ac:dyDescent="0.2">
      <c r="A2322" t="s">
        <v>258</v>
      </c>
      <c r="C2322">
        <f t="shared" si="164"/>
        <v>768</v>
      </c>
      <c r="D2322" t="str">
        <f t="shared" si="165"/>
        <v>768 (1)</v>
      </c>
      <c r="E2322">
        <v>13.009</v>
      </c>
      <c r="F2322">
        <f t="shared" si="162"/>
        <v>13.01</v>
      </c>
      <c r="G2322">
        <f>IFERROR(VLOOKUP(F2322,'rt.comb'!$A:$B,2,FALSE),F2322)</f>
        <v>13.01</v>
      </c>
      <c r="H2322" t="str">
        <f>IFERROR(VLOOKUP(G2322,compounds!$A:$D,4,FALSE),"")</f>
        <v/>
      </c>
      <c r="I2322">
        <v>523086345</v>
      </c>
      <c r="J2322" s="4">
        <f t="shared" si="163"/>
        <v>90758815</v>
      </c>
      <c r="K2322" s="4">
        <f>VLOOKUP($C2322,rosie!$B$7:$D$380,2,FALSE)</f>
        <v>23.6</v>
      </c>
      <c r="L2322" s="4">
        <f>VLOOKUP(C2322,rosie!$B$7:$F$66,5,FALSE)</f>
        <v>4.37</v>
      </c>
      <c r="M2322" s="4">
        <f>VLOOKUP($C2322,rosie!$B$7:$D$380,3,FALSE)</f>
        <v>1</v>
      </c>
      <c r="N2322" s="4" t="str">
        <f>VLOOKUP($C2322,rosie!$B$7:$E$380,4,FALSE)</f>
        <v>f</v>
      </c>
      <c r="O2322" s="4">
        <f t="shared" si="166"/>
        <v>3.6632269221882003</v>
      </c>
      <c r="P2322" s="4">
        <f>VLOOKUP(A2322,RESULTS!$A:$M,13,FALSE)</f>
        <v>2</v>
      </c>
      <c r="Q2322" s="4">
        <v>2</v>
      </c>
      <c r="R2322" s="4" t="str">
        <f>IF(VLOOKUP(C2322,rosie!B:J,8,FALSE)=0,"x_x_x_x",VLOOKUP(C2322,rosie!B:J,8,FALSE))</f>
        <v>10_6_6_2023</v>
      </c>
    </row>
    <row r="2323" spans="1:18" x14ac:dyDescent="0.2">
      <c r="A2323" t="s">
        <v>258</v>
      </c>
      <c r="C2323">
        <f t="shared" si="164"/>
        <v>768</v>
      </c>
      <c r="D2323" t="str">
        <f t="shared" si="165"/>
        <v>768 (1)</v>
      </c>
      <c r="E2323">
        <v>13.377000000000001</v>
      </c>
      <c r="F2323">
        <f t="shared" si="162"/>
        <v>13.38</v>
      </c>
      <c r="G2323">
        <f>IFERROR(VLOOKUP(F2323,'rt.comb'!$A:$B,2,FALSE),F2323)</f>
        <v>13.38</v>
      </c>
      <c r="H2323" t="str">
        <f>IFERROR(VLOOKUP(G2323,compounds!$A:$D,4,FALSE),"")</f>
        <v/>
      </c>
      <c r="I2323">
        <v>392667157</v>
      </c>
      <c r="J2323" s="4">
        <f t="shared" si="163"/>
        <v>90758815</v>
      </c>
      <c r="K2323" s="4">
        <f>VLOOKUP($C2323,rosie!$B$7:$D$380,2,FALSE)</f>
        <v>23.6</v>
      </c>
      <c r="L2323" s="4">
        <f>VLOOKUP(C2323,rosie!$B$7:$F$66,5,FALSE)</f>
        <v>4.37</v>
      </c>
      <c r="M2323" s="4">
        <f>VLOOKUP($C2323,rosie!$B$7:$D$380,3,FALSE)</f>
        <v>1</v>
      </c>
      <c r="N2323" s="4" t="str">
        <f>VLOOKUP($C2323,rosie!$B$7:$E$380,4,FALSE)</f>
        <v>f</v>
      </c>
      <c r="O2323" s="4">
        <f t="shared" si="166"/>
        <v>2.7498880724586701</v>
      </c>
      <c r="P2323" s="4">
        <f>VLOOKUP(A2323,RESULTS!$A:$M,13,FALSE)</f>
        <v>2</v>
      </c>
      <c r="Q2323" s="4">
        <v>2</v>
      </c>
      <c r="R2323" s="4" t="str">
        <f>IF(VLOOKUP(C2323,rosie!B:J,8,FALSE)=0,"x_x_x_x",VLOOKUP(C2323,rosie!B:J,8,FALSE))</f>
        <v>10_6_6_2023</v>
      </c>
    </row>
    <row r="2324" spans="1:18" x14ac:dyDescent="0.2">
      <c r="A2324" t="s">
        <v>258</v>
      </c>
      <c r="C2324">
        <f t="shared" si="164"/>
        <v>768</v>
      </c>
      <c r="D2324" t="str">
        <f t="shared" si="165"/>
        <v>768 (1)</v>
      </c>
      <c r="E2324">
        <v>13.521000000000001</v>
      </c>
      <c r="F2324">
        <f t="shared" si="162"/>
        <v>13.52</v>
      </c>
      <c r="G2324">
        <f>IFERROR(VLOOKUP(F2324,'rt.comb'!$A:$B,2,FALSE),F2324)</f>
        <v>13.51</v>
      </c>
      <c r="H2324" t="str">
        <f>IFERROR(VLOOKUP(G2324,compounds!$A:$D,4,FALSE),"")</f>
        <v>nonanal</v>
      </c>
      <c r="I2324">
        <v>153964783</v>
      </c>
      <c r="J2324" s="4">
        <f t="shared" si="163"/>
        <v>90758815</v>
      </c>
      <c r="K2324" s="4">
        <f>VLOOKUP($C2324,rosie!$B$7:$D$380,2,FALSE)</f>
        <v>23.6</v>
      </c>
      <c r="L2324" s="4">
        <f>VLOOKUP(C2324,rosie!$B$7:$F$66,5,FALSE)</f>
        <v>4.37</v>
      </c>
      <c r="M2324" s="4">
        <f>VLOOKUP($C2324,rosie!$B$7:$D$380,3,FALSE)</f>
        <v>1</v>
      </c>
      <c r="N2324" s="4" t="str">
        <f>VLOOKUP($C2324,rosie!$B$7:$E$380,4,FALSE)</f>
        <v>f</v>
      </c>
      <c r="O2324" s="4">
        <f t="shared" si="166"/>
        <v>1.0782310483644229</v>
      </c>
      <c r="P2324" s="4">
        <f>VLOOKUP(A2324,RESULTS!$A:$M,13,FALSE)</f>
        <v>2</v>
      </c>
      <c r="Q2324" s="4">
        <v>2</v>
      </c>
      <c r="R2324" s="4" t="str">
        <f>IF(VLOOKUP(C2324,rosie!B:J,8,FALSE)=0,"x_x_x_x",VLOOKUP(C2324,rosie!B:J,8,FALSE))</f>
        <v>10_6_6_2023</v>
      </c>
    </row>
    <row r="2325" spans="1:18" x14ac:dyDescent="0.2">
      <c r="A2325" t="s">
        <v>258</v>
      </c>
      <c r="C2325">
        <f t="shared" si="164"/>
        <v>768</v>
      </c>
      <c r="D2325" t="str">
        <f t="shared" si="165"/>
        <v>768 (1)</v>
      </c>
      <c r="E2325">
        <v>13.773999999999999</v>
      </c>
      <c r="F2325">
        <f t="shared" ref="F2325:F2388" si="167">ROUND(E2325,2)</f>
        <v>13.77</v>
      </c>
      <c r="G2325">
        <f>IFERROR(VLOOKUP(F2325,'rt.comb'!$A:$B,2,FALSE),F2325)</f>
        <v>13.77</v>
      </c>
      <c r="H2325" t="str">
        <f>IFERROR(VLOOKUP(G2325,compounds!$A:$D,4,FALSE),"")</f>
        <v/>
      </c>
      <c r="I2325">
        <v>121143903</v>
      </c>
      <c r="J2325" s="4">
        <f t="shared" si="163"/>
        <v>90758815</v>
      </c>
      <c r="K2325" s="4">
        <f>VLOOKUP($C2325,rosie!$B$7:$D$380,2,FALSE)</f>
        <v>23.6</v>
      </c>
      <c r="L2325" s="4">
        <f>VLOOKUP(C2325,rosie!$B$7:$F$66,5,FALSE)</f>
        <v>4.37</v>
      </c>
      <c r="M2325" s="4">
        <f>VLOOKUP($C2325,rosie!$B$7:$D$380,3,FALSE)</f>
        <v>1</v>
      </c>
      <c r="N2325" s="4" t="str">
        <f>VLOOKUP($C2325,rosie!$B$7:$E$380,4,FALSE)</f>
        <v>f</v>
      </c>
      <c r="O2325" s="4">
        <f t="shared" si="166"/>
        <v>0.84838308468663226</v>
      </c>
      <c r="P2325" s="4">
        <f>VLOOKUP(A2325,RESULTS!$A:$M,13,FALSE)</f>
        <v>2</v>
      </c>
      <c r="Q2325" s="4">
        <v>2</v>
      </c>
      <c r="R2325" s="4" t="str">
        <f>IF(VLOOKUP(C2325,rosie!B:J,8,FALSE)=0,"x_x_x_x",VLOOKUP(C2325,rosie!B:J,8,FALSE))</f>
        <v>10_6_6_2023</v>
      </c>
    </row>
    <row r="2326" spans="1:18" x14ac:dyDescent="0.2">
      <c r="A2326" t="s">
        <v>258</v>
      </c>
      <c r="C2326">
        <f t="shared" si="164"/>
        <v>768</v>
      </c>
      <c r="D2326" t="str">
        <f t="shared" si="165"/>
        <v>768 (1)</v>
      </c>
      <c r="E2326">
        <v>13.898999999999999</v>
      </c>
      <c r="F2326">
        <f t="shared" si="167"/>
        <v>13.9</v>
      </c>
      <c r="G2326">
        <f>IFERROR(VLOOKUP(F2326,'rt.comb'!$A:$B,2,FALSE),F2326)</f>
        <v>13.89</v>
      </c>
      <c r="H2326" t="str">
        <f>IFERROR(VLOOKUP(G2326,compounds!$A:$D,4,FALSE),"")</f>
        <v>edimethylnonatriene</v>
      </c>
      <c r="I2326">
        <v>692778781</v>
      </c>
      <c r="J2326" s="4">
        <f t="shared" si="163"/>
        <v>90758815</v>
      </c>
      <c r="K2326" s="4">
        <f>VLOOKUP($C2326,rosie!$B$7:$D$380,2,FALSE)</f>
        <v>23.6</v>
      </c>
      <c r="L2326" s="4">
        <f>VLOOKUP(C2326,rosie!$B$7:$F$66,5,FALSE)</f>
        <v>4.37</v>
      </c>
      <c r="M2326" s="4">
        <f>VLOOKUP($C2326,rosie!$B$7:$D$380,3,FALSE)</f>
        <v>1</v>
      </c>
      <c r="N2326" s="4" t="str">
        <f>VLOOKUP($C2326,rosie!$B$7:$E$380,4,FALSE)</f>
        <v>f</v>
      </c>
      <c r="O2326" s="4">
        <f t="shared" si="166"/>
        <v>4.8516003255254612</v>
      </c>
      <c r="P2326" s="4">
        <f>VLOOKUP(A2326,RESULTS!$A:$M,13,FALSE)</f>
        <v>2</v>
      </c>
      <c r="Q2326" s="4">
        <v>2</v>
      </c>
      <c r="R2326" s="4" t="str">
        <f>IF(VLOOKUP(C2326,rosie!B:J,8,FALSE)=0,"x_x_x_x",VLOOKUP(C2326,rosie!B:J,8,FALSE))</f>
        <v>10_6_6_2023</v>
      </c>
    </row>
    <row r="2327" spans="1:18" x14ac:dyDescent="0.2">
      <c r="A2327" t="s">
        <v>258</v>
      </c>
      <c r="C2327">
        <f t="shared" si="164"/>
        <v>768</v>
      </c>
      <c r="D2327" t="str">
        <f t="shared" si="165"/>
        <v>768 (1)</v>
      </c>
      <c r="E2327">
        <v>14.175000000000001</v>
      </c>
      <c r="F2327">
        <f t="shared" si="167"/>
        <v>14.18</v>
      </c>
      <c r="G2327">
        <f>IFERROR(VLOOKUP(F2327,'rt.comb'!$A:$B,2,FALSE),F2327)</f>
        <v>14.18</v>
      </c>
      <c r="H2327" t="str">
        <f>IFERROR(VLOOKUP(G2327,compounds!$A:$D,4,FALSE),"")</f>
        <v/>
      </c>
      <c r="I2327">
        <v>120444498</v>
      </c>
      <c r="J2327" s="4">
        <f t="shared" si="163"/>
        <v>90758815</v>
      </c>
      <c r="K2327" s="4">
        <f>VLOOKUP($C2327,rosie!$B$7:$D$380,2,FALSE)</f>
        <v>23.6</v>
      </c>
      <c r="L2327" s="4">
        <f>VLOOKUP(C2327,rosie!$B$7:$F$66,5,FALSE)</f>
        <v>4.37</v>
      </c>
      <c r="M2327" s="4">
        <f>VLOOKUP($C2327,rosie!$B$7:$D$380,3,FALSE)</f>
        <v>1</v>
      </c>
      <c r="N2327" s="4" t="str">
        <f>VLOOKUP($C2327,rosie!$B$7:$E$380,4,FALSE)</f>
        <v>f</v>
      </c>
      <c r="O2327" s="4">
        <f t="shared" si="166"/>
        <v>0.84348508027492652</v>
      </c>
      <c r="P2327" s="4">
        <f>VLOOKUP(A2327,RESULTS!$A:$M,13,FALSE)</f>
        <v>2</v>
      </c>
      <c r="Q2327" s="4">
        <v>2</v>
      </c>
      <c r="R2327" s="4" t="str">
        <f>IF(VLOOKUP(C2327,rosie!B:J,8,FALSE)=0,"x_x_x_x",VLOOKUP(C2327,rosie!B:J,8,FALSE))</f>
        <v>10_6_6_2023</v>
      </c>
    </row>
    <row r="2328" spans="1:18" x14ac:dyDescent="0.2">
      <c r="A2328" t="s">
        <v>258</v>
      </c>
      <c r="C2328">
        <f t="shared" si="164"/>
        <v>768</v>
      </c>
      <c r="D2328" t="str">
        <f t="shared" si="165"/>
        <v>768 (1)</v>
      </c>
      <c r="E2328">
        <v>14.292</v>
      </c>
      <c r="F2328">
        <f t="shared" si="167"/>
        <v>14.29</v>
      </c>
      <c r="G2328">
        <f>IFERROR(VLOOKUP(F2328,'rt.comb'!$A:$B,2,FALSE),F2328)</f>
        <v>14.29</v>
      </c>
      <c r="H2328" t="str">
        <f>IFERROR(VLOOKUP(G2328,compounds!$A:$D,4,FALSE),"")</f>
        <v/>
      </c>
      <c r="I2328">
        <v>121156335</v>
      </c>
      <c r="J2328" s="4">
        <f t="shared" si="163"/>
        <v>90758815</v>
      </c>
      <c r="K2328" s="4">
        <f>VLOOKUP($C2328,rosie!$B$7:$D$380,2,FALSE)</f>
        <v>23.6</v>
      </c>
      <c r="L2328" s="4">
        <f>VLOOKUP(C2328,rosie!$B$7:$F$66,5,FALSE)</f>
        <v>4.37</v>
      </c>
      <c r="M2328" s="4">
        <f>VLOOKUP($C2328,rosie!$B$7:$D$380,3,FALSE)</f>
        <v>1</v>
      </c>
      <c r="N2328" s="4" t="str">
        <f>VLOOKUP($C2328,rosie!$B$7:$E$380,4,FALSE)</f>
        <v>f</v>
      </c>
      <c r="O2328" s="4">
        <f t="shared" si="166"/>
        <v>0.8484701472481615</v>
      </c>
      <c r="P2328" s="4">
        <f>VLOOKUP(A2328,RESULTS!$A:$M,13,FALSE)</f>
        <v>2</v>
      </c>
      <c r="Q2328" s="4">
        <v>2</v>
      </c>
      <c r="R2328" s="4" t="str">
        <f>IF(VLOOKUP(C2328,rosie!B:J,8,FALSE)=0,"x_x_x_x",VLOOKUP(C2328,rosie!B:J,8,FALSE))</f>
        <v>10_6_6_2023</v>
      </c>
    </row>
    <row r="2329" spans="1:18" x14ac:dyDescent="0.2">
      <c r="A2329" t="s">
        <v>258</v>
      </c>
      <c r="C2329">
        <f t="shared" si="164"/>
        <v>768</v>
      </c>
      <c r="D2329" t="str">
        <f t="shared" si="165"/>
        <v>768 (1)</v>
      </c>
      <c r="E2329">
        <v>14.391</v>
      </c>
      <c r="F2329">
        <f t="shared" si="167"/>
        <v>14.39</v>
      </c>
      <c r="G2329">
        <f>IFERROR(VLOOKUP(F2329,'rt.comb'!$A:$B,2,FALSE),F2329)</f>
        <v>14.39</v>
      </c>
      <c r="H2329" t="str">
        <f>IFERROR(VLOOKUP(G2329,compounds!$A:$D,4,FALSE),"")</f>
        <v/>
      </c>
      <c r="I2329">
        <v>275387167</v>
      </c>
      <c r="J2329" s="4">
        <f t="shared" si="163"/>
        <v>90758815</v>
      </c>
      <c r="K2329" s="4">
        <f>VLOOKUP($C2329,rosie!$B$7:$D$380,2,FALSE)</f>
        <v>23.6</v>
      </c>
      <c r="L2329" s="4">
        <f>VLOOKUP(C2329,rosie!$B$7:$F$66,5,FALSE)</f>
        <v>4.37</v>
      </c>
      <c r="M2329" s="4">
        <f>VLOOKUP($C2329,rosie!$B$7:$D$380,3,FALSE)</f>
        <v>1</v>
      </c>
      <c r="N2329" s="4" t="str">
        <f>VLOOKUP($C2329,rosie!$B$7:$E$380,4,FALSE)</f>
        <v>f</v>
      </c>
      <c r="O2329" s="4">
        <f t="shared" si="166"/>
        <v>1.9285643638423369</v>
      </c>
      <c r="P2329" s="4">
        <f>VLOOKUP(A2329,RESULTS!$A:$M,13,FALSE)</f>
        <v>2</v>
      </c>
      <c r="Q2329" s="4">
        <v>2</v>
      </c>
      <c r="R2329" s="4" t="str">
        <f>IF(VLOOKUP(C2329,rosie!B:J,8,FALSE)=0,"x_x_x_x",VLOOKUP(C2329,rosie!B:J,8,FALSE))</f>
        <v>10_6_6_2023</v>
      </c>
    </row>
    <row r="2330" spans="1:18" x14ac:dyDescent="0.2">
      <c r="A2330" t="s">
        <v>258</v>
      </c>
      <c r="C2330">
        <f t="shared" si="164"/>
        <v>768</v>
      </c>
      <c r="D2330" t="str">
        <f t="shared" si="165"/>
        <v>768 (1)</v>
      </c>
      <c r="E2330">
        <v>14.532999999999999</v>
      </c>
      <c r="F2330">
        <f t="shared" si="167"/>
        <v>14.53</v>
      </c>
      <c r="G2330">
        <f>IFERROR(VLOOKUP(F2330,'rt.comb'!$A:$B,2,FALSE),F2330)</f>
        <v>14.53</v>
      </c>
      <c r="H2330" t="str">
        <f>IFERROR(VLOOKUP(G2330,compounds!$A:$D,4,FALSE),"")</f>
        <v/>
      </c>
      <c r="I2330">
        <v>130768551</v>
      </c>
      <c r="J2330" s="4">
        <f t="shared" si="163"/>
        <v>90758815</v>
      </c>
      <c r="K2330" s="4">
        <f>VLOOKUP($C2330,rosie!$B$7:$D$380,2,FALSE)</f>
        <v>23.6</v>
      </c>
      <c r="L2330" s="4">
        <f>VLOOKUP(C2330,rosie!$B$7:$F$66,5,FALSE)</f>
        <v>4.37</v>
      </c>
      <c r="M2330" s="4">
        <f>VLOOKUP($C2330,rosie!$B$7:$D$380,3,FALSE)</f>
        <v>1</v>
      </c>
      <c r="N2330" s="4" t="str">
        <f>VLOOKUP($C2330,rosie!$B$7:$E$380,4,FALSE)</f>
        <v>f</v>
      </c>
      <c r="O2330" s="4">
        <f t="shared" si="166"/>
        <v>0.91578547438232361</v>
      </c>
      <c r="P2330" s="4">
        <f>VLOOKUP(A2330,RESULTS!$A:$M,13,FALSE)</f>
        <v>2</v>
      </c>
      <c r="Q2330" s="4">
        <v>2</v>
      </c>
      <c r="R2330" s="4" t="str">
        <f>IF(VLOOKUP(C2330,rosie!B:J,8,FALSE)=0,"x_x_x_x",VLOOKUP(C2330,rosie!B:J,8,FALSE))</f>
        <v>10_6_6_2023</v>
      </c>
    </row>
    <row r="2331" spans="1:18" x14ac:dyDescent="0.2">
      <c r="A2331" t="s">
        <v>258</v>
      </c>
      <c r="C2331">
        <f t="shared" si="164"/>
        <v>768</v>
      </c>
      <c r="D2331" t="str">
        <f t="shared" si="165"/>
        <v>768 (1)</v>
      </c>
      <c r="E2331">
        <v>14.638999999999999</v>
      </c>
      <c r="F2331">
        <f t="shared" si="167"/>
        <v>14.64</v>
      </c>
      <c r="G2331">
        <f>IFERROR(VLOOKUP(F2331,'rt.comb'!$A:$B,2,FALSE),F2331)</f>
        <v>14.64</v>
      </c>
      <c r="H2331" t="str">
        <f>IFERROR(VLOOKUP(G2331,compounds!$A:$D,4,FALSE),"")</f>
        <v/>
      </c>
      <c r="I2331">
        <v>164023734</v>
      </c>
      <c r="J2331" s="4">
        <f t="shared" si="163"/>
        <v>90758815</v>
      </c>
      <c r="K2331" s="4">
        <f>VLOOKUP($C2331,rosie!$B$7:$D$380,2,FALSE)</f>
        <v>23.6</v>
      </c>
      <c r="L2331" s="4">
        <f>VLOOKUP(C2331,rosie!$B$7:$F$66,5,FALSE)</f>
        <v>4.37</v>
      </c>
      <c r="M2331" s="4">
        <f>VLOOKUP($C2331,rosie!$B$7:$D$380,3,FALSE)</f>
        <v>1</v>
      </c>
      <c r="N2331" s="4" t="str">
        <f>VLOOKUP($C2331,rosie!$B$7:$E$380,4,FALSE)</f>
        <v>f</v>
      </c>
      <c r="O2331" s="4">
        <f t="shared" si="166"/>
        <v>1.1486749061794685</v>
      </c>
      <c r="P2331" s="4">
        <f>VLOOKUP(A2331,RESULTS!$A:$M,13,FALSE)</f>
        <v>2</v>
      </c>
      <c r="Q2331" s="4">
        <v>2</v>
      </c>
      <c r="R2331" s="4" t="str">
        <f>IF(VLOOKUP(C2331,rosie!B:J,8,FALSE)=0,"x_x_x_x",VLOOKUP(C2331,rosie!B:J,8,FALSE))</f>
        <v>10_6_6_2023</v>
      </c>
    </row>
    <row r="2332" spans="1:18" x14ac:dyDescent="0.2">
      <c r="A2332" t="s">
        <v>258</v>
      </c>
      <c r="C2332">
        <f t="shared" si="164"/>
        <v>768</v>
      </c>
      <c r="D2332" t="str">
        <f t="shared" si="165"/>
        <v>768 (1)</v>
      </c>
      <c r="E2332">
        <v>14.971</v>
      </c>
      <c r="F2332">
        <f t="shared" si="167"/>
        <v>14.97</v>
      </c>
      <c r="G2332">
        <f>IFERROR(VLOOKUP(F2332,'rt.comb'!$A:$B,2,FALSE),F2332)</f>
        <v>14.97</v>
      </c>
      <c r="H2332" t="str">
        <f>IFERROR(VLOOKUP(G2332,compounds!$A:$D,4,FALSE),"")</f>
        <v/>
      </c>
      <c r="I2332">
        <v>1696488392</v>
      </c>
      <c r="J2332" s="4">
        <f t="shared" si="163"/>
        <v>90758815</v>
      </c>
      <c r="K2332" s="4">
        <f>VLOOKUP($C2332,rosie!$B$7:$D$380,2,FALSE)</f>
        <v>23.6</v>
      </c>
      <c r="L2332" s="4">
        <f>VLOOKUP(C2332,rosie!$B$7:$F$66,5,FALSE)</f>
        <v>4.37</v>
      </c>
      <c r="M2332" s="4">
        <f>VLOOKUP($C2332,rosie!$B$7:$D$380,3,FALSE)</f>
        <v>1</v>
      </c>
      <c r="N2332" s="4" t="str">
        <f>VLOOKUP($C2332,rosie!$B$7:$E$380,4,FALSE)</f>
        <v>f</v>
      </c>
      <c r="O2332" s="4">
        <f t="shared" si="166"/>
        <v>11.880680905088758</v>
      </c>
      <c r="P2332" s="4">
        <f>VLOOKUP(A2332,RESULTS!$A:$M,13,FALSE)</f>
        <v>2</v>
      </c>
      <c r="Q2332" s="4">
        <v>2</v>
      </c>
      <c r="R2332" s="4" t="str">
        <f>IF(VLOOKUP(C2332,rosie!B:J,8,FALSE)=0,"x_x_x_x",VLOOKUP(C2332,rosie!B:J,8,FALSE))</f>
        <v>10_6_6_2023</v>
      </c>
    </row>
    <row r="2333" spans="1:18" x14ac:dyDescent="0.2">
      <c r="A2333" t="s">
        <v>258</v>
      </c>
      <c r="C2333">
        <f t="shared" si="164"/>
        <v>768</v>
      </c>
      <c r="D2333" t="str">
        <f t="shared" si="165"/>
        <v>768 (1)</v>
      </c>
      <c r="E2333">
        <v>15.46</v>
      </c>
      <c r="F2333">
        <f t="shared" si="167"/>
        <v>15.46</v>
      </c>
      <c r="G2333">
        <f>IFERROR(VLOOKUP(F2333,'rt.comb'!$A:$B,2,FALSE),F2333)</f>
        <v>15.46</v>
      </c>
      <c r="H2333" t="str">
        <f>IFERROR(VLOOKUP(G2333,compounds!$A:$D,4,FALSE),"")</f>
        <v/>
      </c>
      <c r="I2333">
        <v>137215539</v>
      </c>
      <c r="J2333" s="4">
        <f t="shared" si="163"/>
        <v>90758815</v>
      </c>
      <c r="K2333" s="4">
        <f>VLOOKUP($C2333,rosie!$B$7:$D$380,2,FALSE)</f>
        <v>23.6</v>
      </c>
      <c r="L2333" s="4">
        <f>VLOOKUP(C2333,rosie!$B$7:$F$66,5,FALSE)</f>
        <v>4.37</v>
      </c>
      <c r="M2333" s="4">
        <f>VLOOKUP($C2333,rosie!$B$7:$D$380,3,FALSE)</f>
        <v>1</v>
      </c>
      <c r="N2333" s="4" t="str">
        <f>VLOOKUP($C2333,rosie!$B$7:$E$380,4,FALSE)</f>
        <v>f</v>
      </c>
      <c r="O2333" s="4">
        <f t="shared" si="166"/>
        <v>0.9609343876245996</v>
      </c>
      <c r="P2333" s="4">
        <f>VLOOKUP(A2333,RESULTS!$A:$M,13,FALSE)</f>
        <v>2</v>
      </c>
      <c r="Q2333" s="4">
        <v>2</v>
      </c>
      <c r="R2333" s="4" t="str">
        <f>IF(VLOOKUP(C2333,rosie!B:J,8,FALSE)=0,"x_x_x_x",VLOOKUP(C2333,rosie!B:J,8,FALSE))</f>
        <v>10_6_6_2023</v>
      </c>
    </row>
    <row r="2334" spans="1:18" x14ac:dyDescent="0.2">
      <c r="A2334" t="s">
        <v>258</v>
      </c>
      <c r="C2334">
        <f t="shared" si="164"/>
        <v>768</v>
      </c>
      <c r="D2334" t="str">
        <f t="shared" si="165"/>
        <v>768 (1)</v>
      </c>
      <c r="E2334">
        <v>15.711</v>
      </c>
      <c r="F2334">
        <f t="shared" si="167"/>
        <v>15.71</v>
      </c>
      <c r="G2334">
        <f>IFERROR(VLOOKUP(F2334,'rt.comb'!$A:$B,2,FALSE),F2334)</f>
        <v>15.71</v>
      </c>
      <c r="H2334" t="str">
        <f>IFERROR(VLOOKUP(G2334,compounds!$A:$D,4,FALSE),"")</f>
        <v/>
      </c>
      <c r="I2334">
        <v>115740741</v>
      </c>
      <c r="J2334" s="4">
        <f t="shared" si="163"/>
        <v>90758815</v>
      </c>
      <c r="K2334" s="4">
        <f>VLOOKUP($C2334,rosie!$B$7:$D$380,2,FALSE)</f>
        <v>23.6</v>
      </c>
      <c r="L2334" s="4">
        <f>VLOOKUP(C2334,rosie!$B$7:$F$66,5,FALSE)</f>
        <v>4.37</v>
      </c>
      <c r="M2334" s="4">
        <f>VLOOKUP($C2334,rosie!$B$7:$D$380,3,FALSE)</f>
        <v>1</v>
      </c>
      <c r="N2334" s="4" t="str">
        <f>VLOOKUP($C2334,rosie!$B$7:$E$380,4,FALSE)</f>
        <v>f</v>
      </c>
      <c r="O2334" s="4">
        <f t="shared" si="166"/>
        <v>0.81054419117977872</v>
      </c>
      <c r="P2334" s="4">
        <f>VLOOKUP(A2334,RESULTS!$A:$M,13,FALSE)</f>
        <v>2</v>
      </c>
      <c r="Q2334" s="4">
        <v>2</v>
      </c>
      <c r="R2334" s="4" t="str">
        <f>IF(VLOOKUP(C2334,rosie!B:J,8,FALSE)=0,"x_x_x_x",VLOOKUP(C2334,rosie!B:J,8,FALSE))</f>
        <v>10_6_6_2023</v>
      </c>
    </row>
    <row r="2335" spans="1:18" x14ac:dyDescent="0.2">
      <c r="A2335" t="s">
        <v>258</v>
      </c>
      <c r="C2335">
        <f t="shared" si="164"/>
        <v>768</v>
      </c>
      <c r="D2335" t="str">
        <f t="shared" si="165"/>
        <v>768 (1)</v>
      </c>
      <c r="E2335">
        <v>16.024000000000001</v>
      </c>
      <c r="F2335">
        <f t="shared" si="167"/>
        <v>16.02</v>
      </c>
      <c r="G2335">
        <f>IFERROR(VLOOKUP(F2335,'rt.comb'!$A:$B,2,FALSE),F2335)</f>
        <v>16.02</v>
      </c>
      <c r="H2335" t="str">
        <f>IFERROR(VLOOKUP(G2335,compounds!$A:$D,4,FALSE),"")</f>
        <v/>
      </c>
      <c r="I2335">
        <v>222685924</v>
      </c>
      <c r="J2335" s="4">
        <f t="shared" si="163"/>
        <v>90758815</v>
      </c>
      <c r="K2335" s="4">
        <f>VLOOKUP($C2335,rosie!$B$7:$D$380,2,FALSE)</f>
        <v>23.6</v>
      </c>
      <c r="L2335" s="4">
        <f>VLOOKUP(C2335,rosie!$B$7:$F$66,5,FALSE)</f>
        <v>4.37</v>
      </c>
      <c r="M2335" s="4">
        <f>VLOOKUP($C2335,rosie!$B$7:$D$380,3,FALSE)</f>
        <v>1</v>
      </c>
      <c r="N2335" s="4" t="str">
        <f>VLOOKUP($C2335,rosie!$B$7:$E$380,4,FALSE)</f>
        <v>f</v>
      </c>
      <c r="O2335" s="4">
        <f t="shared" si="166"/>
        <v>1.5594921943320001</v>
      </c>
      <c r="P2335" s="4">
        <f>VLOOKUP(A2335,RESULTS!$A:$M,13,FALSE)</f>
        <v>2</v>
      </c>
      <c r="Q2335" s="4">
        <v>2</v>
      </c>
      <c r="R2335" s="4" t="str">
        <f>IF(VLOOKUP(C2335,rosie!B:J,8,FALSE)=0,"x_x_x_x",VLOOKUP(C2335,rosie!B:J,8,FALSE))</f>
        <v>10_6_6_2023</v>
      </c>
    </row>
    <row r="2336" spans="1:18" x14ac:dyDescent="0.2">
      <c r="A2336" t="s">
        <v>258</v>
      </c>
      <c r="C2336">
        <f t="shared" si="164"/>
        <v>768</v>
      </c>
      <c r="D2336" t="str">
        <f t="shared" si="165"/>
        <v>768 (1)</v>
      </c>
      <c r="E2336">
        <v>16.36</v>
      </c>
      <c r="F2336">
        <f t="shared" si="167"/>
        <v>16.36</v>
      </c>
      <c r="G2336">
        <f>IFERROR(VLOOKUP(F2336,'rt.comb'!$A:$B,2,FALSE),F2336)</f>
        <v>16.36</v>
      </c>
      <c r="H2336" t="str">
        <f>IFERROR(VLOOKUP(G2336,compounds!$A:$D,4,FALSE),"")</f>
        <v>dodecane</v>
      </c>
      <c r="I2336">
        <v>428014430</v>
      </c>
      <c r="J2336" s="4">
        <f t="shared" si="163"/>
        <v>90758815</v>
      </c>
      <c r="K2336" s="4">
        <f>VLOOKUP($C2336,rosie!$B$7:$D$380,2,FALSE)</f>
        <v>23.6</v>
      </c>
      <c r="L2336" s="4">
        <f>VLOOKUP(C2336,rosie!$B$7:$F$66,5,FALSE)</f>
        <v>4.37</v>
      </c>
      <c r="M2336" s="4">
        <f>VLOOKUP($C2336,rosie!$B$7:$D$380,3,FALSE)</f>
        <v>1</v>
      </c>
      <c r="N2336" s="4" t="str">
        <f>VLOOKUP($C2336,rosie!$B$7:$E$380,4,FALSE)</f>
        <v>f</v>
      </c>
      <c r="O2336" s="4">
        <f t="shared" si="166"/>
        <v>2.9974286234924317</v>
      </c>
      <c r="P2336" s="4">
        <f>VLOOKUP(A2336,RESULTS!$A:$M,13,FALSE)</f>
        <v>2</v>
      </c>
      <c r="Q2336" s="4">
        <v>2</v>
      </c>
      <c r="R2336" s="4" t="str">
        <f>IF(VLOOKUP(C2336,rosie!B:J,8,FALSE)=0,"x_x_x_x",VLOOKUP(C2336,rosie!B:J,8,FALSE))</f>
        <v>10_6_6_2023</v>
      </c>
    </row>
    <row r="2337" spans="1:18" x14ac:dyDescent="0.2">
      <c r="A2337" t="s">
        <v>258</v>
      </c>
      <c r="C2337">
        <f t="shared" si="164"/>
        <v>768</v>
      </c>
      <c r="D2337" t="str">
        <f t="shared" si="165"/>
        <v>768 (1)</v>
      </c>
      <c r="E2337">
        <v>16.550999999999998</v>
      </c>
      <c r="F2337">
        <f t="shared" si="167"/>
        <v>16.55</v>
      </c>
      <c r="G2337">
        <f>IFERROR(VLOOKUP(F2337,'rt.comb'!$A:$B,2,FALSE),F2337)</f>
        <v>16.55</v>
      </c>
      <c r="H2337" t="str">
        <f>IFERROR(VLOOKUP(G2337,compounds!$A:$D,4,FALSE),"")</f>
        <v>decanal</v>
      </c>
      <c r="I2337">
        <v>169215238</v>
      </c>
      <c r="J2337" s="4">
        <f t="shared" si="163"/>
        <v>90758815</v>
      </c>
      <c r="K2337" s="4">
        <f>VLOOKUP($C2337,rosie!$B$7:$D$380,2,FALSE)</f>
        <v>23.6</v>
      </c>
      <c r="L2337" s="4">
        <f>VLOOKUP(C2337,rosie!$B$7:$F$66,5,FALSE)</f>
        <v>4.37</v>
      </c>
      <c r="M2337" s="4">
        <f>VLOOKUP($C2337,rosie!$B$7:$D$380,3,FALSE)</f>
        <v>1</v>
      </c>
      <c r="N2337" s="4" t="str">
        <f>VLOOKUP($C2337,rosie!$B$7:$E$380,4,FALSE)</f>
        <v>f</v>
      </c>
      <c r="O2337" s="4">
        <f t="shared" si="166"/>
        <v>1.185031537166362</v>
      </c>
      <c r="P2337" s="4">
        <f>VLOOKUP(A2337,RESULTS!$A:$M,13,FALSE)</f>
        <v>2</v>
      </c>
      <c r="Q2337" s="4">
        <v>2</v>
      </c>
      <c r="R2337" s="4" t="str">
        <f>IF(VLOOKUP(C2337,rosie!B:J,8,FALSE)=0,"x_x_x_x",VLOOKUP(C2337,rosie!B:J,8,FALSE))</f>
        <v>10_6_6_2023</v>
      </c>
    </row>
    <row r="2338" spans="1:18" x14ac:dyDescent="0.2">
      <c r="A2338" t="s">
        <v>258</v>
      </c>
      <c r="C2338">
        <f t="shared" si="164"/>
        <v>768</v>
      </c>
      <c r="D2338" t="str">
        <f t="shared" si="165"/>
        <v>768 (1)</v>
      </c>
      <c r="E2338">
        <v>16.733000000000001</v>
      </c>
      <c r="F2338">
        <f t="shared" si="167"/>
        <v>16.73</v>
      </c>
      <c r="G2338">
        <f>IFERROR(VLOOKUP(F2338,'rt.comb'!$A:$B,2,FALSE),F2338)</f>
        <v>16.73</v>
      </c>
      <c r="H2338" t="str">
        <f>IFERROR(VLOOKUP(G2338,compounds!$A:$D,4,FALSE),"")</f>
        <v/>
      </c>
      <c r="I2338">
        <v>50942220</v>
      </c>
      <c r="J2338" s="4">
        <f t="shared" si="163"/>
        <v>90758815</v>
      </c>
      <c r="K2338" s="4">
        <f>VLOOKUP($C2338,rosie!$B$7:$D$380,2,FALSE)</f>
        <v>23.6</v>
      </c>
      <c r="L2338" s="4">
        <f>VLOOKUP(C2338,rosie!$B$7:$F$66,5,FALSE)</f>
        <v>4.37</v>
      </c>
      <c r="M2338" s="4">
        <f>VLOOKUP($C2338,rosie!$B$7:$D$380,3,FALSE)</f>
        <v>1</v>
      </c>
      <c r="N2338" s="4" t="str">
        <f>VLOOKUP($C2338,rosie!$B$7:$E$380,4,FALSE)</f>
        <v>f</v>
      </c>
      <c r="O2338" s="4">
        <f t="shared" si="166"/>
        <v>0.35675355237964435</v>
      </c>
      <c r="P2338" s="4">
        <f>VLOOKUP(A2338,RESULTS!$A:$M,13,FALSE)</f>
        <v>2</v>
      </c>
      <c r="Q2338" s="4">
        <v>2</v>
      </c>
      <c r="R2338" s="4" t="str">
        <f>IF(VLOOKUP(C2338,rosie!B:J,8,FALSE)=0,"x_x_x_x",VLOOKUP(C2338,rosie!B:J,8,FALSE))</f>
        <v>10_6_6_2023</v>
      </c>
    </row>
    <row r="2339" spans="1:18" x14ac:dyDescent="0.2">
      <c r="A2339" t="s">
        <v>258</v>
      </c>
      <c r="C2339">
        <f t="shared" si="164"/>
        <v>768</v>
      </c>
      <c r="D2339" t="str">
        <f t="shared" si="165"/>
        <v>768 (1)</v>
      </c>
      <c r="E2339">
        <v>16.931999999999999</v>
      </c>
      <c r="F2339">
        <f t="shared" si="167"/>
        <v>16.93</v>
      </c>
      <c r="G2339">
        <f>IFERROR(VLOOKUP(F2339,'rt.comb'!$A:$B,2,FALSE),F2339)</f>
        <v>16.93</v>
      </c>
      <c r="H2339" t="str">
        <f>IFERROR(VLOOKUP(G2339,compounds!$A:$D,4,FALSE),"")</f>
        <v/>
      </c>
      <c r="I2339">
        <v>312470395</v>
      </c>
      <c r="J2339" s="4">
        <f t="shared" si="163"/>
        <v>90758815</v>
      </c>
      <c r="K2339" s="4">
        <f>VLOOKUP($C2339,rosie!$B$7:$D$380,2,FALSE)</f>
        <v>23.6</v>
      </c>
      <c r="L2339" s="4">
        <f>VLOOKUP(C2339,rosie!$B$7:$F$66,5,FALSE)</f>
        <v>4.37</v>
      </c>
      <c r="M2339" s="4">
        <f>VLOOKUP($C2339,rosie!$B$7:$D$380,3,FALSE)</f>
        <v>1</v>
      </c>
      <c r="N2339" s="4" t="str">
        <f>VLOOKUP($C2339,rosie!$B$7:$E$380,4,FALSE)</f>
        <v>f</v>
      </c>
      <c r="O2339" s="4">
        <f t="shared" si="166"/>
        <v>2.1882619844545577</v>
      </c>
      <c r="P2339" s="4">
        <f>VLOOKUP(A2339,RESULTS!$A:$M,13,FALSE)</f>
        <v>2</v>
      </c>
      <c r="Q2339" s="4">
        <v>2</v>
      </c>
      <c r="R2339" s="4" t="str">
        <f>IF(VLOOKUP(C2339,rosie!B:J,8,FALSE)=0,"x_x_x_x",VLOOKUP(C2339,rosie!B:J,8,FALSE))</f>
        <v>10_6_6_2023</v>
      </c>
    </row>
    <row r="2340" spans="1:18" x14ac:dyDescent="0.2">
      <c r="A2340" t="s">
        <v>258</v>
      </c>
      <c r="C2340">
        <f t="shared" si="164"/>
        <v>768</v>
      </c>
      <c r="D2340" t="str">
        <f t="shared" si="165"/>
        <v>768 (1)</v>
      </c>
      <c r="E2340">
        <v>17.193000000000001</v>
      </c>
      <c r="F2340">
        <f t="shared" si="167"/>
        <v>17.190000000000001</v>
      </c>
      <c r="G2340">
        <f>IFERROR(VLOOKUP(F2340,'rt.comb'!$A:$B,2,FALSE),F2340)</f>
        <v>17.190000000000001</v>
      </c>
      <c r="H2340" t="str">
        <f>IFERROR(VLOOKUP(G2340,compounds!$A:$D,4,FALSE),"")</f>
        <v/>
      </c>
      <c r="I2340">
        <v>309565080</v>
      </c>
      <c r="J2340" s="4">
        <f t="shared" si="163"/>
        <v>90758815</v>
      </c>
      <c r="K2340" s="4">
        <f>VLOOKUP($C2340,rosie!$B$7:$D$380,2,FALSE)</f>
        <v>23.6</v>
      </c>
      <c r="L2340" s="4">
        <f>VLOOKUP(C2340,rosie!$B$7:$F$66,5,FALSE)</f>
        <v>4.37</v>
      </c>
      <c r="M2340" s="4">
        <f>VLOOKUP($C2340,rosie!$B$7:$D$380,3,FALSE)</f>
        <v>1</v>
      </c>
      <c r="N2340" s="4" t="str">
        <f>VLOOKUP($C2340,rosie!$B$7:$E$380,4,FALSE)</f>
        <v>f</v>
      </c>
      <c r="O2340" s="4">
        <f t="shared" si="166"/>
        <v>2.1679157677598031</v>
      </c>
      <c r="P2340" s="4">
        <f>VLOOKUP(A2340,RESULTS!$A:$M,13,FALSE)</f>
        <v>2</v>
      </c>
      <c r="Q2340" s="4">
        <v>2</v>
      </c>
      <c r="R2340" s="4" t="str">
        <f>IF(VLOOKUP(C2340,rosie!B:J,8,FALSE)=0,"x_x_x_x",VLOOKUP(C2340,rosie!B:J,8,FALSE))</f>
        <v>10_6_6_2023</v>
      </c>
    </row>
    <row r="2341" spans="1:18" x14ac:dyDescent="0.2">
      <c r="A2341" t="s">
        <v>258</v>
      </c>
      <c r="C2341">
        <f t="shared" si="164"/>
        <v>768</v>
      </c>
      <c r="D2341" t="str">
        <f t="shared" si="165"/>
        <v>768 (1)</v>
      </c>
      <c r="E2341">
        <v>17.436</v>
      </c>
      <c r="F2341">
        <f t="shared" si="167"/>
        <v>17.440000000000001</v>
      </c>
      <c r="G2341">
        <f>IFERROR(VLOOKUP(F2341,'rt.comb'!$A:$B,2,FALSE),F2341)</f>
        <v>17.43</v>
      </c>
      <c r="H2341" t="str">
        <f>IFERROR(VLOOKUP(G2341,compounds!$A:$D,4,FALSE),"")</f>
        <v>cisthreehexiso</v>
      </c>
      <c r="I2341">
        <v>94907397</v>
      </c>
      <c r="J2341" s="4">
        <f t="shared" si="163"/>
        <v>90758815</v>
      </c>
      <c r="K2341" s="4">
        <f>VLOOKUP($C2341,rosie!$B$7:$D$380,2,FALSE)</f>
        <v>23.6</v>
      </c>
      <c r="L2341" s="4">
        <f>VLOOKUP(C2341,rosie!$B$7:$F$66,5,FALSE)</f>
        <v>4.37</v>
      </c>
      <c r="M2341" s="4">
        <f>VLOOKUP($C2341,rosie!$B$7:$D$380,3,FALSE)</f>
        <v>1</v>
      </c>
      <c r="N2341" s="4" t="str">
        <f>VLOOKUP($C2341,rosie!$B$7:$E$380,4,FALSE)</f>
        <v>f</v>
      </c>
      <c r="O2341" s="4">
        <f t="shared" si="166"/>
        <v>0.66464616239447749</v>
      </c>
      <c r="P2341" s="4">
        <f>VLOOKUP(A2341,RESULTS!$A:$M,13,FALSE)</f>
        <v>2</v>
      </c>
      <c r="Q2341" s="4">
        <v>2</v>
      </c>
      <c r="R2341" s="4" t="str">
        <f>IF(VLOOKUP(C2341,rosie!B:J,8,FALSE)=0,"x_x_x_x",VLOOKUP(C2341,rosie!B:J,8,FALSE))</f>
        <v>10_6_6_2023</v>
      </c>
    </row>
    <row r="2342" spans="1:18" x14ac:dyDescent="0.2">
      <c r="A2342" t="s">
        <v>258</v>
      </c>
      <c r="C2342">
        <f t="shared" si="164"/>
        <v>768</v>
      </c>
      <c r="D2342" t="str">
        <f t="shared" si="165"/>
        <v>768 (1)</v>
      </c>
      <c r="E2342">
        <v>17.643999999999998</v>
      </c>
      <c r="F2342">
        <f t="shared" si="167"/>
        <v>17.64</v>
      </c>
      <c r="G2342">
        <f>IFERROR(VLOOKUP(F2342,'rt.comb'!$A:$B,2,FALSE),F2342)</f>
        <v>17.64</v>
      </c>
      <c r="H2342" t="str">
        <f>IFERROR(VLOOKUP(G2342,compounds!$A:$D,4,FALSE),"")</f>
        <v/>
      </c>
      <c r="I2342">
        <v>224617780</v>
      </c>
      <c r="J2342" s="4">
        <f t="shared" si="163"/>
        <v>90758815</v>
      </c>
      <c r="K2342" s="4">
        <f>VLOOKUP($C2342,rosie!$B$7:$D$380,2,FALSE)</f>
        <v>23.6</v>
      </c>
      <c r="L2342" s="4">
        <f>VLOOKUP(C2342,rosie!$B$7:$F$66,5,FALSE)</f>
        <v>4.37</v>
      </c>
      <c r="M2342" s="4">
        <f>VLOOKUP($C2342,rosie!$B$7:$D$380,3,FALSE)</f>
        <v>1</v>
      </c>
      <c r="N2342" s="4" t="str">
        <f>VLOOKUP($C2342,rosie!$B$7:$E$380,4,FALSE)</f>
        <v>f</v>
      </c>
      <c r="O2342" s="4">
        <f t="shared" si="166"/>
        <v>1.5730211785554187</v>
      </c>
      <c r="P2342" s="4">
        <f>VLOOKUP(A2342,RESULTS!$A:$M,13,FALSE)</f>
        <v>2</v>
      </c>
      <c r="Q2342" s="4">
        <v>2</v>
      </c>
      <c r="R2342" s="4" t="str">
        <f>IF(VLOOKUP(C2342,rosie!B:J,8,FALSE)=0,"x_x_x_x",VLOOKUP(C2342,rosie!B:J,8,FALSE))</f>
        <v>10_6_6_2023</v>
      </c>
    </row>
    <row r="2343" spans="1:18" x14ac:dyDescent="0.2">
      <c r="A2343" t="s">
        <v>258</v>
      </c>
      <c r="C2343">
        <f t="shared" si="164"/>
        <v>768</v>
      </c>
      <c r="D2343" t="str">
        <f t="shared" si="165"/>
        <v>768 (1)</v>
      </c>
      <c r="E2343">
        <v>17.927</v>
      </c>
      <c r="F2343">
        <f t="shared" si="167"/>
        <v>17.93</v>
      </c>
      <c r="G2343">
        <f>IFERROR(VLOOKUP(F2343,'rt.comb'!$A:$B,2,FALSE),F2343)</f>
        <v>17.93</v>
      </c>
      <c r="H2343" t="str">
        <f>IFERROR(VLOOKUP(G2343,compounds!$A:$D,4,FALSE),"")</f>
        <v/>
      </c>
      <c r="I2343">
        <v>51727279</v>
      </c>
      <c r="J2343" s="4">
        <f t="shared" si="163"/>
        <v>90758815</v>
      </c>
      <c r="K2343" s="4">
        <f>VLOOKUP($C2343,rosie!$B$7:$D$380,2,FALSE)</f>
        <v>23.6</v>
      </c>
      <c r="L2343" s="4">
        <f>VLOOKUP(C2343,rosie!$B$7:$F$66,5,FALSE)</f>
        <v>4.37</v>
      </c>
      <c r="M2343" s="4">
        <f>VLOOKUP($C2343,rosie!$B$7:$D$380,3,FALSE)</f>
        <v>1</v>
      </c>
      <c r="N2343" s="4" t="str">
        <f>VLOOKUP($C2343,rosie!$B$7:$E$380,4,FALSE)</f>
        <v>f</v>
      </c>
      <c r="O2343" s="4">
        <f t="shared" si="166"/>
        <v>0.3622514004725938</v>
      </c>
      <c r="P2343" s="4">
        <f>VLOOKUP(A2343,RESULTS!$A:$M,13,FALSE)</f>
        <v>2</v>
      </c>
      <c r="Q2343" s="4">
        <v>2</v>
      </c>
      <c r="R2343" s="4" t="str">
        <f>IF(VLOOKUP(C2343,rosie!B:J,8,FALSE)=0,"x_x_x_x",VLOOKUP(C2343,rosie!B:J,8,FALSE))</f>
        <v>10_6_6_2023</v>
      </c>
    </row>
    <row r="2344" spans="1:18" x14ac:dyDescent="0.2">
      <c r="A2344" t="s">
        <v>258</v>
      </c>
      <c r="C2344">
        <f t="shared" si="164"/>
        <v>768</v>
      </c>
      <c r="D2344" t="str">
        <f t="shared" si="165"/>
        <v>768 (1)</v>
      </c>
      <c r="E2344">
        <v>18.28</v>
      </c>
      <c r="F2344">
        <f t="shared" si="167"/>
        <v>18.28</v>
      </c>
      <c r="G2344">
        <f>IFERROR(VLOOKUP(F2344,'rt.comb'!$A:$B,2,FALSE),F2344)</f>
        <v>18.28</v>
      </c>
      <c r="H2344" t="str">
        <f>IFERROR(VLOOKUP(G2344,compounds!$A:$D,4,FALSE),"")</f>
        <v/>
      </c>
      <c r="I2344">
        <v>616639132</v>
      </c>
      <c r="J2344" s="4">
        <f t="shared" si="163"/>
        <v>90758815</v>
      </c>
      <c r="K2344" s="4">
        <f>VLOOKUP($C2344,rosie!$B$7:$D$380,2,FALSE)</f>
        <v>23.6</v>
      </c>
      <c r="L2344" s="4">
        <f>VLOOKUP(C2344,rosie!$B$7:$F$66,5,FALSE)</f>
        <v>4.37</v>
      </c>
      <c r="M2344" s="4">
        <f>VLOOKUP($C2344,rosie!$B$7:$D$380,3,FALSE)</f>
        <v>1</v>
      </c>
      <c r="N2344" s="4" t="str">
        <f>VLOOKUP($C2344,rosie!$B$7:$E$380,4,FALSE)</f>
        <v>f</v>
      </c>
      <c r="O2344" s="4">
        <f t="shared" si="166"/>
        <v>4.3183866128586548</v>
      </c>
      <c r="P2344" s="4">
        <f>VLOOKUP(A2344,RESULTS!$A:$M,13,FALSE)</f>
        <v>2</v>
      </c>
      <c r="Q2344" s="4">
        <v>2</v>
      </c>
      <c r="R2344" s="4" t="str">
        <f>IF(VLOOKUP(C2344,rosie!B:J,8,FALSE)=0,"x_x_x_x",VLOOKUP(C2344,rosie!B:J,8,FALSE))</f>
        <v>10_6_6_2023</v>
      </c>
    </row>
    <row r="2345" spans="1:18" x14ac:dyDescent="0.2">
      <c r="A2345" t="s">
        <v>258</v>
      </c>
      <c r="C2345">
        <f t="shared" si="164"/>
        <v>768</v>
      </c>
      <c r="D2345" t="str">
        <f t="shared" si="165"/>
        <v>768 (1)</v>
      </c>
      <c r="E2345">
        <v>18.428000000000001</v>
      </c>
      <c r="F2345">
        <f t="shared" si="167"/>
        <v>18.43</v>
      </c>
      <c r="G2345">
        <f>IFERROR(VLOOKUP(F2345,'rt.comb'!$A:$B,2,FALSE),F2345)</f>
        <v>18.43</v>
      </c>
      <c r="H2345" t="str">
        <f>IFERROR(VLOOKUP(G2345,compounds!$A:$D,4,FALSE),"")</f>
        <v/>
      </c>
      <c r="I2345">
        <v>146326321</v>
      </c>
      <c r="J2345" s="4">
        <f t="shared" si="163"/>
        <v>90758815</v>
      </c>
      <c r="K2345" s="4">
        <f>VLOOKUP($C2345,rosie!$B$7:$D$380,2,FALSE)</f>
        <v>23.6</v>
      </c>
      <c r="L2345" s="4">
        <f>VLOOKUP(C2345,rosie!$B$7:$F$66,5,FALSE)</f>
        <v>4.37</v>
      </c>
      <c r="M2345" s="4">
        <f>VLOOKUP($C2345,rosie!$B$7:$D$380,3,FALSE)</f>
        <v>1</v>
      </c>
      <c r="N2345" s="4" t="str">
        <f>VLOOKUP($C2345,rosie!$B$7:$E$380,4,FALSE)</f>
        <v>f</v>
      </c>
      <c r="O2345" s="4">
        <f t="shared" si="166"/>
        <v>1.0247381214127329</v>
      </c>
      <c r="P2345" s="4">
        <f>VLOOKUP(A2345,RESULTS!$A:$M,13,FALSE)</f>
        <v>2</v>
      </c>
      <c r="Q2345" s="4">
        <v>2</v>
      </c>
      <c r="R2345" s="4" t="str">
        <f>IF(VLOOKUP(C2345,rosie!B:J,8,FALSE)=0,"x_x_x_x",VLOOKUP(C2345,rosie!B:J,8,FALSE))</f>
        <v>10_6_6_2023</v>
      </c>
    </row>
    <row r="2346" spans="1:18" x14ac:dyDescent="0.2">
      <c r="A2346" t="s">
        <v>258</v>
      </c>
      <c r="C2346">
        <f t="shared" si="164"/>
        <v>768</v>
      </c>
      <c r="D2346" t="str">
        <f t="shared" si="165"/>
        <v>768 (1)</v>
      </c>
      <c r="E2346">
        <v>18.686</v>
      </c>
      <c r="F2346">
        <f t="shared" si="167"/>
        <v>18.690000000000001</v>
      </c>
      <c r="G2346">
        <f>IFERROR(VLOOKUP(F2346,'rt.comb'!$A:$B,2,FALSE),F2346)</f>
        <v>18.690000000000001</v>
      </c>
      <c r="H2346" t="str">
        <f>IFERROR(VLOOKUP(G2346,compounds!$A:$D,4,FALSE),"")</f>
        <v/>
      </c>
      <c r="I2346">
        <v>165017536</v>
      </c>
      <c r="J2346" s="4">
        <f t="shared" si="163"/>
        <v>90758815</v>
      </c>
      <c r="K2346" s="4">
        <f>VLOOKUP($C2346,rosie!$B$7:$D$380,2,FALSE)</f>
        <v>23.6</v>
      </c>
      <c r="L2346" s="4">
        <f>VLOOKUP(C2346,rosie!$B$7:$F$66,5,FALSE)</f>
        <v>4.37</v>
      </c>
      <c r="M2346" s="4">
        <f>VLOOKUP($C2346,rosie!$B$7:$D$380,3,FALSE)</f>
        <v>1</v>
      </c>
      <c r="N2346" s="4" t="str">
        <f>VLOOKUP($C2346,rosie!$B$7:$E$380,4,FALSE)</f>
        <v>f</v>
      </c>
      <c r="O2346" s="4">
        <f t="shared" si="166"/>
        <v>1.1556346027506428</v>
      </c>
      <c r="P2346" s="4">
        <f>VLOOKUP(A2346,RESULTS!$A:$M,13,FALSE)</f>
        <v>2</v>
      </c>
      <c r="Q2346" s="4">
        <v>2</v>
      </c>
      <c r="R2346" s="4" t="str">
        <f>IF(VLOOKUP(C2346,rosie!B:J,8,FALSE)=0,"x_x_x_x",VLOOKUP(C2346,rosie!B:J,8,FALSE))</f>
        <v>10_6_6_2023</v>
      </c>
    </row>
    <row r="2347" spans="1:18" x14ac:dyDescent="0.2">
      <c r="A2347" t="s">
        <v>258</v>
      </c>
      <c r="C2347">
        <f t="shared" si="164"/>
        <v>768</v>
      </c>
      <c r="D2347" t="str">
        <f t="shared" si="165"/>
        <v>768 (1)</v>
      </c>
      <c r="E2347">
        <v>19.099</v>
      </c>
      <c r="F2347">
        <f t="shared" si="167"/>
        <v>19.100000000000001</v>
      </c>
      <c r="G2347">
        <f>IFERROR(VLOOKUP(F2347,'rt.comb'!$A:$B,2,FALSE),F2347)</f>
        <v>19.100000000000001</v>
      </c>
      <c r="H2347" t="str">
        <f>IFERROR(VLOOKUP(G2347,compounds!$A:$D,4,FALSE),"")</f>
        <v/>
      </c>
      <c r="I2347">
        <v>119417528</v>
      </c>
      <c r="J2347" s="4">
        <f t="shared" si="163"/>
        <v>90758815</v>
      </c>
      <c r="K2347" s="4">
        <f>VLOOKUP($C2347,rosie!$B$7:$D$380,2,FALSE)</f>
        <v>23.6</v>
      </c>
      <c r="L2347" s="4">
        <f>VLOOKUP(C2347,rosie!$B$7:$F$66,5,FALSE)</f>
        <v>4.37</v>
      </c>
      <c r="M2347" s="4">
        <f>VLOOKUP($C2347,rosie!$B$7:$D$380,3,FALSE)</f>
        <v>1</v>
      </c>
      <c r="N2347" s="4" t="str">
        <f>VLOOKUP($C2347,rosie!$B$7:$E$380,4,FALSE)</f>
        <v>f</v>
      </c>
      <c r="O2347" s="4">
        <f t="shared" si="166"/>
        <v>0.83629310482337926</v>
      </c>
      <c r="P2347" s="4">
        <f>VLOOKUP(A2347,RESULTS!$A:$M,13,FALSE)</f>
        <v>2</v>
      </c>
      <c r="Q2347" s="4">
        <v>2</v>
      </c>
      <c r="R2347" s="4" t="str">
        <f>IF(VLOOKUP(C2347,rosie!B:J,8,FALSE)=0,"x_x_x_x",VLOOKUP(C2347,rosie!B:J,8,FALSE))</f>
        <v>10_6_6_2023</v>
      </c>
    </row>
    <row r="2348" spans="1:18" x14ac:dyDescent="0.2">
      <c r="A2348" t="s">
        <v>258</v>
      </c>
      <c r="C2348">
        <f t="shared" si="164"/>
        <v>768</v>
      </c>
      <c r="D2348" t="str">
        <f t="shared" si="165"/>
        <v>768 (1)</v>
      </c>
      <c r="E2348">
        <v>19.399000000000001</v>
      </c>
      <c r="F2348">
        <f t="shared" si="167"/>
        <v>19.399999999999999</v>
      </c>
      <c r="G2348">
        <f>IFERROR(VLOOKUP(F2348,'rt.comb'!$A:$B,2,FALSE),F2348)</f>
        <v>19.399999999999999</v>
      </c>
      <c r="H2348" t="str">
        <f>IFERROR(VLOOKUP(G2348,compounds!$A:$D,4,FALSE),"")</f>
        <v>undecanal_c</v>
      </c>
      <c r="I2348">
        <v>101053260</v>
      </c>
      <c r="J2348" s="4">
        <f t="shared" si="163"/>
        <v>90758815</v>
      </c>
      <c r="K2348" s="4">
        <f>VLOOKUP($C2348,rosie!$B$7:$D$380,2,FALSE)</f>
        <v>23.6</v>
      </c>
      <c r="L2348" s="4">
        <f>VLOOKUP(C2348,rosie!$B$7:$F$66,5,FALSE)</f>
        <v>4.37</v>
      </c>
      <c r="M2348" s="4">
        <f>VLOOKUP($C2348,rosie!$B$7:$D$380,3,FALSE)</f>
        <v>1</v>
      </c>
      <c r="N2348" s="4" t="str">
        <f>VLOOKUP($C2348,rosie!$B$7:$E$380,4,FALSE)</f>
        <v>f</v>
      </c>
      <c r="O2348" s="4">
        <f t="shared" si="166"/>
        <v>0.70768626660840095</v>
      </c>
      <c r="P2348" s="4">
        <f>VLOOKUP(A2348,RESULTS!$A:$M,13,FALSE)</f>
        <v>2</v>
      </c>
      <c r="Q2348" s="4">
        <v>2</v>
      </c>
      <c r="R2348" s="4" t="str">
        <f>IF(VLOOKUP(C2348,rosie!B:J,8,FALSE)=0,"x_x_x_x",VLOOKUP(C2348,rosie!B:J,8,FALSE))</f>
        <v>10_6_6_2023</v>
      </c>
    </row>
    <row r="2349" spans="1:18" x14ac:dyDescent="0.2">
      <c r="A2349" t="s">
        <v>258</v>
      </c>
      <c r="C2349">
        <f t="shared" si="164"/>
        <v>768</v>
      </c>
      <c r="D2349" t="str">
        <f t="shared" si="165"/>
        <v>768 (1)</v>
      </c>
      <c r="E2349">
        <v>19.504000000000001</v>
      </c>
      <c r="F2349">
        <f t="shared" si="167"/>
        <v>19.5</v>
      </c>
      <c r="G2349">
        <f>IFERROR(VLOOKUP(F2349,'rt.comb'!$A:$B,2,FALSE),F2349)</f>
        <v>19.5</v>
      </c>
      <c r="H2349" t="str">
        <f>IFERROR(VLOOKUP(G2349,compounds!$A:$D,4,FALSE),"")</f>
        <v>standard</v>
      </c>
      <c r="I2349">
        <v>90758815</v>
      </c>
      <c r="J2349" s="4">
        <f t="shared" si="163"/>
        <v>90758815</v>
      </c>
      <c r="K2349" s="4">
        <f>VLOOKUP($C2349,rosie!$B$7:$D$380,2,FALSE)</f>
        <v>23.6</v>
      </c>
      <c r="L2349" s="4">
        <f>VLOOKUP(C2349,rosie!$B$7:$F$66,5,FALSE)</f>
        <v>4.37</v>
      </c>
      <c r="M2349" s="4">
        <f>VLOOKUP($C2349,rosie!$B$7:$D$380,3,FALSE)</f>
        <v>1</v>
      </c>
      <c r="N2349" s="4" t="str">
        <f>VLOOKUP($C2349,rosie!$B$7:$E$380,4,FALSE)</f>
        <v>f</v>
      </c>
      <c r="O2349" s="4">
        <f t="shared" si="166"/>
        <v>0.63559322033898313</v>
      </c>
      <c r="P2349" s="4">
        <f>VLOOKUP(A2349,RESULTS!$A:$M,13,FALSE)</f>
        <v>2</v>
      </c>
      <c r="Q2349" s="4">
        <v>2</v>
      </c>
      <c r="R2349" s="4" t="str">
        <f>IF(VLOOKUP(C2349,rosie!B:J,8,FALSE)=0,"x_x_x_x",VLOOKUP(C2349,rosie!B:J,8,FALSE))</f>
        <v>10_6_6_2023</v>
      </c>
    </row>
    <row r="2350" spans="1:18" x14ac:dyDescent="0.2">
      <c r="A2350" t="s">
        <v>258</v>
      </c>
      <c r="C2350">
        <f t="shared" si="164"/>
        <v>768</v>
      </c>
      <c r="D2350" t="str">
        <f t="shared" si="165"/>
        <v>768 (1)</v>
      </c>
      <c r="E2350">
        <v>19.757000000000001</v>
      </c>
      <c r="F2350">
        <f t="shared" si="167"/>
        <v>19.760000000000002</v>
      </c>
      <c r="G2350">
        <f>IFERROR(VLOOKUP(F2350,'rt.comb'!$A:$B,2,FALSE),F2350)</f>
        <v>19.760000000000002</v>
      </c>
      <c r="H2350" t="str">
        <f>IFERROR(VLOOKUP(G2350,compounds!$A:$D,4,FALSE),"")</f>
        <v/>
      </c>
      <c r="I2350">
        <v>26149506</v>
      </c>
      <c r="J2350" s="4">
        <f t="shared" si="163"/>
        <v>90758815</v>
      </c>
      <c r="K2350" s="4">
        <f>VLOOKUP($C2350,rosie!$B$7:$D$380,2,FALSE)</f>
        <v>23.6</v>
      </c>
      <c r="L2350" s="4">
        <f>VLOOKUP(C2350,rosie!$B$7:$F$66,5,FALSE)</f>
        <v>4.37</v>
      </c>
      <c r="M2350" s="4">
        <f>VLOOKUP($C2350,rosie!$B$7:$D$380,3,FALSE)</f>
        <v>1</v>
      </c>
      <c r="N2350" s="4" t="str">
        <f>VLOOKUP($C2350,rosie!$B$7:$E$380,4,FALSE)</f>
        <v>f</v>
      </c>
      <c r="O2350" s="4">
        <f t="shared" si="166"/>
        <v>0.18312765243589355</v>
      </c>
      <c r="P2350" s="4">
        <f>VLOOKUP(A2350,RESULTS!$A:$M,13,FALSE)</f>
        <v>2</v>
      </c>
      <c r="Q2350" s="4">
        <v>2</v>
      </c>
      <c r="R2350" s="4" t="str">
        <f>IF(VLOOKUP(C2350,rosie!B:J,8,FALSE)=0,"x_x_x_x",VLOOKUP(C2350,rosie!B:J,8,FALSE))</f>
        <v>10_6_6_2023</v>
      </c>
    </row>
    <row r="2351" spans="1:18" x14ac:dyDescent="0.2">
      <c r="A2351" t="s">
        <v>258</v>
      </c>
      <c r="C2351">
        <f t="shared" si="164"/>
        <v>768</v>
      </c>
      <c r="D2351" t="str">
        <f t="shared" si="165"/>
        <v>768 (1)</v>
      </c>
      <c r="E2351">
        <v>20.119</v>
      </c>
      <c r="F2351">
        <f t="shared" si="167"/>
        <v>20.12</v>
      </c>
      <c r="G2351">
        <f>IFERROR(VLOOKUP(F2351,'rt.comb'!$A:$B,2,FALSE),F2351)</f>
        <v>20.12</v>
      </c>
      <c r="H2351" t="str">
        <f>IFERROR(VLOOKUP(G2351,compounds!$A:$D,4,FALSE),"")</f>
        <v/>
      </c>
      <c r="I2351">
        <v>81646173</v>
      </c>
      <c r="J2351" s="4">
        <f t="shared" si="163"/>
        <v>90758815</v>
      </c>
      <c r="K2351" s="4">
        <f>VLOOKUP($C2351,rosie!$B$7:$D$380,2,FALSE)</f>
        <v>23.6</v>
      </c>
      <c r="L2351" s="4">
        <f>VLOOKUP(C2351,rosie!$B$7:$F$66,5,FALSE)</f>
        <v>4.37</v>
      </c>
      <c r="M2351" s="4">
        <f>VLOOKUP($C2351,rosie!$B$7:$D$380,3,FALSE)</f>
        <v>1</v>
      </c>
      <c r="N2351" s="4" t="str">
        <f>VLOOKUP($C2351,rosie!$B$7:$E$380,4,FALSE)</f>
        <v>f</v>
      </c>
      <c r="O2351" s="4">
        <f t="shared" si="166"/>
        <v>0.57177646078150901</v>
      </c>
      <c r="P2351" s="4">
        <f>VLOOKUP(A2351,RESULTS!$A:$M,13,FALSE)</f>
        <v>2</v>
      </c>
      <c r="Q2351" s="4">
        <v>2</v>
      </c>
      <c r="R2351" s="4" t="str">
        <f>IF(VLOOKUP(C2351,rosie!B:J,8,FALSE)=0,"x_x_x_x",VLOOKUP(C2351,rosie!B:J,8,FALSE))</f>
        <v>10_6_6_2023</v>
      </c>
    </row>
    <row r="2352" spans="1:18" x14ac:dyDescent="0.2">
      <c r="A2352" t="s">
        <v>258</v>
      </c>
      <c r="C2352">
        <f t="shared" si="164"/>
        <v>768</v>
      </c>
      <c r="D2352" t="str">
        <f t="shared" si="165"/>
        <v>768 (1)</v>
      </c>
      <c r="E2352">
        <v>20.259</v>
      </c>
      <c r="F2352">
        <f t="shared" si="167"/>
        <v>20.260000000000002</v>
      </c>
      <c r="G2352">
        <f>IFERROR(VLOOKUP(F2352,'rt.comb'!$A:$B,2,FALSE),F2352)</f>
        <v>20.260000000000002</v>
      </c>
      <c r="H2352" t="str">
        <f>IFERROR(VLOOKUP(G2352,compounds!$A:$D,4,FALSE),"")</f>
        <v/>
      </c>
      <c r="I2352">
        <v>199084080</v>
      </c>
      <c r="J2352" s="4">
        <f t="shared" si="163"/>
        <v>90758815</v>
      </c>
      <c r="K2352" s="4">
        <f>VLOOKUP($C2352,rosie!$B$7:$D$380,2,FALSE)</f>
        <v>23.6</v>
      </c>
      <c r="L2352" s="4">
        <f>VLOOKUP(C2352,rosie!$B$7:$F$66,5,FALSE)</f>
        <v>4.37</v>
      </c>
      <c r="M2352" s="4">
        <f>VLOOKUP($C2352,rosie!$B$7:$D$380,3,FALSE)</f>
        <v>1</v>
      </c>
      <c r="N2352" s="4" t="str">
        <f>VLOOKUP($C2352,rosie!$B$7:$E$380,4,FALSE)</f>
        <v>f</v>
      </c>
      <c r="O2352" s="4">
        <f t="shared" si="166"/>
        <v>1.3942060782241783</v>
      </c>
      <c r="P2352" s="4">
        <f>VLOOKUP(A2352,RESULTS!$A:$M,13,FALSE)</f>
        <v>2</v>
      </c>
      <c r="Q2352" s="4">
        <v>2</v>
      </c>
      <c r="R2352" s="4" t="str">
        <f>IF(VLOOKUP(C2352,rosie!B:J,8,FALSE)=0,"x_x_x_x",VLOOKUP(C2352,rosie!B:J,8,FALSE))</f>
        <v>10_6_6_2023</v>
      </c>
    </row>
    <row r="2353" spans="1:18" x14ac:dyDescent="0.2">
      <c r="A2353" t="s">
        <v>258</v>
      </c>
      <c r="C2353">
        <f t="shared" si="164"/>
        <v>768</v>
      </c>
      <c r="D2353" t="str">
        <f t="shared" si="165"/>
        <v>768 (1)</v>
      </c>
      <c r="E2353">
        <v>20.623000000000001</v>
      </c>
      <c r="F2353">
        <f t="shared" si="167"/>
        <v>20.62</v>
      </c>
      <c r="G2353">
        <f>IFERROR(VLOOKUP(F2353,'rt.comb'!$A:$B,2,FALSE),F2353)</f>
        <v>20.62</v>
      </c>
      <c r="H2353" t="str">
        <f>IFERROR(VLOOKUP(G2353,compounds!$A:$D,4,FALSE),"")</f>
        <v/>
      </c>
      <c r="I2353">
        <v>24943950</v>
      </c>
      <c r="J2353" s="4">
        <f t="shared" si="163"/>
        <v>90758815</v>
      </c>
      <c r="K2353" s="4">
        <f>VLOOKUP($C2353,rosie!$B$7:$D$380,2,FALSE)</f>
        <v>23.6</v>
      </c>
      <c r="L2353" s="4">
        <f>VLOOKUP(C2353,rosie!$B$7:$F$66,5,FALSE)</f>
        <v>4.37</v>
      </c>
      <c r="M2353" s="4">
        <f>VLOOKUP($C2353,rosie!$B$7:$D$380,3,FALSE)</f>
        <v>1</v>
      </c>
      <c r="N2353" s="4" t="str">
        <f>VLOOKUP($C2353,rosie!$B$7:$E$380,4,FALSE)</f>
        <v>f</v>
      </c>
      <c r="O2353" s="4">
        <f t="shared" si="166"/>
        <v>0.17468502104698674</v>
      </c>
      <c r="P2353" s="4">
        <f>VLOOKUP(A2353,RESULTS!$A:$M,13,FALSE)</f>
        <v>2</v>
      </c>
      <c r="Q2353" s="4">
        <v>2</v>
      </c>
      <c r="R2353" s="4" t="str">
        <f>IF(VLOOKUP(C2353,rosie!B:J,8,FALSE)=0,"x_x_x_x",VLOOKUP(C2353,rosie!B:J,8,FALSE))</f>
        <v>10_6_6_2023</v>
      </c>
    </row>
    <row r="2354" spans="1:18" x14ac:dyDescent="0.2">
      <c r="A2354" t="s">
        <v>258</v>
      </c>
      <c r="C2354">
        <f t="shared" si="164"/>
        <v>768</v>
      </c>
      <c r="D2354" t="str">
        <f t="shared" si="165"/>
        <v>768 (1)</v>
      </c>
      <c r="E2354">
        <v>21.242000000000001</v>
      </c>
      <c r="F2354">
        <f t="shared" si="167"/>
        <v>21.24</v>
      </c>
      <c r="G2354">
        <f>IFERROR(VLOOKUP(F2354,'rt.comb'!$A:$B,2,FALSE),F2354)</f>
        <v>21.24</v>
      </c>
      <c r="H2354" t="str">
        <f>IFERROR(VLOOKUP(G2354,compounds!$A:$D,4,FALSE),"")</f>
        <v/>
      </c>
      <c r="I2354">
        <v>43687312</v>
      </c>
      <c r="J2354" s="4">
        <f t="shared" si="163"/>
        <v>90758815</v>
      </c>
      <c r="K2354" s="4">
        <f>VLOOKUP($C2354,rosie!$B$7:$D$380,2,FALSE)</f>
        <v>23.6</v>
      </c>
      <c r="L2354" s="4">
        <f>VLOOKUP(C2354,rosie!$B$7:$F$66,5,FALSE)</f>
        <v>4.37</v>
      </c>
      <c r="M2354" s="4">
        <f>VLOOKUP($C2354,rosie!$B$7:$D$380,3,FALSE)</f>
        <v>1</v>
      </c>
      <c r="N2354" s="4" t="str">
        <f>VLOOKUP($C2354,rosie!$B$7:$E$380,4,FALSE)</f>
        <v>f</v>
      </c>
      <c r="O2354" s="4">
        <f t="shared" si="166"/>
        <v>0.30594669313425804</v>
      </c>
      <c r="P2354" s="4">
        <f>VLOOKUP(A2354,RESULTS!$A:$M,13,FALSE)</f>
        <v>2</v>
      </c>
      <c r="Q2354" s="4">
        <v>2</v>
      </c>
      <c r="R2354" s="4" t="str">
        <f>IF(VLOOKUP(C2354,rosie!B:J,8,FALSE)=0,"x_x_x_x",VLOOKUP(C2354,rosie!B:J,8,FALSE))</f>
        <v>10_6_6_2023</v>
      </c>
    </row>
    <row r="2355" spans="1:18" x14ac:dyDescent="0.2">
      <c r="A2355" t="s">
        <v>258</v>
      </c>
      <c r="C2355">
        <f t="shared" si="164"/>
        <v>768</v>
      </c>
      <c r="D2355" t="str">
        <f t="shared" si="165"/>
        <v>768 (1)</v>
      </c>
      <c r="E2355">
        <v>21.366</v>
      </c>
      <c r="F2355">
        <f t="shared" si="167"/>
        <v>21.37</v>
      </c>
      <c r="G2355">
        <f>IFERROR(VLOOKUP(F2355,'rt.comb'!$A:$B,2,FALSE),F2355)</f>
        <v>21.37</v>
      </c>
      <c r="H2355" t="str">
        <f>IFERROR(VLOOKUP(G2355,compounds!$A:$D,4,FALSE),"")</f>
        <v/>
      </c>
      <c r="I2355">
        <v>32118861</v>
      </c>
      <c r="J2355" s="4">
        <f t="shared" si="163"/>
        <v>90758815</v>
      </c>
      <c r="K2355" s="4">
        <f>VLOOKUP($C2355,rosie!$B$7:$D$380,2,FALSE)</f>
        <v>23.6</v>
      </c>
      <c r="L2355" s="4">
        <f>VLOOKUP(C2355,rosie!$B$7:$F$66,5,FALSE)</f>
        <v>4.37</v>
      </c>
      <c r="M2355" s="4">
        <f>VLOOKUP($C2355,rosie!$B$7:$D$380,3,FALSE)</f>
        <v>1</v>
      </c>
      <c r="N2355" s="4" t="str">
        <f>VLOOKUP($C2355,rosie!$B$7:$E$380,4,FALSE)</f>
        <v>f</v>
      </c>
      <c r="O2355" s="4">
        <f t="shared" si="166"/>
        <v>0.22493165315798988</v>
      </c>
      <c r="P2355" s="4">
        <f>VLOOKUP(A2355,RESULTS!$A:$M,13,FALSE)</f>
        <v>2</v>
      </c>
      <c r="Q2355" s="4">
        <v>2</v>
      </c>
      <c r="R2355" s="4" t="str">
        <f>IF(VLOOKUP(C2355,rosie!B:J,8,FALSE)=0,"x_x_x_x",VLOOKUP(C2355,rosie!B:J,8,FALSE))</f>
        <v>10_6_6_2023</v>
      </c>
    </row>
    <row r="2356" spans="1:18" x14ac:dyDescent="0.2">
      <c r="A2356" t="s">
        <v>258</v>
      </c>
      <c r="C2356">
        <f t="shared" si="164"/>
        <v>768</v>
      </c>
      <c r="D2356" t="str">
        <f t="shared" si="165"/>
        <v>768 (1)</v>
      </c>
      <c r="E2356">
        <v>21.634</v>
      </c>
      <c r="F2356">
        <f t="shared" si="167"/>
        <v>21.63</v>
      </c>
      <c r="G2356">
        <f>IFERROR(VLOOKUP(F2356,'rt.comb'!$A:$B,2,FALSE),F2356)</f>
        <v>21.63</v>
      </c>
      <c r="H2356" t="str">
        <f>IFERROR(VLOOKUP(G2356,compounds!$A:$D,4,FALSE),"")</f>
        <v/>
      </c>
      <c r="I2356">
        <v>42765058</v>
      </c>
      <c r="J2356" s="4">
        <f t="shared" si="163"/>
        <v>90758815</v>
      </c>
      <c r="K2356" s="4">
        <f>VLOOKUP($C2356,rosie!$B$7:$D$380,2,FALSE)</f>
        <v>23.6</v>
      </c>
      <c r="L2356" s="4">
        <f>VLOOKUP(C2356,rosie!$B$7:$F$66,5,FALSE)</f>
        <v>4.37</v>
      </c>
      <c r="M2356" s="4">
        <f>VLOOKUP($C2356,rosie!$B$7:$D$380,3,FALSE)</f>
        <v>1</v>
      </c>
      <c r="N2356" s="4" t="str">
        <f>VLOOKUP($C2356,rosie!$B$7:$E$380,4,FALSE)</f>
        <v>f</v>
      </c>
      <c r="O2356" s="4">
        <f t="shared" si="166"/>
        <v>0.29948805449039179</v>
      </c>
      <c r="P2356" s="4">
        <f>VLOOKUP(A2356,RESULTS!$A:$M,13,FALSE)</f>
        <v>2</v>
      </c>
      <c r="Q2356" s="4">
        <v>2</v>
      </c>
      <c r="R2356" s="4" t="str">
        <f>IF(VLOOKUP(C2356,rosie!B:J,8,FALSE)=0,"x_x_x_x",VLOOKUP(C2356,rosie!B:J,8,FALSE))</f>
        <v>10_6_6_2023</v>
      </c>
    </row>
    <row r="2357" spans="1:18" x14ac:dyDescent="0.2">
      <c r="A2357" t="s">
        <v>258</v>
      </c>
      <c r="C2357">
        <f t="shared" si="164"/>
        <v>768</v>
      </c>
      <c r="D2357" t="str">
        <f t="shared" si="165"/>
        <v>768 (1)</v>
      </c>
      <c r="E2357">
        <v>21.838999999999999</v>
      </c>
      <c r="F2357">
        <f t="shared" si="167"/>
        <v>21.84</v>
      </c>
      <c r="G2357">
        <f>IFERROR(VLOOKUP(F2357,'rt.comb'!$A:$B,2,FALSE),F2357)</f>
        <v>21.84</v>
      </c>
      <c r="H2357" t="str">
        <f>IFERROR(VLOOKUP(G2357,compounds!$A:$D,4,FALSE),"")</f>
        <v>tetradecane</v>
      </c>
      <c r="I2357">
        <v>42427809</v>
      </c>
      <c r="J2357" s="4">
        <f t="shared" si="163"/>
        <v>90758815</v>
      </c>
      <c r="K2357" s="4">
        <f>VLOOKUP($C2357,rosie!$B$7:$D$380,2,FALSE)</f>
        <v>23.6</v>
      </c>
      <c r="L2357" s="4">
        <f>VLOOKUP(C2357,rosie!$B$7:$F$66,5,FALSE)</f>
        <v>4.37</v>
      </c>
      <c r="M2357" s="4">
        <f>VLOOKUP($C2357,rosie!$B$7:$D$380,3,FALSE)</f>
        <v>1</v>
      </c>
      <c r="N2357" s="4" t="str">
        <f>VLOOKUP($C2357,rosie!$B$7:$E$380,4,FALSE)</f>
        <v>f</v>
      </c>
      <c r="O2357" s="4">
        <f t="shared" si="166"/>
        <v>0.29712626541275677</v>
      </c>
      <c r="P2357" s="4">
        <f>VLOOKUP(A2357,RESULTS!$A:$M,13,FALSE)</f>
        <v>2</v>
      </c>
      <c r="Q2357" s="4">
        <v>2</v>
      </c>
      <c r="R2357" s="4" t="str">
        <f>IF(VLOOKUP(C2357,rosie!B:J,8,FALSE)=0,"x_x_x_x",VLOOKUP(C2357,rosie!B:J,8,FALSE))</f>
        <v>10_6_6_2023</v>
      </c>
    </row>
    <row r="2358" spans="1:18" x14ac:dyDescent="0.2">
      <c r="A2358" t="s">
        <v>258</v>
      </c>
      <c r="C2358">
        <f t="shared" si="164"/>
        <v>768</v>
      </c>
      <c r="D2358" t="str">
        <f t="shared" si="165"/>
        <v>768 (1)</v>
      </c>
      <c r="E2358">
        <v>22.036999999999999</v>
      </c>
      <c r="F2358">
        <f t="shared" si="167"/>
        <v>22.04</v>
      </c>
      <c r="G2358">
        <f>IFERROR(VLOOKUP(F2358,'rt.comb'!$A:$B,2,FALSE),F2358)</f>
        <v>22.04</v>
      </c>
      <c r="H2358" t="str">
        <f>IFERROR(VLOOKUP(G2358,compounds!$A:$D,4,FALSE),"")</f>
        <v/>
      </c>
      <c r="I2358">
        <v>82857230</v>
      </c>
      <c r="J2358" s="4">
        <f t="shared" si="163"/>
        <v>90758815</v>
      </c>
      <c r="K2358" s="4">
        <f>VLOOKUP($C2358,rosie!$B$7:$D$380,2,FALSE)</f>
        <v>23.6</v>
      </c>
      <c r="L2358" s="4">
        <f>VLOOKUP(C2358,rosie!$B$7:$F$66,5,FALSE)</f>
        <v>4.37</v>
      </c>
      <c r="M2358" s="4">
        <f>VLOOKUP($C2358,rosie!$B$7:$D$380,3,FALSE)</f>
        <v>1</v>
      </c>
      <c r="N2358" s="4" t="str">
        <f>VLOOKUP($C2358,rosie!$B$7:$E$380,4,FALSE)</f>
        <v>f</v>
      </c>
      <c r="O2358" s="4">
        <f t="shared" si="166"/>
        <v>0.58025761623339611</v>
      </c>
      <c r="P2358" s="4">
        <f>VLOOKUP(A2358,RESULTS!$A:$M,13,FALSE)</f>
        <v>2</v>
      </c>
      <c r="Q2358" s="4">
        <v>2</v>
      </c>
      <c r="R2358" s="4" t="str">
        <f>IF(VLOOKUP(C2358,rosie!B:J,8,FALSE)=0,"x_x_x_x",VLOOKUP(C2358,rosie!B:J,8,FALSE))</f>
        <v>10_6_6_2023</v>
      </c>
    </row>
    <row r="2359" spans="1:18" x14ac:dyDescent="0.2">
      <c r="A2359" t="s">
        <v>258</v>
      </c>
      <c r="C2359">
        <f t="shared" si="164"/>
        <v>768</v>
      </c>
      <c r="D2359" t="str">
        <f t="shared" si="165"/>
        <v>768 (1)</v>
      </c>
      <c r="E2359">
        <v>22.312999999999999</v>
      </c>
      <c r="F2359">
        <f t="shared" si="167"/>
        <v>22.31</v>
      </c>
      <c r="G2359">
        <f>IFERROR(VLOOKUP(F2359,'rt.comb'!$A:$B,2,FALSE),F2359)</f>
        <v>22.31</v>
      </c>
      <c r="H2359" t="str">
        <f>IFERROR(VLOOKUP(G2359,compounds!$A:$D,4,FALSE),"")</f>
        <v/>
      </c>
      <c r="I2359">
        <v>364852240</v>
      </c>
      <c r="J2359" s="4">
        <f t="shared" si="163"/>
        <v>90758815</v>
      </c>
      <c r="K2359" s="4">
        <f>VLOOKUP($C2359,rosie!$B$7:$D$380,2,FALSE)</f>
        <v>23.6</v>
      </c>
      <c r="L2359" s="4">
        <f>VLOOKUP(C2359,rosie!$B$7:$F$66,5,FALSE)</f>
        <v>4.37</v>
      </c>
      <c r="M2359" s="4">
        <f>VLOOKUP($C2359,rosie!$B$7:$D$380,3,FALSE)</f>
        <v>1</v>
      </c>
      <c r="N2359" s="4" t="str">
        <f>VLOOKUP($C2359,rosie!$B$7:$E$380,4,FALSE)</f>
        <v>f</v>
      </c>
      <c r="O2359" s="4">
        <f t="shared" si="166"/>
        <v>2.5550973772574217</v>
      </c>
      <c r="P2359" s="4">
        <f>VLOOKUP(A2359,RESULTS!$A:$M,13,FALSE)</f>
        <v>2</v>
      </c>
      <c r="Q2359" s="4">
        <v>2</v>
      </c>
      <c r="R2359" s="4" t="str">
        <f>IF(VLOOKUP(C2359,rosie!B:J,8,FALSE)=0,"x_x_x_x",VLOOKUP(C2359,rosie!B:J,8,FALSE))</f>
        <v>10_6_6_2023</v>
      </c>
    </row>
    <row r="2360" spans="1:18" x14ac:dyDescent="0.2">
      <c r="A2360" t="s">
        <v>258</v>
      </c>
      <c r="C2360">
        <f t="shared" si="164"/>
        <v>768</v>
      </c>
      <c r="D2360" t="str">
        <f t="shared" si="165"/>
        <v>768 (1)</v>
      </c>
      <c r="E2360">
        <v>22.588000000000001</v>
      </c>
      <c r="F2360">
        <f t="shared" si="167"/>
        <v>22.59</v>
      </c>
      <c r="G2360">
        <f>IFERROR(VLOOKUP(F2360,'rt.comb'!$A:$B,2,FALSE),F2360)</f>
        <v>22.59</v>
      </c>
      <c r="H2360" t="str">
        <f>IFERROR(VLOOKUP(G2360,compounds!$A:$D,4,FALSE),"")</f>
        <v/>
      </c>
      <c r="I2360">
        <v>50154097</v>
      </c>
      <c r="J2360" s="4">
        <f t="shared" si="163"/>
        <v>90758815</v>
      </c>
      <c r="K2360" s="4">
        <f>VLOOKUP($C2360,rosie!$B$7:$D$380,2,FALSE)</f>
        <v>23.6</v>
      </c>
      <c r="L2360" s="4">
        <f>VLOOKUP(C2360,rosie!$B$7:$F$66,5,FALSE)</f>
        <v>4.37</v>
      </c>
      <c r="M2360" s="4">
        <f>VLOOKUP($C2360,rosie!$B$7:$D$380,3,FALSE)</f>
        <v>1</v>
      </c>
      <c r="N2360" s="4" t="str">
        <f>VLOOKUP($C2360,rosie!$B$7:$E$380,4,FALSE)</f>
        <v>f</v>
      </c>
      <c r="O2360" s="4">
        <f t="shared" si="166"/>
        <v>0.35123424678279164</v>
      </c>
      <c r="P2360" s="4">
        <f>VLOOKUP(A2360,RESULTS!$A:$M,13,FALSE)</f>
        <v>2</v>
      </c>
      <c r="Q2360" s="4">
        <v>2</v>
      </c>
      <c r="R2360" s="4" t="str">
        <f>IF(VLOOKUP(C2360,rosie!B:J,8,FALSE)=0,"x_x_x_x",VLOOKUP(C2360,rosie!B:J,8,FALSE))</f>
        <v>10_6_6_2023</v>
      </c>
    </row>
    <row r="2361" spans="1:18" x14ac:dyDescent="0.2">
      <c r="A2361" t="s">
        <v>258</v>
      </c>
      <c r="C2361">
        <f t="shared" si="164"/>
        <v>768</v>
      </c>
      <c r="D2361" t="str">
        <f t="shared" si="165"/>
        <v>768 (1)</v>
      </c>
      <c r="E2361">
        <v>22.702999999999999</v>
      </c>
      <c r="F2361">
        <f t="shared" si="167"/>
        <v>22.7</v>
      </c>
      <c r="G2361">
        <f>IFERROR(VLOOKUP(F2361,'rt.comb'!$A:$B,2,FALSE),F2361)</f>
        <v>22.7</v>
      </c>
      <c r="H2361" t="str">
        <f>IFERROR(VLOOKUP(G2361,compounds!$A:$D,4,FALSE),"")</f>
        <v/>
      </c>
      <c r="I2361">
        <v>94333032</v>
      </c>
      <c r="J2361" s="4">
        <f t="shared" si="163"/>
        <v>90758815</v>
      </c>
      <c r="K2361" s="4">
        <f>VLOOKUP($C2361,rosie!$B$7:$D$380,2,FALSE)</f>
        <v>23.6</v>
      </c>
      <c r="L2361" s="4">
        <f>VLOOKUP(C2361,rosie!$B$7:$F$66,5,FALSE)</f>
        <v>4.37</v>
      </c>
      <c r="M2361" s="4">
        <f>VLOOKUP($C2361,rosie!$B$7:$D$380,3,FALSE)</f>
        <v>1</v>
      </c>
      <c r="N2361" s="4" t="str">
        <f>VLOOKUP($C2361,rosie!$B$7:$E$380,4,FALSE)</f>
        <v>f</v>
      </c>
      <c r="O2361" s="4">
        <f t="shared" si="166"/>
        <v>0.66062382583135693</v>
      </c>
      <c r="P2361" s="4">
        <f>VLOOKUP(A2361,RESULTS!$A:$M,13,FALSE)</f>
        <v>2</v>
      </c>
      <c r="Q2361" s="4">
        <v>2</v>
      </c>
      <c r="R2361" s="4" t="str">
        <f>IF(VLOOKUP(C2361,rosie!B:J,8,FALSE)=0,"x_x_x_x",VLOOKUP(C2361,rosie!B:J,8,FALSE))</f>
        <v>10_6_6_2023</v>
      </c>
    </row>
    <row r="2362" spans="1:18" x14ac:dyDescent="0.2">
      <c r="A2362" t="s">
        <v>258</v>
      </c>
      <c r="C2362">
        <f t="shared" si="164"/>
        <v>768</v>
      </c>
      <c r="D2362" t="str">
        <f t="shared" si="165"/>
        <v>768 (1)</v>
      </c>
      <c r="E2362">
        <v>23.106999999999999</v>
      </c>
      <c r="F2362">
        <f t="shared" si="167"/>
        <v>23.11</v>
      </c>
      <c r="G2362">
        <f>IFERROR(VLOOKUP(F2362,'rt.comb'!$A:$B,2,FALSE),F2362)</f>
        <v>23.11</v>
      </c>
      <c r="H2362" t="str">
        <f>IFERROR(VLOOKUP(G2362,compounds!$A:$D,4,FALSE),"")</f>
        <v/>
      </c>
      <c r="I2362">
        <v>103814326</v>
      </c>
      <c r="J2362" s="4">
        <f t="shared" si="163"/>
        <v>90758815</v>
      </c>
      <c r="K2362" s="4">
        <f>VLOOKUP($C2362,rosie!$B$7:$D$380,2,FALSE)</f>
        <v>23.6</v>
      </c>
      <c r="L2362" s="4">
        <f>VLOOKUP(C2362,rosie!$B$7:$F$66,5,FALSE)</f>
        <v>4.37</v>
      </c>
      <c r="M2362" s="4">
        <f>VLOOKUP($C2362,rosie!$B$7:$D$380,3,FALSE)</f>
        <v>1</v>
      </c>
      <c r="N2362" s="4" t="str">
        <f>VLOOKUP($C2362,rosie!$B$7:$E$380,4,FALSE)</f>
        <v>f</v>
      </c>
      <c r="O2362" s="4">
        <f t="shared" si="166"/>
        <v>0.72702229287216924</v>
      </c>
      <c r="P2362" s="4">
        <f>VLOOKUP(A2362,RESULTS!$A:$M,13,FALSE)</f>
        <v>2</v>
      </c>
      <c r="Q2362" s="4">
        <v>2</v>
      </c>
      <c r="R2362" s="4" t="str">
        <f>IF(VLOOKUP(C2362,rosie!B:J,8,FALSE)=0,"x_x_x_x",VLOOKUP(C2362,rosie!B:J,8,FALSE))</f>
        <v>10_6_6_2023</v>
      </c>
    </row>
    <row r="2363" spans="1:18" x14ac:dyDescent="0.2">
      <c r="A2363" t="s">
        <v>258</v>
      </c>
      <c r="C2363">
        <f t="shared" si="164"/>
        <v>768</v>
      </c>
      <c r="D2363" t="str">
        <f t="shared" si="165"/>
        <v>768 (1)</v>
      </c>
      <c r="E2363">
        <v>23.315000000000001</v>
      </c>
      <c r="F2363">
        <f t="shared" si="167"/>
        <v>23.32</v>
      </c>
      <c r="G2363">
        <f>IFERROR(VLOOKUP(F2363,'rt.comb'!$A:$B,2,FALSE),F2363)</f>
        <v>23.32</v>
      </c>
      <c r="H2363" t="str">
        <f>IFERROR(VLOOKUP(G2363,compounds!$A:$D,4,FALSE),"")</f>
        <v/>
      </c>
      <c r="I2363">
        <v>149385323</v>
      </c>
      <c r="J2363" s="4">
        <f t="shared" si="163"/>
        <v>90758815</v>
      </c>
      <c r="K2363" s="4">
        <f>VLOOKUP($C2363,rosie!$B$7:$D$380,2,FALSE)</f>
        <v>23.6</v>
      </c>
      <c r="L2363" s="4">
        <f>VLOOKUP(C2363,rosie!$B$7:$F$66,5,FALSE)</f>
        <v>4.37</v>
      </c>
      <c r="M2363" s="4">
        <f>VLOOKUP($C2363,rosie!$B$7:$D$380,3,FALSE)</f>
        <v>1</v>
      </c>
      <c r="N2363" s="4" t="str">
        <f>VLOOKUP($C2363,rosie!$B$7:$E$380,4,FALSE)</f>
        <v>f</v>
      </c>
      <c r="O2363" s="4">
        <f t="shared" si="166"/>
        <v>1.0461606238132257</v>
      </c>
      <c r="P2363" s="4">
        <f>VLOOKUP(A2363,RESULTS!$A:$M,13,FALSE)</f>
        <v>2</v>
      </c>
      <c r="Q2363" s="4">
        <v>2</v>
      </c>
      <c r="R2363" s="4" t="str">
        <f>IF(VLOOKUP(C2363,rosie!B:J,8,FALSE)=0,"x_x_x_x",VLOOKUP(C2363,rosie!B:J,8,FALSE))</f>
        <v>10_6_6_2023</v>
      </c>
    </row>
    <row r="2364" spans="1:18" x14ac:dyDescent="0.2">
      <c r="A2364" t="s">
        <v>258</v>
      </c>
      <c r="C2364">
        <f t="shared" si="164"/>
        <v>768</v>
      </c>
      <c r="D2364" t="str">
        <f t="shared" si="165"/>
        <v>768 (1)</v>
      </c>
      <c r="E2364">
        <v>23.539000000000001</v>
      </c>
      <c r="F2364">
        <f t="shared" si="167"/>
        <v>23.54</v>
      </c>
      <c r="G2364">
        <f>IFERROR(VLOOKUP(F2364,'rt.comb'!$A:$B,2,FALSE),F2364)</f>
        <v>23.54</v>
      </c>
      <c r="H2364" t="str">
        <f>IFERROR(VLOOKUP(G2364,compounds!$A:$D,4,FALSE),"")</f>
        <v/>
      </c>
      <c r="I2364">
        <v>55356661</v>
      </c>
      <c r="J2364" s="4">
        <f t="shared" si="163"/>
        <v>90758815</v>
      </c>
      <c r="K2364" s="4">
        <f>VLOOKUP($C2364,rosie!$B$7:$D$380,2,FALSE)</f>
        <v>23.6</v>
      </c>
      <c r="L2364" s="4">
        <f>VLOOKUP(C2364,rosie!$B$7:$F$66,5,FALSE)</f>
        <v>4.37</v>
      </c>
      <c r="M2364" s="4">
        <f>VLOOKUP($C2364,rosie!$B$7:$D$380,3,FALSE)</f>
        <v>1</v>
      </c>
      <c r="N2364" s="4" t="str">
        <f>VLOOKUP($C2364,rosie!$B$7:$E$380,4,FALSE)</f>
        <v>f</v>
      </c>
      <c r="O2364" s="4">
        <f t="shared" si="166"/>
        <v>0.38766833207554979</v>
      </c>
      <c r="P2364" s="4">
        <f>VLOOKUP(A2364,RESULTS!$A:$M,13,FALSE)</f>
        <v>2</v>
      </c>
      <c r="Q2364" s="4">
        <v>2</v>
      </c>
      <c r="R2364" s="4" t="str">
        <f>IF(VLOOKUP(C2364,rosie!B:J,8,FALSE)=0,"x_x_x_x",VLOOKUP(C2364,rosie!B:J,8,FALSE))</f>
        <v>10_6_6_2023</v>
      </c>
    </row>
    <row r="2365" spans="1:18" x14ac:dyDescent="0.2">
      <c r="A2365" t="s">
        <v>258</v>
      </c>
      <c r="C2365">
        <f t="shared" si="164"/>
        <v>768</v>
      </c>
      <c r="D2365" t="str">
        <f t="shared" si="165"/>
        <v>768 (1)</v>
      </c>
      <c r="E2365">
        <v>23.669</v>
      </c>
      <c r="F2365">
        <f t="shared" si="167"/>
        <v>23.67</v>
      </c>
      <c r="G2365">
        <f>IFERROR(VLOOKUP(F2365,'rt.comb'!$A:$B,2,FALSE),F2365)</f>
        <v>23.67</v>
      </c>
      <c r="H2365" t="str">
        <f>IFERROR(VLOOKUP(G2365,compounds!$A:$D,4,FALSE),"")</f>
        <v/>
      </c>
      <c r="I2365">
        <v>25238148</v>
      </c>
      <c r="J2365" s="4">
        <f t="shared" si="163"/>
        <v>90758815</v>
      </c>
      <c r="K2365" s="4">
        <f>VLOOKUP($C2365,rosie!$B$7:$D$380,2,FALSE)</f>
        <v>23.6</v>
      </c>
      <c r="L2365" s="4">
        <f>VLOOKUP(C2365,rosie!$B$7:$F$66,5,FALSE)</f>
        <v>4.37</v>
      </c>
      <c r="M2365" s="4">
        <f>VLOOKUP($C2365,rosie!$B$7:$D$380,3,FALSE)</f>
        <v>1</v>
      </c>
      <c r="N2365" s="4" t="str">
        <f>VLOOKUP($C2365,rosie!$B$7:$E$380,4,FALSE)</f>
        <v>f</v>
      </c>
      <c r="O2365" s="4">
        <f t="shared" si="166"/>
        <v>0.17674531958919765</v>
      </c>
      <c r="P2365" s="4">
        <f>VLOOKUP(A2365,RESULTS!$A:$M,13,FALSE)</f>
        <v>2</v>
      </c>
      <c r="Q2365" s="4">
        <v>2</v>
      </c>
      <c r="R2365" s="4" t="str">
        <f>IF(VLOOKUP(C2365,rosie!B:J,8,FALSE)=0,"x_x_x_x",VLOOKUP(C2365,rosie!B:J,8,FALSE))</f>
        <v>10_6_6_2023</v>
      </c>
    </row>
    <row r="2366" spans="1:18" x14ac:dyDescent="0.2">
      <c r="A2366" t="s">
        <v>258</v>
      </c>
      <c r="C2366">
        <f t="shared" si="164"/>
        <v>768</v>
      </c>
      <c r="D2366" t="str">
        <f t="shared" si="165"/>
        <v>768 (1)</v>
      </c>
      <c r="E2366">
        <v>23.800999999999998</v>
      </c>
      <c r="F2366">
        <f t="shared" si="167"/>
        <v>23.8</v>
      </c>
      <c r="G2366">
        <f>IFERROR(VLOOKUP(F2366,'rt.comb'!$A:$B,2,FALSE),F2366)</f>
        <v>23.8</v>
      </c>
      <c r="H2366" t="str">
        <f>IFERROR(VLOOKUP(G2366,compounds!$A:$D,4,FALSE),"")</f>
        <v/>
      </c>
      <c r="I2366">
        <v>69701581</v>
      </c>
      <c r="J2366" s="4">
        <f t="shared" si="163"/>
        <v>90758815</v>
      </c>
      <c r="K2366" s="4">
        <f>VLOOKUP($C2366,rosie!$B$7:$D$380,2,FALSE)</f>
        <v>23.6</v>
      </c>
      <c r="L2366" s="4">
        <f>VLOOKUP(C2366,rosie!$B$7:$F$66,5,FALSE)</f>
        <v>4.37</v>
      </c>
      <c r="M2366" s="4">
        <f>VLOOKUP($C2366,rosie!$B$7:$D$380,3,FALSE)</f>
        <v>1</v>
      </c>
      <c r="N2366" s="4" t="str">
        <f>VLOOKUP($C2366,rosie!$B$7:$E$380,4,FALSE)</f>
        <v>f</v>
      </c>
      <c r="O2366" s="4">
        <f t="shared" si="166"/>
        <v>0.48812726709255155</v>
      </c>
      <c r="P2366" s="4">
        <f>VLOOKUP(A2366,RESULTS!$A:$M,13,FALSE)</f>
        <v>2</v>
      </c>
      <c r="Q2366" s="4">
        <v>2</v>
      </c>
      <c r="R2366" s="4" t="str">
        <f>IF(VLOOKUP(C2366,rosie!B:J,8,FALSE)=0,"x_x_x_x",VLOOKUP(C2366,rosie!B:J,8,FALSE))</f>
        <v>10_6_6_2023</v>
      </c>
    </row>
    <row r="2367" spans="1:18" x14ac:dyDescent="0.2">
      <c r="A2367" t="s">
        <v>258</v>
      </c>
      <c r="C2367">
        <f t="shared" si="164"/>
        <v>768</v>
      </c>
      <c r="D2367" t="str">
        <f t="shared" si="165"/>
        <v>768 (1)</v>
      </c>
      <c r="E2367">
        <v>24.405999999999999</v>
      </c>
      <c r="F2367">
        <f t="shared" si="167"/>
        <v>24.41</v>
      </c>
      <c r="G2367">
        <f>IFERROR(VLOOKUP(F2367,'rt.comb'!$A:$B,2,FALSE),F2367)</f>
        <v>24.41</v>
      </c>
      <c r="H2367" t="str">
        <f>IFERROR(VLOOKUP(G2367,compounds!$A:$D,4,FALSE),"")</f>
        <v/>
      </c>
      <c r="I2367">
        <v>36077658</v>
      </c>
      <c r="J2367" s="4">
        <f t="shared" si="163"/>
        <v>90758815</v>
      </c>
      <c r="K2367" s="4">
        <f>VLOOKUP($C2367,rosie!$B$7:$D$380,2,FALSE)</f>
        <v>23.6</v>
      </c>
      <c r="L2367" s="4">
        <f>VLOOKUP(C2367,rosie!$B$7:$F$66,5,FALSE)</f>
        <v>4.37</v>
      </c>
      <c r="M2367" s="4">
        <f>VLOOKUP($C2367,rosie!$B$7:$D$380,3,FALSE)</f>
        <v>1</v>
      </c>
      <c r="N2367" s="4" t="str">
        <f>VLOOKUP($C2367,rosie!$B$7:$E$380,4,FALSE)</f>
        <v>f</v>
      </c>
      <c r="O2367" s="4">
        <f t="shared" si="166"/>
        <v>0.25265551153911026</v>
      </c>
      <c r="P2367" s="4">
        <f>VLOOKUP(A2367,RESULTS!$A:$M,13,FALSE)</f>
        <v>2</v>
      </c>
      <c r="Q2367" s="4">
        <v>2</v>
      </c>
      <c r="R2367" s="4" t="str">
        <f>IF(VLOOKUP(C2367,rosie!B:J,8,FALSE)=0,"x_x_x_x",VLOOKUP(C2367,rosie!B:J,8,FALSE))</f>
        <v>10_6_6_2023</v>
      </c>
    </row>
    <row r="2368" spans="1:18" x14ac:dyDescent="0.2">
      <c r="A2368" t="s">
        <v>258</v>
      </c>
      <c r="C2368">
        <f t="shared" si="164"/>
        <v>768</v>
      </c>
      <c r="D2368" t="str">
        <f t="shared" si="165"/>
        <v>768 (1)</v>
      </c>
      <c r="E2368">
        <v>24.603999999999999</v>
      </c>
      <c r="F2368">
        <f t="shared" si="167"/>
        <v>24.6</v>
      </c>
      <c r="G2368">
        <f>IFERROR(VLOOKUP(F2368,'rt.comb'!$A:$B,2,FALSE),F2368)</f>
        <v>24.6</v>
      </c>
      <c r="H2368" t="str">
        <f>IFERROR(VLOOKUP(G2368,compounds!$A:$D,4,FALSE),"")</f>
        <v>tridecanal</v>
      </c>
      <c r="I2368">
        <v>428266347</v>
      </c>
      <c r="J2368" s="4">
        <f t="shared" si="163"/>
        <v>90758815</v>
      </c>
      <c r="K2368" s="4">
        <f>VLOOKUP($C2368,rosie!$B$7:$D$380,2,FALSE)</f>
        <v>23.6</v>
      </c>
      <c r="L2368" s="4">
        <f>VLOOKUP(C2368,rosie!$B$7:$F$66,5,FALSE)</f>
        <v>4.37</v>
      </c>
      <c r="M2368" s="4">
        <f>VLOOKUP($C2368,rosie!$B$7:$D$380,3,FALSE)</f>
        <v>1</v>
      </c>
      <c r="N2368" s="4" t="str">
        <f>VLOOKUP($C2368,rosie!$B$7:$E$380,4,FALSE)</f>
        <v>f</v>
      </c>
      <c r="O2368" s="4">
        <f t="shared" si="166"/>
        <v>2.9991928238876011</v>
      </c>
      <c r="P2368" s="4">
        <f>VLOOKUP(A2368,RESULTS!$A:$M,13,FALSE)</f>
        <v>2</v>
      </c>
      <c r="Q2368" s="4">
        <v>2</v>
      </c>
      <c r="R2368" s="4" t="str">
        <f>IF(VLOOKUP(C2368,rosie!B:J,8,FALSE)=0,"x_x_x_x",VLOOKUP(C2368,rosie!B:J,8,FALSE))</f>
        <v>10_6_6_2023</v>
      </c>
    </row>
    <row r="2369" spans="1:18" x14ac:dyDescent="0.2">
      <c r="A2369" t="s">
        <v>258</v>
      </c>
      <c r="C2369">
        <f t="shared" si="164"/>
        <v>768</v>
      </c>
      <c r="D2369" t="str">
        <f t="shared" si="165"/>
        <v>768 (1)</v>
      </c>
      <c r="E2369">
        <v>24.972000000000001</v>
      </c>
      <c r="F2369">
        <f t="shared" si="167"/>
        <v>24.97</v>
      </c>
      <c r="G2369">
        <f>IFERROR(VLOOKUP(F2369,'rt.comb'!$A:$B,2,FALSE),F2369)</f>
        <v>24.97</v>
      </c>
      <c r="H2369" t="str">
        <f>IFERROR(VLOOKUP(G2369,compounds!$A:$D,4,FALSE),"")</f>
        <v/>
      </c>
      <c r="I2369">
        <v>86451149</v>
      </c>
      <c r="J2369" s="4">
        <f t="shared" si="163"/>
        <v>90758815</v>
      </c>
      <c r="K2369" s="4">
        <f>VLOOKUP($C2369,rosie!$B$7:$D$380,2,FALSE)</f>
        <v>23.6</v>
      </c>
      <c r="L2369" s="4">
        <f>VLOOKUP(C2369,rosie!$B$7:$F$66,5,FALSE)</f>
        <v>4.37</v>
      </c>
      <c r="M2369" s="4">
        <f>VLOOKUP($C2369,rosie!$B$7:$D$380,3,FALSE)</f>
        <v>1</v>
      </c>
      <c r="N2369" s="4" t="str">
        <f>VLOOKUP($C2369,rosie!$B$7:$E$380,4,FALSE)</f>
        <v>f</v>
      </c>
      <c r="O2369" s="4">
        <f t="shared" si="166"/>
        <v>0.60542619683735688</v>
      </c>
      <c r="P2369" s="4">
        <f>VLOOKUP(A2369,RESULTS!$A:$M,13,FALSE)</f>
        <v>2</v>
      </c>
      <c r="Q2369" s="4">
        <v>2</v>
      </c>
      <c r="R2369" s="4" t="str">
        <f>IF(VLOOKUP(C2369,rosie!B:J,8,FALSE)=0,"x_x_x_x",VLOOKUP(C2369,rosie!B:J,8,FALSE))</f>
        <v>10_6_6_2023</v>
      </c>
    </row>
    <row r="2370" spans="1:18" x14ac:dyDescent="0.2">
      <c r="A2370" t="s">
        <v>258</v>
      </c>
      <c r="C2370">
        <f t="shared" si="164"/>
        <v>768</v>
      </c>
      <c r="D2370" t="str">
        <f t="shared" si="165"/>
        <v>768 (1)</v>
      </c>
      <c r="E2370">
        <v>25.411000000000001</v>
      </c>
      <c r="F2370">
        <f t="shared" si="167"/>
        <v>25.41</v>
      </c>
      <c r="G2370">
        <f>IFERROR(VLOOKUP(F2370,'rt.comb'!$A:$B,2,FALSE),F2370)</f>
        <v>25.41</v>
      </c>
      <c r="H2370" t="str">
        <f>IFERROR(VLOOKUP(G2370,compounds!$A:$D,4,FALSE),"")</f>
        <v/>
      </c>
      <c r="I2370">
        <v>15932192</v>
      </c>
      <c r="J2370" s="4">
        <f t="shared" ref="J2370:J2433" si="168">SUMIFS($I:$I,$A:$A,A2370,G:G,19.5)</f>
        <v>90758815</v>
      </c>
      <c r="K2370" s="4">
        <f>VLOOKUP($C2370,rosie!$B$7:$D$380,2,FALSE)</f>
        <v>23.6</v>
      </c>
      <c r="L2370" s="4">
        <f>VLOOKUP(C2370,rosie!$B$7:$F$66,5,FALSE)</f>
        <v>4.37</v>
      </c>
      <c r="M2370" s="4">
        <f>VLOOKUP($C2370,rosie!$B$7:$D$380,3,FALSE)</f>
        <v>1</v>
      </c>
      <c r="N2370" s="4" t="str">
        <f>VLOOKUP($C2370,rosie!$B$7:$E$380,4,FALSE)</f>
        <v>f</v>
      </c>
      <c r="O2370" s="4">
        <f t="shared" si="166"/>
        <v>0.11157476241111107</v>
      </c>
      <c r="P2370" s="4">
        <f>VLOOKUP(A2370,RESULTS!$A:$M,13,FALSE)</f>
        <v>2</v>
      </c>
      <c r="Q2370" s="4">
        <v>2</v>
      </c>
      <c r="R2370" s="4" t="str">
        <f>IF(VLOOKUP(C2370,rosie!B:J,8,FALSE)=0,"x_x_x_x",VLOOKUP(C2370,rosie!B:J,8,FALSE))</f>
        <v>10_6_6_2023</v>
      </c>
    </row>
    <row r="2371" spans="1:18" x14ac:dyDescent="0.2">
      <c r="A2371" t="s">
        <v>258</v>
      </c>
      <c r="C2371">
        <f t="shared" ref="C2371:C2434" si="169">VALUE(IF(B2371="",LEFT(A2371,FIND("-",A2371)-1),B2371))</f>
        <v>768</v>
      </c>
      <c r="D2371" t="str">
        <f t="shared" ref="D2371:D2434" si="170">C2371&amp;" ("&amp;M2371&amp;")"</f>
        <v>768 (1)</v>
      </c>
      <c r="E2371">
        <v>26.245999999999999</v>
      </c>
      <c r="F2371">
        <f t="shared" si="167"/>
        <v>26.25</v>
      </c>
      <c r="G2371">
        <f>IFERROR(VLOOKUP(F2371,'rt.comb'!$A:$B,2,FALSE),F2371)</f>
        <v>26.25</v>
      </c>
      <c r="H2371" t="str">
        <f>IFERROR(VLOOKUP(G2371,compounds!$A:$D,4,FALSE),"")</f>
        <v/>
      </c>
      <c r="I2371">
        <v>32861200</v>
      </c>
      <c r="J2371" s="4">
        <f t="shared" si="168"/>
        <v>90758815</v>
      </c>
      <c r="K2371" s="4">
        <f>VLOOKUP($C2371,rosie!$B$7:$D$380,2,FALSE)</f>
        <v>23.6</v>
      </c>
      <c r="L2371" s="4">
        <f>VLOOKUP(C2371,rosie!$B$7:$F$66,5,FALSE)</f>
        <v>4.37</v>
      </c>
      <c r="M2371" s="4">
        <f>VLOOKUP($C2371,rosie!$B$7:$D$380,3,FALSE)</f>
        <v>1</v>
      </c>
      <c r="N2371" s="4" t="str">
        <f>VLOOKUP($C2371,rosie!$B$7:$E$380,4,FALSE)</f>
        <v>f</v>
      </c>
      <c r="O2371" s="4">
        <f t="shared" ref="O2371:O2434" si="171">IFERROR((30/J2371*I2371)/K2371/Q2371,0)</f>
        <v>0.23013032874220968</v>
      </c>
      <c r="P2371" s="4">
        <f>VLOOKUP(A2371,RESULTS!$A:$M,13,FALSE)</f>
        <v>2</v>
      </c>
      <c r="Q2371" s="4">
        <v>2</v>
      </c>
      <c r="R2371" s="4" t="str">
        <f>IF(VLOOKUP(C2371,rosie!B:J,8,FALSE)=0,"x_x_x_x",VLOOKUP(C2371,rosie!B:J,8,FALSE))</f>
        <v>10_6_6_2023</v>
      </c>
    </row>
    <row r="2372" spans="1:18" x14ac:dyDescent="0.2">
      <c r="A2372" t="s">
        <v>258</v>
      </c>
      <c r="C2372">
        <f t="shared" si="169"/>
        <v>768</v>
      </c>
      <c r="D2372" t="str">
        <f t="shared" si="170"/>
        <v>768 (1)</v>
      </c>
      <c r="E2372">
        <v>26.933</v>
      </c>
      <c r="F2372">
        <f t="shared" si="167"/>
        <v>26.93</v>
      </c>
      <c r="G2372">
        <f>IFERROR(VLOOKUP(F2372,'rt.comb'!$A:$B,2,FALSE),F2372)</f>
        <v>26.93</v>
      </c>
      <c r="H2372" t="str">
        <f>IFERROR(VLOOKUP(G2372,compounds!$A:$D,4,FALSE),"")</f>
        <v/>
      </c>
      <c r="I2372">
        <v>61926759</v>
      </c>
      <c r="J2372" s="4">
        <f t="shared" si="168"/>
        <v>90758815</v>
      </c>
      <c r="K2372" s="4">
        <f>VLOOKUP($C2372,rosie!$B$7:$D$380,2,FALSE)</f>
        <v>23.6</v>
      </c>
      <c r="L2372" s="4">
        <f>VLOOKUP(C2372,rosie!$B$7:$F$66,5,FALSE)</f>
        <v>4.37</v>
      </c>
      <c r="M2372" s="4">
        <f>VLOOKUP($C2372,rosie!$B$7:$D$380,3,FALSE)</f>
        <v>1</v>
      </c>
      <c r="N2372" s="4" t="str">
        <f>VLOOKUP($C2372,rosie!$B$7:$E$380,4,FALSE)</f>
        <v>f</v>
      </c>
      <c r="O2372" s="4">
        <f t="shared" si="171"/>
        <v>0.43367939717994447</v>
      </c>
      <c r="P2372" s="4">
        <f>VLOOKUP(A2372,RESULTS!$A:$M,13,FALSE)</f>
        <v>2</v>
      </c>
      <c r="Q2372" s="4">
        <v>2</v>
      </c>
      <c r="R2372" s="4" t="str">
        <f>IF(VLOOKUP(C2372,rosie!B:J,8,FALSE)=0,"x_x_x_x",VLOOKUP(C2372,rosie!B:J,8,FALSE))</f>
        <v>10_6_6_2023</v>
      </c>
    </row>
    <row r="2373" spans="1:18" x14ac:dyDescent="0.2">
      <c r="A2373" t="s">
        <v>258</v>
      </c>
      <c r="C2373">
        <f t="shared" si="169"/>
        <v>768</v>
      </c>
      <c r="D2373" t="str">
        <f t="shared" si="170"/>
        <v>768 (1)</v>
      </c>
      <c r="E2373">
        <v>29.259</v>
      </c>
      <c r="F2373">
        <f t="shared" si="167"/>
        <v>29.26</v>
      </c>
      <c r="G2373">
        <f>IFERROR(VLOOKUP(F2373,'rt.comb'!$A:$B,2,FALSE),F2373)</f>
        <v>29.26</v>
      </c>
      <c r="H2373" t="str">
        <f>IFERROR(VLOOKUP(G2373,compounds!$A:$D,4,FALSE),"")</f>
        <v>pentadecanal</v>
      </c>
      <c r="I2373">
        <v>20148136</v>
      </c>
      <c r="J2373" s="4">
        <f t="shared" si="168"/>
        <v>90758815</v>
      </c>
      <c r="K2373" s="4">
        <f>VLOOKUP($C2373,rosie!$B$7:$D$380,2,FALSE)</f>
        <v>23.6</v>
      </c>
      <c r="L2373" s="4">
        <f>VLOOKUP(C2373,rosie!$B$7:$F$66,5,FALSE)</f>
        <v>4.37</v>
      </c>
      <c r="M2373" s="4">
        <f>VLOOKUP($C2373,rosie!$B$7:$D$380,3,FALSE)</f>
        <v>1</v>
      </c>
      <c r="N2373" s="4" t="str">
        <f>VLOOKUP($C2373,rosie!$B$7:$E$380,4,FALSE)</f>
        <v>f</v>
      </c>
      <c r="O2373" s="4">
        <f t="shared" si="171"/>
        <v>0.1410994474097948</v>
      </c>
      <c r="P2373" s="4">
        <f>VLOOKUP(A2373,RESULTS!$A:$M,13,FALSE)</f>
        <v>2</v>
      </c>
      <c r="Q2373" s="4">
        <v>2</v>
      </c>
      <c r="R2373" s="4" t="str">
        <f>IF(VLOOKUP(C2373,rosie!B:J,8,FALSE)=0,"x_x_x_x",VLOOKUP(C2373,rosie!B:J,8,FALSE))</f>
        <v>10_6_6_2023</v>
      </c>
    </row>
    <row r="2374" spans="1:18" x14ac:dyDescent="0.2">
      <c r="A2374" t="s">
        <v>258</v>
      </c>
      <c r="C2374">
        <f t="shared" si="169"/>
        <v>768</v>
      </c>
      <c r="D2374" t="str">
        <f t="shared" si="170"/>
        <v>768 (1)</v>
      </c>
      <c r="E2374">
        <v>31.24</v>
      </c>
      <c r="F2374">
        <f t="shared" si="167"/>
        <v>31.24</v>
      </c>
      <c r="G2374">
        <f>IFERROR(VLOOKUP(F2374,'rt.comb'!$A:$B,2,FALSE),F2374)</f>
        <v>31.24</v>
      </c>
      <c r="H2374" t="str">
        <f>IFERROR(VLOOKUP(G2374,compounds!$A:$D,4,FALSE),"")</f>
        <v/>
      </c>
      <c r="I2374">
        <v>26214982</v>
      </c>
      <c r="J2374" s="4">
        <f t="shared" si="168"/>
        <v>90758815</v>
      </c>
      <c r="K2374" s="4">
        <f>VLOOKUP($C2374,rosie!$B$7:$D$380,2,FALSE)</f>
        <v>23.6</v>
      </c>
      <c r="L2374" s="4">
        <f>VLOOKUP(C2374,rosie!$B$7:$F$66,5,FALSE)</f>
        <v>4.37</v>
      </c>
      <c r="M2374" s="4">
        <f>VLOOKUP($C2374,rosie!$B$7:$D$380,3,FALSE)</f>
        <v>1</v>
      </c>
      <c r="N2374" s="4" t="str">
        <f>VLOOKUP($C2374,rosie!$B$7:$E$380,4,FALSE)</f>
        <v>f</v>
      </c>
      <c r="O2374" s="4">
        <f t="shared" si="171"/>
        <v>0.18358618752909539</v>
      </c>
      <c r="P2374" s="4">
        <f>VLOOKUP(A2374,RESULTS!$A:$M,13,FALSE)</f>
        <v>2</v>
      </c>
      <c r="Q2374" s="4">
        <v>2</v>
      </c>
      <c r="R2374" s="4" t="str">
        <f>IF(VLOOKUP(C2374,rosie!B:J,8,FALSE)=0,"x_x_x_x",VLOOKUP(C2374,rosie!B:J,8,FALSE))</f>
        <v>10_6_6_2023</v>
      </c>
    </row>
    <row r="2375" spans="1:18" x14ac:dyDescent="0.2">
      <c r="A2375" t="s">
        <v>258</v>
      </c>
      <c r="C2375">
        <f t="shared" si="169"/>
        <v>768</v>
      </c>
      <c r="D2375" t="str">
        <f t="shared" si="170"/>
        <v>768 (1)</v>
      </c>
      <c r="E2375">
        <v>32.874000000000002</v>
      </c>
      <c r="F2375">
        <f t="shared" si="167"/>
        <v>32.869999999999997</v>
      </c>
      <c r="G2375">
        <f>IFERROR(VLOOKUP(F2375,'rt.comb'!$A:$B,2,FALSE),F2375)</f>
        <v>32.869999999999997</v>
      </c>
      <c r="H2375" t="str">
        <f>IFERROR(VLOOKUP(G2375,compounds!$A:$D,4,FALSE),"")</f>
        <v/>
      </c>
      <c r="I2375">
        <v>16976459</v>
      </c>
      <c r="J2375" s="4">
        <f t="shared" si="168"/>
        <v>90758815</v>
      </c>
      <c r="K2375" s="4">
        <f>VLOOKUP($C2375,rosie!$B$7:$D$380,2,FALSE)</f>
        <v>23.6</v>
      </c>
      <c r="L2375" s="4">
        <f>VLOOKUP(C2375,rosie!$B$7:$F$66,5,FALSE)</f>
        <v>4.37</v>
      </c>
      <c r="M2375" s="4">
        <f>VLOOKUP($C2375,rosie!$B$7:$D$380,3,FALSE)</f>
        <v>1</v>
      </c>
      <c r="N2375" s="4" t="str">
        <f>VLOOKUP($C2375,rosie!$B$7:$E$380,4,FALSE)</f>
        <v>f</v>
      </c>
      <c r="O2375" s="4">
        <f t="shared" si="171"/>
        <v>0.11888787051442565</v>
      </c>
      <c r="P2375" s="4">
        <f>VLOOKUP(A2375,RESULTS!$A:$M,13,FALSE)</f>
        <v>2</v>
      </c>
      <c r="Q2375" s="4">
        <v>2</v>
      </c>
      <c r="R2375" s="4" t="str">
        <f>IF(VLOOKUP(C2375,rosie!B:J,8,FALSE)=0,"x_x_x_x",VLOOKUP(C2375,rosie!B:J,8,FALSE))</f>
        <v>10_6_6_2023</v>
      </c>
    </row>
    <row r="2376" spans="1:18" x14ac:dyDescent="0.2">
      <c r="A2376" t="s">
        <v>259</v>
      </c>
      <c r="C2376">
        <f t="shared" si="169"/>
        <v>812</v>
      </c>
      <c r="D2376" t="str">
        <f t="shared" si="170"/>
        <v>812 (0)</v>
      </c>
      <c r="E2376">
        <v>4.3559999999999999</v>
      </c>
      <c r="F2376">
        <f t="shared" si="167"/>
        <v>4.3600000000000003</v>
      </c>
      <c r="G2376">
        <f>IFERROR(VLOOKUP(F2376,'rt.comb'!$A:$B,2,FALSE),F2376)</f>
        <v>4.3600000000000003</v>
      </c>
      <c r="H2376" t="str">
        <f>IFERROR(VLOOKUP(G2376,compounds!$A:$D,4,FALSE),"")</f>
        <v/>
      </c>
      <c r="I2376">
        <v>205441990</v>
      </c>
      <c r="J2376" s="4">
        <f t="shared" si="168"/>
        <v>50041612</v>
      </c>
      <c r="K2376" s="4">
        <f>VLOOKUP($C2376,rosie!$B$7:$D$380,2,FALSE)</f>
        <v>13.84</v>
      </c>
      <c r="L2376" s="4">
        <f>VLOOKUP(C2376,rosie!$B$7:$F$66,5,FALSE)</f>
        <v>2.86</v>
      </c>
      <c r="M2376" s="4">
        <f>VLOOKUP($C2376,rosie!$B$7:$D$380,3,FALSE)</f>
        <v>0</v>
      </c>
      <c r="N2376" s="4" t="str">
        <f>VLOOKUP($C2376,rosie!$B$7:$E$380,4,FALSE)</f>
        <v>f</v>
      </c>
      <c r="O2376" s="4">
        <f t="shared" si="171"/>
        <v>4.4495192586817502</v>
      </c>
      <c r="P2376" s="4">
        <f>VLOOKUP(A2376,RESULTS!$A:$M,13,FALSE)</f>
        <v>2</v>
      </c>
      <c r="Q2376" s="4">
        <v>2</v>
      </c>
      <c r="R2376" s="4" t="str">
        <f>IF(VLOOKUP(C2376,rosie!B:J,8,FALSE)=0,"x_x_x_x",VLOOKUP(C2376,rosie!B:J,8,FALSE))</f>
        <v>9_6_6_2023</v>
      </c>
    </row>
    <row r="2377" spans="1:18" x14ac:dyDescent="0.2">
      <c r="A2377" t="s">
        <v>259</v>
      </c>
      <c r="C2377">
        <f t="shared" si="169"/>
        <v>812</v>
      </c>
      <c r="D2377" t="str">
        <f t="shared" si="170"/>
        <v>812 (0)</v>
      </c>
      <c r="E2377">
        <v>5.423</v>
      </c>
      <c r="F2377">
        <f t="shared" si="167"/>
        <v>5.42</v>
      </c>
      <c r="G2377">
        <f>IFERROR(VLOOKUP(F2377,'rt.comb'!$A:$B,2,FALSE),F2377)</f>
        <v>5.43</v>
      </c>
      <c r="H2377" t="str">
        <f>IFERROR(VLOOKUP(G2377,compounds!$A:$D,4,FALSE),"")</f>
        <v>hydroxymethylpentanone</v>
      </c>
      <c r="I2377">
        <v>67724666</v>
      </c>
      <c r="J2377" s="4">
        <f t="shared" si="168"/>
        <v>50041612</v>
      </c>
      <c r="K2377" s="4">
        <f>VLOOKUP($C2377,rosie!$B$7:$D$380,2,FALSE)</f>
        <v>13.84</v>
      </c>
      <c r="L2377" s="4">
        <f>VLOOKUP(C2377,rosie!$B$7:$F$66,5,FALSE)</f>
        <v>2.86</v>
      </c>
      <c r="M2377" s="4">
        <f>VLOOKUP($C2377,rosie!$B$7:$D$380,3,FALSE)</f>
        <v>0</v>
      </c>
      <c r="N2377" s="4" t="str">
        <f>VLOOKUP($C2377,rosie!$B$7:$E$380,4,FALSE)</f>
        <v>f</v>
      </c>
      <c r="O2377" s="4">
        <f t="shared" si="171"/>
        <v>1.4667994875574808</v>
      </c>
      <c r="P2377" s="4">
        <f>VLOOKUP(A2377,RESULTS!$A:$M,13,FALSE)</f>
        <v>2</v>
      </c>
      <c r="Q2377" s="4">
        <v>2</v>
      </c>
      <c r="R2377" s="4" t="str">
        <f>IF(VLOOKUP(C2377,rosie!B:J,8,FALSE)=0,"x_x_x_x",VLOOKUP(C2377,rosie!B:J,8,FALSE))</f>
        <v>9_6_6_2023</v>
      </c>
    </row>
    <row r="2378" spans="1:18" x14ac:dyDescent="0.2">
      <c r="A2378" t="s">
        <v>259</v>
      </c>
      <c r="C2378">
        <f t="shared" si="169"/>
        <v>812</v>
      </c>
      <c r="D2378" t="str">
        <f t="shared" si="170"/>
        <v>812 (0)</v>
      </c>
      <c r="E2378">
        <v>5.766</v>
      </c>
      <c r="F2378">
        <f t="shared" si="167"/>
        <v>5.77</v>
      </c>
      <c r="G2378">
        <f>IFERROR(VLOOKUP(F2378,'rt.comb'!$A:$B,2,FALSE),F2378)</f>
        <v>5.76</v>
      </c>
      <c r="H2378" t="str">
        <f>IFERROR(VLOOKUP(G2378,compounds!$A:$D,4,FALSE),"")</f>
        <v>zhexenol</v>
      </c>
      <c r="I2378">
        <v>683435553</v>
      </c>
      <c r="J2378" s="4">
        <f t="shared" si="168"/>
        <v>50041612</v>
      </c>
      <c r="K2378" s="4">
        <f>VLOOKUP($C2378,rosie!$B$7:$D$380,2,FALSE)</f>
        <v>13.84</v>
      </c>
      <c r="L2378" s="4">
        <f>VLOOKUP(C2378,rosie!$B$7:$F$66,5,FALSE)</f>
        <v>2.86</v>
      </c>
      <c r="M2378" s="4">
        <f>VLOOKUP($C2378,rosie!$B$7:$D$380,3,FALSE)</f>
        <v>0</v>
      </c>
      <c r="N2378" s="4" t="str">
        <f>VLOOKUP($C2378,rosie!$B$7:$E$380,4,FALSE)</f>
        <v>f</v>
      </c>
      <c r="O2378" s="4">
        <f t="shared" si="171"/>
        <v>14.802035626413627</v>
      </c>
      <c r="P2378" s="4">
        <f>VLOOKUP(A2378,RESULTS!$A:$M,13,FALSE)</f>
        <v>2</v>
      </c>
      <c r="Q2378" s="4">
        <v>2</v>
      </c>
      <c r="R2378" s="4" t="str">
        <f>IF(VLOOKUP(C2378,rosie!B:J,8,FALSE)=0,"x_x_x_x",VLOOKUP(C2378,rosie!B:J,8,FALSE))</f>
        <v>9_6_6_2023</v>
      </c>
    </row>
    <row r="2379" spans="1:18" x14ac:dyDescent="0.2">
      <c r="A2379" t="s">
        <v>259</v>
      </c>
      <c r="C2379">
        <f t="shared" si="169"/>
        <v>812</v>
      </c>
      <c r="D2379" t="str">
        <f t="shared" si="170"/>
        <v>812 (0)</v>
      </c>
      <c r="E2379">
        <v>6.1120000000000001</v>
      </c>
      <c r="F2379">
        <f t="shared" si="167"/>
        <v>6.11</v>
      </c>
      <c r="G2379">
        <f>IFERROR(VLOOKUP(F2379,'rt.comb'!$A:$B,2,FALSE),F2379)</f>
        <v>6.11</v>
      </c>
      <c r="H2379" t="str">
        <f>IFERROR(VLOOKUP(G2379,compounds!$A:$D,4,FALSE),"")</f>
        <v/>
      </c>
      <c r="I2379">
        <v>50344023</v>
      </c>
      <c r="J2379" s="4">
        <f t="shared" si="168"/>
        <v>50041612</v>
      </c>
      <c r="K2379" s="4">
        <f>VLOOKUP($C2379,rosie!$B$7:$D$380,2,FALSE)</f>
        <v>13.84</v>
      </c>
      <c r="L2379" s="4">
        <f>VLOOKUP(C2379,rosie!$B$7:$F$66,5,FALSE)</f>
        <v>2.86</v>
      </c>
      <c r="M2379" s="4">
        <f>VLOOKUP($C2379,rosie!$B$7:$D$380,3,FALSE)</f>
        <v>0</v>
      </c>
      <c r="N2379" s="4" t="str">
        <f>VLOOKUP($C2379,rosie!$B$7:$E$380,4,FALSE)</f>
        <v>f</v>
      </c>
      <c r="O2379" s="4">
        <f t="shared" si="171"/>
        <v>1.0903647297128352</v>
      </c>
      <c r="P2379" s="4">
        <f>VLOOKUP(A2379,RESULTS!$A:$M,13,FALSE)</f>
        <v>2</v>
      </c>
      <c r="Q2379" s="4">
        <v>2</v>
      </c>
      <c r="R2379" s="4" t="str">
        <f>IF(VLOOKUP(C2379,rosie!B:J,8,FALSE)=0,"x_x_x_x",VLOOKUP(C2379,rosie!B:J,8,FALSE))</f>
        <v>9_6_6_2023</v>
      </c>
    </row>
    <row r="2380" spans="1:18" x14ac:dyDescent="0.2">
      <c r="A2380" t="s">
        <v>259</v>
      </c>
      <c r="C2380">
        <f t="shared" si="169"/>
        <v>812</v>
      </c>
      <c r="D2380" t="str">
        <f t="shared" si="170"/>
        <v>812 (0)</v>
      </c>
      <c r="E2380">
        <v>7.8150000000000004</v>
      </c>
      <c r="F2380">
        <f t="shared" si="167"/>
        <v>7.82</v>
      </c>
      <c r="G2380">
        <f>IFERROR(VLOOKUP(F2380,'rt.comb'!$A:$B,2,FALSE),F2380)</f>
        <v>7.82</v>
      </c>
      <c r="H2380" t="str">
        <f>IFERROR(VLOOKUP(G2380,compounds!$A:$D,4,FALSE),"")</f>
        <v/>
      </c>
      <c r="I2380">
        <v>419275862</v>
      </c>
      <c r="J2380" s="4">
        <f t="shared" si="168"/>
        <v>50041612</v>
      </c>
      <c r="K2380" s="4">
        <f>VLOOKUP($C2380,rosie!$B$7:$D$380,2,FALSE)</f>
        <v>13.84</v>
      </c>
      <c r="L2380" s="4">
        <f>VLOOKUP(C2380,rosie!$B$7:$F$66,5,FALSE)</f>
        <v>2.86</v>
      </c>
      <c r="M2380" s="4">
        <f>VLOOKUP($C2380,rosie!$B$7:$D$380,3,FALSE)</f>
        <v>0</v>
      </c>
      <c r="N2380" s="4" t="str">
        <f>VLOOKUP($C2380,rosie!$B$7:$E$380,4,FALSE)</f>
        <v>f</v>
      </c>
      <c r="O2380" s="4">
        <f t="shared" si="171"/>
        <v>9.080792211316643</v>
      </c>
      <c r="P2380" s="4">
        <f>VLOOKUP(A2380,RESULTS!$A:$M,13,FALSE)</f>
        <v>2</v>
      </c>
      <c r="Q2380" s="4">
        <v>2</v>
      </c>
      <c r="R2380" s="4" t="str">
        <f>IF(VLOOKUP(C2380,rosie!B:J,8,FALSE)=0,"x_x_x_x",VLOOKUP(C2380,rosie!B:J,8,FALSE))</f>
        <v>9_6_6_2023</v>
      </c>
    </row>
    <row r="2381" spans="1:18" x14ac:dyDescent="0.2">
      <c r="A2381" t="s">
        <v>259</v>
      </c>
      <c r="C2381">
        <f t="shared" si="169"/>
        <v>812</v>
      </c>
      <c r="D2381" t="str">
        <f t="shared" si="170"/>
        <v>812 (0)</v>
      </c>
      <c r="E2381">
        <v>8.0050000000000008</v>
      </c>
      <c r="F2381">
        <f t="shared" si="167"/>
        <v>8.01</v>
      </c>
      <c r="G2381">
        <f>IFERROR(VLOOKUP(F2381,'rt.comb'!$A:$B,2,FALSE),F2381)</f>
        <v>8.01</v>
      </c>
      <c r="H2381" t="str">
        <f>IFERROR(VLOOKUP(G2381,compounds!$A:$D,4,FALSE),"")</f>
        <v>apinene</v>
      </c>
      <c r="I2381">
        <v>836838643</v>
      </c>
      <c r="J2381" s="4">
        <f t="shared" si="168"/>
        <v>50041612</v>
      </c>
      <c r="K2381" s="4">
        <f>VLOOKUP($C2381,rosie!$B$7:$D$380,2,FALSE)</f>
        <v>13.84</v>
      </c>
      <c r="L2381" s="4">
        <f>VLOOKUP(C2381,rosie!$B$7:$F$66,5,FALSE)</f>
        <v>2.86</v>
      </c>
      <c r="M2381" s="4">
        <f>VLOOKUP($C2381,rosie!$B$7:$D$380,3,FALSE)</f>
        <v>0</v>
      </c>
      <c r="N2381" s="4" t="str">
        <f>VLOOKUP($C2381,rosie!$B$7:$E$380,4,FALSE)</f>
        <v>f</v>
      </c>
      <c r="O2381" s="4">
        <f t="shared" si="171"/>
        <v>18.124482042047987</v>
      </c>
      <c r="P2381" s="4">
        <f>VLOOKUP(A2381,RESULTS!$A:$M,13,FALSE)</f>
        <v>2</v>
      </c>
      <c r="Q2381" s="4">
        <v>2</v>
      </c>
      <c r="R2381" s="4" t="str">
        <f>IF(VLOOKUP(C2381,rosie!B:J,8,FALSE)=0,"x_x_x_x",VLOOKUP(C2381,rosie!B:J,8,FALSE))</f>
        <v>9_6_6_2023</v>
      </c>
    </row>
    <row r="2382" spans="1:18" x14ac:dyDescent="0.2">
      <c r="A2382" t="s">
        <v>259</v>
      </c>
      <c r="C2382">
        <f t="shared" si="169"/>
        <v>812</v>
      </c>
      <c r="D2382" t="str">
        <f t="shared" si="170"/>
        <v>812 (0)</v>
      </c>
      <c r="E2382">
        <v>8.9090000000000007</v>
      </c>
      <c r="F2382">
        <f t="shared" si="167"/>
        <v>8.91</v>
      </c>
      <c r="G2382">
        <f>IFERROR(VLOOKUP(F2382,'rt.comb'!$A:$B,2,FALSE),F2382)</f>
        <v>8.92</v>
      </c>
      <c r="H2382" t="str">
        <f>IFERROR(VLOOKUP(G2382,compounds!$A:$D,4,FALSE),"")</f>
        <v/>
      </c>
      <c r="I2382">
        <v>64548844</v>
      </c>
      <c r="J2382" s="4">
        <f t="shared" si="168"/>
        <v>50041612</v>
      </c>
      <c r="K2382" s="4">
        <f>VLOOKUP($C2382,rosie!$B$7:$D$380,2,FALSE)</f>
        <v>13.84</v>
      </c>
      <c r="L2382" s="4">
        <f>VLOOKUP(C2382,rosie!$B$7:$F$66,5,FALSE)</f>
        <v>2.86</v>
      </c>
      <c r="M2382" s="4">
        <f>VLOOKUP($C2382,rosie!$B$7:$D$380,3,FALSE)</f>
        <v>0</v>
      </c>
      <c r="N2382" s="4" t="str">
        <f>VLOOKUP($C2382,rosie!$B$7:$E$380,4,FALSE)</f>
        <v>f</v>
      </c>
      <c r="O2382" s="4">
        <f t="shared" si="171"/>
        <v>1.3980166591242809</v>
      </c>
      <c r="P2382" s="4">
        <f>VLOOKUP(A2382,RESULTS!$A:$M,13,FALSE)</f>
        <v>2</v>
      </c>
      <c r="Q2382" s="4">
        <v>2</v>
      </c>
      <c r="R2382" s="4" t="str">
        <f>IF(VLOOKUP(C2382,rosie!B:J,8,FALSE)=0,"x_x_x_x",VLOOKUP(C2382,rosie!B:J,8,FALSE))</f>
        <v>9_6_6_2023</v>
      </c>
    </row>
    <row r="2383" spans="1:18" x14ac:dyDescent="0.2">
      <c r="A2383" t="s">
        <v>259</v>
      </c>
      <c r="C2383">
        <f t="shared" si="169"/>
        <v>812</v>
      </c>
      <c r="D2383" t="str">
        <f t="shared" si="170"/>
        <v>812 (0)</v>
      </c>
      <c r="E2383">
        <v>9.0530000000000008</v>
      </c>
      <c r="F2383">
        <f t="shared" si="167"/>
        <v>9.0500000000000007</v>
      </c>
      <c r="G2383">
        <f>IFERROR(VLOOKUP(F2383,'rt.comb'!$A:$B,2,FALSE),F2383)</f>
        <v>9.0500000000000007</v>
      </c>
      <c r="H2383" t="str">
        <f>IFERROR(VLOOKUP(G2383,compounds!$A:$D,4,FALSE),"")</f>
        <v/>
      </c>
      <c r="I2383">
        <v>53761960</v>
      </c>
      <c r="J2383" s="4">
        <f t="shared" si="168"/>
        <v>50041612</v>
      </c>
      <c r="K2383" s="4">
        <f>VLOOKUP($C2383,rosie!$B$7:$D$380,2,FALSE)</f>
        <v>13.84</v>
      </c>
      <c r="L2383" s="4">
        <f>VLOOKUP(C2383,rosie!$B$7:$F$66,5,FALSE)</f>
        <v>2.86</v>
      </c>
      <c r="M2383" s="4">
        <f>VLOOKUP($C2383,rosie!$B$7:$D$380,3,FALSE)</f>
        <v>0</v>
      </c>
      <c r="N2383" s="4" t="str">
        <f>VLOOKUP($C2383,rosie!$B$7:$E$380,4,FALSE)</f>
        <v>f</v>
      </c>
      <c r="O2383" s="4">
        <f t="shared" si="171"/>
        <v>1.1643913515658504</v>
      </c>
      <c r="P2383" s="4">
        <f>VLOOKUP(A2383,RESULTS!$A:$M,13,FALSE)</f>
        <v>2</v>
      </c>
      <c r="Q2383" s="4">
        <v>2</v>
      </c>
      <c r="R2383" s="4" t="str">
        <f>IF(VLOOKUP(C2383,rosie!B:J,8,FALSE)=0,"x_x_x_x",VLOOKUP(C2383,rosie!B:J,8,FALSE))</f>
        <v>9_6_6_2023</v>
      </c>
    </row>
    <row r="2384" spans="1:18" x14ac:dyDescent="0.2">
      <c r="A2384" t="s">
        <v>259</v>
      </c>
      <c r="C2384">
        <f t="shared" si="169"/>
        <v>812</v>
      </c>
      <c r="D2384" t="str">
        <f t="shared" si="170"/>
        <v>812 (0)</v>
      </c>
      <c r="E2384">
        <v>9.3049999999999997</v>
      </c>
      <c r="F2384">
        <f t="shared" si="167"/>
        <v>9.31</v>
      </c>
      <c r="G2384">
        <f>IFERROR(VLOOKUP(F2384,'rt.comb'!$A:$B,2,FALSE),F2384)</f>
        <v>9.31</v>
      </c>
      <c r="H2384" t="str">
        <f>IFERROR(VLOOKUP(G2384,compounds!$A:$D,4,FALSE),"")</f>
        <v/>
      </c>
      <c r="I2384">
        <v>165426248</v>
      </c>
      <c r="J2384" s="4">
        <f t="shared" si="168"/>
        <v>50041612</v>
      </c>
      <c r="K2384" s="4">
        <f>VLOOKUP($C2384,rosie!$B$7:$D$380,2,FALSE)</f>
        <v>13.84</v>
      </c>
      <c r="L2384" s="4">
        <f>VLOOKUP(C2384,rosie!$B$7:$F$66,5,FALSE)</f>
        <v>2.86</v>
      </c>
      <c r="M2384" s="4">
        <f>VLOOKUP($C2384,rosie!$B$7:$D$380,3,FALSE)</f>
        <v>0</v>
      </c>
      <c r="N2384" s="4" t="str">
        <f>VLOOKUP($C2384,rosie!$B$7:$E$380,4,FALSE)</f>
        <v>f</v>
      </c>
      <c r="O2384" s="4">
        <f t="shared" si="171"/>
        <v>3.5828472863189424</v>
      </c>
      <c r="P2384" s="4">
        <f>VLOOKUP(A2384,RESULTS!$A:$M,13,FALSE)</f>
        <v>2</v>
      </c>
      <c r="Q2384" s="4">
        <v>2</v>
      </c>
      <c r="R2384" s="4" t="str">
        <f>IF(VLOOKUP(C2384,rosie!B:J,8,FALSE)=0,"x_x_x_x",VLOOKUP(C2384,rosie!B:J,8,FALSE))</f>
        <v>9_6_6_2023</v>
      </c>
    </row>
    <row r="2385" spans="1:18" x14ac:dyDescent="0.2">
      <c r="A2385" t="s">
        <v>259</v>
      </c>
      <c r="C2385">
        <f t="shared" si="169"/>
        <v>812</v>
      </c>
      <c r="D2385" t="str">
        <f t="shared" si="170"/>
        <v>812 (0)</v>
      </c>
      <c r="E2385">
        <v>9.3710000000000004</v>
      </c>
      <c r="F2385">
        <f t="shared" si="167"/>
        <v>9.3699999999999992</v>
      </c>
      <c r="G2385">
        <f>IFERROR(VLOOKUP(F2385,'rt.comb'!$A:$B,2,FALSE),F2385)</f>
        <v>9.3699999999999992</v>
      </c>
      <c r="H2385" t="str">
        <f>IFERROR(VLOOKUP(G2385,compounds!$A:$D,4,FALSE),"")</f>
        <v/>
      </c>
      <c r="I2385">
        <v>257854329</v>
      </c>
      <c r="J2385" s="4">
        <f t="shared" si="168"/>
        <v>50041612</v>
      </c>
      <c r="K2385" s="4">
        <f>VLOOKUP($C2385,rosie!$B$7:$D$380,2,FALSE)</f>
        <v>13.84</v>
      </c>
      <c r="L2385" s="4">
        <f>VLOOKUP(C2385,rosie!$B$7:$F$66,5,FALSE)</f>
        <v>2.86</v>
      </c>
      <c r="M2385" s="4">
        <f>VLOOKUP($C2385,rosie!$B$7:$D$380,3,FALSE)</f>
        <v>0</v>
      </c>
      <c r="N2385" s="4" t="str">
        <f>VLOOKUP($C2385,rosie!$B$7:$E$380,4,FALSE)</f>
        <v>f</v>
      </c>
      <c r="O2385" s="4">
        <f t="shared" si="171"/>
        <v>5.5846801465462832</v>
      </c>
      <c r="P2385" s="4">
        <f>VLOOKUP(A2385,RESULTS!$A:$M,13,FALSE)</f>
        <v>2</v>
      </c>
      <c r="Q2385" s="4">
        <v>2</v>
      </c>
      <c r="R2385" s="4" t="str">
        <f>IF(VLOOKUP(C2385,rosie!B:J,8,FALSE)=0,"x_x_x_x",VLOOKUP(C2385,rosie!B:J,8,FALSE))</f>
        <v>9_6_6_2023</v>
      </c>
    </row>
    <row r="2386" spans="1:18" x14ac:dyDescent="0.2">
      <c r="A2386" t="s">
        <v>259</v>
      </c>
      <c r="C2386">
        <f t="shared" si="169"/>
        <v>812</v>
      </c>
      <c r="D2386" t="str">
        <f t="shared" si="170"/>
        <v>812 (0)</v>
      </c>
      <c r="E2386">
        <v>9.9359999999999999</v>
      </c>
      <c r="F2386">
        <f t="shared" si="167"/>
        <v>9.94</v>
      </c>
      <c r="G2386">
        <f>IFERROR(VLOOKUP(F2386,'rt.comb'!$A:$B,2,FALSE),F2386)</f>
        <v>9.94</v>
      </c>
      <c r="H2386" t="str">
        <f>IFERROR(VLOOKUP(G2386,compounds!$A:$D,4,FALSE),"")</f>
        <v>bmyrcene</v>
      </c>
      <c r="I2386">
        <v>3629925508</v>
      </c>
      <c r="J2386" s="4">
        <f t="shared" si="168"/>
        <v>50041612</v>
      </c>
      <c r="K2386" s="4">
        <f>VLOOKUP($C2386,rosie!$B$7:$D$380,2,FALSE)</f>
        <v>13.84</v>
      </c>
      <c r="L2386" s="4">
        <f>VLOOKUP(C2386,rosie!$B$7:$F$66,5,FALSE)</f>
        <v>2.86</v>
      </c>
      <c r="M2386" s="4">
        <f>VLOOKUP($C2386,rosie!$B$7:$D$380,3,FALSE)</f>
        <v>0</v>
      </c>
      <c r="N2386" s="4" t="str">
        <f>VLOOKUP($C2386,rosie!$B$7:$E$380,4,FALSE)</f>
        <v>f</v>
      </c>
      <c r="O2386" s="4">
        <f t="shared" si="171"/>
        <v>78.617927403381046</v>
      </c>
      <c r="P2386" s="4">
        <f>VLOOKUP(A2386,RESULTS!$A:$M,13,FALSE)</f>
        <v>2</v>
      </c>
      <c r="Q2386" s="4">
        <v>2</v>
      </c>
      <c r="R2386" s="4" t="str">
        <f>IF(VLOOKUP(C2386,rosie!B:J,8,FALSE)=0,"x_x_x_x",VLOOKUP(C2386,rosie!B:J,8,FALSE))</f>
        <v>9_6_6_2023</v>
      </c>
    </row>
    <row r="2387" spans="1:18" x14ac:dyDescent="0.2">
      <c r="A2387" t="s">
        <v>259</v>
      </c>
      <c r="C2387">
        <f t="shared" si="169"/>
        <v>812</v>
      </c>
      <c r="D2387" t="str">
        <f t="shared" si="170"/>
        <v>812 (0)</v>
      </c>
      <c r="E2387">
        <v>10.334</v>
      </c>
      <c r="F2387">
        <f t="shared" si="167"/>
        <v>10.33</v>
      </c>
      <c r="G2387">
        <f>IFERROR(VLOOKUP(F2387,'rt.comb'!$A:$B,2,FALSE),F2387)</f>
        <v>10.33</v>
      </c>
      <c r="H2387" t="str">
        <f>IFERROR(VLOOKUP(G2387,compounds!$A:$D,4,FALSE),"")</f>
        <v/>
      </c>
      <c r="I2387">
        <v>96196788</v>
      </c>
      <c r="J2387" s="4">
        <f t="shared" si="168"/>
        <v>50041612</v>
      </c>
      <c r="K2387" s="4">
        <f>VLOOKUP($C2387,rosie!$B$7:$D$380,2,FALSE)</f>
        <v>13.84</v>
      </c>
      <c r="L2387" s="4">
        <f>VLOOKUP(C2387,rosie!$B$7:$F$66,5,FALSE)</f>
        <v>2.86</v>
      </c>
      <c r="M2387" s="4">
        <f>VLOOKUP($C2387,rosie!$B$7:$D$380,3,FALSE)</f>
        <v>0</v>
      </c>
      <c r="N2387" s="4" t="str">
        <f>VLOOKUP($C2387,rosie!$B$7:$E$380,4,FALSE)</f>
        <v>f</v>
      </c>
      <c r="O2387" s="4">
        <f t="shared" si="171"/>
        <v>2.0834565554457756</v>
      </c>
      <c r="P2387" s="4">
        <f>VLOOKUP(A2387,RESULTS!$A:$M,13,FALSE)</f>
        <v>2</v>
      </c>
      <c r="Q2387" s="4">
        <v>2</v>
      </c>
      <c r="R2387" s="4" t="str">
        <f>IF(VLOOKUP(C2387,rosie!B:J,8,FALSE)=0,"x_x_x_x",VLOOKUP(C2387,rosie!B:J,8,FALSE))</f>
        <v>9_6_6_2023</v>
      </c>
    </row>
    <row r="2388" spans="1:18" x14ac:dyDescent="0.2">
      <c r="A2388" t="s">
        <v>259</v>
      </c>
      <c r="C2388">
        <f t="shared" si="169"/>
        <v>812</v>
      </c>
      <c r="D2388" t="str">
        <f t="shared" si="170"/>
        <v>812 (0)</v>
      </c>
      <c r="E2388">
        <v>10.488</v>
      </c>
      <c r="F2388">
        <f t="shared" si="167"/>
        <v>10.49</v>
      </c>
      <c r="G2388">
        <f>IFERROR(VLOOKUP(F2388,'rt.comb'!$A:$B,2,FALSE),F2388)</f>
        <v>10.48</v>
      </c>
      <c r="H2388" t="str">
        <f>IFERROR(VLOOKUP(G2388,compounds!$A:$D,4,FALSE),"")</f>
        <v>z3hex</v>
      </c>
      <c r="I2388">
        <v>293587523</v>
      </c>
      <c r="J2388" s="4">
        <f t="shared" si="168"/>
        <v>50041612</v>
      </c>
      <c r="K2388" s="4">
        <f>VLOOKUP($C2388,rosie!$B$7:$D$380,2,FALSE)</f>
        <v>13.84</v>
      </c>
      <c r="L2388" s="4">
        <f>VLOOKUP(C2388,rosie!$B$7:$F$66,5,FALSE)</f>
        <v>2.86</v>
      </c>
      <c r="M2388" s="4">
        <f>VLOOKUP($C2388,rosie!$B$7:$D$380,3,FALSE)</f>
        <v>0</v>
      </c>
      <c r="N2388" s="4" t="str">
        <f>VLOOKUP($C2388,rosie!$B$7:$E$380,4,FALSE)</f>
        <v>f</v>
      </c>
      <c r="O2388" s="4">
        <f t="shared" si="171"/>
        <v>6.3585995136494313</v>
      </c>
      <c r="P2388" s="4">
        <f>VLOOKUP(A2388,RESULTS!$A:$M,13,FALSE)</f>
        <v>2</v>
      </c>
      <c r="Q2388" s="4">
        <v>2</v>
      </c>
      <c r="R2388" s="4" t="str">
        <f>IF(VLOOKUP(C2388,rosie!B:J,8,FALSE)=0,"x_x_x_x",VLOOKUP(C2388,rosie!B:J,8,FALSE))</f>
        <v>9_6_6_2023</v>
      </c>
    </row>
    <row r="2389" spans="1:18" x14ac:dyDescent="0.2">
      <c r="A2389" t="s">
        <v>259</v>
      </c>
      <c r="C2389">
        <f t="shared" si="169"/>
        <v>812</v>
      </c>
      <c r="D2389" t="str">
        <f t="shared" si="170"/>
        <v>812 (0)</v>
      </c>
      <c r="E2389">
        <v>11.144</v>
      </c>
      <c r="F2389">
        <f t="shared" ref="F2389:F2452" si="172">ROUND(E2389,2)</f>
        <v>11.14</v>
      </c>
      <c r="G2389">
        <f>IFERROR(VLOOKUP(F2389,'rt.comb'!$A:$B,2,FALSE),F2389)</f>
        <v>11.15</v>
      </c>
      <c r="H2389" t="str">
        <f>IFERROR(VLOOKUP(G2389,compounds!$A:$D,4,FALSE),"")</f>
        <v>ethylhexanol</v>
      </c>
      <c r="I2389">
        <v>4340534006</v>
      </c>
      <c r="J2389" s="4">
        <f t="shared" si="168"/>
        <v>50041612</v>
      </c>
      <c r="K2389" s="4">
        <f>VLOOKUP($C2389,rosie!$B$7:$D$380,2,FALSE)</f>
        <v>13.84</v>
      </c>
      <c r="L2389" s="4">
        <f>VLOOKUP(C2389,rosie!$B$7:$F$66,5,FALSE)</f>
        <v>2.86</v>
      </c>
      <c r="M2389" s="4">
        <f>VLOOKUP($C2389,rosie!$B$7:$D$380,3,FALSE)</f>
        <v>0</v>
      </c>
      <c r="N2389" s="4" t="str">
        <f>VLOOKUP($C2389,rosie!$B$7:$E$380,4,FALSE)</f>
        <v>f</v>
      </c>
      <c r="O2389" s="4">
        <f t="shared" si="171"/>
        <v>94.008482164040785</v>
      </c>
      <c r="P2389" s="4">
        <f>VLOOKUP(A2389,RESULTS!$A:$M,13,FALSE)</f>
        <v>2</v>
      </c>
      <c r="Q2389" s="4">
        <v>2</v>
      </c>
      <c r="R2389" s="4" t="str">
        <f>IF(VLOOKUP(C2389,rosie!B:J,8,FALSE)=0,"x_x_x_x",VLOOKUP(C2389,rosie!B:J,8,FALSE))</f>
        <v>9_6_6_2023</v>
      </c>
    </row>
    <row r="2390" spans="1:18" x14ac:dyDescent="0.2">
      <c r="A2390" t="s">
        <v>259</v>
      </c>
      <c r="C2390">
        <f t="shared" si="169"/>
        <v>812</v>
      </c>
      <c r="D2390" t="str">
        <f t="shared" si="170"/>
        <v>812 (0)</v>
      </c>
      <c r="E2390">
        <v>11.243</v>
      </c>
      <c r="F2390">
        <f t="shared" si="172"/>
        <v>11.24</v>
      </c>
      <c r="G2390">
        <f>IFERROR(VLOOKUP(F2390,'rt.comb'!$A:$B,2,FALSE),F2390)</f>
        <v>11.24</v>
      </c>
      <c r="H2390" t="str">
        <f>IFERROR(VLOOKUP(G2390,compounds!$A:$D,4,FALSE),"")</f>
        <v/>
      </c>
      <c r="I2390">
        <v>5259459924</v>
      </c>
      <c r="J2390" s="4">
        <f t="shared" si="168"/>
        <v>50041612</v>
      </c>
      <c r="K2390" s="4">
        <f>VLOOKUP($C2390,rosie!$B$7:$D$380,2,FALSE)</f>
        <v>13.84</v>
      </c>
      <c r="L2390" s="4">
        <f>VLOOKUP(C2390,rosie!$B$7:$F$66,5,FALSE)</f>
        <v>2.86</v>
      </c>
      <c r="M2390" s="4">
        <f>VLOOKUP($C2390,rosie!$B$7:$D$380,3,FALSE)</f>
        <v>0</v>
      </c>
      <c r="N2390" s="4" t="str">
        <f>VLOOKUP($C2390,rosie!$B$7:$E$380,4,FALSE)</f>
        <v>f</v>
      </c>
      <c r="O2390" s="4">
        <f t="shared" si="171"/>
        <v>113.91083303906301</v>
      </c>
      <c r="P2390" s="4">
        <f>VLOOKUP(A2390,RESULTS!$A:$M,13,FALSE)</f>
        <v>2</v>
      </c>
      <c r="Q2390" s="4">
        <v>2</v>
      </c>
      <c r="R2390" s="4" t="str">
        <f>IF(VLOOKUP(C2390,rosie!B:J,8,FALSE)=0,"x_x_x_x",VLOOKUP(C2390,rosie!B:J,8,FALSE))</f>
        <v>9_6_6_2023</v>
      </c>
    </row>
    <row r="2391" spans="1:18" x14ac:dyDescent="0.2">
      <c r="A2391" t="s">
        <v>259</v>
      </c>
      <c r="C2391">
        <f t="shared" si="169"/>
        <v>812</v>
      </c>
      <c r="D2391" t="str">
        <f t="shared" si="170"/>
        <v>812 (0)</v>
      </c>
      <c r="E2391">
        <v>11.467000000000001</v>
      </c>
      <c r="F2391">
        <f t="shared" si="172"/>
        <v>11.47</v>
      </c>
      <c r="G2391">
        <f>IFERROR(VLOOKUP(F2391,'rt.comb'!$A:$B,2,FALSE),F2391)</f>
        <v>11.47</v>
      </c>
      <c r="H2391" t="str">
        <f>IFERROR(VLOOKUP(G2391,compounds!$A:$D,4,FALSE),"")</f>
        <v/>
      </c>
      <c r="I2391">
        <v>1899524013</v>
      </c>
      <c r="J2391" s="4">
        <f t="shared" si="168"/>
        <v>50041612</v>
      </c>
      <c r="K2391" s="4">
        <f>VLOOKUP($C2391,rosie!$B$7:$D$380,2,FALSE)</f>
        <v>13.84</v>
      </c>
      <c r="L2391" s="4">
        <f>VLOOKUP(C2391,rosie!$B$7:$F$66,5,FALSE)</f>
        <v>2.86</v>
      </c>
      <c r="M2391" s="4">
        <f>VLOOKUP($C2391,rosie!$B$7:$D$380,3,FALSE)</f>
        <v>0</v>
      </c>
      <c r="N2391" s="4" t="str">
        <f>VLOOKUP($C2391,rosie!$B$7:$E$380,4,FALSE)</f>
        <v>f</v>
      </c>
      <c r="O2391" s="4">
        <f t="shared" si="171"/>
        <v>41.140414762200962</v>
      </c>
      <c r="P2391" s="4">
        <f>VLOOKUP(A2391,RESULTS!$A:$M,13,FALSE)</f>
        <v>2</v>
      </c>
      <c r="Q2391" s="4">
        <v>2</v>
      </c>
      <c r="R2391" s="4" t="str">
        <f>IF(VLOOKUP(C2391,rosie!B:J,8,FALSE)=0,"x_x_x_x",VLOOKUP(C2391,rosie!B:J,8,FALSE))</f>
        <v>9_6_6_2023</v>
      </c>
    </row>
    <row r="2392" spans="1:18" x14ac:dyDescent="0.2">
      <c r="A2392" t="s">
        <v>259</v>
      </c>
      <c r="C2392">
        <f t="shared" si="169"/>
        <v>812</v>
      </c>
      <c r="D2392" t="str">
        <f t="shared" si="170"/>
        <v>812 (0)</v>
      </c>
      <c r="E2392">
        <v>11.765000000000001</v>
      </c>
      <c r="F2392">
        <f t="shared" si="172"/>
        <v>11.77</v>
      </c>
      <c r="G2392">
        <f>IFERROR(VLOOKUP(F2392,'rt.comb'!$A:$B,2,FALSE),F2392)</f>
        <v>11.76</v>
      </c>
      <c r="H2392" t="str">
        <f>IFERROR(VLOOKUP(G2392,compounds!$A:$D,4,FALSE),"")</f>
        <v>bocimene</v>
      </c>
      <c r="I2392">
        <v>529855063</v>
      </c>
      <c r="J2392" s="4">
        <f t="shared" si="168"/>
        <v>50041612</v>
      </c>
      <c r="K2392" s="4">
        <f>VLOOKUP($C2392,rosie!$B$7:$D$380,2,FALSE)</f>
        <v>13.84</v>
      </c>
      <c r="L2392" s="4">
        <f>VLOOKUP(C2392,rosie!$B$7:$F$66,5,FALSE)</f>
        <v>2.86</v>
      </c>
      <c r="M2392" s="4">
        <f>VLOOKUP($C2392,rosie!$B$7:$D$380,3,FALSE)</f>
        <v>0</v>
      </c>
      <c r="N2392" s="4" t="str">
        <f>VLOOKUP($C2392,rosie!$B$7:$E$380,4,FALSE)</f>
        <v>f</v>
      </c>
      <c r="O2392" s="4">
        <f t="shared" si="171"/>
        <v>11.475747032671032</v>
      </c>
      <c r="P2392" s="4">
        <f>VLOOKUP(A2392,RESULTS!$A:$M,13,FALSE)</f>
        <v>2</v>
      </c>
      <c r="Q2392" s="4">
        <v>2</v>
      </c>
      <c r="R2392" s="4" t="str">
        <f>IF(VLOOKUP(C2392,rosie!B:J,8,FALSE)=0,"x_x_x_x",VLOOKUP(C2392,rosie!B:J,8,FALSE))</f>
        <v>9_6_6_2023</v>
      </c>
    </row>
    <row r="2393" spans="1:18" x14ac:dyDescent="0.2">
      <c r="A2393" t="s">
        <v>259</v>
      </c>
      <c r="C2393">
        <f t="shared" si="169"/>
        <v>812</v>
      </c>
      <c r="D2393" t="str">
        <f t="shared" si="170"/>
        <v>812 (0)</v>
      </c>
      <c r="E2393">
        <v>12.058</v>
      </c>
      <c r="F2393">
        <f t="shared" si="172"/>
        <v>12.06</v>
      </c>
      <c r="G2393">
        <f>IFERROR(VLOOKUP(F2393,'rt.comb'!$A:$B,2,FALSE),F2393)</f>
        <v>12.06</v>
      </c>
      <c r="H2393" t="str">
        <f>IFERROR(VLOOKUP(G2393,compounds!$A:$D,4,FALSE),"")</f>
        <v/>
      </c>
      <c r="I2393">
        <v>42415848</v>
      </c>
      <c r="J2393" s="4">
        <f t="shared" si="168"/>
        <v>50041612</v>
      </c>
      <c r="K2393" s="4">
        <f>VLOOKUP($C2393,rosie!$B$7:$D$380,2,FALSE)</f>
        <v>13.84</v>
      </c>
      <c r="L2393" s="4">
        <f>VLOOKUP(C2393,rosie!$B$7:$F$66,5,FALSE)</f>
        <v>2.86</v>
      </c>
      <c r="M2393" s="4">
        <f>VLOOKUP($C2393,rosie!$B$7:$D$380,3,FALSE)</f>
        <v>0</v>
      </c>
      <c r="N2393" s="4" t="str">
        <f>VLOOKUP($C2393,rosie!$B$7:$E$380,4,FALSE)</f>
        <v>f</v>
      </c>
      <c r="O2393" s="4">
        <f t="shared" si="171"/>
        <v>0.91865412980724037</v>
      </c>
      <c r="P2393" s="4">
        <f>VLOOKUP(A2393,RESULTS!$A:$M,13,FALSE)</f>
        <v>2</v>
      </c>
      <c r="Q2393" s="4">
        <v>2</v>
      </c>
      <c r="R2393" s="4" t="str">
        <f>IF(VLOOKUP(C2393,rosie!B:J,8,FALSE)=0,"x_x_x_x",VLOOKUP(C2393,rosie!B:J,8,FALSE))</f>
        <v>9_6_6_2023</v>
      </c>
    </row>
    <row r="2394" spans="1:18" x14ac:dyDescent="0.2">
      <c r="A2394" t="s">
        <v>259</v>
      </c>
      <c r="C2394">
        <f t="shared" si="169"/>
        <v>812</v>
      </c>
      <c r="D2394" t="str">
        <f t="shared" si="170"/>
        <v>812 (0)</v>
      </c>
      <c r="E2394">
        <v>12.994</v>
      </c>
      <c r="F2394">
        <f t="shared" si="172"/>
        <v>12.99</v>
      </c>
      <c r="G2394">
        <f>IFERROR(VLOOKUP(F2394,'rt.comb'!$A:$B,2,FALSE),F2394)</f>
        <v>12.99</v>
      </c>
      <c r="H2394" t="str">
        <f>IFERROR(VLOOKUP(G2394,compounds!$A:$D,4,FALSE),"")</f>
        <v/>
      </c>
      <c r="I2394">
        <v>152453697</v>
      </c>
      <c r="J2394" s="4">
        <f t="shared" si="168"/>
        <v>50041612</v>
      </c>
      <c r="K2394" s="4">
        <f>VLOOKUP($C2394,rosie!$B$7:$D$380,2,FALSE)</f>
        <v>13.84</v>
      </c>
      <c r="L2394" s="4">
        <f>VLOOKUP(C2394,rosie!$B$7:$F$66,5,FALSE)</f>
        <v>2.86</v>
      </c>
      <c r="M2394" s="4">
        <f>VLOOKUP($C2394,rosie!$B$7:$D$380,3,FALSE)</f>
        <v>0</v>
      </c>
      <c r="N2394" s="4" t="str">
        <f>VLOOKUP($C2394,rosie!$B$7:$E$380,4,FALSE)</f>
        <v>f</v>
      </c>
      <c r="O2394" s="4">
        <f t="shared" si="171"/>
        <v>3.3018842002977684</v>
      </c>
      <c r="P2394" s="4">
        <f>VLOOKUP(A2394,RESULTS!$A:$M,13,FALSE)</f>
        <v>2</v>
      </c>
      <c r="Q2394" s="4">
        <v>2</v>
      </c>
      <c r="R2394" s="4" t="str">
        <f>IF(VLOOKUP(C2394,rosie!B:J,8,FALSE)=0,"x_x_x_x",VLOOKUP(C2394,rosie!B:J,8,FALSE))</f>
        <v>9_6_6_2023</v>
      </c>
    </row>
    <row r="2395" spans="1:18" x14ac:dyDescent="0.2">
      <c r="A2395" t="s">
        <v>259</v>
      </c>
      <c r="C2395">
        <f t="shared" si="169"/>
        <v>812</v>
      </c>
      <c r="D2395" t="str">
        <f t="shared" si="170"/>
        <v>812 (0)</v>
      </c>
      <c r="E2395">
        <v>13.295</v>
      </c>
      <c r="F2395">
        <f t="shared" si="172"/>
        <v>13.3</v>
      </c>
      <c r="G2395">
        <f>IFERROR(VLOOKUP(F2395,'rt.comb'!$A:$B,2,FALSE),F2395)</f>
        <v>13.3</v>
      </c>
      <c r="H2395" t="str">
        <f>IFERROR(VLOOKUP(G2395,compounds!$A:$D,4,FALSE),"")</f>
        <v/>
      </c>
      <c r="I2395">
        <v>29583088</v>
      </c>
      <c r="J2395" s="4">
        <f t="shared" si="168"/>
        <v>50041612</v>
      </c>
      <c r="K2395" s="4">
        <f>VLOOKUP($C2395,rosie!$B$7:$D$380,2,FALSE)</f>
        <v>13.84</v>
      </c>
      <c r="L2395" s="4">
        <f>VLOOKUP(C2395,rosie!$B$7:$F$66,5,FALSE)</f>
        <v>2.86</v>
      </c>
      <c r="M2395" s="4">
        <f>VLOOKUP($C2395,rosie!$B$7:$D$380,3,FALSE)</f>
        <v>0</v>
      </c>
      <c r="N2395" s="4" t="str">
        <f>VLOOKUP($C2395,rosie!$B$7:$E$380,4,FALSE)</f>
        <v>f</v>
      </c>
      <c r="O2395" s="4">
        <f t="shared" si="171"/>
        <v>0.6407186758036999</v>
      </c>
      <c r="P2395" s="4">
        <f>VLOOKUP(A2395,RESULTS!$A:$M,13,FALSE)</f>
        <v>2</v>
      </c>
      <c r="Q2395" s="4">
        <v>2</v>
      </c>
      <c r="R2395" s="4" t="str">
        <f>IF(VLOOKUP(C2395,rosie!B:J,8,FALSE)=0,"x_x_x_x",VLOOKUP(C2395,rosie!B:J,8,FALSE))</f>
        <v>9_6_6_2023</v>
      </c>
    </row>
    <row r="2396" spans="1:18" x14ac:dyDescent="0.2">
      <c r="A2396" t="s">
        <v>259</v>
      </c>
      <c r="C2396">
        <f t="shared" si="169"/>
        <v>812</v>
      </c>
      <c r="D2396" t="str">
        <f t="shared" si="170"/>
        <v>812 (0)</v>
      </c>
      <c r="E2396">
        <v>13.516999999999999</v>
      </c>
      <c r="F2396">
        <f t="shared" si="172"/>
        <v>13.52</v>
      </c>
      <c r="G2396">
        <f>IFERROR(VLOOKUP(F2396,'rt.comb'!$A:$B,2,FALSE),F2396)</f>
        <v>13.51</v>
      </c>
      <c r="H2396" t="str">
        <f>IFERROR(VLOOKUP(G2396,compounds!$A:$D,4,FALSE),"")</f>
        <v>nonanal</v>
      </c>
      <c r="I2396">
        <v>103950448</v>
      </c>
      <c r="J2396" s="4">
        <f t="shared" si="168"/>
        <v>50041612</v>
      </c>
      <c r="K2396" s="4">
        <f>VLOOKUP($C2396,rosie!$B$7:$D$380,2,FALSE)</f>
        <v>13.84</v>
      </c>
      <c r="L2396" s="4">
        <f>VLOOKUP(C2396,rosie!$B$7:$F$66,5,FALSE)</f>
        <v>2.86</v>
      </c>
      <c r="M2396" s="4">
        <f>VLOOKUP($C2396,rosie!$B$7:$D$380,3,FALSE)</f>
        <v>0</v>
      </c>
      <c r="N2396" s="4" t="str">
        <f>VLOOKUP($C2396,rosie!$B$7:$E$380,4,FALSE)</f>
        <v>f</v>
      </c>
      <c r="O2396" s="4">
        <f t="shared" si="171"/>
        <v>2.2513874613685148</v>
      </c>
      <c r="P2396" s="4">
        <f>VLOOKUP(A2396,RESULTS!$A:$M,13,FALSE)</f>
        <v>2</v>
      </c>
      <c r="Q2396" s="4">
        <v>2</v>
      </c>
      <c r="R2396" s="4" t="str">
        <f>IF(VLOOKUP(C2396,rosie!B:J,8,FALSE)=0,"x_x_x_x",VLOOKUP(C2396,rosie!B:J,8,FALSE))</f>
        <v>9_6_6_2023</v>
      </c>
    </row>
    <row r="2397" spans="1:18" x14ac:dyDescent="0.2">
      <c r="A2397" t="s">
        <v>259</v>
      </c>
      <c r="C2397">
        <f t="shared" si="169"/>
        <v>812</v>
      </c>
      <c r="D2397" t="str">
        <f t="shared" si="170"/>
        <v>812 (0)</v>
      </c>
      <c r="E2397">
        <v>13.775</v>
      </c>
      <c r="F2397">
        <f t="shared" si="172"/>
        <v>13.78</v>
      </c>
      <c r="G2397">
        <f>IFERROR(VLOOKUP(F2397,'rt.comb'!$A:$B,2,FALSE),F2397)</f>
        <v>13.78</v>
      </c>
      <c r="H2397" t="str">
        <f>IFERROR(VLOOKUP(G2397,compounds!$A:$D,4,FALSE),"")</f>
        <v/>
      </c>
      <c r="I2397">
        <v>42262120</v>
      </c>
      <c r="J2397" s="4">
        <f t="shared" si="168"/>
        <v>50041612</v>
      </c>
      <c r="K2397" s="4">
        <f>VLOOKUP($C2397,rosie!$B$7:$D$380,2,FALSE)</f>
        <v>13.84</v>
      </c>
      <c r="L2397" s="4">
        <f>VLOOKUP(C2397,rosie!$B$7:$F$66,5,FALSE)</f>
        <v>2.86</v>
      </c>
      <c r="M2397" s="4">
        <f>VLOOKUP($C2397,rosie!$B$7:$D$380,3,FALSE)</f>
        <v>0</v>
      </c>
      <c r="N2397" s="4" t="str">
        <f>VLOOKUP($C2397,rosie!$B$7:$E$380,4,FALSE)</f>
        <v>f</v>
      </c>
      <c r="O2397" s="4">
        <f t="shared" si="171"/>
        <v>0.91532464640125011</v>
      </c>
      <c r="P2397" s="4">
        <f>VLOOKUP(A2397,RESULTS!$A:$M,13,FALSE)</f>
        <v>2</v>
      </c>
      <c r="Q2397" s="4">
        <v>2</v>
      </c>
      <c r="R2397" s="4" t="str">
        <f>IF(VLOOKUP(C2397,rosie!B:J,8,FALSE)=0,"x_x_x_x",VLOOKUP(C2397,rosie!B:J,8,FALSE))</f>
        <v>9_6_6_2023</v>
      </c>
    </row>
    <row r="2398" spans="1:18" x14ac:dyDescent="0.2">
      <c r="A2398" t="s">
        <v>259</v>
      </c>
      <c r="C2398">
        <f t="shared" si="169"/>
        <v>812</v>
      </c>
      <c r="D2398" t="str">
        <f t="shared" si="170"/>
        <v>812 (0)</v>
      </c>
      <c r="E2398">
        <v>14.180999999999999</v>
      </c>
      <c r="F2398">
        <f t="shared" si="172"/>
        <v>14.18</v>
      </c>
      <c r="G2398">
        <f>IFERROR(VLOOKUP(F2398,'rt.comb'!$A:$B,2,FALSE),F2398)</f>
        <v>14.18</v>
      </c>
      <c r="H2398" t="str">
        <f>IFERROR(VLOOKUP(G2398,compounds!$A:$D,4,FALSE),"")</f>
        <v/>
      </c>
      <c r="I2398">
        <v>25867090</v>
      </c>
      <c r="J2398" s="4">
        <f t="shared" si="168"/>
        <v>50041612</v>
      </c>
      <c r="K2398" s="4">
        <f>VLOOKUP($C2398,rosie!$B$7:$D$380,2,FALSE)</f>
        <v>13.84</v>
      </c>
      <c r="L2398" s="4">
        <f>VLOOKUP(C2398,rosie!$B$7:$F$66,5,FALSE)</f>
        <v>2.86</v>
      </c>
      <c r="M2398" s="4">
        <f>VLOOKUP($C2398,rosie!$B$7:$D$380,3,FALSE)</f>
        <v>0</v>
      </c>
      <c r="N2398" s="4" t="str">
        <f>VLOOKUP($C2398,rosie!$B$7:$E$380,4,FALSE)</f>
        <v>f</v>
      </c>
      <c r="O2398" s="4">
        <f t="shared" si="171"/>
        <v>0.56023656663885568</v>
      </c>
      <c r="P2398" s="4">
        <f>VLOOKUP(A2398,RESULTS!$A:$M,13,FALSE)</f>
        <v>2</v>
      </c>
      <c r="Q2398" s="4">
        <v>2</v>
      </c>
      <c r="R2398" s="4" t="str">
        <f>IF(VLOOKUP(C2398,rosie!B:J,8,FALSE)=0,"x_x_x_x",VLOOKUP(C2398,rosie!B:J,8,FALSE))</f>
        <v>9_6_6_2023</v>
      </c>
    </row>
    <row r="2399" spans="1:18" x14ac:dyDescent="0.2">
      <c r="A2399" t="s">
        <v>259</v>
      </c>
      <c r="C2399">
        <f t="shared" si="169"/>
        <v>812</v>
      </c>
      <c r="D2399" t="str">
        <f t="shared" si="170"/>
        <v>812 (0)</v>
      </c>
      <c r="E2399">
        <v>14.284000000000001</v>
      </c>
      <c r="F2399">
        <f t="shared" si="172"/>
        <v>14.28</v>
      </c>
      <c r="G2399">
        <f>IFERROR(VLOOKUP(F2399,'rt.comb'!$A:$B,2,FALSE),F2399)</f>
        <v>14.28</v>
      </c>
      <c r="H2399" t="str">
        <f>IFERROR(VLOOKUP(G2399,compounds!$A:$D,4,FALSE),"")</f>
        <v/>
      </c>
      <c r="I2399">
        <v>408233625</v>
      </c>
      <c r="J2399" s="4">
        <f t="shared" si="168"/>
        <v>50041612</v>
      </c>
      <c r="K2399" s="4">
        <f>VLOOKUP($C2399,rosie!$B$7:$D$380,2,FALSE)</f>
        <v>13.84</v>
      </c>
      <c r="L2399" s="4">
        <f>VLOOKUP(C2399,rosie!$B$7:$F$66,5,FALSE)</f>
        <v>2.86</v>
      </c>
      <c r="M2399" s="4">
        <f>VLOOKUP($C2399,rosie!$B$7:$D$380,3,FALSE)</f>
        <v>0</v>
      </c>
      <c r="N2399" s="4" t="str">
        <f>VLOOKUP($C2399,rosie!$B$7:$E$380,4,FALSE)</f>
        <v>f</v>
      </c>
      <c r="O2399" s="4">
        <f t="shared" si="171"/>
        <v>8.8416363980847521</v>
      </c>
      <c r="P2399" s="4">
        <f>VLOOKUP(A2399,RESULTS!$A:$M,13,FALSE)</f>
        <v>2</v>
      </c>
      <c r="Q2399" s="4">
        <v>2</v>
      </c>
      <c r="R2399" s="4" t="str">
        <f>IF(VLOOKUP(C2399,rosie!B:J,8,FALSE)=0,"x_x_x_x",VLOOKUP(C2399,rosie!B:J,8,FALSE))</f>
        <v>9_6_6_2023</v>
      </c>
    </row>
    <row r="2400" spans="1:18" x14ac:dyDescent="0.2">
      <c r="A2400" t="s">
        <v>259</v>
      </c>
      <c r="C2400">
        <f t="shared" si="169"/>
        <v>812</v>
      </c>
      <c r="D2400" t="str">
        <f t="shared" si="170"/>
        <v>812 (0)</v>
      </c>
      <c r="E2400">
        <v>14.385999999999999</v>
      </c>
      <c r="F2400">
        <f t="shared" si="172"/>
        <v>14.39</v>
      </c>
      <c r="G2400">
        <f>IFERROR(VLOOKUP(F2400,'rt.comb'!$A:$B,2,FALSE),F2400)</f>
        <v>14.39</v>
      </c>
      <c r="H2400" t="str">
        <f>IFERROR(VLOOKUP(G2400,compounds!$A:$D,4,FALSE),"")</f>
        <v/>
      </c>
      <c r="I2400">
        <v>135114348</v>
      </c>
      <c r="J2400" s="4">
        <f t="shared" si="168"/>
        <v>50041612</v>
      </c>
      <c r="K2400" s="4">
        <f>VLOOKUP($C2400,rosie!$B$7:$D$380,2,FALSE)</f>
        <v>13.84</v>
      </c>
      <c r="L2400" s="4">
        <f>VLOOKUP(C2400,rosie!$B$7:$F$66,5,FALSE)</f>
        <v>2.86</v>
      </c>
      <c r="M2400" s="4">
        <f>VLOOKUP($C2400,rosie!$B$7:$D$380,3,FALSE)</f>
        <v>0</v>
      </c>
      <c r="N2400" s="4" t="str">
        <f>VLOOKUP($C2400,rosie!$B$7:$E$380,4,FALSE)</f>
        <v>f</v>
      </c>
      <c r="O2400" s="4">
        <f t="shared" si="171"/>
        <v>2.9263437992896586</v>
      </c>
      <c r="P2400" s="4">
        <f>VLOOKUP(A2400,RESULTS!$A:$M,13,FALSE)</f>
        <v>2</v>
      </c>
      <c r="Q2400" s="4">
        <v>2</v>
      </c>
      <c r="R2400" s="4" t="str">
        <f>IF(VLOOKUP(C2400,rosie!B:J,8,FALSE)=0,"x_x_x_x",VLOOKUP(C2400,rosie!B:J,8,FALSE))</f>
        <v>9_6_6_2023</v>
      </c>
    </row>
    <row r="2401" spans="1:18" x14ac:dyDescent="0.2">
      <c r="A2401" t="s">
        <v>259</v>
      </c>
      <c r="C2401">
        <f t="shared" si="169"/>
        <v>812</v>
      </c>
      <c r="D2401" t="str">
        <f t="shared" si="170"/>
        <v>812 (0)</v>
      </c>
      <c r="E2401">
        <v>14.954000000000001</v>
      </c>
      <c r="F2401">
        <f t="shared" si="172"/>
        <v>14.95</v>
      </c>
      <c r="G2401">
        <f>IFERROR(VLOOKUP(F2401,'rt.comb'!$A:$B,2,FALSE),F2401)</f>
        <v>14.95</v>
      </c>
      <c r="H2401" t="str">
        <f>IFERROR(VLOOKUP(G2401,compounds!$A:$D,4,FALSE),"")</f>
        <v>benzene</v>
      </c>
      <c r="I2401">
        <v>117120581</v>
      </c>
      <c r="J2401" s="4">
        <f t="shared" si="168"/>
        <v>50041612</v>
      </c>
      <c r="K2401" s="4">
        <f>VLOOKUP($C2401,rosie!$B$7:$D$380,2,FALSE)</f>
        <v>13.84</v>
      </c>
      <c r="L2401" s="4">
        <f>VLOOKUP(C2401,rosie!$B$7:$F$66,5,FALSE)</f>
        <v>2.86</v>
      </c>
      <c r="M2401" s="4">
        <f>VLOOKUP($C2401,rosie!$B$7:$D$380,3,FALSE)</f>
        <v>0</v>
      </c>
      <c r="N2401" s="4" t="str">
        <f>VLOOKUP($C2401,rosie!$B$7:$E$380,4,FALSE)</f>
        <v>f</v>
      </c>
      <c r="O2401" s="4">
        <f t="shared" si="171"/>
        <v>2.5366298328179933</v>
      </c>
      <c r="P2401" s="4">
        <f>VLOOKUP(A2401,RESULTS!$A:$M,13,FALSE)</f>
        <v>2</v>
      </c>
      <c r="Q2401" s="4">
        <v>2</v>
      </c>
      <c r="R2401" s="4" t="str">
        <f>IF(VLOOKUP(C2401,rosie!B:J,8,FALSE)=0,"x_x_x_x",VLOOKUP(C2401,rosie!B:J,8,FALSE))</f>
        <v>9_6_6_2023</v>
      </c>
    </row>
    <row r="2402" spans="1:18" x14ac:dyDescent="0.2">
      <c r="A2402" t="s">
        <v>259</v>
      </c>
      <c r="C2402">
        <f t="shared" si="169"/>
        <v>812</v>
      </c>
      <c r="D2402" t="str">
        <f t="shared" si="170"/>
        <v>812 (0)</v>
      </c>
      <c r="E2402">
        <v>15.163</v>
      </c>
      <c r="F2402">
        <f t="shared" si="172"/>
        <v>15.16</v>
      </c>
      <c r="G2402">
        <f>IFERROR(VLOOKUP(F2402,'rt.comb'!$A:$B,2,FALSE),F2402)</f>
        <v>15.16</v>
      </c>
      <c r="H2402" t="str">
        <f>IFERROR(VLOOKUP(G2402,compounds!$A:$D,4,FALSE),"")</f>
        <v/>
      </c>
      <c r="I2402">
        <v>58137894</v>
      </c>
      <c r="J2402" s="4">
        <f t="shared" si="168"/>
        <v>50041612</v>
      </c>
      <c r="K2402" s="4">
        <f>VLOOKUP($C2402,rosie!$B$7:$D$380,2,FALSE)</f>
        <v>13.84</v>
      </c>
      <c r="L2402" s="4">
        <f>VLOOKUP(C2402,rosie!$B$7:$F$66,5,FALSE)</f>
        <v>2.86</v>
      </c>
      <c r="M2402" s="4">
        <f>VLOOKUP($C2402,rosie!$B$7:$D$380,3,FALSE)</f>
        <v>0</v>
      </c>
      <c r="N2402" s="4" t="str">
        <f>VLOOKUP($C2402,rosie!$B$7:$E$380,4,FALSE)</f>
        <v>f</v>
      </c>
      <c r="O2402" s="4">
        <f t="shared" si="171"/>
        <v>1.2591665365595328</v>
      </c>
      <c r="P2402" s="4">
        <f>VLOOKUP(A2402,RESULTS!$A:$M,13,FALSE)</f>
        <v>2</v>
      </c>
      <c r="Q2402" s="4">
        <v>2</v>
      </c>
      <c r="R2402" s="4" t="str">
        <f>IF(VLOOKUP(C2402,rosie!B:J,8,FALSE)=0,"x_x_x_x",VLOOKUP(C2402,rosie!B:J,8,FALSE))</f>
        <v>9_6_6_2023</v>
      </c>
    </row>
    <row r="2403" spans="1:18" x14ac:dyDescent="0.2">
      <c r="A2403" t="s">
        <v>259</v>
      </c>
      <c r="C2403">
        <f t="shared" si="169"/>
        <v>812</v>
      </c>
      <c r="D2403" t="str">
        <f t="shared" si="170"/>
        <v>812 (0)</v>
      </c>
      <c r="E2403">
        <v>15.702999999999999</v>
      </c>
      <c r="F2403">
        <f t="shared" si="172"/>
        <v>15.7</v>
      </c>
      <c r="G2403">
        <f>IFERROR(VLOOKUP(F2403,'rt.comb'!$A:$B,2,FALSE),F2403)</f>
        <v>15.71</v>
      </c>
      <c r="H2403" t="str">
        <f>IFERROR(VLOOKUP(G2403,compounds!$A:$D,4,FALSE),"")</f>
        <v/>
      </c>
      <c r="I2403">
        <v>37739250</v>
      </c>
      <c r="J2403" s="4">
        <f t="shared" si="168"/>
        <v>50041612</v>
      </c>
      <c r="K2403" s="4">
        <f>VLOOKUP($C2403,rosie!$B$7:$D$380,2,FALSE)</f>
        <v>13.84</v>
      </c>
      <c r="L2403" s="4">
        <f>VLOOKUP(C2403,rosie!$B$7:$F$66,5,FALSE)</f>
        <v>2.86</v>
      </c>
      <c r="M2403" s="4">
        <f>VLOOKUP($C2403,rosie!$B$7:$D$380,3,FALSE)</f>
        <v>0</v>
      </c>
      <c r="N2403" s="4" t="str">
        <f>VLOOKUP($C2403,rosie!$B$7:$E$380,4,FALSE)</f>
        <v>f</v>
      </c>
      <c r="O2403" s="4">
        <f t="shared" si="171"/>
        <v>0.81736708101009559</v>
      </c>
      <c r="P2403" s="4">
        <f>VLOOKUP(A2403,RESULTS!$A:$M,13,FALSE)</f>
        <v>2</v>
      </c>
      <c r="Q2403" s="4">
        <v>2</v>
      </c>
      <c r="R2403" s="4" t="str">
        <f>IF(VLOOKUP(C2403,rosie!B:J,8,FALSE)=0,"x_x_x_x",VLOOKUP(C2403,rosie!B:J,8,FALSE))</f>
        <v>9_6_6_2023</v>
      </c>
    </row>
    <row r="2404" spans="1:18" x14ac:dyDescent="0.2">
      <c r="A2404" t="s">
        <v>259</v>
      </c>
      <c r="C2404">
        <f t="shared" si="169"/>
        <v>812</v>
      </c>
      <c r="D2404" t="str">
        <f t="shared" si="170"/>
        <v>812 (0)</v>
      </c>
      <c r="E2404">
        <v>16.263000000000002</v>
      </c>
      <c r="F2404">
        <f t="shared" si="172"/>
        <v>16.260000000000002</v>
      </c>
      <c r="G2404">
        <f>IFERROR(VLOOKUP(F2404,'rt.comb'!$A:$B,2,FALSE),F2404)</f>
        <v>16.260000000000002</v>
      </c>
      <c r="H2404" t="str">
        <f>IFERROR(VLOOKUP(G2404,compounds!$A:$D,4,FALSE),"")</f>
        <v/>
      </c>
      <c r="I2404">
        <v>58716332</v>
      </c>
      <c r="J2404" s="4">
        <f t="shared" si="168"/>
        <v>50041612</v>
      </c>
      <c r="K2404" s="4">
        <f>VLOOKUP($C2404,rosie!$B$7:$D$380,2,FALSE)</f>
        <v>13.84</v>
      </c>
      <c r="L2404" s="4">
        <f>VLOOKUP(C2404,rosie!$B$7:$F$66,5,FALSE)</f>
        <v>2.86</v>
      </c>
      <c r="M2404" s="4">
        <f>VLOOKUP($C2404,rosie!$B$7:$D$380,3,FALSE)</f>
        <v>0</v>
      </c>
      <c r="N2404" s="4" t="str">
        <f>VLOOKUP($C2404,rosie!$B$7:$E$380,4,FALSE)</f>
        <v>f</v>
      </c>
      <c r="O2404" s="4">
        <f t="shared" si="171"/>
        <v>1.2716945062358067</v>
      </c>
      <c r="P2404" s="4">
        <f>VLOOKUP(A2404,RESULTS!$A:$M,13,FALSE)</f>
        <v>2</v>
      </c>
      <c r="Q2404" s="4">
        <v>2</v>
      </c>
      <c r="R2404" s="4" t="str">
        <f>IF(VLOOKUP(C2404,rosie!B:J,8,FALSE)=0,"x_x_x_x",VLOOKUP(C2404,rosie!B:J,8,FALSE))</f>
        <v>9_6_6_2023</v>
      </c>
    </row>
    <row r="2405" spans="1:18" x14ac:dyDescent="0.2">
      <c r="A2405" t="s">
        <v>259</v>
      </c>
      <c r="C2405">
        <f t="shared" si="169"/>
        <v>812</v>
      </c>
      <c r="D2405" t="str">
        <f t="shared" si="170"/>
        <v>812 (0)</v>
      </c>
      <c r="E2405">
        <v>16.363</v>
      </c>
      <c r="F2405">
        <f t="shared" si="172"/>
        <v>16.36</v>
      </c>
      <c r="G2405">
        <f>IFERROR(VLOOKUP(F2405,'rt.comb'!$A:$B,2,FALSE),F2405)</f>
        <v>16.36</v>
      </c>
      <c r="H2405" t="str">
        <f>IFERROR(VLOOKUP(G2405,compounds!$A:$D,4,FALSE),"")</f>
        <v>dodecane</v>
      </c>
      <c r="I2405">
        <v>102142871</v>
      </c>
      <c r="J2405" s="4">
        <f t="shared" si="168"/>
        <v>50041612</v>
      </c>
      <c r="K2405" s="4">
        <f>VLOOKUP($C2405,rosie!$B$7:$D$380,2,FALSE)</f>
        <v>13.84</v>
      </c>
      <c r="L2405" s="4">
        <f>VLOOKUP(C2405,rosie!$B$7:$F$66,5,FALSE)</f>
        <v>2.86</v>
      </c>
      <c r="M2405" s="4">
        <f>VLOOKUP($C2405,rosie!$B$7:$D$380,3,FALSE)</f>
        <v>0</v>
      </c>
      <c r="N2405" s="4" t="str">
        <f>VLOOKUP($C2405,rosie!$B$7:$E$380,4,FALSE)</f>
        <v>f</v>
      </c>
      <c r="O2405" s="4">
        <f t="shared" si="171"/>
        <v>2.2122384603631691</v>
      </c>
      <c r="P2405" s="4">
        <f>VLOOKUP(A2405,RESULTS!$A:$M,13,FALSE)</f>
        <v>2</v>
      </c>
      <c r="Q2405" s="4">
        <v>2</v>
      </c>
      <c r="R2405" s="4" t="str">
        <f>IF(VLOOKUP(C2405,rosie!B:J,8,FALSE)=0,"x_x_x_x",VLOOKUP(C2405,rosie!B:J,8,FALSE))</f>
        <v>9_6_6_2023</v>
      </c>
    </row>
    <row r="2406" spans="1:18" x14ac:dyDescent="0.2">
      <c r="A2406" t="s">
        <v>259</v>
      </c>
      <c r="C2406">
        <f t="shared" si="169"/>
        <v>812</v>
      </c>
      <c r="D2406" t="str">
        <f t="shared" si="170"/>
        <v>812 (0)</v>
      </c>
      <c r="E2406">
        <v>16.550999999999998</v>
      </c>
      <c r="F2406">
        <f t="shared" si="172"/>
        <v>16.55</v>
      </c>
      <c r="G2406">
        <f>IFERROR(VLOOKUP(F2406,'rt.comb'!$A:$B,2,FALSE),F2406)</f>
        <v>16.55</v>
      </c>
      <c r="H2406" t="str">
        <f>IFERROR(VLOOKUP(G2406,compounds!$A:$D,4,FALSE),"")</f>
        <v>decanal</v>
      </c>
      <c r="I2406">
        <v>108072625</v>
      </c>
      <c r="J2406" s="4">
        <f t="shared" si="168"/>
        <v>50041612</v>
      </c>
      <c r="K2406" s="4">
        <f>VLOOKUP($C2406,rosie!$B$7:$D$380,2,FALSE)</f>
        <v>13.84</v>
      </c>
      <c r="L2406" s="4">
        <f>VLOOKUP(C2406,rosie!$B$7:$F$66,5,FALSE)</f>
        <v>2.86</v>
      </c>
      <c r="M2406" s="4">
        <f>VLOOKUP($C2406,rosie!$B$7:$D$380,3,FALSE)</f>
        <v>0</v>
      </c>
      <c r="N2406" s="4" t="str">
        <f>VLOOKUP($C2406,rosie!$B$7:$E$380,4,FALSE)</f>
        <v>f</v>
      </c>
      <c r="O2406" s="4">
        <f t="shared" si="171"/>
        <v>2.3406667072967449</v>
      </c>
      <c r="P2406" s="4">
        <f>VLOOKUP(A2406,RESULTS!$A:$M,13,FALSE)</f>
        <v>2</v>
      </c>
      <c r="Q2406" s="4">
        <v>2</v>
      </c>
      <c r="R2406" s="4" t="str">
        <f>IF(VLOOKUP(C2406,rosie!B:J,8,FALSE)=0,"x_x_x_x",VLOOKUP(C2406,rosie!B:J,8,FALSE))</f>
        <v>9_6_6_2023</v>
      </c>
    </row>
    <row r="2407" spans="1:18" x14ac:dyDescent="0.2">
      <c r="A2407" t="s">
        <v>259</v>
      </c>
      <c r="C2407">
        <f t="shared" si="169"/>
        <v>812</v>
      </c>
      <c r="D2407" t="str">
        <f t="shared" si="170"/>
        <v>812 (0)</v>
      </c>
      <c r="E2407">
        <v>16.844000000000001</v>
      </c>
      <c r="F2407">
        <f t="shared" si="172"/>
        <v>16.84</v>
      </c>
      <c r="G2407">
        <f>IFERROR(VLOOKUP(F2407,'rt.comb'!$A:$B,2,FALSE),F2407)</f>
        <v>16.84</v>
      </c>
      <c r="H2407" t="str">
        <f>IFERROR(VLOOKUP(G2407,compounds!$A:$D,4,FALSE),"")</f>
        <v/>
      </c>
      <c r="I2407">
        <v>84260309</v>
      </c>
      <c r="J2407" s="4">
        <f t="shared" si="168"/>
        <v>50041612</v>
      </c>
      <c r="K2407" s="4">
        <f>VLOOKUP($C2407,rosie!$B$7:$D$380,2,FALSE)</f>
        <v>13.84</v>
      </c>
      <c r="L2407" s="4">
        <f>VLOOKUP(C2407,rosie!$B$7:$F$66,5,FALSE)</f>
        <v>2.86</v>
      </c>
      <c r="M2407" s="4">
        <f>VLOOKUP($C2407,rosie!$B$7:$D$380,3,FALSE)</f>
        <v>0</v>
      </c>
      <c r="N2407" s="4" t="str">
        <f>VLOOKUP($C2407,rosie!$B$7:$E$380,4,FALSE)</f>
        <v>f</v>
      </c>
      <c r="O2407" s="4">
        <f t="shared" si="171"/>
        <v>1.82493300244013</v>
      </c>
      <c r="P2407" s="4">
        <f>VLOOKUP(A2407,RESULTS!$A:$M,13,FALSE)</f>
        <v>2</v>
      </c>
      <c r="Q2407" s="4">
        <v>2</v>
      </c>
      <c r="R2407" s="4" t="str">
        <f>IF(VLOOKUP(C2407,rosie!B:J,8,FALSE)=0,"x_x_x_x",VLOOKUP(C2407,rosie!B:J,8,FALSE))</f>
        <v>9_6_6_2023</v>
      </c>
    </row>
    <row r="2408" spans="1:18" x14ac:dyDescent="0.2">
      <c r="A2408" t="s">
        <v>259</v>
      </c>
      <c r="C2408">
        <f t="shared" si="169"/>
        <v>812</v>
      </c>
      <c r="D2408" t="str">
        <f t="shared" si="170"/>
        <v>812 (0)</v>
      </c>
      <c r="E2408">
        <v>16.920000000000002</v>
      </c>
      <c r="F2408">
        <f t="shared" si="172"/>
        <v>16.920000000000002</v>
      </c>
      <c r="G2408">
        <f>IFERROR(VLOOKUP(F2408,'rt.comb'!$A:$B,2,FALSE),F2408)</f>
        <v>16.920000000000002</v>
      </c>
      <c r="H2408" t="str">
        <f>IFERROR(VLOOKUP(G2408,compounds!$A:$D,4,FALSE),"")</f>
        <v/>
      </c>
      <c r="I2408">
        <v>139139599</v>
      </c>
      <c r="J2408" s="4">
        <f t="shared" si="168"/>
        <v>50041612</v>
      </c>
      <c r="K2408" s="4">
        <f>VLOOKUP($C2408,rosie!$B$7:$D$380,2,FALSE)</f>
        <v>13.84</v>
      </c>
      <c r="L2408" s="4">
        <f>VLOOKUP(C2408,rosie!$B$7:$F$66,5,FALSE)</f>
        <v>2.86</v>
      </c>
      <c r="M2408" s="4">
        <f>VLOOKUP($C2408,rosie!$B$7:$D$380,3,FALSE)</f>
        <v>0</v>
      </c>
      <c r="N2408" s="4" t="str">
        <f>VLOOKUP($C2408,rosie!$B$7:$E$380,4,FALSE)</f>
        <v>f</v>
      </c>
      <c r="O2408" s="4">
        <f t="shared" si="171"/>
        <v>3.0135237951879068</v>
      </c>
      <c r="P2408" s="4">
        <f>VLOOKUP(A2408,RESULTS!$A:$M,13,FALSE)</f>
        <v>2</v>
      </c>
      <c r="Q2408" s="4">
        <v>2</v>
      </c>
      <c r="R2408" s="4" t="str">
        <f>IF(VLOOKUP(C2408,rosie!B:J,8,FALSE)=0,"x_x_x_x",VLOOKUP(C2408,rosie!B:J,8,FALSE))</f>
        <v>9_6_6_2023</v>
      </c>
    </row>
    <row r="2409" spans="1:18" x14ac:dyDescent="0.2">
      <c r="A2409" t="s">
        <v>259</v>
      </c>
      <c r="C2409">
        <f t="shared" si="169"/>
        <v>812</v>
      </c>
      <c r="D2409" t="str">
        <f t="shared" si="170"/>
        <v>812 (0)</v>
      </c>
      <c r="E2409">
        <v>17.649999999999999</v>
      </c>
      <c r="F2409">
        <f t="shared" si="172"/>
        <v>17.649999999999999</v>
      </c>
      <c r="G2409">
        <f>IFERROR(VLOOKUP(F2409,'rt.comb'!$A:$B,2,FALSE),F2409)</f>
        <v>17.649999999999999</v>
      </c>
      <c r="H2409" t="str">
        <f>IFERROR(VLOOKUP(G2409,compounds!$A:$D,4,FALSE),"")</f>
        <v/>
      </c>
      <c r="I2409">
        <v>26020561</v>
      </c>
      <c r="J2409" s="4">
        <f t="shared" si="168"/>
        <v>50041612</v>
      </c>
      <c r="K2409" s="4">
        <f>VLOOKUP($C2409,rosie!$B$7:$D$380,2,FALSE)</f>
        <v>13.84</v>
      </c>
      <c r="L2409" s="4">
        <f>VLOOKUP(C2409,rosie!$B$7:$F$66,5,FALSE)</f>
        <v>2.86</v>
      </c>
      <c r="M2409" s="4">
        <f>VLOOKUP($C2409,rosie!$B$7:$D$380,3,FALSE)</f>
        <v>0</v>
      </c>
      <c r="N2409" s="4" t="str">
        <f>VLOOKUP($C2409,rosie!$B$7:$E$380,4,FALSE)</f>
        <v>f</v>
      </c>
      <c r="O2409" s="4">
        <f t="shared" si="171"/>
        <v>0.5635604838679924</v>
      </c>
      <c r="P2409" s="4">
        <f>VLOOKUP(A2409,RESULTS!$A:$M,13,FALSE)</f>
        <v>2</v>
      </c>
      <c r="Q2409" s="4">
        <v>2</v>
      </c>
      <c r="R2409" s="4" t="str">
        <f>IF(VLOOKUP(C2409,rosie!B:J,8,FALSE)=0,"x_x_x_x",VLOOKUP(C2409,rosie!B:J,8,FALSE))</f>
        <v>9_6_6_2023</v>
      </c>
    </row>
    <row r="2410" spans="1:18" x14ac:dyDescent="0.2">
      <c r="A2410" t="s">
        <v>259</v>
      </c>
      <c r="C2410">
        <f t="shared" si="169"/>
        <v>812</v>
      </c>
      <c r="D2410" t="str">
        <f t="shared" si="170"/>
        <v>812 (0)</v>
      </c>
      <c r="E2410">
        <v>18.181999999999999</v>
      </c>
      <c r="F2410">
        <f t="shared" si="172"/>
        <v>18.18</v>
      </c>
      <c r="G2410">
        <f>IFERROR(VLOOKUP(F2410,'rt.comb'!$A:$B,2,FALSE),F2410)</f>
        <v>18.18</v>
      </c>
      <c r="H2410" t="str">
        <f>IFERROR(VLOOKUP(G2410,compounds!$A:$D,4,FALSE),"")</f>
        <v>methylacetophenone</v>
      </c>
      <c r="I2410">
        <v>32124014</v>
      </c>
      <c r="J2410" s="4">
        <f t="shared" si="168"/>
        <v>50041612</v>
      </c>
      <c r="K2410" s="4">
        <f>VLOOKUP($C2410,rosie!$B$7:$D$380,2,FALSE)</f>
        <v>13.84</v>
      </c>
      <c r="L2410" s="4">
        <f>VLOOKUP(C2410,rosie!$B$7:$F$66,5,FALSE)</f>
        <v>2.86</v>
      </c>
      <c r="M2410" s="4">
        <f>VLOOKUP($C2410,rosie!$B$7:$D$380,3,FALSE)</f>
        <v>0</v>
      </c>
      <c r="N2410" s="4" t="str">
        <f>VLOOKUP($C2410,rosie!$B$7:$E$380,4,FALSE)</f>
        <v>f</v>
      </c>
      <c r="O2410" s="4">
        <f t="shared" si="171"/>
        <v>0.6957507516314565</v>
      </c>
      <c r="P2410" s="4">
        <f>VLOOKUP(A2410,RESULTS!$A:$M,13,FALSE)</f>
        <v>2</v>
      </c>
      <c r="Q2410" s="4">
        <v>2</v>
      </c>
      <c r="R2410" s="4" t="str">
        <f>IF(VLOOKUP(C2410,rosie!B:J,8,FALSE)=0,"x_x_x_x",VLOOKUP(C2410,rosie!B:J,8,FALSE))</f>
        <v>9_6_6_2023</v>
      </c>
    </row>
    <row r="2411" spans="1:18" x14ac:dyDescent="0.2">
      <c r="A2411" t="s">
        <v>259</v>
      </c>
      <c r="C2411">
        <f t="shared" si="169"/>
        <v>812</v>
      </c>
      <c r="D2411" t="str">
        <f t="shared" si="170"/>
        <v>812 (0)</v>
      </c>
      <c r="E2411">
        <v>18.437000000000001</v>
      </c>
      <c r="F2411">
        <f t="shared" si="172"/>
        <v>18.440000000000001</v>
      </c>
      <c r="G2411">
        <f>IFERROR(VLOOKUP(F2411,'rt.comb'!$A:$B,2,FALSE),F2411)</f>
        <v>18.440000000000001</v>
      </c>
      <c r="H2411" t="str">
        <f>IFERROR(VLOOKUP(G2411,compounds!$A:$D,4,FALSE),"")</f>
        <v/>
      </c>
      <c r="I2411">
        <v>52914665</v>
      </c>
      <c r="J2411" s="4">
        <f t="shared" si="168"/>
        <v>50041612</v>
      </c>
      <c r="K2411" s="4">
        <f>VLOOKUP($C2411,rosie!$B$7:$D$380,2,FALSE)</f>
        <v>13.84</v>
      </c>
      <c r="L2411" s="4">
        <f>VLOOKUP(C2411,rosie!$B$7:$F$66,5,FALSE)</f>
        <v>2.86</v>
      </c>
      <c r="M2411" s="4">
        <f>VLOOKUP($C2411,rosie!$B$7:$D$380,3,FALSE)</f>
        <v>0</v>
      </c>
      <c r="N2411" s="4" t="str">
        <f>VLOOKUP($C2411,rosie!$B$7:$E$380,4,FALSE)</f>
        <v>f</v>
      </c>
      <c r="O2411" s="4">
        <f t="shared" si="171"/>
        <v>1.1460404028611344</v>
      </c>
      <c r="P2411" s="4">
        <f>VLOOKUP(A2411,RESULTS!$A:$M,13,FALSE)</f>
        <v>2</v>
      </c>
      <c r="Q2411" s="4">
        <v>2</v>
      </c>
      <c r="R2411" s="4" t="str">
        <f>IF(VLOOKUP(C2411,rosie!B:J,8,FALSE)=0,"x_x_x_x",VLOOKUP(C2411,rosie!B:J,8,FALSE))</f>
        <v>9_6_6_2023</v>
      </c>
    </row>
    <row r="2412" spans="1:18" x14ac:dyDescent="0.2">
      <c r="A2412" t="s">
        <v>259</v>
      </c>
      <c r="C2412">
        <f t="shared" si="169"/>
        <v>812</v>
      </c>
      <c r="D2412" t="str">
        <f t="shared" si="170"/>
        <v>812 (0)</v>
      </c>
      <c r="E2412">
        <v>19.006</v>
      </c>
      <c r="F2412">
        <f t="shared" si="172"/>
        <v>19.010000000000002</v>
      </c>
      <c r="G2412">
        <f>IFERROR(VLOOKUP(F2412,'rt.comb'!$A:$B,2,FALSE),F2412)</f>
        <v>18.989999999999998</v>
      </c>
      <c r="H2412" t="str">
        <f>IFERROR(VLOOKUP(G2412,compounds!$A:$D,4,FALSE),"")</f>
        <v>methylnaphthalene</v>
      </c>
      <c r="I2412">
        <v>28466330</v>
      </c>
      <c r="J2412" s="4">
        <f t="shared" si="168"/>
        <v>50041612</v>
      </c>
      <c r="K2412" s="4">
        <f>VLOOKUP($C2412,rosie!$B$7:$D$380,2,FALSE)</f>
        <v>13.84</v>
      </c>
      <c r="L2412" s="4">
        <f>VLOOKUP(C2412,rosie!$B$7:$F$66,5,FALSE)</f>
        <v>2.86</v>
      </c>
      <c r="M2412" s="4">
        <f>VLOOKUP($C2412,rosie!$B$7:$D$380,3,FALSE)</f>
        <v>0</v>
      </c>
      <c r="N2412" s="4" t="str">
        <f>VLOOKUP($C2412,rosie!$B$7:$E$380,4,FALSE)</f>
        <v>f</v>
      </c>
      <c r="O2412" s="4">
        <f t="shared" si="171"/>
        <v>0.61653162315547105</v>
      </c>
      <c r="P2412" s="4">
        <f>VLOOKUP(A2412,RESULTS!$A:$M,13,FALSE)</f>
        <v>2</v>
      </c>
      <c r="Q2412" s="4">
        <v>2</v>
      </c>
      <c r="R2412" s="4" t="str">
        <f>IF(VLOOKUP(C2412,rosie!B:J,8,FALSE)=0,"x_x_x_x",VLOOKUP(C2412,rosie!B:J,8,FALSE))</f>
        <v>9_6_6_2023</v>
      </c>
    </row>
    <row r="2413" spans="1:18" x14ac:dyDescent="0.2">
      <c r="A2413" t="s">
        <v>259</v>
      </c>
      <c r="C2413">
        <f t="shared" si="169"/>
        <v>812</v>
      </c>
      <c r="D2413" t="str">
        <f t="shared" si="170"/>
        <v>812 (0)</v>
      </c>
      <c r="E2413">
        <v>19.097000000000001</v>
      </c>
      <c r="F2413">
        <f t="shared" si="172"/>
        <v>19.100000000000001</v>
      </c>
      <c r="G2413">
        <f>IFERROR(VLOOKUP(F2413,'rt.comb'!$A:$B,2,FALSE),F2413)</f>
        <v>19.100000000000001</v>
      </c>
      <c r="H2413" t="str">
        <f>IFERROR(VLOOKUP(G2413,compounds!$A:$D,4,FALSE),"")</f>
        <v/>
      </c>
      <c r="I2413">
        <v>59234943</v>
      </c>
      <c r="J2413" s="4">
        <f t="shared" si="168"/>
        <v>50041612</v>
      </c>
      <c r="K2413" s="4">
        <f>VLOOKUP($C2413,rosie!$B$7:$D$380,2,FALSE)</f>
        <v>13.84</v>
      </c>
      <c r="L2413" s="4">
        <f>VLOOKUP(C2413,rosie!$B$7:$F$66,5,FALSE)</f>
        <v>2.86</v>
      </c>
      <c r="M2413" s="4">
        <f>VLOOKUP($C2413,rosie!$B$7:$D$380,3,FALSE)</f>
        <v>0</v>
      </c>
      <c r="N2413" s="4" t="str">
        <f>VLOOKUP($C2413,rosie!$B$7:$E$380,4,FALSE)</f>
        <v>f</v>
      </c>
      <c r="O2413" s="4">
        <f t="shared" si="171"/>
        <v>1.2829267262520954</v>
      </c>
      <c r="P2413" s="4">
        <f>VLOOKUP(A2413,RESULTS!$A:$M,13,FALSE)</f>
        <v>2</v>
      </c>
      <c r="Q2413" s="4">
        <v>2</v>
      </c>
      <c r="R2413" s="4" t="str">
        <f>IF(VLOOKUP(C2413,rosie!B:J,8,FALSE)=0,"x_x_x_x",VLOOKUP(C2413,rosie!B:J,8,FALSE))</f>
        <v>9_6_6_2023</v>
      </c>
    </row>
    <row r="2414" spans="1:18" x14ac:dyDescent="0.2">
      <c r="A2414" t="s">
        <v>259</v>
      </c>
      <c r="C2414">
        <f t="shared" si="169"/>
        <v>812</v>
      </c>
      <c r="D2414" t="str">
        <f t="shared" si="170"/>
        <v>812 (0)</v>
      </c>
      <c r="E2414">
        <v>19.504999999999999</v>
      </c>
      <c r="F2414">
        <f t="shared" si="172"/>
        <v>19.510000000000002</v>
      </c>
      <c r="G2414">
        <f>IFERROR(VLOOKUP(F2414,'rt.comb'!$A:$B,2,FALSE),F2414)</f>
        <v>19.5</v>
      </c>
      <c r="H2414" t="str">
        <f>IFERROR(VLOOKUP(G2414,compounds!$A:$D,4,FALSE),"")</f>
        <v>standard</v>
      </c>
      <c r="I2414">
        <v>50041612</v>
      </c>
      <c r="J2414" s="4">
        <f t="shared" si="168"/>
        <v>50041612</v>
      </c>
      <c r="K2414" s="4">
        <f>VLOOKUP($C2414,rosie!$B$7:$D$380,2,FALSE)</f>
        <v>13.84</v>
      </c>
      <c r="L2414" s="4">
        <f>VLOOKUP(C2414,rosie!$B$7:$F$66,5,FALSE)</f>
        <v>2.86</v>
      </c>
      <c r="M2414" s="4">
        <f>VLOOKUP($C2414,rosie!$B$7:$D$380,3,FALSE)</f>
        <v>0</v>
      </c>
      <c r="N2414" s="4" t="str">
        <f>VLOOKUP($C2414,rosie!$B$7:$E$380,4,FALSE)</f>
        <v>f</v>
      </c>
      <c r="O2414" s="4">
        <f t="shared" si="171"/>
        <v>1.0838150289017341</v>
      </c>
      <c r="P2414" s="4">
        <f>VLOOKUP(A2414,RESULTS!$A:$M,13,FALSE)</f>
        <v>2</v>
      </c>
      <c r="Q2414" s="4">
        <v>2</v>
      </c>
      <c r="R2414" s="4" t="str">
        <f>IF(VLOOKUP(C2414,rosie!B:J,8,FALSE)=0,"x_x_x_x",VLOOKUP(C2414,rosie!B:J,8,FALSE))</f>
        <v>9_6_6_2023</v>
      </c>
    </row>
    <row r="2415" spans="1:18" x14ac:dyDescent="0.2">
      <c r="A2415" t="s">
        <v>259</v>
      </c>
      <c r="C2415">
        <f t="shared" si="169"/>
        <v>812</v>
      </c>
      <c r="D2415" t="str">
        <f t="shared" si="170"/>
        <v>812 (0)</v>
      </c>
      <c r="E2415">
        <v>21.838000000000001</v>
      </c>
      <c r="F2415">
        <f t="shared" si="172"/>
        <v>21.84</v>
      </c>
      <c r="G2415">
        <f>IFERROR(VLOOKUP(F2415,'rt.comb'!$A:$B,2,FALSE),F2415)</f>
        <v>21.84</v>
      </c>
      <c r="H2415" t="str">
        <f>IFERROR(VLOOKUP(G2415,compounds!$A:$D,4,FALSE),"")</f>
        <v>tetradecane</v>
      </c>
      <c r="I2415">
        <v>20848967</v>
      </c>
      <c r="J2415" s="4">
        <f t="shared" si="168"/>
        <v>50041612</v>
      </c>
      <c r="K2415" s="4">
        <f>VLOOKUP($C2415,rosie!$B$7:$D$380,2,FALSE)</f>
        <v>13.84</v>
      </c>
      <c r="L2415" s="4">
        <f>VLOOKUP(C2415,rosie!$B$7:$F$66,5,FALSE)</f>
        <v>2.86</v>
      </c>
      <c r="M2415" s="4">
        <f>VLOOKUP($C2415,rosie!$B$7:$D$380,3,FALSE)</f>
        <v>0</v>
      </c>
      <c r="N2415" s="4" t="str">
        <f>VLOOKUP($C2415,rosie!$B$7:$E$380,4,FALSE)</f>
        <v>f</v>
      </c>
      <c r="O2415" s="4">
        <f t="shared" si="171"/>
        <v>0.45155267523508835</v>
      </c>
      <c r="P2415" s="4">
        <f>VLOOKUP(A2415,RESULTS!$A:$M,13,FALSE)</f>
        <v>2</v>
      </c>
      <c r="Q2415" s="4">
        <v>2</v>
      </c>
      <c r="R2415" s="4" t="str">
        <f>IF(VLOOKUP(C2415,rosie!B:J,8,FALSE)=0,"x_x_x_x",VLOOKUP(C2415,rosie!B:J,8,FALSE))</f>
        <v>9_6_6_2023</v>
      </c>
    </row>
    <row r="2416" spans="1:18" x14ac:dyDescent="0.2">
      <c r="A2416" t="s">
        <v>259</v>
      </c>
      <c r="C2416">
        <f t="shared" si="169"/>
        <v>812</v>
      </c>
      <c r="D2416" t="str">
        <f t="shared" si="170"/>
        <v>812 (0)</v>
      </c>
      <c r="E2416">
        <v>22.035</v>
      </c>
      <c r="F2416">
        <f t="shared" si="172"/>
        <v>22.04</v>
      </c>
      <c r="G2416">
        <f>IFERROR(VLOOKUP(F2416,'rt.comb'!$A:$B,2,FALSE),F2416)</f>
        <v>22.04</v>
      </c>
      <c r="H2416" t="str">
        <f>IFERROR(VLOOKUP(G2416,compounds!$A:$D,4,FALSE),"")</f>
        <v/>
      </c>
      <c r="I2416">
        <v>90623197</v>
      </c>
      <c r="J2416" s="4">
        <f t="shared" si="168"/>
        <v>50041612</v>
      </c>
      <c r="K2416" s="4">
        <f>VLOOKUP($C2416,rosie!$B$7:$D$380,2,FALSE)</f>
        <v>13.84</v>
      </c>
      <c r="L2416" s="4">
        <f>VLOOKUP(C2416,rosie!$B$7:$F$66,5,FALSE)</f>
        <v>2.86</v>
      </c>
      <c r="M2416" s="4">
        <f>VLOOKUP($C2416,rosie!$B$7:$D$380,3,FALSE)</f>
        <v>0</v>
      </c>
      <c r="N2416" s="4" t="str">
        <f>VLOOKUP($C2416,rosie!$B$7:$E$380,4,FALSE)</f>
        <v>f</v>
      </c>
      <c r="O2416" s="4">
        <f t="shared" si="171"/>
        <v>1.9627421849584412</v>
      </c>
      <c r="P2416" s="4">
        <f>VLOOKUP(A2416,RESULTS!$A:$M,13,FALSE)</f>
        <v>2</v>
      </c>
      <c r="Q2416" s="4">
        <v>2</v>
      </c>
      <c r="R2416" s="4" t="str">
        <f>IF(VLOOKUP(C2416,rosie!B:J,8,FALSE)=0,"x_x_x_x",VLOOKUP(C2416,rosie!B:J,8,FALSE))</f>
        <v>9_6_6_2023</v>
      </c>
    </row>
    <row r="2417" spans="1:18" x14ac:dyDescent="0.2">
      <c r="A2417" t="s">
        <v>259</v>
      </c>
      <c r="C2417">
        <f t="shared" si="169"/>
        <v>812</v>
      </c>
      <c r="D2417" t="str">
        <f t="shared" si="170"/>
        <v>812 (0)</v>
      </c>
      <c r="E2417">
        <v>22.285</v>
      </c>
      <c r="F2417">
        <f t="shared" si="172"/>
        <v>22.29</v>
      </c>
      <c r="G2417">
        <f>IFERROR(VLOOKUP(F2417,'rt.comb'!$A:$B,2,FALSE),F2417)</f>
        <v>22.29</v>
      </c>
      <c r="H2417" t="str">
        <f>IFERROR(VLOOKUP(G2417,compounds!$A:$D,4,FALSE),"")</f>
        <v>tetramethyldiol</v>
      </c>
      <c r="I2417">
        <v>69813914</v>
      </c>
      <c r="J2417" s="4">
        <f t="shared" si="168"/>
        <v>50041612</v>
      </c>
      <c r="K2417" s="4">
        <f>VLOOKUP($C2417,rosie!$B$7:$D$380,2,FALSE)</f>
        <v>13.84</v>
      </c>
      <c r="L2417" s="4">
        <f>VLOOKUP(C2417,rosie!$B$7:$F$66,5,FALSE)</f>
        <v>2.86</v>
      </c>
      <c r="M2417" s="4">
        <f>VLOOKUP($C2417,rosie!$B$7:$D$380,3,FALSE)</f>
        <v>0</v>
      </c>
      <c r="N2417" s="4" t="str">
        <f>VLOOKUP($C2417,rosie!$B$7:$E$380,4,FALSE)</f>
        <v>f</v>
      </c>
      <c r="O2417" s="4">
        <f t="shared" si="171"/>
        <v>1.51204899673602</v>
      </c>
      <c r="P2417" s="4">
        <f>VLOOKUP(A2417,RESULTS!$A:$M,13,FALSE)</f>
        <v>2</v>
      </c>
      <c r="Q2417" s="4">
        <v>2</v>
      </c>
      <c r="R2417" s="4" t="str">
        <f>IF(VLOOKUP(C2417,rosie!B:J,8,FALSE)=0,"x_x_x_x",VLOOKUP(C2417,rosie!B:J,8,FALSE))</f>
        <v>9_6_6_2023</v>
      </c>
    </row>
    <row r="2418" spans="1:18" x14ac:dyDescent="0.2">
      <c r="A2418" t="s">
        <v>259</v>
      </c>
      <c r="C2418">
        <f t="shared" si="169"/>
        <v>812</v>
      </c>
      <c r="D2418" t="str">
        <f t="shared" si="170"/>
        <v>812 (0)</v>
      </c>
      <c r="E2418">
        <v>22.593</v>
      </c>
      <c r="F2418">
        <f t="shared" si="172"/>
        <v>22.59</v>
      </c>
      <c r="G2418">
        <f>IFERROR(VLOOKUP(F2418,'rt.comb'!$A:$B,2,FALSE),F2418)</f>
        <v>22.59</v>
      </c>
      <c r="H2418" t="str">
        <f>IFERROR(VLOOKUP(G2418,compounds!$A:$D,4,FALSE),"")</f>
        <v/>
      </c>
      <c r="I2418">
        <v>34356007</v>
      </c>
      <c r="J2418" s="4">
        <f t="shared" si="168"/>
        <v>50041612</v>
      </c>
      <c r="K2418" s="4">
        <f>VLOOKUP($C2418,rosie!$B$7:$D$380,2,FALSE)</f>
        <v>13.84</v>
      </c>
      <c r="L2418" s="4">
        <f>VLOOKUP(C2418,rosie!$B$7:$F$66,5,FALSE)</f>
        <v>2.86</v>
      </c>
      <c r="M2418" s="4">
        <f>VLOOKUP($C2418,rosie!$B$7:$D$380,3,FALSE)</f>
        <v>0</v>
      </c>
      <c r="N2418" s="4" t="str">
        <f>VLOOKUP($C2418,rosie!$B$7:$E$380,4,FALSE)</f>
        <v>f</v>
      </c>
      <c r="O2418" s="4">
        <f t="shared" si="171"/>
        <v>0.74409187137403132</v>
      </c>
      <c r="P2418" s="4">
        <f>VLOOKUP(A2418,RESULTS!$A:$M,13,FALSE)</f>
        <v>2</v>
      </c>
      <c r="Q2418" s="4">
        <v>2</v>
      </c>
      <c r="R2418" s="4" t="str">
        <f>IF(VLOOKUP(C2418,rosie!B:J,8,FALSE)=0,"x_x_x_x",VLOOKUP(C2418,rosie!B:J,8,FALSE))</f>
        <v>9_6_6_2023</v>
      </c>
    </row>
    <row r="2419" spans="1:18" x14ac:dyDescent="0.2">
      <c r="A2419" t="s">
        <v>259</v>
      </c>
      <c r="C2419">
        <f t="shared" si="169"/>
        <v>812</v>
      </c>
      <c r="D2419" t="str">
        <f t="shared" si="170"/>
        <v>812 (0)</v>
      </c>
      <c r="E2419">
        <v>22.655000000000001</v>
      </c>
      <c r="F2419">
        <f t="shared" si="172"/>
        <v>22.66</v>
      </c>
      <c r="G2419">
        <f>IFERROR(VLOOKUP(F2419,'rt.comb'!$A:$B,2,FALSE),F2419)</f>
        <v>22.66</v>
      </c>
      <c r="H2419" t="str">
        <f>IFERROR(VLOOKUP(G2419,compounds!$A:$D,4,FALSE),"")</f>
        <v/>
      </c>
      <c r="I2419">
        <v>49003140</v>
      </c>
      <c r="J2419" s="4">
        <f t="shared" si="168"/>
        <v>50041612</v>
      </c>
      <c r="K2419" s="4">
        <f>VLOOKUP($C2419,rosie!$B$7:$D$380,2,FALSE)</f>
        <v>13.84</v>
      </c>
      <c r="L2419" s="4">
        <f>VLOOKUP(C2419,rosie!$B$7:$F$66,5,FALSE)</f>
        <v>2.86</v>
      </c>
      <c r="M2419" s="4">
        <f>VLOOKUP($C2419,rosie!$B$7:$D$380,3,FALSE)</f>
        <v>0</v>
      </c>
      <c r="N2419" s="4" t="str">
        <f>VLOOKUP($C2419,rosie!$B$7:$E$380,4,FALSE)</f>
        <v>f</v>
      </c>
      <c r="O2419" s="4">
        <f t="shared" si="171"/>
        <v>1.0613235160245382</v>
      </c>
      <c r="P2419" s="4">
        <f>VLOOKUP(A2419,RESULTS!$A:$M,13,FALSE)</f>
        <v>2</v>
      </c>
      <c r="Q2419" s="4">
        <v>2</v>
      </c>
      <c r="R2419" s="4" t="str">
        <f>IF(VLOOKUP(C2419,rosie!B:J,8,FALSE)=0,"x_x_x_x",VLOOKUP(C2419,rosie!B:J,8,FALSE))</f>
        <v>9_6_6_2023</v>
      </c>
    </row>
    <row r="2420" spans="1:18" x14ac:dyDescent="0.2">
      <c r="A2420" t="s">
        <v>259</v>
      </c>
      <c r="C2420">
        <f t="shared" si="169"/>
        <v>812</v>
      </c>
      <c r="D2420" t="str">
        <f t="shared" si="170"/>
        <v>812 (0)</v>
      </c>
      <c r="E2420">
        <v>23.317</v>
      </c>
      <c r="F2420">
        <f t="shared" si="172"/>
        <v>23.32</v>
      </c>
      <c r="G2420">
        <f>IFERROR(VLOOKUP(F2420,'rt.comb'!$A:$B,2,FALSE),F2420)</f>
        <v>23.32</v>
      </c>
      <c r="H2420" t="str">
        <f>IFERROR(VLOOKUP(G2420,compounds!$A:$D,4,FALSE),"")</f>
        <v/>
      </c>
      <c r="I2420">
        <v>131263785</v>
      </c>
      <c r="J2420" s="4">
        <f t="shared" si="168"/>
        <v>50041612</v>
      </c>
      <c r="K2420" s="4">
        <f>VLOOKUP($C2420,rosie!$B$7:$D$380,2,FALSE)</f>
        <v>13.84</v>
      </c>
      <c r="L2420" s="4">
        <f>VLOOKUP(C2420,rosie!$B$7:$F$66,5,FALSE)</f>
        <v>2.86</v>
      </c>
      <c r="M2420" s="4">
        <f>VLOOKUP($C2420,rosie!$B$7:$D$380,3,FALSE)</f>
        <v>0</v>
      </c>
      <c r="N2420" s="4" t="str">
        <f>VLOOKUP($C2420,rosie!$B$7:$E$380,4,FALSE)</f>
        <v>f</v>
      </c>
      <c r="O2420" s="4">
        <f t="shared" si="171"/>
        <v>2.8429472442559605</v>
      </c>
      <c r="P2420" s="4">
        <f>VLOOKUP(A2420,RESULTS!$A:$M,13,FALSE)</f>
        <v>2</v>
      </c>
      <c r="Q2420" s="4">
        <v>2</v>
      </c>
      <c r="R2420" s="4" t="str">
        <f>IF(VLOOKUP(C2420,rosie!B:J,8,FALSE)=0,"x_x_x_x",VLOOKUP(C2420,rosie!B:J,8,FALSE))</f>
        <v>9_6_6_2023</v>
      </c>
    </row>
    <row r="2421" spans="1:18" x14ac:dyDescent="0.2">
      <c r="A2421" t="s">
        <v>259</v>
      </c>
      <c r="C2421">
        <f t="shared" si="169"/>
        <v>812</v>
      </c>
      <c r="D2421" t="str">
        <f t="shared" si="170"/>
        <v>812 (0)</v>
      </c>
      <c r="E2421">
        <v>23.408999999999999</v>
      </c>
      <c r="F2421">
        <f t="shared" si="172"/>
        <v>23.41</v>
      </c>
      <c r="G2421">
        <f>IFERROR(VLOOKUP(F2421,'rt.comb'!$A:$B,2,FALSE),F2421)</f>
        <v>23.41</v>
      </c>
      <c r="H2421" t="str">
        <f>IFERROR(VLOOKUP(G2421,compounds!$A:$D,4,FALSE),"")</f>
        <v/>
      </c>
      <c r="I2421">
        <v>19016758</v>
      </c>
      <c r="J2421" s="4">
        <f t="shared" si="168"/>
        <v>50041612</v>
      </c>
      <c r="K2421" s="4">
        <f>VLOOKUP($C2421,rosie!$B$7:$D$380,2,FALSE)</f>
        <v>13.84</v>
      </c>
      <c r="L2421" s="4">
        <f>VLOOKUP(C2421,rosie!$B$7:$F$66,5,FALSE)</f>
        <v>2.86</v>
      </c>
      <c r="M2421" s="4">
        <f>VLOOKUP($C2421,rosie!$B$7:$D$380,3,FALSE)</f>
        <v>0</v>
      </c>
      <c r="N2421" s="4" t="str">
        <f>VLOOKUP($C2421,rosie!$B$7:$E$380,4,FALSE)</f>
        <v>f</v>
      </c>
      <c r="O2421" s="4">
        <f t="shared" si="171"/>
        <v>0.41187018758283173</v>
      </c>
      <c r="P2421" s="4">
        <f>VLOOKUP(A2421,RESULTS!$A:$M,13,FALSE)</f>
        <v>2</v>
      </c>
      <c r="Q2421" s="4">
        <v>2</v>
      </c>
      <c r="R2421" s="4" t="str">
        <f>IF(VLOOKUP(C2421,rosie!B:J,8,FALSE)=0,"x_x_x_x",VLOOKUP(C2421,rosie!B:J,8,FALSE))</f>
        <v>9_6_6_2023</v>
      </c>
    </row>
    <row r="2422" spans="1:18" x14ac:dyDescent="0.2">
      <c r="A2422" t="s">
        <v>259</v>
      </c>
      <c r="C2422">
        <f t="shared" si="169"/>
        <v>812</v>
      </c>
      <c r="D2422" t="str">
        <f t="shared" si="170"/>
        <v>812 (0)</v>
      </c>
      <c r="E2422">
        <v>23.541</v>
      </c>
      <c r="F2422">
        <f t="shared" si="172"/>
        <v>23.54</v>
      </c>
      <c r="G2422">
        <f>IFERROR(VLOOKUP(F2422,'rt.comb'!$A:$B,2,FALSE),F2422)</f>
        <v>23.54</v>
      </c>
      <c r="H2422" t="str">
        <f>IFERROR(VLOOKUP(G2422,compounds!$A:$D,4,FALSE),"")</f>
        <v/>
      </c>
      <c r="I2422">
        <v>56445822</v>
      </c>
      <c r="J2422" s="4">
        <f t="shared" si="168"/>
        <v>50041612</v>
      </c>
      <c r="K2422" s="4">
        <f>VLOOKUP($C2422,rosie!$B$7:$D$380,2,FALSE)</f>
        <v>13.84</v>
      </c>
      <c r="L2422" s="4">
        <f>VLOOKUP(C2422,rosie!$B$7:$F$66,5,FALSE)</f>
        <v>2.86</v>
      </c>
      <c r="M2422" s="4">
        <f>VLOOKUP($C2422,rosie!$B$7:$D$380,3,FALSE)</f>
        <v>0</v>
      </c>
      <c r="N2422" s="4" t="str">
        <f>VLOOKUP($C2422,rosie!$B$7:$E$380,4,FALSE)</f>
        <v>f</v>
      </c>
      <c r="O2422" s="4">
        <f t="shared" si="171"/>
        <v>1.2225191746883002</v>
      </c>
      <c r="P2422" s="4">
        <f>VLOOKUP(A2422,RESULTS!$A:$M,13,FALSE)</f>
        <v>2</v>
      </c>
      <c r="Q2422" s="4">
        <v>2</v>
      </c>
      <c r="R2422" s="4" t="str">
        <f>IF(VLOOKUP(C2422,rosie!B:J,8,FALSE)=0,"x_x_x_x",VLOOKUP(C2422,rosie!B:J,8,FALSE))</f>
        <v>9_6_6_2023</v>
      </c>
    </row>
    <row r="2423" spans="1:18" x14ac:dyDescent="0.2">
      <c r="A2423" t="s">
        <v>259</v>
      </c>
      <c r="C2423">
        <f t="shared" si="169"/>
        <v>812</v>
      </c>
      <c r="D2423" t="str">
        <f t="shared" si="170"/>
        <v>812 (0)</v>
      </c>
      <c r="E2423">
        <v>24.61</v>
      </c>
      <c r="F2423">
        <f t="shared" si="172"/>
        <v>24.61</v>
      </c>
      <c r="G2423">
        <f>IFERROR(VLOOKUP(F2423,'rt.comb'!$A:$B,2,FALSE),F2423)</f>
        <v>24.6</v>
      </c>
      <c r="H2423" t="str">
        <f>IFERROR(VLOOKUP(G2423,compounds!$A:$D,4,FALSE),"")</f>
        <v>tridecanal</v>
      </c>
      <c r="I2423">
        <v>695408440</v>
      </c>
      <c r="J2423" s="4">
        <f t="shared" si="168"/>
        <v>50041612</v>
      </c>
      <c r="K2423" s="4">
        <f>VLOOKUP($C2423,rosie!$B$7:$D$380,2,FALSE)</f>
        <v>13.84</v>
      </c>
      <c r="L2423" s="4">
        <f>VLOOKUP(C2423,rosie!$B$7:$F$66,5,FALSE)</f>
        <v>2.86</v>
      </c>
      <c r="M2423" s="4">
        <f>VLOOKUP($C2423,rosie!$B$7:$D$380,3,FALSE)</f>
        <v>0</v>
      </c>
      <c r="N2423" s="4" t="str">
        <f>VLOOKUP($C2423,rosie!$B$7:$E$380,4,FALSE)</f>
        <v>f</v>
      </c>
      <c r="O2423" s="4">
        <f t="shared" si="171"/>
        <v>15.061347713920764</v>
      </c>
      <c r="P2423" s="4">
        <f>VLOOKUP(A2423,RESULTS!$A:$M,13,FALSE)</f>
        <v>2</v>
      </c>
      <c r="Q2423" s="4">
        <v>2</v>
      </c>
      <c r="R2423" s="4" t="str">
        <f>IF(VLOOKUP(C2423,rosie!B:J,8,FALSE)=0,"x_x_x_x",VLOOKUP(C2423,rosie!B:J,8,FALSE))</f>
        <v>9_6_6_2023</v>
      </c>
    </row>
    <row r="2424" spans="1:18" x14ac:dyDescent="0.2">
      <c r="A2424" t="s">
        <v>259</v>
      </c>
      <c r="C2424">
        <f t="shared" si="169"/>
        <v>812</v>
      </c>
      <c r="D2424" t="str">
        <f t="shared" si="170"/>
        <v>812 (0)</v>
      </c>
      <c r="E2424">
        <v>24.681999999999999</v>
      </c>
      <c r="F2424">
        <f t="shared" si="172"/>
        <v>24.68</v>
      </c>
      <c r="G2424">
        <f>IFERROR(VLOOKUP(F2424,'rt.comb'!$A:$B,2,FALSE),F2424)</f>
        <v>24.68</v>
      </c>
      <c r="H2424" t="str">
        <f>IFERROR(VLOOKUP(G2424,compounds!$A:$D,4,FALSE),"")</f>
        <v/>
      </c>
      <c r="I2424">
        <v>16530439</v>
      </c>
      <c r="J2424" s="4">
        <f t="shared" si="168"/>
        <v>50041612</v>
      </c>
      <c r="K2424" s="4">
        <f>VLOOKUP($C2424,rosie!$B$7:$D$380,2,FALSE)</f>
        <v>13.84</v>
      </c>
      <c r="L2424" s="4">
        <f>VLOOKUP(C2424,rosie!$B$7:$F$66,5,FALSE)</f>
        <v>2.86</v>
      </c>
      <c r="M2424" s="4">
        <f>VLOOKUP($C2424,rosie!$B$7:$D$380,3,FALSE)</f>
        <v>0</v>
      </c>
      <c r="N2424" s="4" t="str">
        <f>VLOOKUP($C2424,rosie!$B$7:$E$380,4,FALSE)</f>
        <v>f</v>
      </c>
      <c r="O2424" s="4">
        <f t="shared" si="171"/>
        <v>0.35802080521593416</v>
      </c>
      <c r="P2424" s="4">
        <f>VLOOKUP(A2424,RESULTS!$A:$M,13,FALSE)</f>
        <v>2</v>
      </c>
      <c r="Q2424" s="4">
        <v>2</v>
      </c>
      <c r="R2424" s="4" t="str">
        <f>IF(VLOOKUP(C2424,rosie!B:J,8,FALSE)=0,"x_x_x_x",VLOOKUP(C2424,rosie!B:J,8,FALSE))</f>
        <v>9_6_6_2023</v>
      </c>
    </row>
    <row r="2425" spans="1:18" x14ac:dyDescent="0.2">
      <c r="A2425" t="s">
        <v>259</v>
      </c>
      <c r="C2425">
        <f t="shared" si="169"/>
        <v>812</v>
      </c>
      <c r="D2425" t="str">
        <f t="shared" si="170"/>
        <v>812 (0)</v>
      </c>
      <c r="E2425">
        <v>24.972000000000001</v>
      </c>
      <c r="F2425">
        <f t="shared" si="172"/>
        <v>24.97</v>
      </c>
      <c r="G2425">
        <f>IFERROR(VLOOKUP(F2425,'rt.comb'!$A:$B,2,FALSE),F2425)</f>
        <v>24.97</v>
      </c>
      <c r="H2425" t="str">
        <f>IFERROR(VLOOKUP(G2425,compounds!$A:$D,4,FALSE),"")</f>
        <v/>
      </c>
      <c r="I2425">
        <v>94064283</v>
      </c>
      <c r="J2425" s="4">
        <f t="shared" si="168"/>
        <v>50041612</v>
      </c>
      <c r="K2425" s="4">
        <f>VLOOKUP($C2425,rosie!$B$7:$D$380,2,FALSE)</f>
        <v>13.84</v>
      </c>
      <c r="L2425" s="4">
        <f>VLOOKUP(C2425,rosie!$B$7:$F$66,5,FALSE)</f>
        <v>2.86</v>
      </c>
      <c r="M2425" s="4">
        <f>VLOOKUP($C2425,rosie!$B$7:$D$380,3,FALSE)</f>
        <v>0</v>
      </c>
      <c r="N2425" s="4" t="str">
        <f>VLOOKUP($C2425,rosie!$B$7:$E$380,4,FALSE)</f>
        <v>f</v>
      </c>
      <c r="O2425" s="4">
        <f t="shared" si="171"/>
        <v>2.0372701742355122</v>
      </c>
      <c r="P2425" s="4">
        <f>VLOOKUP(A2425,RESULTS!$A:$M,13,FALSE)</f>
        <v>2</v>
      </c>
      <c r="Q2425" s="4">
        <v>2</v>
      </c>
      <c r="R2425" s="4" t="str">
        <f>IF(VLOOKUP(C2425,rosie!B:J,8,FALSE)=0,"x_x_x_x",VLOOKUP(C2425,rosie!B:J,8,FALSE))</f>
        <v>9_6_6_2023</v>
      </c>
    </row>
    <row r="2426" spans="1:18" x14ac:dyDescent="0.2">
      <c r="A2426" t="s">
        <v>259</v>
      </c>
      <c r="C2426">
        <f t="shared" si="169"/>
        <v>812</v>
      </c>
      <c r="D2426" t="str">
        <f t="shared" si="170"/>
        <v>812 (0)</v>
      </c>
      <c r="E2426">
        <v>25.411999999999999</v>
      </c>
      <c r="F2426">
        <f t="shared" si="172"/>
        <v>25.41</v>
      </c>
      <c r="G2426">
        <f>IFERROR(VLOOKUP(F2426,'rt.comb'!$A:$B,2,FALSE),F2426)</f>
        <v>25.41</v>
      </c>
      <c r="H2426" t="str">
        <f>IFERROR(VLOOKUP(G2426,compounds!$A:$D,4,FALSE),"")</f>
        <v/>
      </c>
      <c r="I2426">
        <v>24117480</v>
      </c>
      <c r="J2426" s="4">
        <f t="shared" si="168"/>
        <v>50041612</v>
      </c>
      <c r="K2426" s="4">
        <f>VLOOKUP($C2426,rosie!$B$7:$D$380,2,FALSE)</f>
        <v>13.84</v>
      </c>
      <c r="L2426" s="4">
        <f>VLOOKUP(C2426,rosie!$B$7:$F$66,5,FALSE)</f>
        <v>2.86</v>
      </c>
      <c r="M2426" s="4">
        <f>VLOOKUP($C2426,rosie!$B$7:$D$380,3,FALSE)</f>
        <v>0</v>
      </c>
      <c r="N2426" s="4" t="str">
        <f>VLOOKUP($C2426,rosie!$B$7:$E$380,4,FALSE)</f>
        <v>f</v>
      </c>
      <c r="O2426" s="4">
        <f t="shared" si="171"/>
        <v>0.52234303090070311</v>
      </c>
      <c r="P2426" s="4">
        <f>VLOOKUP(A2426,RESULTS!$A:$M,13,FALSE)</f>
        <v>2</v>
      </c>
      <c r="Q2426" s="4">
        <v>2</v>
      </c>
      <c r="R2426" s="4" t="str">
        <f>IF(VLOOKUP(C2426,rosie!B:J,8,FALSE)=0,"x_x_x_x",VLOOKUP(C2426,rosie!B:J,8,FALSE))</f>
        <v>9_6_6_2023</v>
      </c>
    </row>
    <row r="2427" spans="1:18" x14ac:dyDescent="0.2">
      <c r="A2427" t="s">
        <v>260</v>
      </c>
      <c r="C2427">
        <f t="shared" si="169"/>
        <v>922</v>
      </c>
      <c r="D2427" t="str">
        <f t="shared" si="170"/>
        <v>922 (0)</v>
      </c>
      <c r="E2427">
        <v>4.3659999999999997</v>
      </c>
      <c r="F2427">
        <f t="shared" si="172"/>
        <v>4.37</v>
      </c>
      <c r="G2427">
        <f>IFERROR(VLOOKUP(F2427,'rt.comb'!$A:$B,2,FALSE),F2427)</f>
        <v>4.37</v>
      </c>
      <c r="H2427" t="str">
        <f>IFERROR(VLOOKUP(G2427,compounds!$A:$D,4,FALSE),"")</f>
        <v/>
      </c>
      <c r="I2427">
        <v>23185077</v>
      </c>
      <c r="J2427" s="4">
        <f t="shared" si="168"/>
        <v>72469286</v>
      </c>
      <c r="K2427" s="4">
        <f>VLOOKUP($C2427,rosie!$B$7:$D$380,2,FALSE)</f>
        <v>23.48</v>
      </c>
      <c r="L2427" s="4">
        <f>VLOOKUP(C2427,rosie!$B$7:$F$66,5,FALSE)</f>
        <v>4.74</v>
      </c>
      <c r="M2427" s="4">
        <f>VLOOKUP($C2427,rosie!$B$7:$D$380,3,FALSE)</f>
        <v>0</v>
      </c>
      <c r="N2427" s="4" t="str">
        <f>VLOOKUP($C2427,rosie!$B$7:$E$380,4,FALSE)</f>
        <v>f</v>
      </c>
      <c r="O2427" s="4">
        <f t="shared" si="171"/>
        <v>0.20438439159521657</v>
      </c>
      <c r="P2427" s="4">
        <f>VLOOKUP(A2427,RESULTS!$A:$M,13,FALSE)</f>
        <v>2</v>
      </c>
      <c r="Q2427" s="4">
        <v>2</v>
      </c>
      <c r="R2427" s="4" t="str">
        <f>IF(VLOOKUP(C2427,rosie!B:J,8,FALSE)=0,"x_x_x_x",VLOOKUP(C2427,rosie!B:J,8,FALSE))</f>
        <v>6_6_6_2023</v>
      </c>
    </row>
    <row r="2428" spans="1:18" x14ac:dyDescent="0.2">
      <c r="A2428" t="s">
        <v>260</v>
      </c>
      <c r="C2428">
        <f t="shared" si="169"/>
        <v>922</v>
      </c>
      <c r="D2428" t="str">
        <f t="shared" si="170"/>
        <v>922 (0)</v>
      </c>
      <c r="E2428">
        <v>4.8689999999999998</v>
      </c>
      <c r="F2428">
        <f t="shared" si="172"/>
        <v>4.87</v>
      </c>
      <c r="G2428">
        <f>IFERROR(VLOOKUP(F2428,'rt.comb'!$A:$B,2,FALSE),F2428)</f>
        <v>4.87</v>
      </c>
      <c r="H2428" t="str">
        <f>IFERROR(VLOOKUP(G2428,compounds!$A:$D,4,FALSE),"")</f>
        <v/>
      </c>
      <c r="I2428">
        <v>14646730</v>
      </c>
      <c r="J2428" s="4">
        <f t="shared" si="168"/>
        <v>72469286</v>
      </c>
      <c r="K2428" s="4">
        <f>VLOOKUP($C2428,rosie!$B$7:$D$380,2,FALSE)</f>
        <v>23.48</v>
      </c>
      <c r="L2428" s="4">
        <f>VLOOKUP(C2428,rosie!$B$7:$F$66,5,FALSE)</f>
        <v>4.74</v>
      </c>
      <c r="M2428" s="4">
        <f>VLOOKUP($C2428,rosie!$B$7:$D$380,3,FALSE)</f>
        <v>0</v>
      </c>
      <c r="N2428" s="4" t="str">
        <f>VLOOKUP($C2428,rosie!$B$7:$E$380,4,FALSE)</f>
        <v>f</v>
      </c>
      <c r="O2428" s="4">
        <f t="shared" si="171"/>
        <v>0.12911593952909478</v>
      </c>
      <c r="P2428" s="4">
        <f>VLOOKUP(A2428,RESULTS!$A:$M,13,FALSE)</f>
        <v>2</v>
      </c>
      <c r="Q2428" s="4">
        <v>2</v>
      </c>
      <c r="R2428" s="4" t="str">
        <f>IF(VLOOKUP(C2428,rosie!B:J,8,FALSE)=0,"x_x_x_x",VLOOKUP(C2428,rosie!B:J,8,FALSE))</f>
        <v>6_6_6_2023</v>
      </c>
    </row>
    <row r="2429" spans="1:18" x14ac:dyDescent="0.2">
      <c r="A2429" t="s">
        <v>260</v>
      </c>
      <c r="C2429">
        <f t="shared" si="169"/>
        <v>922</v>
      </c>
      <c r="D2429" t="str">
        <f t="shared" si="170"/>
        <v>922 (0)</v>
      </c>
      <c r="E2429">
        <v>5.4210000000000003</v>
      </c>
      <c r="F2429">
        <f t="shared" si="172"/>
        <v>5.42</v>
      </c>
      <c r="G2429">
        <f>IFERROR(VLOOKUP(F2429,'rt.comb'!$A:$B,2,FALSE),F2429)</f>
        <v>5.43</v>
      </c>
      <c r="H2429" t="str">
        <f>IFERROR(VLOOKUP(G2429,compounds!$A:$D,4,FALSE),"")</f>
        <v>hydroxymethylpentanone</v>
      </c>
      <c r="I2429">
        <v>249345490</v>
      </c>
      <c r="J2429" s="4">
        <f t="shared" si="168"/>
        <v>72469286</v>
      </c>
      <c r="K2429" s="4">
        <f>VLOOKUP($C2429,rosie!$B$7:$D$380,2,FALSE)</f>
        <v>23.48</v>
      </c>
      <c r="L2429" s="4">
        <f>VLOOKUP(C2429,rosie!$B$7:$F$66,5,FALSE)</f>
        <v>4.74</v>
      </c>
      <c r="M2429" s="4">
        <f>VLOOKUP($C2429,rosie!$B$7:$D$380,3,FALSE)</f>
        <v>0</v>
      </c>
      <c r="N2429" s="4" t="str">
        <f>VLOOKUP($C2429,rosie!$B$7:$E$380,4,FALSE)</f>
        <v>f</v>
      </c>
      <c r="O2429" s="4">
        <f t="shared" si="171"/>
        <v>2.1980658623933467</v>
      </c>
      <c r="P2429" s="4">
        <f>VLOOKUP(A2429,RESULTS!$A:$M,13,FALSE)</f>
        <v>2</v>
      </c>
      <c r="Q2429" s="4">
        <v>2</v>
      </c>
      <c r="R2429" s="4" t="str">
        <f>IF(VLOOKUP(C2429,rosie!B:J,8,FALSE)=0,"x_x_x_x",VLOOKUP(C2429,rosie!B:J,8,FALSE))</f>
        <v>6_6_6_2023</v>
      </c>
    </row>
    <row r="2430" spans="1:18" x14ac:dyDescent="0.2">
      <c r="A2430" t="s">
        <v>260</v>
      </c>
      <c r="C2430">
        <f t="shared" si="169"/>
        <v>922</v>
      </c>
      <c r="D2430" t="str">
        <f t="shared" si="170"/>
        <v>922 (0)</v>
      </c>
      <c r="E2430">
        <v>5.76</v>
      </c>
      <c r="F2430">
        <f t="shared" si="172"/>
        <v>5.76</v>
      </c>
      <c r="G2430">
        <f>IFERROR(VLOOKUP(F2430,'rt.comb'!$A:$B,2,FALSE),F2430)</f>
        <v>5.76</v>
      </c>
      <c r="H2430" t="str">
        <f>IFERROR(VLOOKUP(G2430,compounds!$A:$D,4,FALSE),"")</f>
        <v>zhexenol</v>
      </c>
      <c r="I2430">
        <v>575977611</v>
      </c>
      <c r="J2430" s="4">
        <f t="shared" si="168"/>
        <v>72469286</v>
      </c>
      <c r="K2430" s="4">
        <f>VLOOKUP($C2430,rosie!$B$7:$D$380,2,FALSE)</f>
        <v>23.48</v>
      </c>
      <c r="L2430" s="4">
        <f>VLOOKUP(C2430,rosie!$B$7:$F$66,5,FALSE)</f>
        <v>4.74</v>
      </c>
      <c r="M2430" s="4">
        <f>VLOOKUP($C2430,rosie!$B$7:$D$380,3,FALSE)</f>
        <v>0</v>
      </c>
      <c r="N2430" s="4" t="str">
        <f>VLOOKUP($C2430,rosie!$B$7:$E$380,4,FALSE)</f>
        <v>f</v>
      </c>
      <c r="O2430" s="4">
        <f t="shared" si="171"/>
        <v>5.0774398375602248</v>
      </c>
      <c r="P2430" s="4">
        <f>VLOOKUP(A2430,RESULTS!$A:$M,13,FALSE)</f>
        <v>2</v>
      </c>
      <c r="Q2430" s="4">
        <v>2</v>
      </c>
      <c r="R2430" s="4" t="str">
        <f>IF(VLOOKUP(C2430,rosie!B:J,8,FALSE)=0,"x_x_x_x",VLOOKUP(C2430,rosie!B:J,8,FALSE))</f>
        <v>6_6_6_2023</v>
      </c>
    </row>
    <row r="2431" spans="1:18" x14ac:dyDescent="0.2">
      <c r="A2431" t="s">
        <v>260</v>
      </c>
      <c r="C2431">
        <f t="shared" si="169"/>
        <v>922</v>
      </c>
      <c r="D2431" t="str">
        <f t="shared" si="170"/>
        <v>922 (0)</v>
      </c>
      <c r="E2431">
        <v>6.1150000000000002</v>
      </c>
      <c r="F2431">
        <f t="shared" si="172"/>
        <v>6.12</v>
      </c>
      <c r="G2431">
        <f>IFERROR(VLOOKUP(F2431,'rt.comb'!$A:$B,2,FALSE),F2431)</f>
        <v>6.11</v>
      </c>
      <c r="H2431" t="str">
        <f>IFERROR(VLOOKUP(G2431,compounds!$A:$D,4,FALSE),"")</f>
        <v/>
      </c>
      <c r="I2431">
        <v>47303201</v>
      </c>
      <c r="J2431" s="4">
        <f t="shared" si="168"/>
        <v>72469286</v>
      </c>
      <c r="K2431" s="4">
        <f>VLOOKUP($C2431,rosie!$B$7:$D$380,2,FALSE)</f>
        <v>23.48</v>
      </c>
      <c r="L2431" s="4">
        <f>VLOOKUP(C2431,rosie!$B$7:$F$66,5,FALSE)</f>
        <v>4.74</v>
      </c>
      <c r="M2431" s="4">
        <f>VLOOKUP($C2431,rosie!$B$7:$D$380,3,FALSE)</f>
        <v>0</v>
      </c>
      <c r="N2431" s="4" t="str">
        <f>VLOOKUP($C2431,rosie!$B$7:$E$380,4,FALSE)</f>
        <v>f</v>
      </c>
      <c r="O2431" s="4">
        <f t="shared" si="171"/>
        <v>0.41699391194134222</v>
      </c>
      <c r="P2431" s="4">
        <f>VLOOKUP(A2431,RESULTS!$A:$M,13,FALSE)</f>
        <v>2</v>
      </c>
      <c r="Q2431" s="4">
        <v>2</v>
      </c>
      <c r="R2431" s="4" t="str">
        <f>IF(VLOOKUP(C2431,rosie!B:J,8,FALSE)=0,"x_x_x_x",VLOOKUP(C2431,rosie!B:J,8,FALSE))</f>
        <v>6_6_6_2023</v>
      </c>
    </row>
    <row r="2432" spans="1:18" x14ac:dyDescent="0.2">
      <c r="A2432" t="s">
        <v>260</v>
      </c>
      <c r="C2432">
        <f t="shared" si="169"/>
        <v>922</v>
      </c>
      <c r="D2432" t="str">
        <f t="shared" si="170"/>
        <v>922 (0)</v>
      </c>
      <c r="E2432">
        <v>7.5090000000000003</v>
      </c>
      <c r="F2432">
        <f t="shared" si="172"/>
        <v>7.51</v>
      </c>
      <c r="G2432">
        <f>IFERROR(VLOOKUP(F2432,'rt.comb'!$A:$B,2,FALSE),F2432)</f>
        <v>7.51</v>
      </c>
      <c r="H2432" t="str">
        <f>IFERROR(VLOOKUP(G2432,compounds!$A:$D,4,FALSE),"")</f>
        <v>cyclopentane</v>
      </c>
      <c r="I2432">
        <v>25057959</v>
      </c>
      <c r="J2432" s="4">
        <f t="shared" si="168"/>
        <v>72469286</v>
      </c>
      <c r="K2432" s="4">
        <f>VLOOKUP($C2432,rosie!$B$7:$D$380,2,FALSE)</f>
        <v>23.48</v>
      </c>
      <c r="L2432" s="4">
        <f>VLOOKUP(C2432,rosie!$B$7:$F$66,5,FALSE)</f>
        <v>4.74</v>
      </c>
      <c r="M2432" s="4">
        <f>VLOOKUP($C2432,rosie!$B$7:$D$380,3,FALSE)</f>
        <v>0</v>
      </c>
      <c r="N2432" s="4" t="str">
        <f>VLOOKUP($C2432,rosie!$B$7:$E$380,4,FALSE)</f>
        <v>f</v>
      </c>
      <c r="O2432" s="4">
        <f t="shared" si="171"/>
        <v>0.22089448764103223</v>
      </c>
      <c r="P2432" s="4">
        <f>VLOOKUP(A2432,RESULTS!$A:$M,13,FALSE)</f>
        <v>2</v>
      </c>
      <c r="Q2432" s="4">
        <v>2</v>
      </c>
      <c r="R2432" s="4" t="str">
        <f>IF(VLOOKUP(C2432,rosie!B:J,8,FALSE)=0,"x_x_x_x",VLOOKUP(C2432,rosie!B:J,8,FALSE))</f>
        <v>6_6_6_2023</v>
      </c>
    </row>
    <row r="2433" spans="1:18" x14ac:dyDescent="0.2">
      <c r="A2433" t="s">
        <v>260</v>
      </c>
      <c r="C2433">
        <f t="shared" si="169"/>
        <v>922</v>
      </c>
      <c r="D2433" t="str">
        <f t="shared" si="170"/>
        <v>922 (0)</v>
      </c>
      <c r="E2433">
        <v>7.8159999999999998</v>
      </c>
      <c r="F2433">
        <f t="shared" si="172"/>
        <v>7.82</v>
      </c>
      <c r="G2433">
        <f>IFERROR(VLOOKUP(F2433,'rt.comb'!$A:$B,2,FALSE),F2433)</f>
        <v>7.82</v>
      </c>
      <c r="H2433" t="str">
        <f>IFERROR(VLOOKUP(G2433,compounds!$A:$D,4,FALSE),"")</f>
        <v/>
      </c>
      <c r="I2433">
        <v>898423982</v>
      </c>
      <c r="J2433" s="4">
        <f t="shared" si="168"/>
        <v>72469286</v>
      </c>
      <c r="K2433" s="4">
        <f>VLOOKUP($C2433,rosie!$B$7:$D$380,2,FALSE)</f>
        <v>23.48</v>
      </c>
      <c r="L2433" s="4">
        <f>VLOOKUP(C2433,rosie!$B$7:$F$66,5,FALSE)</f>
        <v>4.74</v>
      </c>
      <c r="M2433" s="4">
        <f>VLOOKUP($C2433,rosie!$B$7:$D$380,3,FALSE)</f>
        <v>0</v>
      </c>
      <c r="N2433" s="4" t="str">
        <f>VLOOKUP($C2433,rosie!$B$7:$E$380,4,FALSE)</f>
        <v>f</v>
      </c>
      <c r="O2433" s="4">
        <f t="shared" si="171"/>
        <v>7.9199149934081206</v>
      </c>
      <c r="P2433" s="4">
        <f>VLOOKUP(A2433,RESULTS!$A:$M,13,FALSE)</f>
        <v>2</v>
      </c>
      <c r="Q2433" s="4">
        <v>2</v>
      </c>
      <c r="R2433" s="4" t="str">
        <f>IF(VLOOKUP(C2433,rosie!B:J,8,FALSE)=0,"x_x_x_x",VLOOKUP(C2433,rosie!B:J,8,FALSE))</f>
        <v>6_6_6_2023</v>
      </c>
    </row>
    <row r="2434" spans="1:18" x14ac:dyDescent="0.2">
      <c r="A2434" t="s">
        <v>260</v>
      </c>
      <c r="C2434">
        <f t="shared" si="169"/>
        <v>922</v>
      </c>
      <c r="D2434" t="str">
        <f t="shared" si="170"/>
        <v>922 (0)</v>
      </c>
      <c r="E2434">
        <v>8.0050000000000008</v>
      </c>
      <c r="F2434">
        <f t="shared" si="172"/>
        <v>8.01</v>
      </c>
      <c r="G2434">
        <f>IFERROR(VLOOKUP(F2434,'rt.comb'!$A:$B,2,FALSE),F2434)</f>
        <v>8.01</v>
      </c>
      <c r="H2434" t="str">
        <f>IFERROR(VLOOKUP(G2434,compounds!$A:$D,4,FALSE),"")</f>
        <v>apinene</v>
      </c>
      <c r="I2434">
        <v>499328672</v>
      </c>
      <c r="J2434" s="4">
        <f t="shared" ref="J2434:J2497" si="173">SUMIFS($I:$I,$A:$A,A2434,G:G,19.5)</f>
        <v>72469286</v>
      </c>
      <c r="K2434" s="4">
        <f>VLOOKUP($C2434,rosie!$B$7:$D$380,2,FALSE)</f>
        <v>23.48</v>
      </c>
      <c r="L2434" s="4">
        <f>VLOOKUP(C2434,rosie!$B$7:$F$66,5,FALSE)</f>
        <v>4.74</v>
      </c>
      <c r="M2434" s="4">
        <f>VLOOKUP($C2434,rosie!$B$7:$D$380,3,FALSE)</f>
        <v>0</v>
      </c>
      <c r="N2434" s="4" t="str">
        <f>VLOOKUP($C2434,rosie!$B$7:$E$380,4,FALSE)</f>
        <v>f</v>
      </c>
      <c r="O2434" s="4">
        <f t="shared" si="171"/>
        <v>4.4017531980923525</v>
      </c>
      <c r="P2434" s="4">
        <f>VLOOKUP(A2434,RESULTS!$A:$M,13,FALSE)</f>
        <v>2</v>
      </c>
      <c r="Q2434" s="4">
        <v>2</v>
      </c>
      <c r="R2434" s="4" t="str">
        <f>IF(VLOOKUP(C2434,rosie!B:J,8,FALSE)=0,"x_x_x_x",VLOOKUP(C2434,rosie!B:J,8,FALSE))</f>
        <v>6_6_6_2023</v>
      </c>
    </row>
    <row r="2435" spans="1:18" x14ac:dyDescent="0.2">
      <c r="A2435" t="s">
        <v>260</v>
      </c>
      <c r="C2435">
        <f t="shared" ref="C2435:C2498" si="174">VALUE(IF(B2435="",LEFT(A2435,FIND("-",A2435)-1),B2435))</f>
        <v>922</v>
      </c>
      <c r="D2435" t="str">
        <f t="shared" ref="D2435:D2498" si="175">C2435&amp;" ("&amp;M2435&amp;")"</f>
        <v>922 (0)</v>
      </c>
      <c r="E2435">
        <v>8.4649999999999999</v>
      </c>
      <c r="F2435">
        <f t="shared" si="172"/>
        <v>8.4700000000000006</v>
      </c>
      <c r="G2435">
        <f>IFERROR(VLOOKUP(F2435,'rt.comb'!$A:$B,2,FALSE),F2435)</f>
        <v>8.4700000000000006</v>
      </c>
      <c r="H2435" t="str">
        <f>IFERROR(VLOOKUP(G2435,compounds!$A:$D,4,FALSE),"")</f>
        <v/>
      </c>
      <c r="I2435">
        <v>53298798</v>
      </c>
      <c r="J2435" s="4">
        <f t="shared" si="173"/>
        <v>72469286</v>
      </c>
      <c r="K2435" s="4">
        <f>VLOOKUP($C2435,rosie!$B$7:$D$380,2,FALSE)</f>
        <v>23.48</v>
      </c>
      <c r="L2435" s="4">
        <f>VLOOKUP(C2435,rosie!$B$7:$F$66,5,FALSE)</f>
        <v>4.74</v>
      </c>
      <c r="M2435" s="4">
        <f>VLOOKUP($C2435,rosie!$B$7:$D$380,3,FALSE)</f>
        <v>0</v>
      </c>
      <c r="N2435" s="4" t="str">
        <f>VLOOKUP($C2435,rosie!$B$7:$E$380,4,FALSE)</f>
        <v>f</v>
      </c>
      <c r="O2435" s="4">
        <f t="shared" ref="O2435:O2498" si="176">IFERROR((30/J2435*I2435)/K2435/Q2435,0)</f>
        <v>0.46984715219994072</v>
      </c>
      <c r="P2435" s="4">
        <f>VLOOKUP(A2435,RESULTS!$A:$M,13,FALSE)</f>
        <v>2</v>
      </c>
      <c r="Q2435" s="4">
        <v>2</v>
      </c>
      <c r="R2435" s="4" t="str">
        <f>IF(VLOOKUP(C2435,rosie!B:J,8,FALSE)=0,"x_x_x_x",VLOOKUP(C2435,rosie!B:J,8,FALSE))</f>
        <v>6_6_6_2023</v>
      </c>
    </row>
    <row r="2436" spans="1:18" x14ac:dyDescent="0.2">
      <c r="A2436" t="s">
        <v>260</v>
      </c>
      <c r="C2436">
        <f t="shared" si="174"/>
        <v>922</v>
      </c>
      <c r="D2436" t="str">
        <f t="shared" si="175"/>
        <v>922 (0)</v>
      </c>
      <c r="E2436">
        <v>8.9060000000000006</v>
      </c>
      <c r="F2436">
        <f t="shared" si="172"/>
        <v>8.91</v>
      </c>
      <c r="G2436">
        <f>IFERROR(VLOOKUP(F2436,'rt.comb'!$A:$B,2,FALSE),F2436)</f>
        <v>8.92</v>
      </c>
      <c r="H2436" t="str">
        <f>IFERROR(VLOOKUP(G2436,compounds!$A:$D,4,FALSE),"")</f>
        <v/>
      </c>
      <c r="I2436">
        <v>111993516</v>
      </c>
      <c r="J2436" s="4">
        <f t="shared" si="173"/>
        <v>72469286</v>
      </c>
      <c r="K2436" s="4">
        <f>VLOOKUP($C2436,rosie!$B$7:$D$380,2,FALSE)</f>
        <v>23.48</v>
      </c>
      <c r="L2436" s="4">
        <f>VLOOKUP(C2436,rosie!$B$7:$F$66,5,FALSE)</f>
        <v>4.74</v>
      </c>
      <c r="M2436" s="4">
        <f>VLOOKUP($C2436,rosie!$B$7:$D$380,3,FALSE)</f>
        <v>0</v>
      </c>
      <c r="N2436" s="4" t="str">
        <f>VLOOKUP($C2436,rosie!$B$7:$E$380,4,FALSE)</f>
        <v>f</v>
      </c>
      <c r="O2436" s="4">
        <f t="shared" si="176"/>
        <v>0.98726118659296014</v>
      </c>
      <c r="P2436" s="4">
        <f>VLOOKUP(A2436,RESULTS!$A:$M,13,FALSE)</f>
        <v>2</v>
      </c>
      <c r="Q2436" s="4">
        <v>2</v>
      </c>
      <c r="R2436" s="4" t="str">
        <f>IF(VLOOKUP(C2436,rosie!B:J,8,FALSE)=0,"x_x_x_x",VLOOKUP(C2436,rosie!B:J,8,FALSE))</f>
        <v>6_6_6_2023</v>
      </c>
    </row>
    <row r="2437" spans="1:18" x14ac:dyDescent="0.2">
      <c r="A2437" t="s">
        <v>260</v>
      </c>
      <c r="C2437">
        <f t="shared" si="174"/>
        <v>922</v>
      </c>
      <c r="D2437" t="str">
        <f t="shared" si="175"/>
        <v>922 (0)</v>
      </c>
      <c r="E2437">
        <v>9.0540000000000003</v>
      </c>
      <c r="F2437">
        <f t="shared" si="172"/>
        <v>9.0500000000000007</v>
      </c>
      <c r="G2437">
        <f>IFERROR(VLOOKUP(F2437,'rt.comb'!$A:$B,2,FALSE),F2437)</f>
        <v>9.0500000000000007</v>
      </c>
      <c r="H2437" t="str">
        <f>IFERROR(VLOOKUP(G2437,compounds!$A:$D,4,FALSE),"")</f>
        <v/>
      </c>
      <c r="I2437">
        <v>77216288</v>
      </c>
      <c r="J2437" s="4">
        <f t="shared" si="173"/>
        <v>72469286</v>
      </c>
      <c r="K2437" s="4">
        <f>VLOOKUP($C2437,rosie!$B$7:$D$380,2,FALSE)</f>
        <v>23.48</v>
      </c>
      <c r="L2437" s="4">
        <f>VLOOKUP(C2437,rosie!$B$7:$F$66,5,FALSE)</f>
        <v>4.74</v>
      </c>
      <c r="M2437" s="4">
        <f>VLOOKUP($C2437,rosie!$B$7:$D$380,3,FALSE)</f>
        <v>0</v>
      </c>
      <c r="N2437" s="4" t="str">
        <f>VLOOKUP($C2437,rosie!$B$7:$E$380,4,FALSE)</f>
        <v>f</v>
      </c>
      <c r="O2437" s="4">
        <f t="shared" si="176"/>
        <v>0.68068801514530319</v>
      </c>
      <c r="P2437" s="4">
        <f>VLOOKUP(A2437,RESULTS!$A:$M,13,FALSE)</f>
        <v>2</v>
      </c>
      <c r="Q2437" s="4">
        <v>2</v>
      </c>
      <c r="R2437" s="4" t="str">
        <f>IF(VLOOKUP(C2437,rosie!B:J,8,FALSE)=0,"x_x_x_x",VLOOKUP(C2437,rosie!B:J,8,FALSE))</f>
        <v>6_6_6_2023</v>
      </c>
    </row>
    <row r="2438" spans="1:18" x14ac:dyDescent="0.2">
      <c r="A2438" t="s">
        <v>260</v>
      </c>
      <c r="C2438">
        <f t="shared" si="174"/>
        <v>922</v>
      </c>
      <c r="D2438" t="str">
        <f t="shared" si="175"/>
        <v>922 (0)</v>
      </c>
      <c r="E2438">
        <v>9.3089999999999993</v>
      </c>
      <c r="F2438">
        <f t="shared" si="172"/>
        <v>9.31</v>
      </c>
      <c r="G2438">
        <f>IFERROR(VLOOKUP(F2438,'rt.comb'!$A:$B,2,FALSE),F2438)</f>
        <v>9.31</v>
      </c>
      <c r="H2438" t="str">
        <f>IFERROR(VLOOKUP(G2438,compounds!$A:$D,4,FALSE),"")</f>
        <v/>
      </c>
      <c r="I2438">
        <v>1500164044</v>
      </c>
      <c r="J2438" s="4">
        <f t="shared" si="173"/>
        <v>72469286</v>
      </c>
      <c r="K2438" s="4">
        <f>VLOOKUP($C2438,rosie!$B$7:$D$380,2,FALSE)</f>
        <v>23.48</v>
      </c>
      <c r="L2438" s="4">
        <f>VLOOKUP(C2438,rosie!$B$7:$F$66,5,FALSE)</f>
        <v>4.74</v>
      </c>
      <c r="M2438" s="4">
        <f>VLOOKUP($C2438,rosie!$B$7:$D$380,3,FALSE)</f>
        <v>0</v>
      </c>
      <c r="N2438" s="4" t="str">
        <f>VLOOKUP($C2438,rosie!$B$7:$E$380,4,FALSE)</f>
        <v>f</v>
      </c>
      <c r="O2438" s="4">
        <f t="shared" si="176"/>
        <v>13.224459656785253</v>
      </c>
      <c r="P2438" s="4">
        <f>VLOOKUP(A2438,RESULTS!$A:$M,13,FALSE)</f>
        <v>2</v>
      </c>
      <c r="Q2438" s="4">
        <v>2</v>
      </c>
      <c r="R2438" s="4" t="str">
        <f>IF(VLOOKUP(C2438,rosie!B:J,8,FALSE)=0,"x_x_x_x",VLOOKUP(C2438,rosie!B:J,8,FALSE))</f>
        <v>6_6_6_2023</v>
      </c>
    </row>
    <row r="2439" spans="1:18" x14ac:dyDescent="0.2">
      <c r="A2439" t="s">
        <v>260</v>
      </c>
      <c r="C2439">
        <f t="shared" si="174"/>
        <v>922</v>
      </c>
      <c r="D2439" t="str">
        <f t="shared" si="175"/>
        <v>922 (0)</v>
      </c>
      <c r="E2439">
        <v>9.9390000000000001</v>
      </c>
      <c r="F2439">
        <f t="shared" si="172"/>
        <v>9.94</v>
      </c>
      <c r="G2439">
        <f>IFERROR(VLOOKUP(F2439,'rt.comb'!$A:$B,2,FALSE),F2439)</f>
        <v>9.94</v>
      </c>
      <c r="H2439" t="str">
        <f>IFERROR(VLOOKUP(G2439,compounds!$A:$D,4,FALSE),"")</f>
        <v>bmyrcene</v>
      </c>
      <c r="I2439">
        <v>3737196757</v>
      </c>
      <c r="J2439" s="4">
        <f t="shared" si="173"/>
        <v>72469286</v>
      </c>
      <c r="K2439" s="4">
        <f>VLOOKUP($C2439,rosie!$B$7:$D$380,2,FALSE)</f>
        <v>23.48</v>
      </c>
      <c r="L2439" s="4">
        <f>VLOOKUP(C2439,rosie!$B$7:$F$66,5,FALSE)</f>
        <v>4.74</v>
      </c>
      <c r="M2439" s="4">
        <f>VLOOKUP($C2439,rosie!$B$7:$D$380,3,FALSE)</f>
        <v>0</v>
      </c>
      <c r="N2439" s="4" t="str">
        <f>VLOOKUP($C2439,rosie!$B$7:$E$380,4,FALSE)</f>
        <v>f</v>
      </c>
      <c r="O2439" s="4">
        <f t="shared" si="176"/>
        <v>32.944668911432181</v>
      </c>
      <c r="P2439" s="4">
        <f>VLOOKUP(A2439,RESULTS!$A:$M,13,FALSE)</f>
        <v>2</v>
      </c>
      <c r="Q2439" s="4">
        <v>2</v>
      </c>
      <c r="R2439" s="4" t="str">
        <f>IF(VLOOKUP(C2439,rosie!B:J,8,FALSE)=0,"x_x_x_x",VLOOKUP(C2439,rosie!B:J,8,FALSE))</f>
        <v>6_6_6_2023</v>
      </c>
    </row>
    <row r="2440" spans="1:18" x14ac:dyDescent="0.2">
      <c r="A2440" t="s">
        <v>260</v>
      </c>
      <c r="C2440">
        <f t="shared" si="174"/>
        <v>922</v>
      </c>
      <c r="D2440" t="str">
        <f t="shared" si="175"/>
        <v>922 (0)</v>
      </c>
      <c r="E2440">
        <v>10.391999999999999</v>
      </c>
      <c r="F2440">
        <f t="shared" si="172"/>
        <v>10.39</v>
      </c>
      <c r="G2440">
        <f>IFERROR(VLOOKUP(F2440,'rt.comb'!$A:$B,2,FALSE),F2440)</f>
        <v>10.39</v>
      </c>
      <c r="H2440" t="str">
        <f>IFERROR(VLOOKUP(G2440,compounds!$A:$D,4,FALSE),"")</f>
        <v/>
      </c>
      <c r="I2440">
        <v>802062610</v>
      </c>
      <c r="J2440" s="4">
        <f t="shared" si="173"/>
        <v>72469286</v>
      </c>
      <c r="K2440" s="4">
        <f>VLOOKUP($C2440,rosie!$B$7:$D$380,2,FALSE)</f>
        <v>23.48</v>
      </c>
      <c r="L2440" s="4">
        <f>VLOOKUP(C2440,rosie!$B$7:$F$66,5,FALSE)</f>
        <v>4.74</v>
      </c>
      <c r="M2440" s="4">
        <f>VLOOKUP($C2440,rosie!$B$7:$D$380,3,FALSE)</f>
        <v>0</v>
      </c>
      <c r="N2440" s="4" t="str">
        <f>VLOOKUP($C2440,rosie!$B$7:$E$380,4,FALSE)</f>
        <v>f</v>
      </c>
      <c r="O2440" s="4">
        <f t="shared" si="176"/>
        <v>7.0704565081289763</v>
      </c>
      <c r="P2440" s="4">
        <f>VLOOKUP(A2440,RESULTS!$A:$M,13,FALSE)</f>
        <v>2</v>
      </c>
      <c r="Q2440" s="4">
        <v>2</v>
      </c>
      <c r="R2440" s="4" t="str">
        <f>IF(VLOOKUP(C2440,rosie!B:J,8,FALSE)=0,"x_x_x_x",VLOOKUP(C2440,rosie!B:J,8,FALSE))</f>
        <v>6_6_6_2023</v>
      </c>
    </row>
    <row r="2441" spans="1:18" x14ac:dyDescent="0.2">
      <c r="A2441" t="s">
        <v>260</v>
      </c>
      <c r="C2441">
        <f t="shared" si="174"/>
        <v>922</v>
      </c>
      <c r="D2441" t="str">
        <f t="shared" si="175"/>
        <v>922 (0)</v>
      </c>
      <c r="E2441">
        <v>10.75</v>
      </c>
      <c r="F2441">
        <f t="shared" si="172"/>
        <v>10.75</v>
      </c>
      <c r="G2441">
        <f>IFERROR(VLOOKUP(F2441,'rt.comb'!$A:$B,2,FALSE),F2441)</f>
        <v>10.75</v>
      </c>
      <c r="H2441" t="str">
        <f>IFERROR(VLOOKUP(G2441,compounds!$A:$D,4,FALSE),"")</f>
        <v/>
      </c>
      <c r="I2441">
        <v>200828819</v>
      </c>
      <c r="J2441" s="4">
        <f t="shared" si="173"/>
        <v>72469286</v>
      </c>
      <c r="K2441" s="4">
        <f>VLOOKUP($C2441,rosie!$B$7:$D$380,2,FALSE)</f>
        <v>23.48</v>
      </c>
      <c r="L2441" s="4">
        <f>VLOOKUP(C2441,rosie!$B$7:$F$66,5,FALSE)</f>
        <v>4.74</v>
      </c>
      <c r="M2441" s="4">
        <f>VLOOKUP($C2441,rosie!$B$7:$D$380,3,FALSE)</f>
        <v>0</v>
      </c>
      <c r="N2441" s="4" t="str">
        <f>VLOOKUP($C2441,rosie!$B$7:$E$380,4,FALSE)</f>
        <v>f</v>
      </c>
      <c r="O2441" s="4">
        <f t="shared" si="176"/>
        <v>1.7703747969480916</v>
      </c>
      <c r="P2441" s="4">
        <f>VLOOKUP(A2441,RESULTS!$A:$M,13,FALSE)</f>
        <v>2</v>
      </c>
      <c r="Q2441" s="4">
        <v>2</v>
      </c>
      <c r="R2441" s="4" t="str">
        <f>IF(VLOOKUP(C2441,rosie!B:J,8,FALSE)=0,"x_x_x_x",VLOOKUP(C2441,rosie!B:J,8,FALSE))</f>
        <v>6_6_6_2023</v>
      </c>
    </row>
    <row r="2442" spans="1:18" x14ac:dyDescent="0.2">
      <c r="A2442" t="s">
        <v>260</v>
      </c>
      <c r="C2442">
        <f t="shared" si="174"/>
        <v>922</v>
      </c>
      <c r="D2442" t="str">
        <f t="shared" si="175"/>
        <v>922 (0)</v>
      </c>
      <c r="E2442">
        <v>11.222</v>
      </c>
      <c r="F2442">
        <f t="shared" si="172"/>
        <v>11.22</v>
      </c>
      <c r="G2442">
        <f>IFERROR(VLOOKUP(F2442,'rt.comb'!$A:$B,2,FALSE),F2442)</f>
        <v>11.22</v>
      </c>
      <c r="H2442" t="str">
        <f>IFERROR(VLOOKUP(G2442,compounds!$A:$D,4,FALSE),"")</f>
        <v/>
      </c>
      <c r="I2442">
        <v>9902068946</v>
      </c>
      <c r="J2442" s="4">
        <f t="shared" si="173"/>
        <v>72469286</v>
      </c>
      <c r="K2442" s="4">
        <f>VLOOKUP($C2442,rosie!$B$7:$D$380,2,FALSE)</f>
        <v>23.48</v>
      </c>
      <c r="L2442" s="4">
        <f>VLOOKUP(C2442,rosie!$B$7:$F$66,5,FALSE)</f>
        <v>4.74</v>
      </c>
      <c r="M2442" s="4">
        <f>VLOOKUP($C2442,rosie!$B$7:$D$380,3,FALSE)</f>
        <v>0</v>
      </c>
      <c r="N2442" s="4" t="str">
        <f>VLOOKUP($C2442,rosie!$B$7:$E$380,4,FALSE)</f>
        <v>f</v>
      </c>
      <c r="O2442" s="4">
        <f t="shared" si="176"/>
        <v>87.290127915559523</v>
      </c>
      <c r="P2442" s="4">
        <f>VLOOKUP(A2442,RESULTS!$A:$M,13,FALSE)</f>
        <v>2</v>
      </c>
      <c r="Q2442" s="4">
        <v>2</v>
      </c>
      <c r="R2442" s="4" t="str">
        <f>IF(VLOOKUP(C2442,rosie!B:J,8,FALSE)=0,"x_x_x_x",VLOOKUP(C2442,rosie!B:J,8,FALSE))</f>
        <v>6_6_6_2023</v>
      </c>
    </row>
    <row r="2443" spans="1:18" x14ac:dyDescent="0.2">
      <c r="A2443" t="s">
        <v>260</v>
      </c>
      <c r="C2443">
        <f t="shared" si="174"/>
        <v>922</v>
      </c>
      <c r="D2443" t="str">
        <f t="shared" si="175"/>
        <v>922 (0)</v>
      </c>
      <c r="E2443">
        <v>11.438000000000001</v>
      </c>
      <c r="F2443">
        <f t="shared" si="172"/>
        <v>11.44</v>
      </c>
      <c r="G2443">
        <f>IFERROR(VLOOKUP(F2443,'rt.comb'!$A:$B,2,FALSE),F2443)</f>
        <v>11.44</v>
      </c>
      <c r="H2443" t="str">
        <f>IFERROR(VLOOKUP(G2443,compounds!$A:$D,4,FALSE),"")</f>
        <v/>
      </c>
      <c r="I2443">
        <v>255294389</v>
      </c>
      <c r="J2443" s="4">
        <f t="shared" si="173"/>
        <v>72469286</v>
      </c>
      <c r="K2443" s="4">
        <f>VLOOKUP($C2443,rosie!$B$7:$D$380,2,FALSE)</f>
        <v>23.48</v>
      </c>
      <c r="L2443" s="4">
        <f>VLOOKUP(C2443,rosie!$B$7:$F$66,5,FALSE)</f>
        <v>4.74</v>
      </c>
      <c r="M2443" s="4">
        <f>VLOOKUP($C2443,rosie!$B$7:$D$380,3,FALSE)</f>
        <v>0</v>
      </c>
      <c r="N2443" s="4" t="str">
        <f>VLOOKUP($C2443,rosie!$B$7:$E$380,4,FALSE)</f>
        <v>f</v>
      </c>
      <c r="O2443" s="4">
        <f t="shared" si="176"/>
        <v>2.2505074437940209</v>
      </c>
      <c r="P2443" s="4">
        <f>VLOOKUP(A2443,RESULTS!$A:$M,13,FALSE)</f>
        <v>2</v>
      </c>
      <c r="Q2443" s="4">
        <v>2</v>
      </c>
      <c r="R2443" s="4" t="str">
        <f>IF(VLOOKUP(C2443,rosie!B:J,8,FALSE)=0,"x_x_x_x",VLOOKUP(C2443,rosie!B:J,8,FALSE))</f>
        <v>6_6_6_2023</v>
      </c>
    </row>
    <row r="2444" spans="1:18" x14ac:dyDescent="0.2">
      <c r="A2444" t="s">
        <v>260</v>
      </c>
      <c r="C2444">
        <f t="shared" si="174"/>
        <v>922</v>
      </c>
      <c r="D2444" t="str">
        <f t="shared" si="175"/>
        <v>922 (0)</v>
      </c>
      <c r="E2444">
        <v>11.775</v>
      </c>
      <c r="F2444">
        <f t="shared" si="172"/>
        <v>11.78</v>
      </c>
      <c r="G2444">
        <f>IFERROR(VLOOKUP(F2444,'rt.comb'!$A:$B,2,FALSE),F2444)</f>
        <v>11.76</v>
      </c>
      <c r="H2444" t="str">
        <f>IFERROR(VLOOKUP(G2444,compounds!$A:$D,4,FALSE),"")</f>
        <v>bocimene</v>
      </c>
      <c r="I2444">
        <v>2162144131</v>
      </c>
      <c r="J2444" s="4">
        <f t="shared" si="173"/>
        <v>72469286</v>
      </c>
      <c r="K2444" s="4">
        <f>VLOOKUP($C2444,rosie!$B$7:$D$380,2,FALSE)</f>
        <v>23.48</v>
      </c>
      <c r="L2444" s="4">
        <f>VLOOKUP(C2444,rosie!$B$7:$F$66,5,FALSE)</f>
        <v>4.74</v>
      </c>
      <c r="M2444" s="4">
        <f>VLOOKUP($C2444,rosie!$B$7:$D$380,3,FALSE)</f>
        <v>0</v>
      </c>
      <c r="N2444" s="4" t="str">
        <f>VLOOKUP($C2444,rosie!$B$7:$E$380,4,FALSE)</f>
        <v>f</v>
      </c>
      <c r="O2444" s="4">
        <f t="shared" si="176"/>
        <v>19.060040764824858</v>
      </c>
      <c r="P2444" s="4">
        <f>VLOOKUP(A2444,RESULTS!$A:$M,13,FALSE)</f>
        <v>2</v>
      </c>
      <c r="Q2444" s="4">
        <v>2</v>
      </c>
      <c r="R2444" s="4" t="str">
        <f>IF(VLOOKUP(C2444,rosie!B:J,8,FALSE)=0,"x_x_x_x",VLOOKUP(C2444,rosie!B:J,8,FALSE))</f>
        <v>6_6_6_2023</v>
      </c>
    </row>
    <row r="2445" spans="1:18" x14ac:dyDescent="0.2">
      <c r="A2445" t="s">
        <v>260</v>
      </c>
      <c r="C2445">
        <f t="shared" si="174"/>
        <v>922</v>
      </c>
      <c r="D2445" t="str">
        <f t="shared" si="175"/>
        <v>922 (0)</v>
      </c>
      <c r="E2445">
        <v>12.073</v>
      </c>
      <c r="F2445">
        <f t="shared" si="172"/>
        <v>12.07</v>
      </c>
      <c r="G2445">
        <f>IFERROR(VLOOKUP(F2445,'rt.comb'!$A:$B,2,FALSE),F2445)</f>
        <v>12.07</v>
      </c>
      <c r="H2445" t="str">
        <f>IFERROR(VLOOKUP(G2445,compounds!$A:$D,4,FALSE),"")</f>
        <v/>
      </c>
      <c r="I2445">
        <v>468844457</v>
      </c>
      <c r="J2445" s="4">
        <f t="shared" si="173"/>
        <v>72469286</v>
      </c>
      <c r="K2445" s="4">
        <f>VLOOKUP($C2445,rosie!$B$7:$D$380,2,FALSE)</f>
        <v>23.48</v>
      </c>
      <c r="L2445" s="4">
        <f>VLOOKUP(C2445,rosie!$B$7:$F$66,5,FALSE)</f>
        <v>4.74</v>
      </c>
      <c r="M2445" s="4">
        <f>VLOOKUP($C2445,rosie!$B$7:$D$380,3,FALSE)</f>
        <v>0</v>
      </c>
      <c r="N2445" s="4" t="str">
        <f>VLOOKUP($C2445,rosie!$B$7:$E$380,4,FALSE)</f>
        <v>f</v>
      </c>
      <c r="O2445" s="4">
        <f t="shared" si="176"/>
        <v>4.1330244060321508</v>
      </c>
      <c r="P2445" s="4">
        <f>VLOOKUP(A2445,RESULTS!$A:$M,13,FALSE)</f>
        <v>2</v>
      </c>
      <c r="Q2445" s="4">
        <v>2</v>
      </c>
      <c r="R2445" s="4" t="str">
        <f>IF(VLOOKUP(C2445,rosie!B:J,8,FALSE)=0,"x_x_x_x",VLOOKUP(C2445,rosie!B:J,8,FALSE))</f>
        <v>6_6_6_2023</v>
      </c>
    </row>
    <row r="2446" spans="1:18" x14ac:dyDescent="0.2">
      <c r="A2446" t="s">
        <v>260</v>
      </c>
      <c r="C2446">
        <f t="shared" si="174"/>
        <v>922</v>
      </c>
      <c r="D2446" t="str">
        <f t="shared" si="175"/>
        <v>922 (0)</v>
      </c>
      <c r="E2446">
        <v>12.326000000000001</v>
      </c>
      <c r="F2446">
        <f t="shared" si="172"/>
        <v>12.33</v>
      </c>
      <c r="G2446">
        <f>IFERROR(VLOOKUP(F2446,'rt.comb'!$A:$B,2,FALSE),F2446)</f>
        <v>12.33</v>
      </c>
      <c r="H2446" t="str">
        <f>IFERROR(VLOOKUP(G2446,compounds!$A:$D,4,FALSE),"")</f>
        <v/>
      </c>
      <c r="I2446">
        <v>139872557</v>
      </c>
      <c r="J2446" s="4">
        <f t="shared" si="173"/>
        <v>72469286</v>
      </c>
      <c r="K2446" s="4">
        <f>VLOOKUP($C2446,rosie!$B$7:$D$380,2,FALSE)</f>
        <v>23.48</v>
      </c>
      <c r="L2446" s="4">
        <f>VLOOKUP(C2446,rosie!$B$7:$F$66,5,FALSE)</f>
        <v>4.74</v>
      </c>
      <c r="M2446" s="4">
        <f>VLOOKUP($C2446,rosie!$B$7:$D$380,3,FALSE)</f>
        <v>0</v>
      </c>
      <c r="N2446" s="4" t="str">
        <f>VLOOKUP($C2446,rosie!$B$7:$E$380,4,FALSE)</f>
        <v>f</v>
      </c>
      <c r="O2446" s="4">
        <f t="shared" si="176"/>
        <v>1.2330244779136272</v>
      </c>
      <c r="P2446" s="4">
        <f>VLOOKUP(A2446,RESULTS!$A:$M,13,FALSE)</f>
        <v>2</v>
      </c>
      <c r="Q2446" s="4">
        <v>2</v>
      </c>
      <c r="R2446" s="4" t="str">
        <f>IF(VLOOKUP(C2446,rosie!B:J,8,FALSE)=0,"x_x_x_x",VLOOKUP(C2446,rosie!B:J,8,FALSE))</f>
        <v>6_6_6_2023</v>
      </c>
    </row>
    <row r="2447" spans="1:18" x14ac:dyDescent="0.2">
      <c r="A2447" t="s">
        <v>260</v>
      </c>
      <c r="C2447">
        <f t="shared" si="174"/>
        <v>922</v>
      </c>
      <c r="D2447" t="str">
        <f t="shared" si="175"/>
        <v>922 (0)</v>
      </c>
      <c r="E2447">
        <v>12.997</v>
      </c>
      <c r="F2447">
        <f t="shared" si="172"/>
        <v>13</v>
      </c>
      <c r="G2447">
        <f>IFERROR(VLOOKUP(F2447,'rt.comb'!$A:$B,2,FALSE),F2447)</f>
        <v>13</v>
      </c>
      <c r="H2447" t="str">
        <f>IFERROR(VLOOKUP(G2447,compounds!$A:$D,4,FALSE),"")</f>
        <v/>
      </c>
      <c r="I2447">
        <v>443393571</v>
      </c>
      <c r="J2447" s="4">
        <f t="shared" si="173"/>
        <v>72469286</v>
      </c>
      <c r="K2447" s="4">
        <f>VLOOKUP($C2447,rosie!$B$7:$D$380,2,FALSE)</f>
        <v>23.48</v>
      </c>
      <c r="L2447" s="4">
        <f>VLOOKUP(C2447,rosie!$B$7:$F$66,5,FALSE)</f>
        <v>4.74</v>
      </c>
      <c r="M2447" s="4">
        <f>VLOOKUP($C2447,rosie!$B$7:$D$380,3,FALSE)</f>
        <v>0</v>
      </c>
      <c r="N2447" s="4" t="str">
        <f>VLOOKUP($C2447,rosie!$B$7:$E$380,4,FALSE)</f>
        <v>f</v>
      </c>
      <c r="O2447" s="4">
        <f t="shared" si="176"/>
        <v>3.9086661323602874</v>
      </c>
      <c r="P2447" s="4">
        <f>VLOOKUP(A2447,RESULTS!$A:$M,13,FALSE)</f>
        <v>2</v>
      </c>
      <c r="Q2447" s="4">
        <v>2</v>
      </c>
      <c r="R2447" s="4" t="str">
        <f>IF(VLOOKUP(C2447,rosie!B:J,8,FALSE)=0,"x_x_x_x",VLOOKUP(C2447,rosie!B:J,8,FALSE))</f>
        <v>6_6_6_2023</v>
      </c>
    </row>
    <row r="2448" spans="1:18" x14ac:dyDescent="0.2">
      <c r="A2448" t="s">
        <v>260</v>
      </c>
      <c r="C2448">
        <f t="shared" si="174"/>
        <v>922</v>
      </c>
      <c r="D2448" t="str">
        <f t="shared" si="175"/>
        <v>922 (0)</v>
      </c>
      <c r="E2448">
        <v>13.297000000000001</v>
      </c>
      <c r="F2448">
        <f t="shared" si="172"/>
        <v>13.3</v>
      </c>
      <c r="G2448">
        <f>IFERROR(VLOOKUP(F2448,'rt.comb'!$A:$B,2,FALSE),F2448)</f>
        <v>13.3</v>
      </c>
      <c r="H2448" t="str">
        <f>IFERROR(VLOOKUP(G2448,compounds!$A:$D,4,FALSE),"")</f>
        <v/>
      </c>
      <c r="I2448">
        <v>181776375</v>
      </c>
      <c r="J2448" s="4">
        <f t="shared" si="173"/>
        <v>72469286</v>
      </c>
      <c r="K2448" s="4">
        <f>VLOOKUP($C2448,rosie!$B$7:$D$380,2,FALSE)</f>
        <v>23.48</v>
      </c>
      <c r="L2448" s="4">
        <f>VLOOKUP(C2448,rosie!$B$7:$F$66,5,FALSE)</f>
        <v>4.74</v>
      </c>
      <c r="M2448" s="4">
        <f>VLOOKUP($C2448,rosie!$B$7:$D$380,3,FALSE)</f>
        <v>0</v>
      </c>
      <c r="N2448" s="4" t="str">
        <f>VLOOKUP($C2448,rosie!$B$7:$E$380,4,FALSE)</f>
        <v>f</v>
      </c>
      <c r="O2448" s="4">
        <f t="shared" si="176"/>
        <v>1.6024209801312688</v>
      </c>
      <c r="P2448" s="4">
        <f>VLOOKUP(A2448,RESULTS!$A:$M,13,FALSE)</f>
        <v>2</v>
      </c>
      <c r="Q2448" s="4">
        <v>2</v>
      </c>
      <c r="R2448" s="4" t="str">
        <f>IF(VLOOKUP(C2448,rosie!B:J,8,FALSE)=0,"x_x_x_x",VLOOKUP(C2448,rosie!B:J,8,FALSE))</f>
        <v>6_6_6_2023</v>
      </c>
    </row>
    <row r="2449" spans="1:18" x14ac:dyDescent="0.2">
      <c r="A2449" t="s">
        <v>260</v>
      </c>
      <c r="C2449">
        <f t="shared" si="174"/>
        <v>922</v>
      </c>
      <c r="D2449" t="str">
        <f t="shared" si="175"/>
        <v>922 (0)</v>
      </c>
      <c r="E2449">
        <v>13.37</v>
      </c>
      <c r="F2449">
        <f t="shared" si="172"/>
        <v>13.37</v>
      </c>
      <c r="G2449">
        <f>IFERROR(VLOOKUP(F2449,'rt.comb'!$A:$B,2,FALSE),F2449)</f>
        <v>13.37</v>
      </c>
      <c r="H2449" t="str">
        <f>IFERROR(VLOOKUP(G2449,compounds!$A:$D,4,FALSE),"")</f>
        <v/>
      </c>
      <c r="I2449">
        <v>163181616</v>
      </c>
      <c r="J2449" s="4">
        <f t="shared" si="173"/>
        <v>72469286</v>
      </c>
      <c r="K2449" s="4">
        <f>VLOOKUP($C2449,rosie!$B$7:$D$380,2,FALSE)</f>
        <v>23.48</v>
      </c>
      <c r="L2449" s="4">
        <f>VLOOKUP(C2449,rosie!$B$7:$F$66,5,FALSE)</f>
        <v>4.74</v>
      </c>
      <c r="M2449" s="4">
        <f>VLOOKUP($C2449,rosie!$B$7:$D$380,3,FALSE)</f>
        <v>0</v>
      </c>
      <c r="N2449" s="4" t="str">
        <f>VLOOKUP($C2449,rosie!$B$7:$E$380,4,FALSE)</f>
        <v>f</v>
      </c>
      <c r="O2449" s="4">
        <f t="shared" si="176"/>
        <v>1.4385018132863763</v>
      </c>
      <c r="P2449" s="4">
        <f>VLOOKUP(A2449,RESULTS!$A:$M,13,FALSE)</f>
        <v>2</v>
      </c>
      <c r="Q2449" s="4">
        <v>2</v>
      </c>
      <c r="R2449" s="4" t="str">
        <f>IF(VLOOKUP(C2449,rosie!B:J,8,FALSE)=0,"x_x_x_x",VLOOKUP(C2449,rosie!B:J,8,FALSE))</f>
        <v>6_6_6_2023</v>
      </c>
    </row>
    <row r="2450" spans="1:18" x14ac:dyDescent="0.2">
      <c r="A2450" t="s">
        <v>260</v>
      </c>
      <c r="C2450">
        <f t="shared" si="174"/>
        <v>922</v>
      </c>
      <c r="D2450" t="str">
        <f t="shared" si="175"/>
        <v>922 (0)</v>
      </c>
      <c r="E2450">
        <v>13.516</v>
      </c>
      <c r="F2450">
        <f t="shared" si="172"/>
        <v>13.52</v>
      </c>
      <c r="G2450">
        <f>IFERROR(VLOOKUP(F2450,'rt.comb'!$A:$B,2,FALSE),F2450)</f>
        <v>13.51</v>
      </c>
      <c r="H2450" t="str">
        <f>IFERROR(VLOOKUP(G2450,compounds!$A:$D,4,FALSE),"")</f>
        <v>nonanal</v>
      </c>
      <c r="I2450">
        <v>145289887</v>
      </c>
      <c r="J2450" s="4">
        <f t="shared" si="173"/>
        <v>72469286</v>
      </c>
      <c r="K2450" s="4">
        <f>VLOOKUP($C2450,rosie!$B$7:$D$380,2,FALSE)</f>
        <v>23.48</v>
      </c>
      <c r="L2450" s="4">
        <f>VLOOKUP(C2450,rosie!$B$7:$F$66,5,FALSE)</f>
        <v>4.74</v>
      </c>
      <c r="M2450" s="4">
        <f>VLOOKUP($C2450,rosie!$B$7:$D$380,3,FALSE)</f>
        <v>0</v>
      </c>
      <c r="N2450" s="4" t="str">
        <f>VLOOKUP($C2450,rosie!$B$7:$E$380,4,FALSE)</f>
        <v>f</v>
      </c>
      <c r="O2450" s="4">
        <f t="shared" si="176"/>
        <v>1.2807800965868159</v>
      </c>
      <c r="P2450" s="4">
        <f>VLOOKUP(A2450,RESULTS!$A:$M,13,FALSE)</f>
        <v>2</v>
      </c>
      <c r="Q2450" s="4">
        <v>2</v>
      </c>
      <c r="R2450" s="4" t="str">
        <f>IF(VLOOKUP(C2450,rosie!B:J,8,FALSE)=0,"x_x_x_x",VLOOKUP(C2450,rosie!B:J,8,FALSE))</f>
        <v>6_6_6_2023</v>
      </c>
    </row>
    <row r="2451" spans="1:18" x14ac:dyDescent="0.2">
      <c r="A2451" t="s">
        <v>260</v>
      </c>
      <c r="C2451">
        <f t="shared" si="174"/>
        <v>922</v>
      </c>
      <c r="D2451" t="str">
        <f t="shared" si="175"/>
        <v>922 (0)</v>
      </c>
      <c r="E2451">
        <v>13.773999999999999</v>
      </c>
      <c r="F2451">
        <f t="shared" si="172"/>
        <v>13.77</v>
      </c>
      <c r="G2451">
        <f>IFERROR(VLOOKUP(F2451,'rt.comb'!$A:$B,2,FALSE),F2451)</f>
        <v>13.77</v>
      </c>
      <c r="H2451" t="str">
        <f>IFERROR(VLOOKUP(G2451,compounds!$A:$D,4,FALSE),"")</f>
        <v/>
      </c>
      <c r="I2451">
        <v>40238929</v>
      </c>
      <c r="J2451" s="4">
        <f t="shared" si="173"/>
        <v>72469286</v>
      </c>
      <c r="K2451" s="4">
        <f>VLOOKUP($C2451,rosie!$B$7:$D$380,2,FALSE)</f>
        <v>23.48</v>
      </c>
      <c r="L2451" s="4">
        <f>VLOOKUP(C2451,rosie!$B$7:$F$66,5,FALSE)</f>
        <v>4.74</v>
      </c>
      <c r="M2451" s="4">
        <f>VLOOKUP($C2451,rosie!$B$7:$D$380,3,FALSE)</f>
        <v>0</v>
      </c>
      <c r="N2451" s="4" t="str">
        <f>VLOOKUP($C2451,rosie!$B$7:$E$380,4,FALSE)</f>
        <v>f</v>
      </c>
      <c r="O2451" s="4">
        <f t="shared" si="176"/>
        <v>0.35471993567707866</v>
      </c>
      <c r="P2451" s="4">
        <f>VLOOKUP(A2451,RESULTS!$A:$M,13,FALSE)</f>
        <v>2</v>
      </c>
      <c r="Q2451" s="4">
        <v>2</v>
      </c>
      <c r="R2451" s="4" t="str">
        <f>IF(VLOOKUP(C2451,rosie!B:J,8,FALSE)=0,"x_x_x_x",VLOOKUP(C2451,rosie!B:J,8,FALSE))</f>
        <v>6_6_6_2023</v>
      </c>
    </row>
    <row r="2452" spans="1:18" x14ac:dyDescent="0.2">
      <c r="A2452" t="s">
        <v>260</v>
      </c>
      <c r="C2452">
        <f t="shared" si="174"/>
        <v>922</v>
      </c>
      <c r="D2452" t="str">
        <f t="shared" si="175"/>
        <v>922 (0)</v>
      </c>
      <c r="E2452">
        <v>13.891999999999999</v>
      </c>
      <c r="F2452">
        <f t="shared" si="172"/>
        <v>13.89</v>
      </c>
      <c r="G2452">
        <f>IFERROR(VLOOKUP(F2452,'rt.comb'!$A:$B,2,FALSE),F2452)</f>
        <v>13.89</v>
      </c>
      <c r="H2452" t="str">
        <f>IFERROR(VLOOKUP(G2452,compounds!$A:$D,4,FALSE),"")</f>
        <v>edimethylnonatriene</v>
      </c>
      <c r="I2452">
        <v>270305076</v>
      </c>
      <c r="J2452" s="4">
        <f t="shared" si="173"/>
        <v>72469286</v>
      </c>
      <c r="K2452" s="4">
        <f>VLOOKUP($C2452,rosie!$B$7:$D$380,2,FALSE)</f>
        <v>23.48</v>
      </c>
      <c r="L2452" s="4">
        <f>VLOOKUP(C2452,rosie!$B$7:$F$66,5,FALSE)</f>
        <v>4.74</v>
      </c>
      <c r="M2452" s="4">
        <f>VLOOKUP($C2452,rosie!$B$7:$D$380,3,FALSE)</f>
        <v>0</v>
      </c>
      <c r="N2452" s="4" t="str">
        <f>VLOOKUP($C2452,rosie!$B$7:$E$380,4,FALSE)</f>
        <v>f</v>
      </c>
      <c r="O2452" s="4">
        <f t="shared" si="176"/>
        <v>2.3828317888855306</v>
      </c>
      <c r="P2452" s="4">
        <f>VLOOKUP(A2452,RESULTS!$A:$M,13,FALSE)</f>
        <v>2</v>
      </c>
      <c r="Q2452" s="4">
        <v>2</v>
      </c>
      <c r="R2452" s="4" t="str">
        <f>IF(VLOOKUP(C2452,rosie!B:J,8,FALSE)=0,"x_x_x_x",VLOOKUP(C2452,rosie!B:J,8,FALSE))</f>
        <v>6_6_6_2023</v>
      </c>
    </row>
    <row r="2453" spans="1:18" x14ac:dyDescent="0.2">
      <c r="A2453" t="s">
        <v>260</v>
      </c>
      <c r="C2453">
        <f t="shared" si="174"/>
        <v>922</v>
      </c>
      <c r="D2453" t="str">
        <f t="shared" si="175"/>
        <v>922 (0)</v>
      </c>
      <c r="E2453">
        <v>13.993</v>
      </c>
      <c r="F2453">
        <f t="shared" ref="F2453:F2505" si="177">ROUND(E2453,2)</f>
        <v>13.99</v>
      </c>
      <c r="G2453">
        <f>IFERROR(VLOOKUP(F2453,'rt.comb'!$A:$B,2,FALSE),F2453)</f>
        <v>13.99</v>
      </c>
      <c r="H2453" t="str">
        <f>IFERROR(VLOOKUP(G2453,compounds!$A:$D,4,FALSE),"")</f>
        <v/>
      </c>
      <c r="I2453">
        <v>93421733</v>
      </c>
      <c r="J2453" s="4">
        <f t="shared" si="173"/>
        <v>72469286</v>
      </c>
      <c r="K2453" s="4">
        <f>VLOOKUP($C2453,rosie!$B$7:$D$380,2,FALSE)</f>
        <v>23.48</v>
      </c>
      <c r="L2453" s="4">
        <f>VLOOKUP(C2453,rosie!$B$7:$F$66,5,FALSE)</f>
        <v>4.74</v>
      </c>
      <c r="M2453" s="4">
        <f>VLOOKUP($C2453,rosie!$B$7:$D$380,3,FALSE)</f>
        <v>0</v>
      </c>
      <c r="N2453" s="4" t="str">
        <f>VLOOKUP($C2453,rosie!$B$7:$E$380,4,FALSE)</f>
        <v>f</v>
      </c>
      <c r="O2453" s="4">
        <f t="shared" si="176"/>
        <v>0.82354456105432661</v>
      </c>
      <c r="P2453" s="4">
        <f>VLOOKUP(A2453,RESULTS!$A:$M,13,FALSE)</f>
        <v>2</v>
      </c>
      <c r="Q2453" s="4">
        <v>2</v>
      </c>
      <c r="R2453" s="4" t="str">
        <f>IF(VLOOKUP(C2453,rosie!B:J,8,FALSE)=0,"x_x_x_x",VLOOKUP(C2453,rosie!B:J,8,FALSE))</f>
        <v>6_6_6_2023</v>
      </c>
    </row>
    <row r="2454" spans="1:18" x14ac:dyDescent="0.2">
      <c r="A2454" t="s">
        <v>260</v>
      </c>
      <c r="C2454">
        <f t="shared" si="174"/>
        <v>922</v>
      </c>
      <c r="D2454" t="str">
        <f t="shared" si="175"/>
        <v>922 (0)</v>
      </c>
      <c r="E2454">
        <v>14.173999999999999</v>
      </c>
      <c r="F2454">
        <f t="shared" si="177"/>
        <v>14.17</v>
      </c>
      <c r="G2454">
        <f>IFERROR(VLOOKUP(F2454,'rt.comb'!$A:$B,2,FALSE),F2454)</f>
        <v>14.17</v>
      </c>
      <c r="H2454" t="str">
        <f>IFERROR(VLOOKUP(G2454,compounds!$A:$D,4,FALSE),"")</f>
        <v/>
      </c>
      <c r="I2454">
        <v>78733488</v>
      </c>
      <c r="J2454" s="4">
        <f t="shared" si="173"/>
        <v>72469286</v>
      </c>
      <c r="K2454" s="4">
        <f>VLOOKUP($C2454,rosie!$B$7:$D$380,2,FALSE)</f>
        <v>23.48</v>
      </c>
      <c r="L2454" s="4">
        <f>VLOOKUP(C2454,rosie!$B$7:$F$66,5,FALSE)</f>
        <v>4.74</v>
      </c>
      <c r="M2454" s="4">
        <f>VLOOKUP($C2454,rosie!$B$7:$D$380,3,FALSE)</f>
        <v>0</v>
      </c>
      <c r="N2454" s="4" t="str">
        <f>VLOOKUP($C2454,rosie!$B$7:$E$380,4,FALSE)</f>
        <v>f</v>
      </c>
      <c r="O2454" s="4">
        <f t="shared" si="176"/>
        <v>0.69406265258680322</v>
      </c>
      <c r="P2454" s="4">
        <f>VLOOKUP(A2454,RESULTS!$A:$M,13,FALSE)</f>
        <v>2</v>
      </c>
      <c r="Q2454" s="4">
        <v>2</v>
      </c>
      <c r="R2454" s="4" t="str">
        <f>IF(VLOOKUP(C2454,rosie!B:J,8,FALSE)=0,"x_x_x_x",VLOOKUP(C2454,rosie!B:J,8,FALSE))</f>
        <v>6_6_6_2023</v>
      </c>
    </row>
    <row r="2455" spans="1:18" x14ac:dyDescent="0.2">
      <c r="A2455" t="s">
        <v>260</v>
      </c>
      <c r="C2455">
        <f t="shared" si="174"/>
        <v>922</v>
      </c>
      <c r="D2455" t="str">
        <f t="shared" si="175"/>
        <v>922 (0)</v>
      </c>
      <c r="E2455">
        <v>14.292</v>
      </c>
      <c r="F2455">
        <f t="shared" si="177"/>
        <v>14.29</v>
      </c>
      <c r="G2455">
        <f>IFERROR(VLOOKUP(F2455,'rt.comb'!$A:$B,2,FALSE),F2455)</f>
        <v>14.29</v>
      </c>
      <c r="H2455" t="str">
        <f>IFERROR(VLOOKUP(G2455,compounds!$A:$D,4,FALSE),"")</f>
        <v/>
      </c>
      <c r="I2455">
        <v>83742503</v>
      </c>
      <c r="J2455" s="4">
        <f t="shared" si="173"/>
        <v>72469286</v>
      </c>
      <c r="K2455" s="4">
        <f>VLOOKUP($C2455,rosie!$B$7:$D$380,2,FALSE)</f>
        <v>23.48</v>
      </c>
      <c r="L2455" s="4">
        <f>VLOOKUP(C2455,rosie!$B$7:$F$66,5,FALSE)</f>
        <v>4.74</v>
      </c>
      <c r="M2455" s="4">
        <f>VLOOKUP($C2455,rosie!$B$7:$D$380,3,FALSE)</f>
        <v>0</v>
      </c>
      <c r="N2455" s="4" t="str">
        <f>VLOOKUP($C2455,rosie!$B$7:$E$380,4,FALSE)</f>
        <v>f</v>
      </c>
      <c r="O2455" s="4">
        <f t="shared" si="176"/>
        <v>0.73821883474079453</v>
      </c>
      <c r="P2455" s="4">
        <f>VLOOKUP(A2455,RESULTS!$A:$M,13,FALSE)</f>
        <v>2</v>
      </c>
      <c r="Q2455" s="4">
        <v>2</v>
      </c>
      <c r="R2455" s="4" t="str">
        <f>IF(VLOOKUP(C2455,rosie!B:J,8,FALSE)=0,"x_x_x_x",VLOOKUP(C2455,rosie!B:J,8,FALSE))</f>
        <v>6_6_6_2023</v>
      </c>
    </row>
    <row r="2456" spans="1:18" x14ac:dyDescent="0.2">
      <c r="A2456" t="s">
        <v>260</v>
      </c>
      <c r="C2456">
        <f t="shared" si="174"/>
        <v>922</v>
      </c>
      <c r="D2456" t="str">
        <f t="shared" si="175"/>
        <v>922 (0)</v>
      </c>
      <c r="E2456">
        <v>14.385</v>
      </c>
      <c r="F2456">
        <f t="shared" si="177"/>
        <v>14.39</v>
      </c>
      <c r="G2456">
        <f>IFERROR(VLOOKUP(F2456,'rt.comb'!$A:$B,2,FALSE),F2456)</f>
        <v>14.39</v>
      </c>
      <c r="H2456" t="str">
        <f>IFERROR(VLOOKUP(G2456,compounds!$A:$D,4,FALSE),"")</f>
        <v/>
      </c>
      <c r="I2456">
        <v>77880818</v>
      </c>
      <c r="J2456" s="4">
        <f t="shared" si="173"/>
        <v>72469286</v>
      </c>
      <c r="K2456" s="4">
        <f>VLOOKUP($C2456,rosie!$B$7:$D$380,2,FALSE)</f>
        <v>23.48</v>
      </c>
      <c r="L2456" s="4">
        <f>VLOOKUP(C2456,rosie!$B$7:$F$66,5,FALSE)</f>
        <v>4.74</v>
      </c>
      <c r="M2456" s="4">
        <f>VLOOKUP($C2456,rosie!$B$7:$D$380,3,FALSE)</f>
        <v>0</v>
      </c>
      <c r="N2456" s="4" t="str">
        <f>VLOOKUP($C2456,rosie!$B$7:$E$380,4,FALSE)</f>
        <v>f</v>
      </c>
      <c r="O2456" s="4">
        <f t="shared" si="176"/>
        <v>0.68654607460944772</v>
      </c>
      <c r="P2456" s="4">
        <f>VLOOKUP(A2456,RESULTS!$A:$M,13,FALSE)</f>
        <v>2</v>
      </c>
      <c r="Q2456" s="4">
        <v>2</v>
      </c>
      <c r="R2456" s="4" t="str">
        <f>IF(VLOOKUP(C2456,rosie!B:J,8,FALSE)=0,"x_x_x_x",VLOOKUP(C2456,rosie!B:J,8,FALSE))</f>
        <v>6_6_6_2023</v>
      </c>
    </row>
    <row r="2457" spans="1:18" x14ac:dyDescent="0.2">
      <c r="A2457" t="s">
        <v>260</v>
      </c>
      <c r="C2457">
        <f t="shared" si="174"/>
        <v>922</v>
      </c>
      <c r="D2457" t="str">
        <f t="shared" si="175"/>
        <v>922 (0)</v>
      </c>
      <c r="E2457">
        <v>14.531000000000001</v>
      </c>
      <c r="F2457">
        <f t="shared" si="177"/>
        <v>14.53</v>
      </c>
      <c r="G2457">
        <f>IFERROR(VLOOKUP(F2457,'rt.comb'!$A:$B,2,FALSE),F2457)</f>
        <v>14.53</v>
      </c>
      <c r="H2457" t="str">
        <f>IFERROR(VLOOKUP(G2457,compounds!$A:$D,4,FALSE),"")</f>
        <v/>
      </c>
      <c r="I2457">
        <v>46757686</v>
      </c>
      <c r="J2457" s="4">
        <f t="shared" si="173"/>
        <v>72469286</v>
      </c>
      <c r="K2457" s="4">
        <f>VLOOKUP($C2457,rosie!$B$7:$D$380,2,FALSE)</f>
        <v>23.48</v>
      </c>
      <c r="L2457" s="4">
        <f>VLOOKUP(C2457,rosie!$B$7:$F$66,5,FALSE)</f>
        <v>4.74</v>
      </c>
      <c r="M2457" s="4">
        <f>VLOOKUP($C2457,rosie!$B$7:$D$380,3,FALSE)</f>
        <v>0</v>
      </c>
      <c r="N2457" s="4" t="str">
        <f>VLOOKUP($C2457,rosie!$B$7:$E$380,4,FALSE)</f>
        <v>f</v>
      </c>
      <c r="O2457" s="4">
        <f t="shared" si="176"/>
        <v>0.41218501044918565</v>
      </c>
      <c r="P2457" s="4">
        <f>VLOOKUP(A2457,RESULTS!$A:$M,13,FALSE)</f>
        <v>2</v>
      </c>
      <c r="Q2457" s="4">
        <v>2</v>
      </c>
      <c r="R2457" s="4" t="str">
        <f>IF(VLOOKUP(C2457,rosie!B:J,8,FALSE)=0,"x_x_x_x",VLOOKUP(C2457,rosie!B:J,8,FALSE))</f>
        <v>6_6_6_2023</v>
      </c>
    </row>
    <row r="2458" spans="1:18" x14ac:dyDescent="0.2">
      <c r="A2458" t="s">
        <v>260</v>
      </c>
      <c r="C2458">
        <f t="shared" si="174"/>
        <v>922</v>
      </c>
      <c r="D2458" t="str">
        <f t="shared" si="175"/>
        <v>922 (0)</v>
      </c>
      <c r="E2458">
        <v>14.634</v>
      </c>
      <c r="F2458">
        <f t="shared" si="177"/>
        <v>14.63</v>
      </c>
      <c r="G2458">
        <f>IFERROR(VLOOKUP(F2458,'rt.comb'!$A:$B,2,FALSE),F2458)</f>
        <v>14.63</v>
      </c>
      <c r="H2458" t="str">
        <f>IFERROR(VLOOKUP(G2458,compounds!$A:$D,4,FALSE),"")</f>
        <v/>
      </c>
      <c r="I2458">
        <v>55101495</v>
      </c>
      <c r="J2458" s="4">
        <f t="shared" si="173"/>
        <v>72469286</v>
      </c>
      <c r="K2458" s="4">
        <f>VLOOKUP($C2458,rosie!$B$7:$D$380,2,FALSE)</f>
        <v>23.48</v>
      </c>
      <c r="L2458" s="4">
        <f>VLOOKUP(C2458,rosie!$B$7:$F$66,5,FALSE)</f>
        <v>4.74</v>
      </c>
      <c r="M2458" s="4">
        <f>VLOOKUP($C2458,rosie!$B$7:$D$380,3,FALSE)</f>
        <v>0</v>
      </c>
      <c r="N2458" s="4" t="str">
        <f>VLOOKUP($C2458,rosie!$B$7:$E$380,4,FALSE)</f>
        <v>f</v>
      </c>
      <c r="O2458" s="4">
        <f t="shared" si="176"/>
        <v>0.48573854344162265</v>
      </c>
      <c r="P2458" s="4">
        <f>VLOOKUP(A2458,RESULTS!$A:$M,13,FALSE)</f>
        <v>2</v>
      </c>
      <c r="Q2458" s="4">
        <v>2</v>
      </c>
      <c r="R2458" s="4" t="str">
        <f>IF(VLOOKUP(C2458,rosie!B:J,8,FALSE)=0,"x_x_x_x",VLOOKUP(C2458,rosie!B:J,8,FALSE))</f>
        <v>6_6_6_2023</v>
      </c>
    </row>
    <row r="2459" spans="1:18" x14ac:dyDescent="0.2">
      <c r="A2459" t="s">
        <v>260</v>
      </c>
      <c r="C2459">
        <f t="shared" si="174"/>
        <v>922</v>
      </c>
      <c r="D2459" t="str">
        <f t="shared" si="175"/>
        <v>922 (0)</v>
      </c>
      <c r="E2459">
        <v>14.868</v>
      </c>
      <c r="F2459">
        <f t="shared" si="177"/>
        <v>14.87</v>
      </c>
      <c r="G2459">
        <f>IFERROR(VLOOKUP(F2459,'rt.comb'!$A:$B,2,FALSE),F2459)</f>
        <v>14.87</v>
      </c>
      <c r="H2459" t="str">
        <f>IFERROR(VLOOKUP(G2459,compounds!$A:$D,4,FALSE),"")</f>
        <v/>
      </c>
      <c r="I2459">
        <v>29927646</v>
      </c>
      <c r="J2459" s="4">
        <f t="shared" si="173"/>
        <v>72469286</v>
      </c>
      <c r="K2459" s="4">
        <f>VLOOKUP($C2459,rosie!$B$7:$D$380,2,FALSE)</f>
        <v>23.48</v>
      </c>
      <c r="L2459" s="4">
        <f>VLOOKUP(C2459,rosie!$B$7:$F$66,5,FALSE)</f>
        <v>4.74</v>
      </c>
      <c r="M2459" s="4">
        <f>VLOOKUP($C2459,rosie!$B$7:$D$380,3,FALSE)</f>
        <v>0</v>
      </c>
      <c r="N2459" s="4" t="str">
        <f>VLOOKUP($C2459,rosie!$B$7:$E$380,4,FALSE)</f>
        <v>f</v>
      </c>
      <c r="O2459" s="4">
        <f t="shared" si="176"/>
        <v>0.26382244577350406</v>
      </c>
      <c r="P2459" s="4">
        <f>VLOOKUP(A2459,RESULTS!$A:$M,13,FALSE)</f>
        <v>2</v>
      </c>
      <c r="Q2459" s="4">
        <v>2</v>
      </c>
      <c r="R2459" s="4" t="str">
        <f>IF(VLOOKUP(C2459,rosie!B:J,8,FALSE)=0,"x_x_x_x",VLOOKUP(C2459,rosie!B:J,8,FALSE))</f>
        <v>6_6_6_2023</v>
      </c>
    </row>
    <row r="2460" spans="1:18" x14ac:dyDescent="0.2">
      <c r="A2460" t="s">
        <v>260</v>
      </c>
      <c r="C2460">
        <f t="shared" si="174"/>
        <v>922</v>
      </c>
      <c r="D2460" t="str">
        <f t="shared" si="175"/>
        <v>922 (0)</v>
      </c>
      <c r="E2460">
        <v>14.954000000000001</v>
      </c>
      <c r="F2460">
        <f t="shared" si="177"/>
        <v>14.95</v>
      </c>
      <c r="G2460">
        <f>IFERROR(VLOOKUP(F2460,'rt.comb'!$A:$B,2,FALSE),F2460)</f>
        <v>14.95</v>
      </c>
      <c r="H2460" t="str">
        <f>IFERROR(VLOOKUP(G2460,compounds!$A:$D,4,FALSE),"")</f>
        <v>benzene</v>
      </c>
      <c r="I2460">
        <v>40334469</v>
      </c>
      <c r="J2460" s="4">
        <f t="shared" si="173"/>
        <v>72469286</v>
      </c>
      <c r="K2460" s="4">
        <f>VLOOKUP($C2460,rosie!$B$7:$D$380,2,FALSE)</f>
        <v>23.48</v>
      </c>
      <c r="L2460" s="4">
        <f>VLOOKUP(C2460,rosie!$B$7:$F$66,5,FALSE)</f>
        <v>4.74</v>
      </c>
      <c r="M2460" s="4">
        <f>VLOOKUP($C2460,rosie!$B$7:$D$380,3,FALSE)</f>
        <v>0</v>
      </c>
      <c r="N2460" s="4" t="str">
        <f>VLOOKUP($C2460,rosie!$B$7:$E$380,4,FALSE)</f>
        <v>f</v>
      </c>
      <c r="O2460" s="4">
        <f t="shared" si="176"/>
        <v>0.35556215348696585</v>
      </c>
      <c r="P2460" s="4">
        <f>VLOOKUP(A2460,RESULTS!$A:$M,13,FALSE)</f>
        <v>2</v>
      </c>
      <c r="Q2460" s="4">
        <v>2</v>
      </c>
      <c r="R2460" s="4" t="str">
        <f>IF(VLOOKUP(C2460,rosie!B:J,8,FALSE)=0,"x_x_x_x",VLOOKUP(C2460,rosie!B:J,8,FALSE))</f>
        <v>6_6_6_2023</v>
      </c>
    </row>
    <row r="2461" spans="1:18" x14ac:dyDescent="0.2">
      <c r="A2461" t="s">
        <v>260</v>
      </c>
      <c r="C2461">
        <f t="shared" si="174"/>
        <v>922</v>
      </c>
      <c r="D2461" t="str">
        <f t="shared" si="175"/>
        <v>922 (0)</v>
      </c>
      <c r="E2461">
        <v>15.161</v>
      </c>
      <c r="F2461">
        <f t="shared" si="177"/>
        <v>15.16</v>
      </c>
      <c r="G2461">
        <f>IFERROR(VLOOKUP(F2461,'rt.comb'!$A:$B,2,FALSE),F2461)</f>
        <v>15.16</v>
      </c>
      <c r="H2461" t="str">
        <f>IFERROR(VLOOKUP(G2461,compounds!$A:$D,4,FALSE),"")</f>
        <v/>
      </c>
      <c r="I2461">
        <v>79580853</v>
      </c>
      <c r="J2461" s="4">
        <f t="shared" si="173"/>
        <v>72469286</v>
      </c>
      <c r="K2461" s="4">
        <f>VLOOKUP($C2461,rosie!$B$7:$D$380,2,FALSE)</f>
        <v>23.48</v>
      </c>
      <c r="L2461" s="4">
        <f>VLOOKUP(C2461,rosie!$B$7:$F$66,5,FALSE)</f>
        <v>4.74</v>
      </c>
      <c r="M2461" s="4">
        <f>VLOOKUP($C2461,rosie!$B$7:$D$380,3,FALSE)</f>
        <v>0</v>
      </c>
      <c r="N2461" s="4" t="str">
        <f>VLOOKUP($C2461,rosie!$B$7:$E$380,4,FALSE)</f>
        <v>f</v>
      </c>
      <c r="O2461" s="4">
        <f t="shared" si="176"/>
        <v>0.70153246517289392</v>
      </c>
      <c r="P2461" s="4">
        <f>VLOOKUP(A2461,RESULTS!$A:$M,13,FALSE)</f>
        <v>2</v>
      </c>
      <c r="Q2461" s="4">
        <v>2</v>
      </c>
      <c r="R2461" s="4" t="str">
        <f>IF(VLOOKUP(C2461,rosie!B:J,8,FALSE)=0,"x_x_x_x",VLOOKUP(C2461,rosie!B:J,8,FALSE))</f>
        <v>6_6_6_2023</v>
      </c>
    </row>
    <row r="2462" spans="1:18" x14ac:dyDescent="0.2">
      <c r="A2462" t="s">
        <v>260</v>
      </c>
      <c r="C2462">
        <f t="shared" si="174"/>
        <v>922</v>
      </c>
      <c r="D2462" t="str">
        <f t="shared" si="175"/>
        <v>922 (0)</v>
      </c>
      <c r="E2462">
        <v>15.46</v>
      </c>
      <c r="F2462">
        <f t="shared" si="177"/>
        <v>15.46</v>
      </c>
      <c r="G2462">
        <f>IFERROR(VLOOKUP(F2462,'rt.comb'!$A:$B,2,FALSE),F2462)</f>
        <v>15.46</v>
      </c>
      <c r="H2462" t="str">
        <f>IFERROR(VLOOKUP(G2462,compounds!$A:$D,4,FALSE),"")</f>
        <v/>
      </c>
      <c r="I2462">
        <v>51039874</v>
      </c>
      <c r="J2462" s="4">
        <f t="shared" si="173"/>
        <v>72469286</v>
      </c>
      <c r="K2462" s="4">
        <f>VLOOKUP($C2462,rosie!$B$7:$D$380,2,FALSE)</f>
        <v>23.48</v>
      </c>
      <c r="L2462" s="4">
        <f>VLOOKUP(C2462,rosie!$B$7:$F$66,5,FALSE)</f>
        <v>4.74</v>
      </c>
      <c r="M2462" s="4">
        <f>VLOOKUP($C2462,rosie!$B$7:$D$380,3,FALSE)</f>
        <v>0</v>
      </c>
      <c r="N2462" s="4" t="str">
        <f>VLOOKUP($C2462,rosie!$B$7:$E$380,4,FALSE)</f>
        <v>f</v>
      </c>
      <c r="O2462" s="4">
        <f t="shared" si="176"/>
        <v>0.44993396375550149</v>
      </c>
      <c r="P2462" s="4">
        <f>VLOOKUP(A2462,RESULTS!$A:$M,13,FALSE)</f>
        <v>2</v>
      </c>
      <c r="Q2462" s="4">
        <v>2</v>
      </c>
      <c r="R2462" s="4" t="str">
        <f>IF(VLOOKUP(C2462,rosie!B:J,8,FALSE)=0,"x_x_x_x",VLOOKUP(C2462,rosie!B:J,8,FALSE))</f>
        <v>6_6_6_2023</v>
      </c>
    </row>
    <row r="2463" spans="1:18" x14ac:dyDescent="0.2">
      <c r="A2463" t="s">
        <v>260</v>
      </c>
      <c r="C2463">
        <f t="shared" si="174"/>
        <v>922</v>
      </c>
      <c r="D2463" t="str">
        <f t="shared" si="175"/>
        <v>922 (0)</v>
      </c>
      <c r="E2463">
        <v>15.711</v>
      </c>
      <c r="F2463">
        <f t="shared" si="177"/>
        <v>15.71</v>
      </c>
      <c r="G2463">
        <f>IFERROR(VLOOKUP(F2463,'rt.comb'!$A:$B,2,FALSE),F2463)</f>
        <v>15.71</v>
      </c>
      <c r="H2463" t="str">
        <f>IFERROR(VLOOKUP(G2463,compounds!$A:$D,4,FALSE),"")</f>
        <v/>
      </c>
      <c r="I2463">
        <v>234325933</v>
      </c>
      <c r="J2463" s="4">
        <f t="shared" si="173"/>
        <v>72469286</v>
      </c>
      <c r="K2463" s="4">
        <f>VLOOKUP($C2463,rosie!$B$7:$D$380,2,FALSE)</f>
        <v>23.48</v>
      </c>
      <c r="L2463" s="4">
        <f>VLOOKUP(C2463,rosie!$B$7:$F$66,5,FALSE)</f>
        <v>4.74</v>
      </c>
      <c r="M2463" s="4">
        <f>VLOOKUP($C2463,rosie!$B$7:$D$380,3,FALSE)</f>
        <v>0</v>
      </c>
      <c r="N2463" s="4" t="str">
        <f>VLOOKUP($C2463,rosie!$B$7:$E$380,4,FALSE)</f>
        <v>f</v>
      </c>
      <c r="O2463" s="4">
        <f t="shared" si="176"/>
        <v>2.0656633252150285</v>
      </c>
      <c r="P2463" s="4">
        <f>VLOOKUP(A2463,RESULTS!$A:$M,13,FALSE)</f>
        <v>2</v>
      </c>
      <c r="Q2463" s="4">
        <v>2</v>
      </c>
      <c r="R2463" s="4" t="str">
        <f>IF(VLOOKUP(C2463,rosie!B:J,8,FALSE)=0,"x_x_x_x",VLOOKUP(C2463,rosie!B:J,8,FALSE))</f>
        <v>6_6_6_2023</v>
      </c>
    </row>
    <row r="2464" spans="1:18" x14ac:dyDescent="0.2">
      <c r="A2464" t="s">
        <v>260</v>
      </c>
      <c r="C2464">
        <f t="shared" si="174"/>
        <v>922</v>
      </c>
      <c r="D2464" t="str">
        <f t="shared" si="175"/>
        <v>922 (0)</v>
      </c>
      <c r="E2464">
        <v>15.935</v>
      </c>
      <c r="F2464">
        <f t="shared" si="177"/>
        <v>15.94</v>
      </c>
      <c r="G2464">
        <f>IFERROR(VLOOKUP(F2464,'rt.comb'!$A:$B,2,FALSE),F2464)</f>
        <v>15.94</v>
      </c>
      <c r="H2464" t="str">
        <f>IFERROR(VLOOKUP(G2464,compounds!$A:$D,4,FALSE),"")</f>
        <v/>
      </c>
      <c r="I2464">
        <v>43575210</v>
      </c>
      <c r="J2464" s="4">
        <f t="shared" si="173"/>
        <v>72469286</v>
      </c>
      <c r="K2464" s="4">
        <f>VLOOKUP($C2464,rosie!$B$7:$D$380,2,FALSE)</f>
        <v>23.48</v>
      </c>
      <c r="L2464" s="4">
        <f>VLOOKUP(C2464,rosie!$B$7:$F$66,5,FALSE)</f>
        <v>4.74</v>
      </c>
      <c r="M2464" s="4">
        <f>VLOOKUP($C2464,rosie!$B$7:$D$380,3,FALSE)</f>
        <v>0</v>
      </c>
      <c r="N2464" s="4" t="str">
        <f>VLOOKUP($C2464,rosie!$B$7:$E$380,4,FALSE)</f>
        <v>f</v>
      </c>
      <c r="O2464" s="4">
        <f t="shared" si="176"/>
        <v>0.38413039492962631</v>
      </c>
      <c r="P2464" s="4">
        <f>VLOOKUP(A2464,RESULTS!$A:$M,13,FALSE)</f>
        <v>2</v>
      </c>
      <c r="Q2464" s="4">
        <v>2</v>
      </c>
      <c r="R2464" s="4" t="str">
        <f>IF(VLOOKUP(C2464,rosie!B:J,8,FALSE)=0,"x_x_x_x",VLOOKUP(C2464,rosie!B:J,8,FALSE))</f>
        <v>6_6_6_2023</v>
      </c>
    </row>
    <row r="2465" spans="1:18" x14ac:dyDescent="0.2">
      <c r="A2465" t="s">
        <v>260</v>
      </c>
      <c r="C2465">
        <f t="shared" si="174"/>
        <v>922</v>
      </c>
      <c r="D2465" t="str">
        <f t="shared" si="175"/>
        <v>922 (0)</v>
      </c>
      <c r="E2465">
        <v>16.003</v>
      </c>
      <c r="F2465">
        <f t="shared" si="177"/>
        <v>16</v>
      </c>
      <c r="G2465">
        <f>IFERROR(VLOOKUP(F2465,'rt.comb'!$A:$B,2,FALSE),F2465)</f>
        <v>16</v>
      </c>
      <c r="H2465" t="str">
        <f>IFERROR(VLOOKUP(G2465,compounds!$A:$D,4,FALSE),"")</f>
        <v>Butanoicacidhexenylester</v>
      </c>
      <c r="I2465">
        <v>52070883</v>
      </c>
      <c r="J2465" s="4">
        <f t="shared" si="173"/>
        <v>72469286</v>
      </c>
      <c r="K2465" s="4">
        <f>VLOOKUP($C2465,rosie!$B$7:$D$380,2,FALSE)</f>
        <v>23.48</v>
      </c>
      <c r="L2465" s="4">
        <f>VLOOKUP(C2465,rosie!$B$7:$F$66,5,FALSE)</f>
        <v>4.74</v>
      </c>
      <c r="M2465" s="4">
        <f>VLOOKUP($C2465,rosie!$B$7:$D$380,3,FALSE)</f>
        <v>0</v>
      </c>
      <c r="N2465" s="4" t="str">
        <f>VLOOKUP($C2465,rosie!$B$7:$E$380,4,FALSE)</f>
        <v>f</v>
      </c>
      <c r="O2465" s="4">
        <f t="shared" si="176"/>
        <v>0.45902266107551443</v>
      </c>
      <c r="P2465" s="4">
        <f>VLOOKUP(A2465,RESULTS!$A:$M,13,FALSE)</f>
        <v>2</v>
      </c>
      <c r="Q2465" s="4">
        <v>2</v>
      </c>
      <c r="R2465" s="4" t="str">
        <f>IF(VLOOKUP(C2465,rosie!B:J,8,FALSE)=0,"x_x_x_x",VLOOKUP(C2465,rosie!B:J,8,FALSE))</f>
        <v>6_6_6_2023</v>
      </c>
    </row>
    <row r="2466" spans="1:18" x14ac:dyDescent="0.2">
      <c r="A2466" t="s">
        <v>260</v>
      </c>
      <c r="C2466">
        <f t="shared" si="174"/>
        <v>922</v>
      </c>
      <c r="D2466" t="str">
        <f t="shared" si="175"/>
        <v>922 (0)</v>
      </c>
      <c r="E2466">
        <v>16.109000000000002</v>
      </c>
      <c r="F2466">
        <f t="shared" si="177"/>
        <v>16.11</v>
      </c>
      <c r="G2466">
        <f>IFERROR(VLOOKUP(F2466,'rt.comb'!$A:$B,2,FALSE),F2466)</f>
        <v>16.11</v>
      </c>
      <c r="H2466" t="str">
        <f>IFERROR(VLOOKUP(G2466,compounds!$A:$D,4,FALSE),"")</f>
        <v/>
      </c>
      <c r="I2466">
        <v>36411130</v>
      </c>
      <c r="J2466" s="4">
        <f t="shared" si="173"/>
        <v>72469286</v>
      </c>
      <c r="K2466" s="4">
        <f>VLOOKUP($C2466,rosie!$B$7:$D$380,2,FALSE)</f>
        <v>23.48</v>
      </c>
      <c r="L2466" s="4">
        <f>VLOOKUP(C2466,rosie!$B$7:$F$66,5,FALSE)</f>
        <v>4.74</v>
      </c>
      <c r="M2466" s="4">
        <f>VLOOKUP($C2466,rosie!$B$7:$D$380,3,FALSE)</f>
        <v>0</v>
      </c>
      <c r="N2466" s="4" t="str">
        <f>VLOOKUP($C2466,rosie!$B$7:$E$380,4,FALSE)</f>
        <v>f</v>
      </c>
      <c r="O2466" s="4">
        <f t="shared" si="176"/>
        <v>0.3209765769742467</v>
      </c>
      <c r="P2466" s="4">
        <f>VLOOKUP(A2466,RESULTS!$A:$M,13,FALSE)</f>
        <v>2</v>
      </c>
      <c r="Q2466" s="4">
        <v>2</v>
      </c>
      <c r="R2466" s="4" t="str">
        <f>IF(VLOOKUP(C2466,rosie!B:J,8,FALSE)=0,"x_x_x_x",VLOOKUP(C2466,rosie!B:J,8,FALSE))</f>
        <v>6_6_6_2023</v>
      </c>
    </row>
    <row r="2467" spans="1:18" x14ac:dyDescent="0.2">
      <c r="A2467" t="s">
        <v>260</v>
      </c>
      <c r="C2467">
        <f t="shared" si="174"/>
        <v>922</v>
      </c>
      <c r="D2467" t="str">
        <f t="shared" si="175"/>
        <v>922 (0)</v>
      </c>
      <c r="E2467">
        <v>16.213000000000001</v>
      </c>
      <c r="F2467">
        <f t="shared" si="177"/>
        <v>16.21</v>
      </c>
      <c r="G2467">
        <f>IFERROR(VLOOKUP(F2467,'rt.comb'!$A:$B,2,FALSE),F2467)</f>
        <v>16.21</v>
      </c>
      <c r="H2467" t="str">
        <f>IFERROR(VLOOKUP(G2467,compounds!$A:$D,4,FALSE),"")</f>
        <v>methylsalicylate</v>
      </c>
      <c r="I2467">
        <v>60254933</v>
      </c>
      <c r="J2467" s="4">
        <f t="shared" si="173"/>
        <v>72469286</v>
      </c>
      <c r="K2467" s="4">
        <f>VLOOKUP($C2467,rosie!$B$7:$D$380,2,FALSE)</f>
        <v>23.48</v>
      </c>
      <c r="L2467" s="4">
        <f>VLOOKUP(C2467,rosie!$B$7:$F$66,5,FALSE)</f>
        <v>4.74</v>
      </c>
      <c r="M2467" s="4">
        <f>VLOOKUP($C2467,rosie!$B$7:$D$380,3,FALSE)</f>
        <v>0</v>
      </c>
      <c r="N2467" s="4" t="str">
        <f>VLOOKUP($C2467,rosie!$B$7:$E$380,4,FALSE)</f>
        <v>f</v>
      </c>
      <c r="O2467" s="4">
        <f t="shared" si="176"/>
        <v>0.53116786378650094</v>
      </c>
      <c r="P2467" s="4">
        <f>VLOOKUP(A2467,RESULTS!$A:$M,13,FALSE)</f>
        <v>2</v>
      </c>
      <c r="Q2467" s="4">
        <v>2</v>
      </c>
      <c r="R2467" s="4" t="str">
        <f>IF(VLOOKUP(C2467,rosie!B:J,8,FALSE)=0,"x_x_x_x",VLOOKUP(C2467,rosie!B:J,8,FALSE))</f>
        <v>6_6_6_2023</v>
      </c>
    </row>
    <row r="2468" spans="1:18" x14ac:dyDescent="0.2">
      <c r="A2468" t="s">
        <v>260</v>
      </c>
      <c r="C2468">
        <f t="shared" si="174"/>
        <v>922</v>
      </c>
      <c r="D2468" t="str">
        <f t="shared" si="175"/>
        <v>922 (0)</v>
      </c>
      <c r="E2468">
        <v>16.366</v>
      </c>
      <c r="F2468">
        <f t="shared" si="177"/>
        <v>16.37</v>
      </c>
      <c r="G2468">
        <f>IFERROR(VLOOKUP(F2468,'rt.comb'!$A:$B,2,FALSE),F2468)</f>
        <v>16.36</v>
      </c>
      <c r="H2468" t="str">
        <f>IFERROR(VLOOKUP(G2468,compounds!$A:$D,4,FALSE),"")</f>
        <v>dodecane</v>
      </c>
      <c r="I2468">
        <v>107057480</v>
      </c>
      <c r="J2468" s="4">
        <f t="shared" si="173"/>
        <v>72469286</v>
      </c>
      <c r="K2468" s="4">
        <f>VLOOKUP($C2468,rosie!$B$7:$D$380,2,FALSE)</f>
        <v>23.48</v>
      </c>
      <c r="L2468" s="4">
        <f>VLOOKUP(C2468,rosie!$B$7:$F$66,5,FALSE)</f>
        <v>4.74</v>
      </c>
      <c r="M2468" s="4">
        <f>VLOOKUP($C2468,rosie!$B$7:$D$380,3,FALSE)</f>
        <v>0</v>
      </c>
      <c r="N2468" s="4" t="str">
        <f>VLOOKUP($C2468,rosie!$B$7:$E$380,4,FALSE)</f>
        <v>f</v>
      </c>
      <c r="O2468" s="4">
        <f t="shared" si="176"/>
        <v>0.94374833930968027</v>
      </c>
      <c r="P2468" s="4">
        <f>VLOOKUP(A2468,RESULTS!$A:$M,13,FALSE)</f>
        <v>2</v>
      </c>
      <c r="Q2468" s="4">
        <v>2</v>
      </c>
      <c r="R2468" s="4" t="str">
        <f>IF(VLOOKUP(C2468,rosie!B:J,8,FALSE)=0,"x_x_x_x",VLOOKUP(C2468,rosie!B:J,8,FALSE))</f>
        <v>6_6_6_2023</v>
      </c>
    </row>
    <row r="2469" spans="1:18" x14ac:dyDescent="0.2">
      <c r="A2469" t="s">
        <v>260</v>
      </c>
      <c r="C2469">
        <f t="shared" si="174"/>
        <v>922</v>
      </c>
      <c r="D2469" t="str">
        <f t="shared" si="175"/>
        <v>922 (0)</v>
      </c>
      <c r="E2469">
        <v>16.55</v>
      </c>
      <c r="F2469">
        <f t="shared" si="177"/>
        <v>16.55</v>
      </c>
      <c r="G2469">
        <f>IFERROR(VLOOKUP(F2469,'rt.comb'!$A:$B,2,FALSE),F2469)</f>
        <v>16.55</v>
      </c>
      <c r="H2469" t="str">
        <f>IFERROR(VLOOKUP(G2469,compounds!$A:$D,4,FALSE),"")</f>
        <v>decanal</v>
      </c>
      <c r="I2469">
        <v>154499671</v>
      </c>
      <c r="J2469" s="4">
        <f t="shared" si="173"/>
        <v>72469286</v>
      </c>
      <c r="K2469" s="4">
        <f>VLOOKUP($C2469,rosie!$B$7:$D$380,2,FALSE)</f>
        <v>23.48</v>
      </c>
      <c r="L2469" s="4">
        <f>VLOOKUP(C2469,rosie!$B$7:$F$66,5,FALSE)</f>
        <v>4.74</v>
      </c>
      <c r="M2469" s="4">
        <f>VLOOKUP($C2469,rosie!$B$7:$D$380,3,FALSE)</f>
        <v>0</v>
      </c>
      <c r="N2469" s="4" t="str">
        <f>VLOOKUP($C2469,rosie!$B$7:$E$380,4,FALSE)</f>
        <v>f</v>
      </c>
      <c r="O2469" s="4">
        <f t="shared" si="176"/>
        <v>1.3619674956868213</v>
      </c>
      <c r="P2469" s="4">
        <f>VLOOKUP(A2469,RESULTS!$A:$M,13,FALSE)</f>
        <v>2</v>
      </c>
      <c r="Q2469" s="4">
        <v>2</v>
      </c>
      <c r="R2469" s="4" t="str">
        <f>IF(VLOOKUP(C2469,rosie!B:J,8,FALSE)=0,"x_x_x_x",VLOOKUP(C2469,rosie!B:J,8,FALSE))</f>
        <v>6_6_6_2023</v>
      </c>
    </row>
    <row r="2470" spans="1:18" x14ac:dyDescent="0.2">
      <c r="A2470" t="s">
        <v>260</v>
      </c>
      <c r="C2470">
        <f t="shared" si="174"/>
        <v>922</v>
      </c>
      <c r="D2470" t="str">
        <f t="shared" si="175"/>
        <v>922 (0)</v>
      </c>
      <c r="E2470">
        <v>16.736999999999998</v>
      </c>
      <c r="F2470">
        <f t="shared" si="177"/>
        <v>16.739999999999998</v>
      </c>
      <c r="G2470">
        <f>IFERROR(VLOOKUP(F2470,'rt.comb'!$A:$B,2,FALSE),F2470)</f>
        <v>16.739999999999998</v>
      </c>
      <c r="H2470" t="str">
        <f>IFERROR(VLOOKUP(G2470,compounds!$A:$D,4,FALSE),"")</f>
        <v/>
      </c>
      <c r="I2470">
        <v>25024620</v>
      </c>
      <c r="J2470" s="4">
        <f t="shared" si="173"/>
        <v>72469286</v>
      </c>
      <c r="K2470" s="4">
        <f>VLOOKUP($C2470,rosie!$B$7:$D$380,2,FALSE)</f>
        <v>23.48</v>
      </c>
      <c r="L2470" s="4">
        <f>VLOOKUP(C2470,rosie!$B$7:$F$66,5,FALSE)</f>
        <v>4.74</v>
      </c>
      <c r="M2470" s="4">
        <f>VLOOKUP($C2470,rosie!$B$7:$D$380,3,FALSE)</f>
        <v>0</v>
      </c>
      <c r="N2470" s="4" t="str">
        <f>VLOOKUP($C2470,rosie!$B$7:$E$380,4,FALSE)</f>
        <v>f</v>
      </c>
      <c r="O2470" s="4">
        <f t="shared" si="176"/>
        <v>0.22060059294180856</v>
      </c>
      <c r="P2470" s="4">
        <f>VLOOKUP(A2470,RESULTS!$A:$M,13,FALSE)</f>
        <v>2</v>
      </c>
      <c r="Q2470" s="4">
        <v>2</v>
      </c>
      <c r="R2470" s="4" t="str">
        <f>IF(VLOOKUP(C2470,rosie!B:J,8,FALSE)=0,"x_x_x_x",VLOOKUP(C2470,rosie!B:J,8,FALSE))</f>
        <v>6_6_6_2023</v>
      </c>
    </row>
    <row r="2471" spans="1:18" x14ac:dyDescent="0.2">
      <c r="A2471" t="s">
        <v>260</v>
      </c>
      <c r="C2471">
        <f t="shared" si="174"/>
        <v>922</v>
      </c>
      <c r="D2471" t="str">
        <f t="shared" si="175"/>
        <v>922 (0)</v>
      </c>
      <c r="E2471">
        <v>16.843</v>
      </c>
      <c r="F2471">
        <f t="shared" si="177"/>
        <v>16.84</v>
      </c>
      <c r="G2471">
        <f>IFERROR(VLOOKUP(F2471,'rt.comb'!$A:$B,2,FALSE),F2471)</f>
        <v>16.84</v>
      </c>
      <c r="H2471" t="str">
        <f>IFERROR(VLOOKUP(G2471,compounds!$A:$D,4,FALSE),"")</f>
        <v/>
      </c>
      <c r="I2471">
        <v>26781970</v>
      </c>
      <c r="J2471" s="4">
        <f t="shared" si="173"/>
        <v>72469286</v>
      </c>
      <c r="K2471" s="4">
        <f>VLOOKUP($C2471,rosie!$B$7:$D$380,2,FALSE)</f>
        <v>23.48</v>
      </c>
      <c r="L2471" s="4">
        <f>VLOOKUP(C2471,rosie!$B$7:$F$66,5,FALSE)</f>
        <v>4.74</v>
      </c>
      <c r="M2471" s="4">
        <f>VLOOKUP($C2471,rosie!$B$7:$D$380,3,FALSE)</f>
        <v>0</v>
      </c>
      <c r="N2471" s="4" t="str">
        <f>VLOOKUP($C2471,rosie!$B$7:$E$380,4,FALSE)</f>
        <v>f</v>
      </c>
      <c r="O2471" s="4">
        <f t="shared" si="176"/>
        <v>0.23609223485310582</v>
      </c>
      <c r="P2471" s="4">
        <f>VLOOKUP(A2471,RESULTS!$A:$M,13,FALSE)</f>
        <v>2</v>
      </c>
      <c r="Q2471" s="4">
        <v>2</v>
      </c>
      <c r="R2471" s="4" t="str">
        <f>IF(VLOOKUP(C2471,rosie!B:J,8,FALSE)=0,"x_x_x_x",VLOOKUP(C2471,rosie!B:J,8,FALSE))</f>
        <v>6_6_6_2023</v>
      </c>
    </row>
    <row r="2472" spans="1:18" x14ac:dyDescent="0.2">
      <c r="A2472" t="s">
        <v>260</v>
      </c>
      <c r="C2472">
        <f t="shared" si="174"/>
        <v>922</v>
      </c>
      <c r="D2472" t="str">
        <f t="shared" si="175"/>
        <v>922 (0)</v>
      </c>
      <c r="E2472">
        <v>16.934000000000001</v>
      </c>
      <c r="F2472">
        <f t="shared" si="177"/>
        <v>16.93</v>
      </c>
      <c r="G2472">
        <f>IFERROR(VLOOKUP(F2472,'rt.comb'!$A:$B,2,FALSE),F2472)</f>
        <v>16.93</v>
      </c>
      <c r="H2472" t="str">
        <f>IFERROR(VLOOKUP(G2472,compounds!$A:$D,4,FALSE),"")</f>
        <v/>
      </c>
      <c r="I2472">
        <v>59819420</v>
      </c>
      <c r="J2472" s="4">
        <f t="shared" si="173"/>
        <v>72469286</v>
      </c>
      <c r="K2472" s="4">
        <f>VLOOKUP($C2472,rosie!$B$7:$D$380,2,FALSE)</f>
        <v>23.48</v>
      </c>
      <c r="L2472" s="4">
        <f>VLOOKUP(C2472,rosie!$B$7:$F$66,5,FALSE)</f>
        <v>4.74</v>
      </c>
      <c r="M2472" s="4">
        <f>VLOOKUP($C2472,rosie!$B$7:$D$380,3,FALSE)</f>
        <v>0</v>
      </c>
      <c r="N2472" s="4" t="str">
        <f>VLOOKUP($C2472,rosie!$B$7:$E$380,4,FALSE)</f>
        <v>f</v>
      </c>
      <c r="O2472" s="4">
        <f t="shared" si="176"/>
        <v>0.52732866758556507</v>
      </c>
      <c r="P2472" s="4">
        <f>VLOOKUP(A2472,RESULTS!$A:$M,13,FALSE)</f>
        <v>2</v>
      </c>
      <c r="Q2472" s="4">
        <v>2</v>
      </c>
      <c r="R2472" s="4" t="str">
        <f>IF(VLOOKUP(C2472,rosie!B:J,8,FALSE)=0,"x_x_x_x",VLOOKUP(C2472,rosie!B:J,8,FALSE))</f>
        <v>6_6_6_2023</v>
      </c>
    </row>
    <row r="2473" spans="1:18" x14ac:dyDescent="0.2">
      <c r="A2473" t="s">
        <v>260</v>
      </c>
      <c r="C2473">
        <f t="shared" si="174"/>
        <v>922</v>
      </c>
      <c r="D2473" t="str">
        <f t="shared" si="175"/>
        <v>922 (0)</v>
      </c>
      <c r="E2473">
        <v>17.193000000000001</v>
      </c>
      <c r="F2473">
        <f t="shared" si="177"/>
        <v>17.190000000000001</v>
      </c>
      <c r="G2473">
        <f>IFERROR(VLOOKUP(F2473,'rt.comb'!$A:$B,2,FALSE),F2473)</f>
        <v>17.190000000000001</v>
      </c>
      <c r="H2473" t="str">
        <f>IFERROR(VLOOKUP(G2473,compounds!$A:$D,4,FALSE),"")</f>
        <v/>
      </c>
      <c r="I2473">
        <v>65756793</v>
      </c>
      <c r="J2473" s="4">
        <f t="shared" si="173"/>
        <v>72469286</v>
      </c>
      <c r="K2473" s="4">
        <f>VLOOKUP($C2473,rosie!$B$7:$D$380,2,FALSE)</f>
        <v>23.48</v>
      </c>
      <c r="L2473" s="4">
        <f>VLOOKUP(C2473,rosie!$B$7:$F$66,5,FALSE)</f>
        <v>4.74</v>
      </c>
      <c r="M2473" s="4">
        <f>VLOOKUP($C2473,rosie!$B$7:$D$380,3,FALSE)</f>
        <v>0</v>
      </c>
      <c r="N2473" s="4" t="str">
        <f>VLOOKUP($C2473,rosie!$B$7:$E$380,4,FALSE)</f>
        <v>f</v>
      </c>
      <c r="O2473" s="4">
        <f t="shared" si="176"/>
        <v>0.57966864335009949</v>
      </c>
      <c r="P2473" s="4">
        <f>VLOOKUP(A2473,RESULTS!$A:$M,13,FALSE)</f>
        <v>2</v>
      </c>
      <c r="Q2473" s="4">
        <v>2</v>
      </c>
      <c r="R2473" s="4" t="str">
        <f>IF(VLOOKUP(C2473,rosie!B:J,8,FALSE)=0,"x_x_x_x",VLOOKUP(C2473,rosie!B:J,8,FALSE))</f>
        <v>6_6_6_2023</v>
      </c>
    </row>
    <row r="2474" spans="1:18" x14ac:dyDescent="0.2">
      <c r="A2474" t="s">
        <v>260</v>
      </c>
      <c r="C2474">
        <f t="shared" si="174"/>
        <v>922</v>
      </c>
      <c r="D2474" t="str">
        <f t="shared" si="175"/>
        <v>922 (0)</v>
      </c>
      <c r="E2474">
        <v>17.433</v>
      </c>
      <c r="F2474">
        <f t="shared" si="177"/>
        <v>17.43</v>
      </c>
      <c r="G2474">
        <f>IFERROR(VLOOKUP(F2474,'rt.comb'!$A:$B,2,FALSE),F2474)</f>
        <v>17.43</v>
      </c>
      <c r="H2474" t="str">
        <f>IFERROR(VLOOKUP(G2474,compounds!$A:$D,4,FALSE),"")</f>
        <v>cisthreehexiso</v>
      </c>
      <c r="I2474">
        <v>73372656</v>
      </c>
      <c r="J2474" s="4">
        <f t="shared" si="173"/>
        <v>72469286</v>
      </c>
      <c r="K2474" s="4">
        <f>VLOOKUP($C2474,rosie!$B$7:$D$380,2,FALSE)</f>
        <v>23.48</v>
      </c>
      <c r="L2474" s="4">
        <f>VLOOKUP(C2474,rosie!$B$7:$F$66,5,FALSE)</f>
        <v>4.74</v>
      </c>
      <c r="M2474" s="4">
        <f>VLOOKUP($C2474,rosie!$B$7:$D$380,3,FALSE)</f>
        <v>0</v>
      </c>
      <c r="N2474" s="4" t="str">
        <f>VLOOKUP($C2474,rosie!$B$7:$E$380,4,FALSE)</f>
        <v>f</v>
      </c>
      <c r="O2474" s="4">
        <f t="shared" si="176"/>
        <v>0.64680508312675067</v>
      </c>
      <c r="P2474" s="4">
        <f>VLOOKUP(A2474,RESULTS!$A:$M,13,FALSE)</f>
        <v>2</v>
      </c>
      <c r="Q2474" s="4">
        <v>2</v>
      </c>
      <c r="R2474" s="4" t="str">
        <f>IF(VLOOKUP(C2474,rosie!B:J,8,FALSE)=0,"x_x_x_x",VLOOKUP(C2474,rosie!B:J,8,FALSE))</f>
        <v>6_6_6_2023</v>
      </c>
    </row>
    <row r="2475" spans="1:18" x14ac:dyDescent="0.2">
      <c r="A2475" t="s">
        <v>260</v>
      </c>
      <c r="C2475">
        <f t="shared" si="174"/>
        <v>922</v>
      </c>
      <c r="D2475" t="str">
        <f t="shared" si="175"/>
        <v>922 (0)</v>
      </c>
      <c r="E2475">
        <v>17.649000000000001</v>
      </c>
      <c r="F2475">
        <f t="shared" si="177"/>
        <v>17.649999999999999</v>
      </c>
      <c r="G2475">
        <f>IFERROR(VLOOKUP(F2475,'rt.comb'!$A:$B,2,FALSE),F2475)</f>
        <v>17.649999999999999</v>
      </c>
      <c r="H2475" t="str">
        <f>IFERROR(VLOOKUP(G2475,compounds!$A:$D,4,FALSE),"")</f>
        <v/>
      </c>
      <c r="I2475">
        <v>51894868</v>
      </c>
      <c r="J2475" s="4">
        <f t="shared" si="173"/>
        <v>72469286</v>
      </c>
      <c r="K2475" s="4">
        <f>VLOOKUP($C2475,rosie!$B$7:$D$380,2,FALSE)</f>
        <v>23.48</v>
      </c>
      <c r="L2475" s="4">
        <f>VLOOKUP(C2475,rosie!$B$7:$F$66,5,FALSE)</f>
        <v>4.74</v>
      </c>
      <c r="M2475" s="4">
        <f>VLOOKUP($C2475,rosie!$B$7:$D$380,3,FALSE)</f>
        <v>0</v>
      </c>
      <c r="N2475" s="4" t="str">
        <f>VLOOKUP($C2475,rosie!$B$7:$E$380,4,FALSE)</f>
        <v>f</v>
      </c>
      <c r="O2475" s="4">
        <f t="shared" si="176"/>
        <v>0.45747102858852151</v>
      </c>
      <c r="P2475" s="4">
        <f>VLOOKUP(A2475,RESULTS!$A:$M,13,FALSE)</f>
        <v>2</v>
      </c>
      <c r="Q2475" s="4">
        <v>2</v>
      </c>
      <c r="R2475" s="4" t="str">
        <f>IF(VLOOKUP(C2475,rosie!B:J,8,FALSE)=0,"x_x_x_x",VLOOKUP(C2475,rosie!B:J,8,FALSE))</f>
        <v>6_6_6_2023</v>
      </c>
    </row>
    <row r="2476" spans="1:18" x14ac:dyDescent="0.2">
      <c r="A2476" t="s">
        <v>260</v>
      </c>
      <c r="C2476">
        <f t="shared" si="174"/>
        <v>922</v>
      </c>
      <c r="D2476" t="str">
        <f t="shared" si="175"/>
        <v>922 (0)</v>
      </c>
      <c r="E2476">
        <v>18.048999999999999</v>
      </c>
      <c r="F2476">
        <f t="shared" si="177"/>
        <v>18.05</v>
      </c>
      <c r="G2476">
        <f>IFERROR(VLOOKUP(F2476,'rt.comb'!$A:$B,2,FALSE),F2476)</f>
        <v>18.05</v>
      </c>
      <c r="H2476" t="str">
        <f>IFERROR(VLOOKUP(G2476,compounds!$A:$D,4,FALSE),"")</f>
        <v/>
      </c>
      <c r="I2476">
        <v>15846147</v>
      </c>
      <c r="J2476" s="4">
        <f t="shared" si="173"/>
        <v>72469286</v>
      </c>
      <c r="K2476" s="4">
        <f>VLOOKUP($C2476,rosie!$B$7:$D$380,2,FALSE)</f>
        <v>23.48</v>
      </c>
      <c r="L2476" s="4">
        <f>VLOOKUP(C2476,rosie!$B$7:$F$66,5,FALSE)</f>
        <v>4.74</v>
      </c>
      <c r="M2476" s="4">
        <f>VLOOKUP($C2476,rosie!$B$7:$D$380,3,FALSE)</f>
        <v>0</v>
      </c>
      <c r="N2476" s="4" t="str">
        <f>VLOOKUP($C2476,rosie!$B$7:$E$380,4,FALSE)</f>
        <v>f</v>
      </c>
      <c r="O2476" s="4">
        <f t="shared" si="176"/>
        <v>0.13968921102670331</v>
      </c>
      <c r="P2476" s="4">
        <f>VLOOKUP(A2476,RESULTS!$A:$M,13,FALSE)</f>
        <v>2</v>
      </c>
      <c r="Q2476" s="4">
        <v>2</v>
      </c>
      <c r="R2476" s="4" t="str">
        <f>IF(VLOOKUP(C2476,rosie!B:J,8,FALSE)=0,"x_x_x_x",VLOOKUP(C2476,rosie!B:J,8,FALSE))</f>
        <v>6_6_6_2023</v>
      </c>
    </row>
    <row r="2477" spans="1:18" x14ac:dyDescent="0.2">
      <c r="A2477" t="s">
        <v>260</v>
      </c>
      <c r="C2477">
        <f t="shared" si="174"/>
        <v>922</v>
      </c>
      <c r="D2477" t="str">
        <f t="shared" si="175"/>
        <v>922 (0)</v>
      </c>
      <c r="E2477">
        <v>18.422999999999998</v>
      </c>
      <c r="F2477">
        <f t="shared" si="177"/>
        <v>18.420000000000002</v>
      </c>
      <c r="G2477">
        <f>IFERROR(VLOOKUP(F2477,'rt.comb'!$A:$B,2,FALSE),F2477)</f>
        <v>18.420000000000002</v>
      </c>
      <c r="H2477" t="str">
        <f>IFERROR(VLOOKUP(G2477,compounds!$A:$D,4,FALSE),"")</f>
        <v/>
      </c>
      <c r="I2477">
        <v>26577944</v>
      </c>
      <c r="J2477" s="4">
        <f t="shared" si="173"/>
        <v>72469286</v>
      </c>
      <c r="K2477" s="4">
        <f>VLOOKUP($C2477,rosie!$B$7:$D$380,2,FALSE)</f>
        <v>23.48</v>
      </c>
      <c r="L2477" s="4">
        <f>VLOOKUP(C2477,rosie!$B$7:$F$66,5,FALSE)</f>
        <v>4.74</v>
      </c>
      <c r="M2477" s="4">
        <f>VLOOKUP($C2477,rosie!$B$7:$D$380,3,FALSE)</f>
        <v>0</v>
      </c>
      <c r="N2477" s="4" t="str">
        <f>VLOOKUP($C2477,rosie!$B$7:$E$380,4,FALSE)</f>
        <v>f</v>
      </c>
      <c r="O2477" s="4">
        <f t="shared" si="176"/>
        <v>0.23429367581102861</v>
      </c>
      <c r="P2477" s="4">
        <f>VLOOKUP(A2477,RESULTS!$A:$M,13,FALSE)</f>
        <v>2</v>
      </c>
      <c r="Q2477" s="4">
        <v>2</v>
      </c>
      <c r="R2477" s="4" t="str">
        <f>IF(VLOOKUP(C2477,rosie!B:J,8,FALSE)=0,"x_x_x_x",VLOOKUP(C2477,rosie!B:J,8,FALSE))</f>
        <v>6_6_6_2023</v>
      </c>
    </row>
    <row r="2478" spans="1:18" x14ac:dyDescent="0.2">
      <c r="A2478" t="s">
        <v>260</v>
      </c>
      <c r="C2478">
        <f t="shared" si="174"/>
        <v>922</v>
      </c>
      <c r="D2478" t="str">
        <f t="shared" si="175"/>
        <v>922 (0)</v>
      </c>
      <c r="E2478">
        <v>18.678999999999998</v>
      </c>
      <c r="F2478">
        <f t="shared" si="177"/>
        <v>18.68</v>
      </c>
      <c r="G2478">
        <f>IFERROR(VLOOKUP(F2478,'rt.comb'!$A:$B,2,FALSE),F2478)</f>
        <v>18.690000000000001</v>
      </c>
      <c r="H2478" t="str">
        <f>IFERROR(VLOOKUP(G2478,compounds!$A:$D,4,FALSE),"")</f>
        <v/>
      </c>
      <c r="I2478">
        <v>31350331</v>
      </c>
      <c r="J2478" s="4">
        <f t="shared" si="173"/>
        <v>72469286</v>
      </c>
      <c r="K2478" s="4">
        <f>VLOOKUP($C2478,rosie!$B$7:$D$380,2,FALSE)</f>
        <v>23.48</v>
      </c>
      <c r="L2478" s="4">
        <f>VLOOKUP(C2478,rosie!$B$7:$F$66,5,FALSE)</f>
        <v>4.74</v>
      </c>
      <c r="M2478" s="4">
        <f>VLOOKUP($C2478,rosie!$B$7:$D$380,3,FALSE)</f>
        <v>0</v>
      </c>
      <c r="N2478" s="4" t="str">
        <f>VLOOKUP($C2478,rosie!$B$7:$E$380,4,FALSE)</f>
        <v>f</v>
      </c>
      <c r="O2478" s="4">
        <f t="shared" si="176"/>
        <v>0.27636390113104459</v>
      </c>
      <c r="P2478" s="4">
        <f>VLOOKUP(A2478,RESULTS!$A:$M,13,FALSE)</f>
        <v>2</v>
      </c>
      <c r="Q2478" s="4">
        <v>2</v>
      </c>
      <c r="R2478" s="4" t="str">
        <f>IF(VLOOKUP(C2478,rosie!B:J,8,FALSE)=0,"x_x_x_x",VLOOKUP(C2478,rosie!B:J,8,FALSE))</f>
        <v>6_6_6_2023</v>
      </c>
    </row>
    <row r="2479" spans="1:18" x14ac:dyDescent="0.2">
      <c r="A2479" t="s">
        <v>260</v>
      </c>
      <c r="C2479">
        <f t="shared" si="174"/>
        <v>922</v>
      </c>
      <c r="D2479" t="str">
        <f t="shared" si="175"/>
        <v>922 (0)</v>
      </c>
      <c r="E2479">
        <v>19.004000000000001</v>
      </c>
      <c r="F2479">
        <f t="shared" si="177"/>
        <v>19</v>
      </c>
      <c r="G2479">
        <f>IFERROR(VLOOKUP(F2479,'rt.comb'!$A:$B,2,FALSE),F2479)</f>
        <v>18.989999999999998</v>
      </c>
      <c r="H2479" t="str">
        <f>IFERROR(VLOOKUP(G2479,compounds!$A:$D,4,FALSE),"")</f>
        <v>methylnaphthalene</v>
      </c>
      <c r="I2479">
        <v>75364858</v>
      </c>
      <c r="J2479" s="4">
        <f t="shared" si="173"/>
        <v>72469286</v>
      </c>
      <c r="K2479" s="4">
        <f>VLOOKUP($C2479,rosie!$B$7:$D$380,2,FALSE)</f>
        <v>23.48</v>
      </c>
      <c r="L2479" s="4">
        <f>VLOOKUP(C2479,rosie!$B$7:$F$66,5,FALSE)</f>
        <v>4.74</v>
      </c>
      <c r="M2479" s="4">
        <f>VLOOKUP($C2479,rosie!$B$7:$D$380,3,FALSE)</f>
        <v>0</v>
      </c>
      <c r="N2479" s="4" t="str">
        <f>VLOOKUP($C2479,rosie!$B$7:$E$380,4,FALSE)</f>
        <v>f</v>
      </c>
      <c r="O2479" s="4">
        <f t="shared" si="176"/>
        <v>0.66436702582397666</v>
      </c>
      <c r="P2479" s="4">
        <f>VLOOKUP(A2479,RESULTS!$A:$M,13,FALSE)</f>
        <v>2</v>
      </c>
      <c r="Q2479" s="4">
        <v>2</v>
      </c>
      <c r="R2479" s="4" t="str">
        <f>IF(VLOOKUP(C2479,rosie!B:J,8,FALSE)=0,"x_x_x_x",VLOOKUP(C2479,rosie!B:J,8,FALSE))</f>
        <v>6_6_6_2023</v>
      </c>
    </row>
    <row r="2480" spans="1:18" x14ac:dyDescent="0.2">
      <c r="A2480" t="s">
        <v>260</v>
      </c>
      <c r="C2480">
        <f t="shared" si="174"/>
        <v>922</v>
      </c>
      <c r="D2480" t="str">
        <f t="shared" si="175"/>
        <v>922 (0)</v>
      </c>
      <c r="E2480">
        <v>19.097000000000001</v>
      </c>
      <c r="F2480">
        <f t="shared" si="177"/>
        <v>19.100000000000001</v>
      </c>
      <c r="G2480">
        <f>IFERROR(VLOOKUP(F2480,'rt.comb'!$A:$B,2,FALSE),F2480)</f>
        <v>19.100000000000001</v>
      </c>
      <c r="H2480" t="str">
        <f>IFERROR(VLOOKUP(G2480,compounds!$A:$D,4,FALSE),"")</f>
        <v/>
      </c>
      <c r="I2480">
        <v>61769717</v>
      </c>
      <c r="J2480" s="4">
        <f t="shared" si="173"/>
        <v>72469286</v>
      </c>
      <c r="K2480" s="4">
        <f>VLOOKUP($C2480,rosie!$B$7:$D$380,2,FALSE)</f>
        <v>23.48</v>
      </c>
      <c r="L2480" s="4">
        <f>VLOOKUP(C2480,rosie!$B$7:$F$66,5,FALSE)</f>
        <v>4.74</v>
      </c>
      <c r="M2480" s="4">
        <f>VLOOKUP($C2480,rosie!$B$7:$D$380,3,FALSE)</f>
        <v>0</v>
      </c>
      <c r="N2480" s="4" t="str">
        <f>VLOOKUP($C2480,rosie!$B$7:$E$380,4,FALSE)</f>
        <v>f</v>
      </c>
      <c r="O2480" s="4">
        <f t="shared" si="176"/>
        <v>0.54452120336083876</v>
      </c>
      <c r="P2480" s="4">
        <f>VLOOKUP(A2480,RESULTS!$A:$M,13,FALSE)</f>
        <v>2</v>
      </c>
      <c r="Q2480" s="4">
        <v>2</v>
      </c>
      <c r="R2480" s="4" t="str">
        <f>IF(VLOOKUP(C2480,rosie!B:J,8,FALSE)=0,"x_x_x_x",VLOOKUP(C2480,rosie!B:J,8,FALSE))</f>
        <v>6_6_6_2023</v>
      </c>
    </row>
    <row r="2481" spans="1:18" x14ac:dyDescent="0.2">
      <c r="A2481" t="s">
        <v>260</v>
      </c>
      <c r="C2481">
        <f t="shared" si="174"/>
        <v>922</v>
      </c>
      <c r="D2481" t="str">
        <f t="shared" si="175"/>
        <v>922 (0)</v>
      </c>
      <c r="E2481">
        <v>19.396000000000001</v>
      </c>
      <c r="F2481">
        <f t="shared" si="177"/>
        <v>19.399999999999999</v>
      </c>
      <c r="G2481">
        <f>IFERROR(VLOOKUP(F2481,'rt.comb'!$A:$B,2,FALSE),F2481)</f>
        <v>19.399999999999999</v>
      </c>
      <c r="H2481" t="str">
        <f>IFERROR(VLOOKUP(G2481,compounds!$A:$D,4,FALSE),"")</f>
        <v>undecanal_c</v>
      </c>
      <c r="I2481">
        <v>37096248</v>
      </c>
      <c r="J2481" s="4">
        <f t="shared" si="173"/>
        <v>72469286</v>
      </c>
      <c r="K2481" s="4">
        <f>VLOOKUP($C2481,rosie!$B$7:$D$380,2,FALSE)</f>
        <v>23.48</v>
      </c>
      <c r="L2481" s="4">
        <f>VLOOKUP(C2481,rosie!$B$7:$F$66,5,FALSE)</f>
        <v>4.74</v>
      </c>
      <c r="M2481" s="4">
        <f>VLOOKUP($C2481,rosie!$B$7:$D$380,3,FALSE)</f>
        <v>0</v>
      </c>
      <c r="N2481" s="4" t="str">
        <f>VLOOKUP($C2481,rosie!$B$7:$E$380,4,FALSE)</f>
        <v>f</v>
      </c>
      <c r="O2481" s="4">
        <f t="shared" si="176"/>
        <v>0.32701612670707403</v>
      </c>
      <c r="P2481" s="4">
        <f>VLOOKUP(A2481,RESULTS!$A:$M,13,FALSE)</f>
        <v>2</v>
      </c>
      <c r="Q2481" s="4">
        <v>2</v>
      </c>
      <c r="R2481" s="4" t="str">
        <f>IF(VLOOKUP(C2481,rosie!B:J,8,FALSE)=0,"x_x_x_x",VLOOKUP(C2481,rosie!B:J,8,FALSE))</f>
        <v>6_6_6_2023</v>
      </c>
    </row>
    <row r="2482" spans="1:18" x14ac:dyDescent="0.2">
      <c r="A2482" t="s">
        <v>260</v>
      </c>
      <c r="C2482">
        <f t="shared" si="174"/>
        <v>922</v>
      </c>
      <c r="D2482" t="str">
        <f t="shared" si="175"/>
        <v>922 (0)</v>
      </c>
      <c r="E2482">
        <v>19.504000000000001</v>
      </c>
      <c r="F2482">
        <f t="shared" si="177"/>
        <v>19.5</v>
      </c>
      <c r="G2482">
        <f>IFERROR(VLOOKUP(F2482,'rt.comb'!$A:$B,2,FALSE),F2482)</f>
        <v>19.5</v>
      </c>
      <c r="H2482" t="str">
        <f>IFERROR(VLOOKUP(G2482,compounds!$A:$D,4,FALSE),"")</f>
        <v>standard</v>
      </c>
      <c r="I2482">
        <v>72469286</v>
      </c>
      <c r="J2482" s="4">
        <f t="shared" si="173"/>
        <v>72469286</v>
      </c>
      <c r="K2482" s="4">
        <f>VLOOKUP($C2482,rosie!$B$7:$D$380,2,FALSE)</f>
        <v>23.48</v>
      </c>
      <c r="L2482" s="4">
        <f>VLOOKUP(C2482,rosie!$B$7:$F$66,5,FALSE)</f>
        <v>4.74</v>
      </c>
      <c r="M2482" s="4">
        <f>VLOOKUP($C2482,rosie!$B$7:$D$380,3,FALSE)</f>
        <v>0</v>
      </c>
      <c r="N2482" s="4" t="str">
        <f>VLOOKUP($C2482,rosie!$B$7:$E$380,4,FALSE)</f>
        <v>f</v>
      </c>
      <c r="O2482" s="4">
        <f t="shared" si="176"/>
        <v>0.6388415672913117</v>
      </c>
      <c r="P2482" s="4">
        <f>VLOOKUP(A2482,RESULTS!$A:$M,13,FALSE)</f>
        <v>2</v>
      </c>
      <c r="Q2482" s="4">
        <v>2</v>
      </c>
      <c r="R2482" s="4" t="str">
        <f>IF(VLOOKUP(C2482,rosie!B:J,8,FALSE)=0,"x_x_x_x",VLOOKUP(C2482,rosie!B:J,8,FALSE))</f>
        <v>6_6_6_2023</v>
      </c>
    </row>
    <row r="2483" spans="1:18" x14ac:dyDescent="0.2">
      <c r="A2483" t="s">
        <v>260</v>
      </c>
      <c r="C2483">
        <f t="shared" si="174"/>
        <v>922</v>
      </c>
      <c r="D2483" t="str">
        <f t="shared" si="175"/>
        <v>922 (0)</v>
      </c>
      <c r="E2483">
        <v>19.88</v>
      </c>
      <c r="F2483">
        <f t="shared" si="177"/>
        <v>19.88</v>
      </c>
      <c r="G2483">
        <f>IFERROR(VLOOKUP(F2483,'rt.comb'!$A:$B,2,FALSE),F2483)</f>
        <v>19.88</v>
      </c>
      <c r="H2483" t="str">
        <f>IFERROR(VLOOKUP(G2483,compounds!$A:$D,4,FALSE),"")</f>
        <v/>
      </c>
      <c r="I2483">
        <v>16548601</v>
      </c>
      <c r="J2483" s="4">
        <f t="shared" si="173"/>
        <v>72469286</v>
      </c>
      <c r="K2483" s="4">
        <f>VLOOKUP($C2483,rosie!$B$7:$D$380,2,FALSE)</f>
        <v>23.48</v>
      </c>
      <c r="L2483" s="4">
        <f>VLOOKUP(C2483,rosie!$B$7:$F$66,5,FALSE)</f>
        <v>4.74</v>
      </c>
      <c r="M2483" s="4">
        <f>VLOOKUP($C2483,rosie!$B$7:$D$380,3,FALSE)</f>
        <v>0</v>
      </c>
      <c r="N2483" s="4" t="str">
        <f>VLOOKUP($C2483,rosie!$B$7:$E$380,4,FALSE)</f>
        <v>f</v>
      </c>
      <c r="O2483" s="4">
        <f t="shared" si="176"/>
        <v>0.14588158353483113</v>
      </c>
      <c r="P2483" s="4">
        <f>VLOOKUP(A2483,RESULTS!$A:$M,13,FALSE)</f>
        <v>2</v>
      </c>
      <c r="Q2483" s="4">
        <v>2</v>
      </c>
      <c r="R2483" s="4" t="str">
        <f>IF(VLOOKUP(C2483,rosie!B:J,8,FALSE)=0,"x_x_x_x",VLOOKUP(C2483,rosie!B:J,8,FALSE))</f>
        <v>6_6_6_2023</v>
      </c>
    </row>
    <row r="2484" spans="1:18" x14ac:dyDescent="0.2">
      <c r="A2484" t="s">
        <v>260</v>
      </c>
      <c r="C2484">
        <f t="shared" si="174"/>
        <v>922</v>
      </c>
      <c r="D2484" t="str">
        <f t="shared" si="175"/>
        <v>922 (0)</v>
      </c>
      <c r="E2484">
        <v>20.056000000000001</v>
      </c>
      <c r="F2484">
        <f t="shared" si="177"/>
        <v>20.059999999999999</v>
      </c>
      <c r="G2484">
        <f>IFERROR(VLOOKUP(F2484,'rt.comb'!$A:$B,2,FALSE),F2484)</f>
        <v>20.059999999999999</v>
      </c>
      <c r="H2484" t="str">
        <f>IFERROR(VLOOKUP(G2484,compounds!$A:$D,4,FALSE),"")</f>
        <v/>
      </c>
      <c r="I2484">
        <v>16203306</v>
      </c>
      <c r="J2484" s="4">
        <f t="shared" si="173"/>
        <v>72469286</v>
      </c>
      <c r="K2484" s="4">
        <f>VLOOKUP($C2484,rosie!$B$7:$D$380,2,FALSE)</f>
        <v>23.48</v>
      </c>
      <c r="L2484" s="4">
        <f>VLOOKUP(C2484,rosie!$B$7:$F$66,5,FALSE)</f>
        <v>4.74</v>
      </c>
      <c r="M2484" s="4">
        <f>VLOOKUP($C2484,rosie!$B$7:$D$380,3,FALSE)</f>
        <v>0</v>
      </c>
      <c r="N2484" s="4" t="str">
        <f>VLOOKUP($C2484,rosie!$B$7:$E$380,4,FALSE)</f>
        <v>f</v>
      </c>
      <c r="O2484" s="4">
        <f t="shared" si="176"/>
        <v>0.14283768989169723</v>
      </c>
      <c r="P2484" s="4">
        <f>VLOOKUP(A2484,RESULTS!$A:$M,13,FALSE)</f>
        <v>2</v>
      </c>
      <c r="Q2484" s="4">
        <v>2</v>
      </c>
      <c r="R2484" s="4" t="str">
        <f>IF(VLOOKUP(C2484,rosie!B:J,8,FALSE)=0,"x_x_x_x",VLOOKUP(C2484,rosie!B:J,8,FALSE))</f>
        <v>6_6_6_2023</v>
      </c>
    </row>
    <row r="2485" spans="1:18" x14ac:dyDescent="0.2">
      <c r="A2485" t="s">
        <v>260</v>
      </c>
      <c r="C2485">
        <f t="shared" si="174"/>
        <v>922</v>
      </c>
      <c r="D2485" t="str">
        <f t="shared" si="175"/>
        <v>922 (0)</v>
      </c>
      <c r="E2485">
        <v>21.635999999999999</v>
      </c>
      <c r="F2485">
        <f t="shared" si="177"/>
        <v>21.64</v>
      </c>
      <c r="G2485">
        <f>IFERROR(VLOOKUP(F2485,'rt.comb'!$A:$B,2,FALSE),F2485)</f>
        <v>21.64</v>
      </c>
      <c r="H2485" t="str">
        <f>IFERROR(VLOOKUP(G2485,compounds!$A:$D,4,FALSE),"")</f>
        <v/>
      </c>
      <c r="I2485">
        <v>19519033</v>
      </c>
      <c r="J2485" s="4">
        <f t="shared" si="173"/>
        <v>72469286</v>
      </c>
      <c r="K2485" s="4">
        <f>VLOOKUP($C2485,rosie!$B$7:$D$380,2,FALSE)</f>
        <v>23.48</v>
      </c>
      <c r="L2485" s="4">
        <f>VLOOKUP(C2485,rosie!$B$7:$F$66,5,FALSE)</f>
        <v>4.74</v>
      </c>
      <c r="M2485" s="4">
        <f>VLOOKUP($C2485,rosie!$B$7:$D$380,3,FALSE)</f>
        <v>0</v>
      </c>
      <c r="N2485" s="4" t="str">
        <f>VLOOKUP($C2485,rosie!$B$7:$E$380,4,FALSE)</f>
        <v>f</v>
      </c>
      <c r="O2485" s="4">
        <f t="shared" si="176"/>
        <v>0.17206695859720261</v>
      </c>
      <c r="P2485" s="4">
        <f>VLOOKUP(A2485,RESULTS!$A:$M,13,FALSE)</f>
        <v>2</v>
      </c>
      <c r="Q2485" s="4">
        <v>2</v>
      </c>
      <c r="R2485" s="4" t="str">
        <f>IF(VLOOKUP(C2485,rosie!B:J,8,FALSE)=0,"x_x_x_x",VLOOKUP(C2485,rosie!B:J,8,FALSE))</f>
        <v>6_6_6_2023</v>
      </c>
    </row>
    <row r="2486" spans="1:18" x14ac:dyDescent="0.2">
      <c r="A2486" t="s">
        <v>260</v>
      </c>
      <c r="C2486">
        <f t="shared" si="174"/>
        <v>922</v>
      </c>
      <c r="D2486" t="str">
        <f t="shared" si="175"/>
        <v>922 (0)</v>
      </c>
      <c r="E2486">
        <v>21.837</v>
      </c>
      <c r="F2486">
        <f t="shared" si="177"/>
        <v>21.84</v>
      </c>
      <c r="G2486">
        <f>IFERROR(VLOOKUP(F2486,'rt.comb'!$A:$B,2,FALSE),F2486)</f>
        <v>21.84</v>
      </c>
      <c r="H2486" t="str">
        <f>IFERROR(VLOOKUP(G2486,compounds!$A:$D,4,FALSE),"")</f>
        <v>tetradecane</v>
      </c>
      <c r="I2486">
        <v>32567258</v>
      </c>
      <c r="J2486" s="4">
        <f t="shared" si="173"/>
        <v>72469286</v>
      </c>
      <c r="K2486" s="4">
        <f>VLOOKUP($C2486,rosie!$B$7:$D$380,2,FALSE)</f>
        <v>23.48</v>
      </c>
      <c r="L2486" s="4">
        <f>VLOOKUP(C2486,rosie!$B$7:$F$66,5,FALSE)</f>
        <v>4.74</v>
      </c>
      <c r="M2486" s="4">
        <f>VLOOKUP($C2486,rosie!$B$7:$D$380,3,FALSE)</f>
        <v>0</v>
      </c>
      <c r="N2486" s="4" t="str">
        <f>VLOOKUP($C2486,rosie!$B$7:$E$380,4,FALSE)</f>
        <v>f</v>
      </c>
      <c r="O2486" s="4">
        <f t="shared" si="176"/>
        <v>0.28709152927352577</v>
      </c>
      <c r="P2486" s="4">
        <f>VLOOKUP(A2486,RESULTS!$A:$M,13,FALSE)</f>
        <v>2</v>
      </c>
      <c r="Q2486" s="4">
        <v>2</v>
      </c>
      <c r="R2486" s="4" t="str">
        <f>IF(VLOOKUP(C2486,rosie!B:J,8,FALSE)=0,"x_x_x_x",VLOOKUP(C2486,rosie!B:J,8,FALSE))</f>
        <v>6_6_6_2023</v>
      </c>
    </row>
    <row r="2487" spans="1:18" x14ac:dyDescent="0.2">
      <c r="A2487" t="s">
        <v>260</v>
      </c>
      <c r="C2487">
        <f t="shared" si="174"/>
        <v>922</v>
      </c>
      <c r="D2487" t="str">
        <f t="shared" si="175"/>
        <v>922 (0)</v>
      </c>
      <c r="E2487">
        <v>22.077000000000002</v>
      </c>
      <c r="F2487">
        <f t="shared" si="177"/>
        <v>22.08</v>
      </c>
      <c r="G2487">
        <f>IFERROR(VLOOKUP(F2487,'rt.comb'!$A:$B,2,FALSE),F2487)</f>
        <v>22.07</v>
      </c>
      <c r="H2487" t="str">
        <f>IFERROR(VLOOKUP(G2487,compounds!$A:$D,4,FALSE),"")</f>
        <v>dodecanal</v>
      </c>
      <c r="I2487">
        <v>22502154</v>
      </c>
      <c r="J2487" s="4">
        <f t="shared" si="173"/>
        <v>72469286</v>
      </c>
      <c r="K2487" s="4">
        <f>VLOOKUP($C2487,rosie!$B$7:$D$380,2,FALSE)</f>
        <v>23.48</v>
      </c>
      <c r="L2487" s="4">
        <f>VLOOKUP(C2487,rosie!$B$7:$F$66,5,FALSE)</f>
        <v>4.74</v>
      </c>
      <c r="M2487" s="4">
        <f>VLOOKUP($C2487,rosie!$B$7:$D$380,3,FALSE)</f>
        <v>0</v>
      </c>
      <c r="N2487" s="4" t="str">
        <f>VLOOKUP($C2487,rosie!$B$7:$E$380,4,FALSE)</f>
        <v>f</v>
      </c>
      <c r="O2487" s="4">
        <f t="shared" si="176"/>
        <v>0.19836419153888807</v>
      </c>
      <c r="P2487" s="4">
        <f>VLOOKUP(A2487,RESULTS!$A:$M,13,FALSE)</f>
        <v>2</v>
      </c>
      <c r="Q2487" s="4">
        <v>2</v>
      </c>
      <c r="R2487" s="4" t="str">
        <f>IF(VLOOKUP(C2487,rosie!B:J,8,FALSE)=0,"x_x_x_x",VLOOKUP(C2487,rosie!B:J,8,FALSE))</f>
        <v>6_6_6_2023</v>
      </c>
    </row>
    <row r="2488" spans="1:18" x14ac:dyDescent="0.2">
      <c r="A2488" t="s">
        <v>260</v>
      </c>
      <c r="C2488">
        <f t="shared" si="174"/>
        <v>922</v>
      </c>
      <c r="D2488" t="str">
        <f t="shared" si="175"/>
        <v>922 (0)</v>
      </c>
      <c r="E2488">
        <v>22.169</v>
      </c>
      <c r="F2488">
        <f t="shared" si="177"/>
        <v>22.17</v>
      </c>
      <c r="G2488">
        <f>IFERROR(VLOOKUP(F2488,'rt.comb'!$A:$B,2,FALSE),F2488)</f>
        <v>22.17</v>
      </c>
      <c r="H2488" t="str">
        <f>IFERROR(VLOOKUP(G2488,compounds!$A:$D,4,FALSE),"")</f>
        <v/>
      </c>
      <c r="I2488">
        <v>16767881</v>
      </c>
      <c r="J2488" s="4">
        <f t="shared" si="173"/>
        <v>72469286</v>
      </c>
      <c r="K2488" s="4">
        <f>VLOOKUP($C2488,rosie!$B$7:$D$380,2,FALSE)</f>
        <v>23.48</v>
      </c>
      <c r="L2488" s="4">
        <f>VLOOKUP(C2488,rosie!$B$7:$F$66,5,FALSE)</f>
        <v>4.74</v>
      </c>
      <c r="M2488" s="4">
        <f>VLOOKUP($C2488,rosie!$B$7:$D$380,3,FALSE)</f>
        <v>0</v>
      </c>
      <c r="N2488" s="4" t="str">
        <f>VLOOKUP($C2488,rosie!$B$7:$E$380,4,FALSE)</f>
        <v>f</v>
      </c>
      <c r="O2488" s="4">
        <f t="shared" si="176"/>
        <v>0.14781461180939753</v>
      </c>
      <c r="P2488" s="4">
        <f>VLOOKUP(A2488,RESULTS!$A:$M,13,FALSE)</f>
        <v>2</v>
      </c>
      <c r="Q2488" s="4">
        <v>2</v>
      </c>
      <c r="R2488" s="4" t="str">
        <f>IF(VLOOKUP(C2488,rosie!B:J,8,FALSE)=0,"x_x_x_x",VLOOKUP(C2488,rosie!B:J,8,FALSE))</f>
        <v>6_6_6_2023</v>
      </c>
    </row>
    <row r="2489" spans="1:18" x14ac:dyDescent="0.2">
      <c r="A2489" t="s">
        <v>260</v>
      </c>
      <c r="C2489">
        <f t="shared" si="174"/>
        <v>922</v>
      </c>
      <c r="D2489" t="str">
        <f t="shared" si="175"/>
        <v>922 (0)</v>
      </c>
      <c r="E2489">
        <v>22.298999999999999</v>
      </c>
      <c r="F2489">
        <f t="shared" si="177"/>
        <v>22.3</v>
      </c>
      <c r="G2489">
        <f>IFERROR(VLOOKUP(F2489,'rt.comb'!$A:$B,2,FALSE),F2489)</f>
        <v>22.3</v>
      </c>
      <c r="H2489" t="str">
        <f>IFERROR(VLOOKUP(G2489,compounds!$A:$D,4,FALSE),"")</f>
        <v/>
      </c>
      <c r="I2489">
        <v>142848166</v>
      </c>
      <c r="J2489" s="4">
        <f t="shared" si="173"/>
        <v>72469286</v>
      </c>
      <c r="K2489" s="4">
        <f>VLOOKUP($C2489,rosie!$B$7:$D$380,2,FALSE)</f>
        <v>23.48</v>
      </c>
      <c r="L2489" s="4">
        <f>VLOOKUP(C2489,rosie!$B$7:$F$66,5,FALSE)</f>
        <v>4.74</v>
      </c>
      <c r="M2489" s="4">
        <f>VLOOKUP($C2489,rosie!$B$7:$D$380,3,FALSE)</f>
        <v>0</v>
      </c>
      <c r="N2489" s="4" t="str">
        <f>VLOOKUP($C2489,rosie!$B$7:$E$380,4,FALSE)</f>
        <v>f</v>
      </c>
      <c r="O2489" s="4">
        <f t="shared" si="176"/>
        <v>1.2592554900034405</v>
      </c>
      <c r="P2489" s="4">
        <f>VLOOKUP(A2489,RESULTS!$A:$M,13,FALSE)</f>
        <v>2</v>
      </c>
      <c r="Q2489" s="4">
        <v>2</v>
      </c>
      <c r="R2489" s="4" t="str">
        <f>IF(VLOOKUP(C2489,rosie!B:J,8,FALSE)=0,"x_x_x_x",VLOOKUP(C2489,rosie!B:J,8,FALSE))</f>
        <v>6_6_6_2023</v>
      </c>
    </row>
    <row r="2490" spans="1:18" x14ac:dyDescent="0.2">
      <c r="A2490" t="s">
        <v>260</v>
      </c>
      <c r="C2490">
        <f t="shared" si="174"/>
        <v>922</v>
      </c>
      <c r="D2490" t="str">
        <f t="shared" si="175"/>
        <v>922 (0)</v>
      </c>
      <c r="E2490">
        <v>22.422000000000001</v>
      </c>
      <c r="F2490">
        <f t="shared" si="177"/>
        <v>22.42</v>
      </c>
      <c r="G2490">
        <f>IFERROR(VLOOKUP(F2490,'rt.comb'!$A:$B,2,FALSE),F2490)</f>
        <v>22.42</v>
      </c>
      <c r="H2490" t="str">
        <f>IFERROR(VLOOKUP(G2490,compounds!$A:$D,4,FALSE),"")</f>
        <v/>
      </c>
      <c r="I2490">
        <v>41609429</v>
      </c>
      <c r="J2490" s="4">
        <f t="shared" si="173"/>
        <v>72469286</v>
      </c>
      <c r="K2490" s="4">
        <f>VLOOKUP($C2490,rosie!$B$7:$D$380,2,FALSE)</f>
        <v>23.48</v>
      </c>
      <c r="L2490" s="4">
        <f>VLOOKUP(C2490,rosie!$B$7:$F$66,5,FALSE)</f>
        <v>4.74</v>
      </c>
      <c r="M2490" s="4">
        <f>VLOOKUP($C2490,rosie!$B$7:$D$380,3,FALSE)</f>
        <v>0</v>
      </c>
      <c r="N2490" s="4" t="str">
        <f>VLOOKUP($C2490,rosie!$B$7:$E$380,4,FALSE)</f>
        <v>f</v>
      </c>
      <c r="O2490" s="4">
        <f t="shared" si="176"/>
        <v>0.36680136239311861</v>
      </c>
      <c r="P2490" s="4">
        <f>VLOOKUP(A2490,RESULTS!$A:$M,13,FALSE)</f>
        <v>2</v>
      </c>
      <c r="Q2490" s="4">
        <v>2</v>
      </c>
      <c r="R2490" s="4" t="str">
        <f>IF(VLOOKUP(C2490,rosie!B:J,8,FALSE)=0,"x_x_x_x",VLOOKUP(C2490,rosie!B:J,8,FALSE))</f>
        <v>6_6_6_2023</v>
      </c>
    </row>
    <row r="2491" spans="1:18" x14ac:dyDescent="0.2">
      <c r="A2491" t="s">
        <v>260</v>
      </c>
      <c r="C2491">
        <f t="shared" si="174"/>
        <v>922</v>
      </c>
      <c r="D2491" t="str">
        <f t="shared" si="175"/>
        <v>922 (0)</v>
      </c>
      <c r="E2491">
        <v>22.719000000000001</v>
      </c>
      <c r="F2491">
        <f t="shared" si="177"/>
        <v>22.72</v>
      </c>
      <c r="G2491">
        <f>IFERROR(VLOOKUP(F2491,'rt.comb'!$A:$B,2,FALSE),F2491)</f>
        <v>22.72</v>
      </c>
      <c r="H2491" t="str">
        <f>IFERROR(VLOOKUP(G2491,compounds!$A:$D,4,FALSE),"")</f>
        <v/>
      </c>
      <c r="I2491">
        <v>18900426</v>
      </c>
      <c r="J2491" s="4">
        <f t="shared" si="173"/>
        <v>72469286</v>
      </c>
      <c r="K2491" s="4">
        <f>VLOOKUP($C2491,rosie!$B$7:$D$380,2,FALSE)</f>
        <v>23.48</v>
      </c>
      <c r="L2491" s="4">
        <f>VLOOKUP(C2491,rosie!$B$7:$F$66,5,FALSE)</f>
        <v>4.74</v>
      </c>
      <c r="M2491" s="4">
        <f>VLOOKUP($C2491,rosie!$B$7:$D$380,3,FALSE)</f>
        <v>0</v>
      </c>
      <c r="N2491" s="4" t="str">
        <f>VLOOKUP($C2491,rosie!$B$7:$E$380,4,FALSE)</f>
        <v>f</v>
      </c>
      <c r="O2491" s="4">
        <f t="shared" si="176"/>
        <v>0.16661372610064706</v>
      </c>
      <c r="P2491" s="4">
        <f>VLOOKUP(A2491,RESULTS!$A:$M,13,FALSE)</f>
        <v>2</v>
      </c>
      <c r="Q2491" s="4">
        <v>2</v>
      </c>
      <c r="R2491" s="4" t="str">
        <f>IF(VLOOKUP(C2491,rosie!B:J,8,FALSE)=0,"x_x_x_x",VLOOKUP(C2491,rosie!B:J,8,FALSE))</f>
        <v>6_6_6_2023</v>
      </c>
    </row>
    <row r="2492" spans="1:18" x14ac:dyDescent="0.2">
      <c r="A2492" t="s">
        <v>260</v>
      </c>
      <c r="C2492">
        <f t="shared" si="174"/>
        <v>922</v>
      </c>
      <c r="D2492" t="str">
        <f t="shared" si="175"/>
        <v>922 (0)</v>
      </c>
      <c r="E2492">
        <v>23.311</v>
      </c>
      <c r="F2492">
        <f t="shared" si="177"/>
        <v>23.31</v>
      </c>
      <c r="G2492">
        <f>IFERROR(VLOOKUP(F2492,'rt.comb'!$A:$B,2,FALSE),F2492)</f>
        <v>23.31</v>
      </c>
      <c r="H2492" t="str">
        <f>IFERROR(VLOOKUP(G2492,compounds!$A:$D,4,FALSE),"")</f>
        <v/>
      </c>
      <c r="I2492">
        <v>26230796</v>
      </c>
      <c r="J2492" s="4">
        <f t="shared" si="173"/>
        <v>72469286</v>
      </c>
      <c r="K2492" s="4">
        <f>VLOOKUP($C2492,rosie!$B$7:$D$380,2,FALSE)</f>
        <v>23.48</v>
      </c>
      <c r="L2492" s="4">
        <f>VLOOKUP(C2492,rosie!$B$7:$F$66,5,FALSE)</f>
        <v>4.74</v>
      </c>
      <c r="M2492" s="4">
        <f>VLOOKUP($C2492,rosie!$B$7:$D$380,3,FALSE)</f>
        <v>0</v>
      </c>
      <c r="N2492" s="4" t="str">
        <f>VLOOKUP($C2492,rosie!$B$7:$E$380,4,FALSE)</f>
        <v>f</v>
      </c>
      <c r="O2492" s="4">
        <f t="shared" si="176"/>
        <v>0.23123344733848586</v>
      </c>
      <c r="P2492" s="4">
        <f>VLOOKUP(A2492,RESULTS!$A:$M,13,FALSE)</f>
        <v>2</v>
      </c>
      <c r="Q2492" s="4">
        <v>2</v>
      </c>
      <c r="R2492" s="4" t="str">
        <f>IF(VLOOKUP(C2492,rosie!B:J,8,FALSE)=0,"x_x_x_x",VLOOKUP(C2492,rosie!B:J,8,FALSE))</f>
        <v>6_6_6_2023</v>
      </c>
    </row>
    <row r="2493" spans="1:18" x14ac:dyDescent="0.2">
      <c r="A2493" t="s">
        <v>260</v>
      </c>
      <c r="C2493">
        <f t="shared" si="174"/>
        <v>922</v>
      </c>
      <c r="D2493" t="str">
        <f t="shared" si="175"/>
        <v>922 (0)</v>
      </c>
      <c r="E2493">
        <v>23.408999999999999</v>
      </c>
      <c r="F2493">
        <f t="shared" si="177"/>
        <v>23.41</v>
      </c>
      <c r="G2493">
        <f>IFERROR(VLOOKUP(F2493,'rt.comb'!$A:$B,2,FALSE),F2493)</f>
        <v>23.41</v>
      </c>
      <c r="H2493" t="str">
        <f>IFERROR(VLOOKUP(G2493,compounds!$A:$D,4,FALSE),"")</f>
        <v/>
      </c>
      <c r="I2493">
        <v>34167334</v>
      </c>
      <c r="J2493" s="4">
        <f t="shared" si="173"/>
        <v>72469286</v>
      </c>
      <c r="K2493" s="4">
        <f>VLOOKUP($C2493,rosie!$B$7:$D$380,2,FALSE)</f>
        <v>23.48</v>
      </c>
      <c r="L2493" s="4">
        <f>VLOOKUP(C2493,rosie!$B$7:$F$66,5,FALSE)</f>
        <v>4.74</v>
      </c>
      <c r="M2493" s="4">
        <f>VLOOKUP($C2493,rosie!$B$7:$D$380,3,FALSE)</f>
        <v>0</v>
      </c>
      <c r="N2493" s="4" t="str">
        <f>VLOOKUP($C2493,rosie!$B$7:$E$380,4,FALSE)</f>
        <v>f</v>
      </c>
      <c r="O2493" s="4">
        <f t="shared" si="176"/>
        <v>0.30119674702915827</v>
      </c>
      <c r="P2493" s="4">
        <f>VLOOKUP(A2493,RESULTS!$A:$M,13,FALSE)</f>
        <v>2</v>
      </c>
      <c r="Q2493" s="4">
        <v>2</v>
      </c>
      <c r="R2493" s="4" t="str">
        <f>IF(VLOOKUP(C2493,rosie!B:J,8,FALSE)=0,"x_x_x_x",VLOOKUP(C2493,rosie!B:J,8,FALSE))</f>
        <v>6_6_6_2023</v>
      </c>
    </row>
    <row r="2494" spans="1:18" x14ac:dyDescent="0.2">
      <c r="A2494" t="s">
        <v>260</v>
      </c>
      <c r="C2494">
        <f t="shared" si="174"/>
        <v>922</v>
      </c>
      <c r="D2494" t="str">
        <f t="shared" si="175"/>
        <v>922 (0)</v>
      </c>
      <c r="E2494">
        <v>23.539000000000001</v>
      </c>
      <c r="F2494">
        <f t="shared" si="177"/>
        <v>23.54</v>
      </c>
      <c r="G2494">
        <f>IFERROR(VLOOKUP(F2494,'rt.comb'!$A:$B,2,FALSE),F2494)</f>
        <v>23.54</v>
      </c>
      <c r="H2494" t="str">
        <f>IFERROR(VLOOKUP(G2494,compounds!$A:$D,4,FALSE),"")</f>
        <v/>
      </c>
      <c r="I2494">
        <v>19507526</v>
      </c>
      <c r="J2494" s="4">
        <f t="shared" si="173"/>
        <v>72469286</v>
      </c>
      <c r="K2494" s="4">
        <f>VLOOKUP($C2494,rosie!$B$7:$D$380,2,FALSE)</f>
        <v>23.48</v>
      </c>
      <c r="L2494" s="4">
        <f>VLOOKUP(C2494,rosie!$B$7:$F$66,5,FALSE)</f>
        <v>4.74</v>
      </c>
      <c r="M2494" s="4">
        <f>VLOOKUP($C2494,rosie!$B$7:$D$380,3,FALSE)</f>
        <v>0</v>
      </c>
      <c r="N2494" s="4" t="str">
        <f>VLOOKUP($C2494,rosie!$B$7:$E$380,4,FALSE)</f>
        <v>f</v>
      </c>
      <c r="O2494" s="4">
        <f t="shared" si="176"/>
        <v>0.17196552045256819</v>
      </c>
      <c r="P2494" s="4">
        <f>VLOOKUP(A2494,RESULTS!$A:$M,13,FALSE)</f>
        <v>2</v>
      </c>
      <c r="Q2494" s="4">
        <v>2</v>
      </c>
      <c r="R2494" s="4" t="str">
        <f>IF(VLOOKUP(C2494,rosie!B:J,8,FALSE)=0,"x_x_x_x",VLOOKUP(C2494,rosie!B:J,8,FALSE))</f>
        <v>6_6_6_2023</v>
      </c>
    </row>
    <row r="2495" spans="1:18" x14ac:dyDescent="0.2">
      <c r="A2495" t="s">
        <v>260</v>
      </c>
      <c r="C2495">
        <f t="shared" si="174"/>
        <v>922</v>
      </c>
      <c r="D2495" t="str">
        <f t="shared" si="175"/>
        <v>922 (0)</v>
      </c>
      <c r="E2495">
        <v>23.914000000000001</v>
      </c>
      <c r="F2495">
        <f t="shared" si="177"/>
        <v>23.91</v>
      </c>
      <c r="G2495">
        <f>IFERROR(VLOOKUP(F2495,'rt.comb'!$A:$B,2,FALSE),F2495)</f>
        <v>23.91</v>
      </c>
      <c r="H2495" t="str">
        <f>IFERROR(VLOOKUP(G2495,compounds!$A:$D,4,FALSE),"")</f>
        <v/>
      </c>
      <c r="I2495">
        <v>13577530</v>
      </c>
      <c r="J2495" s="4">
        <f t="shared" si="173"/>
        <v>72469286</v>
      </c>
      <c r="K2495" s="4">
        <f>VLOOKUP($C2495,rosie!$B$7:$D$380,2,FALSE)</f>
        <v>23.48</v>
      </c>
      <c r="L2495" s="4">
        <f>VLOOKUP(C2495,rosie!$B$7:$F$66,5,FALSE)</f>
        <v>4.74</v>
      </c>
      <c r="M2495" s="4">
        <f>VLOOKUP($C2495,rosie!$B$7:$D$380,3,FALSE)</f>
        <v>0</v>
      </c>
      <c r="N2495" s="4" t="str">
        <f>VLOOKUP($C2495,rosie!$B$7:$E$380,4,FALSE)</f>
        <v>f</v>
      </c>
      <c r="O2495" s="4">
        <f t="shared" si="176"/>
        <v>0.11969057546868618</v>
      </c>
      <c r="P2495" s="4">
        <f>VLOOKUP(A2495,RESULTS!$A:$M,13,FALSE)</f>
        <v>2</v>
      </c>
      <c r="Q2495" s="4">
        <v>2</v>
      </c>
      <c r="R2495" s="4" t="str">
        <f>IF(VLOOKUP(C2495,rosie!B:J,8,FALSE)=0,"x_x_x_x",VLOOKUP(C2495,rosie!B:J,8,FALSE))</f>
        <v>6_6_6_2023</v>
      </c>
    </row>
    <row r="2496" spans="1:18" x14ac:dyDescent="0.2">
      <c r="A2496" t="s">
        <v>260</v>
      </c>
      <c r="C2496">
        <f t="shared" si="174"/>
        <v>922</v>
      </c>
      <c r="D2496" t="str">
        <f t="shared" si="175"/>
        <v>922 (0)</v>
      </c>
      <c r="E2496">
        <v>24.33</v>
      </c>
      <c r="F2496">
        <f t="shared" si="177"/>
        <v>24.33</v>
      </c>
      <c r="G2496">
        <f>IFERROR(VLOOKUP(F2496,'rt.comb'!$A:$B,2,FALSE),F2496)</f>
        <v>24.33</v>
      </c>
      <c r="H2496" t="str">
        <f>IFERROR(VLOOKUP(G2496,compounds!$A:$D,4,FALSE),"")</f>
        <v>pentadecane</v>
      </c>
      <c r="I2496">
        <v>12658877</v>
      </c>
      <c r="J2496" s="4">
        <f t="shared" si="173"/>
        <v>72469286</v>
      </c>
      <c r="K2496" s="4">
        <f>VLOOKUP($C2496,rosie!$B$7:$D$380,2,FALSE)</f>
        <v>23.48</v>
      </c>
      <c r="L2496" s="4">
        <f>VLOOKUP(C2496,rosie!$B$7:$F$66,5,FALSE)</f>
        <v>4.74</v>
      </c>
      <c r="M2496" s="4">
        <f>VLOOKUP($C2496,rosie!$B$7:$D$380,3,FALSE)</f>
        <v>0</v>
      </c>
      <c r="N2496" s="4" t="str">
        <f>VLOOKUP($C2496,rosie!$B$7:$E$380,4,FALSE)</f>
        <v>f</v>
      </c>
      <c r="O2496" s="4">
        <f t="shared" si="176"/>
        <v>0.11159233475582937</v>
      </c>
      <c r="P2496" s="4">
        <f>VLOOKUP(A2496,RESULTS!$A:$M,13,FALSE)</f>
        <v>2</v>
      </c>
      <c r="Q2496" s="4">
        <v>2</v>
      </c>
      <c r="R2496" s="4" t="str">
        <f>IF(VLOOKUP(C2496,rosie!B:J,8,FALSE)=0,"x_x_x_x",VLOOKUP(C2496,rosie!B:J,8,FALSE))</f>
        <v>6_6_6_2023</v>
      </c>
    </row>
    <row r="2497" spans="1:18" x14ac:dyDescent="0.2">
      <c r="A2497" t="s">
        <v>260</v>
      </c>
      <c r="C2497">
        <f t="shared" si="174"/>
        <v>922</v>
      </c>
      <c r="D2497" t="str">
        <f t="shared" si="175"/>
        <v>922 (0)</v>
      </c>
      <c r="E2497">
        <v>24.597000000000001</v>
      </c>
      <c r="F2497">
        <f t="shared" si="177"/>
        <v>24.6</v>
      </c>
      <c r="G2497">
        <f>IFERROR(VLOOKUP(F2497,'rt.comb'!$A:$B,2,FALSE),F2497)</f>
        <v>24.6</v>
      </c>
      <c r="H2497" t="str">
        <f>IFERROR(VLOOKUP(G2497,compounds!$A:$D,4,FALSE),"")</f>
        <v>tridecanal</v>
      </c>
      <c r="I2497">
        <v>105919054</v>
      </c>
      <c r="J2497" s="4">
        <f t="shared" si="173"/>
        <v>72469286</v>
      </c>
      <c r="K2497" s="4">
        <f>VLOOKUP($C2497,rosie!$B$7:$D$380,2,FALSE)</f>
        <v>23.48</v>
      </c>
      <c r="L2497" s="4">
        <f>VLOOKUP(C2497,rosie!$B$7:$F$66,5,FALSE)</f>
        <v>4.74</v>
      </c>
      <c r="M2497" s="4">
        <f>VLOOKUP($C2497,rosie!$B$7:$D$380,3,FALSE)</f>
        <v>0</v>
      </c>
      <c r="N2497" s="4" t="str">
        <f>VLOOKUP($C2497,rosie!$B$7:$E$380,4,FALSE)</f>
        <v>f</v>
      </c>
      <c r="O2497" s="4">
        <f t="shared" si="176"/>
        <v>0.9337127243584693</v>
      </c>
      <c r="P2497" s="4">
        <f>VLOOKUP(A2497,RESULTS!$A:$M,13,FALSE)</f>
        <v>2</v>
      </c>
      <c r="Q2497" s="4">
        <v>2</v>
      </c>
      <c r="R2497" s="4" t="str">
        <f>IF(VLOOKUP(C2497,rosie!B:J,8,FALSE)=0,"x_x_x_x",VLOOKUP(C2497,rosie!B:J,8,FALSE))</f>
        <v>6_6_6_2023</v>
      </c>
    </row>
    <row r="2498" spans="1:18" x14ac:dyDescent="0.2">
      <c r="A2498" t="s">
        <v>260</v>
      </c>
      <c r="C2498">
        <f t="shared" si="174"/>
        <v>922</v>
      </c>
      <c r="D2498" t="str">
        <f t="shared" si="175"/>
        <v>922 (0)</v>
      </c>
      <c r="E2498">
        <v>24.972999999999999</v>
      </c>
      <c r="F2498">
        <f t="shared" si="177"/>
        <v>24.97</v>
      </c>
      <c r="G2498">
        <f>IFERROR(VLOOKUP(F2498,'rt.comb'!$A:$B,2,FALSE),F2498)</f>
        <v>24.97</v>
      </c>
      <c r="H2498" t="str">
        <f>IFERROR(VLOOKUP(G2498,compounds!$A:$D,4,FALSE),"")</f>
        <v/>
      </c>
      <c r="I2498">
        <v>14288095</v>
      </c>
      <c r="J2498" s="4">
        <f t="shared" ref="J2498:J2561" si="178">SUMIFS($I:$I,$A:$A,A2498,G:G,19.5)</f>
        <v>72469286</v>
      </c>
      <c r="K2498" s="4">
        <f>VLOOKUP($C2498,rosie!$B$7:$D$380,2,FALSE)</f>
        <v>23.48</v>
      </c>
      <c r="L2498" s="4">
        <f>VLOOKUP(C2498,rosie!$B$7:$F$66,5,FALSE)</f>
        <v>4.74</v>
      </c>
      <c r="M2498" s="4">
        <f>VLOOKUP($C2498,rosie!$B$7:$D$380,3,FALSE)</f>
        <v>0</v>
      </c>
      <c r="N2498" s="4" t="str">
        <f>VLOOKUP($C2498,rosie!$B$7:$E$380,4,FALSE)</f>
        <v>f</v>
      </c>
      <c r="O2498" s="4">
        <f t="shared" si="176"/>
        <v>0.12595444921876495</v>
      </c>
      <c r="P2498" s="4">
        <f>VLOOKUP(A2498,RESULTS!$A:$M,13,FALSE)</f>
        <v>2</v>
      </c>
      <c r="Q2498" s="4">
        <v>2</v>
      </c>
      <c r="R2498" s="4" t="str">
        <f>IF(VLOOKUP(C2498,rosie!B:J,8,FALSE)=0,"x_x_x_x",VLOOKUP(C2498,rosie!B:J,8,FALSE))</f>
        <v>6_6_6_2023</v>
      </c>
    </row>
    <row r="2499" spans="1:18" x14ac:dyDescent="0.2">
      <c r="A2499" t="s">
        <v>260</v>
      </c>
      <c r="C2499">
        <f t="shared" ref="C2499:C2505" si="179">VALUE(IF(B2499="",LEFT(A2499,FIND("-",A2499)-1),B2499))</f>
        <v>922</v>
      </c>
      <c r="D2499" t="str">
        <f t="shared" ref="D2499:D2562" si="180">C2499&amp;" ("&amp;M2499&amp;")"</f>
        <v>922 (0)</v>
      </c>
      <c r="E2499">
        <v>26.062000000000001</v>
      </c>
      <c r="F2499">
        <f t="shared" si="177"/>
        <v>26.06</v>
      </c>
      <c r="G2499">
        <f>IFERROR(VLOOKUP(F2499,'rt.comb'!$A:$B,2,FALSE),F2499)</f>
        <v>26.06</v>
      </c>
      <c r="H2499" t="str">
        <f>IFERROR(VLOOKUP(G2499,compounds!$A:$D,4,FALSE),"")</f>
        <v/>
      </c>
      <c r="I2499">
        <v>18615063</v>
      </c>
      <c r="J2499" s="4">
        <f t="shared" si="178"/>
        <v>72469286</v>
      </c>
      <c r="K2499" s="4">
        <f>VLOOKUP($C2499,rosie!$B$7:$D$380,2,FALSE)</f>
        <v>23.48</v>
      </c>
      <c r="L2499" s="4">
        <f>VLOOKUP(C2499,rosie!$B$7:$F$66,5,FALSE)</f>
        <v>4.74</v>
      </c>
      <c r="M2499" s="4">
        <f>VLOOKUP($C2499,rosie!$B$7:$D$380,3,FALSE)</f>
        <v>0</v>
      </c>
      <c r="N2499" s="4" t="str">
        <f>VLOOKUP($C2499,rosie!$B$7:$E$380,4,FALSE)</f>
        <v>f</v>
      </c>
      <c r="O2499" s="4">
        <f t="shared" ref="O2499:O2505" si="181">IFERROR((30/J2499*I2499)/K2499/Q2499,0)</f>
        <v>0.16409815355634258</v>
      </c>
      <c r="P2499" s="4">
        <f>VLOOKUP(A2499,RESULTS!$A:$M,13,FALSE)</f>
        <v>2</v>
      </c>
      <c r="Q2499" s="4">
        <v>2</v>
      </c>
      <c r="R2499" s="4" t="str">
        <f>IF(VLOOKUP(C2499,rosie!B:J,8,FALSE)=0,"x_x_x_x",VLOOKUP(C2499,rosie!B:J,8,FALSE))</f>
        <v>6_6_6_2023</v>
      </c>
    </row>
    <row r="2500" spans="1:18" x14ac:dyDescent="0.2">
      <c r="A2500" t="s">
        <v>260</v>
      </c>
      <c r="C2500">
        <f t="shared" si="179"/>
        <v>922</v>
      </c>
      <c r="D2500" t="str">
        <f t="shared" si="180"/>
        <v>922 (0)</v>
      </c>
      <c r="E2500">
        <v>28.82</v>
      </c>
      <c r="F2500">
        <f t="shared" si="177"/>
        <v>28.82</v>
      </c>
      <c r="G2500">
        <f>IFERROR(VLOOKUP(F2500,'rt.comb'!$A:$B,2,FALSE),F2500)</f>
        <v>28.82</v>
      </c>
      <c r="H2500" t="str">
        <f>IFERROR(VLOOKUP(G2500,compounds!$A:$D,4,FALSE),"")</f>
        <v/>
      </c>
      <c r="I2500">
        <v>35528537</v>
      </c>
      <c r="J2500" s="4">
        <f t="shared" si="178"/>
        <v>72469286</v>
      </c>
      <c r="K2500" s="4">
        <f>VLOOKUP($C2500,rosie!$B$7:$D$380,2,FALSE)</f>
        <v>23.48</v>
      </c>
      <c r="L2500" s="4">
        <f>VLOOKUP(C2500,rosie!$B$7:$F$66,5,FALSE)</f>
        <v>4.74</v>
      </c>
      <c r="M2500" s="4">
        <f>VLOOKUP($C2500,rosie!$B$7:$D$380,3,FALSE)</f>
        <v>0</v>
      </c>
      <c r="N2500" s="4" t="str">
        <f>VLOOKUP($C2500,rosie!$B$7:$E$380,4,FALSE)</f>
        <v>f</v>
      </c>
      <c r="O2500" s="4">
        <f t="shared" si="181"/>
        <v>0.31319621750719828</v>
      </c>
      <c r="P2500" s="4">
        <f>VLOOKUP(A2500,RESULTS!$A:$M,13,FALSE)</f>
        <v>2</v>
      </c>
      <c r="Q2500" s="4">
        <v>2</v>
      </c>
      <c r="R2500" s="4" t="str">
        <f>IF(VLOOKUP(C2500,rosie!B:J,8,FALSE)=0,"x_x_x_x",VLOOKUP(C2500,rosie!B:J,8,FALSE))</f>
        <v>6_6_6_2023</v>
      </c>
    </row>
    <row r="2501" spans="1:18" x14ac:dyDescent="0.2">
      <c r="A2501" t="s">
        <v>260</v>
      </c>
      <c r="C2501">
        <f t="shared" si="179"/>
        <v>922</v>
      </c>
      <c r="D2501" t="str">
        <f t="shared" si="180"/>
        <v>922 (0)</v>
      </c>
      <c r="E2501">
        <v>29.259</v>
      </c>
      <c r="F2501">
        <f t="shared" si="177"/>
        <v>29.26</v>
      </c>
      <c r="G2501">
        <f>IFERROR(VLOOKUP(F2501,'rt.comb'!$A:$B,2,FALSE),F2501)</f>
        <v>29.26</v>
      </c>
      <c r="H2501" t="str">
        <f>IFERROR(VLOOKUP(G2501,compounds!$A:$D,4,FALSE),"")</f>
        <v>pentadecanal</v>
      </c>
      <c r="I2501">
        <v>16124198</v>
      </c>
      <c r="J2501" s="4">
        <f t="shared" si="178"/>
        <v>72469286</v>
      </c>
      <c r="K2501" s="4">
        <f>VLOOKUP($C2501,rosie!$B$7:$D$380,2,FALSE)</f>
        <v>23.48</v>
      </c>
      <c r="L2501" s="4">
        <f>VLOOKUP(C2501,rosie!$B$7:$F$66,5,FALSE)</f>
        <v>4.74</v>
      </c>
      <c r="M2501" s="4">
        <f>VLOOKUP($C2501,rosie!$B$7:$D$380,3,FALSE)</f>
        <v>0</v>
      </c>
      <c r="N2501" s="4" t="str">
        <f>VLOOKUP($C2501,rosie!$B$7:$E$380,4,FALSE)</f>
        <v>f</v>
      </c>
      <c r="O2501" s="4">
        <f t="shared" si="181"/>
        <v>0.14214032578760932</v>
      </c>
      <c r="P2501" s="4">
        <f>VLOOKUP(A2501,RESULTS!$A:$M,13,FALSE)</f>
        <v>2</v>
      </c>
      <c r="Q2501" s="4">
        <v>2</v>
      </c>
      <c r="R2501" s="4" t="str">
        <f>IF(VLOOKUP(C2501,rosie!B:J,8,FALSE)=0,"x_x_x_x",VLOOKUP(C2501,rosie!B:J,8,FALSE))</f>
        <v>6_6_6_2023</v>
      </c>
    </row>
    <row r="2502" spans="1:18" x14ac:dyDescent="0.2">
      <c r="A2502" t="s">
        <v>260</v>
      </c>
      <c r="C2502">
        <f t="shared" si="179"/>
        <v>922</v>
      </c>
      <c r="D2502" t="str">
        <f t="shared" si="180"/>
        <v>922 (0)</v>
      </c>
      <c r="E2502">
        <v>31.238</v>
      </c>
      <c r="F2502">
        <f t="shared" si="177"/>
        <v>31.24</v>
      </c>
      <c r="G2502">
        <f>IFERROR(VLOOKUP(F2502,'rt.comb'!$A:$B,2,FALSE),F2502)</f>
        <v>31.24</v>
      </c>
      <c r="H2502" t="str">
        <f>IFERROR(VLOOKUP(G2502,compounds!$A:$D,4,FALSE),"")</f>
        <v/>
      </c>
      <c r="I2502">
        <v>60440078</v>
      </c>
      <c r="J2502" s="4">
        <f t="shared" si="178"/>
        <v>72469286</v>
      </c>
      <c r="K2502" s="4">
        <f>VLOOKUP($C2502,rosie!$B$7:$D$380,2,FALSE)</f>
        <v>23.48</v>
      </c>
      <c r="L2502" s="4">
        <f>VLOOKUP(C2502,rosie!$B$7:$F$66,5,FALSE)</f>
        <v>4.74</v>
      </c>
      <c r="M2502" s="4">
        <f>VLOOKUP($C2502,rosie!$B$7:$D$380,3,FALSE)</f>
        <v>0</v>
      </c>
      <c r="N2502" s="4" t="str">
        <f>VLOOKUP($C2502,rosie!$B$7:$E$380,4,FALSE)</f>
        <v>f</v>
      </c>
      <c r="O2502" s="4">
        <f t="shared" si="181"/>
        <v>0.5327999803493183</v>
      </c>
      <c r="P2502" s="4">
        <f>VLOOKUP(A2502,RESULTS!$A:$M,13,FALSE)</f>
        <v>2</v>
      </c>
      <c r="Q2502" s="4">
        <v>2</v>
      </c>
      <c r="R2502" s="4" t="str">
        <f>IF(VLOOKUP(C2502,rosie!B:J,8,FALSE)=0,"x_x_x_x",VLOOKUP(C2502,rosie!B:J,8,FALSE))</f>
        <v>6_6_6_2023</v>
      </c>
    </row>
    <row r="2503" spans="1:18" x14ac:dyDescent="0.2">
      <c r="A2503" t="s">
        <v>260</v>
      </c>
      <c r="C2503">
        <f t="shared" si="179"/>
        <v>922</v>
      </c>
      <c r="D2503" t="str">
        <f t="shared" si="180"/>
        <v>922 (0)</v>
      </c>
      <c r="E2503">
        <v>32.005000000000003</v>
      </c>
      <c r="F2503">
        <f t="shared" si="177"/>
        <v>32.01</v>
      </c>
      <c r="G2503">
        <f>IFERROR(VLOOKUP(F2503,'rt.comb'!$A:$B,2,FALSE),F2503)</f>
        <v>32.01</v>
      </c>
      <c r="H2503" t="str">
        <f>IFERROR(VLOOKUP(G2503,compounds!$A:$D,4,FALSE),"")</f>
        <v/>
      </c>
      <c r="I2503">
        <v>13781037</v>
      </c>
      <c r="J2503" s="4">
        <f t="shared" si="178"/>
        <v>72469286</v>
      </c>
      <c r="K2503" s="4">
        <f>VLOOKUP($C2503,rosie!$B$7:$D$380,2,FALSE)</f>
        <v>23.48</v>
      </c>
      <c r="L2503" s="4">
        <f>VLOOKUP(C2503,rosie!$B$7:$F$66,5,FALSE)</f>
        <v>4.74</v>
      </c>
      <c r="M2503" s="4">
        <f>VLOOKUP($C2503,rosie!$B$7:$D$380,3,FALSE)</f>
        <v>0</v>
      </c>
      <c r="N2503" s="4" t="str">
        <f>VLOOKUP($C2503,rosie!$B$7:$E$380,4,FALSE)</f>
        <v>f</v>
      </c>
      <c r="O2503" s="4">
        <f t="shared" si="181"/>
        <v>0.12148455934807412</v>
      </c>
      <c r="P2503" s="4">
        <f>VLOOKUP(A2503,RESULTS!$A:$M,13,FALSE)</f>
        <v>2</v>
      </c>
      <c r="Q2503" s="4">
        <v>2</v>
      </c>
      <c r="R2503" s="4" t="str">
        <f>IF(VLOOKUP(C2503,rosie!B:J,8,FALSE)=0,"x_x_x_x",VLOOKUP(C2503,rosie!B:J,8,FALSE))</f>
        <v>6_6_6_2023</v>
      </c>
    </row>
    <row r="2504" spans="1:18" x14ac:dyDescent="0.2">
      <c r="A2504" t="s">
        <v>260</v>
      </c>
      <c r="C2504">
        <f t="shared" si="179"/>
        <v>922</v>
      </c>
      <c r="D2504" t="str">
        <f t="shared" si="180"/>
        <v>922 (0)</v>
      </c>
      <c r="E2504">
        <v>32.386000000000003</v>
      </c>
      <c r="F2504">
        <f t="shared" si="177"/>
        <v>32.39</v>
      </c>
      <c r="G2504">
        <f>IFERROR(VLOOKUP(F2504,'rt.comb'!$A:$B,2,FALSE),F2504)</f>
        <v>32.39</v>
      </c>
      <c r="H2504" t="str">
        <f>IFERROR(VLOOKUP(G2504,compounds!$A:$D,4,FALSE),"")</f>
        <v/>
      </c>
      <c r="I2504">
        <v>12206326</v>
      </c>
      <c r="J2504" s="4">
        <f t="shared" si="178"/>
        <v>72469286</v>
      </c>
      <c r="K2504" s="4">
        <f>VLOOKUP($C2504,rosie!$B$7:$D$380,2,FALSE)</f>
        <v>23.48</v>
      </c>
      <c r="L2504" s="4">
        <f>VLOOKUP(C2504,rosie!$B$7:$F$66,5,FALSE)</f>
        <v>4.74</v>
      </c>
      <c r="M2504" s="4">
        <f>VLOOKUP($C2504,rosie!$B$7:$D$380,3,FALSE)</f>
        <v>0</v>
      </c>
      <c r="N2504" s="4" t="str">
        <f>VLOOKUP($C2504,rosie!$B$7:$E$380,4,FALSE)</f>
        <v>f</v>
      </c>
      <c r="O2504" s="4">
        <f t="shared" si="181"/>
        <v>0.10760294275161877</v>
      </c>
      <c r="P2504" s="4">
        <f>VLOOKUP(A2504,RESULTS!$A:$M,13,FALSE)</f>
        <v>2</v>
      </c>
      <c r="Q2504" s="4">
        <v>2</v>
      </c>
      <c r="R2504" s="4" t="str">
        <f>IF(VLOOKUP(C2504,rosie!B:J,8,FALSE)=0,"x_x_x_x",VLOOKUP(C2504,rosie!B:J,8,FALSE))</f>
        <v>6_6_6_2023</v>
      </c>
    </row>
    <row r="2505" spans="1:18" x14ac:dyDescent="0.2">
      <c r="A2505" t="s">
        <v>260</v>
      </c>
      <c r="C2505">
        <f t="shared" si="179"/>
        <v>922</v>
      </c>
      <c r="D2505" t="str">
        <f t="shared" si="180"/>
        <v>922 (0)</v>
      </c>
      <c r="E2505">
        <v>32.872999999999998</v>
      </c>
      <c r="F2505">
        <f t="shared" si="177"/>
        <v>32.869999999999997</v>
      </c>
      <c r="G2505">
        <f>IFERROR(VLOOKUP(F2505,'rt.comb'!$A:$B,2,FALSE),F2505)</f>
        <v>32.869999999999997</v>
      </c>
      <c r="H2505" t="str">
        <f>IFERROR(VLOOKUP(G2505,compounds!$A:$D,4,FALSE),"")</f>
        <v/>
      </c>
      <c r="I2505">
        <v>127411286</v>
      </c>
      <c r="J2505" s="4">
        <f t="shared" si="178"/>
        <v>72469286</v>
      </c>
      <c r="K2505" s="4">
        <f>VLOOKUP($C2505,rosie!$B$7:$D$380,2,FALSE)</f>
        <v>23.48</v>
      </c>
      <c r="L2505" s="4">
        <f>VLOOKUP(C2505,rosie!$B$7:$F$66,5,FALSE)</f>
        <v>4.74</v>
      </c>
      <c r="M2505" s="4">
        <f>VLOOKUP($C2505,rosie!$B$7:$D$380,3,FALSE)</f>
        <v>0</v>
      </c>
      <c r="N2505" s="4" t="str">
        <f>VLOOKUP($C2505,rosie!$B$7:$E$380,4,FALSE)</f>
        <v>f</v>
      </c>
      <c r="O2505" s="4">
        <f t="shared" si="181"/>
        <v>1.1231741077018693</v>
      </c>
      <c r="P2505" s="4">
        <f>VLOOKUP(A2505,RESULTS!$A:$M,13,FALSE)</f>
        <v>2</v>
      </c>
      <c r="Q2505" s="4">
        <v>2</v>
      </c>
      <c r="R2505" s="4" t="str">
        <f>IF(VLOOKUP(C2505,rosie!B:J,8,FALSE)=0,"x_x_x_x",VLOOKUP(C2505,rosie!B:J,8,FALSE))</f>
        <v>6_6_6_2023</v>
      </c>
    </row>
    <row r="2506" spans="1:18" x14ac:dyDescent="0.2">
      <c r="A2506" t="s">
        <v>281</v>
      </c>
      <c r="C2506">
        <f>_xlfn.NUMBERVALUE(LEFT(SUBSTITUTE(A2506,"strleaves-",""),FIND("-",SUBSTITUTE(A2506,"strleaves-",""))-1))</f>
        <v>1107</v>
      </c>
      <c r="D2506" t="str">
        <f t="shared" si="180"/>
        <v>1107 (1)</v>
      </c>
      <c r="E2506">
        <v>4.383</v>
      </c>
      <c r="F2506">
        <f t="shared" ref="F2506:F2569" si="182">ROUND(E2506,2)</f>
        <v>4.38</v>
      </c>
      <c r="G2506">
        <f>IFERROR(VLOOKUP(F2506,'rt.comb'!$A:$B,2,FALSE),F2506)</f>
        <v>4.38</v>
      </c>
      <c r="H2506" t="str">
        <f>IFERROR(VLOOKUP(G2506,compounds!$A:$D,4,FALSE),"")</f>
        <v/>
      </c>
      <c r="I2506">
        <v>6943880</v>
      </c>
      <c r="J2506" s="4">
        <f t="shared" si="178"/>
        <v>34500202</v>
      </c>
      <c r="K2506" s="4">
        <f>VLOOKUP($C2506,rosie!$B$7:$D$380,2,FALSE)</f>
        <v>11.52</v>
      </c>
      <c r="L2506" s="4">
        <f>VLOOKUP(C2506,rosie!$B$7:$F$66,5,FALSE)</f>
        <v>3.31</v>
      </c>
      <c r="M2506" s="4">
        <f>VLOOKUP($C2506,rosie!$B$7:$D$380,3,FALSE)</f>
        <v>1</v>
      </c>
      <c r="N2506" s="4" t="str">
        <f>VLOOKUP($C2506,rosie!$B$7:$E$380,4,FALSE)</f>
        <v>s</v>
      </c>
      <c r="O2506" s="4">
        <f t="shared" ref="O2506:O2569" si="183">IFERROR((30/J2506*I2506)/K2506/Q2506,0)</f>
        <v>0.1747141541696223</v>
      </c>
      <c r="P2506" s="4">
        <f>VLOOKUP(A2506,RESULTS!$A:$M,13,FALSE)</f>
        <v>3</v>
      </c>
      <c r="Q2506" s="4">
        <v>3</v>
      </c>
      <c r="R2506" s="4" t="str">
        <f>IF(VLOOKUP(C2506,rosie!B:J,8,FALSE)=0,"x_x_x_x",VLOOKUP(C2506,rosie!B:J,8,FALSE))</f>
        <v>4_8_2_2023</v>
      </c>
    </row>
    <row r="2507" spans="1:18" x14ac:dyDescent="0.2">
      <c r="A2507" t="s">
        <v>281</v>
      </c>
      <c r="C2507">
        <f t="shared" ref="C2507:C2570" si="184">_xlfn.NUMBERVALUE(LEFT(SUBSTITUTE(A2507,"strleaves-",""),FIND("-",SUBSTITUTE(A2507,"strleaves-",""))-1))</f>
        <v>1107</v>
      </c>
      <c r="D2507" t="str">
        <f t="shared" si="180"/>
        <v>1107 (1)</v>
      </c>
      <c r="E2507">
        <v>4.8529999999999998</v>
      </c>
      <c r="F2507">
        <f t="shared" si="182"/>
        <v>4.8499999999999996</v>
      </c>
      <c r="G2507">
        <f>IFERROR(VLOOKUP(F2507,'rt.comb'!$A:$B,2,FALSE),F2507)</f>
        <v>4.8499999999999996</v>
      </c>
      <c r="H2507" t="str">
        <f>IFERROR(VLOOKUP(G2507,compounds!$A:$D,4,FALSE),"")</f>
        <v/>
      </c>
      <c r="I2507">
        <v>9831980</v>
      </c>
      <c r="J2507" s="4">
        <f t="shared" si="178"/>
        <v>34500202</v>
      </c>
      <c r="K2507" s="4">
        <f>VLOOKUP($C2507,rosie!$B$7:$D$380,2,FALSE)</f>
        <v>11.52</v>
      </c>
      <c r="L2507" s="4">
        <f>VLOOKUP(C2507,rosie!$B$7:$F$66,5,FALSE)</f>
        <v>3.31</v>
      </c>
      <c r="M2507" s="4">
        <f>VLOOKUP($C2507,rosie!$B$7:$D$380,3,FALSE)</f>
        <v>1</v>
      </c>
      <c r="N2507" s="4" t="str">
        <f>VLOOKUP($C2507,rosie!$B$7:$E$380,4,FALSE)</f>
        <v>s</v>
      </c>
      <c r="O2507" s="4">
        <f t="shared" si="183"/>
        <v>0.18553597587148427</v>
      </c>
      <c r="P2507" s="4">
        <f>VLOOKUP(A2507,RESULTS!$A:$M,13,FALSE)</f>
        <v>3</v>
      </c>
      <c r="Q2507" s="4">
        <v>4</v>
      </c>
      <c r="R2507" s="4" t="str">
        <f>IF(VLOOKUP(C2507,rosie!B:J,8,FALSE)=0,"x_x_x_x",VLOOKUP(C2507,rosie!B:J,8,FALSE))</f>
        <v>4_8_2_2023</v>
      </c>
    </row>
    <row r="2508" spans="1:18" x14ac:dyDescent="0.2">
      <c r="A2508" t="s">
        <v>281</v>
      </c>
      <c r="C2508">
        <f t="shared" si="184"/>
        <v>1107</v>
      </c>
      <c r="D2508" t="str">
        <f t="shared" si="180"/>
        <v>1107 (1)</v>
      </c>
      <c r="E2508">
        <v>5.4249999999999998</v>
      </c>
      <c r="F2508">
        <f t="shared" si="182"/>
        <v>5.43</v>
      </c>
      <c r="G2508">
        <f>IFERROR(VLOOKUP(F2508,'rt.comb'!$A:$B,2,FALSE),F2508)</f>
        <v>5.43</v>
      </c>
      <c r="H2508" t="str">
        <f>IFERROR(VLOOKUP(G2508,compounds!$A:$D,4,FALSE),"")</f>
        <v>hydroxymethylpentanone</v>
      </c>
      <c r="I2508">
        <v>63051647</v>
      </c>
      <c r="J2508" s="4">
        <f t="shared" si="178"/>
        <v>34500202</v>
      </c>
      <c r="K2508" s="4">
        <f>VLOOKUP($C2508,rosie!$B$7:$D$380,2,FALSE)</f>
        <v>11.52</v>
      </c>
      <c r="L2508" s="4">
        <f>VLOOKUP(C2508,rosie!$B$7:$F$66,5,FALSE)</f>
        <v>3.31</v>
      </c>
      <c r="M2508" s="4">
        <f>VLOOKUP($C2508,rosie!$B$7:$D$380,3,FALSE)</f>
        <v>1</v>
      </c>
      <c r="N2508" s="4" t="str">
        <f>VLOOKUP($C2508,rosie!$B$7:$E$380,4,FALSE)</f>
        <v>s</v>
      </c>
      <c r="O2508" s="4">
        <f t="shared" si="183"/>
        <v>0.95186107835445921</v>
      </c>
      <c r="P2508" s="4">
        <f>VLOOKUP(A2508,RESULTS!$A:$M,13,FALSE)</f>
        <v>3</v>
      </c>
      <c r="Q2508" s="4">
        <v>5</v>
      </c>
      <c r="R2508" s="4" t="str">
        <f>IF(VLOOKUP(C2508,rosie!B:J,8,FALSE)=0,"x_x_x_x",VLOOKUP(C2508,rosie!B:J,8,FALSE))</f>
        <v>4_8_2_2023</v>
      </c>
    </row>
    <row r="2509" spans="1:18" x14ac:dyDescent="0.2">
      <c r="A2509" t="s">
        <v>281</v>
      </c>
      <c r="C2509">
        <f t="shared" si="184"/>
        <v>1107</v>
      </c>
      <c r="D2509" t="str">
        <f t="shared" si="180"/>
        <v>1107 (1)</v>
      </c>
      <c r="E2509">
        <v>5.6509999999999998</v>
      </c>
      <c r="F2509">
        <f t="shared" si="182"/>
        <v>5.65</v>
      </c>
      <c r="G2509">
        <f>IFERROR(VLOOKUP(F2509,'rt.comb'!$A:$B,2,FALSE),F2509)</f>
        <v>5.65</v>
      </c>
      <c r="H2509" t="str">
        <f>IFERROR(VLOOKUP(G2509,compounds!$A:$D,4,FALSE),"")</f>
        <v/>
      </c>
      <c r="I2509">
        <v>9239216</v>
      </c>
      <c r="J2509" s="4">
        <f t="shared" si="178"/>
        <v>34500202</v>
      </c>
      <c r="K2509" s="4">
        <f>VLOOKUP($C2509,rosie!$B$7:$D$380,2,FALSE)</f>
        <v>11.52</v>
      </c>
      <c r="L2509" s="4">
        <f>VLOOKUP(C2509,rosie!$B$7:$F$66,5,FALSE)</f>
        <v>3.31</v>
      </c>
      <c r="M2509" s="4">
        <f>VLOOKUP($C2509,rosie!$B$7:$D$380,3,FALSE)</f>
        <v>1</v>
      </c>
      <c r="N2509" s="4" t="str">
        <f>VLOOKUP($C2509,rosie!$B$7:$E$380,4,FALSE)</f>
        <v>s</v>
      </c>
      <c r="O2509" s="4">
        <f t="shared" si="183"/>
        <v>0.11623341767358027</v>
      </c>
      <c r="P2509" s="4">
        <f>VLOOKUP(A2509,RESULTS!$A:$M,13,FALSE)</f>
        <v>3</v>
      </c>
      <c r="Q2509" s="4">
        <v>6</v>
      </c>
      <c r="R2509" s="4" t="str">
        <f>IF(VLOOKUP(C2509,rosie!B:J,8,FALSE)=0,"x_x_x_x",VLOOKUP(C2509,rosie!B:J,8,FALSE))</f>
        <v>4_8_2_2023</v>
      </c>
    </row>
    <row r="2510" spans="1:18" x14ac:dyDescent="0.2">
      <c r="A2510" t="s">
        <v>281</v>
      </c>
      <c r="C2510">
        <f t="shared" si="184"/>
        <v>1107</v>
      </c>
      <c r="D2510" t="str">
        <f t="shared" si="180"/>
        <v>1107 (1)</v>
      </c>
      <c r="E2510">
        <v>5.7759999999999998</v>
      </c>
      <c r="F2510">
        <f t="shared" si="182"/>
        <v>5.78</v>
      </c>
      <c r="G2510">
        <f>IFERROR(VLOOKUP(F2510,'rt.comb'!$A:$B,2,FALSE),F2510)</f>
        <v>5.76</v>
      </c>
      <c r="H2510" t="str">
        <f>IFERROR(VLOOKUP(G2510,compounds!$A:$D,4,FALSE),"")</f>
        <v>zhexenol</v>
      </c>
      <c r="I2510">
        <v>820051548</v>
      </c>
      <c r="J2510" s="4">
        <f t="shared" si="178"/>
        <v>34500202</v>
      </c>
      <c r="K2510" s="4">
        <f>VLOOKUP($C2510,rosie!$B$7:$D$380,2,FALSE)</f>
        <v>11.52</v>
      </c>
      <c r="L2510" s="4">
        <f>VLOOKUP(C2510,rosie!$B$7:$F$66,5,FALSE)</f>
        <v>3.31</v>
      </c>
      <c r="M2510" s="4">
        <f>VLOOKUP($C2510,rosie!$B$7:$D$380,3,FALSE)</f>
        <v>1</v>
      </c>
      <c r="N2510" s="4" t="str">
        <f>VLOOKUP($C2510,rosie!$B$7:$E$380,4,FALSE)</f>
        <v>s</v>
      </c>
      <c r="O2510" s="4">
        <f t="shared" si="183"/>
        <v>8.8428091201569536</v>
      </c>
      <c r="P2510" s="4">
        <f>VLOOKUP(A2510,RESULTS!$A:$M,13,FALSE)</f>
        <v>3</v>
      </c>
      <c r="Q2510" s="4">
        <v>7</v>
      </c>
      <c r="R2510" s="4" t="str">
        <f>IF(VLOOKUP(C2510,rosie!B:J,8,FALSE)=0,"x_x_x_x",VLOOKUP(C2510,rosie!B:J,8,FALSE))</f>
        <v>4_8_2_2023</v>
      </c>
    </row>
    <row r="2511" spans="1:18" x14ac:dyDescent="0.2">
      <c r="A2511" t="s">
        <v>281</v>
      </c>
      <c r="C2511">
        <f t="shared" si="184"/>
        <v>1107</v>
      </c>
      <c r="D2511" t="str">
        <f t="shared" si="180"/>
        <v>1107 (1)</v>
      </c>
      <c r="E2511">
        <v>6.1059999999999999</v>
      </c>
      <c r="F2511">
        <f t="shared" si="182"/>
        <v>6.11</v>
      </c>
      <c r="G2511">
        <f>IFERROR(VLOOKUP(F2511,'rt.comb'!$A:$B,2,FALSE),F2511)</f>
        <v>6.11</v>
      </c>
      <c r="H2511" t="str">
        <f>IFERROR(VLOOKUP(G2511,compounds!$A:$D,4,FALSE),"")</f>
        <v/>
      </c>
      <c r="I2511">
        <v>46127469</v>
      </c>
      <c r="J2511" s="4">
        <f t="shared" si="178"/>
        <v>34500202</v>
      </c>
      <c r="K2511" s="4">
        <f>VLOOKUP($C2511,rosie!$B$7:$D$380,2,FALSE)</f>
        <v>11.52</v>
      </c>
      <c r="L2511" s="4">
        <f>VLOOKUP(C2511,rosie!$B$7:$F$66,5,FALSE)</f>
        <v>3.31</v>
      </c>
      <c r="M2511" s="4">
        <f>VLOOKUP($C2511,rosie!$B$7:$D$380,3,FALSE)</f>
        <v>1</v>
      </c>
      <c r="N2511" s="4" t="str">
        <f>VLOOKUP($C2511,rosie!$B$7:$E$380,4,FALSE)</f>
        <v>s</v>
      </c>
      <c r="O2511" s="4">
        <f t="shared" si="183"/>
        <v>0.43522794876498117</v>
      </c>
      <c r="P2511" s="4">
        <f>VLOOKUP(A2511,RESULTS!$A:$M,13,FALSE)</f>
        <v>3</v>
      </c>
      <c r="Q2511" s="4">
        <v>8</v>
      </c>
      <c r="R2511" s="4" t="str">
        <f>IF(VLOOKUP(C2511,rosie!B:J,8,FALSE)=0,"x_x_x_x",VLOOKUP(C2511,rosie!B:J,8,FALSE))</f>
        <v>4_8_2_2023</v>
      </c>
    </row>
    <row r="2512" spans="1:18" x14ac:dyDescent="0.2">
      <c r="A2512" t="s">
        <v>281</v>
      </c>
      <c r="C2512">
        <f t="shared" si="184"/>
        <v>1107</v>
      </c>
      <c r="D2512" t="str">
        <f t="shared" si="180"/>
        <v>1107 (1)</v>
      </c>
      <c r="E2512">
        <v>7.5030000000000001</v>
      </c>
      <c r="F2512">
        <f t="shared" si="182"/>
        <v>7.5</v>
      </c>
      <c r="G2512">
        <f>IFERROR(VLOOKUP(F2512,'rt.comb'!$A:$B,2,FALSE),F2512)</f>
        <v>7.51</v>
      </c>
      <c r="H2512" t="str">
        <f>IFERROR(VLOOKUP(G2512,compounds!$A:$D,4,FALSE),"")</f>
        <v>cyclopentane</v>
      </c>
      <c r="I2512">
        <v>8210483</v>
      </c>
      <c r="J2512" s="4">
        <f t="shared" si="178"/>
        <v>34500202</v>
      </c>
      <c r="K2512" s="4">
        <f>VLOOKUP($C2512,rosie!$B$7:$D$380,2,FALSE)</f>
        <v>11.52</v>
      </c>
      <c r="L2512" s="4">
        <f>VLOOKUP(C2512,rosie!$B$7:$F$66,5,FALSE)</f>
        <v>3.31</v>
      </c>
      <c r="M2512" s="4">
        <f>VLOOKUP($C2512,rosie!$B$7:$D$380,3,FALSE)</f>
        <v>1</v>
      </c>
      <c r="N2512" s="4" t="str">
        <f>VLOOKUP($C2512,rosie!$B$7:$E$380,4,FALSE)</f>
        <v>s</v>
      </c>
      <c r="O2512" s="4">
        <f t="shared" si="183"/>
        <v>6.8861001470314528E-2</v>
      </c>
      <c r="P2512" s="4">
        <f>VLOOKUP(A2512,RESULTS!$A:$M,13,FALSE)</f>
        <v>3</v>
      </c>
      <c r="Q2512" s="4">
        <v>9</v>
      </c>
      <c r="R2512" s="4" t="str">
        <f>IF(VLOOKUP(C2512,rosie!B:J,8,FALSE)=0,"x_x_x_x",VLOOKUP(C2512,rosie!B:J,8,FALSE))</f>
        <v>4_8_2_2023</v>
      </c>
    </row>
    <row r="2513" spans="1:18" x14ac:dyDescent="0.2">
      <c r="A2513" t="s">
        <v>281</v>
      </c>
      <c r="C2513">
        <f t="shared" si="184"/>
        <v>1107</v>
      </c>
      <c r="D2513" t="str">
        <f t="shared" si="180"/>
        <v>1107 (1)</v>
      </c>
      <c r="E2513">
        <v>8.3819999999999997</v>
      </c>
      <c r="F2513">
        <f t="shared" si="182"/>
        <v>8.3800000000000008</v>
      </c>
      <c r="G2513">
        <f>IFERROR(VLOOKUP(F2513,'rt.comb'!$A:$B,2,FALSE),F2513)</f>
        <v>8.3800000000000008</v>
      </c>
      <c r="H2513" t="str">
        <f>IFERROR(VLOOKUP(G2513,compounds!$A:$D,4,FALSE),"")</f>
        <v/>
      </c>
      <c r="I2513">
        <v>6119672</v>
      </c>
      <c r="J2513" s="4">
        <f t="shared" si="178"/>
        <v>34500202</v>
      </c>
      <c r="K2513" s="4">
        <f>VLOOKUP($C2513,rosie!$B$7:$D$380,2,FALSE)</f>
        <v>11.52</v>
      </c>
      <c r="L2513" s="4">
        <f>VLOOKUP(C2513,rosie!$B$7:$F$66,5,FALSE)</f>
        <v>3.31</v>
      </c>
      <c r="M2513" s="4">
        <f>VLOOKUP($C2513,rosie!$B$7:$D$380,3,FALSE)</f>
        <v>1</v>
      </c>
      <c r="N2513" s="4" t="str">
        <f>VLOOKUP($C2513,rosie!$B$7:$E$380,4,FALSE)</f>
        <v>s</v>
      </c>
      <c r="O2513" s="4">
        <f t="shared" si="183"/>
        <v>4.6192905865691261E-2</v>
      </c>
      <c r="P2513" s="4">
        <f>VLOOKUP(A2513,RESULTS!$A:$M,13,FALSE)</f>
        <v>3</v>
      </c>
      <c r="Q2513" s="4">
        <v>10</v>
      </c>
      <c r="R2513" s="4" t="str">
        <f>IF(VLOOKUP(C2513,rosie!B:J,8,FALSE)=0,"x_x_x_x",VLOOKUP(C2513,rosie!B:J,8,FALSE))</f>
        <v>4_8_2_2023</v>
      </c>
    </row>
    <row r="2514" spans="1:18" x14ac:dyDescent="0.2">
      <c r="A2514" t="s">
        <v>281</v>
      </c>
      <c r="C2514">
        <f t="shared" si="184"/>
        <v>1107</v>
      </c>
      <c r="D2514" t="str">
        <f t="shared" si="180"/>
        <v>1107 (1)</v>
      </c>
      <c r="E2514">
        <v>8.4649999999999999</v>
      </c>
      <c r="F2514">
        <f t="shared" si="182"/>
        <v>8.4700000000000006</v>
      </c>
      <c r="G2514">
        <f>IFERROR(VLOOKUP(F2514,'rt.comb'!$A:$B,2,FALSE),F2514)</f>
        <v>8.4700000000000006</v>
      </c>
      <c r="H2514" t="str">
        <f>IFERROR(VLOOKUP(G2514,compounds!$A:$D,4,FALSE),"")</f>
        <v/>
      </c>
      <c r="I2514">
        <v>10988380</v>
      </c>
      <c r="J2514" s="4">
        <f t="shared" si="178"/>
        <v>34500202</v>
      </c>
      <c r="K2514" s="4">
        <f>VLOOKUP($C2514,rosie!$B$7:$D$380,2,FALSE)</f>
        <v>11.52</v>
      </c>
      <c r="L2514" s="4">
        <f>VLOOKUP(C2514,rosie!$B$7:$F$66,5,FALSE)</f>
        <v>3.31</v>
      </c>
      <c r="M2514" s="4">
        <f>VLOOKUP($C2514,rosie!$B$7:$D$380,3,FALSE)</f>
        <v>1</v>
      </c>
      <c r="N2514" s="4" t="str">
        <f>VLOOKUP($C2514,rosie!$B$7:$E$380,4,FALSE)</f>
        <v>s</v>
      </c>
      <c r="O2514" s="4">
        <f t="shared" si="183"/>
        <v>7.5402912704597203E-2</v>
      </c>
      <c r="P2514" s="4">
        <f>VLOOKUP(A2514,RESULTS!$A:$M,13,FALSE)</f>
        <v>3</v>
      </c>
      <c r="Q2514" s="4">
        <v>11</v>
      </c>
      <c r="R2514" s="4" t="str">
        <f>IF(VLOOKUP(C2514,rosie!B:J,8,FALSE)=0,"x_x_x_x",VLOOKUP(C2514,rosie!B:J,8,FALSE))</f>
        <v>4_8_2_2023</v>
      </c>
    </row>
    <row r="2515" spans="1:18" x14ac:dyDescent="0.2">
      <c r="A2515" t="s">
        <v>281</v>
      </c>
      <c r="C2515">
        <f t="shared" si="184"/>
        <v>1107</v>
      </c>
      <c r="D2515" t="str">
        <f t="shared" si="180"/>
        <v>1107 (1)</v>
      </c>
      <c r="E2515">
        <v>8.9079999999999995</v>
      </c>
      <c r="F2515">
        <f t="shared" si="182"/>
        <v>8.91</v>
      </c>
      <c r="G2515">
        <f>IFERROR(VLOOKUP(F2515,'rt.comb'!$A:$B,2,FALSE),F2515)</f>
        <v>8.92</v>
      </c>
      <c r="H2515" t="str">
        <f>IFERROR(VLOOKUP(G2515,compounds!$A:$D,4,FALSE),"")</f>
        <v/>
      </c>
      <c r="I2515">
        <v>21750883</v>
      </c>
      <c r="J2515" s="4">
        <f t="shared" si="178"/>
        <v>34500202</v>
      </c>
      <c r="K2515" s="4">
        <f>VLOOKUP($C2515,rosie!$B$7:$D$380,2,FALSE)</f>
        <v>11.52</v>
      </c>
      <c r="L2515" s="4">
        <f>VLOOKUP(C2515,rosie!$B$7:$F$66,5,FALSE)</f>
        <v>3.31</v>
      </c>
      <c r="M2515" s="4">
        <f>VLOOKUP($C2515,rosie!$B$7:$D$380,3,FALSE)</f>
        <v>1</v>
      </c>
      <c r="N2515" s="4" t="str">
        <f>VLOOKUP($C2515,rosie!$B$7:$E$380,4,FALSE)</f>
        <v>s</v>
      </c>
      <c r="O2515" s="4">
        <f t="shared" si="183"/>
        <v>0.13681785708377076</v>
      </c>
      <c r="P2515" s="4">
        <f>VLOOKUP(A2515,RESULTS!$A:$M,13,FALSE)</f>
        <v>3</v>
      </c>
      <c r="Q2515" s="4">
        <v>12</v>
      </c>
      <c r="R2515" s="4" t="str">
        <f>IF(VLOOKUP(C2515,rosie!B:J,8,FALSE)=0,"x_x_x_x",VLOOKUP(C2515,rosie!B:J,8,FALSE))</f>
        <v>4_8_2_2023</v>
      </c>
    </row>
    <row r="2516" spans="1:18" x14ac:dyDescent="0.2">
      <c r="A2516" t="s">
        <v>281</v>
      </c>
      <c r="C2516">
        <f t="shared" si="184"/>
        <v>1107</v>
      </c>
      <c r="D2516" t="str">
        <f t="shared" si="180"/>
        <v>1107 (1)</v>
      </c>
      <c r="E2516">
        <v>9.5380000000000003</v>
      </c>
      <c r="F2516">
        <f t="shared" si="182"/>
        <v>9.5399999999999991</v>
      </c>
      <c r="G2516">
        <f>IFERROR(VLOOKUP(F2516,'rt.comb'!$A:$B,2,FALSE),F2516)</f>
        <v>9.5399999999999991</v>
      </c>
      <c r="H2516" t="str">
        <f>IFERROR(VLOOKUP(G2516,compounds!$A:$D,4,FALSE),"")</f>
        <v/>
      </c>
      <c r="I2516">
        <v>13476196</v>
      </c>
      <c r="J2516" s="4">
        <f t="shared" si="178"/>
        <v>34500202</v>
      </c>
      <c r="K2516" s="4">
        <f>VLOOKUP($C2516,rosie!$B$7:$D$380,2,FALSE)</f>
        <v>11.52</v>
      </c>
      <c r="L2516" s="4">
        <f>VLOOKUP(C2516,rosie!$B$7:$F$66,5,FALSE)</f>
        <v>3.31</v>
      </c>
      <c r="M2516" s="4">
        <f>VLOOKUP($C2516,rosie!$B$7:$D$380,3,FALSE)</f>
        <v>1</v>
      </c>
      <c r="N2516" s="4" t="str">
        <f>VLOOKUP($C2516,rosie!$B$7:$E$380,4,FALSE)</f>
        <v>s</v>
      </c>
      <c r="O2516" s="4">
        <f t="shared" si="183"/>
        <v>7.8247614132512716E-2</v>
      </c>
      <c r="P2516" s="4">
        <f>VLOOKUP(A2516,RESULTS!$A:$M,13,FALSE)</f>
        <v>3</v>
      </c>
      <c r="Q2516" s="4">
        <v>13</v>
      </c>
      <c r="R2516" s="4" t="str">
        <f>IF(VLOOKUP(C2516,rosie!B:J,8,FALSE)=0,"x_x_x_x",VLOOKUP(C2516,rosie!B:J,8,FALSE))</f>
        <v>4_8_2_2023</v>
      </c>
    </row>
    <row r="2517" spans="1:18" x14ac:dyDescent="0.2">
      <c r="A2517" t="s">
        <v>281</v>
      </c>
      <c r="C2517">
        <f t="shared" si="184"/>
        <v>1107</v>
      </c>
      <c r="D2517" t="str">
        <f t="shared" si="180"/>
        <v>1107 (1)</v>
      </c>
      <c r="E2517">
        <v>9.8170000000000002</v>
      </c>
      <c r="F2517">
        <f t="shared" si="182"/>
        <v>9.82</v>
      </c>
      <c r="G2517">
        <f>IFERROR(VLOOKUP(F2517,'rt.comb'!$A:$B,2,FALSE),F2517)</f>
        <v>9.82</v>
      </c>
      <c r="H2517" t="str">
        <f>IFERROR(VLOOKUP(G2517,compounds!$A:$D,4,FALSE),"")</f>
        <v>sixmethyl</v>
      </c>
      <c r="I2517">
        <v>12788445</v>
      </c>
      <c r="J2517" s="4">
        <f t="shared" si="178"/>
        <v>34500202</v>
      </c>
      <c r="K2517" s="4">
        <f>VLOOKUP($C2517,rosie!$B$7:$D$380,2,FALSE)</f>
        <v>11.52</v>
      </c>
      <c r="L2517" s="4">
        <f>VLOOKUP(C2517,rosie!$B$7:$F$66,5,FALSE)</f>
        <v>3.31</v>
      </c>
      <c r="M2517" s="4">
        <f>VLOOKUP($C2517,rosie!$B$7:$D$380,3,FALSE)</f>
        <v>1</v>
      </c>
      <c r="N2517" s="4" t="str">
        <f>VLOOKUP($C2517,rosie!$B$7:$E$380,4,FALSE)</f>
        <v>s</v>
      </c>
      <c r="O2517" s="4">
        <f t="shared" si="183"/>
        <v>6.8950408272764815E-2</v>
      </c>
      <c r="P2517" s="4">
        <f>VLOOKUP(A2517,RESULTS!$A:$M,13,FALSE)</f>
        <v>3</v>
      </c>
      <c r="Q2517" s="4">
        <v>14</v>
      </c>
      <c r="R2517" s="4" t="str">
        <f>IF(VLOOKUP(C2517,rosie!B:J,8,FALSE)=0,"x_x_x_x",VLOOKUP(C2517,rosie!B:J,8,FALSE))</f>
        <v>4_8_2_2023</v>
      </c>
    </row>
    <row r="2518" spans="1:18" x14ac:dyDescent="0.2">
      <c r="A2518" t="s">
        <v>281</v>
      </c>
      <c r="C2518">
        <f t="shared" si="184"/>
        <v>1107</v>
      </c>
      <c r="D2518" t="str">
        <f t="shared" si="180"/>
        <v>1107 (1)</v>
      </c>
      <c r="E2518">
        <v>9.9120000000000008</v>
      </c>
      <c r="F2518">
        <f t="shared" si="182"/>
        <v>9.91</v>
      </c>
      <c r="G2518">
        <f>IFERROR(VLOOKUP(F2518,'rt.comb'!$A:$B,2,FALSE),F2518)</f>
        <v>9.91</v>
      </c>
      <c r="H2518" t="str">
        <f>IFERROR(VLOOKUP(G2518,compounds!$A:$D,4,FALSE),"")</f>
        <v/>
      </c>
      <c r="I2518">
        <v>13943313</v>
      </c>
      <c r="J2518" s="4">
        <f t="shared" si="178"/>
        <v>34500202</v>
      </c>
      <c r="K2518" s="4">
        <f>VLOOKUP($C2518,rosie!$B$7:$D$380,2,FALSE)</f>
        <v>11.52</v>
      </c>
      <c r="L2518" s="4">
        <f>VLOOKUP(C2518,rosie!$B$7:$F$66,5,FALSE)</f>
        <v>3.31</v>
      </c>
      <c r="M2518" s="4">
        <f>VLOOKUP($C2518,rosie!$B$7:$D$380,3,FALSE)</f>
        <v>1</v>
      </c>
      <c r="N2518" s="4" t="str">
        <f>VLOOKUP($C2518,rosie!$B$7:$E$380,4,FALSE)</f>
        <v>s</v>
      </c>
      <c r="O2518" s="4">
        <f t="shared" si="183"/>
        <v>7.016521417758656E-2</v>
      </c>
      <c r="P2518" s="4">
        <f>VLOOKUP(A2518,RESULTS!$A:$M,13,FALSE)</f>
        <v>3</v>
      </c>
      <c r="Q2518" s="4">
        <v>15</v>
      </c>
      <c r="R2518" s="4" t="str">
        <f>IF(VLOOKUP(C2518,rosie!B:J,8,FALSE)=0,"x_x_x_x",VLOOKUP(C2518,rosie!B:J,8,FALSE))</f>
        <v>4_8_2_2023</v>
      </c>
    </row>
    <row r="2519" spans="1:18" x14ac:dyDescent="0.2">
      <c r="A2519" t="s">
        <v>281</v>
      </c>
      <c r="C2519">
        <f t="shared" si="184"/>
        <v>1107</v>
      </c>
      <c r="D2519" t="str">
        <f t="shared" si="180"/>
        <v>1107 (1)</v>
      </c>
      <c r="E2519">
        <v>10.154999999999999</v>
      </c>
      <c r="F2519">
        <f t="shared" si="182"/>
        <v>10.16</v>
      </c>
      <c r="G2519">
        <f>IFERROR(VLOOKUP(F2519,'rt.comb'!$A:$B,2,FALSE),F2519)</f>
        <v>10.16</v>
      </c>
      <c r="H2519" t="str">
        <f>IFERROR(VLOOKUP(G2519,compounds!$A:$D,4,FALSE),"")</f>
        <v>decane</v>
      </c>
      <c r="I2519">
        <v>10779076</v>
      </c>
      <c r="J2519" s="4">
        <f t="shared" si="178"/>
        <v>34500202</v>
      </c>
      <c r="K2519" s="4">
        <f>VLOOKUP($C2519,rosie!$B$7:$D$380,2,FALSE)</f>
        <v>11.52</v>
      </c>
      <c r="L2519" s="4">
        <f>VLOOKUP(C2519,rosie!$B$7:$F$66,5,FALSE)</f>
        <v>3.31</v>
      </c>
      <c r="M2519" s="4">
        <f>VLOOKUP($C2519,rosie!$B$7:$D$380,3,FALSE)</f>
        <v>1</v>
      </c>
      <c r="N2519" s="4" t="str">
        <f>VLOOKUP($C2519,rosie!$B$7:$E$380,4,FALSE)</f>
        <v>s</v>
      </c>
      <c r="O2519" s="4">
        <f t="shared" si="183"/>
        <v>5.0852076200645628E-2</v>
      </c>
      <c r="P2519" s="4">
        <f>VLOOKUP(A2519,RESULTS!$A:$M,13,FALSE)</f>
        <v>3</v>
      </c>
      <c r="Q2519" s="4">
        <v>16</v>
      </c>
      <c r="R2519" s="4" t="str">
        <f>IF(VLOOKUP(C2519,rosie!B:J,8,FALSE)=0,"x_x_x_x",VLOOKUP(C2519,rosie!B:J,8,FALSE))</f>
        <v>4_8_2_2023</v>
      </c>
    </row>
    <row r="2520" spans="1:18" x14ac:dyDescent="0.2">
      <c r="A2520" t="s">
        <v>281</v>
      </c>
      <c r="C2520">
        <f t="shared" si="184"/>
        <v>1107</v>
      </c>
      <c r="D2520" t="str">
        <f t="shared" si="180"/>
        <v>1107 (1)</v>
      </c>
      <c r="E2520">
        <v>10.345000000000001</v>
      </c>
      <c r="F2520">
        <f t="shared" si="182"/>
        <v>10.35</v>
      </c>
      <c r="G2520">
        <f>IFERROR(VLOOKUP(F2520,'rt.comb'!$A:$B,2,FALSE),F2520)</f>
        <v>10.35</v>
      </c>
      <c r="H2520" t="str">
        <f>IFERROR(VLOOKUP(G2520,compounds!$A:$D,4,FALSE),"")</f>
        <v/>
      </c>
      <c r="I2520">
        <v>72456147</v>
      </c>
      <c r="J2520" s="4">
        <f t="shared" si="178"/>
        <v>34500202</v>
      </c>
      <c r="K2520" s="4">
        <f>VLOOKUP($C2520,rosie!$B$7:$D$380,2,FALSE)</f>
        <v>11.52</v>
      </c>
      <c r="L2520" s="4">
        <f>VLOOKUP(C2520,rosie!$B$7:$F$66,5,FALSE)</f>
        <v>3.31</v>
      </c>
      <c r="M2520" s="4">
        <f>VLOOKUP($C2520,rosie!$B$7:$D$380,3,FALSE)</f>
        <v>1</v>
      </c>
      <c r="N2520" s="4" t="str">
        <f>VLOOKUP($C2520,rosie!$B$7:$E$380,4,FALSE)</f>
        <v>s</v>
      </c>
      <c r="O2520" s="4">
        <f t="shared" si="183"/>
        <v>0.32171658659461488</v>
      </c>
      <c r="P2520" s="4">
        <f>VLOOKUP(A2520,RESULTS!$A:$M,13,FALSE)</f>
        <v>3</v>
      </c>
      <c r="Q2520" s="4">
        <v>17</v>
      </c>
      <c r="R2520" s="4" t="str">
        <f>IF(VLOOKUP(C2520,rosie!B:J,8,FALSE)=0,"x_x_x_x",VLOOKUP(C2520,rosie!B:J,8,FALSE))</f>
        <v>4_8_2_2023</v>
      </c>
    </row>
    <row r="2521" spans="1:18" x14ac:dyDescent="0.2">
      <c r="A2521" t="s">
        <v>281</v>
      </c>
      <c r="C2521">
        <f t="shared" si="184"/>
        <v>1107</v>
      </c>
      <c r="D2521" t="str">
        <f t="shared" si="180"/>
        <v>1107 (1)</v>
      </c>
      <c r="E2521">
        <v>10.462999999999999</v>
      </c>
      <c r="F2521">
        <f t="shared" si="182"/>
        <v>10.46</v>
      </c>
      <c r="G2521">
        <f>IFERROR(VLOOKUP(F2521,'rt.comb'!$A:$B,2,FALSE),F2521)</f>
        <v>10.48</v>
      </c>
      <c r="H2521" t="str">
        <f>IFERROR(VLOOKUP(G2521,compounds!$A:$D,4,FALSE),"")</f>
        <v>z3hex</v>
      </c>
      <c r="I2521">
        <v>198385434</v>
      </c>
      <c r="J2521" s="4">
        <f t="shared" si="178"/>
        <v>34500202</v>
      </c>
      <c r="K2521" s="4">
        <f>VLOOKUP($C2521,rosie!$B$7:$D$380,2,FALSE)</f>
        <v>11.52</v>
      </c>
      <c r="L2521" s="4">
        <f>VLOOKUP(C2521,rosie!$B$7:$F$66,5,FALSE)</f>
        <v>3.31</v>
      </c>
      <c r="M2521" s="4">
        <f>VLOOKUP($C2521,rosie!$B$7:$D$380,3,FALSE)</f>
        <v>1</v>
      </c>
      <c r="N2521" s="4" t="str">
        <f>VLOOKUP($C2521,rosie!$B$7:$E$380,4,FALSE)</f>
        <v>s</v>
      </c>
      <c r="O2521" s="4">
        <f t="shared" si="183"/>
        <v>0.83192545812243857</v>
      </c>
      <c r="P2521" s="4">
        <f>VLOOKUP(A2521,RESULTS!$A:$M,13,FALSE)</f>
        <v>3</v>
      </c>
      <c r="Q2521" s="4">
        <v>18</v>
      </c>
      <c r="R2521" s="4" t="str">
        <f>IF(VLOOKUP(C2521,rosie!B:J,8,FALSE)=0,"x_x_x_x",VLOOKUP(C2521,rosie!B:J,8,FALSE))</f>
        <v>4_8_2_2023</v>
      </c>
    </row>
    <row r="2522" spans="1:18" x14ac:dyDescent="0.2">
      <c r="A2522" t="s">
        <v>281</v>
      </c>
      <c r="C2522">
        <f t="shared" si="184"/>
        <v>1107</v>
      </c>
      <c r="D2522" t="str">
        <f t="shared" si="180"/>
        <v>1107 (1)</v>
      </c>
      <c r="E2522">
        <v>10.72</v>
      </c>
      <c r="F2522">
        <f t="shared" si="182"/>
        <v>10.72</v>
      </c>
      <c r="G2522">
        <f>IFERROR(VLOOKUP(F2522,'rt.comb'!$A:$B,2,FALSE),F2522)</f>
        <v>10.72</v>
      </c>
      <c r="H2522" t="str">
        <f>IFERROR(VLOOKUP(G2522,compounds!$A:$D,4,FALSE),"")</f>
        <v/>
      </c>
      <c r="I2522">
        <v>9126748</v>
      </c>
      <c r="J2522" s="4">
        <f t="shared" si="178"/>
        <v>34500202</v>
      </c>
      <c r="K2522" s="4">
        <f>VLOOKUP($C2522,rosie!$B$7:$D$380,2,FALSE)</f>
        <v>11.52</v>
      </c>
      <c r="L2522" s="4">
        <f>VLOOKUP(C2522,rosie!$B$7:$F$66,5,FALSE)</f>
        <v>3.31</v>
      </c>
      <c r="M2522" s="4">
        <f>VLOOKUP($C2522,rosie!$B$7:$D$380,3,FALSE)</f>
        <v>1</v>
      </c>
      <c r="N2522" s="4" t="str">
        <f>VLOOKUP($C2522,rosie!$B$7:$E$380,4,FALSE)</f>
        <v>s</v>
      </c>
      <c r="O2522" s="4">
        <f t="shared" si="183"/>
        <v>3.6258480177909606E-2</v>
      </c>
      <c r="P2522" s="4">
        <f>VLOOKUP(A2522,RESULTS!$A:$M,13,FALSE)</f>
        <v>3</v>
      </c>
      <c r="Q2522" s="4">
        <v>19</v>
      </c>
      <c r="R2522" s="4" t="str">
        <f>IF(VLOOKUP(C2522,rosie!B:J,8,FALSE)=0,"x_x_x_x",VLOOKUP(C2522,rosie!B:J,8,FALSE))</f>
        <v>4_8_2_2023</v>
      </c>
    </row>
    <row r="2523" spans="1:18" x14ac:dyDescent="0.2">
      <c r="A2523" t="s">
        <v>281</v>
      </c>
      <c r="C2523">
        <f t="shared" si="184"/>
        <v>1107</v>
      </c>
      <c r="D2523" t="str">
        <f t="shared" si="180"/>
        <v>1107 (1)</v>
      </c>
      <c r="E2523">
        <v>10.944000000000001</v>
      </c>
      <c r="F2523">
        <f t="shared" si="182"/>
        <v>10.94</v>
      </c>
      <c r="G2523">
        <f>IFERROR(VLOOKUP(F2523,'rt.comb'!$A:$B,2,FALSE),F2523)</f>
        <v>10.94</v>
      </c>
      <c r="H2523" t="str">
        <f>IFERROR(VLOOKUP(G2523,compounds!$A:$D,4,FALSE),"")</f>
        <v/>
      </c>
      <c r="I2523">
        <v>10904369</v>
      </c>
      <c r="J2523" s="4">
        <f t="shared" si="178"/>
        <v>34500202</v>
      </c>
      <c r="K2523" s="4">
        <f>VLOOKUP($C2523,rosie!$B$7:$D$380,2,FALSE)</f>
        <v>11.52</v>
      </c>
      <c r="L2523" s="4">
        <f>VLOOKUP(C2523,rosie!$B$7:$F$66,5,FALSE)</f>
        <v>3.31</v>
      </c>
      <c r="M2523" s="4">
        <f>VLOOKUP($C2523,rosie!$B$7:$D$380,3,FALSE)</f>
        <v>1</v>
      </c>
      <c r="N2523" s="4" t="str">
        <f>VLOOKUP($C2523,rosie!$B$7:$E$380,4,FALSE)</f>
        <v>s</v>
      </c>
      <c r="O2523" s="4">
        <f t="shared" si="183"/>
        <v>4.1154533342780623E-2</v>
      </c>
      <c r="P2523" s="4">
        <f>VLOOKUP(A2523,RESULTS!$A:$M,13,FALSE)</f>
        <v>3</v>
      </c>
      <c r="Q2523" s="4">
        <v>20</v>
      </c>
      <c r="R2523" s="4" t="str">
        <f>IF(VLOOKUP(C2523,rosie!B:J,8,FALSE)=0,"x_x_x_x",VLOOKUP(C2523,rosie!B:J,8,FALSE))</f>
        <v>4_8_2_2023</v>
      </c>
    </row>
    <row r="2524" spans="1:18" x14ac:dyDescent="0.2">
      <c r="A2524" t="s">
        <v>281</v>
      </c>
      <c r="C2524">
        <f t="shared" si="184"/>
        <v>1107</v>
      </c>
      <c r="D2524" t="str">
        <f t="shared" si="180"/>
        <v>1107 (1)</v>
      </c>
      <c r="E2524">
        <v>11.071</v>
      </c>
      <c r="F2524">
        <f t="shared" si="182"/>
        <v>11.07</v>
      </c>
      <c r="G2524">
        <f>IFERROR(VLOOKUP(F2524,'rt.comb'!$A:$B,2,FALSE),F2524)</f>
        <v>11.07</v>
      </c>
      <c r="H2524" t="str">
        <f>IFERROR(VLOOKUP(G2524,compounds!$A:$D,4,FALSE),"")</f>
        <v>dlimonene</v>
      </c>
      <c r="I2524">
        <v>4966584</v>
      </c>
      <c r="J2524" s="4">
        <f t="shared" si="178"/>
        <v>34500202</v>
      </c>
      <c r="K2524" s="4">
        <f>VLOOKUP($C2524,rosie!$B$7:$D$380,2,FALSE)</f>
        <v>11.52</v>
      </c>
      <c r="L2524" s="4">
        <f>VLOOKUP(C2524,rosie!$B$7:$F$66,5,FALSE)</f>
        <v>3.31</v>
      </c>
      <c r="M2524" s="4">
        <f>VLOOKUP($C2524,rosie!$B$7:$D$380,3,FALSE)</f>
        <v>1</v>
      </c>
      <c r="N2524" s="4" t="str">
        <f>VLOOKUP($C2524,rosie!$B$7:$E$380,4,FALSE)</f>
        <v>s</v>
      </c>
      <c r="O2524" s="4">
        <f t="shared" si="183"/>
        <v>1.7851948615643858E-2</v>
      </c>
      <c r="P2524" s="4">
        <f>VLOOKUP(A2524,RESULTS!$A:$M,13,FALSE)</f>
        <v>3</v>
      </c>
      <c r="Q2524" s="4">
        <v>21</v>
      </c>
      <c r="R2524" s="4" t="str">
        <f>IF(VLOOKUP(C2524,rosie!B:J,8,FALSE)=0,"x_x_x_x",VLOOKUP(C2524,rosie!B:J,8,FALSE))</f>
        <v>4_8_2_2023</v>
      </c>
    </row>
    <row r="2525" spans="1:18" x14ac:dyDescent="0.2">
      <c r="A2525" t="s">
        <v>281</v>
      </c>
      <c r="C2525">
        <f t="shared" si="184"/>
        <v>1107</v>
      </c>
      <c r="D2525" t="str">
        <f t="shared" si="180"/>
        <v>1107 (1)</v>
      </c>
      <c r="E2525">
        <v>11.135</v>
      </c>
      <c r="F2525">
        <f t="shared" si="182"/>
        <v>11.14</v>
      </c>
      <c r="G2525">
        <f>IFERROR(VLOOKUP(F2525,'rt.comb'!$A:$B,2,FALSE),F2525)</f>
        <v>11.15</v>
      </c>
      <c r="H2525" t="str">
        <f>IFERROR(VLOOKUP(G2525,compounds!$A:$D,4,FALSE),"")</f>
        <v>ethylhexanol</v>
      </c>
      <c r="I2525">
        <v>8993258</v>
      </c>
      <c r="J2525" s="4">
        <f t="shared" si="178"/>
        <v>34500202</v>
      </c>
      <c r="K2525" s="4">
        <f>VLOOKUP($C2525,rosie!$B$7:$D$380,2,FALSE)</f>
        <v>11.52</v>
      </c>
      <c r="L2525" s="4">
        <f>VLOOKUP(C2525,rosie!$B$7:$F$66,5,FALSE)</f>
        <v>3.31</v>
      </c>
      <c r="M2525" s="4">
        <f>VLOOKUP($C2525,rosie!$B$7:$D$380,3,FALSE)</f>
        <v>1</v>
      </c>
      <c r="N2525" s="4" t="str">
        <f>VLOOKUP($C2525,rosie!$B$7:$E$380,4,FALSE)</f>
        <v>s</v>
      </c>
      <c r="O2525" s="4">
        <f t="shared" si="183"/>
        <v>3.0856133838833403E-2</v>
      </c>
      <c r="P2525" s="4">
        <f>VLOOKUP(A2525,RESULTS!$A:$M,13,FALSE)</f>
        <v>3</v>
      </c>
      <c r="Q2525" s="4">
        <v>22</v>
      </c>
      <c r="R2525" s="4" t="str">
        <f>IF(VLOOKUP(C2525,rosie!B:J,8,FALSE)=0,"x_x_x_x",VLOOKUP(C2525,rosie!B:J,8,FALSE))</f>
        <v>4_8_2_2023</v>
      </c>
    </row>
    <row r="2526" spans="1:18" x14ac:dyDescent="0.2">
      <c r="A2526" t="s">
        <v>281</v>
      </c>
      <c r="C2526">
        <f t="shared" si="184"/>
        <v>1107</v>
      </c>
      <c r="D2526" t="str">
        <f t="shared" si="180"/>
        <v>1107 (1)</v>
      </c>
      <c r="E2526">
        <v>11.932</v>
      </c>
      <c r="F2526">
        <f t="shared" si="182"/>
        <v>11.93</v>
      </c>
      <c r="G2526">
        <f>IFERROR(VLOOKUP(F2526,'rt.comb'!$A:$B,2,FALSE),F2526)</f>
        <v>11.93</v>
      </c>
      <c r="H2526" t="str">
        <f>IFERROR(VLOOKUP(G2526,compounds!$A:$D,4,FALSE),"")</f>
        <v/>
      </c>
      <c r="I2526">
        <v>5548324</v>
      </c>
      <c r="J2526" s="4">
        <f t="shared" si="178"/>
        <v>34500202</v>
      </c>
      <c r="K2526" s="4">
        <f>VLOOKUP($C2526,rosie!$B$7:$D$380,2,FALSE)</f>
        <v>11.52</v>
      </c>
      <c r="L2526" s="4">
        <f>VLOOKUP(C2526,rosie!$B$7:$F$66,5,FALSE)</f>
        <v>3.31</v>
      </c>
      <c r="M2526" s="4">
        <f>VLOOKUP($C2526,rosie!$B$7:$D$380,3,FALSE)</f>
        <v>1</v>
      </c>
      <c r="N2526" s="4" t="str">
        <f>VLOOKUP($C2526,rosie!$B$7:$E$380,4,FALSE)</f>
        <v>s</v>
      </c>
      <c r="O2526" s="4">
        <f t="shared" si="183"/>
        <v>1.8208791201792997E-2</v>
      </c>
      <c r="P2526" s="4">
        <f>VLOOKUP(A2526,RESULTS!$A:$M,13,FALSE)</f>
        <v>3</v>
      </c>
      <c r="Q2526" s="4">
        <v>23</v>
      </c>
      <c r="R2526" s="4" t="str">
        <f>IF(VLOOKUP(C2526,rosie!B:J,8,FALSE)=0,"x_x_x_x",VLOOKUP(C2526,rosie!B:J,8,FALSE))</f>
        <v>4_8_2_2023</v>
      </c>
    </row>
    <row r="2527" spans="1:18" x14ac:dyDescent="0.2">
      <c r="A2527" t="s">
        <v>281</v>
      </c>
      <c r="C2527">
        <f t="shared" si="184"/>
        <v>1107</v>
      </c>
      <c r="D2527" t="str">
        <f t="shared" si="180"/>
        <v>1107 (1)</v>
      </c>
      <c r="E2527">
        <v>12.023999999999999</v>
      </c>
      <c r="F2527">
        <f t="shared" si="182"/>
        <v>12.02</v>
      </c>
      <c r="G2527">
        <f>IFERROR(VLOOKUP(F2527,'rt.comb'!$A:$B,2,FALSE),F2527)</f>
        <v>12.02</v>
      </c>
      <c r="H2527" t="str">
        <f>IFERROR(VLOOKUP(G2527,compounds!$A:$D,4,FALSE),"")</f>
        <v/>
      </c>
      <c r="I2527">
        <v>8093316</v>
      </c>
      <c r="J2527" s="4">
        <f t="shared" si="178"/>
        <v>34500202</v>
      </c>
      <c r="K2527" s="4">
        <f>VLOOKUP($C2527,rosie!$B$7:$D$380,2,FALSE)</f>
        <v>11.52</v>
      </c>
      <c r="L2527" s="4">
        <f>VLOOKUP(C2527,rosie!$B$7:$F$66,5,FALSE)</f>
        <v>3.31</v>
      </c>
      <c r="M2527" s="4">
        <f>VLOOKUP($C2527,rosie!$B$7:$D$380,3,FALSE)</f>
        <v>1</v>
      </c>
      <c r="N2527" s="4" t="str">
        <f>VLOOKUP($C2527,rosie!$B$7:$E$380,4,FALSE)</f>
        <v>s</v>
      </c>
      <c r="O2527" s="4">
        <f t="shared" si="183"/>
        <v>2.5454372400003148E-2</v>
      </c>
      <c r="P2527" s="4">
        <f>VLOOKUP(A2527,RESULTS!$A:$M,13,FALSE)</f>
        <v>3</v>
      </c>
      <c r="Q2527" s="4">
        <v>24</v>
      </c>
      <c r="R2527" s="4" t="str">
        <f>IF(VLOOKUP(C2527,rosie!B:J,8,FALSE)=0,"x_x_x_x",VLOOKUP(C2527,rosie!B:J,8,FALSE))</f>
        <v>4_8_2_2023</v>
      </c>
    </row>
    <row r="2528" spans="1:18" x14ac:dyDescent="0.2">
      <c r="A2528" t="s">
        <v>281</v>
      </c>
      <c r="C2528">
        <f t="shared" si="184"/>
        <v>1107</v>
      </c>
      <c r="D2528" t="str">
        <f t="shared" si="180"/>
        <v>1107 (1)</v>
      </c>
      <c r="E2528">
        <v>12.29</v>
      </c>
      <c r="F2528">
        <f t="shared" si="182"/>
        <v>12.29</v>
      </c>
      <c r="G2528">
        <f>IFERROR(VLOOKUP(F2528,'rt.comb'!$A:$B,2,FALSE),F2528)</f>
        <v>12.29</v>
      </c>
      <c r="H2528" t="str">
        <f>IFERROR(VLOOKUP(G2528,compounds!$A:$D,4,FALSE),"")</f>
        <v>acetophenone</v>
      </c>
      <c r="I2528">
        <v>10773837</v>
      </c>
      <c r="J2528" s="4">
        <f t="shared" si="178"/>
        <v>34500202</v>
      </c>
      <c r="K2528" s="4">
        <f>VLOOKUP($C2528,rosie!$B$7:$D$380,2,FALSE)</f>
        <v>11.52</v>
      </c>
      <c r="L2528" s="4">
        <f>VLOOKUP(C2528,rosie!$B$7:$F$66,5,FALSE)</f>
        <v>3.31</v>
      </c>
      <c r="M2528" s="4">
        <f>VLOOKUP($C2528,rosie!$B$7:$D$380,3,FALSE)</f>
        <v>1</v>
      </c>
      <c r="N2528" s="4" t="str">
        <f>VLOOKUP($C2528,rosie!$B$7:$E$380,4,FALSE)</f>
        <v>s</v>
      </c>
      <c r="O2528" s="4">
        <f t="shared" si="183"/>
        <v>3.2529510624314611E-2</v>
      </c>
      <c r="P2528" s="4">
        <f>VLOOKUP(A2528,RESULTS!$A:$M,13,FALSE)</f>
        <v>3</v>
      </c>
      <c r="Q2528" s="4">
        <v>25</v>
      </c>
      <c r="R2528" s="4" t="str">
        <f>IF(VLOOKUP(C2528,rosie!B:J,8,FALSE)=0,"x_x_x_x",VLOOKUP(C2528,rosie!B:J,8,FALSE))</f>
        <v>4_8_2_2023</v>
      </c>
    </row>
    <row r="2529" spans="1:18" x14ac:dyDescent="0.2">
      <c r="A2529" t="s">
        <v>281</v>
      </c>
      <c r="C2529">
        <f t="shared" si="184"/>
        <v>1107</v>
      </c>
      <c r="D2529" t="str">
        <f t="shared" si="180"/>
        <v>1107 (1)</v>
      </c>
      <c r="E2529">
        <v>13.2</v>
      </c>
      <c r="F2529">
        <f t="shared" si="182"/>
        <v>13.2</v>
      </c>
      <c r="G2529">
        <f>IFERROR(VLOOKUP(F2529,'rt.comb'!$A:$B,2,FALSE),F2529)</f>
        <v>13.2</v>
      </c>
      <c r="H2529" t="str">
        <f>IFERROR(VLOOKUP(G2529,compounds!$A:$D,4,FALSE),"")</f>
        <v/>
      </c>
      <c r="I2529">
        <v>20691805</v>
      </c>
      <c r="J2529" s="4">
        <f t="shared" si="178"/>
        <v>34500202</v>
      </c>
      <c r="K2529" s="4">
        <f>VLOOKUP($C2529,rosie!$B$7:$D$380,2,FALSE)</f>
        <v>11.52</v>
      </c>
      <c r="L2529" s="4">
        <f>VLOOKUP(C2529,rosie!$B$7:$F$66,5,FALSE)</f>
        <v>3.31</v>
      </c>
      <c r="M2529" s="4">
        <f>VLOOKUP($C2529,rosie!$B$7:$D$380,3,FALSE)</f>
        <v>1</v>
      </c>
      <c r="N2529" s="4" t="str">
        <f>VLOOKUP($C2529,rosie!$B$7:$E$380,4,FALSE)</f>
        <v>s</v>
      </c>
      <c r="O2529" s="4">
        <f t="shared" si="183"/>
        <v>6.0072010430287495E-2</v>
      </c>
      <c r="P2529" s="4">
        <f>VLOOKUP(A2529,RESULTS!$A:$M,13,FALSE)</f>
        <v>3</v>
      </c>
      <c r="Q2529" s="4">
        <v>26</v>
      </c>
      <c r="R2529" s="4" t="str">
        <f>IF(VLOOKUP(C2529,rosie!B:J,8,FALSE)=0,"x_x_x_x",VLOOKUP(C2529,rosie!B:J,8,FALSE))</f>
        <v>4_8_2_2023</v>
      </c>
    </row>
    <row r="2530" spans="1:18" x14ac:dyDescent="0.2">
      <c r="A2530" t="s">
        <v>281</v>
      </c>
      <c r="C2530">
        <f t="shared" si="184"/>
        <v>1107</v>
      </c>
      <c r="D2530" t="str">
        <f t="shared" si="180"/>
        <v>1107 (1)</v>
      </c>
      <c r="E2530">
        <v>13.353</v>
      </c>
      <c r="F2530">
        <f t="shared" si="182"/>
        <v>13.35</v>
      </c>
      <c r="G2530">
        <f>IFERROR(VLOOKUP(F2530,'rt.comb'!$A:$B,2,FALSE),F2530)</f>
        <v>13.35</v>
      </c>
      <c r="H2530" t="str">
        <f>IFERROR(VLOOKUP(G2530,compounds!$A:$D,4,FALSE),"")</f>
        <v/>
      </c>
      <c r="I2530">
        <v>14351728</v>
      </c>
      <c r="J2530" s="4">
        <f t="shared" si="178"/>
        <v>34500202</v>
      </c>
      <c r="K2530" s="4">
        <f>VLOOKUP($C2530,rosie!$B$7:$D$380,2,FALSE)</f>
        <v>11.52</v>
      </c>
      <c r="L2530" s="4">
        <f>VLOOKUP(C2530,rosie!$B$7:$F$66,5,FALSE)</f>
        <v>3.31</v>
      </c>
      <c r="M2530" s="4">
        <f>VLOOKUP($C2530,rosie!$B$7:$D$380,3,FALSE)</f>
        <v>1</v>
      </c>
      <c r="N2530" s="4" t="str">
        <f>VLOOKUP($C2530,rosie!$B$7:$E$380,4,FALSE)</f>
        <v>s</v>
      </c>
      <c r="O2530" s="4">
        <f t="shared" si="183"/>
        <v>4.0122461447946248E-2</v>
      </c>
      <c r="P2530" s="4">
        <f>VLOOKUP(A2530,RESULTS!$A:$M,13,FALSE)</f>
        <v>3</v>
      </c>
      <c r="Q2530" s="4">
        <v>27</v>
      </c>
      <c r="R2530" s="4" t="str">
        <f>IF(VLOOKUP(C2530,rosie!B:J,8,FALSE)=0,"x_x_x_x",VLOOKUP(C2530,rosie!B:J,8,FALSE))</f>
        <v>4_8_2_2023</v>
      </c>
    </row>
    <row r="2531" spans="1:18" x14ac:dyDescent="0.2">
      <c r="A2531" t="s">
        <v>281</v>
      </c>
      <c r="C2531">
        <f t="shared" si="184"/>
        <v>1107</v>
      </c>
      <c r="D2531" t="str">
        <f t="shared" si="180"/>
        <v>1107 (1)</v>
      </c>
      <c r="E2531">
        <v>13.51</v>
      </c>
      <c r="F2531">
        <f t="shared" si="182"/>
        <v>13.51</v>
      </c>
      <c r="G2531">
        <f>IFERROR(VLOOKUP(F2531,'rt.comb'!$A:$B,2,FALSE),F2531)</f>
        <v>13.51</v>
      </c>
      <c r="H2531" t="str">
        <f>IFERROR(VLOOKUP(G2531,compounds!$A:$D,4,FALSE),"")</f>
        <v>nonanal</v>
      </c>
      <c r="I2531">
        <v>45709792</v>
      </c>
      <c r="J2531" s="4">
        <f t="shared" si="178"/>
        <v>34500202</v>
      </c>
      <c r="K2531" s="4">
        <f>VLOOKUP($C2531,rosie!$B$7:$D$380,2,FALSE)</f>
        <v>11.52</v>
      </c>
      <c r="L2531" s="4">
        <f>VLOOKUP(C2531,rosie!$B$7:$F$66,5,FALSE)</f>
        <v>3.31</v>
      </c>
      <c r="M2531" s="4">
        <f>VLOOKUP($C2531,rosie!$B$7:$D$380,3,FALSE)</f>
        <v>1</v>
      </c>
      <c r="N2531" s="4" t="str">
        <f>VLOOKUP($C2531,rosie!$B$7:$E$380,4,FALSE)</f>
        <v>s</v>
      </c>
      <c r="O2531" s="4">
        <f t="shared" si="183"/>
        <v>0.12322486512094155</v>
      </c>
      <c r="P2531" s="4">
        <f>VLOOKUP(A2531,RESULTS!$A:$M,13,FALSE)</f>
        <v>3</v>
      </c>
      <c r="Q2531" s="4">
        <v>28</v>
      </c>
      <c r="R2531" s="4" t="str">
        <f>IF(VLOOKUP(C2531,rosie!B:J,8,FALSE)=0,"x_x_x_x",VLOOKUP(C2531,rosie!B:J,8,FALSE))</f>
        <v>4_8_2_2023</v>
      </c>
    </row>
    <row r="2532" spans="1:18" x14ac:dyDescent="0.2">
      <c r="A2532" t="s">
        <v>281</v>
      </c>
      <c r="C2532">
        <f t="shared" si="184"/>
        <v>1107</v>
      </c>
      <c r="D2532" t="str">
        <f t="shared" si="180"/>
        <v>1107 (1)</v>
      </c>
      <c r="E2532">
        <v>13.885</v>
      </c>
      <c r="F2532">
        <f t="shared" si="182"/>
        <v>13.89</v>
      </c>
      <c r="G2532">
        <f>IFERROR(VLOOKUP(F2532,'rt.comb'!$A:$B,2,FALSE),F2532)</f>
        <v>13.89</v>
      </c>
      <c r="H2532" t="str">
        <f>IFERROR(VLOOKUP(G2532,compounds!$A:$D,4,FALSE),"")</f>
        <v>edimethylnonatriene</v>
      </c>
      <c r="I2532">
        <v>141169136</v>
      </c>
      <c r="J2532" s="4">
        <f t="shared" si="178"/>
        <v>34500202</v>
      </c>
      <c r="K2532" s="4">
        <f>VLOOKUP($C2532,rosie!$B$7:$D$380,2,FALSE)</f>
        <v>11.52</v>
      </c>
      <c r="L2532" s="4">
        <f>VLOOKUP(C2532,rosie!$B$7:$F$66,5,FALSE)</f>
        <v>3.31</v>
      </c>
      <c r="M2532" s="4">
        <f>VLOOKUP($C2532,rosie!$B$7:$D$380,3,FALSE)</f>
        <v>1</v>
      </c>
      <c r="N2532" s="4" t="str">
        <f>VLOOKUP($C2532,rosie!$B$7:$E$380,4,FALSE)</f>
        <v>s</v>
      </c>
      <c r="O2532" s="4">
        <f t="shared" si="183"/>
        <v>0.36744208481519292</v>
      </c>
      <c r="P2532" s="4">
        <f>VLOOKUP(A2532,RESULTS!$A:$M,13,FALSE)</f>
        <v>3</v>
      </c>
      <c r="Q2532" s="4">
        <v>29</v>
      </c>
      <c r="R2532" s="4" t="str">
        <f>IF(VLOOKUP(C2532,rosie!B:J,8,FALSE)=0,"x_x_x_x",VLOOKUP(C2532,rosie!B:J,8,FALSE))</f>
        <v>4_8_2_2023</v>
      </c>
    </row>
    <row r="2533" spans="1:18" x14ac:dyDescent="0.2">
      <c r="A2533" t="s">
        <v>281</v>
      </c>
      <c r="C2533">
        <f t="shared" si="184"/>
        <v>1107</v>
      </c>
      <c r="D2533" t="str">
        <f t="shared" si="180"/>
        <v>1107 (1)</v>
      </c>
      <c r="E2533">
        <v>14.946</v>
      </c>
      <c r="F2533">
        <f t="shared" si="182"/>
        <v>14.95</v>
      </c>
      <c r="G2533">
        <f>IFERROR(VLOOKUP(F2533,'rt.comb'!$A:$B,2,FALSE),F2533)</f>
        <v>14.95</v>
      </c>
      <c r="H2533" t="str">
        <f>IFERROR(VLOOKUP(G2533,compounds!$A:$D,4,FALSE),"")</f>
        <v>benzene</v>
      </c>
      <c r="I2533">
        <v>5804494</v>
      </c>
      <c r="J2533" s="4">
        <f t="shared" si="178"/>
        <v>34500202</v>
      </c>
      <c r="K2533" s="4">
        <f>VLOOKUP($C2533,rosie!$B$7:$D$380,2,FALSE)</f>
        <v>11.52</v>
      </c>
      <c r="L2533" s="4">
        <f>VLOOKUP(C2533,rosie!$B$7:$F$66,5,FALSE)</f>
        <v>3.31</v>
      </c>
      <c r="M2533" s="4">
        <f>VLOOKUP($C2533,rosie!$B$7:$D$380,3,FALSE)</f>
        <v>1</v>
      </c>
      <c r="N2533" s="4" t="str">
        <f>VLOOKUP($C2533,rosie!$B$7:$E$380,4,FALSE)</f>
        <v>s</v>
      </c>
      <c r="O2533" s="4">
        <f t="shared" si="183"/>
        <v>1.4604619601615345E-2</v>
      </c>
      <c r="P2533" s="4">
        <f>VLOOKUP(A2533,RESULTS!$A:$M,13,FALSE)</f>
        <v>3</v>
      </c>
      <c r="Q2533" s="4">
        <v>30</v>
      </c>
      <c r="R2533" s="4" t="str">
        <f>IF(VLOOKUP(C2533,rosie!B:J,8,FALSE)=0,"x_x_x_x",VLOOKUP(C2533,rosie!B:J,8,FALSE))</f>
        <v>4_8_2_2023</v>
      </c>
    </row>
    <row r="2534" spans="1:18" x14ac:dyDescent="0.2">
      <c r="A2534" t="s">
        <v>281</v>
      </c>
      <c r="C2534">
        <f t="shared" si="184"/>
        <v>1107</v>
      </c>
      <c r="D2534" t="str">
        <f t="shared" si="180"/>
        <v>1107 (1)</v>
      </c>
      <c r="E2534">
        <v>15.157</v>
      </c>
      <c r="F2534">
        <f t="shared" si="182"/>
        <v>15.16</v>
      </c>
      <c r="G2534">
        <f>IFERROR(VLOOKUP(F2534,'rt.comb'!$A:$B,2,FALSE),F2534)</f>
        <v>15.16</v>
      </c>
      <c r="H2534" t="str">
        <f>IFERROR(VLOOKUP(G2534,compounds!$A:$D,4,FALSE),"")</f>
        <v/>
      </c>
      <c r="I2534">
        <v>11210798</v>
      </c>
      <c r="J2534" s="4">
        <f t="shared" si="178"/>
        <v>34500202</v>
      </c>
      <c r="K2534" s="4">
        <f>VLOOKUP($C2534,rosie!$B$7:$D$380,2,FALSE)</f>
        <v>11.52</v>
      </c>
      <c r="L2534" s="4">
        <f>VLOOKUP(C2534,rosie!$B$7:$F$66,5,FALSE)</f>
        <v>3.31</v>
      </c>
      <c r="M2534" s="4">
        <f>VLOOKUP($C2534,rosie!$B$7:$D$380,3,FALSE)</f>
        <v>1</v>
      </c>
      <c r="N2534" s="4" t="str">
        <f>VLOOKUP($C2534,rosie!$B$7:$E$380,4,FALSE)</f>
        <v>s</v>
      </c>
      <c r="O2534" s="4">
        <f t="shared" si="183"/>
        <v>2.7297443218086869E-2</v>
      </c>
      <c r="P2534" s="4">
        <f>VLOOKUP(A2534,RESULTS!$A:$M,13,FALSE)</f>
        <v>3</v>
      </c>
      <c r="Q2534" s="4">
        <v>31</v>
      </c>
      <c r="R2534" s="4" t="str">
        <f>IF(VLOOKUP(C2534,rosie!B:J,8,FALSE)=0,"x_x_x_x",VLOOKUP(C2534,rosie!B:J,8,FALSE))</f>
        <v>4_8_2_2023</v>
      </c>
    </row>
    <row r="2535" spans="1:18" x14ac:dyDescent="0.2">
      <c r="A2535" t="s">
        <v>281</v>
      </c>
      <c r="C2535">
        <f t="shared" si="184"/>
        <v>1107</v>
      </c>
      <c r="D2535" t="str">
        <f t="shared" si="180"/>
        <v>1107 (1)</v>
      </c>
      <c r="E2535">
        <v>15.999000000000001</v>
      </c>
      <c r="F2535">
        <f t="shared" si="182"/>
        <v>16</v>
      </c>
      <c r="G2535">
        <f>IFERROR(VLOOKUP(F2535,'rt.comb'!$A:$B,2,FALSE),F2535)</f>
        <v>16</v>
      </c>
      <c r="H2535" t="str">
        <f>IFERROR(VLOOKUP(G2535,compounds!$A:$D,4,FALSE),"")</f>
        <v>Butanoicacidhexenylester</v>
      </c>
      <c r="I2535">
        <v>55866165</v>
      </c>
      <c r="J2535" s="4">
        <f t="shared" si="178"/>
        <v>34500202</v>
      </c>
      <c r="K2535" s="4">
        <f>VLOOKUP($C2535,rosie!$B$7:$D$380,2,FALSE)</f>
        <v>11.52</v>
      </c>
      <c r="L2535" s="4">
        <f>VLOOKUP(C2535,rosie!$B$7:$F$66,5,FALSE)</f>
        <v>3.31</v>
      </c>
      <c r="M2535" s="4">
        <f>VLOOKUP($C2535,rosie!$B$7:$D$380,3,FALSE)</f>
        <v>1</v>
      </c>
      <c r="N2535" s="4" t="str">
        <f>VLOOKUP($C2535,rosie!$B$7:$E$380,4,FALSE)</f>
        <v>s</v>
      </c>
      <c r="O2535" s="4">
        <f t="shared" si="183"/>
        <v>0.13177894281559208</v>
      </c>
      <c r="P2535" s="4">
        <f>VLOOKUP(A2535,RESULTS!$A:$M,13,FALSE)</f>
        <v>3</v>
      </c>
      <c r="Q2535" s="4">
        <v>32</v>
      </c>
      <c r="R2535" s="4" t="str">
        <f>IF(VLOOKUP(C2535,rosie!B:J,8,FALSE)=0,"x_x_x_x",VLOOKUP(C2535,rosie!B:J,8,FALSE))</f>
        <v>4_8_2_2023</v>
      </c>
    </row>
    <row r="2536" spans="1:18" x14ac:dyDescent="0.2">
      <c r="A2536" t="s">
        <v>281</v>
      </c>
      <c r="C2536">
        <f t="shared" si="184"/>
        <v>1107</v>
      </c>
      <c r="D2536" t="str">
        <f t="shared" si="180"/>
        <v>1107 (1)</v>
      </c>
      <c r="E2536">
        <v>16.209</v>
      </c>
      <c r="F2536">
        <f t="shared" si="182"/>
        <v>16.21</v>
      </c>
      <c r="G2536">
        <f>IFERROR(VLOOKUP(F2536,'rt.comb'!$A:$B,2,FALSE),F2536)</f>
        <v>16.21</v>
      </c>
      <c r="H2536" t="str">
        <f>IFERROR(VLOOKUP(G2536,compounds!$A:$D,4,FALSE),"")</f>
        <v>methylsalicylate</v>
      </c>
      <c r="I2536">
        <v>54998228</v>
      </c>
      <c r="J2536" s="4">
        <f t="shared" si="178"/>
        <v>34500202</v>
      </c>
      <c r="K2536" s="4">
        <f>VLOOKUP($C2536,rosie!$B$7:$D$380,2,FALSE)</f>
        <v>11.52</v>
      </c>
      <c r="L2536" s="4">
        <f>VLOOKUP(C2536,rosie!$B$7:$F$66,5,FALSE)</f>
        <v>3.31</v>
      </c>
      <c r="M2536" s="4">
        <f>VLOOKUP($C2536,rosie!$B$7:$D$380,3,FALSE)</f>
        <v>1</v>
      </c>
      <c r="N2536" s="4" t="str">
        <f>VLOOKUP($C2536,rosie!$B$7:$E$380,4,FALSE)</f>
        <v>s</v>
      </c>
      <c r="O2536" s="4">
        <f t="shared" si="183"/>
        <v>0.1258003631955312</v>
      </c>
      <c r="P2536" s="4">
        <f>VLOOKUP(A2536,RESULTS!$A:$M,13,FALSE)</f>
        <v>3</v>
      </c>
      <c r="Q2536" s="4">
        <v>33</v>
      </c>
      <c r="R2536" s="4" t="str">
        <f>IF(VLOOKUP(C2536,rosie!B:J,8,FALSE)=0,"x_x_x_x",VLOOKUP(C2536,rosie!B:J,8,FALSE))</f>
        <v>4_8_2_2023</v>
      </c>
    </row>
    <row r="2537" spans="1:18" x14ac:dyDescent="0.2">
      <c r="A2537" t="s">
        <v>281</v>
      </c>
      <c r="C2537">
        <f t="shared" si="184"/>
        <v>1107</v>
      </c>
      <c r="D2537" t="str">
        <f t="shared" si="180"/>
        <v>1107 (1)</v>
      </c>
      <c r="E2537">
        <v>16.366</v>
      </c>
      <c r="F2537">
        <f t="shared" si="182"/>
        <v>16.37</v>
      </c>
      <c r="G2537">
        <f>IFERROR(VLOOKUP(F2537,'rt.comb'!$A:$B,2,FALSE),F2537)</f>
        <v>16.36</v>
      </c>
      <c r="H2537" t="str">
        <f>IFERROR(VLOOKUP(G2537,compounds!$A:$D,4,FALSE),"")</f>
        <v>dodecane</v>
      </c>
      <c r="I2537">
        <v>54876280</v>
      </c>
      <c r="J2537" s="4">
        <f t="shared" si="178"/>
        <v>34500202</v>
      </c>
      <c r="K2537" s="4">
        <f>VLOOKUP($C2537,rosie!$B$7:$D$380,2,FALSE)</f>
        <v>11.52</v>
      </c>
      <c r="L2537" s="4">
        <f>VLOOKUP(C2537,rosie!$B$7:$F$66,5,FALSE)</f>
        <v>3.31</v>
      </c>
      <c r="M2537" s="4">
        <f>VLOOKUP($C2537,rosie!$B$7:$D$380,3,FALSE)</f>
        <v>1</v>
      </c>
      <c r="N2537" s="4" t="str">
        <f>VLOOKUP($C2537,rosie!$B$7:$E$380,4,FALSE)</f>
        <v>s</v>
      </c>
      <c r="O2537" s="4">
        <f t="shared" si="183"/>
        <v>0.12182961844914507</v>
      </c>
      <c r="P2537" s="4">
        <f>VLOOKUP(A2537,RESULTS!$A:$M,13,FALSE)</f>
        <v>3</v>
      </c>
      <c r="Q2537" s="4">
        <v>34</v>
      </c>
      <c r="R2537" s="4" t="str">
        <f>IF(VLOOKUP(C2537,rosie!B:J,8,FALSE)=0,"x_x_x_x",VLOOKUP(C2537,rosie!B:J,8,FALSE))</f>
        <v>4_8_2_2023</v>
      </c>
    </row>
    <row r="2538" spans="1:18" x14ac:dyDescent="0.2">
      <c r="A2538" t="s">
        <v>281</v>
      </c>
      <c r="C2538">
        <f t="shared" si="184"/>
        <v>1107</v>
      </c>
      <c r="D2538" t="str">
        <f t="shared" si="180"/>
        <v>1107 (1)</v>
      </c>
      <c r="E2538">
        <v>16.545000000000002</v>
      </c>
      <c r="F2538">
        <f t="shared" si="182"/>
        <v>16.55</v>
      </c>
      <c r="G2538">
        <f>IFERROR(VLOOKUP(F2538,'rt.comb'!$A:$B,2,FALSE),F2538)</f>
        <v>16.55</v>
      </c>
      <c r="H2538" t="str">
        <f>IFERROR(VLOOKUP(G2538,compounds!$A:$D,4,FALSE),"")</f>
        <v>decanal</v>
      </c>
      <c r="I2538">
        <v>49296916</v>
      </c>
      <c r="J2538" s="4">
        <f t="shared" si="178"/>
        <v>34500202</v>
      </c>
      <c r="K2538" s="4">
        <f>VLOOKUP($C2538,rosie!$B$7:$D$380,2,FALSE)</f>
        <v>11.52</v>
      </c>
      <c r="L2538" s="4">
        <f>VLOOKUP(C2538,rosie!$B$7:$F$66,5,FALSE)</f>
        <v>3.31</v>
      </c>
      <c r="M2538" s="4">
        <f>VLOOKUP($C2538,rosie!$B$7:$D$380,3,FALSE)</f>
        <v>1</v>
      </c>
      <c r="N2538" s="4" t="str">
        <f>VLOOKUP($C2538,rosie!$B$7:$E$380,4,FALSE)</f>
        <v>s</v>
      </c>
      <c r="O2538" s="4">
        <f t="shared" si="183"/>
        <v>0.1063160528051125</v>
      </c>
      <c r="P2538" s="4">
        <f>VLOOKUP(A2538,RESULTS!$A:$M,13,FALSE)</f>
        <v>3</v>
      </c>
      <c r="Q2538" s="4">
        <v>35</v>
      </c>
      <c r="R2538" s="4" t="str">
        <f>IF(VLOOKUP(C2538,rosie!B:J,8,FALSE)=0,"x_x_x_x",VLOOKUP(C2538,rosie!B:J,8,FALSE))</f>
        <v>4_8_2_2023</v>
      </c>
    </row>
    <row r="2539" spans="1:18" x14ac:dyDescent="0.2">
      <c r="A2539" t="s">
        <v>281</v>
      </c>
      <c r="C2539">
        <f t="shared" si="184"/>
        <v>1107</v>
      </c>
      <c r="D2539" t="str">
        <f t="shared" si="180"/>
        <v>1107 (1)</v>
      </c>
      <c r="E2539">
        <v>17.323</v>
      </c>
      <c r="F2539">
        <f t="shared" si="182"/>
        <v>17.32</v>
      </c>
      <c r="G2539">
        <f>IFERROR(VLOOKUP(F2539,'rt.comb'!$A:$B,2,FALSE),F2539)</f>
        <v>17.329999999999998</v>
      </c>
      <c r="H2539" t="str">
        <f>IFERROR(VLOOKUP(G2539,compounds!$A:$D,4,FALSE),"")</f>
        <v/>
      </c>
      <c r="I2539">
        <v>19519312</v>
      </c>
      <c r="J2539" s="4">
        <f t="shared" si="178"/>
        <v>34500202</v>
      </c>
      <c r="K2539" s="4">
        <f>VLOOKUP($C2539,rosie!$B$7:$D$380,2,FALSE)</f>
        <v>11.52</v>
      </c>
      <c r="L2539" s="4">
        <f>VLOOKUP(C2539,rosie!$B$7:$F$66,5,FALSE)</f>
        <v>3.31</v>
      </c>
      <c r="M2539" s="4">
        <f>VLOOKUP($C2539,rosie!$B$7:$D$380,3,FALSE)</f>
        <v>1</v>
      </c>
      <c r="N2539" s="4" t="str">
        <f>VLOOKUP($C2539,rosie!$B$7:$E$380,4,FALSE)</f>
        <v>s</v>
      </c>
      <c r="O2539" s="4">
        <f t="shared" si="183"/>
        <v>4.0926927573308652E-2</v>
      </c>
      <c r="P2539" s="4">
        <f>VLOOKUP(A2539,RESULTS!$A:$M,13,FALSE)</f>
        <v>3</v>
      </c>
      <c r="Q2539" s="4">
        <v>36</v>
      </c>
      <c r="R2539" s="4" t="str">
        <f>IF(VLOOKUP(C2539,rosie!B:J,8,FALSE)=0,"x_x_x_x",VLOOKUP(C2539,rosie!B:J,8,FALSE))</f>
        <v>4_8_2_2023</v>
      </c>
    </row>
    <row r="2540" spans="1:18" x14ac:dyDescent="0.2">
      <c r="A2540" t="s">
        <v>281</v>
      </c>
      <c r="C2540">
        <f t="shared" si="184"/>
        <v>1107</v>
      </c>
      <c r="D2540" t="str">
        <f t="shared" si="180"/>
        <v>1107 (1)</v>
      </c>
      <c r="E2540">
        <v>17.428999999999998</v>
      </c>
      <c r="F2540">
        <f t="shared" si="182"/>
        <v>17.43</v>
      </c>
      <c r="G2540">
        <f>IFERROR(VLOOKUP(F2540,'rt.comb'!$A:$B,2,FALSE),F2540)</f>
        <v>17.43</v>
      </c>
      <c r="H2540" t="str">
        <f>IFERROR(VLOOKUP(G2540,compounds!$A:$D,4,FALSE),"")</f>
        <v>cisthreehexiso</v>
      </c>
      <c r="I2540">
        <v>52088963</v>
      </c>
      <c r="J2540" s="4">
        <f t="shared" si="178"/>
        <v>34500202</v>
      </c>
      <c r="K2540" s="4">
        <f>VLOOKUP($C2540,rosie!$B$7:$D$380,2,FALSE)</f>
        <v>11.52</v>
      </c>
      <c r="L2540" s="4">
        <f>VLOOKUP(C2540,rosie!$B$7:$F$66,5,FALSE)</f>
        <v>3.31</v>
      </c>
      <c r="M2540" s="4">
        <f>VLOOKUP($C2540,rosie!$B$7:$D$380,3,FALSE)</f>
        <v>1</v>
      </c>
      <c r="N2540" s="4" t="str">
        <f>VLOOKUP($C2540,rosie!$B$7:$E$380,4,FALSE)</f>
        <v>s</v>
      </c>
      <c r="O2540" s="4">
        <f t="shared" si="183"/>
        <v>0.10626521497815636</v>
      </c>
      <c r="P2540" s="4">
        <f>VLOOKUP(A2540,RESULTS!$A:$M,13,FALSE)</f>
        <v>3</v>
      </c>
      <c r="Q2540" s="4">
        <v>37</v>
      </c>
      <c r="R2540" s="4" t="str">
        <f>IF(VLOOKUP(C2540,rosie!B:J,8,FALSE)=0,"x_x_x_x",VLOOKUP(C2540,rosie!B:J,8,FALSE))</f>
        <v>4_8_2_2023</v>
      </c>
    </row>
    <row r="2541" spans="1:18" x14ac:dyDescent="0.2">
      <c r="A2541" t="s">
        <v>281</v>
      </c>
      <c r="C2541">
        <f t="shared" si="184"/>
        <v>1107</v>
      </c>
      <c r="D2541" t="str">
        <f t="shared" si="180"/>
        <v>1107 (1)</v>
      </c>
      <c r="E2541">
        <v>18.178000000000001</v>
      </c>
      <c r="F2541">
        <f t="shared" si="182"/>
        <v>18.18</v>
      </c>
      <c r="G2541">
        <f>IFERROR(VLOOKUP(F2541,'rt.comb'!$A:$B,2,FALSE),F2541)</f>
        <v>18.18</v>
      </c>
      <c r="H2541" t="str">
        <f>IFERROR(VLOOKUP(G2541,compounds!$A:$D,4,FALSE),"")</f>
        <v>methylacetophenone</v>
      </c>
      <c r="I2541">
        <v>18048064</v>
      </c>
      <c r="J2541" s="4">
        <f t="shared" si="178"/>
        <v>34500202</v>
      </c>
      <c r="K2541" s="4">
        <f>VLOOKUP($C2541,rosie!$B$7:$D$380,2,FALSE)</f>
        <v>11.52</v>
      </c>
      <c r="L2541" s="4">
        <f>VLOOKUP(C2541,rosie!$B$7:$F$66,5,FALSE)</f>
        <v>3.31</v>
      </c>
      <c r="M2541" s="4">
        <f>VLOOKUP($C2541,rosie!$B$7:$D$380,3,FALSE)</f>
        <v>1</v>
      </c>
      <c r="N2541" s="4" t="str">
        <f>VLOOKUP($C2541,rosie!$B$7:$E$380,4,FALSE)</f>
        <v>s</v>
      </c>
      <c r="O2541" s="4">
        <f t="shared" si="183"/>
        <v>3.5850413027380831E-2</v>
      </c>
      <c r="P2541" s="4">
        <f>VLOOKUP(A2541,RESULTS!$A:$M,13,FALSE)</f>
        <v>3</v>
      </c>
      <c r="Q2541" s="4">
        <v>38</v>
      </c>
      <c r="R2541" s="4" t="str">
        <f>IF(VLOOKUP(C2541,rosie!B:J,8,FALSE)=0,"x_x_x_x",VLOOKUP(C2541,rosie!B:J,8,FALSE))</f>
        <v>4_8_2_2023</v>
      </c>
    </row>
    <row r="2542" spans="1:18" x14ac:dyDescent="0.2">
      <c r="A2542" t="s">
        <v>281</v>
      </c>
      <c r="C2542">
        <f t="shared" si="184"/>
        <v>1107</v>
      </c>
      <c r="D2542" t="str">
        <f t="shared" si="180"/>
        <v>1107 (1)</v>
      </c>
      <c r="E2542">
        <v>18.692</v>
      </c>
      <c r="F2542">
        <f t="shared" si="182"/>
        <v>18.690000000000001</v>
      </c>
      <c r="G2542">
        <f>IFERROR(VLOOKUP(F2542,'rt.comb'!$A:$B,2,FALSE),F2542)</f>
        <v>18.690000000000001</v>
      </c>
      <c r="H2542" t="str">
        <f>IFERROR(VLOOKUP(G2542,compounds!$A:$D,4,FALSE),"")</f>
        <v/>
      </c>
      <c r="I2542">
        <v>13860118</v>
      </c>
      <c r="J2542" s="4">
        <f t="shared" si="178"/>
        <v>34500202</v>
      </c>
      <c r="K2542" s="4">
        <f>VLOOKUP($C2542,rosie!$B$7:$D$380,2,FALSE)</f>
        <v>11.52</v>
      </c>
      <c r="L2542" s="4">
        <f>VLOOKUP(C2542,rosie!$B$7:$F$66,5,FALSE)</f>
        <v>3.31</v>
      </c>
      <c r="M2542" s="4">
        <f>VLOOKUP($C2542,rosie!$B$7:$D$380,3,FALSE)</f>
        <v>1</v>
      </c>
      <c r="N2542" s="4" t="str">
        <f>VLOOKUP($C2542,rosie!$B$7:$E$380,4,FALSE)</f>
        <v>s</v>
      </c>
      <c r="O2542" s="4">
        <f t="shared" si="183"/>
        <v>2.682560086182317E-2</v>
      </c>
      <c r="P2542" s="4">
        <f>VLOOKUP(A2542,RESULTS!$A:$M,13,FALSE)</f>
        <v>3</v>
      </c>
      <c r="Q2542" s="4">
        <v>39</v>
      </c>
      <c r="R2542" s="4" t="str">
        <f>IF(VLOOKUP(C2542,rosie!B:J,8,FALSE)=0,"x_x_x_x",VLOOKUP(C2542,rosie!B:J,8,FALSE))</f>
        <v>4_8_2_2023</v>
      </c>
    </row>
    <row r="2543" spans="1:18" x14ac:dyDescent="0.2">
      <c r="A2543" t="s">
        <v>281</v>
      </c>
      <c r="C2543">
        <f t="shared" si="184"/>
        <v>1107</v>
      </c>
      <c r="D2543" t="str">
        <f t="shared" si="180"/>
        <v>1107 (1)</v>
      </c>
      <c r="E2543">
        <v>19.001000000000001</v>
      </c>
      <c r="F2543">
        <f t="shared" si="182"/>
        <v>19</v>
      </c>
      <c r="G2543">
        <f>IFERROR(VLOOKUP(F2543,'rt.comb'!$A:$B,2,FALSE),F2543)</f>
        <v>18.989999999999998</v>
      </c>
      <c r="H2543" t="str">
        <f>IFERROR(VLOOKUP(G2543,compounds!$A:$D,4,FALSE),"")</f>
        <v>methylnaphthalene</v>
      </c>
      <c r="I2543">
        <v>19327459</v>
      </c>
      <c r="J2543" s="4">
        <f t="shared" si="178"/>
        <v>34500202</v>
      </c>
      <c r="K2543" s="4">
        <f>VLOOKUP($C2543,rosie!$B$7:$D$380,2,FALSE)</f>
        <v>11.52</v>
      </c>
      <c r="L2543" s="4">
        <f>VLOOKUP(C2543,rosie!$B$7:$F$66,5,FALSE)</f>
        <v>3.31</v>
      </c>
      <c r="M2543" s="4">
        <f>VLOOKUP($C2543,rosie!$B$7:$D$380,3,FALSE)</f>
        <v>1</v>
      </c>
      <c r="N2543" s="4" t="str">
        <f>VLOOKUP($C2543,rosie!$B$7:$E$380,4,FALSE)</f>
        <v>s</v>
      </c>
      <c r="O2543" s="4">
        <f t="shared" si="183"/>
        <v>3.6472195495526862E-2</v>
      </c>
      <c r="P2543" s="4">
        <f>VLOOKUP(A2543,RESULTS!$A:$M,13,FALSE)</f>
        <v>3</v>
      </c>
      <c r="Q2543" s="4">
        <v>40</v>
      </c>
      <c r="R2543" s="4" t="str">
        <f>IF(VLOOKUP(C2543,rosie!B:J,8,FALSE)=0,"x_x_x_x",VLOOKUP(C2543,rosie!B:J,8,FALSE))</f>
        <v>4_8_2_2023</v>
      </c>
    </row>
    <row r="2544" spans="1:18" x14ac:dyDescent="0.2">
      <c r="A2544" t="s">
        <v>281</v>
      </c>
      <c r="C2544">
        <f t="shared" si="184"/>
        <v>1107</v>
      </c>
      <c r="D2544" t="str">
        <f t="shared" si="180"/>
        <v>1107 (1)</v>
      </c>
      <c r="E2544">
        <v>19.501000000000001</v>
      </c>
      <c r="F2544">
        <f t="shared" si="182"/>
        <v>19.5</v>
      </c>
      <c r="G2544">
        <f>IFERROR(VLOOKUP(F2544,'rt.comb'!$A:$B,2,FALSE),F2544)</f>
        <v>19.5</v>
      </c>
      <c r="H2544" t="str">
        <f>IFERROR(VLOOKUP(G2544,compounds!$A:$D,4,FALSE),"")</f>
        <v>standard</v>
      </c>
      <c r="I2544">
        <v>34500202</v>
      </c>
      <c r="J2544" s="4">
        <f t="shared" si="178"/>
        <v>34500202</v>
      </c>
      <c r="K2544" s="4">
        <f>VLOOKUP($C2544,rosie!$B$7:$D$380,2,FALSE)</f>
        <v>11.52</v>
      </c>
      <c r="L2544" s="4">
        <f>VLOOKUP(C2544,rosie!$B$7:$F$66,5,FALSE)</f>
        <v>3.31</v>
      </c>
      <c r="M2544" s="4">
        <f>VLOOKUP($C2544,rosie!$B$7:$D$380,3,FALSE)</f>
        <v>1</v>
      </c>
      <c r="N2544" s="4" t="str">
        <f>VLOOKUP($C2544,rosie!$B$7:$E$380,4,FALSE)</f>
        <v>s</v>
      </c>
      <c r="O2544" s="4">
        <f t="shared" si="183"/>
        <v>6.3516260162601632E-2</v>
      </c>
      <c r="P2544" s="4">
        <f>VLOOKUP(A2544,RESULTS!$A:$M,13,FALSE)</f>
        <v>3</v>
      </c>
      <c r="Q2544" s="4">
        <v>41</v>
      </c>
      <c r="R2544" s="4" t="str">
        <f>IF(VLOOKUP(C2544,rosie!B:J,8,FALSE)=0,"x_x_x_x",VLOOKUP(C2544,rosie!B:J,8,FALSE))</f>
        <v>4_8_2_2023</v>
      </c>
    </row>
    <row r="2545" spans="1:18" x14ac:dyDescent="0.2">
      <c r="A2545" t="s">
        <v>281</v>
      </c>
      <c r="C2545">
        <f t="shared" si="184"/>
        <v>1107</v>
      </c>
      <c r="D2545" t="str">
        <f t="shared" si="180"/>
        <v>1107 (1)</v>
      </c>
      <c r="E2545">
        <v>19.876000000000001</v>
      </c>
      <c r="F2545">
        <f t="shared" si="182"/>
        <v>19.88</v>
      </c>
      <c r="G2545">
        <f>IFERROR(VLOOKUP(F2545,'rt.comb'!$A:$B,2,FALSE),F2545)</f>
        <v>19.88</v>
      </c>
      <c r="H2545" t="str">
        <f>IFERROR(VLOOKUP(G2545,compounds!$A:$D,4,FALSE),"")</f>
        <v/>
      </c>
      <c r="I2545">
        <v>18981866</v>
      </c>
      <c r="J2545" s="4">
        <f t="shared" si="178"/>
        <v>34500202</v>
      </c>
      <c r="K2545" s="4">
        <f>VLOOKUP($C2545,rosie!$B$7:$D$380,2,FALSE)</f>
        <v>11.52</v>
      </c>
      <c r="L2545" s="4">
        <f>VLOOKUP(C2545,rosie!$B$7:$F$66,5,FALSE)</f>
        <v>3.31</v>
      </c>
      <c r="M2545" s="4">
        <f>VLOOKUP($C2545,rosie!$B$7:$D$380,3,FALSE)</f>
        <v>1</v>
      </c>
      <c r="N2545" s="4" t="str">
        <f>VLOOKUP($C2545,rosie!$B$7:$E$380,4,FALSE)</f>
        <v>s</v>
      </c>
      <c r="O2545" s="4">
        <f t="shared" si="183"/>
        <v>3.4114322486143114E-2</v>
      </c>
      <c r="P2545" s="4">
        <f>VLOOKUP(A2545,RESULTS!$A:$M,13,FALSE)</f>
        <v>3</v>
      </c>
      <c r="Q2545" s="4">
        <v>42</v>
      </c>
      <c r="R2545" s="4" t="str">
        <f>IF(VLOOKUP(C2545,rosie!B:J,8,FALSE)=0,"x_x_x_x",VLOOKUP(C2545,rosie!B:J,8,FALSE))</f>
        <v>4_8_2_2023</v>
      </c>
    </row>
    <row r="2546" spans="1:18" x14ac:dyDescent="0.2">
      <c r="A2546" t="s">
        <v>281</v>
      </c>
      <c r="C2546">
        <f t="shared" si="184"/>
        <v>1107</v>
      </c>
      <c r="D2546" t="str">
        <f t="shared" si="180"/>
        <v>1107 (1)</v>
      </c>
      <c r="E2546">
        <v>21.504999999999999</v>
      </c>
      <c r="F2546">
        <f t="shared" si="182"/>
        <v>21.51</v>
      </c>
      <c r="G2546">
        <f>IFERROR(VLOOKUP(F2546,'rt.comb'!$A:$B,2,FALSE),F2546)</f>
        <v>21.51</v>
      </c>
      <c r="H2546" t="str">
        <f>IFERROR(VLOOKUP(G2546,compounds!$A:$D,4,FALSE),"")</f>
        <v/>
      </c>
      <c r="I2546">
        <v>9266296</v>
      </c>
      <c r="J2546" s="4">
        <f t="shared" si="178"/>
        <v>34500202</v>
      </c>
      <c r="K2546" s="4">
        <f>VLOOKUP($C2546,rosie!$B$7:$D$380,2,FALSE)</f>
        <v>11.52</v>
      </c>
      <c r="L2546" s="4">
        <f>VLOOKUP(C2546,rosie!$B$7:$F$66,5,FALSE)</f>
        <v>3.31</v>
      </c>
      <c r="M2546" s="4">
        <f>VLOOKUP($C2546,rosie!$B$7:$D$380,3,FALSE)</f>
        <v>1</v>
      </c>
      <c r="N2546" s="4" t="str">
        <f>VLOOKUP($C2546,rosie!$B$7:$E$380,4,FALSE)</f>
        <v>s</v>
      </c>
      <c r="O2546" s="4">
        <f t="shared" si="183"/>
        <v>1.626615293485829E-2</v>
      </c>
      <c r="P2546" s="4">
        <f>VLOOKUP(A2546,RESULTS!$A:$M,13,FALSE)</f>
        <v>3</v>
      </c>
      <c r="Q2546" s="4">
        <v>43</v>
      </c>
      <c r="R2546" s="4" t="str">
        <f>IF(VLOOKUP(C2546,rosie!B:J,8,FALSE)=0,"x_x_x_x",VLOOKUP(C2546,rosie!B:J,8,FALSE))</f>
        <v>4_8_2_2023</v>
      </c>
    </row>
    <row r="2547" spans="1:18" x14ac:dyDescent="0.2">
      <c r="A2547" t="s">
        <v>281</v>
      </c>
      <c r="C2547">
        <f t="shared" si="184"/>
        <v>1107</v>
      </c>
      <c r="D2547" t="str">
        <f t="shared" si="180"/>
        <v>1107 (1)</v>
      </c>
      <c r="E2547">
        <v>21.832999999999998</v>
      </c>
      <c r="F2547">
        <f t="shared" si="182"/>
        <v>21.83</v>
      </c>
      <c r="G2547">
        <f>IFERROR(VLOOKUP(F2547,'rt.comb'!$A:$B,2,FALSE),F2547)</f>
        <v>21.84</v>
      </c>
      <c r="H2547" t="str">
        <f>IFERROR(VLOOKUP(G2547,compounds!$A:$D,4,FALSE),"")</f>
        <v>tetradecane</v>
      </c>
      <c r="I2547">
        <v>35171067</v>
      </c>
      <c r="J2547" s="4">
        <f t="shared" si="178"/>
        <v>34500202</v>
      </c>
      <c r="K2547" s="4">
        <f>VLOOKUP($C2547,rosie!$B$7:$D$380,2,FALSE)</f>
        <v>11.52</v>
      </c>
      <c r="L2547" s="4">
        <f>VLOOKUP(C2547,rosie!$B$7:$F$66,5,FALSE)</f>
        <v>3.31</v>
      </c>
      <c r="M2547" s="4">
        <f>VLOOKUP($C2547,rosie!$B$7:$D$380,3,FALSE)</f>
        <v>1</v>
      </c>
      <c r="N2547" s="4" t="str">
        <f>VLOOKUP($C2547,rosie!$B$7:$E$380,4,FALSE)</f>
        <v>s</v>
      </c>
      <c r="O2547" s="4">
        <f t="shared" si="183"/>
        <v>6.0336484876035851E-2</v>
      </c>
      <c r="P2547" s="4">
        <f>VLOOKUP(A2547,RESULTS!$A:$M,13,FALSE)</f>
        <v>3</v>
      </c>
      <c r="Q2547" s="4">
        <v>44</v>
      </c>
      <c r="R2547" s="4" t="str">
        <f>IF(VLOOKUP(C2547,rosie!B:J,8,FALSE)=0,"x_x_x_x",VLOOKUP(C2547,rosie!B:J,8,FALSE))</f>
        <v>4_8_2_2023</v>
      </c>
    </row>
    <row r="2548" spans="1:18" x14ac:dyDescent="0.2">
      <c r="A2548" t="s">
        <v>281</v>
      </c>
      <c r="C2548">
        <f t="shared" si="184"/>
        <v>1107</v>
      </c>
      <c r="D2548" t="str">
        <f t="shared" si="180"/>
        <v>1107 (1)</v>
      </c>
      <c r="E2548">
        <v>22.074999999999999</v>
      </c>
      <c r="F2548">
        <f t="shared" si="182"/>
        <v>22.08</v>
      </c>
      <c r="G2548">
        <f>IFERROR(VLOOKUP(F2548,'rt.comb'!$A:$B,2,FALSE),F2548)</f>
        <v>22.07</v>
      </c>
      <c r="H2548" t="str">
        <f>IFERROR(VLOOKUP(G2548,compounds!$A:$D,4,FALSE),"")</f>
        <v>dodecanal</v>
      </c>
      <c r="I2548">
        <v>5555616</v>
      </c>
      <c r="J2548" s="4">
        <f t="shared" si="178"/>
        <v>34500202</v>
      </c>
      <c r="K2548" s="4">
        <f>VLOOKUP($C2548,rosie!$B$7:$D$380,2,FALSE)</f>
        <v>11.52</v>
      </c>
      <c r="L2548" s="4">
        <f>VLOOKUP(C2548,rosie!$B$7:$F$66,5,FALSE)</f>
        <v>3.31</v>
      </c>
      <c r="M2548" s="4">
        <f>VLOOKUP($C2548,rosie!$B$7:$D$380,3,FALSE)</f>
        <v>1</v>
      </c>
      <c r="N2548" s="4" t="str">
        <f>VLOOKUP($C2548,rosie!$B$7:$E$380,4,FALSE)</f>
        <v>s</v>
      </c>
      <c r="O2548" s="4">
        <f t="shared" si="183"/>
        <v>9.3189470471957119E-3</v>
      </c>
      <c r="P2548" s="4">
        <f>VLOOKUP(A2548,RESULTS!$A:$M,13,FALSE)</f>
        <v>3</v>
      </c>
      <c r="Q2548" s="4">
        <v>45</v>
      </c>
      <c r="R2548" s="4" t="str">
        <f>IF(VLOOKUP(C2548,rosie!B:J,8,FALSE)=0,"x_x_x_x",VLOOKUP(C2548,rosie!B:J,8,FALSE))</f>
        <v>4_8_2_2023</v>
      </c>
    </row>
    <row r="2549" spans="1:18" x14ac:dyDescent="0.2">
      <c r="A2549" t="s">
        <v>281</v>
      </c>
      <c r="C2549">
        <f t="shared" si="184"/>
        <v>1107</v>
      </c>
      <c r="D2549" t="str">
        <f t="shared" si="180"/>
        <v>1107 (1)</v>
      </c>
      <c r="E2549">
        <v>22.277999999999999</v>
      </c>
      <c r="F2549">
        <f t="shared" si="182"/>
        <v>22.28</v>
      </c>
      <c r="G2549">
        <f>IFERROR(VLOOKUP(F2549,'rt.comb'!$A:$B,2,FALSE),F2549)</f>
        <v>22.29</v>
      </c>
      <c r="H2549" t="str">
        <f>IFERROR(VLOOKUP(G2549,compounds!$A:$D,4,FALSE),"")</f>
        <v>tetramethyldiol</v>
      </c>
      <c r="I2549">
        <v>14831068</v>
      </c>
      <c r="J2549" s="4">
        <f t="shared" si="178"/>
        <v>34500202</v>
      </c>
      <c r="K2549" s="4">
        <f>VLOOKUP($C2549,rosie!$B$7:$D$380,2,FALSE)</f>
        <v>11.52</v>
      </c>
      <c r="L2549" s="4">
        <f>VLOOKUP(C2549,rosie!$B$7:$F$66,5,FALSE)</f>
        <v>3.31</v>
      </c>
      <c r="M2549" s="4">
        <f>VLOOKUP($C2549,rosie!$B$7:$D$380,3,FALSE)</f>
        <v>1</v>
      </c>
      <c r="N2549" s="4" t="str">
        <f>VLOOKUP($C2549,rosie!$B$7:$E$380,4,FALSE)</f>
        <v>s</v>
      </c>
      <c r="O2549" s="4">
        <f t="shared" si="183"/>
        <v>2.4336702444881887E-2</v>
      </c>
      <c r="P2549" s="4">
        <f>VLOOKUP(A2549,RESULTS!$A:$M,13,FALSE)</f>
        <v>3</v>
      </c>
      <c r="Q2549" s="4">
        <v>46</v>
      </c>
      <c r="R2549" s="4" t="str">
        <f>IF(VLOOKUP(C2549,rosie!B:J,8,FALSE)=0,"x_x_x_x",VLOOKUP(C2549,rosie!B:J,8,FALSE))</f>
        <v>4_8_2_2023</v>
      </c>
    </row>
    <row r="2550" spans="1:18" x14ac:dyDescent="0.2">
      <c r="A2550" t="s">
        <v>281</v>
      </c>
      <c r="C2550">
        <f t="shared" si="184"/>
        <v>1107</v>
      </c>
      <c r="D2550" t="str">
        <f t="shared" si="180"/>
        <v>1107 (1)</v>
      </c>
      <c r="E2550">
        <v>22.417000000000002</v>
      </c>
      <c r="F2550">
        <f t="shared" si="182"/>
        <v>22.42</v>
      </c>
      <c r="G2550">
        <f>IFERROR(VLOOKUP(F2550,'rt.comb'!$A:$B,2,FALSE),F2550)</f>
        <v>22.42</v>
      </c>
      <c r="H2550" t="str">
        <f>IFERROR(VLOOKUP(G2550,compounds!$A:$D,4,FALSE),"")</f>
        <v/>
      </c>
      <c r="I2550">
        <v>12056564</v>
      </c>
      <c r="J2550" s="4">
        <f t="shared" si="178"/>
        <v>34500202</v>
      </c>
      <c r="K2550" s="4">
        <f>VLOOKUP($C2550,rosie!$B$7:$D$380,2,FALSE)</f>
        <v>11.52</v>
      </c>
      <c r="L2550" s="4">
        <f>VLOOKUP(C2550,rosie!$B$7:$F$66,5,FALSE)</f>
        <v>3.31</v>
      </c>
      <c r="M2550" s="4">
        <f>VLOOKUP($C2550,rosie!$B$7:$D$380,3,FALSE)</f>
        <v>1</v>
      </c>
      <c r="N2550" s="4" t="str">
        <f>VLOOKUP($C2550,rosie!$B$7:$E$380,4,FALSE)</f>
        <v>s</v>
      </c>
      <c r="O2550" s="4">
        <f t="shared" si="183"/>
        <v>1.9363008480376701E-2</v>
      </c>
      <c r="P2550" s="4">
        <f>VLOOKUP(A2550,RESULTS!$A:$M,13,FALSE)</f>
        <v>3</v>
      </c>
      <c r="Q2550" s="4">
        <v>47</v>
      </c>
      <c r="R2550" s="4" t="str">
        <f>IF(VLOOKUP(C2550,rosie!B:J,8,FALSE)=0,"x_x_x_x",VLOOKUP(C2550,rosie!B:J,8,FALSE))</f>
        <v>4_8_2_2023</v>
      </c>
    </row>
    <row r="2551" spans="1:18" x14ac:dyDescent="0.2">
      <c r="A2551" t="s">
        <v>281</v>
      </c>
      <c r="C2551">
        <f t="shared" si="184"/>
        <v>1107</v>
      </c>
      <c r="D2551" t="str">
        <f t="shared" si="180"/>
        <v>1107 (1)</v>
      </c>
      <c r="E2551">
        <v>24.327000000000002</v>
      </c>
      <c r="F2551">
        <f t="shared" si="182"/>
        <v>24.33</v>
      </c>
      <c r="G2551">
        <f>IFERROR(VLOOKUP(F2551,'rt.comb'!$A:$B,2,FALSE),F2551)</f>
        <v>24.33</v>
      </c>
      <c r="H2551" t="str">
        <f>IFERROR(VLOOKUP(G2551,compounds!$A:$D,4,FALSE),"")</f>
        <v>pentadecane</v>
      </c>
      <c r="I2551">
        <v>5053837</v>
      </c>
      <c r="J2551" s="4">
        <f t="shared" si="178"/>
        <v>34500202</v>
      </c>
      <c r="K2551" s="4">
        <f>VLOOKUP($C2551,rosie!$B$7:$D$380,2,FALSE)</f>
        <v>11.52</v>
      </c>
      <c r="L2551" s="4">
        <f>VLOOKUP(C2551,rosie!$B$7:$F$66,5,FALSE)</f>
        <v>3.31</v>
      </c>
      <c r="M2551" s="4">
        <f>VLOOKUP($C2551,rosie!$B$7:$D$380,3,FALSE)</f>
        <v>1</v>
      </c>
      <c r="N2551" s="4" t="str">
        <f>VLOOKUP($C2551,rosie!$B$7:$E$380,4,FALSE)</f>
        <v>s</v>
      </c>
      <c r="O2551" s="4">
        <f t="shared" si="183"/>
        <v>7.9474376786297929E-3</v>
      </c>
      <c r="P2551" s="4">
        <f>VLOOKUP(A2551,RESULTS!$A:$M,13,FALSE)</f>
        <v>3</v>
      </c>
      <c r="Q2551" s="4">
        <v>48</v>
      </c>
      <c r="R2551" s="4" t="str">
        <f>IF(VLOOKUP(C2551,rosie!B:J,8,FALSE)=0,"x_x_x_x",VLOOKUP(C2551,rosie!B:J,8,FALSE))</f>
        <v>4_8_2_2023</v>
      </c>
    </row>
    <row r="2552" spans="1:18" x14ac:dyDescent="0.2">
      <c r="A2552" t="s">
        <v>281</v>
      </c>
      <c r="C2552">
        <f t="shared" si="184"/>
        <v>1107</v>
      </c>
      <c r="D2552" t="str">
        <f t="shared" si="180"/>
        <v>1107 (1)</v>
      </c>
      <c r="E2552">
        <v>26.064</v>
      </c>
      <c r="F2552">
        <f t="shared" si="182"/>
        <v>26.06</v>
      </c>
      <c r="G2552">
        <f>IFERROR(VLOOKUP(F2552,'rt.comb'!$A:$B,2,FALSE),F2552)</f>
        <v>26.06</v>
      </c>
      <c r="H2552" t="str">
        <f>IFERROR(VLOOKUP(G2552,compounds!$A:$D,4,FALSE),"")</f>
        <v/>
      </c>
      <c r="I2552">
        <v>36871233</v>
      </c>
      <c r="J2552" s="4">
        <f t="shared" si="178"/>
        <v>34500202</v>
      </c>
      <c r="K2552" s="4">
        <f>VLOOKUP($C2552,rosie!$B$7:$D$380,2,FALSE)</f>
        <v>11.52</v>
      </c>
      <c r="L2552" s="4">
        <f>VLOOKUP(C2552,rosie!$B$7:$F$66,5,FALSE)</f>
        <v>3.31</v>
      </c>
      <c r="M2552" s="4">
        <f>VLOOKUP($C2552,rosie!$B$7:$D$380,3,FALSE)</f>
        <v>1</v>
      </c>
      <c r="N2552" s="4" t="str">
        <f>VLOOKUP($C2552,rosie!$B$7:$E$380,4,FALSE)</f>
        <v>s</v>
      </c>
      <c r="O2552" s="4">
        <f t="shared" si="183"/>
        <v>5.6798742232209043E-2</v>
      </c>
      <c r="P2552" s="4">
        <f>VLOOKUP(A2552,RESULTS!$A:$M,13,FALSE)</f>
        <v>3</v>
      </c>
      <c r="Q2552" s="4">
        <v>49</v>
      </c>
      <c r="R2552" s="4" t="str">
        <f>IF(VLOOKUP(C2552,rosie!B:J,8,FALSE)=0,"x_x_x_x",VLOOKUP(C2552,rosie!B:J,8,FALSE))</f>
        <v>4_8_2_2023</v>
      </c>
    </row>
    <row r="2553" spans="1:18" x14ac:dyDescent="0.2">
      <c r="A2553" t="s">
        <v>281</v>
      </c>
      <c r="C2553">
        <f t="shared" si="184"/>
        <v>1107</v>
      </c>
      <c r="D2553" t="str">
        <f t="shared" si="180"/>
        <v>1107 (1)</v>
      </c>
      <c r="E2553">
        <v>32.002000000000002</v>
      </c>
      <c r="F2553">
        <f t="shared" si="182"/>
        <v>32</v>
      </c>
      <c r="G2553">
        <f>IFERROR(VLOOKUP(F2553,'rt.comb'!$A:$B,2,FALSE),F2553)</f>
        <v>32</v>
      </c>
      <c r="H2553" t="str">
        <f>IFERROR(VLOOKUP(G2553,compounds!$A:$D,4,FALSE),"")</f>
        <v/>
      </c>
      <c r="I2553">
        <v>14090153</v>
      </c>
      <c r="J2553" s="4">
        <f t="shared" si="178"/>
        <v>34500202</v>
      </c>
      <c r="K2553" s="4">
        <f>VLOOKUP($C2553,rosie!$B$7:$D$380,2,FALSE)</f>
        <v>11.52</v>
      </c>
      <c r="L2553" s="4">
        <f>VLOOKUP(C2553,rosie!$B$7:$F$66,5,FALSE)</f>
        <v>3.31</v>
      </c>
      <c r="M2553" s="4">
        <f>VLOOKUP($C2553,rosie!$B$7:$D$380,3,FALSE)</f>
        <v>1</v>
      </c>
      <c r="N2553" s="4" t="str">
        <f>VLOOKUP($C2553,rosie!$B$7:$E$380,4,FALSE)</f>
        <v>s</v>
      </c>
      <c r="O2553" s="4">
        <f t="shared" si="183"/>
        <v>2.1271241699299809E-2</v>
      </c>
      <c r="P2553" s="4">
        <f>VLOOKUP(A2553,RESULTS!$A:$M,13,FALSE)</f>
        <v>3</v>
      </c>
      <c r="Q2553" s="4">
        <v>50</v>
      </c>
      <c r="R2553" s="4" t="str">
        <f>IF(VLOOKUP(C2553,rosie!B:J,8,FALSE)=0,"x_x_x_x",VLOOKUP(C2553,rosie!B:J,8,FALSE))</f>
        <v>4_8_2_2023</v>
      </c>
    </row>
    <row r="2554" spans="1:18" x14ac:dyDescent="0.2">
      <c r="A2554" t="s">
        <v>282</v>
      </c>
      <c r="C2554">
        <f t="shared" si="184"/>
        <v>1223</v>
      </c>
      <c r="D2554" t="str">
        <f t="shared" si="180"/>
        <v>1223 (1)</v>
      </c>
      <c r="E2554">
        <v>4.3849999999999998</v>
      </c>
      <c r="F2554">
        <f t="shared" si="182"/>
        <v>4.3899999999999997</v>
      </c>
      <c r="G2554">
        <f>IFERROR(VLOOKUP(F2554,'rt.comb'!$A:$B,2,FALSE),F2554)</f>
        <v>4.3899999999999997</v>
      </c>
      <c r="H2554" t="str">
        <f>IFERROR(VLOOKUP(G2554,compounds!$A:$D,4,FALSE),"")</f>
        <v/>
      </c>
      <c r="I2554">
        <v>10731317</v>
      </c>
      <c r="J2554" s="4">
        <f t="shared" si="178"/>
        <v>28108287</v>
      </c>
      <c r="K2554" s="4">
        <f>VLOOKUP($C2554,rosie!$B$7:$D$380,2,FALSE)</f>
        <v>9.34</v>
      </c>
      <c r="L2554" s="4">
        <f>VLOOKUP(C2554,rosie!$B$7:$F$66,5,FALSE)</f>
        <v>2.42</v>
      </c>
      <c r="M2554" s="4">
        <f>VLOOKUP($C2554,rosie!$B$7:$D$380,3,FALSE)</f>
        <v>1</v>
      </c>
      <c r="N2554" s="4" t="str">
        <f>VLOOKUP($C2554,rosie!$B$7:$E$380,4,FALSE)</f>
        <v>s</v>
      </c>
      <c r="O2554" s="4">
        <f t="shared" si="183"/>
        <v>2.4044892907357628E-2</v>
      </c>
      <c r="P2554" s="4">
        <f>VLOOKUP(A2554,RESULTS!$A:$M,13,FALSE)</f>
        <v>3</v>
      </c>
      <c r="Q2554" s="4">
        <v>51</v>
      </c>
      <c r="R2554" s="4" t="str">
        <f>IF(VLOOKUP(C2554,rosie!B:J,8,FALSE)=0,"x_x_x_x",VLOOKUP(C2554,rosie!B:J,8,FALSE))</f>
        <v>1_8_2_2023</v>
      </c>
    </row>
    <row r="2555" spans="1:18" x14ac:dyDescent="0.2">
      <c r="A2555" t="s">
        <v>282</v>
      </c>
      <c r="C2555">
        <f t="shared" si="184"/>
        <v>1223</v>
      </c>
      <c r="D2555" t="str">
        <f t="shared" si="180"/>
        <v>1223 (1)</v>
      </c>
      <c r="E2555">
        <v>4.8559999999999999</v>
      </c>
      <c r="F2555">
        <f t="shared" si="182"/>
        <v>4.8600000000000003</v>
      </c>
      <c r="G2555">
        <f>IFERROR(VLOOKUP(F2555,'rt.comb'!$A:$B,2,FALSE),F2555)</f>
        <v>4.8600000000000003</v>
      </c>
      <c r="H2555" t="str">
        <f>IFERROR(VLOOKUP(G2555,compounds!$A:$D,4,FALSE),"")</f>
        <v/>
      </c>
      <c r="I2555">
        <v>9582539</v>
      </c>
      <c r="J2555" s="4">
        <f t="shared" si="178"/>
        <v>28108287</v>
      </c>
      <c r="K2555" s="4">
        <f>VLOOKUP($C2555,rosie!$B$7:$D$380,2,FALSE)</f>
        <v>9.34</v>
      </c>
      <c r="L2555" s="4">
        <f>VLOOKUP(C2555,rosie!$B$7:$F$66,5,FALSE)</f>
        <v>2.42</v>
      </c>
      <c r="M2555" s="4">
        <f>VLOOKUP($C2555,rosie!$B$7:$D$380,3,FALSE)</f>
        <v>1</v>
      </c>
      <c r="N2555" s="4" t="str">
        <f>VLOOKUP($C2555,rosie!$B$7:$E$380,4,FALSE)</f>
        <v>s</v>
      </c>
      <c r="O2555" s="4">
        <f t="shared" si="183"/>
        <v>2.105800628954E-2</v>
      </c>
      <c r="P2555" s="4">
        <f>VLOOKUP(A2555,RESULTS!$A:$M,13,FALSE)</f>
        <v>3</v>
      </c>
      <c r="Q2555" s="4">
        <v>52</v>
      </c>
      <c r="R2555" s="4" t="str">
        <f>IF(VLOOKUP(C2555,rosie!B:J,8,FALSE)=0,"x_x_x_x",VLOOKUP(C2555,rosie!B:J,8,FALSE))</f>
        <v>1_8_2_2023</v>
      </c>
    </row>
    <row r="2556" spans="1:18" x14ac:dyDescent="0.2">
      <c r="A2556" t="s">
        <v>282</v>
      </c>
      <c r="C2556">
        <f t="shared" si="184"/>
        <v>1223</v>
      </c>
      <c r="D2556" t="str">
        <f t="shared" si="180"/>
        <v>1223 (1)</v>
      </c>
      <c r="E2556">
        <v>5.4340000000000002</v>
      </c>
      <c r="F2556">
        <f t="shared" si="182"/>
        <v>5.43</v>
      </c>
      <c r="G2556">
        <f>IFERROR(VLOOKUP(F2556,'rt.comb'!$A:$B,2,FALSE),F2556)</f>
        <v>5.43</v>
      </c>
      <c r="H2556" t="str">
        <f>IFERROR(VLOOKUP(G2556,compounds!$A:$D,4,FALSE),"")</f>
        <v>hydroxymethylpentanone</v>
      </c>
      <c r="I2556">
        <v>9525220</v>
      </c>
      <c r="J2556" s="4">
        <f t="shared" si="178"/>
        <v>28108287</v>
      </c>
      <c r="K2556" s="4">
        <f>VLOOKUP($C2556,rosie!$B$7:$D$380,2,FALSE)</f>
        <v>9.34</v>
      </c>
      <c r="L2556" s="4">
        <f>VLOOKUP(C2556,rosie!$B$7:$F$66,5,FALSE)</f>
        <v>2.42</v>
      </c>
      <c r="M2556" s="4">
        <f>VLOOKUP($C2556,rosie!$B$7:$D$380,3,FALSE)</f>
        <v>1</v>
      </c>
      <c r="N2556" s="4" t="str">
        <f>VLOOKUP($C2556,rosie!$B$7:$E$380,4,FALSE)</f>
        <v>s</v>
      </c>
      <c r="O2556" s="4">
        <f t="shared" si="183"/>
        <v>2.0537101277609583E-2</v>
      </c>
      <c r="P2556" s="4">
        <f>VLOOKUP(A2556,RESULTS!$A:$M,13,FALSE)</f>
        <v>3</v>
      </c>
      <c r="Q2556" s="4">
        <v>53</v>
      </c>
      <c r="R2556" s="4" t="str">
        <f>IF(VLOOKUP(C2556,rosie!B:J,8,FALSE)=0,"x_x_x_x",VLOOKUP(C2556,rosie!B:J,8,FALSE))</f>
        <v>1_8_2_2023</v>
      </c>
    </row>
    <row r="2557" spans="1:18" x14ac:dyDescent="0.2">
      <c r="A2557" t="s">
        <v>282</v>
      </c>
      <c r="C2557">
        <f t="shared" si="184"/>
        <v>1223</v>
      </c>
      <c r="D2557" t="str">
        <f t="shared" si="180"/>
        <v>1223 (1)</v>
      </c>
      <c r="E2557">
        <v>5.7480000000000002</v>
      </c>
      <c r="F2557">
        <f t="shared" si="182"/>
        <v>5.75</v>
      </c>
      <c r="G2557">
        <f>IFERROR(VLOOKUP(F2557,'rt.comb'!$A:$B,2,FALSE),F2557)</f>
        <v>5.76</v>
      </c>
      <c r="H2557" t="str">
        <f>IFERROR(VLOOKUP(G2557,compounds!$A:$D,4,FALSE),"")</f>
        <v>zhexenol</v>
      </c>
      <c r="I2557">
        <v>78232039</v>
      </c>
      <c r="J2557" s="4">
        <f t="shared" si="178"/>
        <v>28108287</v>
      </c>
      <c r="K2557" s="4">
        <f>VLOOKUP($C2557,rosie!$B$7:$D$380,2,FALSE)</f>
        <v>9.34</v>
      </c>
      <c r="L2557" s="4">
        <f>VLOOKUP(C2557,rosie!$B$7:$F$66,5,FALSE)</f>
        <v>2.42</v>
      </c>
      <c r="M2557" s="4">
        <f>VLOOKUP($C2557,rosie!$B$7:$D$380,3,FALSE)</f>
        <v>1</v>
      </c>
      <c r="N2557" s="4" t="str">
        <f>VLOOKUP($C2557,rosie!$B$7:$E$380,4,FALSE)</f>
        <v>s</v>
      </c>
      <c r="O2557" s="4">
        <f t="shared" si="183"/>
        <v>0.16555064953323495</v>
      </c>
      <c r="P2557" s="4">
        <f>VLOOKUP(A2557,RESULTS!$A:$M,13,FALSE)</f>
        <v>3</v>
      </c>
      <c r="Q2557" s="4">
        <v>54</v>
      </c>
      <c r="R2557" s="4" t="str">
        <f>IF(VLOOKUP(C2557,rosie!B:J,8,FALSE)=0,"x_x_x_x",VLOOKUP(C2557,rosie!B:J,8,FALSE))</f>
        <v>1_8_2_2023</v>
      </c>
    </row>
    <row r="2558" spans="1:18" x14ac:dyDescent="0.2">
      <c r="A2558" t="s">
        <v>282</v>
      </c>
      <c r="C2558">
        <f t="shared" si="184"/>
        <v>1223</v>
      </c>
      <c r="D2558" t="str">
        <f t="shared" si="180"/>
        <v>1223 (1)</v>
      </c>
      <c r="E2558">
        <v>5.8849999999999998</v>
      </c>
      <c r="F2558">
        <f t="shared" si="182"/>
        <v>5.89</v>
      </c>
      <c r="G2558">
        <f>IFERROR(VLOOKUP(F2558,'rt.comb'!$A:$B,2,FALSE),F2558)</f>
        <v>5.89</v>
      </c>
      <c r="H2558" t="str">
        <f>IFERROR(VLOOKUP(G2558,compounds!$A:$D,4,FALSE),"")</f>
        <v/>
      </c>
      <c r="I2558">
        <v>19524092</v>
      </c>
      <c r="J2558" s="4">
        <f t="shared" si="178"/>
        <v>28108287</v>
      </c>
      <c r="K2558" s="4">
        <f>VLOOKUP($C2558,rosie!$B$7:$D$380,2,FALSE)</f>
        <v>9.34</v>
      </c>
      <c r="L2558" s="4">
        <f>VLOOKUP(C2558,rosie!$B$7:$F$66,5,FALSE)</f>
        <v>2.42</v>
      </c>
      <c r="M2558" s="4">
        <f>VLOOKUP($C2558,rosie!$B$7:$D$380,3,FALSE)</f>
        <v>1</v>
      </c>
      <c r="N2558" s="4" t="str">
        <f>VLOOKUP($C2558,rosie!$B$7:$E$380,4,FALSE)</f>
        <v>s</v>
      </c>
      <c r="O2558" s="4">
        <f t="shared" si="183"/>
        <v>4.056468941903791E-2</v>
      </c>
      <c r="P2558" s="4">
        <f>VLOOKUP(A2558,RESULTS!$A:$M,13,FALSE)</f>
        <v>3</v>
      </c>
      <c r="Q2558" s="4">
        <v>55</v>
      </c>
      <c r="R2558" s="4" t="str">
        <f>IF(VLOOKUP(C2558,rosie!B:J,8,FALSE)=0,"x_x_x_x",VLOOKUP(C2558,rosie!B:J,8,FALSE))</f>
        <v>1_8_2_2023</v>
      </c>
    </row>
    <row r="2559" spans="1:18" x14ac:dyDescent="0.2">
      <c r="A2559" t="s">
        <v>282</v>
      </c>
      <c r="C2559">
        <f t="shared" si="184"/>
        <v>1223</v>
      </c>
      <c r="D2559" t="str">
        <f t="shared" si="180"/>
        <v>1223 (1)</v>
      </c>
      <c r="E2559">
        <v>6.1059999999999999</v>
      </c>
      <c r="F2559">
        <f t="shared" si="182"/>
        <v>6.11</v>
      </c>
      <c r="G2559">
        <f>IFERROR(VLOOKUP(F2559,'rt.comb'!$A:$B,2,FALSE),F2559)</f>
        <v>6.11</v>
      </c>
      <c r="H2559" t="str">
        <f>IFERROR(VLOOKUP(G2559,compounds!$A:$D,4,FALSE),"")</f>
        <v/>
      </c>
      <c r="I2559">
        <v>9635056</v>
      </c>
      <c r="J2559" s="4">
        <f t="shared" si="178"/>
        <v>28108287</v>
      </c>
      <c r="K2559" s="4">
        <f>VLOOKUP($C2559,rosie!$B$7:$D$380,2,FALSE)</f>
        <v>9.34</v>
      </c>
      <c r="L2559" s="4">
        <f>VLOOKUP(C2559,rosie!$B$7:$F$66,5,FALSE)</f>
        <v>2.42</v>
      </c>
      <c r="M2559" s="4">
        <f>VLOOKUP($C2559,rosie!$B$7:$D$380,3,FALSE)</f>
        <v>1</v>
      </c>
      <c r="N2559" s="4" t="str">
        <f>VLOOKUP($C2559,rosie!$B$7:$E$380,4,FALSE)</f>
        <v>s</v>
      </c>
      <c r="O2559" s="4">
        <f t="shared" si="183"/>
        <v>1.9661027714984746E-2</v>
      </c>
      <c r="P2559" s="4">
        <f>VLOOKUP(A2559,RESULTS!$A:$M,13,FALSE)</f>
        <v>3</v>
      </c>
      <c r="Q2559" s="4">
        <v>56</v>
      </c>
      <c r="R2559" s="4" t="str">
        <f>IF(VLOOKUP(C2559,rosie!B:J,8,FALSE)=0,"x_x_x_x",VLOOKUP(C2559,rosie!B:J,8,FALSE))</f>
        <v>1_8_2_2023</v>
      </c>
    </row>
    <row r="2560" spans="1:18" x14ac:dyDescent="0.2">
      <c r="A2560" t="s">
        <v>282</v>
      </c>
      <c r="C2560">
        <f t="shared" si="184"/>
        <v>1223</v>
      </c>
      <c r="D2560" t="str">
        <f t="shared" si="180"/>
        <v>1223 (1)</v>
      </c>
      <c r="E2560">
        <v>6.4450000000000003</v>
      </c>
      <c r="F2560">
        <f t="shared" si="182"/>
        <v>6.45</v>
      </c>
      <c r="G2560">
        <f>IFERROR(VLOOKUP(F2560,'rt.comb'!$A:$B,2,FALSE),F2560)</f>
        <v>6.45</v>
      </c>
      <c r="H2560" t="str">
        <f>IFERROR(VLOOKUP(G2560,compounds!$A:$D,4,FALSE),"")</f>
        <v/>
      </c>
      <c r="I2560">
        <v>4549074</v>
      </c>
      <c r="J2560" s="4">
        <f t="shared" si="178"/>
        <v>28108287</v>
      </c>
      <c r="K2560" s="4">
        <f>VLOOKUP($C2560,rosie!$B$7:$D$380,2,FALSE)</f>
        <v>9.34</v>
      </c>
      <c r="L2560" s="4">
        <f>VLOOKUP(C2560,rosie!$B$7:$F$66,5,FALSE)</f>
        <v>2.42</v>
      </c>
      <c r="M2560" s="4">
        <f>VLOOKUP($C2560,rosie!$B$7:$D$380,3,FALSE)</f>
        <v>1</v>
      </c>
      <c r="N2560" s="4" t="str">
        <f>VLOOKUP($C2560,rosie!$B$7:$E$380,4,FALSE)</f>
        <v>s</v>
      </c>
      <c r="O2560" s="4">
        <f t="shared" si="183"/>
        <v>9.1198594468878472E-3</v>
      </c>
      <c r="P2560" s="4">
        <f>VLOOKUP(A2560,RESULTS!$A:$M,13,FALSE)</f>
        <v>3</v>
      </c>
      <c r="Q2560" s="4">
        <v>57</v>
      </c>
      <c r="R2560" s="4" t="str">
        <f>IF(VLOOKUP(C2560,rosie!B:J,8,FALSE)=0,"x_x_x_x",VLOOKUP(C2560,rosie!B:J,8,FALSE))</f>
        <v>1_8_2_2023</v>
      </c>
    </row>
    <row r="2561" spans="1:18" x14ac:dyDescent="0.2">
      <c r="A2561" t="s">
        <v>282</v>
      </c>
      <c r="C2561">
        <f t="shared" si="184"/>
        <v>1223</v>
      </c>
      <c r="D2561" t="str">
        <f t="shared" si="180"/>
        <v>1223 (1)</v>
      </c>
      <c r="E2561">
        <v>7.5039999999999996</v>
      </c>
      <c r="F2561">
        <f t="shared" si="182"/>
        <v>7.5</v>
      </c>
      <c r="G2561">
        <f>IFERROR(VLOOKUP(F2561,'rt.comb'!$A:$B,2,FALSE),F2561)</f>
        <v>7.51</v>
      </c>
      <c r="H2561" t="str">
        <f>IFERROR(VLOOKUP(G2561,compounds!$A:$D,4,FALSE),"")</f>
        <v>cyclopentane</v>
      </c>
      <c r="I2561">
        <v>17120241</v>
      </c>
      <c r="J2561" s="4">
        <f t="shared" si="178"/>
        <v>28108287</v>
      </c>
      <c r="K2561" s="4">
        <f>VLOOKUP($C2561,rosie!$B$7:$D$380,2,FALSE)</f>
        <v>9.34</v>
      </c>
      <c r="L2561" s="4">
        <f>VLOOKUP(C2561,rosie!$B$7:$F$66,5,FALSE)</f>
        <v>2.42</v>
      </c>
      <c r="M2561" s="4">
        <f>VLOOKUP($C2561,rosie!$B$7:$D$380,3,FALSE)</f>
        <v>1</v>
      </c>
      <c r="N2561" s="4" t="str">
        <f>VLOOKUP($C2561,rosie!$B$7:$E$380,4,FALSE)</f>
        <v>s</v>
      </c>
      <c r="O2561" s="4">
        <f t="shared" si="183"/>
        <v>3.3730430148172251E-2</v>
      </c>
      <c r="P2561" s="4">
        <f>VLOOKUP(A2561,RESULTS!$A:$M,13,FALSE)</f>
        <v>3</v>
      </c>
      <c r="Q2561" s="4">
        <v>58</v>
      </c>
      <c r="R2561" s="4" t="str">
        <f>IF(VLOOKUP(C2561,rosie!B:J,8,FALSE)=0,"x_x_x_x",VLOOKUP(C2561,rosie!B:J,8,FALSE))</f>
        <v>1_8_2_2023</v>
      </c>
    </row>
    <row r="2562" spans="1:18" x14ac:dyDescent="0.2">
      <c r="A2562" t="s">
        <v>282</v>
      </c>
      <c r="C2562">
        <f t="shared" si="184"/>
        <v>1223</v>
      </c>
      <c r="D2562" t="str">
        <f t="shared" si="180"/>
        <v>1223 (1)</v>
      </c>
      <c r="E2562">
        <v>8.3840000000000003</v>
      </c>
      <c r="F2562">
        <f t="shared" si="182"/>
        <v>8.3800000000000008</v>
      </c>
      <c r="G2562">
        <f>IFERROR(VLOOKUP(F2562,'rt.comb'!$A:$B,2,FALSE),F2562)</f>
        <v>8.3800000000000008</v>
      </c>
      <c r="H2562" t="str">
        <f>IFERROR(VLOOKUP(G2562,compounds!$A:$D,4,FALSE),"")</f>
        <v/>
      </c>
      <c r="I2562">
        <v>4213270</v>
      </c>
      <c r="J2562" s="4">
        <f t="shared" ref="J2562:J2625" si="185">SUMIFS($I:$I,$A:$A,A2562,G:G,19.5)</f>
        <v>28108287</v>
      </c>
      <c r="K2562" s="4">
        <f>VLOOKUP($C2562,rosie!$B$7:$D$380,2,FALSE)</f>
        <v>9.34</v>
      </c>
      <c r="L2562" s="4">
        <f>VLOOKUP(C2562,rosie!$B$7:$F$66,5,FALSE)</f>
        <v>2.42</v>
      </c>
      <c r="M2562" s="4">
        <f>VLOOKUP($C2562,rosie!$B$7:$D$380,3,FALSE)</f>
        <v>1</v>
      </c>
      <c r="N2562" s="4" t="str">
        <f>VLOOKUP($C2562,rosie!$B$7:$E$380,4,FALSE)</f>
        <v>s</v>
      </c>
      <c r="O2562" s="4">
        <f t="shared" si="183"/>
        <v>8.1603216728860437E-3</v>
      </c>
      <c r="P2562" s="4">
        <f>VLOOKUP(A2562,RESULTS!$A:$M,13,FALSE)</f>
        <v>3</v>
      </c>
      <c r="Q2562" s="4">
        <v>59</v>
      </c>
      <c r="R2562" s="4" t="str">
        <f>IF(VLOOKUP(C2562,rosie!B:J,8,FALSE)=0,"x_x_x_x",VLOOKUP(C2562,rosie!B:J,8,FALSE))</f>
        <v>1_8_2_2023</v>
      </c>
    </row>
    <row r="2563" spans="1:18" x14ac:dyDescent="0.2">
      <c r="A2563" t="s">
        <v>282</v>
      </c>
      <c r="C2563">
        <f t="shared" si="184"/>
        <v>1223</v>
      </c>
      <c r="D2563" t="str">
        <f t="shared" ref="D2563:D2626" si="186">C2563&amp;" ("&amp;M2563&amp;")"</f>
        <v>1223 (1)</v>
      </c>
      <c r="E2563">
        <v>8.4659999999999993</v>
      </c>
      <c r="F2563">
        <f t="shared" si="182"/>
        <v>8.4700000000000006</v>
      </c>
      <c r="G2563">
        <f>IFERROR(VLOOKUP(F2563,'rt.comb'!$A:$B,2,FALSE),F2563)</f>
        <v>8.4700000000000006</v>
      </c>
      <c r="H2563" t="str">
        <f>IFERROR(VLOOKUP(G2563,compounds!$A:$D,4,FALSE),"")</f>
        <v/>
      </c>
      <c r="I2563">
        <v>11395764</v>
      </c>
      <c r="J2563" s="4">
        <f t="shared" si="185"/>
        <v>28108287</v>
      </c>
      <c r="K2563" s="4">
        <f>VLOOKUP($C2563,rosie!$B$7:$D$380,2,FALSE)</f>
        <v>9.34</v>
      </c>
      <c r="L2563" s="4">
        <f>VLOOKUP(C2563,rosie!$B$7:$F$66,5,FALSE)</f>
        <v>2.42</v>
      </c>
      <c r="M2563" s="4">
        <f>VLOOKUP($C2563,rosie!$B$7:$D$380,3,FALSE)</f>
        <v>1</v>
      </c>
      <c r="N2563" s="4" t="str">
        <f>VLOOKUP($C2563,rosie!$B$7:$E$380,4,FALSE)</f>
        <v>s</v>
      </c>
      <c r="O2563" s="4">
        <f t="shared" si="183"/>
        <v>2.1703620928437133E-2</v>
      </c>
      <c r="P2563" s="4">
        <f>VLOOKUP(A2563,RESULTS!$A:$M,13,FALSE)</f>
        <v>3</v>
      </c>
      <c r="Q2563" s="4">
        <v>60</v>
      </c>
      <c r="R2563" s="4" t="str">
        <f>IF(VLOOKUP(C2563,rosie!B:J,8,FALSE)=0,"x_x_x_x",VLOOKUP(C2563,rosie!B:J,8,FALSE))</f>
        <v>1_8_2_2023</v>
      </c>
    </row>
    <row r="2564" spans="1:18" x14ac:dyDescent="0.2">
      <c r="A2564" t="s">
        <v>282</v>
      </c>
      <c r="C2564">
        <f t="shared" si="184"/>
        <v>1223</v>
      </c>
      <c r="D2564" t="str">
        <f t="shared" si="186"/>
        <v>1223 (1)</v>
      </c>
      <c r="E2564">
        <v>8.91</v>
      </c>
      <c r="F2564">
        <f t="shared" si="182"/>
        <v>8.91</v>
      </c>
      <c r="G2564">
        <f>IFERROR(VLOOKUP(F2564,'rt.comb'!$A:$B,2,FALSE),F2564)</f>
        <v>8.92</v>
      </c>
      <c r="H2564" t="str">
        <f>IFERROR(VLOOKUP(G2564,compounds!$A:$D,4,FALSE),"")</f>
        <v/>
      </c>
      <c r="I2564">
        <v>21360737</v>
      </c>
      <c r="J2564" s="4">
        <f t="shared" si="185"/>
        <v>28108287</v>
      </c>
      <c r="K2564" s="4">
        <f>VLOOKUP($C2564,rosie!$B$7:$D$380,2,FALSE)</f>
        <v>9.34</v>
      </c>
      <c r="L2564" s="4">
        <f>VLOOKUP(C2564,rosie!$B$7:$F$66,5,FALSE)</f>
        <v>2.42</v>
      </c>
      <c r="M2564" s="4">
        <f>VLOOKUP($C2564,rosie!$B$7:$D$380,3,FALSE)</f>
        <v>1</v>
      </c>
      <c r="N2564" s="4" t="str">
        <f>VLOOKUP($C2564,rosie!$B$7:$E$380,4,FALSE)</f>
        <v>s</v>
      </c>
      <c r="O2564" s="4">
        <f t="shared" si="183"/>
        <v>4.0015329475233778E-2</v>
      </c>
      <c r="P2564" s="4">
        <f>VLOOKUP(A2564,RESULTS!$A:$M,13,FALSE)</f>
        <v>3</v>
      </c>
      <c r="Q2564" s="4">
        <v>61</v>
      </c>
      <c r="R2564" s="4" t="str">
        <f>IF(VLOOKUP(C2564,rosie!B:J,8,FALSE)=0,"x_x_x_x",VLOOKUP(C2564,rosie!B:J,8,FALSE))</f>
        <v>1_8_2_2023</v>
      </c>
    </row>
    <row r="2565" spans="1:18" x14ac:dyDescent="0.2">
      <c r="A2565" t="s">
        <v>282</v>
      </c>
      <c r="C2565">
        <f t="shared" si="184"/>
        <v>1223</v>
      </c>
      <c r="D2565" t="str">
        <f t="shared" si="186"/>
        <v>1223 (1)</v>
      </c>
      <c r="E2565">
        <v>9.8279999999999994</v>
      </c>
      <c r="F2565">
        <f t="shared" si="182"/>
        <v>9.83</v>
      </c>
      <c r="G2565">
        <f>IFERROR(VLOOKUP(F2565,'rt.comb'!$A:$B,2,FALSE),F2565)</f>
        <v>9.82</v>
      </c>
      <c r="H2565" t="str">
        <f>IFERROR(VLOOKUP(G2565,compounds!$A:$D,4,FALSE),"")</f>
        <v>sixmethyl</v>
      </c>
      <c r="I2565">
        <v>8742932</v>
      </c>
      <c r="J2565" s="4">
        <f t="shared" si="185"/>
        <v>28108287</v>
      </c>
      <c r="K2565" s="4">
        <f>VLOOKUP($C2565,rosie!$B$7:$D$380,2,FALSE)</f>
        <v>9.34</v>
      </c>
      <c r="L2565" s="4">
        <f>VLOOKUP(C2565,rosie!$B$7:$F$66,5,FALSE)</f>
        <v>2.42</v>
      </c>
      <c r="M2565" s="4">
        <f>VLOOKUP($C2565,rosie!$B$7:$D$380,3,FALSE)</f>
        <v>1</v>
      </c>
      <c r="N2565" s="4" t="str">
        <f>VLOOKUP($C2565,rosie!$B$7:$E$380,4,FALSE)</f>
        <v>s</v>
      </c>
      <c r="O2565" s="4">
        <f t="shared" si="183"/>
        <v>1.6114076100595096E-2</v>
      </c>
      <c r="P2565" s="4">
        <f>VLOOKUP(A2565,RESULTS!$A:$M,13,FALSE)</f>
        <v>3</v>
      </c>
      <c r="Q2565" s="4">
        <v>62</v>
      </c>
      <c r="R2565" s="4" t="str">
        <f>IF(VLOOKUP(C2565,rosie!B:J,8,FALSE)=0,"x_x_x_x",VLOOKUP(C2565,rosie!B:J,8,FALSE))</f>
        <v>1_8_2_2023</v>
      </c>
    </row>
    <row r="2566" spans="1:18" x14ac:dyDescent="0.2">
      <c r="A2566" t="s">
        <v>282</v>
      </c>
      <c r="C2566">
        <f t="shared" si="184"/>
        <v>1223</v>
      </c>
      <c r="D2566" t="str">
        <f t="shared" si="186"/>
        <v>1223 (1)</v>
      </c>
      <c r="E2566">
        <v>9.9169999999999998</v>
      </c>
      <c r="F2566">
        <f t="shared" si="182"/>
        <v>9.92</v>
      </c>
      <c r="G2566">
        <f>IFERROR(VLOOKUP(F2566,'rt.comb'!$A:$B,2,FALSE),F2566)</f>
        <v>9.92</v>
      </c>
      <c r="H2566" t="str">
        <f>IFERROR(VLOOKUP(G2566,compounds!$A:$D,4,FALSE),"")</f>
        <v/>
      </c>
      <c r="I2566">
        <v>16374722</v>
      </c>
      <c r="J2566" s="4">
        <f t="shared" si="185"/>
        <v>28108287</v>
      </c>
      <c r="K2566" s="4">
        <f>VLOOKUP($C2566,rosie!$B$7:$D$380,2,FALSE)</f>
        <v>9.34</v>
      </c>
      <c r="L2566" s="4">
        <f>VLOOKUP(C2566,rosie!$B$7:$F$66,5,FALSE)</f>
        <v>2.42</v>
      </c>
      <c r="M2566" s="4">
        <f>VLOOKUP($C2566,rosie!$B$7:$D$380,3,FALSE)</f>
        <v>1</v>
      </c>
      <c r="N2566" s="4" t="str">
        <f>VLOOKUP($C2566,rosie!$B$7:$E$380,4,FALSE)</f>
        <v>s</v>
      </c>
      <c r="O2566" s="4">
        <f t="shared" si="183"/>
        <v>2.9701158221226091E-2</v>
      </c>
      <c r="P2566" s="4">
        <f>VLOOKUP(A2566,RESULTS!$A:$M,13,FALSE)</f>
        <v>3</v>
      </c>
      <c r="Q2566" s="4">
        <v>63</v>
      </c>
      <c r="R2566" s="4" t="str">
        <f>IF(VLOOKUP(C2566,rosie!B:J,8,FALSE)=0,"x_x_x_x",VLOOKUP(C2566,rosie!B:J,8,FALSE))</f>
        <v>1_8_2_2023</v>
      </c>
    </row>
    <row r="2567" spans="1:18" x14ac:dyDescent="0.2">
      <c r="A2567" t="s">
        <v>282</v>
      </c>
      <c r="C2567">
        <f t="shared" si="184"/>
        <v>1223</v>
      </c>
      <c r="D2567" t="str">
        <f t="shared" si="186"/>
        <v>1223 (1)</v>
      </c>
      <c r="E2567">
        <v>10.157999999999999</v>
      </c>
      <c r="F2567">
        <f t="shared" si="182"/>
        <v>10.16</v>
      </c>
      <c r="G2567">
        <f>IFERROR(VLOOKUP(F2567,'rt.comb'!$A:$B,2,FALSE),F2567)</f>
        <v>10.16</v>
      </c>
      <c r="H2567" t="str">
        <f>IFERROR(VLOOKUP(G2567,compounds!$A:$D,4,FALSE),"")</f>
        <v>decane</v>
      </c>
      <c r="I2567">
        <v>6184489</v>
      </c>
      <c r="J2567" s="4">
        <f t="shared" si="185"/>
        <v>28108287</v>
      </c>
      <c r="K2567" s="4">
        <f>VLOOKUP($C2567,rosie!$B$7:$D$380,2,FALSE)</f>
        <v>9.34</v>
      </c>
      <c r="L2567" s="4">
        <f>VLOOKUP(C2567,rosie!$B$7:$F$66,5,FALSE)</f>
        <v>2.42</v>
      </c>
      <c r="M2567" s="4">
        <f>VLOOKUP($C2567,rosie!$B$7:$D$380,3,FALSE)</f>
        <v>1</v>
      </c>
      <c r="N2567" s="4" t="str">
        <f>VLOOKUP($C2567,rosie!$B$7:$E$380,4,FALSE)</f>
        <v>s</v>
      </c>
      <c r="O2567" s="4">
        <f t="shared" si="183"/>
        <v>1.1042409450242534E-2</v>
      </c>
      <c r="P2567" s="4">
        <f>VLOOKUP(A2567,RESULTS!$A:$M,13,FALSE)</f>
        <v>3</v>
      </c>
      <c r="Q2567" s="4">
        <v>64</v>
      </c>
      <c r="R2567" s="4" t="str">
        <f>IF(VLOOKUP(C2567,rosie!B:J,8,FALSE)=0,"x_x_x_x",VLOOKUP(C2567,rosie!B:J,8,FALSE))</f>
        <v>1_8_2_2023</v>
      </c>
    </row>
    <row r="2568" spans="1:18" x14ac:dyDescent="0.2">
      <c r="A2568" t="s">
        <v>282</v>
      </c>
      <c r="C2568">
        <f t="shared" si="184"/>
        <v>1223</v>
      </c>
      <c r="D2568" t="str">
        <f t="shared" si="186"/>
        <v>1223 (1)</v>
      </c>
      <c r="E2568">
        <v>10.259</v>
      </c>
      <c r="F2568">
        <f t="shared" si="182"/>
        <v>10.26</v>
      </c>
      <c r="G2568">
        <f>IFERROR(VLOOKUP(F2568,'rt.comb'!$A:$B,2,FALSE),F2568)</f>
        <v>10.26</v>
      </c>
      <c r="H2568" t="str">
        <f>IFERROR(VLOOKUP(G2568,compounds!$A:$D,4,FALSE),"")</f>
        <v/>
      </c>
      <c r="I2568">
        <v>7755440</v>
      </c>
      <c r="J2568" s="4">
        <f t="shared" si="185"/>
        <v>28108287</v>
      </c>
      <c r="K2568" s="4">
        <f>VLOOKUP($C2568,rosie!$B$7:$D$380,2,FALSE)</f>
        <v>9.34</v>
      </c>
      <c r="L2568" s="4">
        <f>VLOOKUP(C2568,rosie!$B$7:$F$66,5,FALSE)</f>
        <v>2.42</v>
      </c>
      <c r="M2568" s="4">
        <f>VLOOKUP($C2568,rosie!$B$7:$D$380,3,FALSE)</f>
        <v>1</v>
      </c>
      <c r="N2568" s="4" t="str">
        <f>VLOOKUP($C2568,rosie!$B$7:$E$380,4,FALSE)</f>
        <v>s</v>
      </c>
      <c r="O2568" s="4">
        <f t="shared" si="183"/>
        <v>1.363430750853402E-2</v>
      </c>
      <c r="P2568" s="4">
        <f>VLOOKUP(A2568,RESULTS!$A:$M,13,FALSE)</f>
        <v>3</v>
      </c>
      <c r="Q2568" s="4">
        <v>65</v>
      </c>
      <c r="R2568" s="4" t="str">
        <f>IF(VLOOKUP(C2568,rosie!B:J,8,FALSE)=0,"x_x_x_x",VLOOKUP(C2568,rosie!B:J,8,FALSE))</f>
        <v>1_8_2_2023</v>
      </c>
    </row>
    <row r="2569" spans="1:18" x14ac:dyDescent="0.2">
      <c r="A2569" t="s">
        <v>282</v>
      </c>
      <c r="C2569">
        <f t="shared" si="184"/>
        <v>1223</v>
      </c>
      <c r="D2569" t="str">
        <f t="shared" si="186"/>
        <v>1223 (1)</v>
      </c>
      <c r="E2569">
        <v>10.353</v>
      </c>
      <c r="F2569">
        <f t="shared" si="182"/>
        <v>10.35</v>
      </c>
      <c r="G2569">
        <f>IFERROR(VLOOKUP(F2569,'rt.comb'!$A:$B,2,FALSE),F2569)</f>
        <v>10.35</v>
      </c>
      <c r="H2569" t="str">
        <f>IFERROR(VLOOKUP(G2569,compounds!$A:$D,4,FALSE),"")</f>
        <v/>
      </c>
      <c r="I2569">
        <v>24929839</v>
      </c>
      <c r="J2569" s="4">
        <f t="shared" si="185"/>
        <v>28108287</v>
      </c>
      <c r="K2569" s="4">
        <f>VLOOKUP($C2569,rosie!$B$7:$D$380,2,FALSE)</f>
        <v>9.34</v>
      </c>
      <c r="L2569" s="4">
        <f>VLOOKUP(C2569,rosie!$B$7:$F$66,5,FALSE)</f>
        <v>2.42</v>
      </c>
      <c r="M2569" s="4">
        <f>VLOOKUP($C2569,rosie!$B$7:$D$380,3,FALSE)</f>
        <v>1</v>
      </c>
      <c r="N2569" s="4" t="str">
        <f>VLOOKUP($C2569,rosie!$B$7:$E$380,4,FALSE)</f>
        <v>s</v>
      </c>
      <c r="O2569" s="4">
        <f t="shared" si="183"/>
        <v>4.3163389122083055E-2</v>
      </c>
      <c r="P2569" s="4">
        <f>VLOOKUP(A2569,RESULTS!$A:$M,13,FALSE)</f>
        <v>3</v>
      </c>
      <c r="Q2569" s="4">
        <v>66</v>
      </c>
      <c r="R2569" s="4" t="str">
        <f>IF(VLOOKUP(C2569,rosie!B:J,8,FALSE)=0,"x_x_x_x",VLOOKUP(C2569,rosie!B:J,8,FALSE))</f>
        <v>1_8_2_2023</v>
      </c>
    </row>
    <row r="2570" spans="1:18" x14ac:dyDescent="0.2">
      <c r="A2570" t="s">
        <v>282</v>
      </c>
      <c r="C2570">
        <f t="shared" si="184"/>
        <v>1223</v>
      </c>
      <c r="D2570" t="str">
        <f t="shared" si="186"/>
        <v>1223 (1)</v>
      </c>
      <c r="E2570">
        <v>10.465</v>
      </c>
      <c r="F2570">
        <f t="shared" ref="F2570:F2633" si="187">ROUND(E2570,2)</f>
        <v>10.47</v>
      </c>
      <c r="G2570">
        <f>IFERROR(VLOOKUP(F2570,'rt.comb'!$A:$B,2,FALSE),F2570)</f>
        <v>10.48</v>
      </c>
      <c r="H2570" t="str">
        <f>IFERROR(VLOOKUP(G2570,compounds!$A:$D,4,FALSE),"")</f>
        <v>z3hex</v>
      </c>
      <c r="I2570">
        <v>111615131</v>
      </c>
      <c r="J2570" s="4">
        <f t="shared" si="185"/>
        <v>28108287</v>
      </c>
      <c r="K2570" s="4">
        <f>VLOOKUP($C2570,rosie!$B$7:$D$380,2,FALSE)</f>
        <v>9.34</v>
      </c>
      <c r="L2570" s="4">
        <f>VLOOKUP(C2570,rosie!$B$7:$F$66,5,FALSE)</f>
        <v>2.42</v>
      </c>
      <c r="M2570" s="4">
        <f>VLOOKUP($C2570,rosie!$B$7:$D$380,3,FALSE)</f>
        <v>1</v>
      </c>
      <c r="N2570" s="4" t="str">
        <f>VLOOKUP($C2570,rosie!$B$7:$E$380,4,FALSE)</f>
        <v>s</v>
      </c>
      <c r="O2570" s="4">
        <f t="shared" ref="O2570:O2633" si="188">IFERROR((30/J2570*I2570)/K2570/Q2570,0)</f>
        <v>0.19036551139386076</v>
      </c>
      <c r="P2570" s="4">
        <f>VLOOKUP(A2570,RESULTS!$A:$M,13,FALSE)</f>
        <v>3</v>
      </c>
      <c r="Q2570" s="4">
        <v>67</v>
      </c>
      <c r="R2570" s="4" t="str">
        <f>IF(VLOOKUP(C2570,rosie!B:J,8,FALSE)=0,"x_x_x_x",VLOOKUP(C2570,rosie!B:J,8,FALSE))</f>
        <v>1_8_2_2023</v>
      </c>
    </row>
    <row r="2571" spans="1:18" x14ac:dyDescent="0.2">
      <c r="A2571" t="s">
        <v>282</v>
      </c>
      <c r="C2571">
        <f t="shared" ref="C2571:C2634" si="189">_xlfn.NUMBERVALUE(LEFT(SUBSTITUTE(A2571,"strleaves-",""),FIND("-",SUBSTITUTE(A2571,"strleaves-",""))-1))</f>
        <v>1223</v>
      </c>
      <c r="D2571" t="str">
        <f t="shared" si="186"/>
        <v>1223 (1)</v>
      </c>
      <c r="E2571">
        <v>11.071</v>
      </c>
      <c r="F2571">
        <f t="shared" si="187"/>
        <v>11.07</v>
      </c>
      <c r="G2571">
        <f>IFERROR(VLOOKUP(F2571,'rt.comb'!$A:$B,2,FALSE),F2571)</f>
        <v>11.07</v>
      </c>
      <c r="H2571" t="str">
        <f>IFERROR(VLOOKUP(G2571,compounds!$A:$D,4,FALSE),"")</f>
        <v>dlimonene</v>
      </c>
      <c r="I2571">
        <v>3823392</v>
      </c>
      <c r="J2571" s="4">
        <f t="shared" si="185"/>
        <v>28108287</v>
      </c>
      <c r="K2571" s="4">
        <f>VLOOKUP($C2571,rosie!$B$7:$D$380,2,FALSE)</f>
        <v>9.34</v>
      </c>
      <c r="L2571" s="4">
        <f>VLOOKUP(C2571,rosie!$B$7:$F$66,5,FALSE)</f>
        <v>2.42</v>
      </c>
      <c r="M2571" s="4">
        <f>VLOOKUP($C2571,rosie!$B$7:$D$380,3,FALSE)</f>
        <v>1</v>
      </c>
      <c r="N2571" s="4" t="str">
        <f>VLOOKUP($C2571,rosie!$B$7:$E$380,4,FALSE)</f>
        <v>s</v>
      </c>
      <c r="O2571" s="4">
        <f t="shared" si="188"/>
        <v>6.4251003289844035E-3</v>
      </c>
      <c r="P2571" s="4">
        <f>VLOOKUP(A2571,RESULTS!$A:$M,13,FALSE)</f>
        <v>3</v>
      </c>
      <c r="Q2571" s="4">
        <v>68</v>
      </c>
      <c r="R2571" s="4" t="str">
        <f>IF(VLOOKUP(C2571,rosie!B:J,8,FALSE)=0,"x_x_x_x",VLOOKUP(C2571,rosie!B:J,8,FALSE))</f>
        <v>1_8_2_2023</v>
      </c>
    </row>
    <row r="2572" spans="1:18" x14ac:dyDescent="0.2">
      <c r="A2572" t="s">
        <v>282</v>
      </c>
      <c r="C2572">
        <f t="shared" si="189"/>
        <v>1223</v>
      </c>
      <c r="D2572" t="str">
        <f t="shared" si="186"/>
        <v>1223 (1)</v>
      </c>
      <c r="E2572">
        <v>12.029</v>
      </c>
      <c r="F2572">
        <f t="shared" si="187"/>
        <v>12.03</v>
      </c>
      <c r="G2572">
        <f>IFERROR(VLOOKUP(F2572,'rt.comb'!$A:$B,2,FALSE),F2572)</f>
        <v>12.03</v>
      </c>
      <c r="H2572" t="str">
        <f>IFERROR(VLOOKUP(G2572,compounds!$A:$D,4,FALSE),"")</f>
        <v/>
      </c>
      <c r="I2572">
        <v>5475314</v>
      </c>
      <c r="J2572" s="4">
        <f t="shared" si="185"/>
        <v>28108287</v>
      </c>
      <c r="K2572" s="4">
        <f>VLOOKUP($C2572,rosie!$B$7:$D$380,2,FALSE)</f>
        <v>9.34</v>
      </c>
      <c r="L2572" s="4">
        <f>VLOOKUP(C2572,rosie!$B$7:$F$66,5,FALSE)</f>
        <v>2.42</v>
      </c>
      <c r="M2572" s="4">
        <f>VLOOKUP($C2572,rosie!$B$7:$D$380,3,FALSE)</f>
        <v>1</v>
      </c>
      <c r="N2572" s="4" t="str">
        <f>VLOOKUP($C2572,rosie!$B$7:$E$380,4,FALSE)</f>
        <v>s</v>
      </c>
      <c r="O2572" s="4">
        <f t="shared" si="188"/>
        <v>9.0677583675268045E-3</v>
      </c>
      <c r="P2572" s="4">
        <f>VLOOKUP(A2572,RESULTS!$A:$M,13,FALSE)</f>
        <v>3</v>
      </c>
      <c r="Q2572" s="4">
        <v>69</v>
      </c>
      <c r="R2572" s="4" t="str">
        <f>IF(VLOOKUP(C2572,rosie!B:J,8,FALSE)=0,"x_x_x_x",VLOOKUP(C2572,rosie!B:J,8,FALSE))</f>
        <v>1_8_2_2023</v>
      </c>
    </row>
    <row r="2573" spans="1:18" x14ac:dyDescent="0.2">
      <c r="A2573" t="s">
        <v>282</v>
      </c>
      <c r="C2573">
        <f t="shared" si="189"/>
        <v>1223</v>
      </c>
      <c r="D2573" t="str">
        <f t="shared" si="186"/>
        <v>1223 (1)</v>
      </c>
      <c r="E2573">
        <v>13.204000000000001</v>
      </c>
      <c r="F2573">
        <f t="shared" si="187"/>
        <v>13.2</v>
      </c>
      <c r="G2573">
        <f>IFERROR(VLOOKUP(F2573,'rt.comb'!$A:$B,2,FALSE),F2573)</f>
        <v>13.2</v>
      </c>
      <c r="H2573" t="str">
        <f>IFERROR(VLOOKUP(G2573,compounds!$A:$D,4,FALSE),"")</f>
        <v/>
      </c>
      <c r="I2573">
        <v>8808438</v>
      </c>
      <c r="J2573" s="4">
        <f t="shared" si="185"/>
        <v>28108287</v>
      </c>
      <c r="K2573" s="4">
        <f>VLOOKUP($C2573,rosie!$B$7:$D$380,2,FALSE)</f>
        <v>9.34</v>
      </c>
      <c r="L2573" s="4">
        <f>VLOOKUP(C2573,rosie!$B$7:$F$66,5,FALSE)</f>
        <v>2.42</v>
      </c>
      <c r="M2573" s="4">
        <f>VLOOKUP($C2573,rosie!$B$7:$D$380,3,FALSE)</f>
        <v>1</v>
      </c>
      <c r="N2573" s="4" t="str">
        <f>VLOOKUP($C2573,rosie!$B$7:$E$380,4,FALSE)</f>
        <v>s</v>
      </c>
      <c r="O2573" s="4">
        <f t="shared" si="188"/>
        <v>1.4379403183020407E-2</v>
      </c>
      <c r="P2573" s="4">
        <f>VLOOKUP(A2573,RESULTS!$A:$M,13,FALSE)</f>
        <v>3</v>
      </c>
      <c r="Q2573" s="4">
        <v>70</v>
      </c>
      <c r="R2573" s="4" t="str">
        <f>IF(VLOOKUP(C2573,rosie!B:J,8,FALSE)=0,"x_x_x_x",VLOOKUP(C2573,rosie!B:J,8,FALSE))</f>
        <v>1_8_2_2023</v>
      </c>
    </row>
    <row r="2574" spans="1:18" x14ac:dyDescent="0.2">
      <c r="A2574" t="s">
        <v>282</v>
      </c>
      <c r="C2574">
        <f t="shared" si="189"/>
        <v>1223</v>
      </c>
      <c r="D2574" t="str">
        <f t="shared" si="186"/>
        <v>1223 (1)</v>
      </c>
      <c r="E2574">
        <v>13.254</v>
      </c>
      <c r="F2574">
        <f t="shared" si="187"/>
        <v>13.25</v>
      </c>
      <c r="G2574">
        <f>IFERROR(VLOOKUP(F2574,'rt.comb'!$A:$B,2,FALSE),F2574)</f>
        <v>13.25</v>
      </c>
      <c r="H2574" t="str">
        <f>IFERROR(VLOOKUP(G2574,compounds!$A:$D,4,FALSE),"")</f>
        <v/>
      </c>
      <c r="I2574">
        <v>19187464</v>
      </c>
      <c r="J2574" s="4">
        <f t="shared" si="185"/>
        <v>28108287</v>
      </c>
      <c r="K2574" s="4">
        <f>VLOOKUP($C2574,rosie!$B$7:$D$380,2,FALSE)</f>
        <v>9.34</v>
      </c>
      <c r="L2574" s="4">
        <f>VLOOKUP(C2574,rosie!$B$7:$F$66,5,FALSE)</f>
        <v>2.42</v>
      </c>
      <c r="M2574" s="4">
        <f>VLOOKUP($C2574,rosie!$B$7:$D$380,3,FALSE)</f>
        <v>1</v>
      </c>
      <c r="N2574" s="4" t="str">
        <f>VLOOKUP($C2574,rosie!$B$7:$E$380,4,FALSE)</f>
        <v>s</v>
      </c>
      <c r="O2574" s="4">
        <f t="shared" si="188"/>
        <v>3.088155983253155E-2</v>
      </c>
      <c r="P2574" s="4">
        <f>VLOOKUP(A2574,RESULTS!$A:$M,13,FALSE)</f>
        <v>3</v>
      </c>
      <c r="Q2574" s="4">
        <v>71</v>
      </c>
      <c r="R2574" s="4" t="str">
        <f>IF(VLOOKUP(C2574,rosie!B:J,8,FALSE)=0,"x_x_x_x",VLOOKUP(C2574,rosie!B:J,8,FALSE))</f>
        <v>1_8_2_2023</v>
      </c>
    </row>
    <row r="2575" spans="1:18" x14ac:dyDescent="0.2">
      <c r="A2575" t="s">
        <v>282</v>
      </c>
      <c r="C2575">
        <f t="shared" si="189"/>
        <v>1223</v>
      </c>
      <c r="D2575" t="str">
        <f t="shared" si="186"/>
        <v>1223 (1)</v>
      </c>
      <c r="E2575">
        <v>13.513999999999999</v>
      </c>
      <c r="F2575">
        <f t="shared" si="187"/>
        <v>13.51</v>
      </c>
      <c r="G2575">
        <f>IFERROR(VLOOKUP(F2575,'rt.comb'!$A:$B,2,FALSE),F2575)</f>
        <v>13.51</v>
      </c>
      <c r="H2575" t="str">
        <f>IFERROR(VLOOKUP(G2575,compounds!$A:$D,4,FALSE),"")</f>
        <v>nonanal</v>
      </c>
      <c r="I2575">
        <v>22754274</v>
      </c>
      <c r="J2575" s="4">
        <f t="shared" si="185"/>
        <v>28108287</v>
      </c>
      <c r="K2575" s="4">
        <f>VLOOKUP($C2575,rosie!$B$7:$D$380,2,FALSE)</f>
        <v>9.34</v>
      </c>
      <c r="L2575" s="4">
        <f>VLOOKUP(C2575,rosie!$B$7:$F$66,5,FALSE)</f>
        <v>2.42</v>
      </c>
      <c r="M2575" s="4">
        <f>VLOOKUP($C2575,rosie!$B$7:$D$380,3,FALSE)</f>
        <v>1</v>
      </c>
      <c r="N2575" s="4" t="str">
        <f>VLOOKUP($C2575,rosie!$B$7:$E$380,4,FALSE)</f>
        <v>s</v>
      </c>
      <c r="O2575" s="4">
        <f t="shared" si="188"/>
        <v>3.6113575286819508E-2</v>
      </c>
      <c r="P2575" s="4">
        <f>VLOOKUP(A2575,RESULTS!$A:$M,13,FALSE)</f>
        <v>3</v>
      </c>
      <c r="Q2575" s="4">
        <v>72</v>
      </c>
      <c r="R2575" s="4" t="str">
        <f>IF(VLOOKUP(C2575,rosie!B:J,8,FALSE)=0,"x_x_x_x",VLOOKUP(C2575,rosie!B:J,8,FALSE))</f>
        <v>1_8_2_2023</v>
      </c>
    </row>
    <row r="2576" spans="1:18" x14ac:dyDescent="0.2">
      <c r="A2576" t="s">
        <v>282</v>
      </c>
      <c r="C2576">
        <f t="shared" si="189"/>
        <v>1223</v>
      </c>
      <c r="D2576" t="str">
        <f t="shared" si="186"/>
        <v>1223 (1)</v>
      </c>
      <c r="E2576">
        <v>13.887</v>
      </c>
      <c r="F2576">
        <f t="shared" si="187"/>
        <v>13.89</v>
      </c>
      <c r="G2576">
        <f>IFERROR(VLOOKUP(F2576,'rt.comb'!$A:$B,2,FALSE),F2576)</f>
        <v>13.89</v>
      </c>
      <c r="H2576" t="str">
        <f>IFERROR(VLOOKUP(G2576,compounds!$A:$D,4,FALSE),"")</f>
        <v>edimethylnonatriene</v>
      </c>
      <c r="I2576">
        <v>250551863</v>
      </c>
      <c r="J2576" s="4">
        <f t="shared" si="185"/>
        <v>28108287</v>
      </c>
      <c r="K2576" s="4">
        <f>VLOOKUP($C2576,rosie!$B$7:$D$380,2,FALSE)</f>
        <v>9.34</v>
      </c>
      <c r="L2576" s="4">
        <f>VLOOKUP(C2576,rosie!$B$7:$F$66,5,FALSE)</f>
        <v>2.42</v>
      </c>
      <c r="M2576" s="4">
        <f>VLOOKUP($C2576,rosie!$B$7:$D$380,3,FALSE)</f>
        <v>1</v>
      </c>
      <c r="N2576" s="4" t="str">
        <f>VLOOKUP($C2576,rosie!$B$7:$E$380,4,FALSE)</f>
        <v>s</v>
      </c>
      <c r="O2576" s="4">
        <f t="shared" si="188"/>
        <v>0.3922064896374915</v>
      </c>
      <c r="P2576" s="4">
        <f>VLOOKUP(A2576,RESULTS!$A:$M,13,FALSE)</f>
        <v>3</v>
      </c>
      <c r="Q2576" s="4">
        <v>73</v>
      </c>
      <c r="R2576" s="4" t="str">
        <f>IF(VLOOKUP(C2576,rosie!B:J,8,FALSE)=0,"x_x_x_x",VLOOKUP(C2576,rosie!B:J,8,FALSE))</f>
        <v>1_8_2_2023</v>
      </c>
    </row>
    <row r="2577" spans="1:18" x14ac:dyDescent="0.2">
      <c r="A2577" t="s">
        <v>282</v>
      </c>
      <c r="C2577">
        <f t="shared" si="189"/>
        <v>1223</v>
      </c>
      <c r="D2577" t="str">
        <f t="shared" si="186"/>
        <v>1223 (1)</v>
      </c>
      <c r="E2577">
        <v>14.73</v>
      </c>
      <c r="F2577">
        <f t="shared" si="187"/>
        <v>14.73</v>
      </c>
      <c r="G2577">
        <f>IFERROR(VLOOKUP(F2577,'rt.comb'!$A:$B,2,FALSE),F2577)</f>
        <v>14.73</v>
      </c>
      <c r="H2577" t="str">
        <f>IFERROR(VLOOKUP(G2577,compounds!$A:$D,4,FALSE),"")</f>
        <v/>
      </c>
      <c r="I2577">
        <v>18820781</v>
      </c>
      <c r="J2577" s="4">
        <f t="shared" si="185"/>
        <v>28108287</v>
      </c>
      <c r="K2577" s="4">
        <f>VLOOKUP($C2577,rosie!$B$7:$D$380,2,FALSE)</f>
        <v>9.34</v>
      </c>
      <c r="L2577" s="4">
        <f>VLOOKUP(C2577,rosie!$B$7:$F$66,5,FALSE)</f>
        <v>2.42</v>
      </c>
      <c r="M2577" s="4">
        <f>VLOOKUP($C2577,rosie!$B$7:$D$380,3,FALSE)</f>
        <v>1</v>
      </c>
      <c r="N2577" s="4" t="str">
        <f>VLOOKUP($C2577,rosie!$B$7:$E$380,4,FALSE)</f>
        <v>s</v>
      </c>
      <c r="O2577" s="4">
        <f t="shared" si="188"/>
        <v>2.9063366646788158E-2</v>
      </c>
      <c r="P2577" s="4">
        <f>VLOOKUP(A2577,RESULTS!$A:$M,13,FALSE)</f>
        <v>3</v>
      </c>
      <c r="Q2577" s="4">
        <v>74</v>
      </c>
      <c r="R2577" s="4" t="str">
        <f>IF(VLOOKUP(C2577,rosie!B:J,8,FALSE)=0,"x_x_x_x",VLOOKUP(C2577,rosie!B:J,8,FALSE))</f>
        <v>1_8_2_2023</v>
      </c>
    </row>
    <row r="2578" spans="1:18" x14ac:dyDescent="0.2">
      <c r="A2578" t="s">
        <v>282</v>
      </c>
      <c r="C2578">
        <f t="shared" si="189"/>
        <v>1223</v>
      </c>
      <c r="D2578" t="str">
        <f t="shared" si="186"/>
        <v>1223 (1)</v>
      </c>
      <c r="E2578">
        <v>15.159000000000001</v>
      </c>
      <c r="F2578">
        <f t="shared" si="187"/>
        <v>15.16</v>
      </c>
      <c r="G2578">
        <f>IFERROR(VLOOKUP(F2578,'rt.comb'!$A:$B,2,FALSE),F2578)</f>
        <v>15.16</v>
      </c>
      <c r="H2578" t="str">
        <f>IFERROR(VLOOKUP(G2578,compounds!$A:$D,4,FALSE),"")</f>
        <v/>
      </c>
      <c r="I2578">
        <v>10680491</v>
      </c>
      <c r="J2578" s="4">
        <f t="shared" si="185"/>
        <v>28108287</v>
      </c>
      <c r="K2578" s="4">
        <f>VLOOKUP($C2578,rosie!$B$7:$D$380,2,FALSE)</f>
        <v>9.34</v>
      </c>
      <c r="L2578" s="4">
        <f>VLOOKUP(C2578,rosie!$B$7:$F$66,5,FALSE)</f>
        <v>2.42</v>
      </c>
      <c r="M2578" s="4">
        <f>VLOOKUP($C2578,rosie!$B$7:$D$380,3,FALSE)</f>
        <v>1</v>
      </c>
      <c r="N2578" s="4" t="str">
        <f>VLOOKUP($C2578,rosie!$B$7:$E$380,4,FALSE)</f>
        <v>s</v>
      </c>
      <c r="O2578" s="4">
        <f t="shared" si="188"/>
        <v>1.6273087297601772E-2</v>
      </c>
      <c r="P2578" s="4">
        <f>VLOOKUP(A2578,RESULTS!$A:$M,13,FALSE)</f>
        <v>3</v>
      </c>
      <c r="Q2578" s="4">
        <v>75</v>
      </c>
      <c r="R2578" s="4" t="str">
        <f>IF(VLOOKUP(C2578,rosie!B:J,8,FALSE)=0,"x_x_x_x",VLOOKUP(C2578,rosie!B:J,8,FALSE))</f>
        <v>1_8_2_2023</v>
      </c>
    </row>
    <row r="2579" spans="1:18" x14ac:dyDescent="0.2">
      <c r="A2579" t="s">
        <v>282</v>
      </c>
      <c r="C2579">
        <f t="shared" si="189"/>
        <v>1223</v>
      </c>
      <c r="D2579" t="str">
        <f t="shared" si="186"/>
        <v>1223 (1)</v>
      </c>
      <c r="E2579">
        <v>16</v>
      </c>
      <c r="F2579">
        <f t="shared" si="187"/>
        <v>16</v>
      </c>
      <c r="G2579">
        <f>IFERROR(VLOOKUP(F2579,'rt.comb'!$A:$B,2,FALSE),F2579)</f>
        <v>16</v>
      </c>
      <c r="H2579" t="str">
        <f>IFERROR(VLOOKUP(G2579,compounds!$A:$D,4,FALSE),"")</f>
        <v>Butanoicacidhexenylester</v>
      </c>
      <c r="I2579">
        <v>23426189</v>
      </c>
      <c r="J2579" s="4">
        <f t="shared" si="185"/>
        <v>28108287</v>
      </c>
      <c r="K2579" s="4">
        <f>VLOOKUP($C2579,rosie!$B$7:$D$380,2,FALSE)</f>
        <v>9.34</v>
      </c>
      <c r="L2579" s="4">
        <f>VLOOKUP(C2579,rosie!$B$7:$F$66,5,FALSE)</f>
        <v>2.42</v>
      </c>
      <c r="M2579" s="4">
        <f>VLOOKUP($C2579,rosie!$B$7:$D$380,3,FALSE)</f>
        <v>1</v>
      </c>
      <c r="N2579" s="4" t="str">
        <f>VLOOKUP($C2579,rosie!$B$7:$E$380,4,FALSE)</f>
        <v>s</v>
      </c>
      <c r="O2579" s="4">
        <f t="shared" si="188"/>
        <v>3.5223138443598111E-2</v>
      </c>
      <c r="P2579" s="4">
        <f>VLOOKUP(A2579,RESULTS!$A:$M,13,FALSE)</f>
        <v>3</v>
      </c>
      <c r="Q2579" s="4">
        <v>76</v>
      </c>
      <c r="R2579" s="4" t="str">
        <f>IF(VLOOKUP(C2579,rosie!B:J,8,FALSE)=0,"x_x_x_x",VLOOKUP(C2579,rosie!B:J,8,FALSE))</f>
        <v>1_8_2_2023</v>
      </c>
    </row>
    <row r="2580" spans="1:18" x14ac:dyDescent="0.2">
      <c r="A2580" t="s">
        <v>282</v>
      </c>
      <c r="C2580">
        <f t="shared" si="189"/>
        <v>1223</v>
      </c>
      <c r="D2580" t="str">
        <f t="shared" si="186"/>
        <v>1223 (1)</v>
      </c>
      <c r="E2580">
        <v>16.11</v>
      </c>
      <c r="F2580">
        <f t="shared" si="187"/>
        <v>16.11</v>
      </c>
      <c r="G2580">
        <f>IFERROR(VLOOKUP(F2580,'rt.comb'!$A:$B,2,FALSE),F2580)</f>
        <v>16.11</v>
      </c>
      <c r="H2580" t="str">
        <f>IFERROR(VLOOKUP(G2580,compounds!$A:$D,4,FALSE),"")</f>
        <v/>
      </c>
      <c r="I2580">
        <v>7273349</v>
      </c>
      <c r="J2580" s="4">
        <f t="shared" si="185"/>
        <v>28108287</v>
      </c>
      <c r="K2580" s="4">
        <f>VLOOKUP($C2580,rosie!$B$7:$D$380,2,FALSE)</f>
        <v>9.34</v>
      </c>
      <c r="L2580" s="4">
        <f>VLOOKUP(C2580,rosie!$B$7:$F$66,5,FALSE)</f>
        <v>2.42</v>
      </c>
      <c r="M2580" s="4">
        <f>VLOOKUP($C2580,rosie!$B$7:$D$380,3,FALSE)</f>
        <v>1</v>
      </c>
      <c r="N2580" s="4" t="str">
        <f>VLOOKUP($C2580,rosie!$B$7:$E$380,4,FALSE)</f>
        <v>s</v>
      </c>
      <c r="O2580" s="4">
        <f t="shared" si="188"/>
        <v>1.079403199541769E-2</v>
      </c>
      <c r="P2580" s="4">
        <f>VLOOKUP(A2580,RESULTS!$A:$M,13,FALSE)</f>
        <v>3</v>
      </c>
      <c r="Q2580" s="4">
        <v>77</v>
      </c>
      <c r="R2580" s="4" t="str">
        <f>IF(VLOOKUP(C2580,rosie!B:J,8,FALSE)=0,"x_x_x_x",VLOOKUP(C2580,rosie!B:J,8,FALSE))</f>
        <v>1_8_2_2023</v>
      </c>
    </row>
    <row r="2581" spans="1:18" x14ac:dyDescent="0.2">
      <c r="A2581" t="s">
        <v>282</v>
      </c>
      <c r="C2581">
        <f t="shared" si="189"/>
        <v>1223</v>
      </c>
      <c r="D2581" t="str">
        <f t="shared" si="186"/>
        <v>1223 (1)</v>
      </c>
      <c r="E2581">
        <v>16.210999999999999</v>
      </c>
      <c r="F2581">
        <f t="shared" si="187"/>
        <v>16.21</v>
      </c>
      <c r="G2581">
        <f>IFERROR(VLOOKUP(F2581,'rt.comb'!$A:$B,2,FALSE),F2581)</f>
        <v>16.21</v>
      </c>
      <c r="H2581" t="str">
        <f>IFERROR(VLOOKUP(G2581,compounds!$A:$D,4,FALSE),"")</f>
        <v>methylsalicylate</v>
      </c>
      <c r="I2581">
        <v>27996503</v>
      </c>
      <c r="J2581" s="4">
        <f t="shared" si="185"/>
        <v>28108287</v>
      </c>
      <c r="K2581" s="4">
        <f>VLOOKUP($C2581,rosie!$B$7:$D$380,2,FALSE)</f>
        <v>9.34</v>
      </c>
      <c r="L2581" s="4">
        <f>VLOOKUP(C2581,rosie!$B$7:$F$66,5,FALSE)</f>
        <v>2.42</v>
      </c>
      <c r="M2581" s="4">
        <f>VLOOKUP($C2581,rosie!$B$7:$D$380,3,FALSE)</f>
        <v>1</v>
      </c>
      <c r="N2581" s="4" t="str">
        <f>VLOOKUP($C2581,rosie!$B$7:$E$380,4,FALSE)</f>
        <v>s</v>
      </c>
      <c r="O2581" s="4">
        <f t="shared" si="188"/>
        <v>4.1015610877181606E-2</v>
      </c>
      <c r="P2581" s="4">
        <f>VLOOKUP(A2581,RESULTS!$A:$M,13,FALSE)</f>
        <v>3</v>
      </c>
      <c r="Q2581" s="4">
        <v>78</v>
      </c>
      <c r="R2581" s="4" t="str">
        <f>IF(VLOOKUP(C2581,rosie!B:J,8,FALSE)=0,"x_x_x_x",VLOOKUP(C2581,rosie!B:J,8,FALSE))</f>
        <v>1_8_2_2023</v>
      </c>
    </row>
    <row r="2582" spans="1:18" x14ac:dyDescent="0.2">
      <c r="A2582" t="s">
        <v>282</v>
      </c>
      <c r="C2582">
        <f t="shared" si="189"/>
        <v>1223</v>
      </c>
      <c r="D2582" t="str">
        <f t="shared" si="186"/>
        <v>1223 (1)</v>
      </c>
      <c r="E2582">
        <v>16.366</v>
      </c>
      <c r="F2582">
        <f t="shared" si="187"/>
        <v>16.37</v>
      </c>
      <c r="G2582">
        <f>IFERROR(VLOOKUP(F2582,'rt.comb'!$A:$B,2,FALSE),F2582)</f>
        <v>16.36</v>
      </c>
      <c r="H2582" t="str">
        <f>IFERROR(VLOOKUP(G2582,compounds!$A:$D,4,FALSE),"")</f>
        <v>dodecane</v>
      </c>
      <c r="I2582">
        <v>33128436</v>
      </c>
      <c r="J2582" s="4">
        <f t="shared" si="185"/>
        <v>28108287</v>
      </c>
      <c r="K2582" s="4">
        <f>VLOOKUP($C2582,rosie!$B$7:$D$380,2,FALSE)</f>
        <v>9.34</v>
      </c>
      <c r="L2582" s="4">
        <f>VLOOKUP(C2582,rosie!$B$7:$F$66,5,FALSE)</f>
        <v>2.42</v>
      </c>
      <c r="M2582" s="4">
        <f>VLOOKUP($C2582,rosie!$B$7:$D$380,3,FALSE)</f>
        <v>1</v>
      </c>
      <c r="N2582" s="4" t="str">
        <f>VLOOKUP($C2582,rosie!$B$7:$E$380,4,FALSE)</f>
        <v>s</v>
      </c>
      <c r="O2582" s="4">
        <f t="shared" si="188"/>
        <v>4.7919672490162345E-2</v>
      </c>
      <c r="P2582" s="4">
        <f>VLOOKUP(A2582,RESULTS!$A:$M,13,FALSE)</f>
        <v>3</v>
      </c>
      <c r="Q2582" s="4">
        <v>79</v>
      </c>
      <c r="R2582" s="4" t="str">
        <f>IF(VLOOKUP(C2582,rosie!B:J,8,FALSE)=0,"x_x_x_x",VLOOKUP(C2582,rosie!B:J,8,FALSE))</f>
        <v>1_8_2_2023</v>
      </c>
    </row>
    <row r="2583" spans="1:18" x14ac:dyDescent="0.2">
      <c r="A2583" t="s">
        <v>282</v>
      </c>
      <c r="C2583">
        <f t="shared" si="189"/>
        <v>1223</v>
      </c>
      <c r="D2583" t="str">
        <f t="shared" si="186"/>
        <v>1223 (1)</v>
      </c>
      <c r="E2583">
        <v>16.547000000000001</v>
      </c>
      <c r="F2583">
        <f t="shared" si="187"/>
        <v>16.55</v>
      </c>
      <c r="G2583">
        <f>IFERROR(VLOOKUP(F2583,'rt.comb'!$A:$B,2,FALSE),F2583)</f>
        <v>16.55</v>
      </c>
      <c r="H2583" t="str">
        <f>IFERROR(VLOOKUP(G2583,compounds!$A:$D,4,FALSE),"")</f>
        <v>decanal</v>
      </c>
      <c r="I2583">
        <v>21408844</v>
      </c>
      <c r="J2583" s="4">
        <f t="shared" si="185"/>
        <v>28108287</v>
      </c>
      <c r="K2583" s="4">
        <f>VLOOKUP($C2583,rosie!$B$7:$D$380,2,FALSE)</f>
        <v>9.34</v>
      </c>
      <c r="L2583" s="4">
        <f>VLOOKUP(C2583,rosie!$B$7:$F$66,5,FALSE)</f>
        <v>2.42</v>
      </c>
      <c r="M2583" s="4">
        <f>VLOOKUP($C2583,rosie!$B$7:$D$380,3,FALSE)</f>
        <v>1</v>
      </c>
      <c r="N2583" s="4" t="str">
        <f>VLOOKUP($C2583,rosie!$B$7:$E$380,4,FALSE)</f>
        <v>s</v>
      </c>
      <c r="O2583" s="4">
        <f t="shared" si="188"/>
        <v>3.0580404790677862E-2</v>
      </c>
      <c r="P2583" s="4">
        <f>VLOOKUP(A2583,RESULTS!$A:$M,13,FALSE)</f>
        <v>3</v>
      </c>
      <c r="Q2583" s="4">
        <v>80</v>
      </c>
      <c r="R2583" s="4" t="str">
        <f>IF(VLOOKUP(C2583,rosie!B:J,8,FALSE)=0,"x_x_x_x",VLOOKUP(C2583,rosie!B:J,8,FALSE))</f>
        <v>1_8_2_2023</v>
      </c>
    </row>
    <row r="2584" spans="1:18" x14ac:dyDescent="0.2">
      <c r="A2584" t="s">
        <v>282</v>
      </c>
      <c r="C2584">
        <f t="shared" si="189"/>
        <v>1223</v>
      </c>
      <c r="D2584" t="str">
        <f t="shared" si="186"/>
        <v>1223 (1)</v>
      </c>
      <c r="E2584">
        <v>17.324999999999999</v>
      </c>
      <c r="F2584">
        <f t="shared" si="187"/>
        <v>17.329999999999998</v>
      </c>
      <c r="G2584">
        <f>IFERROR(VLOOKUP(F2584,'rt.comb'!$A:$B,2,FALSE),F2584)</f>
        <v>17.329999999999998</v>
      </c>
      <c r="H2584" t="str">
        <f>IFERROR(VLOOKUP(G2584,compounds!$A:$D,4,FALSE),"")</f>
        <v/>
      </c>
      <c r="I2584">
        <v>95311371</v>
      </c>
      <c r="J2584" s="4">
        <f t="shared" si="185"/>
        <v>28108287</v>
      </c>
      <c r="K2584" s="4">
        <f>VLOOKUP($C2584,rosie!$B$7:$D$380,2,FALSE)</f>
        <v>9.34</v>
      </c>
      <c r="L2584" s="4">
        <f>VLOOKUP(C2584,rosie!$B$7:$F$66,5,FALSE)</f>
        <v>2.42</v>
      </c>
      <c r="M2584" s="4">
        <f>VLOOKUP($C2584,rosie!$B$7:$D$380,3,FALSE)</f>
        <v>1</v>
      </c>
      <c r="N2584" s="4" t="str">
        <f>VLOOKUP($C2584,rosie!$B$7:$E$380,4,FALSE)</f>
        <v>s</v>
      </c>
      <c r="O2584" s="4">
        <f t="shared" si="188"/>
        <v>0.1344620403494203</v>
      </c>
      <c r="P2584" s="4">
        <f>VLOOKUP(A2584,RESULTS!$A:$M,13,FALSE)</f>
        <v>3</v>
      </c>
      <c r="Q2584" s="4">
        <v>81</v>
      </c>
      <c r="R2584" s="4" t="str">
        <f>IF(VLOOKUP(C2584,rosie!B:J,8,FALSE)=0,"x_x_x_x",VLOOKUP(C2584,rosie!B:J,8,FALSE))</f>
        <v>1_8_2_2023</v>
      </c>
    </row>
    <row r="2585" spans="1:18" x14ac:dyDescent="0.2">
      <c r="A2585" t="s">
        <v>282</v>
      </c>
      <c r="C2585">
        <f t="shared" si="189"/>
        <v>1223</v>
      </c>
      <c r="D2585" t="str">
        <f t="shared" si="186"/>
        <v>1223 (1)</v>
      </c>
      <c r="E2585">
        <v>17.431000000000001</v>
      </c>
      <c r="F2585">
        <f t="shared" si="187"/>
        <v>17.43</v>
      </c>
      <c r="G2585">
        <f>IFERROR(VLOOKUP(F2585,'rt.comb'!$A:$B,2,FALSE),F2585)</f>
        <v>17.43</v>
      </c>
      <c r="H2585" t="str">
        <f>IFERROR(VLOOKUP(G2585,compounds!$A:$D,4,FALSE),"")</f>
        <v>cisthreehexiso</v>
      </c>
      <c r="I2585">
        <v>34790087</v>
      </c>
      <c r="J2585" s="4">
        <f t="shared" si="185"/>
        <v>28108287</v>
      </c>
      <c r="K2585" s="4">
        <f>VLOOKUP($C2585,rosie!$B$7:$D$380,2,FALSE)</f>
        <v>9.34</v>
      </c>
      <c r="L2585" s="4">
        <f>VLOOKUP(C2585,rosie!$B$7:$F$66,5,FALSE)</f>
        <v>2.42</v>
      </c>
      <c r="M2585" s="4">
        <f>VLOOKUP($C2585,rosie!$B$7:$D$380,3,FALSE)</f>
        <v>1</v>
      </c>
      <c r="N2585" s="4" t="str">
        <f>VLOOKUP($C2585,rosie!$B$7:$E$380,4,FALSE)</f>
        <v>s</v>
      </c>
      <c r="O2585" s="4">
        <f t="shared" si="188"/>
        <v>4.8482126639466612E-2</v>
      </c>
      <c r="P2585" s="4">
        <f>VLOOKUP(A2585,RESULTS!$A:$M,13,FALSE)</f>
        <v>3</v>
      </c>
      <c r="Q2585" s="4">
        <v>82</v>
      </c>
      <c r="R2585" s="4" t="str">
        <f>IF(VLOOKUP(C2585,rosie!B:J,8,FALSE)=0,"x_x_x_x",VLOOKUP(C2585,rosie!B:J,8,FALSE))</f>
        <v>1_8_2_2023</v>
      </c>
    </row>
    <row r="2586" spans="1:18" x14ac:dyDescent="0.2">
      <c r="A2586" t="s">
        <v>282</v>
      </c>
      <c r="C2586">
        <f t="shared" si="189"/>
        <v>1223</v>
      </c>
      <c r="D2586" t="str">
        <f t="shared" si="186"/>
        <v>1223 (1)</v>
      </c>
      <c r="E2586">
        <v>18.178000000000001</v>
      </c>
      <c r="F2586">
        <f t="shared" si="187"/>
        <v>18.18</v>
      </c>
      <c r="G2586">
        <f>IFERROR(VLOOKUP(F2586,'rt.comb'!$A:$B,2,FALSE),F2586)</f>
        <v>18.18</v>
      </c>
      <c r="H2586" t="str">
        <f>IFERROR(VLOOKUP(G2586,compounds!$A:$D,4,FALSE),"")</f>
        <v>methylacetophenone</v>
      </c>
      <c r="I2586">
        <v>11376030</v>
      </c>
      <c r="J2586" s="4">
        <f t="shared" si="185"/>
        <v>28108287</v>
      </c>
      <c r="K2586" s="4">
        <f>VLOOKUP($C2586,rosie!$B$7:$D$380,2,FALSE)</f>
        <v>9.34</v>
      </c>
      <c r="L2586" s="4">
        <f>VLOOKUP(C2586,rosie!$B$7:$F$66,5,FALSE)</f>
        <v>2.42</v>
      </c>
      <c r="M2586" s="4">
        <f>VLOOKUP($C2586,rosie!$B$7:$D$380,3,FALSE)</f>
        <v>1</v>
      </c>
      <c r="N2586" s="4" t="str">
        <f>VLOOKUP($C2586,rosie!$B$7:$E$380,4,FALSE)</f>
        <v>s</v>
      </c>
      <c r="O2586" s="4">
        <f t="shared" si="188"/>
        <v>1.5662195315322598E-2</v>
      </c>
      <c r="P2586" s="4">
        <f>VLOOKUP(A2586,RESULTS!$A:$M,13,FALSE)</f>
        <v>3</v>
      </c>
      <c r="Q2586" s="4">
        <v>83</v>
      </c>
      <c r="R2586" s="4" t="str">
        <f>IF(VLOOKUP(C2586,rosie!B:J,8,FALSE)=0,"x_x_x_x",VLOOKUP(C2586,rosie!B:J,8,FALSE))</f>
        <v>1_8_2_2023</v>
      </c>
    </row>
    <row r="2587" spans="1:18" x14ac:dyDescent="0.2">
      <c r="A2587" t="s">
        <v>282</v>
      </c>
      <c r="C2587">
        <f t="shared" si="189"/>
        <v>1223</v>
      </c>
      <c r="D2587" t="str">
        <f t="shared" si="186"/>
        <v>1223 (1)</v>
      </c>
      <c r="E2587">
        <v>18.652999999999999</v>
      </c>
      <c r="F2587">
        <f t="shared" si="187"/>
        <v>18.649999999999999</v>
      </c>
      <c r="G2587">
        <f>IFERROR(VLOOKUP(F2587,'rt.comb'!$A:$B,2,FALSE),F2587)</f>
        <v>18.649999999999999</v>
      </c>
      <c r="H2587" t="str">
        <f>IFERROR(VLOOKUP(G2587,compounds!$A:$D,4,FALSE),"")</f>
        <v/>
      </c>
      <c r="I2587">
        <v>-1978943</v>
      </c>
      <c r="J2587" s="4">
        <f t="shared" si="185"/>
        <v>28108287</v>
      </c>
      <c r="K2587" s="4">
        <f>VLOOKUP($C2587,rosie!$B$7:$D$380,2,FALSE)</f>
        <v>9.34</v>
      </c>
      <c r="L2587" s="4">
        <f>VLOOKUP(C2587,rosie!$B$7:$F$66,5,FALSE)</f>
        <v>2.42</v>
      </c>
      <c r="M2587" s="4">
        <f>VLOOKUP($C2587,rosie!$B$7:$D$380,3,FALSE)</f>
        <v>1</v>
      </c>
      <c r="N2587" s="4" t="str">
        <f>VLOOKUP($C2587,rosie!$B$7:$E$380,4,FALSE)</f>
        <v>s</v>
      </c>
      <c r="O2587" s="4">
        <f t="shared" si="188"/>
        <v>-2.6921174213119991E-3</v>
      </c>
      <c r="P2587" s="4">
        <f>VLOOKUP(A2587,RESULTS!$A:$M,13,FALSE)</f>
        <v>3</v>
      </c>
      <c r="Q2587" s="4">
        <v>84</v>
      </c>
      <c r="R2587" s="4" t="str">
        <f>IF(VLOOKUP(C2587,rosie!B:J,8,FALSE)=0,"x_x_x_x",VLOOKUP(C2587,rosie!B:J,8,FALSE))</f>
        <v>1_8_2_2023</v>
      </c>
    </row>
    <row r="2588" spans="1:18" x14ac:dyDescent="0.2">
      <c r="A2588" t="s">
        <v>282</v>
      </c>
      <c r="C2588">
        <f t="shared" si="189"/>
        <v>1223</v>
      </c>
      <c r="D2588" t="str">
        <f t="shared" si="186"/>
        <v>1223 (1)</v>
      </c>
      <c r="E2588">
        <v>18.969000000000001</v>
      </c>
      <c r="F2588">
        <f t="shared" si="187"/>
        <v>18.97</v>
      </c>
      <c r="G2588">
        <f>IFERROR(VLOOKUP(F2588,'rt.comb'!$A:$B,2,FALSE),F2588)</f>
        <v>18.97</v>
      </c>
      <c r="H2588" t="str">
        <f>IFERROR(VLOOKUP(G2588,compounds!$A:$D,4,FALSE),"")</f>
        <v/>
      </c>
      <c r="I2588">
        <v>8868908</v>
      </c>
      <c r="J2588" s="4">
        <f t="shared" si="185"/>
        <v>28108287</v>
      </c>
      <c r="K2588" s="4">
        <f>VLOOKUP($C2588,rosie!$B$7:$D$380,2,FALSE)</f>
        <v>9.34</v>
      </c>
      <c r="L2588" s="4">
        <f>VLOOKUP(C2588,rosie!$B$7:$F$66,5,FALSE)</f>
        <v>2.42</v>
      </c>
      <c r="M2588" s="4">
        <f>VLOOKUP($C2588,rosie!$B$7:$D$380,3,FALSE)</f>
        <v>1</v>
      </c>
      <c r="N2588" s="4" t="str">
        <f>VLOOKUP($C2588,rosie!$B$7:$E$380,4,FALSE)</f>
        <v>s</v>
      </c>
      <c r="O2588" s="4">
        <f t="shared" si="188"/>
        <v>1.1923155921973455E-2</v>
      </c>
      <c r="P2588" s="4">
        <f>VLOOKUP(A2588,RESULTS!$A:$M,13,FALSE)</f>
        <v>3</v>
      </c>
      <c r="Q2588" s="4">
        <v>85</v>
      </c>
      <c r="R2588" s="4" t="str">
        <f>IF(VLOOKUP(C2588,rosie!B:J,8,FALSE)=0,"x_x_x_x",VLOOKUP(C2588,rosie!B:J,8,FALSE))</f>
        <v>1_8_2_2023</v>
      </c>
    </row>
    <row r="2589" spans="1:18" x14ac:dyDescent="0.2">
      <c r="A2589" t="s">
        <v>282</v>
      </c>
      <c r="C2589">
        <f t="shared" si="189"/>
        <v>1223</v>
      </c>
      <c r="D2589" t="str">
        <f t="shared" si="186"/>
        <v>1223 (1)</v>
      </c>
      <c r="E2589">
        <v>19.501999999999999</v>
      </c>
      <c r="F2589">
        <f t="shared" si="187"/>
        <v>19.5</v>
      </c>
      <c r="G2589">
        <f>IFERROR(VLOOKUP(F2589,'rt.comb'!$A:$B,2,FALSE),F2589)</f>
        <v>19.5</v>
      </c>
      <c r="H2589" t="str">
        <f>IFERROR(VLOOKUP(G2589,compounds!$A:$D,4,FALSE),"")</f>
        <v>standard</v>
      </c>
      <c r="I2589">
        <v>28108287</v>
      </c>
      <c r="J2589" s="4">
        <f t="shared" si="185"/>
        <v>28108287</v>
      </c>
      <c r="K2589" s="4">
        <f>VLOOKUP($C2589,rosie!$B$7:$D$380,2,FALSE)</f>
        <v>9.34</v>
      </c>
      <c r="L2589" s="4">
        <f>VLOOKUP(C2589,rosie!$B$7:$F$66,5,FALSE)</f>
        <v>2.42</v>
      </c>
      <c r="M2589" s="4">
        <f>VLOOKUP($C2589,rosie!$B$7:$D$380,3,FALSE)</f>
        <v>1</v>
      </c>
      <c r="N2589" s="4" t="str">
        <f>VLOOKUP($C2589,rosie!$B$7:$E$380,4,FALSE)</f>
        <v>s</v>
      </c>
      <c r="O2589" s="4">
        <f t="shared" si="188"/>
        <v>3.7348737612668693E-2</v>
      </c>
      <c r="P2589" s="4">
        <f>VLOOKUP(A2589,RESULTS!$A:$M,13,FALSE)</f>
        <v>3</v>
      </c>
      <c r="Q2589" s="4">
        <v>86</v>
      </c>
      <c r="R2589" s="4" t="str">
        <f>IF(VLOOKUP(C2589,rosie!B:J,8,FALSE)=0,"x_x_x_x",VLOOKUP(C2589,rosie!B:J,8,FALSE))</f>
        <v>1_8_2_2023</v>
      </c>
    </row>
    <row r="2590" spans="1:18" x14ac:dyDescent="0.2">
      <c r="A2590" t="s">
        <v>282</v>
      </c>
      <c r="C2590">
        <f t="shared" si="189"/>
        <v>1223</v>
      </c>
      <c r="D2590" t="str">
        <f t="shared" si="186"/>
        <v>1223 (1)</v>
      </c>
      <c r="E2590">
        <v>19.876999999999999</v>
      </c>
      <c r="F2590">
        <f t="shared" si="187"/>
        <v>19.88</v>
      </c>
      <c r="G2590">
        <f>IFERROR(VLOOKUP(F2590,'rt.comb'!$A:$B,2,FALSE),F2590)</f>
        <v>19.88</v>
      </c>
      <c r="H2590" t="str">
        <f>IFERROR(VLOOKUP(G2590,compounds!$A:$D,4,FALSE),"")</f>
        <v/>
      </c>
      <c r="I2590">
        <v>10646541</v>
      </c>
      <c r="J2590" s="4">
        <f t="shared" si="185"/>
        <v>28108287</v>
      </c>
      <c r="K2590" s="4">
        <f>VLOOKUP($C2590,rosie!$B$7:$D$380,2,FALSE)</f>
        <v>9.34</v>
      </c>
      <c r="L2590" s="4">
        <f>VLOOKUP(C2590,rosie!$B$7:$F$66,5,FALSE)</f>
        <v>2.42</v>
      </c>
      <c r="M2590" s="4">
        <f>VLOOKUP($C2590,rosie!$B$7:$D$380,3,FALSE)</f>
        <v>1</v>
      </c>
      <c r="N2590" s="4" t="str">
        <f>VLOOKUP($C2590,rosie!$B$7:$E$380,4,FALSE)</f>
        <v>s</v>
      </c>
      <c r="O2590" s="4">
        <f t="shared" si="188"/>
        <v>1.3983931165460888E-2</v>
      </c>
      <c r="P2590" s="4">
        <f>VLOOKUP(A2590,RESULTS!$A:$M,13,FALSE)</f>
        <v>3</v>
      </c>
      <c r="Q2590" s="4">
        <v>87</v>
      </c>
      <c r="R2590" s="4" t="str">
        <f>IF(VLOOKUP(C2590,rosie!B:J,8,FALSE)=0,"x_x_x_x",VLOOKUP(C2590,rosie!B:J,8,FALSE))</f>
        <v>1_8_2_2023</v>
      </c>
    </row>
    <row r="2591" spans="1:18" x14ac:dyDescent="0.2">
      <c r="A2591" t="s">
        <v>282</v>
      </c>
      <c r="C2591">
        <f t="shared" si="189"/>
        <v>1223</v>
      </c>
      <c r="D2591" t="str">
        <f t="shared" si="186"/>
        <v>1223 (1)</v>
      </c>
      <c r="E2591">
        <v>20.600999999999999</v>
      </c>
      <c r="F2591">
        <f t="shared" si="187"/>
        <v>20.6</v>
      </c>
      <c r="G2591">
        <f>IFERROR(VLOOKUP(F2591,'rt.comb'!$A:$B,2,FALSE),F2591)</f>
        <v>20.6</v>
      </c>
      <c r="H2591" t="str">
        <f>IFERROR(VLOOKUP(G2591,compounds!$A:$D,4,FALSE),"")</f>
        <v/>
      </c>
      <c r="I2591">
        <v>5135394</v>
      </c>
      <c r="J2591" s="4">
        <f t="shared" si="185"/>
        <v>28108287</v>
      </c>
      <c r="K2591" s="4">
        <f>VLOOKUP($C2591,rosie!$B$7:$D$380,2,FALSE)</f>
        <v>9.34</v>
      </c>
      <c r="L2591" s="4">
        <f>VLOOKUP(C2591,rosie!$B$7:$F$66,5,FALSE)</f>
        <v>2.42</v>
      </c>
      <c r="M2591" s="4">
        <f>VLOOKUP($C2591,rosie!$B$7:$D$380,3,FALSE)</f>
        <v>1</v>
      </c>
      <c r="N2591" s="4" t="str">
        <f>VLOOKUP($C2591,rosie!$B$7:$E$380,4,FALSE)</f>
        <v>s</v>
      </c>
      <c r="O2591" s="4">
        <f t="shared" si="188"/>
        <v>6.6685451573878169E-3</v>
      </c>
      <c r="P2591" s="4">
        <f>VLOOKUP(A2591,RESULTS!$A:$M,13,FALSE)</f>
        <v>3</v>
      </c>
      <c r="Q2591" s="4">
        <v>88</v>
      </c>
      <c r="R2591" s="4" t="str">
        <f>IF(VLOOKUP(C2591,rosie!B:J,8,FALSE)=0,"x_x_x_x",VLOOKUP(C2591,rosie!B:J,8,FALSE))</f>
        <v>1_8_2_2023</v>
      </c>
    </row>
    <row r="2592" spans="1:18" x14ac:dyDescent="0.2">
      <c r="A2592" t="s">
        <v>282</v>
      </c>
      <c r="C2592">
        <f t="shared" si="189"/>
        <v>1223</v>
      </c>
      <c r="D2592" t="str">
        <f t="shared" si="186"/>
        <v>1223 (1)</v>
      </c>
      <c r="E2592">
        <v>21.835000000000001</v>
      </c>
      <c r="F2592">
        <f t="shared" si="187"/>
        <v>21.84</v>
      </c>
      <c r="G2592">
        <f>IFERROR(VLOOKUP(F2592,'rt.comb'!$A:$B,2,FALSE),F2592)</f>
        <v>21.84</v>
      </c>
      <c r="H2592" t="str">
        <f>IFERROR(VLOOKUP(G2592,compounds!$A:$D,4,FALSE),"")</f>
        <v>tetradecane</v>
      </c>
      <c r="I2592">
        <v>19300005</v>
      </c>
      <c r="J2592" s="4">
        <f t="shared" si="185"/>
        <v>28108287</v>
      </c>
      <c r="K2592" s="4">
        <f>VLOOKUP($C2592,rosie!$B$7:$D$380,2,FALSE)</f>
        <v>9.34</v>
      </c>
      <c r="L2592" s="4">
        <f>VLOOKUP(C2592,rosie!$B$7:$F$66,5,FALSE)</f>
        <v>2.42</v>
      </c>
      <c r="M2592" s="4">
        <f>VLOOKUP($C2592,rosie!$B$7:$D$380,3,FALSE)</f>
        <v>1</v>
      </c>
      <c r="N2592" s="4" t="str">
        <f>VLOOKUP($C2592,rosie!$B$7:$E$380,4,FALSE)</f>
        <v>s</v>
      </c>
      <c r="O2592" s="4">
        <f t="shared" si="188"/>
        <v>2.4780348745135808E-2</v>
      </c>
      <c r="P2592" s="4">
        <f>VLOOKUP(A2592,RESULTS!$A:$M,13,FALSE)</f>
        <v>3</v>
      </c>
      <c r="Q2592" s="4">
        <v>89</v>
      </c>
      <c r="R2592" s="4" t="str">
        <f>IF(VLOOKUP(C2592,rosie!B:J,8,FALSE)=0,"x_x_x_x",VLOOKUP(C2592,rosie!B:J,8,FALSE))</f>
        <v>1_8_2_2023</v>
      </c>
    </row>
    <row r="2593" spans="1:18" x14ac:dyDescent="0.2">
      <c r="A2593" t="s">
        <v>282</v>
      </c>
      <c r="C2593">
        <f t="shared" si="189"/>
        <v>1223</v>
      </c>
      <c r="D2593" t="str">
        <f t="shared" si="186"/>
        <v>1223 (1)</v>
      </c>
      <c r="E2593">
        <v>22.084</v>
      </c>
      <c r="F2593">
        <f t="shared" si="187"/>
        <v>22.08</v>
      </c>
      <c r="G2593">
        <f>IFERROR(VLOOKUP(F2593,'rt.comb'!$A:$B,2,FALSE),F2593)</f>
        <v>22.07</v>
      </c>
      <c r="H2593" t="str">
        <f>IFERROR(VLOOKUP(G2593,compounds!$A:$D,4,FALSE),"")</f>
        <v>dodecanal</v>
      </c>
      <c r="I2593">
        <v>5893217</v>
      </c>
      <c r="J2593" s="4">
        <f t="shared" si="185"/>
        <v>28108287</v>
      </c>
      <c r="K2593" s="4">
        <f>VLOOKUP($C2593,rosie!$B$7:$D$380,2,FALSE)</f>
        <v>9.34</v>
      </c>
      <c r="L2593" s="4">
        <f>VLOOKUP(C2593,rosie!$B$7:$F$66,5,FALSE)</f>
        <v>2.42</v>
      </c>
      <c r="M2593" s="4">
        <f>VLOOKUP($C2593,rosie!$B$7:$D$380,3,FALSE)</f>
        <v>1</v>
      </c>
      <c r="N2593" s="4" t="str">
        <f>VLOOKUP($C2593,rosie!$B$7:$E$380,4,FALSE)</f>
        <v>s</v>
      </c>
      <c r="O2593" s="4">
        <f t="shared" si="188"/>
        <v>7.4825550860841208E-3</v>
      </c>
      <c r="P2593" s="4">
        <f>VLOOKUP(A2593,RESULTS!$A:$M,13,FALSE)</f>
        <v>3</v>
      </c>
      <c r="Q2593" s="4">
        <v>90</v>
      </c>
      <c r="R2593" s="4" t="str">
        <f>IF(VLOOKUP(C2593,rosie!B:J,8,FALSE)=0,"x_x_x_x",VLOOKUP(C2593,rosie!B:J,8,FALSE))</f>
        <v>1_8_2_2023</v>
      </c>
    </row>
    <row r="2594" spans="1:18" x14ac:dyDescent="0.2">
      <c r="A2594" t="s">
        <v>282</v>
      </c>
      <c r="C2594">
        <f t="shared" si="189"/>
        <v>1223</v>
      </c>
      <c r="D2594" t="str">
        <f t="shared" si="186"/>
        <v>1223 (1)</v>
      </c>
      <c r="E2594">
        <v>22.166</v>
      </c>
      <c r="F2594">
        <f t="shared" si="187"/>
        <v>22.17</v>
      </c>
      <c r="G2594">
        <f>IFERROR(VLOOKUP(F2594,'rt.comb'!$A:$B,2,FALSE),F2594)</f>
        <v>22.17</v>
      </c>
      <c r="H2594" t="str">
        <f>IFERROR(VLOOKUP(G2594,compounds!$A:$D,4,FALSE),"")</f>
        <v/>
      </c>
      <c r="I2594">
        <v>5888418</v>
      </c>
      <c r="J2594" s="4">
        <f t="shared" si="185"/>
        <v>28108287</v>
      </c>
      <c r="K2594" s="4">
        <f>VLOOKUP($C2594,rosie!$B$7:$D$380,2,FALSE)</f>
        <v>9.34</v>
      </c>
      <c r="L2594" s="4">
        <f>VLOOKUP(C2594,rosie!$B$7:$F$66,5,FALSE)</f>
        <v>2.42</v>
      </c>
      <c r="M2594" s="4">
        <f>VLOOKUP($C2594,rosie!$B$7:$D$380,3,FALSE)</f>
        <v>1</v>
      </c>
      <c r="N2594" s="4" t="str">
        <f>VLOOKUP($C2594,rosie!$B$7:$E$380,4,FALSE)</f>
        <v>s</v>
      </c>
      <c r="O2594" s="4">
        <f t="shared" si="188"/>
        <v>7.3943029253186777E-3</v>
      </c>
      <c r="P2594" s="4">
        <f>VLOOKUP(A2594,RESULTS!$A:$M,13,FALSE)</f>
        <v>3</v>
      </c>
      <c r="Q2594" s="4">
        <v>91</v>
      </c>
      <c r="R2594" s="4" t="str">
        <f>IF(VLOOKUP(C2594,rosie!B:J,8,FALSE)=0,"x_x_x_x",VLOOKUP(C2594,rosie!B:J,8,FALSE))</f>
        <v>1_8_2_2023</v>
      </c>
    </row>
    <row r="2595" spans="1:18" x14ac:dyDescent="0.2">
      <c r="A2595" t="s">
        <v>282</v>
      </c>
      <c r="C2595">
        <f t="shared" si="189"/>
        <v>1223</v>
      </c>
      <c r="D2595" t="str">
        <f t="shared" si="186"/>
        <v>1223 (1)</v>
      </c>
      <c r="E2595">
        <v>22.28</v>
      </c>
      <c r="F2595">
        <f t="shared" si="187"/>
        <v>22.28</v>
      </c>
      <c r="G2595">
        <f>IFERROR(VLOOKUP(F2595,'rt.comb'!$A:$B,2,FALSE),F2595)</f>
        <v>22.29</v>
      </c>
      <c r="H2595" t="str">
        <f>IFERROR(VLOOKUP(G2595,compounds!$A:$D,4,FALSE),"")</f>
        <v>tetramethyldiol</v>
      </c>
      <c r="I2595">
        <v>5507720</v>
      </c>
      <c r="J2595" s="4">
        <f t="shared" si="185"/>
        <v>28108287</v>
      </c>
      <c r="K2595" s="4">
        <f>VLOOKUP($C2595,rosie!$B$7:$D$380,2,FALSE)</f>
        <v>9.34</v>
      </c>
      <c r="L2595" s="4">
        <f>VLOOKUP(C2595,rosie!$B$7:$F$66,5,FALSE)</f>
        <v>2.42</v>
      </c>
      <c r="M2595" s="4">
        <f>VLOOKUP($C2595,rosie!$B$7:$D$380,3,FALSE)</f>
        <v>1</v>
      </c>
      <c r="N2595" s="4" t="str">
        <f>VLOOKUP($C2595,rosie!$B$7:$E$380,4,FALSE)</f>
        <v>s</v>
      </c>
      <c r="O2595" s="4">
        <f t="shared" si="188"/>
        <v>6.8410698613807436E-3</v>
      </c>
      <c r="P2595" s="4">
        <f>VLOOKUP(A2595,RESULTS!$A:$M,13,FALSE)</f>
        <v>3</v>
      </c>
      <c r="Q2595" s="4">
        <v>92</v>
      </c>
      <c r="R2595" s="4" t="str">
        <f>IF(VLOOKUP(C2595,rosie!B:J,8,FALSE)=0,"x_x_x_x",VLOOKUP(C2595,rosie!B:J,8,FALSE))</f>
        <v>1_8_2_2023</v>
      </c>
    </row>
    <row r="2596" spans="1:18" x14ac:dyDescent="0.2">
      <c r="A2596" t="s">
        <v>282</v>
      </c>
      <c r="C2596">
        <f t="shared" si="189"/>
        <v>1223</v>
      </c>
      <c r="D2596" t="str">
        <f t="shared" si="186"/>
        <v>1223 (1)</v>
      </c>
      <c r="E2596">
        <v>22.42</v>
      </c>
      <c r="F2596">
        <f t="shared" si="187"/>
        <v>22.42</v>
      </c>
      <c r="G2596">
        <f>IFERROR(VLOOKUP(F2596,'rt.comb'!$A:$B,2,FALSE),F2596)</f>
        <v>22.42</v>
      </c>
      <c r="H2596" t="str">
        <f>IFERROR(VLOOKUP(G2596,compounds!$A:$D,4,FALSE),"")</f>
        <v/>
      </c>
      <c r="I2596">
        <v>131210765</v>
      </c>
      <c r="J2596" s="4">
        <f t="shared" si="185"/>
        <v>28108287</v>
      </c>
      <c r="K2596" s="4">
        <f>VLOOKUP($C2596,rosie!$B$7:$D$380,2,FALSE)</f>
        <v>9.34</v>
      </c>
      <c r="L2596" s="4">
        <f>VLOOKUP(C2596,rosie!$B$7:$F$66,5,FALSE)</f>
        <v>2.42</v>
      </c>
      <c r="M2596" s="4">
        <f>VLOOKUP($C2596,rosie!$B$7:$D$380,3,FALSE)</f>
        <v>1</v>
      </c>
      <c r="N2596" s="4" t="str">
        <f>VLOOKUP($C2596,rosie!$B$7:$E$380,4,FALSE)</f>
        <v>s</v>
      </c>
      <c r="O2596" s="4">
        <f t="shared" si="188"/>
        <v>0.16122282185025189</v>
      </c>
      <c r="P2596" s="4">
        <f>VLOOKUP(A2596,RESULTS!$A:$M,13,FALSE)</f>
        <v>3</v>
      </c>
      <c r="Q2596" s="4">
        <v>93</v>
      </c>
      <c r="R2596" s="4" t="str">
        <f>IF(VLOOKUP(C2596,rosie!B:J,8,FALSE)=0,"x_x_x_x",VLOOKUP(C2596,rosie!B:J,8,FALSE))</f>
        <v>1_8_2_2023</v>
      </c>
    </row>
    <row r="2597" spans="1:18" x14ac:dyDescent="0.2">
      <c r="A2597" t="s">
        <v>282</v>
      </c>
      <c r="C2597">
        <f t="shared" si="189"/>
        <v>1223</v>
      </c>
      <c r="D2597" t="str">
        <f t="shared" si="186"/>
        <v>1223 (1)</v>
      </c>
      <c r="E2597">
        <v>23.277000000000001</v>
      </c>
      <c r="F2597">
        <f t="shared" si="187"/>
        <v>23.28</v>
      </c>
      <c r="G2597">
        <f>IFERROR(VLOOKUP(F2597,'rt.comb'!$A:$B,2,FALSE),F2597)</f>
        <v>23.28</v>
      </c>
      <c r="H2597" t="str">
        <f>IFERROR(VLOOKUP(G2597,compounds!$A:$D,4,FALSE),"")</f>
        <v/>
      </c>
      <c r="I2597">
        <v>5184952</v>
      </c>
      <c r="J2597" s="4">
        <f t="shared" si="185"/>
        <v>28108287</v>
      </c>
      <c r="K2597" s="4">
        <f>VLOOKUP($C2597,rosie!$B$7:$D$380,2,FALSE)</f>
        <v>9.34</v>
      </c>
      <c r="L2597" s="4">
        <f>VLOOKUP(C2597,rosie!$B$7:$F$66,5,FALSE)</f>
        <v>2.42</v>
      </c>
      <c r="M2597" s="4">
        <f>VLOOKUP($C2597,rosie!$B$7:$D$380,3,FALSE)</f>
        <v>1</v>
      </c>
      <c r="N2597" s="4" t="str">
        <f>VLOOKUP($C2597,rosie!$B$7:$E$380,4,FALSE)</f>
        <v>s</v>
      </c>
      <c r="O2597" s="4">
        <f t="shared" si="188"/>
        <v>6.303139019705058E-3</v>
      </c>
      <c r="P2597" s="4">
        <f>VLOOKUP(A2597,RESULTS!$A:$M,13,FALSE)</f>
        <v>3</v>
      </c>
      <c r="Q2597" s="4">
        <v>94</v>
      </c>
      <c r="R2597" s="4" t="str">
        <f>IF(VLOOKUP(C2597,rosie!B:J,8,FALSE)=0,"x_x_x_x",VLOOKUP(C2597,rosie!B:J,8,FALSE))</f>
        <v>1_8_2_2023</v>
      </c>
    </row>
    <row r="2598" spans="1:18" x14ac:dyDescent="0.2">
      <c r="A2598" t="s">
        <v>282</v>
      </c>
      <c r="C2598">
        <f t="shared" si="189"/>
        <v>1223</v>
      </c>
      <c r="D2598" t="str">
        <f t="shared" si="186"/>
        <v>1223 (1)</v>
      </c>
      <c r="E2598">
        <v>24.327000000000002</v>
      </c>
      <c r="F2598">
        <f t="shared" si="187"/>
        <v>24.33</v>
      </c>
      <c r="G2598">
        <f>IFERROR(VLOOKUP(F2598,'rt.comb'!$A:$B,2,FALSE),F2598)</f>
        <v>24.33</v>
      </c>
      <c r="H2598" t="str">
        <f>IFERROR(VLOOKUP(G2598,compounds!$A:$D,4,FALSE),"")</f>
        <v>pentadecane</v>
      </c>
      <c r="I2598">
        <v>4099144</v>
      </c>
      <c r="J2598" s="4">
        <f t="shared" si="185"/>
        <v>28108287</v>
      </c>
      <c r="K2598" s="4">
        <f>VLOOKUP($C2598,rosie!$B$7:$D$380,2,FALSE)</f>
        <v>9.34</v>
      </c>
      <c r="L2598" s="4">
        <f>VLOOKUP(C2598,rosie!$B$7:$F$66,5,FALSE)</f>
        <v>2.42</v>
      </c>
      <c r="M2598" s="4">
        <f>VLOOKUP($C2598,rosie!$B$7:$D$380,3,FALSE)</f>
        <v>1</v>
      </c>
      <c r="N2598" s="4" t="str">
        <f>VLOOKUP($C2598,rosie!$B$7:$E$380,4,FALSE)</f>
        <v>s</v>
      </c>
      <c r="O2598" s="4">
        <f t="shared" si="188"/>
        <v>4.9307112347550695E-3</v>
      </c>
      <c r="P2598" s="4">
        <f>VLOOKUP(A2598,RESULTS!$A:$M,13,FALSE)</f>
        <v>3</v>
      </c>
      <c r="Q2598" s="4">
        <v>95</v>
      </c>
      <c r="R2598" s="4" t="str">
        <f>IF(VLOOKUP(C2598,rosie!B:J,8,FALSE)=0,"x_x_x_x",VLOOKUP(C2598,rosie!B:J,8,FALSE))</f>
        <v>1_8_2_2023</v>
      </c>
    </row>
    <row r="2599" spans="1:18" x14ac:dyDescent="0.2">
      <c r="A2599" t="s">
        <v>282</v>
      </c>
      <c r="C2599">
        <f t="shared" si="189"/>
        <v>1223</v>
      </c>
      <c r="D2599" t="str">
        <f t="shared" si="186"/>
        <v>1223 (1)</v>
      </c>
      <c r="E2599">
        <v>24.76</v>
      </c>
      <c r="F2599">
        <f t="shared" si="187"/>
        <v>24.76</v>
      </c>
      <c r="G2599">
        <f>IFERROR(VLOOKUP(F2599,'rt.comb'!$A:$B,2,FALSE),F2599)</f>
        <v>24.76</v>
      </c>
      <c r="H2599" t="str">
        <f>IFERROR(VLOOKUP(G2599,compounds!$A:$D,4,FALSE),"")</f>
        <v/>
      </c>
      <c r="I2599">
        <v>7890822</v>
      </c>
      <c r="J2599" s="4">
        <f t="shared" si="185"/>
        <v>28108287</v>
      </c>
      <c r="K2599" s="4">
        <f>VLOOKUP($C2599,rosie!$B$7:$D$380,2,FALSE)</f>
        <v>9.34</v>
      </c>
      <c r="L2599" s="4">
        <f>VLOOKUP(C2599,rosie!$B$7:$F$66,5,FALSE)</f>
        <v>2.42</v>
      </c>
      <c r="M2599" s="4">
        <f>VLOOKUP($C2599,rosie!$B$7:$D$380,3,FALSE)</f>
        <v>1</v>
      </c>
      <c r="N2599" s="4" t="str">
        <f>VLOOKUP($C2599,rosie!$B$7:$E$380,4,FALSE)</f>
        <v>s</v>
      </c>
      <c r="O2599" s="4">
        <f t="shared" si="188"/>
        <v>9.3927121462508006E-3</v>
      </c>
      <c r="P2599" s="4">
        <f>VLOOKUP(A2599,RESULTS!$A:$M,13,FALSE)</f>
        <v>3</v>
      </c>
      <c r="Q2599" s="4">
        <v>96</v>
      </c>
      <c r="R2599" s="4" t="str">
        <f>IF(VLOOKUP(C2599,rosie!B:J,8,FALSE)=0,"x_x_x_x",VLOOKUP(C2599,rosie!B:J,8,FALSE))</f>
        <v>1_8_2_2023</v>
      </c>
    </row>
    <row r="2600" spans="1:18" x14ac:dyDescent="0.2">
      <c r="A2600" t="s">
        <v>282</v>
      </c>
      <c r="C2600">
        <f t="shared" si="189"/>
        <v>1223</v>
      </c>
      <c r="D2600" t="str">
        <f t="shared" si="186"/>
        <v>1223 (1)</v>
      </c>
      <c r="E2600">
        <v>24.977</v>
      </c>
      <c r="F2600">
        <f t="shared" si="187"/>
        <v>24.98</v>
      </c>
      <c r="G2600">
        <f>IFERROR(VLOOKUP(F2600,'rt.comb'!$A:$B,2,FALSE),F2600)</f>
        <v>24.98</v>
      </c>
      <c r="H2600" t="str">
        <f>IFERROR(VLOOKUP(G2600,compounds!$A:$D,4,FALSE),"")</f>
        <v/>
      </c>
      <c r="I2600">
        <v>11290004</v>
      </c>
      <c r="J2600" s="4">
        <f t="shared" si="185"/>
        <v>28108287</v>
      </c>
      <c r="K2600" s="4">
        <f>VLOOKUP($C2600,rosie!$B$7:$D$380,2,FALSE)</f>
        <v>9.34</v>
      </c>
      <c r="L2600" s="4">
        <f>VLOOKUP(C2600,rosie!$B$7:$F$66,5,FALSE)</f>
        <v>2.42</v>
      </c>
      <c r="M2600" s="4">
        <f>VLOOKUP($C2600,rosie!$B$7:$D$380,3,FALSE)</f>
        <v>1</v>
      </c>
      <c r="N2600" s="4" t="str">
        <f>VLOOKUP($C2600,rosie!$B$7:$E$380,4,FALSE)</f>
        <v>s</v>
      </c>
      <c r="O2600" s="4">
        <f t="shared" si="188"/>
        <v>1.3300328291087465E-2</v>
      </c>
      <c r="P2600" s="4">
        <f>VLOOKUP(A2600,RESULTS!$A:$M,13,FALSE)</f>
        <v>3</v>
      </c>
      <c r="Q2600" s="4">
        <v>97</v>
      </c>
      <c r="R2600" s="4" t="str">
        <f>IF(VLOOKUP(C2600,rosie!B:J,8,FALSE)=0,"x_x_x_x",VLOOKUP(C2600,rosie!B:J,8,FALSE))</f>
        <v>1_8_2_2023</v>
      </c>
    </row>
    <row r="2601" spans="1:18" x14ac:dyDescent="0.2">
      <c r="A2601" t="s">
        <v>282</v>
      </c>
      <c r="C2601">
        <f t="shared" si="189"/>
        <v>1223</v>
      </c>
      <c r="D2601" t="str">
        <f t="shared" si="186"/>
        <v>1223 (1)</v>
      </c>
      <c r="E2601">
        <v>26.062999999999999</v>
      </c>
      <c r="F2601">
        <f t="shared" si="187"/>
        <v>26.06</v>
      </c>
      <c r="G2601">
        <f>IFERROR(VLOOKUP(F2601,'rt.comb'!$A:$B,2,FALSE),F2601)</f>
        <v>26.06</v>
      </c>
      <c r="H2601" t="str">
        <f>IFERROR(VLOOKUP(G2601,compounds!$A:$D,4,FALSE),"")</f>
        <v/>
      </c>
      <c r="I2601">
        <v>23903534</v>
      </c>
      <c r="J2601" s="4">
        <f t="shared" si="185"/>
        <v>28108287</v>
      </c>
      <c r="K2601" s="4">
        <f>VLOOKUP($C2601,rosie!$B$7:$D$380,2,FALSE)</f>
        <v>9.34</v>
      </c>
      <c r="L2601" s="4">
        <f>VLOOKUP(C2601,rosie!$B$7:$F$66,5,FALSE)</f>
        <v>2.42</v>
      </c>
      <c r="M2601" s="4">
        <f>VLOOKUP($C2601,rosie!$B$7:$D$380,3,FALSE)</f>
        <v>1</v>
      </c>
      <c r="N2601" s="4" t="str">
        <f>VLOOKUP($C2601,rosie!$B$7:$E$380,4,FALSE)</f>
        <v>s</v>
      </c>
      <c r="O2601" s="4">
        <f t="shared" si="188"/>
        <v>2.7872507255059336E-2</v>
      </c>
      <c r="P2601" s="4">
        <f>VLOOKUP(A2601,RESULTS!$A:$M,13,FALSE)</f>
        <v>3</v>
      </c>
      <c r="Q2601" s="4">
        <v>98</v>
      </c>
      <c r="R2601" s="4" t="str">
        <f>IF(VLOOKUP(C2601,rosie!B:J,8,FALSE)=0,"x_x_x_x",VLOOKUP(C2601,rosie!B:J,8,FALSE))</f>
        <v>1_8_2_2023</v>
      </c>
    </row>
    <row r="2602" spans="1:18" x14ac:dyDescent="0.2">
      <c r="A2602" t="s">
        <v>282</v>
      </c>
      <c r="C2602">
        <f t="shared" si="189"/>
        <v>1223</v>
      </c>
      <c r="D2602" t="str">
        <f t="shared" si="186"/>
        <v>1223 (1)</v>
      </c>
      <c r="E2602">
        <v>26.358000000000001</v>
      </c>
      <c r="F2602">
        <f t="shared" si="187"/>
        <v>26.36</v>
      </c>
      <c r="G2602">
        <f>IFERROR(VLOOKUP(F2602,'rt.comb'!$A:$B,2,FALSE),F2602)</f>
        <v>26.36</v>
      </c>
      <c r="H2602" t="str">
        <f>IFERROR(VLOOKUP(G2602,compounds!$A:$D,4,FALSE),"")</f>
        <v/>
      </c>
      <c r="I2602">
        <v>5493391</v>
      </c>
      <c r="J2602" s="4">
        <f t="shared" si="185"/>
        <v>28108287</v>
      </c>
      <c r="K2602" s="4">
        <f>VLOOKUP($C2602,rosie!$B$7:$D$380,2,FALSE)</f>
        <v>9.34</v>
      </c>
      <c r="L2602" s="4">
        <f>VLOOKUP(C2602,rosie!$B$7:$F$66,5,FALSE)</f>
        <v>2.42</v>
      </c>
      <c r="M2602" s="4">
        <f>VLOOKUP($C2602,rosie!$B$7:$D$380,3,FALSE)</f>
        <v>1</v>
      </c>
      <c r="N2602" s="4" t="str">
        <f>VLOOKUP($C2602,rosie!$B$7:$E$380,4,FALSE)</f>
        <v>s</v>
      </c>
      <c r="O2602" s="4">
        <f t="shared" si="188"/>
        <v>6.3408184153067593E-3</v>
      </c>
      <c r="P2602" s="4">
        <f>VLOOKUP(A2602,RESULTS!$A:$M,13,FALSE)</f>
        <v>3</v>
      </c>
      <c r="Q2602" s="4">
        <v>99</v>
      </c>
      <c r="R2602" s="4" t="str">
        <f>IF(VLOOKUP(C2602,rosie!B:J,8,FALSE)=0,"x_x_x_x",VLOOKUP(C2602,rosie!B:J,8,FALSE))</f>
        <v>1_8_2_2023</v>
      </c>
    </row>
    <row r="2603" spans="1:18" x14ac:dyDescent="0.2">
      <c r="A2603" t="s">
        <v>282</v>
      </c>
      <c r="C2603">
        <f t="shared" si="189"/>
        <v>1223</v>
      </c>
      <c r="D2603" t="str">
        <f t="shared" si="186"/>
        <v>1223 (1)</v>
      </c>
      <c r="E2603">
        <v>26.414000000000001</v>
      </c>
      <c r="F2603">
        <f t="shared" si="187"/>
        <v>26.41</v>
      </c>
      <c r="G2603">
        <f>IFERROR(VLOOKUP(F2603,'rt.comb'!$A:$B,2,FALSE),F2603)</f>
        <v>26.41</v>
      </c>
      <c r="H2603" t="str">
        <f>IFERROR(VLOOKUP(G2603,compounds!$A:$D,4,FALSE),"")</f>
        <v/>
      </c>
      <c r="I2603">
        <v>4346130</v>
      </c>
      <c r="J2603" s="4">
        <f t="shared" si="185"/>
        <v>28108287</v>
      </c>
      <c r="K2603" s="4">
        <f>VLOOKUP($C2603,rosie!$B$7:$D$380,2,FALSE)</f>
        <v>9.34</v>
      </c>
      <c r="L2603" s="4">
        <f>VLOOKUP(C2603,rosie!$B$7:$F$66,5,FALSE)</f>
        <v>2.42</v>
      </c>
      <c r="M2603" s="4">
        <f>VLOOKUP($C2603,rosie!$B$7:$D$380,3,FALSE)</f>
        <v>1</v>
      </c>
      <c r="N2603" s="4" t="str">
        <f>VLOOKUP($C2603,rosie!$B$7:$E$380,4,FALSE)</f>
        <v>s</v>
      </c>
      <c r="O2603" s="4">
        <f t="shared" si="188"/>
        <v>4.9664116258835373E-3</v>
      </c>
      <c r="P2603" s="4">
        <f>VLOOKUP(A2603,RESULTS!$A:$M,13,FALSE)</f>
        <v>3</v>
      </c>
      <c r="Q2603" s="4">
        <v>100</v>
      </c>
      <c r="R2603" s="4" t="str">
        <f>IF(VLOOKUP(C2603,rosie!B:J,8,FALSE)=0,"x_x_x_x",VLOOKUP(C2603,rosie!B:J,8,FALSE))</f>
        <v>1_8_2_2023</v>
      </c>
    </row>
    <row r="2604" spans="1:18" x14ac:dyDescent="0.2">
      <c r="A2604" t="s">
        <v>282</v>
      </c>
      <c r="C2604">
        <f t="shared" si="189"/>
        <v>1223</v>
      </c>
      <c r="D2604" t="str">
        <f t="shared" si="186"/>
        <v>1223 (1)</v>
      </c>
      <c r="E2604">
        <v>31.238</v>
      </c>
      <c r="F2604">
        <f t="shared" si="187"/>
        <v>31.24</v>
      </c>
      <c r="G2604">
        <f>IFERROR(VLOOKUP(F2604,'rt.comb'!$A:$B,2,FALSE),F2604)</f>
        <v>31.24</v>
      </c>
      <c r="H2604" t="str">
        <f>IFERROR(VLOOKUP(G2604,compounds!$A:$D,4,FALSE),"")</f>
        <v/>
      </c>
      <c r="I2604">
        <v>5417973</v>
      </c>
      <c r="J2604" s="4">
        <f t="shared" si="185"/>
        <v>28108287</v>
      </c>
      <c r="K2604" s="4">
        <f>VLOOKUP($C2604,rosie!$B$7:$D$380,2,FALSE)</f>
        <v>9.34</v>
      </c>
      <c r="L2604" s="4">
        <f>VLOOKUP(C2604,rosie!$B$7:$F$66,5,FALSE)</f>
        <v>2.42</v>
      </c>
      <c r="M2604" s="4">
        <f>VLOOKUP($C2604,rosie!$B$7:$D$380,3,FALSE)</f>
        <v>1</v>
      </c>
      <c r="N2604" s="4" t="str">
        <f>VLOOKUP($C2604,rosie!$B$7:$E$380,4,FALSE)</f>
        <v>s</v>
      </c>
      <c r="O2604" s="4">
        <f t="shared" si="188"/>
        <v>6.1299292478375162E-3</v>
      </c>
      <c r="P2604" s="4">
        <f>VLOOKUP(A2604,RESULTS!$A:$M,13,FALSE)</f>
        <v>3</v>
      </c>
      <c r="Q2604" s="4">
        <v>101</v>
      </c>
      <c r="R2604" s="4" t="str">
        <f>IF(VLOOKUP(C2604,rosie!B:J,8,FALSE)=0,"x_x_x_x",VLOOKUP(C2604,rosie!B:J,8,FALSE))</f>
        <v>1_8_2_2023</v>
      </c>
    </row>
    <row r="2605" spans="1:18" x14ac:dyDescent="0.2">
      <c r="A2605" t="s">
        <v>282</v>
      </c>
      <c r="C2605">
        <f t="shared" si="189"/>
        <v>1223</v>
      </c>
      <c r="D2605" t="str">
        <f t="shared" si="186"/>
        <v>1223 (1)</v>
      </c>
      <c r="E2605">
        <v>32.003</v>
      </c>
      <c r="F2605">
        <f t="shared" si="187"/>
        <v>32</v>
      </c>
      <c r="G2605">
        <f>IFERROR(VLOOKUP(F2605,'rt.comb'!$A:$B,2,FALSE),F2605)</f>
        <v>32</v>
      </c>
      <c r="H2605" t="str">
        <f>IFERROR(VLOOKUP(G2605,compounds!$A:$D,4,FALSE),"")</f>
        <v/>
      </c>
      <c r="I2605">
        <v>6529986</v>
      </c>
      <c r="J2605" s="4">
        <f t="shared" si="185"/>
        <v>28108287</v>
      </c>
      <c r="K2605" s="4">
        <f>VLOOKUP($C2605,rosie!$B$7:$D$380,2,FALSE)</f>
        <v>9.34</v>
      </c>
      <c r="L2605" s="4">
        <f>VLOOKUP(C2605,rosie!$B$7:$F$66,5,FALSE)</f>
        <v>2.42</v>
      </c>
      <c r="M2605" s="4">
        <f>VLOOKUP($C2605,rosie!$B$7:$D$380,3,FALSE)</f>
        <v>1</v>
      </c>
      <c r="N2605" s="4" t="str">
        <f>VLOOKUP($C2605,rosie!$B$7:$E$380,4,FALSE)</f>
        <v>s</v>
      </c>
      <c r="O2605" s="4">
        <f t="shared" si="188"/>
        <v>7.3156358188163021E-3</v>
      </c>
      <c r="P2605" s="4">
        <f>VLOOKUP(A2605,RESULTS!$A:$M,13,FALSE)</f>
        <v>3</v>
      </c>
      <c r="Q2605" s="4">
        <v>102</v>
      </c>
      <c r="R2605" s="4" t="str">
        <f>IF(VLOOKUP(C2605,rosie!B:J,8,FALSE)=0,"x_x_x_x",VLOOKUP(C2605,rosie!B:J,8,FALSE))</f>
        <v>1_8_2_2023</v>
      </c>
    </row>
    <row r="2606" spans="1:18" x14ac:dyDescent="0.2">
      <c r="A2606" t="s">
        <v>282</v>
      </c>
      <c r="C2606">
        <f t="shared" si="189"/>
        <v>1223</v>
      </c>
      <c r="D2606" t="str">
        <f t="shared" si="186"/>
        <v>1223 (1)</v>
      </c>
      <c r="E2606">
        <v>35.091999999999999</v>
      </c>
      <c r="F2606">
        <f t="shared" si="187"/>
        <v>35.090000000000003</v>
      </c>
      <c r="G2606">
        <f>IFERROR(VLOOKUP(F2606,'rt.comb'!$A:$B,2,FALSE),F2606)</f>
        <v>35.090000000000003</v>
      </c>
      <c r="H2606" t="str">
        <f>IFERROR(VLOOKUP(G2606,compounds!$A:$D,4,FALSE),"")</f>
        <v/>
      </c>
      <c r="I2606">
        <v>11061789</v>
      </c>
      <c r="J2606" s="4">
        <f t="shared" si="185"/>
        <v>28108287</v>
      </c>
      <c r="K2606" s="4">
        <f>VLOOKUP($C2606,rosie!$B$7:$D$380,2,FALSE)</f>
        <v>9.34</v>
      </c>
      <c r="L2606" s="4">
        <f>VLOOKUP(C2606,rosie!$B$7:$F$66,5,FALSE)</f>
        <v>2.42</v>
      </c>
      <c r="M2606" s="4">
        <f>VLOOKUP($C2606,rosie!$B$7:$D$380,3,FALSE)</f>
        <v>1</v>
      </c>
      <c r="N2606" s="4" t="str">
        <f>VLOOKUP($C2606,rosie!$B$7:$E$380,4,FALSE)</f>
        <v>s</v>
      </c>
      <c r="O2606" s="4">
        <f t="shared" si="188"/>
        <v>1.2272361645670447E-2</v>
      </c>
      <c r="P2606" s="4">
        <f>VLOOKUP(A2606,RESULTS!$A:$M,13,FALSE)</f>
        <v>3</v>
      </c>
      <c r="Q2606" s="4">
        <v>103</v>
      </c>
      <c r="R2606" s="4" t="str">
        <f>IF(VLOOKUP(C2606,rosie!B:J,8,FALSE)=0,"x_x_x_x",VLOOKUP(C2606,rosie!B:J,8,FALSE))</f>
        <v>1_8_2_2023</v>
      </c>
    </row>
    <row r="2607" spans="1:18" x14ac:dyDescent="0.2">
      <c r="A2607" t="s">
        <v>283</v>
      </c>
      <c r="C2607">
        <f t="shared" si="189"/>
        <v>13</v>
      </c>
      <c r="D2607" t="str">
        <f t="shared" si="186"/>
        <v>13 (1)</v>
      </c>
      <c r="E2607">
        <v>4.2149999999999999</v>
      </c>
      <c r="F2607">
        <f t="shared" si="187"/>
        <v>4.22</v>
      </c>
      <c r="G2607">
        <f>IFERROR(VLOOKUP(F2607,'rt.comb'!$A:$B,2,FALSE),F2607)</f>
        <v>4.22</v>
      </c>
      <c r="H2607" t="str">
        <f>IFERROR(VLOOKUP(G2607,compounds!$A:$D,4,FALSE),"")</f>
        <v/>
      </c>
      <c r="I2607">
        <v>2880155</v>
      </c>
      <c r="J2607" s="4">
        <f t="shared" si="185"/>
        <v>26724218</v>
      </c>
      <c r="K2607" s="4">
        <f>VLOOKUP($C2607,rosie!$B$7:$D$380,2,FALSE)</f>
        <v>6.63</v>
      </c>
      <c r="L2607" s="4">
        <f>VLOOKUP(C2607,rosie!$B$7:$F$66,5,FALSE)</f>
        <v>1.88</v>
      </c>
      <c r="M2607" s="4">
        <f>VLOOKUP($C2607,rosie!$B$7:$D$380,3,FALSE)</f>
        <v>1</v>
      </c>
      <c r="N2607" s="4" t="str">
        <f>VLOOKUP($C2607,rosie!$B$7:$E$380,4,FALSE)</f>
        <v>s</v>
      </c>
      <c r="O2607" s="4">
        <f t="shared" si="188"/>
        <v>4.6890540825362615E-3</v>
      </c>
      <c r="P2607" s="4">
        <f>VLOOKUP(A2607,RESULTS!$A:$M,13,FALSE)</f>
        <v>3</v>
      </c>
      <c r="Q2607" s="4">
        <v>104</v>
      </c>
      <c r="R2607" s="4" t="str">
        <f>IF(VLOOKUP(C2607,rosie!B:J,8,FALSE)=0,"x_x_x_x",VLOOKUP(C2607,rosie!B:J,8,FALSE))</f>
        <v>2_8_2_2023</v>
      </c>
    </row>
    <row r="2608" spans="1:18" x14ac:dyDescent="0.2">
      <c r="A2608" t="s">
        <v>283</v>
      </c>
      <c r="C2608">
        <f t="shared" si="189"/>
        <v>13</v>
      </c>
      <c r="D2608" t="str">
        <f t="shared" si="186"/>
        <v>13 (1)</v>
      </c>
      <c r="E2608">
        <v>4.3840000000000003</v>
      </c>
      <c r="F2608">
        <f t="shared" si="187"/>
        <v>4.38</v>
      </c>
      <c r="G2608">
        <f>IFERROR(VLOOKUP(F2608,'rt.comb'!$A:$B,2,FALSE),F2608)</f>
        <v>4.38</v>
      </c>
      <c r="H2608" t="str">
        <f>IFERROR(VLOOKUP(G2608,compounds!$A:$D,4,FALSE),"")</f>
        <v/>
      </c>
      <c r="I2608">
        <v>4716741</v>
      </c>
      <c r="J2608" s="4">
        <f t="shared" si="185"/>
        <v>26724218</v>
      </c>
      <c r="K2608" s="4">
        <f>VLOOKUP($C2608,rosie!$B$7:$D$380,2,FALSE)</f>
        <v>6.63</v>
      </c>
      <c r="L2608" s="4">
        <f>VLOOKUP(C2608,rosie!$B$7:$F$66,5,FALSE)</f>
        <v>1.88</v>
      </c>
      <c r="M2608" s="4">
        <f>VLOOKUP($C2608,rosie!$B$7:$D$380,3,FALSE)</f>
        <v>1</v>
      </c>
      <c r="N2608" s="4" t="str">
        <f>VLOOKUP($C2608,rosie!$B$7:$E$380,4,FALSE)</f>
        <v>s</v>
      </c>
      <c r="O2608" s="4">
        <f t="shared" si="188"/>
        <v>7.605984759917043E-3</v>
      </c>
      <c r="P2608" s="4">
        <f>VLOOKUP(A2608,RESULTS!$A:$M,13,FALSE)</f>
        <v>3</v>
      </c>
      <c r="Q2608" s="4">
        <v>105</v>
      </c>
      <c r="R2608" s="4" t="str">
        <f>IF(VLOOKUP(C2608,rosie!B:J,8,FALSE)=0,"x_x_x_x",VLOOKUP(C2608,rosie!B:J,8,FALSE))</f>
        <v>2_8_2_2023</v>
      </c>
    </row>
    <row r="2609" spans="1:18" x14ac:dyDescent="0.2">
      <c r="A2609" t="s">
        <v>283</v>
      </c>
      <c r="C2609">
        <f t="shared" si="189"/>
        <v>13</v>
      </c>
      <c r="D2609" t="str">
        <f t="shared" si="186"/>
        <v>13 (1)</v>
      </c>
      <c r="E2609">
        <v>4.5940000000000003</v>
      </c>
      <c r="F2609">
        <f t="shared" si="187"/>
        <v>4.59</v>
      </c>
      <c r="G2609">
        <f>IFERROR(VLOOKUP(F2609,'rt.comb'!$A:$B,2,FALSE),F2609)</f>
        <v>4.59</v>
      </c>
      <c r="H2609" t="str">
        <f>IFERROR(VLOOKUP(G2609,compounds!$A:$D,4,FALSE),"")</f>
        <v/>
      </c>
      <c r="I2609">
        <v>5870122</v>
      </c>
      <c r="J2609" s="4">
        <f t="shared" si="185"/>
        <v>26724218</v>
      </c>
      <c r="K2609" s="4">
        <f>VLOOKUP($C2609,rosie!$B$7:$D$380,2,FALSE)</f>
        <v>6.63</v>
      </c>
      <c r="L2609" s="4">
        <f>VLOOKUP(C2609,rosie!$B$7:$F$66,5,FALSE)</f>
        <v>1.88</v>
      </c>
      <c r="M2609" s="4">
        <f>VLOOKUP($C2609,rosie!$B$7:$D$380,3,FALSE)</f>
        <v>1</v>
      </c>
      <c r="N2609" s="4" t="str">
        <f>VLOOKUP($C2609,rosie!$B$7:$E$380,4,FALSE)</f>
        <v>s</v>
      </c>
      <c r="O2609" s="4">
        <f t="shared" si="188"/>
        <v>9.3765696212855677E-3</v>
      </c>
      <c r="P2609" s="4">
        <f>VLOOKUP(A2609,RESULTS!$A:$M,13,FALSE)</f>
        <v>3</v>
      </c>
      <c r="Q2609" s="4">
        <v>106</v>
      </c>
      <c r="R2609" s="4" t="str">
        <f>IF(VLOOKUP(C2609,rosie!B:J,8,FALSE)=0,"x_x_x_x",VLOOKUP(C2609,rosie!B:J,8,FALSE))</f>
        <v>2_8_2_2023</v>
      </c>
    </row>
    <row r="2610" spans="1:18" x14ac:dyDescent="0.2">
      <c r="A2610" t="s">
        <v>283</v>
      </c>
      <c r="C2610">
        <f t="shared" si="189"/>
        <v>13</v>
      </c>
      <c r="D2610" t="str">
        <f t="shared" si="186"/>
        <v>13 (1)</v>
      </c>
      <c r="E2610">
        <v>4.75</v>
      </c>
      <c r="F2610">
        <f t="shared" si="187"/>
        <v>4.75</v>
      </c>
      <c r="G2610">
        <f>IFERROR(VLOOKUP(F2610,'rt.comb'!$A:$B,2,FALSE),F2610)</f>
        <v>4.75</v>
      </c>
      <c r="H2610" t="str">
        <f>IFERROR(VLOOKUP(G2610,compounds!$A:$D,4,FALSE),"")</f>
        <v/>
      </c>
      <c r="I2610">
        <v>4526880</v>
      </c>
      <c r="J2610" s="4">
        <f t="shared" si="185"/>
        <v>26724218</v>
      </c>
      <c r="K2610" s="4">
        <f>VLOOKUP($C2610,rosie!$B$7:$D$380,2,FALSE)</f>
        <v>6.63</v>
      </c>
      <c r="L2610" s="4">
        <f>VLOOKUP(C2610,rosie!$B$7:$F$66,5,FALSE)</f>
        <v>1.88</v>
      </c>
      <c r="M2610" s="4">
        <f>VLOOKUP($C2610,rosie!$B$7:$D$380,3,FALSE)</f>
        <v>1</v>
      </c>
      <c r="N2610" s="4" t="str">
        <f>VLOOKUP($C2610,rosie!$B$7:$E$380,4,FALSE)</f>
        <v>s</v>
      </c>
      <c r="O2610" s="4">
        <f t="shared" si="188"/>
        <v>7.1633789280122692E-3</v>
      </c>
      <c r="P2610" s="4">
        <f>VLOOKUP(A2610,RESULTS!$A:$M,13,FALSE)</f>
        <v>3</v>
      </c>
      <c r="Q2610" s="4">
        <v>107</v>
      </c>
      <c r="R2610" s="4" t="str">
        <f>IF(VLOOKUP(C2610,rosie!B:J,8,FALSE)=0,"x_x_x_x",VLOOKUP(C2610,rosie!B:J,8,FALSE))</f>
        <v>2_8_2_2023</v>
      </c>
    </row>
    <row r="2611" spans="1:18" x14ac:dyDescent="0.2">
      <c r="A2611" t="s">
        <v>283</v>
      </c>
      <c r="C2611">
        <f t="shared" si="189"/>
        <v>13</v>
      </c>
      <c r="D2611" t="str">
        <f t="shared" si="186"/>
        <v>13 (1)</v>
      </c>
      <c r="E2611">
        <v>4.8460000000000001</v>
      </c>
      <c r="F2611">
        <f t="shared" si="187"/>
        <v>4.8499999999999996</v>
      </c>
      <c r="G2611">
        <f>IFERROR(VLOOKUP(F2611,'rt.comb'!$A:$B,2,FALSE),F2611)</f>
        <v>4.8499999999999996</v>
      </c>
      <c r="H2611" t="str">
        <f>IFERROR(VLOOKUP(G2611,compounds!$A:$D,4,FALSE),"")</f>
        <v/>
      </c>
      <c r="I2611">
        <v>12823625</v>
      </c>
      <c r="J2611" s="4">
        <f t="shared" si="185"/>
        <v>26724218</v>
      </c>
      <c r="K2611" s="4">
        <f>VLOOKUP($C2611,rosie!$B$7:$D$380,2,FALSE)</f>
        <v>6.63</v>
      </c>
      <c r="L2611" s="4">
        <f>VLOOKUP(C2611,rosie!$B$7:$F$66,5,FALSE)</f>
        <v>1.88</v>
      </c>
      <c r="M2611" s="4">
        <f>VLOOKUP($C2611,rosie!$B$7:$D$380,3,FALSE)</f>
        <v>1</v>
      </c>
      <c r="N2611" s="4" t="str">
        <f>VLOOKUP($C2611,rosie!$B$7:$E$380,4,FALSE)</f>
        <v>s</v>
      </c>
      <c r="O2611" s="4">
        <f t="shared" si="188"/>
        <v>2.0104337879169768E-2</v>
      </c>
      <c r="P2611" s="4">
        <f>VLOOKUP(A2611,RESULTS!$A:$M,13,FALSE)</f>
        <v>3</v>
      </c>
      <c r="Q2611" s="4">
        <v>108</v>
      </c>
      <c r="R2611" s="4" t="str">
        <f>IF(VLOOKUP(C2611,rosie!B:J,8,FALSE)=0,"x_x_x_x",VLOOKUP(C2611,rosie!B:J,8,FALSE))</f>
        <v>2_8_2_2023</v>
      </c>
    </row>
    <row r="2612" spans="1:18" x14ac:dyDescent="0.2">
      <c r="A2612" t="s">
        <v>283</v>
      </c>
      <c r="C2612">
        <f t="shared" si="189"/>
        <v>13</v>
      </c>
      <c r="D2612" t="str">
        <f t="shared" si="186"/>
        <v>13 (1)</v>
      </c>
      <c r="E2612">
        <v>5.444</v>
      </c>
      <c r="F2612">
        <f t="shared" si="187"/>
        <v>5.44</v>
      </c>
      <c r="G2612">
        <f>IFERROR(VLOOKUP(F2612,'rt.comb'!$A:$B,2,FALSE),F2612)</f>
        <v>5.43</v>
      </c>
      <c r="H2612" t="str">
        <f>IFERROR(VLOOKUP(G2612,compounds!$A:$D,4,FALSE),"")</f>
        <v>hydroxymethylpentanone</v>
      </c>
      <c r="I2612">
        <v>6585236</v>
      </c>
      <c r="J2612" s="4">
        <f t="shared" si="185"/>
        <v>26724218</v>
      </c>
      <c r="K2612" s="4">
        <f>VLOOKUP($C2612,rosie!$B$7:$D$380,2,FALSE)</f>
        <v>6.63</v>
      </c>
      <c r="L2612" s="4">
        <f>VLOOKUP(C2612,rosie!$B$7:$F$66,5,FALSE)</f>
        <v>1.88</v>
      </c>
      <c r="M2612" s="4">
        <f>VLOOKUP($C2612,rosie!$B$7:$D$380,3,FALSE)</f>
        <v>1</v>
      </c>
      <c r="N2612" s="4" t="str">
        <f>VLOOKUP($C2612,rosie!$B$7:$E$380,4,FALSE)</f>
        <v>s</v>
      </c>
      <c r="O2612" s="4">
        <f t="shared" si="188"/>
        <v>1.0229338880438168E-2</v>
      </c>
      <c r="P2612" s="4">
        <f>VLOOKUP(A2612,RESULTS!$A:$M,13,FALSE)</f>
        <v>3</v>
      </c>
      <c r="Q2612" s="4">
        <v>109</v>
      </c>
      <c r="R2612" s="4" t="str">
        <f>IF(VLOOKUP(C2612,rosie!B:J,8,FALSE)=0,"x_x_x_x",VLOOKUP(C2612,rosie!B:J,8,FALSE))</f>
        <v>2_8_2_2023</v>
      </c>
    </row>
    <row r="2613" spans="1:18" x14ac:dyDescent="0.2">
      <c r="A2613" t="s">
        <v>283</v>
      </c>
      <c r="C2613">
        <f t="shared" si="189"/>
        <v>13</v>
      </c>
      <c r="D2613" t="str">
        <f t="shared" si="186"/>
        <v>13 (1)</v>
      </c>
      <c r="E2613">
        <v>5.7539999999999996</v>
      </c>
      <c r="F2613">
        <f t="shared" si="187"/>
        <v>5.75</v>
      </c>
      <c r="G2613">
        <f>IFERROR(VLOOKUP(F2613,'rt.comb'!$A:$B,2,FALSE),F2613)</f>
        <v>5.76</v>
      </c>
      <c r="H2613" t="str">
        <f>IFERROR(VLOOKUP(G2613,compounds!$A:$D,4,FALSE),"")</f>
        <v>zhexenol</v>
      </c>
      <c r="I2613">
        <v>16418875</v>
      </c>
      <c r="J2613" s="4">
        <f t="shared" si="185"/>
        <v>26724218</v>
      </c>
      <c r="K2613" s="4">
        <f>VLOOKUP($C2613,rosie!$B$7:$D$380,2,FALSE)</f>
        <v>6.63</v>
      </c>
      <c r="L2613" s="4">
        <f>VLOOKUP(C2613,rosie!$B$7:$F$66,5,FALSE)</f>
        <v>1.88</v>
      </c>
      <c r="M2613" s="4">
        <f>VLOOKUP($C2613,rosie!$B$7:$D$380,3,FALSE)</f>
        <v>1</v>
      </c>
      <c r="N2613" s="4" t="str">
        <f>VLOOKUP($C2613,rosie!$B$7:$E$380,4,FALSE)</f>
        <v>s</v>
      </c>
      <c r="O2613" s="4">
        <f t="shared" si="188"/>
        <v>2.5272804150969358E-2</v>
      </c>
      <c r="P2613" s="4">
        <f>VLOOKUP(A2613,RESULTS!$A:$M,13,FALSE)</f>
        <v>3</v>
      </c>
      <c r="Q2613" s="4">
        <v>110</v>
      </c>
      <c r="R2613" s="4" t="str">
        <f>IF(VLOOKUP(C2613,rosie!B:J,8,FALSE)=0,"x_x_x_x",VLOOKUP(C2613,rosie!B:J,8,FALSE))</f>
        <v>2_8_2_2023</v>
      </c>
    </row>
    <row r="2614" spans="1:18" x14ac:dyDescent="0.2">
      <c r="A2614" t="s">
        <v>283</v>
      </c>
      <c r="C2614">
        <f t="shared" si="189"/>
        <v>13</v>
      </c>
      <c r="D2614" t="str">
        <f t="shared" si="186"/>
        <v>13 (1)</v>
      </c>
      <c r="E2614">
        <v>5.8970000000000002</v>
      </c>
      <c r="F2614">
        <f t="shared" si="187"/>
        <v>5.9</v>
      </c>
      <c r="G2614">
        <f>IFERROR(VLOOKUP(F2614,'rt.comb'!$A:$B,2,FALSE),F2614)</f>
        <v>5.9</v>
      </c>
      <c r="H2614" t="str">
        <f>IFERROR(VLOOKUP(G2614,compounds!$A:$D,4,FALSE),"")</f>
        <v/>
      </c>
      <c r="I2614">
        <v>11707671</v>
      </c>
      <c r="J2614" s="4">
        <f t="shared" si="185"/>
        <v>26724218</v>
      </c>
      <c r="K2614" s="4">
        <f>VLOOKUP($C2614,rosie!$B$7:$D$380,2,FALSE)</f>
        <v>6.63</v>
      </c>
      <c r="L2614" s="4">
        <f>VLOOKUP(C2614,rosie!$B$7:$F$66,5,FALSE)</f>
        <v>1.88</v>
      </c>
      <c r="M2614" s="4">
        <f>VLOOKUP($C2614,rosie!$B$7:$D$380,3,FALSE)</f>
        <v>1</v>
      </c>
      <c r="N2614" s="4" t="str">
        <f>VLOOKUP($C2614,rosie!$B$7:$E$380,4,FALSE)</f>
        <v>s</v>
      </c>
      <c r="O2614" s="4">
        <f t="shared" si="188"/>
        <v>1.7858716844122255E-2</v>
      </c>
      <c r="P2614" s="4">
        <f>VLOOKUP(A2614,RESULTS!$A:$M,13,FALSE)</f>
        <v>3</v>
      </c>
      <c r="Q2614" s="4">
        <v>111</v>
      </c>
      <c r="R2614" s="4" t="str">
        <f>IF(VLOOKUP(C2614,rosie!B:J,8,FALSE)=0,"x_x_x_x",VLOOKUP(C2614,rosie!B:J,8,FALSE))</f>
        <v>2_8_2_2023</v>
      </c>
    </row>
    <row r="2615" spans="1:18" x14ac:dyDescent="0.2">
      <c r="A2615" t="s">
        <v>283</v>
      </c>
      <c r="C2615">
        <f t="shared" si="189"/>
        <v>13</v>
      </c>
      <c r="D2615" t="str">
        <f t="shared" si="186"/>
        <v>13 (1)</v>
      </c>
      <c r="E2615">
        <v>6.1</v>
      </c>
      <c r="F2615">
        <f t="shared" si="187"/>
        <v>6.1</v>
      </c>
      <c r="G2615">
        <f>IFERROR(VLOOKUP(F2615,'rt.comb'!$A:$B,2,FALSE),F2615)</f>
        <v>6.11</v>
      </c>
      <c r="H2615" t="str">
        <f>IFERROR(VLOOKUP(G2615,compounds!$A:$D,4,FALSE),"")</f>
        <v/>
      </c>
      <c r="I2615">
        <v>5970790</v>
      </c>
      <c r="J2615" s="4">
        <f t="shared" si="185"/>
        <v>26724218</v>
      </c>
      <c r="K2615" s="4">
        <f>VLOOKUP($C2615,rosie!$B$7:$D$380,2,FALSE)</f>
        <v>6.63</v>
      </c>
      <c r="L2615" s="4">
        <f>VLOOKUP(C2615,rosie!$B$7:$F$66,5,FALSE)</f>
        <v>1.88</v>
      </c>
      <c r="M2615" s="4">
        <f>VLOOKUP($C2615,rosie!$B$7:$D$380,3,FALSE)</f>
        <v>1</v>
      </c>
      <c r="N2615" s="4" t="str">
        <f>VLOOKUP($C2615,rosie!$B$7:$E$380,4,FALSE)</f>
        <v>s</v>
      </c>
      <c r="O2615" s="4">
        <f t="shared" si="188"/>
        <v>9.0264398947543477E-3</v>
      </c>
      <c r="P2615" s="4">
        <f>VLOOKUP(A2615,RESULTS!$A:$M,13,FALSE)</f>
        <v>3</v>
      </c>
      <c r="Q2615" s="4">
        <v>112</v>
      </c>
      <c r="R2615" s="4" t="str">
        <f>IF(VLOOKUP(C2615,rosie!B:J,8,FALSE)=0,"x_x_x_x",VLOOKUP(C2615,rosie!B:J,8,FALSE))</f>
        <v>2_8_2_2023</v>
      </c>
    </row>
    <row r="2616" spans="1:18" x14ac:dyDescent="0.2">
      <c r="A2616" t="s">
        <v>283</v>
      </c>
      <c r="C2616">
        <f t="shared" si="189"/>
        <v>13</v>
      </c>
      <c r="D2616" t="str">
        <f t="shared" si="186"/>
        <v>13 (1)</v>
      </c>
      <c r="E2616">
        <v>6.4349999999999996</v>
      </c>
      <c r="F2616">
        <f t="shared" si="187"/>
        <v>6.44</v>
      </c>
      <c r="G2616">
        <f>IFERROR(VLOOKUP(F2616,'rt.comb'!$A:$B,2,FALSE),F2616)</f>
        <v>6.44</v>
      </c>
      <c r="H2616" t="str">
        <f>IFERROR(VLOOKUP(G2616,compounds!$A:$D,4,FALSE),"")</f>
        <v/>
      </c>
      <c r="I2616">
        <v>3386216</v>
      </c>
      <c r="J2616" s="4">
        <f t="shared" si="185"/>
        <v>26724218</v>
      </c>
      <c r="K2616" s="4">
        <f>VLOOKUP($C2616,rosie!$B$7:$D$380,2,FALSE)</f>
        <v>6.63</v>
      </c>
      <c r="L2616" s="4">
        <f>VLOOKUP(C2616,rosie!$B$7:$F$66,5,FALSE)</f>
        <v>1.88</v>
      </c>
      <c r="M2616" s="4">
        <f>VLOOKUP($C2616,rosie!$B$7:$D$380,3,FALSE)</f>
        <v>1</v>
      </c>
      <c r="N2616" s="4" t="str">
        <f>VLOOKUP($C2616,rosie!$B$7:$E$380,4,FALSE)</f>
        <v>s</v>
      </c>
      <c r="O2616" s="4">
        <f t="shared" si="188"/>
        <v>5.0738653115800971E-3</v>
      </c>
      <c r="P2616" s="4">
        <f>VLOOKUP(A2616,RESULTS!$A:$M,13,FALSE)</f>
        <v>3</v>
      </c>
      <c r="Q2616" s="4">
        <v>113</v>
      </c>
      <c r="R2616" s="4" t="str">
        <f>IF(VLOOKUP(C2616,rosie!B:J,8,FALSE)=0,"x_x_x_x",VLOOKUP(C2616,rosie!B:J,8,FALSE))</f>
        <v>2_8_2_2023</v>
      </c>
    </row>
    <row r="2617" spans="1:18" x14ac:dyDescent="0.2">
      <c r="A2617" t="s">
        <v>283</v>
      </c>
      <c r="C2617">
        <f t="shared" si="189"/>
        <v>13</v>
      </c>
      <c r="D2617" t="str">
        <f t="shared" si="186"/>
        <v>13 (1)</v>
      </c>
      <c r="E2617">
        <v>7.1040000000000001</v>
      </c>
      <c r="F2617">
        <f t="shared" si="187"/>
        <v>7.1</v>
      </c>
      <c r="G2617">
        <f>IFERROR(VLOOKUP(F2617,'rt.comb'!$A:$B,2,FALSE),F2617)</f>
        <v>7.1</v>
      </c>
      <c r="H2617" t="str">
        <f>IFERROR(VLOOKUP(G2617,compounds!$A:$D,4,FALSE),"")</f>
        <v>heptanal</v>
      </c>
      <c r="I2617">
        <v>8073640</v>
      </c>
      <c r="J2617" s="4">
        <f t="shared" si="185"/>
        <v>26724218</v>
      </c>
      <c r="K2617" s="4">
        <f>VLOOKUP($C2617,rosie!$B$7:$D$380,2,FALSE)</f>
        <v>6.63</v>
      </c>
      <c r="L2617" s="4">
        <f>VLOOKUP(C2617,rosie!$B$7:$F$66,5,FALSE)</f>
        <v>1.88</v>
      </c>
      <c r="M2617" s="4">
        <f>VLOOKUP($C2617,rosie!$B$7:$D$380,3,FALSE)</f>
        <v>1</v>
      </c>
      <c r="N2617" s="4" t="str">
        <f>VLOOKUP($C2617,rosie!$B$7:$E$380,4,FALSE)</f>
        <v>s</v>
      </c>
      <c r="O2617" s="4">
        <f t="shared" si="188"/>
        <v>1.1991327095378725E-2</v>
      </c>
      <c r="P2617" s="4">
        <f>VLOOKUP(A2617,RESULTS!$A:$M,13,FALSE)</f>
        <v>3</v>
      </c>
      <c r="Q2617" s="4">
        <v>114</v>
      </c>
      <c r="R2617" s="4" t="str">
        <f>IF(VLOOKUP(C2617,rosie!B:J,8,FALSE)=0,"x_x_x_x",VLOOKUP(C2617,rosie!B:J,8,FALSE))</f>
        <v>2_8_2_2023</v>
      </c>
    </row>
    <row r="2618" spans="1:18" x14ac:dyDescent="0.2">
      <c r="A2618" t="s">
        <v>283</v>
      </c>
      <c r="C2618">
        <f t="shared" si="189"/>
        <v>13</v>
      </c>
      <c r="D2618" t="str">
        <f t="shared" si="186"/>
        <v>13 (1)</v>
      </c>
      <c r="E2618">
        <v>7.4989999999999997</v>
      </c>
      <c r="F2618">
        <f t="shared" si="187"/>
        <v>7.5</v>
      </c>
      <c r="G2618">
        <f>IFERROR(VLOOKUP(F2618,'rt.comb'!$A:$B,2,FALSE),F2618)</f>
        <v>7.51</v>
      </c>
      <c r="H2618" t="str">
        <f>IFERROR(VLOOKUP(G2618,compounds!$A:$D,4,FALSE),"")</f>
        <v>cyclopentane</v>
      </c>
      <c r="I2618">
        <v>21847318</v>
      </c>
      <c r="J2618" s="4">
        <f t="shared" si="185"/>
        <v>26724218</v>
      </c>
      <c r="K2618" s="4">
        <f>VLOOKUP($C2618,rosie!$B$7:$D$380,2,FALSE)</f>
        <v>6.63</v>
      </c>
      <c r="L2618" s="4">
        <f>VLOOKUP(C2618,rosie!$B$7:$F$66,5,FALSE)</f>
        <v>1.88</v>
      </c>
      <c r="M2618" s="4">
        <f>VLOOKUP($C2618,rosie!$B$7:$D$380,3,FALSE)</f>
        <v>1</v>
      </c>
      <c r="N2618" s="4" t="str">
        <f>VLOOKUP($C2618,rosie!$B$7:$E$380,4,FALSE)</f>
        <v>s</v>
      </c>
      <c r="O2618" s="4">
        <f t="shared" si="188"/>
        <v>3.2166440887286984E-2</v>
      </c>
      <c r="P2618" s="4">
        <f>VLOOKUP(A2618,RESULTS!$A:$M,13,FALSE)</f>
        <v>3</v>
      </c>
      <c r="Q2618" s="4">
        <v>115</v>
      </c>
      <c r="R2618" s="4" t="str">
        <f>IF(VLOOKUP(C2618,rosie!B:J,8,FALSE)=0,"x_x_x_x",VLOOKUP(C2618,rosie!B:J,8,FALSE))</f>
        <v>2_8_2_2023</v>
      </c>
    </row>
    <row r="2619" spans="1:18" x14ac:dyDescent="0.2">
      <c r="A2619" t="s">
        <v>283</v>
      </c>
      <c r="C2619">
        <f t="shared" si="189"/>
        <v>13</v>
      </c>
      <c r="D2619" t="str">
        <f t="shared" si="186"/>
        <v>13 (1)</v>
      </c>
      <c r="E2619">
        <v>7.8390000000000004</v>
      </c>
      <c r="F2619">
        <f t="shared" si="187"/>
        <v>7.84</v>
      </c>
      <c r="G2619">
        <f>IFERROR(VLOOKUP(F2619,'rt.comb'!$A:$B,2,FALSE),F2619)</f>
        <v>7.84</v>
      </c>
      <c r="H2619" t="str">
        <f>IFERROR(VLOOKUP(G2619,compounds!$A:$D,4,FALSE),"")</f>
        <v/>
      </c>
      <c r="I2619">
        <v>1193614</v>
      </c>
      <c r="J2619" s="4">
        <f t="shared" si="185"/>
        <v>26724218</v>
      </c>
      <c r="K2619" s="4">
        <f>VLOOKUP($C2619,rosie!$B$7:$D$380,2,FALSE)</f>
        <v>6.63</v>
      </c>
      <c r="L2619" s="4">
        <f>VLOOKUP(C2619,rosie!$B$7:$F$66,5,FALSE)</f>
        <v>1.88</v>
      </c>
      <c r="M2619" s="4">
        <f>VLOOKUP($C2619,rosie!$B$7:$D$380,3,FALSE)</f>
        <v>1</v>
      </c>
      <c r="N2619" s="4" t="str">
        <f>VLOOKUP($C2619,rosie!$B$7:$E$380,4,FALSE)</f>
        <v>s</v>
      </c>
      <c r="O2619" s="4">
        <f t="shared" si="188"/>
        <v>1.7422426270459147E-3</v>
      </c>
      <c r="P2619" s="4">
        <f>VLOOKUP(A2619,RESULTS!$A:$M,13,FALSE)</f>
        <v>3</v>
      </c>
      <c r="Q2619" s="4">
        <v>116</v>
      </c>
      <c r="R2619" s="4" t="str">
        <f>IF(VLOOKUP(C2619,rosie!B:J,8,FALSE)=0,"x_x_x_x",VLOOKUP(C2619,rosie!B:J,8,FALSE))</f>
        <v>2_8_2_2023</v>
      </c>
    </row>
    <row r="2620" spans="1:18" x14ac:dyDescent="0.2">
      <c r="A2620" t="s">
        <v>283</v>
      </c>
      <c r="C2620">
        <f t="shared" si="189"/>
        <v>13</v>
      </c>
      <c r="D2620" t="str">
        <f t="shared" si="186"/>
        <v>13 (1)</v>
      </c>
      <c r="E2620">
        <v>8.2249999999999996</v>
      </c>
      <c r="F2620">
        <f t="shared" si="187"/>
        <v>8.23</v>
      </c>
      <c r="G2620">
        <f>IFERROR(VLOOKUP(F2620,'rt.comb'!$A:$B,2,FALSE),F2620)</f>
        <v>8.23</v>
      </c>
      <c r="H2620" t="str">
        <f>IFERROR(VLOOKUP(G2620,compounds!$A:$D,4,FALSE),"")</f>
        <v/>
      </c>
      <c r="I2620">
        <v>3084152</v>
      </c>
      <c r="J2620" s="4">
        <f t="shared" si="185"/>
        <v>26724218</v>
      </c>
      <c r="K2620" s="4">
        <f>VLOOKUP($C2620,rosie!$B$7:$D$380,2,FALSE)</f>
        <v>6.63</v>
      </c>
      <c r="L2620" s="4">
        <f>VLOOKUP(C2620,rosie!$B$7:$F$66,5,FALSE)</f>
        <v>1.88</v>
      </c>
      <c r="M2620" s="4">
        <f>VLOOKUP($C2620,rosie!$B$7:$D$380,3,FALSE)</f>
        <v>1</v>
      </c>
      <c r="N2620" s="4" t="str">
        <f>VLOOKUP($C2620,rosie!$B$7:$E$380,4,FALSE)</f>
        <v>s</v>
      </c>
      <c r="O2620" s="4">
        <f t="shared" si="188"/>
        <v>4.463264581790409E-3</v>
      </c>
      <c r="P2620" s="4">
        <f>VLOOKUP(A2620,RESULTS!$A:$M,13,FALSE)</f>
        <v>3</v>
      </c>
      <c r="Q2620" s="4">
        <v>117</v>
      </c>
      <c r="R2620" s="4" t="str">
        <f>IF(VLOOKUP(C2620,rosie!B:J,8,FALSE)=0,"x_x_x_x",VLOOKUP(C2620,rosie!B:J,8,FALSE))</f>
        <v>2_8_2_2023</v>
      </c>
    </row>
    <row r="2621" spans="1:18" x14ac:dyDescent="0.2">
      <c r="A2621" t="s">
        <v>283</v>
      </c>
      <c r="C2621">
        <f t="shared" si="189"/>
        <v>13</v>
      </c>
      <c r="D2621" t="str">
        <f t="shared" si="186"/>
        <v>13 (1)</v>
      </c>
      <c r="E2621">
        <v>8.3819999999999997</v>
      </c>
      <c r="F2621">
        <f t="shared" si="187"/>
        <v>8.3800000000000008</v>
      </c>
      <c r="G2621">
        <f>IFERROR(VLOOKUP(F2621,'rt.comb'!$A:$B,2,FALSE),F2621)</f>
        <v>8.3800000000000008</v>
      </c>
      <c r="H2621" t="str">
        <f>IFERROR(VLOOKUP(G2621,compounds!$A:$D,4,FALSE),"")</f>
        <v/>
      </c>
      <c r="I2621">
        <v>4205673</v>
      </c>
      <c r="J2621" s="4">
        <f t="shared" si="185"/>
        <v>26724218</v>
      </c>
      <c r="K2621" s="4">
        <f>VLOOKUP($C2621,rosie!$B$7:$D$380,2,FALSE)</f>
        <v>6.63</v>
      </c>
      <c r="L2621" s="4">
        <f>VLOOKUP(C2621,rosie!$B$7:$F$66,5,FALSE)</f>
        <v>1.88</v>
      </c>
      <c r="M2621" s="4">
        <f>VLOOKUP($C2621,rosie!$B$7:$D$380,3,FALSE)</f>
        <v>1</v>
      </c>
      <c r="N2621" s="4" t="str">
        <f>VLOOKUP($C2621,rosie!$B$7:$E$380,4,FALSE)</f>
        <v>s</v>
      </c>
      <c r="O2621" s="4">
        <f t="shared" si="188"/>
        <v>6.034707370675298E-3</v>
      </c>
      <c r="P2621" s="4">
        <f>VLOOKUP(A2621,RESULTS!$A:$M,13,FALSE)</f>
        <v>3</v>
      </c>
      <c r="Q2621" s="4">
        <v>118</v>
      </c>
      <c r="R2621" s="4" t="str">
        <f>IF(VLOOKUP(C2621,rosie!B:J,8,FALSE)=0,"x_x_x_x",VLOOKUP(C2621,rosie!B:J,8,FALSE))</f>
        <v>2_8_2_2023</v>
      </c>
    </row>
    <row r="2622" spans="1:18" x14ac:dyDescent="0.2">
      <c r="A2622" t="s">
        <v>283</v>
      </c>
      <c r="C2622">
        <f t="shared" si="189"/>
        <v>13</v>
      </c>
      <c r="D2622" t="str">
        <f t="shared" si="186"/>
        <v>13 (1)</v>
      </c>
      <c r="E2622">
        <v>8.4640000000000004</v>
      </c>
      <c r="F2622">
        <f t="shared" si="187"/>
        <v>8.4600000000000009</v>
      </c>
      <c r="G2622">
        <f>IFERROR(VLOOKUP(F2622,'rt.comb'!$A:$B,2,FALSE),F2622)</f>
        <v>8.4600000000000009</v>
      </c>
      <c r="H2622" t="str">
        <f>IFERROR(VLOOKUP(G2622,compounds!$A:$D,4,FALSE),"")</f>
        <v/>
      </c>
      <c r="I2622">
        <v>11105132</v>
      </c>
      <c r="J2622" s="4">
        <f t="shared" si="185"/>
        <v>26724218</v>
      </c>
      <c r="K2622" s="4">
        <f>VLOOKUP($C2622,rosie!$B$7:$D$380,2,FALSE)</f>
        <v>6.63</v>
      </c>
      <c r="L2622" s="4">
        <f>VLOOKUP(C2622,rosie!$B$7:$F$66,5,FALSE)</f>
        <v>1.88</v>
      </c>
      <c r="M2622" s="4">
        <f>VLOOKUP($C2622,rosie!$B$7:$D$380,3,FALSE)</f>
        <v>1</v>
      </c>
      <c r="N2622" s="4" t="str">
        <f>VLOOKUP($C2622,rosie!$B$7:$E$380,4,FALSE)</f>
        <v>s</v>
      </c>
      <c r="O2622" s="4">
        <f t="shared" si="188"/>
        <v>1.5800814852670597E-2</v>
      </c>
      <c r="P2622" s="4">
        <f>VLOOKUP(A2622,RESULTS!$A:$M,13,FALSE)</f>
        <v>3</v>
      </c>
      <c r="Q2622" s="4">
        <v>119</v>
      </c>
      <c r="R2622" s="4" t="str">
        <f>IF(VLOOKUP(C2622,rosie!B:J,8,FALSE)=0,"x_x_x_x",VLOOKUP(C2622,rosie!B:J,8,FALSE))</f>
        <v>2_8_2_2023</v>
      </c>
    </row>
    <row r="2623" spans="1:18" x14ac:dyDescent="0.2">
      <c r="A2623" t="s">
        <v>283</v>
      </c>
      <c r="C2623">
        <f t="shared" si="189"/>
        <v>13</v>
      </c>
      <c r="D2623" t="str">
        <f t="shared" si="186"/>
        <v>13 (1)</v>
      </c>
      <c r="E2623">
        <v>8.9250000000000007</v>
      </c>
      <c r="F2623">
        <f t="shared" si="187"/>
        <v>8.93</v>
      </c>
      <c r="G2623">
        <f>IFERROR(VLOOKUP(F2623,'rt.comb'!$A:$B,2,FALSE),F2623)</f>
        <v>8.92</v>
      </c>
      <c r="H2623" t="str">
        <f>IFERROR(VLOOKUP(G2623,compounds!$A:$D,4,FALSE),"")</f>
        <v/>
      </c>
      <c r="I2623">
        <v>8036580</v>
      </c>
      <c r="J2623" s="4">
        <f t="shared" si="185"/>
        <v>26724218</v>
      </c>
      <c r="K2623" s="4">
        <f>VLOOKUP($C2623,rosie!$B$7:$D$380,2,FALSE)</f>
        <v>6.63</v>
      </c>
      <c r="L2623" s="4">
        <f>VLOOKUP(C2623,rosie!$B$7:$F$66,5,FALSE)</f>
        <v>1.88</v>
      </c>
      <c r="M2623" s="4">
        <f>VLOOKUP($C2623,rosie!$B$7:$D$380,3,FALSE)</f>
        <v>1</v>
      </c>
      <c r="N2623" s="4" t="str">
        <f>VLOOKUP($C2623,rosie!$B$7:$E$380,4,FALSE)</f>
        <v>s</v>
      </c>
      <c r="O2623" s="4">
        <f t="shared" si="188"/>
        <v>1.1339469747569848E-2</v>
      </c>
      <c r="P2623" s="4">
        <f>VLOOKUP(A2623,RESULTS!$A:$M,13,FALSE)</f>
        <v>3</v>
      </c>
      <c r="Q2623" s="4">
        <v>120</v>
      </c>
      <c r="R2623" s="4" t="str">
        <f>IF(VLOOKUP(C2623,rosie!B:J,8,FALSE)=0,"x_x_x_x",VLOOKUP(C2623,rosie!B:J,8,FALSE))</f>
        <v>2_8_2_2023</v>
      </c>
    </row>
    <row r="2624" spans="1:18" x14ac:dyDescent="0.2">
      <c r="A2624" t="s">
        <v>283</v>
      </c>
      <c r="C2624">
        <f t="shared" si="189"/>
        <v>13</v>
      </c>
      <c r="D2624" t="str">
        <f t="shared" si="186"/>
        <v>13 (1)</v>
      </c>
      <c r="E2624">
        <v>9.8330000000000002</v>
      </c>
      <c r="F2624">
        <f t="shared" si="187"/>
        <v>9.83</v>
      </c>
      <c r="G2624">
        <f>IFERROR(VLOOKUP(F2624,'rt.comb'!$A:$B,2,FALSE),F2624)</f>
        <v>9.82</v>
      </c>
      <c r="H2624" t="str">
        <f>IFERROR(VLOOKUP(G2624,compounds!$A:$D,4,FALSE),"")</f>
        <v>sixmethyl</v>
      </c>
      <c r="I2624">
        <v>13749148</v>
      </c>
      <c r="J2624" s="4">
        <f t="shared" si="185"/>
        <v>26724218</v>
      </c>
      <c r="K2624" s="4">
        <f>VLOOKUP($C2624,rosie!$B$7:$D$380,2,FALSE)</f>
        <v>6.63</v>
      </c>
      <c r="L2624" s="4">
        <f>VLOOKUP(C2624,rosie!$B$7:$F$66,5,FALSE)</f>
        <v>1.88</v>
      </c>
      <c r="M2624" s="4">
        <f>VLOOKUP($C2624,rosie!$B$7:$D$380,3,FALSE)</f>
        <v>1</v>
      </c>
      <c r="N2624" s="4" t="str">
        <f>VLOOKUP($C2624,rosie!$B$7:$E$380,4,FALSE)</f>
        <v>s</v>
      </c>
      <c r="O2624" s="4">
        <f t="shared" si="188"/>
        <v>1.9239471459009113E-2</v>
      </c>
      <c r="P2624" s="4">
        <f>VLOOKUP(A2624,RESULTS!$A:$M,13,FALSE)</f>
        <v>3</v>
      </c>
      <c r="Q2624" s="4">
        <v>121</v>
      </c>
      <c r="R2624" s="4" t="str">
        <f>IF(VLOOKUP(C2624,rosie!B:J,8,FALSE)=0,"x_x_x_x",VLOOKUP(C2624,rosie!B:J,8,FALSE))</f>
        <v>2_8_2_2023</v>
      </c>
    </row>
    <row r="2625" spans="1:18" x14ac:dyDescent="0.2">
      <c r="A2625" t="s">
        <v>283</v>
      </c>
      <c r="C2625">
        <f t="shared" si="189"/>
        <v>13</v>
      </c>
      <c r="D2625" t="str">
        <f t="shared" si="186"/>
        <v>13 (1)</v>
      </c>
      <c r="E2625">
        <v>9.9440000000000008</v>
      </c>
      <c r="F2625">
        <f t="shared" si="187"/>
        <v>9.94</v>
      </c>
      <c r="G2625">
        <f>IFERROR(VLOOKUP(F2625,'rt.comb'!$A:$B,2,FALSE),F2625)</f>
        <v>9.94</v>
      </c>
      <c r="H2625" t="str">
        <f>IFERROR(VLOOKUP(G2625,compounds!$A:$D,4,FALSE),"")</f>
        <v>bmyrcene</v>
      </c>
      <c r="I2625">
        <v>12323921</v>
      </c>
      <c r="J2625" s="4">
        <f t="shared" si="185"/>
        <v>26724218</v>
      </c>
      <c r="K2625" s="4">
        <f>VLOOKUP($C2625,rosie!$B$7:$D$380,2,FALSE)</f>
        <v>6.63</v>
      </c>
      <c r="L2625" s="4">
        <f>VLOOKUP(C2625,rosie!$B$7:$F$66,5,FALSE)</f>
        <v>1.88</v>
      </c>
      <c r="M2625" s="4">
        <f>VLOOKUP($C2625,rosie!$B$7:$D$380,3,FALSE)</f>
        <v>1</v>
      </c>
      <c r="N2625" s="4" t="str">
        <f>VLOOKUP($C2625,rosie!$B$7:$E$380,4,FALSE)</f>
        <v>s</v>
      </c>
      <c r="O2625" s="4">
        <f t="shared" si="188"/>
        <v>1.71037679412861E-2</v>
      </c>
      <c r="P2625" s="4">
        <f>VLOOKUP(A2625,RESULTS!$A:$M,13,FALSE)</f>
        <v>3</v>
      </c>
      <c r="Q2625" s="4">
        <v>122</v>
      </c>
      <c r="R2625" s="4" t="str">
        <f>IF(VLOOKUP(C2625,rosie!B:J,8,FALSE)=0,"x_x_x_x",VLOOKUP(C2625,rosie!B:J,8,FALSE))</f>
        <v>2_8_2_2023</v>
      </c>
    </row>
    <row r="2626" spans="1:18" x14ac:dyDescent="0.2">
      <c r="A2626" t="s">
        <v>283</v>
      </c>
      <c r="C2626">
        <f t="shared" si="189"/>
        <v>13</v>
      </c>
      <c r="D2626" t="str">
        <f t="shared" si="186"/>
        <v>13 (1)</v>
      </c>
      <c r="E2626">
        <v>10.16</v>
      </c>
      <c r="F2626">
        <f t="shared" si="187"/>
        <v>10.16</v>
      </c>
      <c r="G2626">
        <f>IFERROR(VLOOKUP(F2626,'rt.comb'!$A:$B,2,FALSE),F2626)</f>
        <v>10.16</v>
      </c>
      <c r="H2626" t="str">
        <f>IFERROR(VLOOKUP(G2626,compounds!$A:$D,4,FALSE),"")</f>
        <v>decane</v>
      </c>
      <c r="I2626">
        <v>3027074</v>
      </c>
      <c r="J2626" s="4">
        <f t="shared" ref="J2626:J2689" si="190">SUMIFS($I:$I,$A:$A,A2626,G:G,19.5)</f>
        <v>26724218</v>
      </c>
      <c r="K2626" s="4">
        <f>VLOOKUP($C2626,rosie!$B$7:$D$380,2,FALSE)</f>
        <v>6.63</v>
      </c>
      <c r="L2626" s="4">
        <f>VLOOKUP(C2626,rosie!$B$7:$F$66,5,FALSE)</f>
        <v>1.88</v>
      </c>
      <c r="M2626" s="4">
        <f>VLOOKUP($C2626,rosie!$B$7:$D$380,3,FALSE)</f>
        <v>1</v>
      </c>
      <c r="N2626" s="4" t="str">
        <f>VLOOKUP($C2626,rosie!$B$7:$E$380,4,FALSE)</f>
        <v>s</v>
      </c>
      <c r="O2626" s="4">
        <f t="shared" si="188"/>
        <v>4.1669726209413857E-3</v>
      </c>
      <c r="P2626" s="4">
        <f>VLOOKUP(A2626,RESULTS!$A:$M,13,FALSE)</f>
        <v>3</v>
      </c>
      <c r="Q2626" s="4">
        <v>123</v>
      </c>
      <c r="R2626" s="4" t="str">
        <f>IF(VLOOKUP(C2626,rosie!B:J,8,FALSE)=0,"x_x_x_x",VLOOKUP(C2626,rosie!B:J,8,FALSE))</f>
        <v>2_8_2_2023</v>
      </c>
    </row>
    <row r="2627" spans="1:18" x14ac:dyDescent="0.2">
      <c r="A2627" t="s">
        <v>283</v>
      </c>
      <c r="C2627">
        <f t="shared" si="189"/>
        <v>13</v>
      </c>
      <c r="D2627" t="str">
        <f t="shared" ref="D2627:D2690" si="191">C2627&amp;" ("&amp;M2627&amp;")"</f>
        <v>13 (1)</v>
      </c>
      <c r="E2627">
        <v>10.363</v>
      </c>
      <c r="F2627">
        <f t="shared" si="187"/>
        <v>10.36</v>
      </c>
      <c r="G2627">
        <f>IFERROR(VLOOKUP(F2627,'rt.comb'!$A:$B,2,FALSE),F2627)</f>
        <v>10.36</v>
      </c>
      <c r="H2627" t="str">
        <f>IFERROR(VLOOKUP(G2627,compounds!$A:$D,4,FALSE),"")</f>
        <v/>
      </c>
      <c r="I2627">
        <v>27958986</v>
      </c>
      <c r="J2627" s="4">
        <f t="shared" si="190"/>
        <v>26724218</v>
      </c>
      <c r="K2627" s="4">
        <f>VLOOKUP($C2627,rosie!$B$7:$D$380,2,FALSE)</f>
        <v>6.63</v>
      </c>
      <c r="L2627" s="4">
        <f>VLOOKUP(C2627,rosie!$B$7:$F$66,5,FALSE)</f>
        <v>1.88</v>
      </c>
      <c r="M2627" s="4">
        <f>VLOOKUP($C2627,rosie!$B$7:$D$380,3,FALSE)</f>
        <v>1</v>
      </c>
      <c r="N2627" s="4" t="str">
        <f>VLOOKUP($C2627,rosie!$B$7:$E$380,4,FALSE)</f>
        <v>s</v>
      </c>
      <c r="O2627" s="4">
        <f t="shared" si="188"/>
        <v>3.8177057491683257E-2</v>
      </c>
      <c r="P2627" s="4">
        <f>VLOOKUP(A2627,RESULTS!$A:$M,13,FALSE)</f>
        <v>3</v>
      </c>
      <c r="Q2627" s="4">
        <v>124</v>
      </c>
      <c r="R2627" s="4" t="str">
        <f>IF(VLOOKUP(C2627,rosie!B:J,8,FALSE)=0,"x_x_x_x",VLOOKUP(C2627,rosie!B:J,8,FALSE))</f>
        <v>2_8_2_2023</v>
      </c>
    </row>
    <row r="2628" spans="1:18" x14ac:dyDescent="0.2">
      <c r="A2628" t="s">
        <v>283</v>
      </c>
      <c r="C2628">
        <f t="shared" si="189"/>
        <v>13</v>
      </c>
      <c r="D2628" t="str">
        <f t="shared" si="191"/>
        <v>13 (1)</v>
      </c>
      <c r="E2628">
        <v>10.474</v>
      </c>
      <c r="F2628">
        <f t="shared" si="187"/>
        <v>10.47</v>
      </c>
      <c r="G2628">
        <f>IFERROR(VLOOKUP(F2628,'rt.comb'!$A:$B,2,FALSE),F2628)</f>
        <v>10.48</v>
      </c>
      <c r="H2628" t="str">
        <f>IFERROR(VLOOKUP(G2628,compounds!$A:$D,4,FALSE),"")</f>
        <v>z3hex</v>
      </c>
      <c r="I2628">
        <v>29865084</v>
      </c>
      <c r="J2628" s="4">
        <f t="shared" si="190"/>
        <v>26724218</v>
      </c>
      <c r="K2628" s="4">
        <f>VLOOKUP($C2628,rosie!$B$7:$D$380,2,FALSE)</f>
        <v>6.63</v>
      </c>
      <c r="L2628" s="4">
        <f>VLOOKUP(C2628,rosie!$B$7:$F$66,5,FALSE)</f>
        <v>1.88</v>
      </c>
      <c r="M2628" s="4">
        <f>VLOOKUP($C2628,rosie!$B$7:$D$380,3,FALSE)</f>
        <v>1</v>
      </c>
      <c r="N2628" s="4" t="str">
        <f>VLOOKUP($C2628,rosie!$B$7:$E$380,4,FALSE)</f>
        <v>s</v>
      </c>
      <c r="O2628" s="4">
        <f t="shared" si="188"/>
        <v>4.0453532207178546E-2</v>
      </c>
      <c r="P2628" s="4">
        <f>VLOOKUP(A2628,RESULTS!$A:$M,13,FALSE)</f>
        <v>3</v>
      </c>
      <c r="Q2628" s="4">
        <v>125</v>
      </c>
      <c r="R2628" s="4" t="str">
        <f>IF(VLOOKUP(C2628,rosie!B:J,8,FALSE)=0,"x_x_x_x",VLOOKUP(C2628,rosie!B:J,8,FALSE))</f>
        <v>2_8_2_2023</v>
      </c>
    </row>
    <row r="2629" spans="1:18" x14ac:dyDescent="0.2">
      <c r="A2629" t="s">
        <v>283</v>
      </c>
      <c r="C2629">
        <f t="shared" si="189"/>
        <v>13</v>
      </c>
      <c r="D2629" t="str">
        <f t="shared" si="191"/>
        <v>13 (1)</v>
      </c>
      <c r="E2629">
        <v>10.956</v>
      </c>
      <c r="F2629">
        <f t="shared" si="187"/>
        <v>10.96</v>
      </c>
      <c r="G2629">
        <f>IFERROR(VLOOKUP(F2629,'rt.comb'!$A:$B,2,FALSE),F2629)</f>
        <v>10.96</v>
      </c>
      <c r="H2629" t="str">
        <f>IFERROR(VLOOKUP(G2629,compounds!$A:$D,4,FALSE),"")</f>
        <v/>
      </c>
      <c r="I2629">
        <v>4724628</v>
      </c>
      <c r="J2629" s="4">
        <f t="shared" si="190"/>
        <v>26724218</v>
      </c>
      <c r="K2629" s="4">
        <f>VLOOKUP($C2629,rosie!$B$7:$D$380,2,FALSE)</f>
        <v>6.63</v>
      </c>
      <c r="L2629" s="4">
        <f>VLOOKUP(C2629,rosie!$B$7:$F$66,5,FALSE)</f>
        <v>1.88</v>
      </c>
      <c r="M2629" s="4">
        <f>VLOOKUP($C2629,rosie!$B$7:$D$380,3,FALSE)</f>
        <v>1</v>
      </c>
      <c r="N2629" s="4" t="str">
        <f>VLOOKUP($C2629,rosie!$B$7:$E$380,4,FALSE)</f>
        <v>s</v>
      </c>
      <c r="O2629" s="4">
        <f t="shared" si="188"/>
        <v>6.3489191237970843E-3</v>
      </c>
      <c r="P2629" s="4">
        <f>VLOOKUP(A2629,RESULTS!$A:$M,13,FALSE)</f>
        <v>3</v>
      </c>
      <c r="Q2629" s="4">
        <v>126</v>
      </c>
      <c r="R2629" s="4" t="str">
        <f>IF(VLOOKUP(C2629,rosie!B:J,8,FALSE)=0,"x_x_x_x",VLOOKUP(C2629,rosie!B:J,8,FALSE))</f>
        <v>2_8_2_2023</v>
      </c>
    </row>
    <row r="2630" spans="1:18" x14ac:dyDescent="0.2">
      <c r="A2630" t="s">
        <v>283</v>
      </c>
      <c r="C2630">
        <f t="shared" si="189"/>
        <v>13</v>
      </c>
      <c r="D2630" t="str">
        <f t="shared" si="191"/>
        <v>13 (1)</v>
      </c>
      <c r="E2630">
        <v>11.176</v>
      </c>
      <c r="F2630">
        <f t="shared" si="187"/>
        <v>11.18</v>
      </c>
      <c r="G2630">
        <f>IFERROR(VLOOKUP(F2630,'rt.comb'!$A:$B,2,FALSE),F2630)</f>
        <v>11.18</v>
      </c>
      <c r="H2630" t="str">
        <f>IFERROR(VLOOKUP(G2630,compounds!$A:$D,4,FALSE),"")</f>
        <v/>
      </c>
      <c r="I2630">
        <v>10755832</v>
      </c>
      <c r="J2630" s="4">
        <f t="shared" si="190"/>
        <v>26724218</v>
      </c>
      <c r="K2630" s="4">
        <f>VLOOKUP($C2630,rosie!$B$7:$D$380,2,FALSE)</f>
        <v>6.63</v>
      </c>
      <c r="L2630" s="4">
        <f>VLOOKUP(C2630,rosie!$B$7:$F$66,5,FALSE)</f>
        <v>1.88</v>
      </c>
      <c r="M2630" s="4">
        <f>VLOOKUP($C2630,rosie!$B$7:$D$380,3,FALSE)</f>
        <v>1</v>
      </c>
      <c r="N2630" s="4" t="str">
        <f>VLOOKUP($C2630,rosie!$B$7:$E$380,4,FALSE)</f>
        <v>s</v>
      </c>
      <c r="O2630" s="4">
        <f t="shared" si="188"/>
        <v>1.4339797211182224E-2</v>
      </c>
      <c r="P2630" s="4">
        <f>VLOOKUP(A2630,RESULTS!$A:$M,13,FALSE)</f>
        <v>3</v>
      </c>
      <c r="Q2630" s="4">
        <v>127</v>
      </c>
      <c r="R2630" s="4" t="str">
        <f>IF(VLOOKUP(C2630,rosie!B:J,8,FALSE)=0,"x_x_x_x",VLOOKUP(C2630,rosie!B:J,8,FALSE))</f>
        <v>2_8_2_2023</v>
      </c>
    </row>
    <row r="2631" spans="1:18" x14ac:dyDescent="0.2">
      <c r="A2631" t="s">
        <v>283</v>
      </c>
      <c r="C2631">
        <f t="shared" si="189"/>
        <v>13</v>
      </c>
      <c r="D2631" t="str">
        <f t="shared" si="191"/>
        <v>13 (1)</v>
      </c>
      <c r="E2631">
        <v>11.819000000000001</v>
      </c>
      <c r="F2631">
        <f t="shared" si="187"/>
        <v>11.82</v>
      </c>
      <c r="G2631">
        <f>IFERROR(VLOOKUP(F2631,'rt.comb'!$A:$B,2,FALSE),F2631)</f>
        <v>11.82</v>
      </c>
      <c r="H2631" t="str">
        <f>IFERROR(VLOOKUP(G2631,compounds!$A:$D,4,FALSE),"")</f>
        <v/>
      </c>
      <c r="I2631">
        <v>3384757</v>
      </c>
      <c r="J2631" s="4">
        <f t="shared" si="190"/>
        <v>26724218</v>
      </c>
      <c r="K2631" s="4">
        <f>VLOOKUP($C2631,rosie!$B$7:$D$380,2,FALSE)</f>
        <v>6.63</v>
      </c>
      <c r="L2631" s="4">
        <f>VLOOKUP(C2631,rosie!$B$7:$F$66,5,FALSE)</f>
        <v>1.88</v>
      </c>
      <c r="M2631" s="4">
        <f>VLOOKUP($C2631,rosie!$B$7:$D$380,3,FALSE)</f>
        <v>1</v>
      </c>
      <c r="N2631" s="4" t="str">
        <f>VLOOKUP($C2631,rosie!$B$7:$E$380,4,FALSE)</f>
        <v>s</v>
      </c>
      <c r="O2631" s="4">
        <f t="shared" si="188"/>
        <v>4.4773417615580034E-3</v>
      </c>
      <c r="P2631" s="4">
        <f>VLOOKUP(A2631,RESULTS!$A:$M,13,FALSE)</f>
        <v>3</v>
      </c>
      <c r="Q2631" s="4">
        <v>128</v>
      </c>
      <c r="R2631" s="4" t="str">
        <f>IF(VLOOKUP(C2631,rosie!B:J,8,FALSE)=0,"x_x_x_x",VLOOKUP(C2631,rosie!B:J,8,FALSE))</f>
        <v>2_8_2_2023</v>
      </c>
    </row>
    <row r="2632" spans="1:18" x14ac:dyDescent="0.2">
      <c r="A2632" t="s">
        <v>283</v>
      </c>
      <c r="C2632">
        <f t="shared" si="189"/>
        <v>13</v>
      </c>
      <c r="D2632" t="str">
        <f t="shared" si="191"/>
        <v>13 (1)</v>
      </c>
      <c r="E2632">
        <v>12.035</v>
      </c>
      <c r="F2632">
        <f t="shared" si="187"/>
        <v>12.04</v>
      </c>
      <c r="G2632">
        <f>IFERROR(VLOOKUP(F2632,'rt.comb'!$A:$B,2,FALSE),F2632)</f>
        <v>12.04</v>
      </c>
      <c r="H2632" t="str">
        <f>IFERROR(VLOOKUP(G2632,compounds!$A:$D,4,FALSE),"")</f>
        <v/>
      </c>
      <c r="I2632">
        <v>6960362</v>
      </c>
      <c r="J2632" s="4">
        <f t="shared" si="190"/>
        <v>26724218</v>
      </c>
      <c r="K2632" s="4">
        <f>VLOOKUP($C2632,rosie!$B$7:$D$380,2,FALSE)</f>
        <v>6.63</v>
      </c>
      <c r="L2632" s="4">
        <f>VLOOKUP(C2632,rosie!$B$7:$F$66,5,FALSE)</f>
        <v>1.88</v>
      </c>
      <c r="M2632" s="4">
        <f>VLOOKUP($C2632,rosie!$B$7:$D$380,3,FALSE)</f>
        <v>1</v>
      </c>
      <c r="N2632" s="4" t="str">
        <f>VLOOKUP($C2632,rosie!$B$7:$E$380,4,FALSE)</f>
        <v>s</v>
      </c>
      <c r="O2632" s="4">
        <f t="shared" si="188"/>
        <v>9.1357632725681294E-3</v>
      </c>
      <c r="P2632" s="4">
        <f>VLOOKUP(A2632,RESULTS!$A:$M,13,FALSE)</f>
        <v>3</v>
      </c>
      <c r="Q2632" s="4">
        <v>129</v>
      </c>
      <c r="R2632" s="4" t="str">
        <f>IF(VLOOKUP(C2632,rosie!B:J,8,FALSE)=0,"x_x_x_x",VLOOKUP(C2632,rosie!B:J,8,FALSE))</f>
        <v>2_8_2_2023</v>
      </c>
    </row>
    <row r="2633" spans="1:18" x14ac:dyDescent="0.2">
      <c r="A2633" t="s">
        <v>283</v>
      </c>
      <c r="C2633">
        <f t="shared" si="189"/>
        <v>13</v>
      </c>
      <c r="D2633" t="str">
        <f t="shared" si="191"/>
        <v>13 (1)</v>
      </c>
      <c r="E2633">
        <v>12.297000000000001</v>
      </c>
      <c r="F2633">
        <f t="shared" si="187"/>
        <v>12.3</v>
      </c>
      <c r="G2633">
        <f>IFERROR(VLOOKUP(F2633,'rt.comb'!$A:$B,2,FALSE),F2633)</f>
        <v>12.29</v>
      </c>
      <c r="H2633" t="str">
        <f>IFERROR(VLOOKUP(G2633,compounds!$A:$D,4,FALSE),"")</f>
        <v>acetophenone</v>
      </c>
      <c r="I2633">
        <v>9085939</v>
      </c>
      <c r="J2633" s="4">
        <f t="shared" si="190"/>
        <v>26724218</v>
      </c>
      <c r="K2633" s="4">
        <f>VLOOKUP($C2633,rosie!$B$7:$D$380,2,FALSE)</f>
        <v>6.63</v>
      </c>
      <c r="L2633" s="4">
        <f>VLOOKUP(C2633,rosie!$B$7:$F$66,5,FALSE)</f>
        <v>1.88</v>
      </c>
      <c r="M2633" s="4">
        <f>VLOOKUP($C2633,rosie!$B$7:$D$380,3,FALSE)</f>
        <v>1</v>
      </c>
      <c r="N2633" s="4" t="str">
        <f>VLOOKUP($C2633,rosie!$B$7:$E$380,4,FALSE)</f>
        <v>s</v>
      </c>
      <c r="O2633" s="4">
        <f t="shared" si="188"/>
        <v>1.1833935149080639E-2</v>
      </c>
      <c r="P2633" s="4">
        <f>VLOOKUP(A2633,RESULTS!$A:$M,13,FALSE)</f>
        <v>3</v>
      </c>
      <c r="Q2633" s="4">
        <v>130</v>
      </c>
      <c r="R2633" s="4" t="str">
        <f>IF(VLOOKUP(C2633,rosie!B:J,8,FALSE)=0,"x_x_x_x",VLOOKUP(C2633,rosie!B:J,8,FALSE))</f>
        <v>2_8_2_2023</v>
      </c>
    </row>
    <row r="2634" spans="1:18" x14ac:dyDescent="0.2">
      <c r="A2634" t="s">
        <v>283</v>
      </c>
      <c r="C2634">
        <f t="shared" si="189"/>
        <v>13</v>
      </c>
      <c r="D2634" t="str">
        <f t="shared" si="191"/>
        <v>13 (1)</v>
      </c>
      <c r="E2634">
        <v>13.363</v>
      </c>
      <c r="F2634">
        <f t="shared" ref="F2634:F2697" si="192">ROUND(E2634,2)</f>
        <v>13.36</v>
      </c>
      <c r="G2634">
        <f>IFERROR(VLOOKUP(F2634,'rt.comb'!$A:$B,2,FALSE),F2634)</f>
        <v>13.36</v>
      </c>
      <c r="H2634" t="str">
        <f>IFERROR(VLOOKUP(G2634,compounds!$A:$D,4,FALSE),"")</f>
        <v/>
      </c>
      <c r="I2634">
        <v>3840066</v>
      </c>
      <c r="J2634" s="4">
        <f t="shared" si="190"/>
        <v>26724218</v>
      </c>
      <c r="K2634" s="4">
        <f>VLOOKUP($C2634,rosie!$B$7:$D$380,2,FALSE)</f>
        <v>6.63</v>
      </c>
      <c r="L2634" s="4">
        <f>VLOOKUP(C2634,rosie!$B$7:$F$66,5,FALSE)</f>
        <v>1.88</v>
      </c>
      <c r="M2634" s="4">
        <f>VLOOKUP($C2634,rosie!$B$7:$D$380,3,FALSE)</f>
        <v>1</v>
      </c>
      <c r="N2634" s="4" t="str">
        <f>VLOOKUP($C2634,rosie!$B$7:$E$380,4,FALSE)</f>
        <v>s</v>
      </c>
      <c r="O2634" s="4">
        <f t="shared" ref="O2634:O2697" si="193">IFERROR((30/J2634*I2634)/K2634/Q2634,0)</f>
        <v>4.9632952829680426E-3</v>
      </c>
      <c r="P2634" s="4">
        <f>VLOOKUP(A2634,RESULTS!$A:$M,13,FALSE)</f>
        <v>3</v>
      </c>
      <c r="Q2634" s="4">
        <v>131</v>
      </c>
      <c r="R2634" s="4" t="str">
        <f>IF(VLOOKUP(C2634,rosie!B:J,8,FALSE)=0,"x_x_x_x",VLOOKUP(C2634,rosie!B:J,8,FALSE))</f>
        <v>2_8_2_2023</v>
      </c>
    </row>
    <row r="2635" spans="1:18" x14ac:dyDescent="0.2">
      <c r="A2635" t="s">
        <v>283</v>
      </c>
      <c r="C2635">
        <f t="shared" ref="C2635:C2698" si="194">_xlfn.NUMBERVALUE(LEFT(SUBSTITUTE(A2635,"strleaves-",""),FIND("-",SUBSTITUTE(A2635,"strleaves-",""))-1))</f>
        <v>13</v>
      </c>
      <c r="D2635" t="str">
        <f t="shared" si="191"/>
        <v>13 (1)</v>
      </c>
      <c r="E2635">
        <v>13.513999999999999</v>
      </c>
      <c r="F2635">
        <f t="shared" si="192"/>
        <v>13.51</v>
      </c>
      <c r="G2635">
        <f>IFERROR(VLOOKUP(F2635,'rt.comb'!$A:$B,2,FALSE),F2635)</f>
        <v>13.51</v>
      </c>
      <c r="H2635" t="str">
        <f>IFERROR(VLOOKUP(G2635,compounds!$A:$D,4,FALSE),"")</f>
        <v>nonanal</v>
      </c>
      <c r="I2635">
        <v>56161819</v>
      </c>
      <c r="J2635" s="4">
        <f t="shared" si="190"/>
        <v>26724218</v>
      </c>
      <c r="K2635" s="4">
        <f>VLOOKUP($C2635,rosie!$B$7:$D$380,2,FALSE)</f>
        <v>6.63</v>
      </c>
      <c r="L2635" s="4">
        <f>VLOOKUP(C2635,rosie!$B$7:$F$66,5,FALSE)</f>
        <v>1.88</v>
      </c>
      <c r="M2635" s="4">
        <f>VLOOKUP($C2635,rosie!$B$7:$D$380,3,FALSE)</f>
        <v>1</v>
      </c>
      <c r="N2635" s="4" t="str">
        <f>VLOOKUP($C2635,rosie!$B$7:$E$380,4,FALSE)</f>
        <v>s</v>
      </c>
      <c r="O2635" s="4">
        <f t="shared" si="193"/>
        <v>7.2039378070929028E-2</v>
      </c>
      <c r="P2635" s="4">
        <f>VLOOKUP(A2635,RESULTS!$A:$M,13,FALSE)</f>
        <v>3</v>
      </c>
      <c r="Q2635" s="4">
        <v>132</v>
      </c>
      <c r="R2635" s="4" t="str">
        <f>IF(VLOOKUP(C2635,rosie!B:J,8,FALSE)=0,"x_x_x_x",VLOOKUP(C2635,rosie!B:J,8,FALSE))</f>
        <v>2_8_2_2023</v>
      </c>
    </row>
    <row r="2636" spans="1:18" x14ac:dyDescent="0.2">
      <c r="A2636" t="s">
        <v>283</v>
      </c>
      <c r="C2636">
        <f t="shared" si="194"/>
        <v>13</v>
      </c>
      <c r="D2636" t="str">
        <f t="shared" si="191"/>
        <v>13 (1)</v>
      </c>
      <c r="E2636">
        <v>13.89</v>
      </c>
      <c r="F2636">
        <f t="shared" si="192"/>
        <v>13.89</v>
      </c>
      <c r="G2636">
        <f>IFERROR(VLOOKUP(F2636,'rt.comb'!$A:$B,2,FALSE),F2636)</f>
        <v>13.89</v>
      </c>
      <c r="H2636" t="str">
        <f>IFERROR(VLOOKUP(G2636,compounds!$A:$D,4,FALSE),"")</f>
        <v>edimethylnonatriene</v>
      </c>
      <c r="I2636">
        <v>17084406</v>
      </c>
      <c r="J2636" s="4">
        <f t="shared" si="190"/>
        <v>26724218</v>
      </c>
      <c r="K2636" s="4">
        <f>VLOOKUP($C2636,rosie!$B$7:$D$380,2,FALSE)</f>
        <v>6.63</v>
      </c>
      <c r="L2636" s="4">
        <f>VLOOKUP(C2636,rosie!$B$7:$F$66,5,FALSE)</f>
        <v>1.88</v>
      </c>
      <c r="M2636" s="4">
        <f>VLOOKUP($C2636,rosie!$B$7:$D$380,3,FALSE)</f>
        <v>1</v>
      </c>
      <c r="N2636" s="4" t="str">
        <f>VLOOKUP($C2636,rosie!$B$7:$E$380,4,FALSE)</f>
        <v>s</v>
      </c>
      <c r="O2636" s="4">
        <f t="shared" si="193"/>
        <v>2.1749584422843179E-2</v>
      </c>
      <c r="P2636" s="4">
        <f>VLOOKUP(A2636,RESULTS!$A:$M,13,FALSE)</f>
        <v>3</v>
      </c>
      <c r="Q2636" s="4">
        <v>133</v>
      </c>
      <c r="R2636" s="4" t="str">
        <f>IF(VLOOKUP(C2636,rosie!B:J,8,FALSE)=0,"x_x_x_x",VLOOKUP(C2636,rosie!B:J,8,FALSE))</f>
        <v>2_8_2_2023</v>
      </c>
    </row>
    <row r="2637" spans="1:18" x14ac:dyDescent="0.2">
      <c r="A2637" t="s">
        <v>283</v>
      </c>
      <c r="C2637">
        <f t="shared" si="194"/>
        <v>13</v>
      </c>
      <c r="D2637" t="str">
        <f t="shared" si="191"/>
        <v>13 (1)</v>
      </c>
      <c r="E2637">
        <v>14.512</v>
      </c>
      <c r="F2637">
        <f t="shared" si="192"/>
        <v>14.51</v>
      </c>
      <c r="G2637">
        <f>IFERROR(VLOOKUP(F2637,'rt.comb'!$A:$B,2,FALSE),F2637)</f>
        <v>14.51</v>
      </c>
      <c r="H2637" t="str">
        <f>IFERROR(VLOOKUP(G2637,compounds!$A:$D,4,FALSE),"")</f>
        <v/>
      </c>
      <c r="I2637">
        <v>2792965</v>
      </c>
      <c r="J2637" s="4">
        <f t="shared" si="190"/>
        <v>26724218</v>
      </c>
      <c r="K2637" s="4">
        <f>VLOOKUP($C2637,rosie!$B$7:$D$380,2,FALSE)</f>
        <v>6.63</v>
      </c>
      <c r="L2637" s="4">
        <f>VLOOKUP(C2637,rosie!$B$7:$F$66,5,FALSE)</f>
        <v>1.88</v>
      </c>
      <c r="M2637" s="4">
        <f>VLOOKUP($C2637,rosie!$B$7:$D$380,3,FALSE)</f>
        <v>1</v>
      </c>
      <c r="N2637" s="4" t="str">
        <f>VLOOKUP($C2637,rosie!$B$7:$E$380,4,FALSE)</f>
        <v>s</v>
      </c>
      <c r="O2637" s="4">
        <f t="shared" si="193"/>
        <v>3.5290955379127542E-3</v>
      </c>
      <c r="P2637" s="4">
        <f>VLOOKUP(A2637,RESULTS!$A:$M,13,FALSE)</f>
        <v>3</v>
      </c>
      <c r="Q2637" s="4">
        <v>134</v>
      </c>
      <c r="R2637" s="4" t="str">
        <f>IF(VLOOKUP(C2637,rosie!B:J,8,FALSE)=0,"x_x_x_x",VLOOKUP(C2637,rosie!B:J,8,FALSE))</f>
        <v>2_8_2_2023</v>
      </c>
    </row>
    <row r="2638" spans="1:18" x14ac:dyDescent="0.2">
      <c r="A2638" t="s">
        <v>283</v>
      </c>
      <c r="C2638">
        <f t="shared" si="194"/>
        <v>13</v>
      </c>
      <c r="D2638" t="str">
        <f t="shared" si="191"/>
        <v>13 (1)</v>
      </c>
      <c r="E2638">
        <v>14.731</v>
      </c>
      <c r="F2638">
        <f t="shared" si="192"/>
        <v>14.73</v>
      </c>
      <c r="G2638">
        <f>IFERROR(VLOOKUP(F2638,'rt.comb'!$A:$B,2,FALSE),F2638)</f>
        <v>14.73</v>
      </c>
      <c r="H2638" t="str">
        <f>IFERROR(VLOOKUP(G2638,compounds!$A:$D,4,FALSE),"")</f>
        <v/>
      </c>
      <c r="I2638">
        <v>3805671</v>
      </c>
      <c r="J2638" s="4">
        <f t="shared" si="190"/>
        <v>26724218</v>
      </c>
      <c r="K2638" s="4">
        <f>VLOOKUP($C2638,rosie!$B$7:$D$380,2,FALSE)</f>
        <v>6.63</v>
      </c>
      <c r="L2638" s="4">
        <f>VLOOKUP(C2638,rosie!$B$7:$F$66,5,FALSE)</f>
        <v>1.88</v>
      </c>
      <c r="M2638" s="4">
        <f>VLOOKUP($C2638,rosie!$B$7:$D$380,3,FALSE)</f>
        <v>1</v>
      </c>
      <c r="N2638" s="4" t="str">
        <f>VLOOKUP($C2638,rosie!$B$7:$E$380,4,FALSE)</f>
        <v>s</v>
      </c>
      <c r="O2638" s="4">
        <f t="shared" si="193"/>
        <v>4.7730962588789306E-3</v>
      </c>
      <c r="P2638" s="4">
        <f>VLOOKUP(A2638,RESULTS!$A:$M,13,FALSE)</f>
        <v>3</v>
      </c>
      <c r="Q2638" s="4">
        <v>135</v>
      </c>
      <c r="R2638" s="4" t="str">
        <f>IF(VLOOKUP(C2638,rosie!B:J,8,FALSE)=0,"x_x_x_x",VLOOKUP(C2638,rosie!B:J,8,FALSE))</f>
        <v>2_8_2_2023</v>
      </c>
    </row>
    <row r="2639" spans="1:18" x14ac:dyDescent="0.2">
      <c r="A2639" t="s">
        <v>283</v>
      </c>
      <c r="C2639">
        <f t="shared" si="194"/>
        <v>13</v>
      </c>
      <c r="D2639" t="str">
        <f t="shared" si="191"/>
        <v>13 (1)</v>
      </c>
      <c r="E2639">
        <v>14.949</v>
      </c>
      <c r="F2639">
        <f t="shared" si="192"/>
        <v>14.95</v>
      </c>
      <c r="G2639">
        <f>IFERROR(VLOOKUP(F2639,'rt.comb'!$A:$B,2,FALSE),F2639)</f>
        <v>14.95</v>
      </c>
      <c r="H2639" t="str">
        <f>IFERROR(VLOOKUP(G2639,compounds!$A:$D,4,FALSE),"")</f>
        <v>benzene</v>
      </c>
      <c r="I2639">
        <v>6416684</v>
      </c>
      <c r="J2639" s="4">
        <f t="shared" si="190"/>
        <v>26724218</v>
      </c>
      <c r="K2639" s="4">
        <f>VLOOKUP($C2639,rosie!$B$7:$D$380,2,FALSE)</f>
        <v>6.63</v>
      </c>
      <c r="L2639" s="4">
        <f>VLOOKUP(C2639,rosie!$B$7:$F$66,5,FALSE)</f>
        <v>1.88</v>
      </c>
      <c r="M2639" s="4">
        <f>VLOOKUP($C2639,rosie!$B$7:$D$380,3,FALSE)</f>
        <v>1</v>
      </c>
      <c r="N2639" s="4" t="str">
        <f>VLOOKUP($C2639,rosie!$B$7:$E$380,4,FALSE)</f>
        <v>s</v>
      </c>
      <c r="O2639" s="4">
        <f t="shared" si="193"/>
        <v>7.9886696862839657E-3</v>
      </c>
      <c r="P2639" s="4">
        <f>VLOOKUP(A2639,RESULTS!$A:$M,13,FALSE)</f>
        <v>3</v>
      </c>
      <c r="Q2639" s="4">
        <v>136</v>
      </c>
      <c r="R2639" s="4" t="str">
        <f>IF(VLOOKUP(C2639,rosie!B:J,8,FALSE)=0,"x_x_x_x",VLOOKUP(C2639,rosie!B:J,8,FALSE))</f>
        <v>2_8_2_2023</v>
      </c>
    </row>
    <row r="2640" spans="1:18" x14ac:dyDescent="0.2">
      <c r="A2640" t="s">
        <v>283</v>
      </c>
      <c r="C2640">
        <f t="shared" si="194"/>
        <v>13</v>
      </c>
      <c r="D2640" t="str">
        <f t="shared" si="191"/>
        <v>13 (1)</v>
      </c>
      <c r="E2640">
        <v>15.159000000000001</v>
      </c>
      <c r="F2640">
        <f t="shared" si="192"/>
        <v>15.16</v>
      </c>
      <c r="G2640">
        <f>IFERROR(VLOOKUP(F2640,'rt.comb'!$A:$B,2,FALSE),F2640)</f>
        <v>15.16</v>
      </c>
      <c r="H2640" t="str">
        <f>IFERROR(VLOOKUP(G2640,compounds!$A:$D,4,FALSE),"")</f>
        <v/>
      </c>
      <c r="I2640">
        <v>5212600</v>
      </c>
      <c r="J2640" s="4">
        <f t="shared" si="190"/>
        <v>26724218</v>
      </c>
      <c r="K2640" s="4">
        <f>VLOOKUP($C2640,rosie!$B$7:$D$380,2,FALSE)</f>
        <v>6.63</v>
      </c>
      <c r="L2640" s="4">
        <f>VLOOKUP(C2640,rosie!$B$7:$F$66,5,FALSE)</f>
        <v>1.88</v>
      </c>
      <c r="M2640" s="4">
        <f>VLOOKUP($C2640,rosie!$B$7:$D$380,3,FALSE)</f>
        <v>1</v>
      </c>
      <c r="N2640" s="4" t="str">
        <f>VLOOKUP($C2640,rosie!$B$7:$E$380,4,FALSE)</f>
        <v>s</v>
      </c>
      <c r="O2640" s="4">
        <f t="shared" si="193"/>
        <v>6.4422348526162578E-3</v>
      </c>
      <c r="P2640" s="4">
        <f>VLOOKUP(A2640,RESULTS!$A:$M,13,FALSE)</f>
        <v>3</v>
      </c>
      <c r="Q2640" s="4">
        <v>137</v>
      </c>
      <c r="R2640" s="4" t="str">
        <f>IF(VLOOKUP(C2640,rosie!B:J,8,FALSE)=0,"x_x_x_x",VLOOKUP(C2640,rosie!B:J,8,FALSE))</f>
        <v>2_8_2_2023</v>
      </c>
    </row>
    <row r="2641" spans="1:18" x14ac:dyDescent="0.2">
      <c r="A2641" t="s">
        <v>283</v>
      </c>
      <c r="C2641">
        <f t="shared" si="194"/>
        <v>13</v>
      </c>
      <c r="D2641" t="str">
        <f t="shared" si="191"/>
        <v>13 (1)</v>
      </c>
      <c r="E2641">
        <v>15.268000000000001</v>
      </c>
      <c r="F2641">
        <f t="shared" si="192"/>
        <v>15.27</v>
      </c>
      <c r="G2641">
        <f>IFERROR(VLOOKUP(F2641,'rt.comb'!$A:$B,2,FALSE),F2641)</f>
        <v>15.27</v>
      </c>
      <c r="H2641" t="str">
        <f>IFERROR(VLOOKUP(G2641,compounds!$A:$D,4,FALSE),"")</f>
        <v/>
      </c>
      <c r="I2641">
        <v>4898250</v>
      </c>
      <c r="J2641" s="4">
        <f t="shared" si="190"/>
        <v>26724218</v>
      </c>
      <c r="K2641" s="4">
        <f>VLOOKUP($C2641,rosie!$B$7:$D$380,2,FALSE)</f>
        <v>6.63</v>
      </c>
      <c r="L2641" s="4">
        <f>VLOOKUP(C2641,rosie!$B$7:$F$66,5,FALSE)</f>
        <v>1.88</v>
      </c>
      <c r="M2641" s="4">
        <f>VLOOKUP($C2641,rosie!$B$7:$D$380,3,FALSE)</f>
        <v>1</v>
      </c>
      <c r="N2641" s="4" t="str">
        <f>VLOOKUP($C2641,rosie!$B$7:$E$380,4,FALSE)</f>
        <v>s</v>
      </c>
      <c r="O2641" s="4">
        <f t="shared" si="193"/>
        <v>6.0098631281329164E-3</v>
      </c>
      <c r="P2641" s="4">
        <f>VLOOKUP(A2641,RESULTS!$A:$M,13,FALSE)</f>
        <v>3</v>
      </c>
      <c r="Q2641" s="4">
        <v>138</v>
      </c>
      <c r="R2641" s="4" t="str">
        <f>IF(VLOOKUP(C2641,rosie!B:J,8,FALSE)=0,"x_x_x_x",VLOOKUP(C2641,rosie!B:J,8,FALSE))</f>
        <v>2_8_2_2023</v>
      </c>
    </row>
    <row r="2642" spans="1:18" x14ac:dyDescent="0.2">
      <c r="A2642" t="s">
        <v>283</v>
      </c>
      <c r="C2642">
        <f t="shared" si="194"/>
        <v>13</v>
      </c>
      <c r="D2642" t="str">
        <f t="shared" si="191"/>
        <v>13 (1)</v>
      </c>
      <c r="E2642">
        <v>15.494</v>
      </c>
      <c r="F2642">
        <f t="shared" si="192"/>
        <v>15.49</v>
      </c>
      <c r="G2642">
        <f>IFERROR(VLOOKUP(F2642,'rt.comb'!$A:$B,2,FALSE),F2642)</f>
        <v>15.49</v>
      </c>
      <c r="H2642" t="str">
        <f>IFERROR(VLOOKUP(G2642,compounds!$A:$D,4,FALSE),"")</f>
        <v>dodecanal_a</v>
      </c>
      <c r="I2642">
        <v>2899225</v>
      </c>
      <c r="J2642" s="4">
        <f t="shared" si="190"/>
        <v>26724218</v>
      </c>
      <c r="K2642" s="4">
        <f>VLOOKUP($C2642,rosie!$B$7:$D$380,2,FALSE)</f>
        <v>6.63</v>
      </c>
      <c r="L2642" s="4">
        <f>VLOOKUP(C2642,rosie!$B$7:$F$66,5,FALSE)</f>
        <v>1.88</v>
      </c>
      <c r="M2642" s="4">
        <f>VLOOKUP($C2642,rosie!$B$7:$D$380,3,FALSE)</f>
        <v>1</v>
      </c>
      <c r="N2642" s="4" t="str">
        <f>VLOOKUP($C2642,rosie!$B$7:$E$380,4,FALSE)</f>
        <v>s</v>
      </c>
      <c r="O2642" s="4">
        <f t="shared" si="193"/>
        <v>3.5315864446041545E-3</v>
      </c>
      <c r="P2642" s="4">
        <f>VLOOKUP(A2642,RESULTS!$A:$M,13,FALSE)</f>
        <v>3</v>
      </c>
      <c r="Q2642" s="4">
        <v>139</v>
      </c>
      <c r="R2642" s="4" t="str">
        <f>IF(VLOOKUP(C2642,rosie!B:J,8,FALSE)=0,"x_x_x_x",VLOOKUP(C2642,rosie!B:J,8,FALSE))</f>
        <v>2_8_2_2023</v>
      </c>
    </row>
    <row r="2643" spans="1:18" x14ac:dyDescent="0.2">
      <c r="A2643" t="s">
        <v>283</v>
      </c>
      <c r="C2643">
        <f t="shared" si="194"/>
        <v>13</v>
      </c>
      <c r="D2643" t="str">
        <f t="shared" si="191"/>
        <v>13 (1)</v>
      </c>
      <c r="E2643">
        <v>15.715999999999999</v>
      </c>
      <c r="F2643">
        <f t="shared" si="192"/>
        <v>15.72</v>
      </c>
      <c r="G2643">
        <f>IFERROR(VLOOKUP(F2643,'rt.comb'!$A:$B,2,FALSE),F2643)</f>
        <v>15.71</v>
      </c>
      <c r="H2643" t="str">
        <f>IFERROR(VLOOKUP(G2643,compounds!$A:$D,4,FALSE),"")</f>
        <v/>
      </c>
      <c r="I2643">
        <v>2660276</v>
      </c>
      <c r="J2643" s="4">
        <f t="shared" si="190"/>
        <v>26724218</v>
      </c>
      <c r="K2643" s="4">
        <f>VLOOKUP($C2643,rosie!$B$7:$D$380,2,FALSE)</f>
        <v>6.63</v>
      </c>
      <c r="L2643" s="4">
        <f>VLOOKUP(C2643,rosie!$B$7:$F$66,5,FALSE)</f>
        <v>1.88</v>
      </c>
      <c r="M2643" s="4">
        <f>VLOOKUP($C2643,rosie!$B$7:$D$380,3,FALSE)</f>
        <v>1</v>
      </c>
      <c r="N2643" s="4" t="str">
        <f>VLOOKUP($C2643,rosie!$B$7:$E$380,4,FALSE)</f>
        <v>s</v>
      </c>
      <c r="O2643" s="4">
        <f t="shared" si="193"/>
        <v>3.2173727654072593E-3</v>
      </c>
      <c r="P2643" s="4">
        <f>VLOOKUP(A2643,RESULTS!$A:$M,13,FALSE)</f>
        <v>3</v>
      </c>
      <c r="Q2643" s="4">
        <v>140</v>
      </c>
      <c r="R2643" s="4" t="str">
        <f>IF(VLOOKUP(C2643,rosie!B:J,8,FALSE)=0,"x_x_x_x",VLOOKUP(C2643,rosie!B:J,8,FALSE))</f>
        <v>2_8_2_2023</v>
      </c>
    </row>
    <row r="2644" spans="1:18" x14ac:dyDescent="0.2">
      <c r="A2644" t="s">
        <v>283</v>
      </c>
      <c r="C2644">
        <f t="shared" si="194"/>
        <v>13</v>
      </c>
      <c r="D2644" t="str">
        <f t="shared" si="191"/>
        <v>13 (1)</v>
      </c>
      <c r="E2644">
        <v>16.001000000000001</v>
      </c>
      <c r="F2644">
        <f t="shared" si="192"/>
        <v>16</v>
      </c>
      <c r="G2644">
        <f>IFERROR(VLOOKUP(F2644,'rt.comb'!$A:$B,2,FALSE),F2644)</f>
        <v>16</v>
      </c>
      <c r="H2644" t="str">
        <f>IFERROR(VLOOKUP(G2644,compounds!$A:$D,4,FALSE),"")</f>
        <v>Butanoicacidhexenylester</v>
      </c>
      <c r="I2644">
        <v>8047672</v>
      </c>
      <c r="J2644" s="4">
        <f t="shared" si="190"/>
        <v>26724218</v>
      </c>
      <c r="K2644" s="4">
        <f>VLOOKUP($C2644,rosie!$B$7:$D$380,2,FALSE)</f>
        <v>6.63</v>
      </c>
      <c r="L2644" s="4">
        <f>VLOOKUP(C2644,rosie!$B$7:$F$66,5,FALSE)</f>
        <v>1.88</v>
      </c>
      <c r="M2644" s="4">
        <f>VLOOKUP($C2644,rosie!$B$7:$D$380,3,FALSE)</f>
        <v>1</v>
      </c>
      <c r="N2644" s="4" t="str">
        <f>VLOOKUP($C2644,rosie!$B$7:$E$380,4,FALSE)</f>
        <v>s</v>
      </c>
      <c r="O2644" s="4">
        <f t="shared" si="193"/>
        <v>9.6639322212338247E-3</v>
      </c>
      <c r="P2644" s="4">
        <f>VLOOKUP(A2644,RESULTS!$A:$M,13,FALSE)</f>
        <v>3</v>
      </c>
      <c r="Q2644" s="4">
        <v>141</v>
      </c>
      <c r="R2644" s="4" t="str">
        <f>IF(VLOOKUP(C2644,rosie!B:J,8,FALSE)=0,"x_x_x_x",VLOOKUP(C2644,rosie!B:J,8,FALSE))</f>
        <v>2_8_2_2023</v>
      </c>
    </row>
    <row r="2645" spans="1:18" x14ac:dyDescent="0.2">
      <c r="A2645" t="s">
        <v>283</v>
      </c>
      <c r="C2645">
        <f t="shared" si="194"/>
        <v>13</v>
      </c>
      <c r="D2645" t="str">
        <f t="shared" si="191"/>
        <v>13 (1)</v>
      </c>
      <c r="E2645">
        <v>16.116</v>
      </c>
      <c r="F2645">
        <f t="shared" si="192"/>
        <v>16.12</v>
      </c>
      <c r="G2645">
        <f>IFERROR(VLOOKUP(F2645,'rt.comb'!$A:$B,2,FALSE),F2645)</f>
        <v>16.12</v>
      </c>
      <c r="H2645" t="str">
        <f>IFERROR(VLOOKUP(G2645,compounds!$A:$D,4,FALSE),"")</f>
        <v/>
      </c>
      <c r="I2645">
        <v>2760843</v>
      </c>
      <c r="J2645" s="4">
        <f t="shared" si="190"/>
        <v>26724218</v>
      </c>
      <c r="K2645" s="4">
        <f>VLOOKUP($C2645,rosie!$B$7:$D$380,2,FALSE)</f>
        <v>6.63</v>
      </c>
      <c r="L2645" s="4">
        <f>VLOOKUP(C2645,rosie!$B$7:$F$66,5,FALSE)</f>
        <v>1.88</v>
      </c>
      <c r="M2645" s="4">
        <f>VLOOKUP($C2645,rosie!$B$7:$D$380,3,FALSE)</f>
        <v>1</v>
      </c>
      <c r="N2645" s="4" t="str">
        <f>VLOOKUP($C2645,rosie!$B$7:$E$380,4,FALSE)</f>
        <v>s</v>
      </c>
      <c r="O2645" s="4">
        <f t="shared" si="193"/>
        <v>3.2919716507841812E-3</v>
      </c>
      <c r="P2645" s="4">
        <f>VLOOKUP(A2645,RESULTS!$A:$M,13,FALSE)</f>
        <v>3</v>
      </c>
      <c r="Q2645" s="4">
        <v>142</v>
      </c>
      <c r="R2645" s="4" t="str">
        <f>IF(VLOOKUP(C2645,rosie!B:J,8,FALSE)=0,"x_x_x_x",VLOOKUP(C2645,rosie!B:J,8,FALSE))</f>
        <v>2_8_2_2023</v>
      </c>
    </row>
    <row r="2646" spans="1:18" x14ac:dyDescent="0.2">
      <c r="A2646" t="s">
        <v>283</v>
      </c>
      <c r="C2646">
        <f t="shared" si="194"/>
        <v>13</v>
      </c>
      <c r="D2646" t="str">
        <f t="shared" si="191"/>
        <v>13 (1)</v>
      </c>
      <c r="E2646">
        <v>16.215</v>
      </c>
      <c r="F2646">
        <f t="shared" si="192"/>
        <v>16.22</v>
      </c>
      <c r="G2646">
        <f>IFERROR(VLOOKUP(F2646,'rt.comb'!$A:$B,2,FALSE),F2646)</f>
        <v>16.21</v>
      </c>
      <c r="H2646" t="str">
        <f>IFERROR(VLOOKUP(G2646,compounds!$A:$D,4,FALSE),"")</f>
        <v>methylsalicylate</v>
      </c>
      <c r="I2646">
        <v>7216310</v>
      </c>
      <c r="J2646" s="4">
        <f t="shared" si="190"/>
        <v>26724218</v>
      </c>
      <c r="K2646" s="4">
        <f>VLOOKUP($C2646,rosie!$B$7:$D$380,2,FALSE)</f>
        <v>6.63</v>
      </c>
      <c r="L2646" s="4">
        <f>VLOOKUP(C2646,rosie!$B$7:$F$66,5,FALSE)</f>
        <v>1.88</v>
      </c>
      <c r="M2646" s="4">
        <f>VLOOKUP($C2646,rosie!$B$7:$D$380,3,FALSE)</f>
        <v>1</v>
      </c>
      <c r="N2646" s="4" t="str">
        <f>VLOOKUP($C2646,rosie!$B$7:$E$380,4,FALSE)</f>
        <v>s</v>
      </c>
      <c r="O2646" s="4">
        <f t="shared" si="193"/>
        <v>8.5444057676434398E-3</v>
      </c>
      <c r="P2646" s="4">
        <f>VLOOKUP(A2646,RESULTS!$A:$M,13,FALSE)</f>
        <v>3</v>
      </c>
      <c r="Q2646" s="4">
        <v>143</v>
      </c>
      <c r="R2646" s="4" t="str">
        <f>IF(VLOOKUP(C2646,rosie!B:J,8,FALSE)=0,"x_x_x_x",VLOOKUP(C2646,rosie!B:J,8,FALSE))</f>
        <v>2_8_2_2023</v>
      </c>
    </row>
    <row r="2647" spans="1:18" x14ac:dyDescent="0.2">
      <c r="A2647" t="s">
        <v>283</v>
      </c>
      <c r="C2647">
        <f t="shared" si="194"/>
        <v>13</v>
      </c>
      <c r="D2647" t="str">
        <f t="shared" si="191"/>
        <v>13 (1)</v>
      </c>
      <c r="E2647">
        <v>16.364999999999998</v>
      </c>
      <c r="F2647">
        <f t="shared" si="192"/>
        <v>16.37</v>
      </c>
      <c r="G2647">
        <f>IFERROR(VLOOKUP(F2647,'rt.comb'!$A:$B,2,FALSE),F2647)</f>
        <v>16.36</v>
      </c>
      <c r="H2647" t="str">
        <f>IFERROR(VLOOKUP(G2647,compounds!$A:$D,4,FALSE),"")</f>
        <v>dodecane</v>
      </c>
      <c r="I2647">
        <v>19149951</v>
      </c>
      <c r="J2647" s="4">
        <f t="shared" si="190"/>
        <v>26724218</v>
      </c>
      <c r="K2647" s="4">
        <f>VLOOKUP($C2647,rosie!$B$7:$D$380,2,FALSE)</f>
        <v>6.63</v>
      </c>
      <c r="L2647" s="4">
        <f>VLOOKUP(C2647,rosie!$B$7:$F$66,5,FALSE)</f>
        <v>1.88</v>
      </c>
      <c r="M2647" s="4">
        <f>VLOOKUP($C2647,rosie!$B$7:$D$380,3,FALSE)</f>
        <v>1</v>
      </c>
      <c r="N2647" s="4" t="str">
        <f>VLOOKUP($C2647,rosie!$B$7:$E$380,4,FALSE)</f>
        <v>s</v>
      </c>
      <c r="O2647" s="4">
        <f t="shared" si="193"/>
        <v>2.251686351988293E-2</v>
      </c>
      <c r="P2647" s="4">
        <f>VLOOKUP(A2647,RESULTS!$A:$M,13,FALSE)</f>
        <v>3</v>
      </c>
      <c r="Q2647" s="4">
        <v>144</v>
      </c>
      <c r="R2647" s="4" t="str">
        <f>IF(VLOOKUP(C2647,rosie!B:J,8,FALSE)=0,"x_x_x_x",VLOOKUP(C2647,rosie!B:J,8,FALSE))</f>
        <v>2_8_2_2023</v>
      </c>
    </row>
    <row r="2648" spans="1:18" x14ac:dyDescent="0.2">
      <c r="A2648" t="s">
        <v>283</v>
      </c>
      <c r="C2648">
        <f t="shared" si="194"/>
        <v>13</v>
      </c>
      <c r="D2648" t="str">
        <f t="shared" si="191"/>
        <v>13 (1)</v>
      </c>
      <c r="E2648">
        <v>16.547999999999998</v>
      </c>
      <c r="F2648">
        <f t="shared" si="192"/>
        <v>16.55</v>
      </c>
      <c r="G2648">
        <f>IFERROR(VLOOKUP(F2648,'rt.comb'!$A:$B,2,FALSE),F2648)</f>
        <v>16.55</v>
      </c>
      <c r="H2648" t="str">
        <f>IFERROR(VLOOKUP(G2648,compounds!$A:$D,4,FALSE),"")</f>
        <v>decanal</v>
      </c>
      <c r="I2648">
        <v>50154660</v>
      </c>
      <c r="J2648" s="4">
        <f t="shared" si="190"/>
        <v>26724218</v>
      </c>
      <c r="K2648" s="4">
        <f>VLOOKUP($C2648,rosie!$B$7:$D$380,2,FALSE)</f>
        <v>6.63</v>
      </c>
      <c r="L2648" s="4">
        <f>VLOOKUP(C2648,rosie!$B$7:$F$66,5,FALSE)</f>
        <v>1.88</v>
      </c>
      <c r="M2648" s="4">
        <f>VLOOKUP($C2648,rosie!$B$7:$D$380,3,FALSE)</f>
        <v>1</v>
      </c>
      <c r="N2648" s="4" t="str">
        <f>VLOOKUP($C2648,rosie!$B$7:$E$380,4,FALSE)</f>
        <v>s</v>
      </c>
      <c r="O2648" s="4">
        <f t="shared" si="193"/>
        <v>5.8566060114572827E-2</v>
      </c>
      <c r="P2648" s="4">
        <f>VLOOKUP(A2648,RESULTS!$A:$M,13,FALSE)</f>
        <v>3</v>
      </c>
      <c r="Q2648" s="4">
        <v>145</v>
      </c>
      <c r="R2648" s="4" t="str">
        <f>IF(VLOOKUP(C2648,rosie!B:J,8,FALSE)=0,"x_x_x_x",VLOOKUP(C2648,rosie!B:J,8,FALSE))</f>
        <v>2_8_2_2023</v>
      </c>
    </row>
    <row r="2649" spans="1:18" x14ac:dyDescent="0.2">
      <c r="A2649" t="s">
        <v>283</v>
      </c>
      <c r="C2649">
        <f t="shared" si="194"/>
        <v>13</v>
      </c>
      <c r="D2649" t="str">
        <f t="shared" si="191"/>
        <v>13 (1)</v>
      </c>
      <c r="E2649">
        <v>17.324999999999999</v>
      </c>
      <c r="F2649">
        <f t="shared" si="192"/>
        <v>17.329999999999998</v>
      </c>
      <c r="G2649">
        <f>IFERROR(VLOOKUP(F2649,'rt.comb'!$A:$B,2,FALSE),F2649)</f>
        <v>17.329999999999998</v>
      </c>
      <c r="H2649" t="str">
        <f>IFERROR(VLOOKUP(G2649,compounds!$A:$D,4,FALSE),"")</f>
        <v/>
      </c>
      <c r="I2649">
        <v>12428321</v>
      </c>
      <c r="J2649" s="4">
        <f t="shared" si="190"/>
        <v>26724218</v>
      </c>
      <c r="K2649" s="4">
        <f>VLOOKUP($C2649,rosie!$B$7:$D$380,2,FALSE)</f>
        <v>6.63</v>
      </c>
      <c r="L2649" s="4">
        <f>VLOOKUP(C2649,rosie!$B$7:$F$66,5,FALSE)</f>
        <v>1.88</v>
      </c>
      <c r="M2649" s="4">
        <f>VLOOKUP($C2649,rosie!$B$7:$D$380,3,FALSE)</f>
        <v>1</v>
      </c>
      <c r="N2649" s="4" t="str">
        <f>VLOOKUP($C2649,rosie!$B$7:$E$380,4,FALSE)</f>
        <v>s</v>
      </c>
      <c r="O2649" s="4">
        <f t="shared" si="193"/>
        <v>1.441326350255788E-2</v>
      </c>
      <c r="P2649" s="4">
        <f>VLOOKUP(A2649,RESULTS!$A:$M,13,FALSE)</f>
        <v>3</v>
      </c>
      <c r="Q2649" s="4">
        <v>146</v>
      </c>
      <c r="R2649" s="4" t="str">
        <f>IF(VLOOKUP(C2649,rosie!B:J,8,FALSE)=0,"x_x_x_x",VLOOKUP(C2649,rosie!B:J,8,FALSE))</f>
        <v>2_8_2_2023</v>
      </c>
    </row>
    <row r="2650" spans="1:18" x14ac:dyDescent="0.2">
      <c r="A2650" t="s">
        <v>283</v>
      </c>
      <c r="C2650">
        <f t="shared" si="194"/>
        <v>13</v>
      </c>
      <c r="D2650" t="str">
        <f t="shared" si="191"/>
        <v>13 (1)</v>
      </c>
      <c r="E2650">
        <v>17.431000000000001</v>
      </c>
      <c r="F2650">
        <f t="shared" si="192"/>
        <v>17.43</v>
      </c>
      <c r="G2650">
        <f>IFERROR(VLOOKUP(F2650,'rt.comb'!$A:$B,2,FALSE),F2650)</f>
        <v>17.43</v>
      </c>
      <c r="H2650" t="str">
        <f>IFERROR(VLOOKUP(G2650,compounds!$A:$D,4,FALSE),"")</f>
        <v>cisthreehexiso</v>
      </c>
      <c r="I2650">
        <v>15237714</v>
      </c>
      <c r="J2650" s="4">
        <f t="shared" si="190"/>
        <v>26724218</v>
      </c>
      <c r="K2650" s="4">
        <f>VLOOKUP($C2650,rosie!$B$7:$D$380,2,FALSE)</f>
        <v>6.63</v>
      </c>
      <c r="L2650" s="4">
        <f>VLOOKUP(C2650,rosie!$B$7:$F$66,5,FALSE)</f>
        <v>1.88</v>
      </c>
      <c r="M2650" s="4">
        <f>VLOOKUP($C2650,rosie!$B$7:$D$380,3,FALSE)</f>
        <v>1</v>
      </c>
      <c r="N2650" s="4" t="str">
        <f>VLOOKUP($C2650,rosie!$B$7:$E$380,4,FALSE)</f>
        <v>s</v>
      </c>
      <c r="O2650" s="4">
        <f t="shared" si="193"/>
        <v>1.7551134877113329E-2</v>
      </c>
      <c r="P2650" s="4">
        <f>VLOOKUP(A2650,RESULTS!$A:$M,13,FALSE)</f>
        <v>3</v>
      </c>
      <c r="Q2650" s="4">
        <v>147</v>
      </c>
      <c r="R2650" s="4" t="str">
        <f>IF(VLOOKUP(C2650,rosie!B:J,8,FALSE)=0,"x_x_x_x",VLOOKUP(C2650,rosie!B:J,8,FALSE))</f>
        <v>2_8_2_2023</v>
      </c>
    </row>
    <row r="2651" spans="1:18" x14ac:dyDescent="0.2">
      <c r="A2651" t="s">
        <v>283</v>
      </c>
      <c r="C2651">
        <f t="shared" si="194"/>
        <v>13</v>
      </c>
      <c r="D2651" t="str">
        <f t="shared" si="191"/>
        <v>13 (1)</v>
      </c>
      <c r="E2651">
        <v>17.928000000000001</v>
      </c>
      <c r="F2651">
        <f t="shared" si="192"/>
        <v>17.93</v>
      </c>
      <c r="G2651">
        <f>IFERROR(VLOOKUP(F2651,'rt.comb'!$A:$B,2,FALSE),F2651)</f>
        <v>17.93</v>
      </c>
      <c r="H2651" t="str">
        <f>IFERROR(VLOOKUP(G2651,compounds!$A:$D,4,FALSE),"")</f>
        <v/>
      </c>
      <c r="I2651">
        <v>2647463</v>
      </c>
      <c r="J2651" s="4">
        <f t="shared" si="190"/>
        <v>26724218</v>
      </c>
      <c r="K2651" s="4">
        <f>VLOOKUP($C2651,rosie!$B$7:$D$380,2,FALSE)</f>
        <v>6.63</v>
      </c>
      <c r="L2651" s="4">
        <f>VLOOKUP(C2651,rosie!$B$7:$F$66,5,FALSE)</f>
        <v>1.88</v>
      </c>
      <c r="M2651" s="4">
        <f>VLOOKUP($C2651,rosie!$B$7:$D$380,3,FALSE)</f>
        <v>1</v>
      </c>
      <c r="N2651" s="4" t="str">
        <f>VLOOKUP($C2651,rosie!$B$7:$E$380,4,FALSE)</f>
        <v>s</v>
      </c>
      <c r="O2651" s="4">
        <f t="shared" si="193"/>
        <v>3.0288021464062172E-3</v>
      </c>
      <c r="P2651" s="4">
        <f>VLOOKUP(A2651,RESULTS!$A:$M,13,FALSE)</f>
        <v>3</v>
      </c>
      <c r="Q2651" s="4">
        <v>148</v>
      </c>
      <c r="R2651" s="4" t="str">
        <f>IF(VLOOKUP(C2651,rosie!B:J,8,FALSE)=0,"x_x_x_x",VLOOKUP(C2651,rosie!B:J,8,FALSE))</f>
        <v>2_8_2_2023</v>
      </c>
    </row>
    <row r="2652" spans="1:18" x14ac:dyDescent="0.2">
      <c r="A2652" t="s">
        <v>283</v>
      </c>
      <c r="C2652">
        <f t="shared" si="194"/>
        <v>13</v>
      </c>
      <c r="D2652" t="str">
        <f t="shared" si="191"/>
        <v>13 (1)</v>
      </c>
      <c r="E2652">
        <v>18.178999999999998</v>
      </c>
      <c r="F2652">
        <f t="shared" si="192"/>
        <v>18.18</v>
      </c>
      <c r="G2652">
        <f>IFERROR(VLOOKUP(F2652,'rt.comb'!$A:$B,2,FALSE),F2652)</f>
        <v>18.18</v>
      </c>
      <c r="H2652" t="str">
        <f>IFERROR(VLOOKUP(G2652,compounds!$A:$D,4,FALSE),"")</f>
        <v>methylacetophenone</v>
      </c>
      <c r="I2652">
        <v>10236242</v>
      </c>
      <c r="J2652" s="4">
        <f t="shared" si="190"/>
        <v>26724218</v>
      </c>
      <c r="K2652" s="4">
        <f>VLOOKUP($C2652,rosie!$B$7:$D$380,2,FALSE)</f>
        <v>6.63</v>
      </c>
      <c r="L2652" s="4">
        <f>VLOOKUP(C2652,rosie!$B$7:$F$66,5,FALSE)</f>
        <v>1.88</v>
      </c>
      <c r="M2652" s="4">
        <f>VLOOKUP($C2652,rosie!$B$7:$D$380,3,FALSE)</f>
        <v>1</v>
      </c>
      <c r="N2652" s="4" t="str">
        <f>VLOOKUP($C2652,rosie!$B$7:$E$380,4,FALSE)</f>
        <v>s</v>
      </c>
      <c r="O2652" s="4">
        <f t="shared" si="193"/>
        <v>1.1632069725723143E-2</v>
      </c>
      <c r="P2652" s="4">
        <f>VLOOKUP(A2652,RESULTS!$A:$M,13,FALSE)</f>
        <v>3</v>
      </c>
      <c r="Q2652" s="4">
        <v>149</v>
      </c>
      <c r="R2652" s="4" t="str">
        <f>IF(VLOOKUP(C2652,rosie!B:J,8,FALSE)=0,"x_x_x_x",VLOOKUP(C2652,rosie!B:J,8,FALSE))</f>
        <v>2_8_2_2023</v>
      </c>
    </row>
    <row r="2653" spans="1:18" x14ac:dyDescent="0.2">
      <c r="A2653" t="s">
        <v>283</v>
      </c>
      <c r="C2653">
        <f t="shared" si="194"/>
        <v>13</v>
      </c>
      <c r="D2653" t="str">
        <f t="shared" si="191"/>
        <v>13 (1)</v>
      </c>
      <c r="E2653">
        <v>18.518000000000001</v>
      </c>
      <c r="F2653">
        <f t="shared" si="192"/>
        <v>18.52</v>
      </c>
      <c r="G2653">
        <f>IFERROR(VLOOKUP(F2653,'rt.comb'!$A:$B,2,FALSE),F2653)</f>
        <v>18.52</v>
      </c>
      <c r="H2653" t="str">
        <f>IFERROR(VLOOKUP(G2653,compounds!$A:$D,4,FALSE),"")</f>
        <v/>
      </c>
      <c r="I2653">
        <v>2916879</v>
      </c>
      <c r="J2653" s="4">
        <f t="shared" si="190"/>
        <v>26724218</v>
      </c>
      <c r="K2653" s="4">
        <f>VLOOKUP($C2653,rosie!$B$7:$D$380,2,FALSE)</f>
        <v>6.63</v>
      </c>
      <c r="L2653" s="4">
        <f>VLOOKUP(C2653,rosie!$B$7:$F$66,5,FALSE)</f>
        <v>1.88</v>
      </c>
      <c r="M2653" s="4">
        <f>VLOOKUP($C2653,rosie!$B$7:$D$380,3,FALSE)</f>
        <v>1</v>
      </c>
      <c r="N2653" s="4" t="str">
        <f>VLOOKUP($C2653,rosie!$B$7:$E$380,4,FALSE)</f>
        <v>s</v>
      </c>
      <c r="O2653" s="4">
        <f t="shared" si="193"/>
        <v>3.2925310196946249E-3</v>
      </c>
      <c r="P2653" s="4">
        <f>VLOOKUP(A2653,RESULTS!$A:$M,13,FALSE)</f>
        <v>3</v>
      </c>
      <c r="Q2653" s="4">
        <v>150</v>
      </c>
      <c r="R2653" s="4" t="str">
        <f>IF(VLOOKUP(C2653,rosie!B:J,8,FALSE)=0,"x_x_x_x",VLOOKUP(C2653,rosie!B:J,8,FALSE))</f>
        <v>2_8_2_2023</v>
      </c>
    </row>
    <row r="2654" spans="1:18" x14ac:dyDescent="0.2">
      <c r="A2654" t="s">
        <v>283</v>
      </c>
      <c r="C2654">
        <f t="shared" si="194"/>
        <v>13</v>
      </c>
      <c r="D2654" t="str">
        <f t="shared" si="191"/>
        <v>13 (1)</v>
      </c>
      <c r="E2654">
        <v>18.591999999999999</v>
      </c>
      <c r="F2654">
        <f t="shared" si="192"/>
        <v>18.59</v>
      </c>
      <c r="G2654">
        <f>IFERROR(VLOOKUP(F2654,'rt.comb'!$A:$B,2,FALSE),F2654)</f>
        <v>18.59</v>
      </c>
      <c r="H2654" t="str">
        <f>IFERROR(VLOOKUP(G2654,compounds!$A:$D,4,FALSE),"")</f>
        <v/>
      </c>
      <c r="I2654">
        <v>2002119</v>
      </c>
      <c r="J2654" s="4">
        <f t="shared" si="190"/>
        <v>26724218</v>
      </c>
      <c r="K2654" s="4">
        <f>VLOOKUP($C2654,rosie!$B$7:$D$380,2,FALSE)</f>
        <v>6.63</v>
      </c>
      <c r="L2654" s="4">
        <f>VLOOKUP(C2654,rosie!$B$7:$F$66,5,FALSE)</f>
        <v>1.88</v>
      </c>
      <c r="M2654" s="4">
        <f>VLOOKUP($C2654,rosie!$B$7:$D$380,3,FALSE)</f>
        <v>1</v>
      </c>
      <c r="N2654" s="4" t="str">
        <f>VLOOKUP($C2654,rosie!$B$7:$E$380,4,FALSE)</f>
        <v>s</v>
      </c>
      <c r="O2654" s="4">
        <f t="shared" si="193"/>
        <v>2.244996458811435E-3</v>
      </c>
      <c r="P2654" s="4">
        <f>VLOOKUP(A2654,RESULTS!$A:$M,13,FALSE)</f>
        <v>3</v>
      </c>
      <c r="Q2654" s="4">
        <v>151</v>
      </c>
      <c r="R2654" s="4" t="str">
        <f>IF(VLOOKUP(C2654,rosie!B:J,8,FALSE)=0,"x_x_x_x",VLOOKUP(C2654,rosie!B:J,8,FALSE))</f>
        <v>2_8_2_2023</v>
      </c>
    </row>
    <row r="2655" spans="1:18" x14ac:dyDescent="0.2">
      <c r="A2655" t="s">
        <v>283</v>
      </c>
      <c r="C2655">
        <f t="shared" si="194"/>
        <v>13</v>
      </c>
      <c r="D2655" t="str">
        <f t="shared" si="191"/>
        <v>13 (1)</v>
      </c>
      <c r="E2655">
        <v>18.651</v>
      </c>
      <c r="F2655">
        <f t="shared" si="192"/>
        <v>18.649999999999999</v>
      </c>
      <c r="G2655">
        <f>IFERROR(VLOOKUP(F2655,'rt.comb'!$A:$B,2,FALSE),F2655)</f>
        <v>18.649999999999999</v>
      </c>
      <c r="H2655" t="str">
        <f>IFERROR(VLOOKUP(G2655,compounds!$A:$D,4,FALSE),"")</f>
        <v/>
      </c>
      <c r="I2655">
        <v>3033237</v>
      </c>
      <c r="J2655" s="4">
        <f t="shared" si="190"/>
        <v>26724218</v>
      </c>
      <c r="K2655" s="4">
        <f>VLOOKUP($C2655,rosie!$B$7:$D$380,2,FALSE)</f>
        <v>6.63</v>
      </c>
      <c r="L2655" s="4">
        <f>VLOOKUP(C2655,rosie!$B$7:$F$66,5,FALSE)</f>
        <v>1.88</v>
      </c>
      <c r="M2655" s="4">
        <f>VLOOKUP($C2655,rosie!$B$7:$D$380,3,FALSE)</f>
        <v>1</v>
      </c>
      <c r="N2655" s="4" t="str">
        <f>VLOOKUP($C2655,rosie!$B$7:$E$380,4,FALSE)</f>
        <v>s</v>
      </c>
      <c r="O2655" s="4">
        <f t="shared" si="193"/>
        <v>3.3788232778033146E-3</v>
      </c>
      <c r="P2655" s="4">
        <f>VLOOKUP(A2655,RESULTS!$A:$M,13,FALSE)</f>
        <v>3</v>
      </c>
      <c r="Q2655" s="4">
        <v>152</v>
      </c>
      <c r="R2655" s="4" t="str">
        <f>IF(VLOOKUP(C2655,rosie!B:J,8,FALSE)=0,"x_x_x_x",VLOOKUP(C2655,rosie!B:J,8,FALSE))</f>
        <v>2_8_2_2023</v>
      </c>
    </row>
    <row r="2656" spans="1:18" x14ac:dyDescent="0.2">
      <c r="A2656" t="s">
        <v>283</v>
      </c>
      <c r="C2656">
        <f t="shared" si="194"/>
        <v>13</v>
      </c>
      <c r="D2656" t="str">
        <f t="shared" si="191"/>
        <v>13 (1)</v>
      </c>
      <c r="E2656">
        <v>18.695</v>
      </c>
      <c r="F2656">
        <f t="shared" si="192"/>
        <v>18.7</v>
      </c>
      <c r="G2656">
        <f>IFERROR(VLOOKUP(F2656,'rt.comb'!$A:$B,2,FALSE),F2656)</f>
        <v>18.690000000000001</v>
      </c>
      <c r="H2656" t="str">
        <f>IFERROR(VLOOKUP(G2656,compounds!$A:$D,4,FALSE),"")</f>
        <v/>
      </c>
      <c r="I2656">
        <v>2767273</v>
      </c>
      <c r="J2656" s="4">
        <f t="shared" si="190"/>
        <v>26724218</v>
      </c>
      <c r="K2656" s="4">
        <f>VLOOKUP($C2656,rosie!$B$7:$D$380,2,FALSE)</f>
        <v>6.63</v>
      </c>
      <c r="L2656" s="4">
        <f>VLOOKUP(C2656,rosie!$B$7:$F$66,5,FALSE)</f>
        <v>1.88</v>
      </c>
      <c r="M2656" s="4">
        <f>VLOOKUP($C2656,rosie!$B$7:$D$380,3,FALSE)</f>
        <v>1</v>
      </c>
      <c r="N2656" s="4" t="str">
        <f>VLOOKUP($C2656,rosie!$B$7:$E$380,4,FALSE)</f>
        <v>s</v>
      </c>
      <c r="O2656" s="4">
        <f t="shared" si="193"/>
        <v>3.0624097263075227E-3</v>
      </c>
      <c r="P2656" s="4">
        <f>VLOOKUP(A2656,RESULTS!$A:$M,13,FALSE)</f>
        <v>3</v>
      </c>
      <c r="Q2656" s="4">
        <v>153</v>
      </c>
      <c r="R2656" s="4" t="str">
        <f>IF(VLOOKUP(C2656,rosie!B:J,8,FALSE)=0,"x_x_x_x",VLOOKUP(C2656,rosie!B:J,8,FALSE))</f>
        <v>2_8_2_2023</v>
      </c>
    </row>
    <row r="2657" spans="1:18" x14ac:dyDescent="0.2">
      <c r="A2657" t="s">
        <v>283</v>
      </c>
      <c r="C2657">
        <f t="shared" si="194"/>
        <v>13</v>
      </c>
      <c r="D2657" t="str">
        <f t="shared" si="191"/>
        <v>13 (1)</v>
      </c>
      <c r="E2657">
        <v>18.765999999999998</v>
      </c>
      <c r="F2657">
        <f t="shared" si="192"/>
        <v>18.77</v>
      </c>
      <c r="G2657">
        <f>IFERROR(VLOOKUP(F2657,'rt.comb'!$A:$B,2,FALSE),F2657)</f>
        <v>18.77</v>
      </c>
      <c r="H2657" t="str">
        <f>IFERROR(VLOOKUP(G2657,compounds!$A:$D,4,FALSE),"")</f>
        <v/>
      </c>
      <c r="I2657">
        <v>2313987</v>
      </c>
      <c r="J2657" s="4">
        <f t="shared" si="190"/>
        <v>26724218</v>
      </c>
      <c r="K2657" s="4">
        <f>VLOOKUP($C2657,rosie!$B$7:$D$380,2,FALSE)</f>
        <v>6.63</v>
      </c>
      <c r="L2657" s="4">
        <f>VLOOKUP(C2657,rosie!$B$7:$F$66,5,FALSE)</f>
        <v>1.88</v>
      </c>
      <c r="M2657" s="4">
        <f>VLOOKUP($C2657,rosie!$B$7:$D$380,3,FALSE)</f>
        <v>1</v>
      </c>
      <c r="N2657" s="4" t="str">
        <f>VLOOKUP($C2657,rosie!$B$7:$E$380,4,FALSE)</f>
        <v>s</v>
      </c>
      <c r="O2657" s="4">
        <f t="shared" si="193"/>
        <v>2.5441511787452431E-3</v>
      </c>
      <c r="P2657" s="4">
        <f>VLOOKUP(A2657,RESULTS!$A:$M,13,FALSE)</f>
        <v>3</v>
      </c>
      <c r="Q2657" s="4">
        <v>154</v>
      </c>
      <c r="R2657" s="4" t="str">
        <f>IF(VLOOKUP(C2657,rosie!B:J,8,FALSE)=0,"x_x_x_x",VLOOKUP(C2657,rosie!B:J,8,FALSE))</f>
        <v>2_8_2_2023</v>
      </c>
    </row>
    <row r="2658" spans="1:18" x14ac:dyDescent="0.2">
      <c r="A2658" t="s">
        <v>283</v>
      </c>
      <c r="C2658">
        <f t="shared" si="194"/>
        <v>13</v>
      </c>
      <c r="D2658" t="str">
        <f t="shared" si="191"/>
        <v>13 (1)</v>
      </c>
      <c r="E2658">
        <v>18.975999999999999</v>
      </c>
      <c r="F2658">
        <f t="shared" si="192"/>
        <v>18.98</v>
      </c>
      <c r="G2658">
        <f>IFERROR(VLOOKUP(F2658,'rt.comb'!$A:$B,2,FALSE),F2658)</f>
        <v>18.989999999999998</v>
      </c>
      <c r="H2658" t="str">
        <f>IFERROR(VLOOKUP(G2658,compounds!$A:$D,4,FALSE),"")</f>
        <v>methylnaphthalene</v>
      </c>
      <c r="I2658">
        <v>4933543</v>
      </c>
      <c r="J2658" s="4">
        <f t="shared" si="190"/>
        <v>26724218</v>
      </c>
      <c r="K2658" s="4">
        <f>VLOOKUP($C2658,rosie!$B$7:$D$380,2,FALSE)</f>
        <v>6.63</v>
      </c>
      <c r="L2658" s="4">
        <f>VLOOKUP(C2658,rosie!$B$7:$F$66,5,FALSE)</f>
        <v>1.88</v>
      </c>
      <c r="M2658" s="4">
        <f>VLOOKUP($C2658,rosie!$B$7:$D$380,3,FALSE)</f>
        <v>1</v>
      </c>
      <c r="N2658" s="4" t="str">
        <f>VLOOKUP($C2658,rosie!$B$7:$E$380,4,FALSE)</f>
        <v>s</v>
      </c>
      <c r="O2658" s="4">
        <f t="shared" si="193"/>
        <v>5.3892699756333505E-3</v>
      </c>
      <c r="P2658" s="4">
        <f>VLOOKUP(A2658,RESULTS!$A:$M,13,FALSE)</f>
        <v>3</v>
      </c>
      <c r="Q2658" s="4">
        <v>155</v>
      </c>
      <c r="R2658" s="4" t="str">
        <f>IF(VLOOKUP(C2658,rosie!B:J,8,FALSE)=0,"x_x_x_x",VLOOKUP(C2658,rosie!B:J,8,FALSE))</f>
        <v>2_8_2_2023</v>
      </c>
    </row>
    <row r="2659" spans="1:18" x14ac:dyDescent="0.2">
      <c r="A2659" t="s">
        <v>283</v>
      </c>
      <c r="C2659">
        <f t="shared" si="194"/>
        <v>13</v>
      </c>
      <c r="D2659" t="str">
        <f t="shared" si="191"/>
        <v>13 (1)</v>
      </c>
      <c r="E2659">
        <v>19.186</v>
      </c>
      <c r="F2659">
        <f t="shared" si="192"/>
        <v>19.190000000000001</v>
      </c>
      <c r="G2659">
        <f>IFERROR(VLOOKUP(F2659,'rt.comb'!$A:$B,2,FALSE),F2659)</f>
        <v>19.190000000000001</v>
      </c>
      <c r="H2659" t="str">
        <f>IFERROR(VLOOKUP(G2659,compounds!$A:$D,4,FALSE),"")</f>
        <v/>
      </c>
      <c r="I2659">
        <v>3088846</v>
      </c>
      <c r="J2659" s="4">
        <f t="shared" si="190"/>
        <v>26724218</v>
      </c>
      <c r="K2659" s="4">
        <f>VLOOKUP($C2659,rosie!$B$7:$D$380,2,FALSE)</f>
        <v>6.63</v>
      </c>
      <c r="L2659" s="4">
        <f>VLOOKUP(C2659,rosie!$B$7:$F$66,5,FALSE)</f>
        <v>1.88</v>
      </c>
      <c r="M2659" s="4">
        <f>VLOOKUP($C2659,rosie!$B$7:$D$380,3,FALSE)</f>
        <v>1</v>
      </c>
      <c r="N2659" s="4" t="str">
        <f>VLOOKUP($C2659,rosie!$B$7:$E$380,4,FALSE)</f>
        <v>s</v>
      </c>
      <c r="O2659" s="4">
        <f t="shared" si="193"/>
        <v>3.3525431667452621E-3</v>
      </c>
      <c r="P2659" s="4">
        <f>VLOOKUP(A2659,RESULTS!$A:$M,13,FALSE)</f>
        <v>3</v>
      </c>
      <c r="Q2659" s="4">
        <v>156</v>
      </c>
      <c r="R2659" s="4" t="str">
        <f>IF(VLOOKUP(C2659,rosie!B:J,8,FALSE)=0,"x_x_x_x",VLOOKUP(C2659,rosie!B:J,8,FALSE))</f>
        <v>2_8_2_2023</v>
      </c>
    </row>
    <row r="2660" spans="1:18" x14ac:dyDescent="0.2">
      <c r="A2660" t="s">
        <v>283</v>
      </c>
      <c r="C2660">
        <f t="shared" si="194"/>
        <v>13</v>
      </c>
      <c r="D2660" t="str">
        <f t="shared" si="191"/>
        <v>13 (1)</v>
      </c>
      <c r="E2660">
        <v>19.398</v>
      </c>
      <c r="F2660">
        <f t="shared" si="192"/>
        <v>19.399999999999999</v>
      </c>
      <c r="G2660">
        <f>IFERROR(VLOOKUP(F2660,'rt.comb'!$A:$B,2,FALSE),F2660)</f>
        <v>19.399999999999999</v>
      </c>
      <c r="H2660" t="str">
        <f>IFERROR(VLOOKUP(G2660,compounds!$A:$D,4,FALSE),"")</f>
        <v>undecanal_c</v>
      </c>
      <c r="I2660">
        <v>5007190</v>
      </c>
      <c r="J2660" s="4">
        <f t="shared" si="190"/>
        <v>26724218</v>
      </c>
      <c r="K2660" s="4">
        <f>VLOOKUP($C2660,rosie!$B$7:$D$380,2,FALSE)</f>
        <v>6.63</v>
      </c>
      <c r="L2660" s="4">
        <f>VLOOKUP(C2660,rosie!$B$7:$F$66,5,FALSE)</f>
        <v>1.88</v>
      </c>
      <c r="M2660" s="4">
        <f>VLOOKUP($C2660,rosie!$B$7:$D$380,3,FALSE)</f>
        <v>1</v>
      </c>
      <c r="N2660" s="4" t="str">
        <f>VLOOKUP($C2660,rosie!$B$7:$E$380,4,FALSE)</f>
        <v>s</v>
      </c>
      <c r="O2660" s="4">
        <f t="shared" si="193"/>
        <v>5.4000420204729409E-3</v>
      </c>
      <c r="P2660" s="4">
        <f>VLOOKUP(A2660,RESULTS!$A:$M,13,FALSE)</f>
        <v>3</v>
      </c>
      <c r="Q2660" s="4">
        <v>157</v>
      </c>
      <c r="R2660" s="4" t="str">
        <f>IF(VLOOKUP(C2660,rosie!B:J,8,FALSE)=0,"x_x_x_x",VLOOKUP(C2660,rosie!B:J,8,FALSE))</f>
        <v>2_8_2_2023</v>
      </c>
    </row>
    <row r="2661" spans="1:18" x14ac:dyDescent="0.2">
      <c r="A2661" t="s">
        <v>283</v>
      </c>
      <c r="C2661">
        <f t="shared" si="194"/>
        <v>13</v>
      </c>
      <c r="D2661" t="str">
        <f t="shared" si="191"/>
        <v>13 (1)</v>
      </c>
      <c r="E2661">
        <v>19.501999999999999</v>
      </c>
      <c r="F2661">
        <f t="shared" si="192"/>
        <v>19.5</v>
      </c>
      <c r="G2661">
        <f>IFERROR(VLOOKUP(F2661,'rt.comb'!$A:$B,2,FALSE),F2661)</f>
        <v>19.5</v>
      </c>
      <c r="H2661" t="str">
        <f>IFERROR(VLOOKUP(G2661,compounds!$A:$D,4,FALSE),"")</f>
        <v>standard</v>
      </c>
      <c r="I2661">
        <v>26724218</v>
      </c>
      <c r="J2661" s="4">
        <f t="shared" si="190"/>
        <v>26724218</v>
      </c>
      <c r="K2661" s="4">
        <f>VLOOKUP($C2661,rosie!$B$7:$D$380,2,FALSE)</f>
        <v>6.63</v>
      </c>
      <c r="L2661" s="4">
        <f>VLOOKUP(C2661,rosie!$B$7:$F$66,5,FALSE)</f>
        <v>1.88</v>
      </c>
      <c r="M2661" s="4">
        <f>VLOOKUP($C2661,rosie!$B$7:$D$380,3,FALSE)</f>
        <v>1</v>
      </c>
      <c r="N2661" s="4" t="str">
        <f>VLOOKUP($C2661,rosie!$B$7:$E$380,4,FALSE)</f>
        <v>s</v>
      </c>
      <c r="O2661" s="4">
        <f t="shared" si="193"/>
        <v>2.8638524543215534E-2</v>
      </c>
      <c r="P2661" s="4">
        <f>VLOOKUP(A2661,RESULTS!$A:$M,13,FALSE)</f>
        <v>3</v>
      </c>
      <c r="Q2661" s="4">
        <v>158</v>
      </c>
      <c r="R2661" s="4" t="str">
        <f>IF(VLOOKUP(C2661,rosie!B:J,8,FALSE)=0,"x_x_x_x",VLOOKUP(C2661,rosie!B:J,8,FALSE))</f>
        <v>2_8_2_2023</v>
      </c>
    </row>
    <row r="2662" spans="1:18" x14ac:dyDescent="0.2">
      <c r="A2662" t="s">
        <v>283</v>
      </c>
      <c r="C2662">
        <f t="shared" si="194"/>
        <v>13</v>
      </c>
      <c r="D2662" t="str">
        <f t="shared" si="191"/>
        <v>13 (1)</v>
      </c>
      <c r="E2662">
        <v>19.879000000000001</v>
      </c>
      <c r="F2662">
        <f t="shared" si="192"/>
        <v>19.88</v>
      </c>
      <c r="G2662">
        <f>IFERROR(VLOOKUP(F2662,'rt.comb'!$A:$B,2,FALSE),F2662)</f>
        <v>19.88</v>
      </c>
      <c r="H2662" t="str">
        <f>IFERROR(VLOOKUP(G2662,compounds!$A:$D,4,FALSE),"")</f>
        <v/>
      </c>
      <c r="I2662">
        <v>5294596</v>
      </c>
      <c r="J2662" s="4">
        <f t="shared" si="190"/>
        <v>26724218</v>
      </c>
      <c r="K2662" s="4">
        <f>VLOOKUP($C2662,rosie!$B$7:$D$380,2,FALSE)</f>
        <v>6.63</v>
      </c>
      <c r="L2662" s="4">
        <f>VLOOKUP(C2662,rosie!$B$7:$F$66,5,FALSE)</f>
        <v>1.88</v>
      </c>
      <c r="M2662" s="4">
        <f>VLOOKUP($C2662,rosie!$B$7:$D$380,3,FALSE)</f>
        <v>1</v>
      </c>
      <c r="N2662" s="4" t="str">
        <f>VLOOKUP($C2662,rosie!$B$7:$E$380,4,FALSE)</f>
        <v>s</v>
      </c>
      <c r="O2662" s="4">
        <f t="shared" si="193"/>
        <v>5.6381733361566804E-3</v>
      </c>
      <c r="P2662" s="4">
        <f>VLOOKUP(A2662,RESULTS!$A:$M,13,FALSE)</f>
        <v>3</v>
      </c>
      <c r="Q2662" s="4">
        <v>159</v>
      </c>
      <c r="R2662" s="4" t="str">
        <f>IF(VLOOKUP(C2662,rosie!B:J,8,FALSE)=0,"x_x_x_x",VLOOKUP(C2662,rosie!B:J,8,FALSE))</f>
        <v>2_8_2_2023</v>
      </c>
    </row>
    <row r="2663" spans="1:18" x14ac:dyDescent="0.2">
      <c r="A2663" t="s">
        <v>283</v>
      </c>
      <c r="C2663">
        <f t="shared" si="194"/>
        <v>13</v>
      </c>
      <c r="D2663" t="str">
        <f t="shared" si="191"/>
        <v>13 (1)</v>
      </c>
      <c r="E2663">
        <v>20.138999999999999</v>
      </c>
      <c r="F2663">
        <f t="shared" si="192"/>
        <v>20.14</v>
      </c>
      <c r="G2663">
        <f>IFERROR(VLOOKUP(F2663,'rt.comb'!$A:$B,2,FALSE),F2663)</f>
        <v>20.14</v>
      </c>
      <c r="H2663" t="str">
        <f>IFERROR(VLOOKUP(G2663,compounds!$A:$D,4,FALSE),"")</f>
        <v/>
      </c>
      <c r="I2663">
        <v>1690207</v>
      </c>
      <c r="J2663" s="4">
        <f t="shared" si="190"/>
        <v>26724218</v>
      </c>
      <c r="K2663" s="4">
        <f>VLOOKUP($C2663,rosie!$B$7:$D$380,2,FALSE)</f>
        <v>6.63</v>
      </c>
      <c r="L2663" s="4">
        <f>VLOOKUP(C2663,rosie!$B$7:$F$66,5,FALSE)</f>
        <v>1.88</v>
      </c>
      <c r="M2663" s="4">
        <f>VLOOKUP($C2663,rosie!$B$7:$D$380,3,FALSE)</f>
        <v>1</v>
      </c>
      <c r="N2663" s="4" t="str">
        <f>VLOOKUP($C2663,rosie!$B$7:$E$380,4,FALSE)</f>
        <v>s</v>
      </c>
      <c r="O2663" s="4">
        <f t="shared" si="193"/>
        <v>1.7886387440581805E-3</v>
      </c>
      <c r="P2663" s="4">
        <f>VLOOKUP(A2663,RESULTS!$A:$M,13,FALSE)</f>
        <v>3</v>
      </c>
      <c r="Q2663" s="4">
        <v>160</v>
      </c>
      <c r="R2663" s="4" t="str">
        <f>IF(VLOOKUP(C2663,rosie!B:J,8,FALSE)=0,"x_x_x_x",VLOOKUP(C2663,rosie!B:J,8,FALSE))</f>
        <v>2_8_2_2023</v>
      </c>
    </row>
    <row r="2664" spans="1:18" x14ac:dyDescent="0.2">
      <c r="A2664" t="s">
        <v>283</v>
      </c>
      <c r="C2664">
        <f t="shared" si="194"/>
        <v>13</v>
      </c>
      <c r="D2664" t="str">
        <f t="shared" si="191"/>
        <v>13 (1)</v>
      </c>
      <c r="E2664">
        <v>20.605</v>
      </c>
      <c r="F2664">
        <f t="shared" si="192"/>
        <v>20.61</v>
      </c>
      <c r="G2664">
        <f>IFERROR(VLOOKUP(F2664,'rt.comb'!$A:$B,2,FALSE),F2664)</f>
        <v>20.61</v>
      </c>
      <c r="H2664" t="str">
        <f>IFERROR(VLOOKUP(G2664,compounds!$A:$D,4,FALSE),"")</f>
        <v/>
      </c>
      <c r="I2664">
        <v>3793314</v>
      </c>
      <c r="J2664" s="4">
        <f t="shared" si="190"/>
        <v>26724218</v>
      </c>
      <c r="K2664" s="4">
        <f>VLOOKUP($C2664,rosie!$B$7:$D$380,2,FALSE)</f>
        <v>6.63</v>
      </c>
      <c r="L2664" s="4">
        <f>VLOOKUP(C2664,rosie!$B$7:$F$66,5,FALSE)</f>
        <v>1.88</v>
      </c>
      <c r="M2664" s="4">
        <f>VLOOKUP($C2664,rosie!$B$7:$D$380,3,FALSE)</f>
        <v>1</v>
      </c>
      <c r="N2664" s="4" t="str">
        <f>VLOOKUP($C2664,rosie!$B$7:$E$380,4,FALSE)</f>
        <v>s</v>
      </c>
      <c r="O2664" s="4">
        <f t="shared" si="193"/>
        <v>3.9892902757451953E-3</v>
      </c>
      <c r="P2664" s="4">
        <f>VLOOKUP(A2664,RESULTS!$A:$M,13,FALSE)</f>
        <v>3</v>
      </c>
      <c r="Q2664" s="4">
        <v>161</v>
      </c>
      <c r="R2664" s="4" t="str">
        <f>IF(VLOOKUP(C2664,rosie!B:J,8,FALSE)=0,"x_x_x_x",VLOOKUP(C2664,rosie!B:J,8,FALSE))</f>
        <v>2_8_2_2023</v>
      </c>
    </row>
    <row r="2665" spans="1:18" x14ac:dyDescent="0.2">
      <c r="A2665" t="s">
        <v>283</v>
      </c>
      <c r="C2665">
        <f t="shared" si="194"/>
        <v>13</v>
      </c>
      <c r="D2665" t="str">
        <f t="shared" si="191"/>
        <v>13 (1)</v>
      </c>
      <c r="E2665">
        <v>21.285</v>
      </c>
      <c r="F2665">
        <f t="shared" si="192"/>
        <v>21.29</v>
      </c>
      <c r="G2665">
        <f>IFERROR(VLOOKUP(F2665,'rt.comb'!$A:$B,2,FALSE),F2665)</f>
        <v>21.29</v>
      </c>
      <c r="H2665" t="str">
        <f>IFERROR(VLOOKUP(G2665,compounds!$A:$D,4,FALSE),"")</f>
        <v/>
      </c>
      <c r="I2665">
        <v>9414864</v>
      </c>
      <c r="J2665" s="4">
        <f t="shared" si="190"/>
        <v>26724218</v>
      </c>
      <c r="K2665" s="4">
        <f>VLOOKUP($C2665,rosie!$B$7:$D$380,2,FALSE)</f>
        <v>6.63</v>
      </c>
      <c r="L2665" s="4">
        <f>VLOOKUP(C2665,rosie!$B$7:$F$66,5,FALSE)</f>
        <v>1.88</v>
      </c>
      <c r="M2665" s="4">
        <f>VLOOKUP($C2665,rosie!$B$7:$D$380,3,FALSE)</f>
        <v>1</v>
      </c>
      <c r="N2665" s="4" t="str">
        <f>VLOOKUP($C2665,rosie!$B$7:$E$380,4,FALSE)</f>
        <v>s</v>
      </c>
      <c r="O2665" s="4">
        <f t="shared" si="193"/>
        <v>9.8401508643841257E-3</v>
      </c>
      <c r="P2665" s="4">
        <f>VLOOKUP(A2665,RESULTS!$A:$M,13,FALSE)</f>
        <v>3</v>
      </c>
      <c r="Q2665" s="4">
        <v>162</v>
      </c>
      <c r="R2665" s="4" t="str">
        <f>IF(VLOOKUP(C2665,rosie!B:J,8,FALSE)=0,"x_x_x_x",VLOOKUP(C2665,rosie!B:J,8,FALSE))</f>
        <v>2_8_2_2023</v>
      </c>
    </row>
    <row r="2666" spans="1:18" x14ac:dyDescent="0.2">
      <c r="A2666" t="s">
        <v>283</v>
      </c>
      <c r="C2666">
        <f t="shared" si="194"/>
        <v>13</v>
      </c>
      <c r="D2666" t="str">
        <f t="shared" si="191"/>
        <v>13 (1)</v>
      </c>
      <c r="E2666">
        <v>21.631</v>
      </c>
      <c r="F2666">
        <f t="shared" si="192"/>
        <v>21.63</v>
      </c>
      <c r="G2666">
        <f>IFERROR(VLOOKUP(F2666,'rt.comb'!$A:$B,2,FALSE),F2666)</f>
        <v>21.63</v>
      </c>
      <c r="H2666" t="str">
        <f>IFERROR(VLOOKUP(G2666,compounds!$A:$D,4,FALSE),"")</f>
        <v/>
      </c>
      <c r="I2666">
        <v>2727386</v>
      </c>
      <c r="J2666" s="4">
        <f t="shared" si="190"/>
        <v>26724218</v>
      </c>
      <c r="K2666" s="4">
        <f>VLOOKUP($C2666,rosie!$B$7:$D$380,2,FALSE)</f>
        <v>6.63</v>
      </c>
      <c r="L2666" s="4">
        <f>VLOOKUP(C2666,rosie!$B$7:$F$66,5,FALSE)</f>
        <v>1.88</v>
      </c>
      <c r="M2666" s="4">
        <f>VLOOKUP($C2666,rosie!$B$7:$D$380,3,FALSE)</f>
        <v>1</v>
      </c>
      <c r="N2666" s="4" t="str">
        <f>VLOOKUP($C2666,rosie!$B$7:$E$380,4,FALSE)</f>
        <v>s</v>
      </c>
      <c r="O2666" s="4">
        <f t="shared" si="193"/>
        <v>2.8330988185612267E-3</v>
      </c>
      <c r="P2666" s="4">
        <f>VLOOKUP(A2666,RESULTS!$A:$M,13,FALSE)</f>
        <v>3</v>
      </c>
      <c r="Q2666" s="4">
        <v>163</v>
      </c>
      <c r="R2666" s="4" t="str">
        <f>IF(VLOOKUP(C2666,rosie!B:J,8,FALSE)=0,"x_x_x_x",VLOOKUP(C2666,rosie!B:J,8,FALSE))</f>
        <v>2_8_2_2023</v>
      </c>
    </row>
    <row r="2667" spans="1:18" x14ac:dyDescent="0.2">
      <c r="A2667" t="s">
        <v>283</v>
      </c>
      <c r="C2667">
        <f t="shared" si="194"/>
        <v>13</v>
      </c>
      <c r="D2667" t="str">
        <f t="shared" si="191"/>
        <v>13 (1)</v>
      </c>
      <c r="E2667">
        <v>21.832999999999998</v>
      </c>
      <c r="F2667">
        <f t="shared" si="192"/>
        <v>21.83</v>
      </c>
      <c r="G2667">
        <f>IFERROR(VLOOKUP(F2667,'rt.comb'!$A:$B,2,FALSE),F2667)</f>
        <v>21.84</v>
      </c>
      <c r="H2667" t="str">
        <f>IFERROR(VLOOKUP(G2667,compounds!$A:$D,4,FALSE),"")</f>
        <v>tetradecane</v>
      </c>
      <c r="I2667">
        <v>22484005</v>
      </c>
      <c r="J2667" s="4">
        <f t="shared" si="190"/>
        <v>26724218</v>
      </c>
      <c r="K2667" s="4">
        <f>VLOOKUP($C2667,rosie!$B$7:$D$380,2,FALSE)</f>
        <v>6.63</v>
      </c>
      <c r="L2667" s="4">
        <f>VLOOKUP(C2667,rosie!$B$7:$F$66,5,FALSE)</f>
        <v>1.88</v>
      </c>
      <c r="M2667" s="4">
        <f>VLOOKUP($C2667,rosie!$B$7:$D$380,3,FALSE)</f>
        <v>1</v>
      </c>
      <c r="N2667" s="4" t="str">
        <f>VLOOKUP($C2667,rosie!$B$7:$E$380,4,FALSE)</f>
        <v>s</v>
      </c>
      <c r="O2667" s="4">
        <f t="shared" si="193"/>
        <v>2.3213068109032651E-2</v>
      </c>
      <c r="P2667" s="4">
        <f>VLOOKUP(A2667,RESULTS!$A:$M,13,FALSE)</f>
        <v>3</v>
      </c>
      <c r="Q2667" s="4">
        <v>164</v>
      </c>
      <c r="R2667" s="4" t="str">
        <f>IF(VLOOKUP(C2667,rosie!B:J,8,FALSE)=0,"x_x_x_x",VLOOKUP(C2667,rosie!B:J,8,FALSE))</f>
        <v>2_8_2_2023</v>
      </c>
    </row>
    <row r="2668" spans="1:18" x14ac:dyDescent="0.2">
      <c r="A2668" t="s">
        <v>283</v>
      </c>
      <c r="C2668">
        <f t="shared" si="194"/>
        <v>13</v>
      </c>
      <c r="D2668" t="str">
        <f t="shared" si="191"/>
        <v>13 (1)</v>
      </c>
      <c r="E2668">
        <v>22.074999999999999</v>
      </c>
      <c r="F2668">
        <f t="shared" si="192"/>
        <v>22.08</v>
      </c>
      <c r="G2668">
        <f>IFERROR(VLOOKUP(F2668,'rt.comb'!$A:$B,2,FALSE),F2668)</f>
        <v>22.07</v>
      </c>
      <c r="H2668" t="str">
        <f>IFERROR(VLOOKUP(G2668,compounds!$A:$D,4,FALSE),"")</f>
        <v>dodecanal</v>
      </c>
      <c r="I2668">
        <v>5298650</v>
      </c>
      <c r="J2668" s="4">
        <f t="shared" si="190"/>
        <v>26724218</v>
      </c>
      <c r="K2668" s="4">
        <f>VLOOKUP($C2668,rosie!$B$7:$D$380,2,FALSE)</f>
        <v>6.63</v>
      </c>
      <c r="L2668" s="4">
        <f>VLOOKUP(C2668,rosie!$B$7:$F$66,5,FALSE)</f>
        <v>1.88</v>
      </c>
      <c r="M2668" s="4">
        <f>VLOOKUP($C2668,rosie!$B$7:$D$380,3,FALSE)</f>
        <v>1</v>
      </c>
      <c r="N2668" s="4" t="str">
        <f>VLOOKUP($C2668,rosie!$B$7:$E$380,4,FALSE)</f>
        <v>s</v>
      </c>
      <c r="O2668" s="4">
        <f t="shared" si="193"/>
        <v>5.4373089392354334E-3</v>
      </c>
      <c r="P2668" s="4">
        <f>VLOOKUP(A2668,RESULTS!$A:$M,13,FALSE)</f>
        <v>3</v>
      </c>
      <c r="Q2668" s="4">
        <v>165</v>
      </c>
      <c r="R2668" s="4" t="str">
        <f>IF(VLOOKUP(C2668,rosie!B:J,8,FALSE)=0,"x_x_x_x",VLOOKUP(C2668,rosie!B:J,8,FALSE))</f>
        <v>2_8_2_2023</v>
      </c>
    </row>
    <row r="2669" spans="1:18" x14ac:dyDescent="0.2">
      <c r="A2669" t="s">
        <v>283</v>
      </c>
      <c r="C2669">
        <f t="shared" si="194"/>
        <v>13</v>
      </c>
      <c r="D2669" t="str">
        <f t="shared" si="191"/>
        <v>13 (1)</v>
      </c>
      <c r="E2669">
        <v>22.277999999999999</v>
      </c>
      <c r="F2669">
        <f t="shared" si="192"/>
        <v>22.28</v>
      </c>
      <c r="G2669">
        <f>IFERROR(VLOOKUP(F2669,'rt.comb'!$A:$B,2,FALSE),F2669)</f>
        <v>22.29</v>
      </c>
      <c r="H2669" t="str">
        <f>IFERROR(VLOOKUP(G2669,compounds!$A:$D,4,FALSE),"")</f>
        <v>tetramethyldiol</v>
      </c>
      <c r="I2669">
        <v>16161676</v>
      </c>
      <c r="J2669" s="4">
        <f t="shared" si="190"/>
        <v>26724218</v>
      </c>
      <c r="K2669" s="4">
        <f>VLOOKUP($C2669,rosie!$B$7:$D$380,2,FALSE)</f>
        <v>6.63</v>
      </c>
      <c r="L2669" s="4">
        <f>VLOOKUP(C2669,rosie!$B$7:$F$66,5,FALSE)</f>
        <v>1.88</v>
      </c>
      <c r="M2669" s="4">
        <f>VLOOKUP($C2669,rosie!$B$7:$D$380,3,FALSE)</f>
        <v>1</v>
      </c>
      <c r="N2669" s="4" t="str">
        <f>VLOOKUP($C2669,rosie!$B$7:$E$380,4,FALSE)</f>
        <v>s</v>
      </c>
      <c r="O2669" s="4">
        <f t="shared" si="193"/>
        <v>1.6484699261304702E-2</v>
      </c>
      <c r="P2669" s="4">
        <f>VLOOKUP(A2669,RESULTS!$A:$M,13,FALSE)</f>
        <v>3</v>
      </c>
      <c r="Q2669" s="4">
        <v>166</v>
      </c>
      <c r="R2669" s="4" t="str">
        <f>IF(VLOOKUP(C2669,rosie!B:J,8,FALSE)=0,"x_x_x_x",VLOOKUP(C2669,rosie!B:J,8,FALSE))</f>
        <v>2_8_2_2023</v>
      </c>
    </row>
    <row r="2670" spans="1:18" x14ac:dyDescent="0.2">
      <c r="A2670" t="s">
        <v>283</v>
      </c>
      <c r="C2670">
        <f t="shared" si="194"/>
        <v>13</v>
      </c>
      <c r="D2670" t="str">
        <f t="shared" si="191"/>
        <v>13 (1)</v>
      </c>
      <c r="E2670">
        <v>22.417000000000002</v>
      </c>
      <c r="F2670">
        <f t="shared" si="192"/>
        <v>22.42</v>
      </c>
      <c r="G2670">
        <f>IFERROR(VLOOKUP(F2670,'rt.comb'!$A:$B,2,FALSE),F2670)</f>
        <v>22.42</v>
      </c>
      <c r="H2670" t="str">
        <f>IFERROR(VLOOKUP(G2670,compounds!$A:$D,4,FALSE),"")</f>
        <v/>
      </c>
      <c r="I2670">
        <v>3052187</v>
      </c>
      <c r="J2670" s="4">
        <f t="shared" si="190"/>
        <v>26724218</v>
      </c>
      <c r="K2670" s="4">
        <f>VLOOKUP($C2670,rosie!$B$7:$D$380,2,FALSE)</f>
        <v>6.63</v>
      </c>
      <c r="L2670" s="4">
        <f>VLOOKUP(C2670,rosie!$B$7:$F$66,5,FALSE)</f>
        <v>1.88</v>
      </c>
      <c r="M2670" s="4">
        <f>VLOOKUP($C2670,rosie!$B$7:$D$380,3,FALSE)</f>
        <v>1</v>
      </c>
      <c r="N2670" s="4" t="str">
        <f>VLOOKUP($C2670,rosie!$B$7:$E$380,4,FALSE)</f>
        <v>s</v>
      </c>
      <c r="O2670" s="4">
        <f t="shared" si="193"/>
        <v>3.0945491694698416E-3</v>
      </c>
      <c r="P2670" s="4">
        <f>VLOOKUP(A2670,RESULTS!$A:$M,13,FALSE)</f>
        <v>3</v>
      </c>
      <c r="Q2670" s="4">
        <v>167</v>
      </c>
      <c r="R2670" s="4" t="str">
        <f>IF(VLOOKUP(C2670,rosie!B:J,8,FALSE)=0,"x_x_x_x",VLOOKUP(C2670,rosie!B:J,8,FALSE))</f>
        <v>2_8_2_2023</v>
      </c>
    </row>
    <row r="2671" spans="1:18" x14ac:dyDescent="0.2">
      <c r="A2671" t="s">
        <v>283</v>
      </c>
      <c r="C2671">
        <f t="shared" si="194"/>
        <v>13</v>
      </c>
      <c r="D2671" t="str">
        <f t="shared" si="191"/>
        <v>13 (1)</v>
      </c>
      <c r="E2671">
        <v>22.696000000000002</v>
      </c>
      <c r="F2671">
        <f t="shared" si="192"/>
        <v>22.7</v>
      </c>
      <c r="G2671">
        <f>IFERROR(VLOOKUP(F2671,'rt.comb'!$A:$B,2,FALSE),F2671)</f>
        <v>22.7</v>
      </c>
      <c r="H2671" t="str">
        <f>IFERROR(VLOOKUP(G2671,compounds!$A:$D,4,FALSE),"")</f>
        <v/>
      </c>
      <c r="I2671">
        <v>3202431</v>
      </c>
      <c r="J2671" s="4">
        <f t="shared" si="190"/>
        <v>26724218</v>
      </c>
      <c r="K2671" s="4">
        <f>VLOOKUP($C2671,rosie!$B$7:$D$380,2,FALSE)</f>
        <v>6.63</v>
      </c>
      <c r="L2671" s="4">
        <f>VLOOKUP(C2671,rosie!$B$7:$F$66,5,FALSE)</f>
        <v>1.88</v>
      </c>
      <c r="M2671" s="4">
        <f>VLOOKUP($C2671,rosie!$B$7:$D$380,3,FALSE)</f>
        <v>1</v>
      </c>
      <c r="N2671" s="4" t="str">
        <f>VLOOKUP($C2671,rosie!$B$7:$E$380,4,FALSE)</f>
        <v>s</v>
      </c>
      <c r="O2671" s="4">
        <f t="shared" si="193"/>
        <v>3.2275517911474648E-3</v>
      </c>
      <c r="P2671" s="4">
        <f>VLOOKUP(A2671,RESULTS!$A:$M,13,FALSE)</f>
        <v>3</v>
      </c>
      <c r="Q2671" s="4">
        <v>168</v>
      </c>
      <c r="R2671" s="4" t="str">
        <f>IF(VLOOKUP(C2671,rosie!B:J,8,FALSE)=0,"x_x_x_x",VLOOKUP(C2671,rosie!B:J,8,FALSE))</f>
        <v>2_8_2_2023</v>
      </c>
    </row>
    <row r="2672" spans="1:18" x14ac:dyDescent="0.2">
      <c r="A2672" t="s">
        <v>283</v>
      </c>
      <c r="C2672">
        <f t="shared" si="194"/>
        <v>13</v>
      </c>
      <c r="D2672" t="str">
        <f t="shared" si="191"/>
        <v>13 (1)</v>
      </c>
      <c r="E2672">
        <v>22.818000000000001</v>
      </c>
      <c r="F2672">
        <f t="shared" si="192"/>
        <v>22.82</v>
      </c>
      <c r="G2672">
        <f>IFERROR(VLOOKUP(F2672,'rt.comb'!$A:$B,2,FALSE),F2672)</f>
        <v>22.82</v>
      </c>
      <c r="H2672" t="str">
        <f>IFERROR(VLOOKUP(G2672,compounds!$A:$D,4,FALSE),"")</f>
        <v/>
      </c>
      <c r="I2672">
        <v>2459751</v>
      </c>
      <c r="J2672" s="4">
        <f t="shared" si="190"/>
        <v>26724218</v>
      </c>
      <c r="K2672" s="4">
        <f>VLOOKUP($C2672,rosie!$B$7:$D$380,2,FALSE)</f>
        <v>6.63</v>
      </c>
      <c r="L2672" s="4">
        <f>VLOOKUP(C2672,rosie!$B$7:$F$66,5,FALSE)</f>
        <v>1.88</v>
      </c>
      <c r="M2672" s="4">
        <f>VLOOKUP($C2672,rosie!$B$7:$D$380,3,FALSE)</f>
        <v>1</v>
      </c>
      <c r="N2672" s="4" t="str">
        <f>VLOOKUP($C2672,rosie!$B$7:$E$380,4,FALSE)</f>
        <v>s</v>
      </c>
      <c r="O2672" s="4">
        <f t="shared" si="193"/>
        <v>2.4643770841014092E-3</v>
      </c>
      <c r="P2672" s="4">
        <f>VLOOKUP(A2672,RESULTS!$A:$M,13,FALSE)</f>
        <v>3</v>
      </c>
      <c r="Q2672" s="4">
        <v>169</v>
      </c>
      <c r="R2672" s="4" t="str">
        <f>IF(VLOOKUP(C2672,rosie!B:J,8,FALSE)=0,"x_x_x_x",VLOOKUP(C2672,rosie!B:J,8,FALSE))</f>
        <v>2_8_2_2023</v>
      </c>
    </row>
    <row r="2673" spans="1:18" x14ac:dyDescent="0.2">
      <c r="A2673" t="s">
        <v>283</v>
      </c>
      <c r="C2673">
        <f t="shared" si="194"/>
        <v>13</v>
      </c>
      <c r="D2673" t="str">
        <f t="shared" si="191"/>
        <v>13 (1)</v>
      </c>
      <c r="E2673">
        <v>23.111000000000001</v>
      </c>
      <c r="F2673">
        <f t="shared" si="192"/>
        <v>23.11</v>
      </c>
      <c r="G2673">
        <f>IFERROR(VLOOKUP(F2673,'rt.comb'!$A:$B,2,FALSE),F2673)</f>
        <v>23.11</v>
      </c>
      <c r="H2673" t="str">
        <f>IFERROR(VLOOKUP(G2673,compounds!$A:$D,4,FALSE),"")</f>
        <v/>
      </c>
      <c r="I2673">
        <v>3533156</v>
      </c>
      <c r="J2673" s="4">
        <f t="shared" si="190"/>
        <v>26724218</v>
      </c>
      <c r="K2673" s="4">
        <f>VLOOKUP($C2673,rosie!$B$7:$D$380,2,FALSE)</f>
        <v>6.63</v>
      </c>
      <c r="L2673" s="4">
        <f>VLOOKUP(C2673,rosie!$B$7:$F$66,5,FALSE)</f>
        <v>1.88</v>
      </c>
      <c r="M2673" s="4">
        <f>VLOOKUP($C2673,rosie!$B$7:$D$380,3,FALSE)</f>
        <v>1</v>
      </c>
      <c r="N2673" s="4" t="str">
        <f>VLOOKUP($C2673,rosie!$B$7:$E$380,4,FALSE)</f>
        <v>s</v>
      </c>
      <c r="O2673" s="4">
        <f t="shared" si="193"/>
        <v>3.5189784922071672E-3</v>
      </c>
      <c r="P2673" s="4">
        <f>VLOOKUP(A2673,RESULTS!$A:$M,13,FALSE)</f>
        <v>3</v>
      </c>
      <c r="Q2673" s="4">
        <v>170</v>
      </c>
      <c r="R2673" s="4" t="str">
        <f>IF(VLOOKUP(C2673,rosie!B:J,8,FALSE)=0,"x_x_x_x",VLOOKUP(C2673,rosie!B:J,8,FALSE))</f>
        <v>2_8_2_2023</v>
      </c>
    </row>
    <row r="2674" spans="1:18" x14ac:dyDescent="0.2">
      <c r="A2674" t="s">
        <v>283</v>
      </c>
      <c r="C2674">
        <f t="shared" si="194"/>
        <v>13</v>
      </c>
      <c r="D2674" t="str">
        <f t="shared" si="191"/>
        <v>13 (1)</v>
      </c>
      <c r="E2674">
        <v>23.193999999999999</v>
      </c>
      <c r="F2674">
        <f t="shared" si="192"/>
        <v>23.19</v>
      </c>
      <c r="G2674">
        <f>IFERROR(VLOOKUP(F2674,'rt.comb'!$A:$B,2,FALSE),F2674)</f>
        <v>23.19</v>
      </c>
      <c r="H2674" t="str">
        <f>IFERROR(VLOOKUP(G2674,compounds!$A:$D,4,FALSE),"")</f>
        <v/>
      </c>
      <c r="I2674">
        <v>4714989</v>
      </c>
      <c r="J2674" s="4">
        <f t="shared" si="190"/>
        <v>26724218</v>
      </c>
      <c r="K2674" s="4">
        <f>VLOOKUP($C2674,rosie!$B$7:$D$380,2,FALSE)</f>
        <v>6.63</v>
      </c>
      <c r="L2674" s="4">
        <f>VLOOKUP(C2674,rosie!$B$7:$F$66,5,FALSE)</f>
        <v>1.88</v>
      </c>
      <c r="M2674" s="4">
        <f>VLOOKUP($C2674,rosie!$B$7:$D$380,3,FALSE)</f>
        <v>1</v>
      </c>
      <c r="N2674" s="4" t="str">
        <f>VLOOKUP($C2674,rosie!$B$7:$E$380,4,FALSE)</f>
        <v>s</v>
      </c>
      <c r="O2674" s="4">
        <f t="shared" si="193"/>
        <v>4.6686067540054332E-3</v>
      </c>
      <c r="P2674" s="4">
        <f>VLOOKUP(A2674,RESULTS!$A:$M,13,FALSE)</f>
        <v>3</v>
      </c>
      <c r="Q2674" s="4">
        <v>171</v>
      </c>
      <c r="R2674" s="4" t="str">
        <f>IF(VLOOKUP(C2674,rosie!B:J,8,FALSE)=0,"x_x_x_x",VLOOKUP(C2674,rosie!B:J,8,FALSE))</f>
        <v>2_8_2_2023</v>
      </c>
    </row>
    <row r="2675" spans="1:18" x14ac:dyDescent="0.2">
      <c r="A2675" t="s">
        <v>283</v>
      </c>
      <c r="C2675">
        <f t="shared" si="194"/>
        <v>13</v>
      </c>
      <c r="D2675" t="str">
        <f t="shared" si="191"/>
        <v>13 (1)</v>
      </c>
      <c r="E2675">
        <v>23.841999999999999</v>
      </c>
      <c r="F2675">
        <f t="shared" si="192"/>
        <v>23.84</v>
      </c>
      <c r="G2675">
        <f>IFERROR(VLOOKUP(F2675,'rt.comb'!$A:$B,2,FALSE),F2675)</f>
        <v>23.84</v>
      </c>
      <c r="H2675" t="str">
        <f>IFERROR(VLOOKUP(G2675,compounds!$A:$D,4,FALSE),"")</f>
        <v/>
      </c>
      <c r="I2675">
        <v>1943863</v>
      </c>
      <c r="J2675" s="4">
        <f t="shared" si="190"/>
        <v>26724218</v>
      </c>
      <c r="K2675" s="4">
        <f>VLOOKUP($C2675,rosie!$B$7:$D$380,2,FALSE)</f>
        <v>6.63</v>
      </c>
      <c r="L2675" s="4">
        <f>VLOOKUP(C2675,rosie!$B$7:$F$66,5,FALSE)</f>
        <v>1.88</v>
      </c>
      <c r="M2675" s="4">
        <f>VLOOKUP($C2675,rosie!$B$7:$D$380,3,FALSE)</f>
        <v>1</v>
      </c>
      <c r="N2675" s="4" t="str">
        <f>VLOOKUP($C2675,rosie!$B$7:$E$380,4,FALSE)</f>
        <v>s</v>
      </c>
      <c r="O2675" s="4">
        <f t="shared" si="193"/>
        <v>1.9135504951794285E-3</v>
      </c>
      <c r="P2675" s="4">
        <f>VLOOKUP(A2675,RESULTS!$A:$M,13,FALSE)</f>
        <v>3</v>
      </c>
      <c r="Q2675" s="4">
        <v>172</v>
      </c>
      <c r="R2675" s="4" t="str">
        <f>IF(VLOOKUP(C2675,rosie!B:J,8,FALSE)=0,"x_x_x_x",VLOOKUP(C2675,rosie!B:J,8,FALSE))</f>
        <v>2_8_2_2023</v>
      </c>
    </row>
    <row r="2676" spans="1:18" x14ac:dyDescent="0.2">
      <c r="A2676" t="s">
        <v>283</v>
      </c>
      <c r="C2676">
        <f t="shared" si="194"/>
        <v>13</v>
      </c>
      <c r="D2676" t="str">
        <f t="shared" si="191"/>
        <v>13 (1)</v>
      </c>
      <c r="E2676">
        <v>24.097000000000001</v>
      </c>
      <c r="F2676">
        <f t="shared" si="192"/>
        <v>24.1</v>
      </c>
      <c r="G2676">
        <f>IFERROR(VLOOKUP(F2676,'rt.comb'!$A:$B,2,FALSE),F2676)</f>
        <v>24.1</v>
      </c>
      <c r="H2676" t="str">
        <f>IFERROR(VLOOKUP(G2676,compounds!$A:$D,4,FALSE),"")</f>
        <v/>
      </c>
      <c r="I2676">
        <v>1689866</v>
      </c>
      <c r="J2676" s="4">
        <f t="shared" si="190"/>
        <v>26724218</v>
      </c>
      <c r="K2676" s="4">
        <f>VLOOKUP($C2676,rosie!$B$7:$D$380,2,FALSE)</f>
        <v>6.63</v>
      </c>
      <c r="L2676" s="4">
        <f>VLOOKUP(C2676,rosie!$B$7:$F$66,5,FALSE)</f>
        <v>1.88</v>
      </c>
      <c r="M2676" s="4">
        <f>VLOOKUP($C2676,rosie!$B$7:$D$380,3,FALSE)</f>
        <v>1</v>
      </c>
      <c r="N2676" s="4" t="str">
        <f>VLOOKUP($C2676,rosie!$B$7:$E$380,4,FALSE)</f>
        <v>s</v>
      </c>
      <c r="O2676" s="4">
        <f t="shared" si="193"/>
        <v>1.6538986223452973E-3</v>
      </c>
      <c r="P2676" s="4">
        <f>VLOOKUP(A2676,RESULTS!$A:$M,13,FALSE)</f>
        <v>3</v>
      </c>
      <c r="Q2676" s="4">
        <v>173</v>
      </c>
      <c r="R2676" s="4" t="str">
        <f>IF(VLOOKUP(C2676,rosie!B:J,8,FALSE)=0,"x_x_x_x",VLOOKUP(C2676,rosie!B:J,8,FALSE))</f>
        <v>2_8_2_2023</v>
      </c>
    </row>
    <row r="2677" spans="1:18" x14ac:dyDescent="0.2">
      <c r="A2677" t="s">
        <v>283</v>
      </c>
      <c r="C2677">
        <f t="shared" si="194"/>
        <v>13</v>
      </c>
      <c r="D2677" t="str">
        <f t="shared" si="191"/>
        <v>13 (1)</v>
      </c>
      <c r="E2677">
        <v>24.247</v>
      </c>
      <c r="F2677">
        <f t="shared" si="192"/>
        <v>24.25</v>
      </c>
      <c r="G2677">
        <f>IFERROR(VLOOKUP(F2677,'rt.comb'!$A:$B,2,FALSE),F2677)</f>
        <v>24.25</v>
      </c>
      <c r="H2677" t="str">
        <f>IFERROR(VLOOKUP(G2677,compounds!$A:$D,4,FALSE),"")</f>
        <v/>
      </c>
      <c r="I2677">
        <v>2492936</v>
      </c>
      <c r="J2677" s="4">
        <f t="shared" si="190"/>
        <v>26724218</v>
      </c>
      <c r="K2677" s="4">
        <f>VLOOKUP($C2677,rosie!$B$7:$D$380,2,FALSE)</f>
        <v>6.63</v>
      </c>
      <c r="L2677" s="4">
        <f>VLOOKUP(C2677,rosie!$B$7:$F$66,5,FALSE)</f>
        <v>1.88</v>
      </c>
      <c r="M2677" s="4">
        <f>VLOOKUP($C2677,rosie!$B$7:$D$380,3,FALSE)</f>
        <v>1</v>
      </c>
      <c r="N2677" s="4" t="str">
        <f>VLOOKUP($C2677,rosie!$B$7:$E$380,4,FALSE)</f>
        <v>s</v>
      </c>
      <c r="O2677" s="4">
        <f t="shared" si="193"/>
        <v>2.4258536767035989E-3</v>
      </c>
      <c r="P2677" s="4">
        <f>VLOOKUP(A2677,RESULTS!$A:$M,13,FALSE)</f>
        <v>3</v>
      </c>
      <c r="Q2677" s="4">
        <v>174</v>
      </c>
      <c r="R2677" s="4" t="str">
        <f>IF(VLOOKUP(C2677,rosie!B:J,8,FALSE)=0,"x_x_x_x",VLOOKUP(C2677,rosie!B:J,8,FALSE))</f>
        <v>2_8_2_2023</v>
      </c>
    </row>
    <row r="2678" spans="1:18" x14ac:dyDescent="0.2">
      <c r="A2678" t="s">
        <v>283</v>
      </c>
      <c r="C2678">
        <f t="shared" si="194"/>
        <v>13</v>
      </c>
      <c r="D2678" t="str">
        <f t="shared" si="191"/>
        <v>13 (1)</v>
      </c>
      <c r="E2678">
        <v>24.329000000000001</v>
      </c>
      <c r="F2678">
        <f t="shared" si="192"/>
        <v>24.33</v>
      </c>
      <c r="G2678">
        <f>IFERROR(VLOOKUP(F2678,'rt.comb'!$A:$B,2,FALSE),F2678)</f>
        <v>24.33</v>
      </c>
      <c r="H2678" t="str">
        <f>IFERROR(VLOOKUP(G2678,compounds!$A:$D,4,FALSE),"")</f>
        <v>pentadecane</v>
      </c>
      <c r="I2678">
        <v>5033215</v>
      </c>
      <c r="J2678" s="4">
        <f t="shared" si="190"/>
        <v>26724218</v>
      </c>
      <c r="K2678" s="4">
        <f>VLOOKUP($C2678,rosie!$B$7:$D$380,2,FALSE)</f>
        <v>6.63</v>
      </c>
      <c r="L2678" s="4">
        <f>VLOOKUP(C2678,rosie!$B$7:$F$66,5,FALSE)</f>
        <v>1.88</v>
      </c>
      <c r="M2678" s="4">
        <f>VLOOKUP($C2678,rosie!$B$7:$D$380,3,FALSE)</f>
        <v>1</v>
      </c>
      <c r="N2678" s="4" t="str">
        <f>VLOOKUP($C2678,rosie!$B$7:$E$380,4,FALSE)</f>
        <v>s</v>
      </c>
      <c r="O2678" s="4">
        <f t="shared" si="193"/>
        <v>4.869789108630623E-3</v>
      </c>
      <c r="P2678" s="4">
        <f>VLOOKUP(A2678,RESULTS!$A:$M,13,FALSE)</f>
        <v>3</v>
      </c>
      <c r="Q2678" s="4">
        <v>175</v>
      </c>
      <c r="R2678" s="4" t="str">
        <f>IF(VLOOKUP(C2678,rosie!B:J,8,FALSE)=0,"x_x_x_x",VLOOKUP(C2678,rosie!B:J,8,FALSE))</f>
        <v>2_8_2_2023</v>
      </c>
    </row>
    <row r="2679" spans="1:18" x14ac:dyDescent="0.2">
      <c r="A2679" t="s">
        <v>283</v>
      </c>
      <c r="C2679">
        <f t="shared" si="194"/>
        <v>13</v>
      </c>
      <c r="D2679" t="str">
        <f t="shared" si="191"/>
        <v>13 (1)</v>
      </c>
      <c r="E2679">
        <v>24.600999999999999</v>
      </c>
      <c r="F2679">
        <f t="shared" si="192"/>
        <v>24.6</v>
      </c>
      <c r="G2679">
        <f>IFERROR(VLOOKUP(F2679,'rt.comb'!$A:$B,2,FALSE),F2679)</f>
        <v>24.6</v>
      </c>
      <c r="H2679" t="str">
        <f>IFERROR(VLOOKUP(G2679,compounds!$A:$D,4,FALSE),"")</f>
        <v>tridecanal</v>
      </c>
      <c r="I2679">
        <v>3192829</v>
      </c>
      <c r="J2679" s="4">
        <f t="shared" si="190"/>
        <v>26724218</v>
      </c>
      <c r="K2679" s="4">
        <f>VLOOKUP($C2679,rosie!$B$7:$D$380,2,FALSE)</f>
        <v>6.63</v>
      </c>
      <c r="L2679" s="4">
        <f>VLOOKUP(C2679,rosie!$B$7:$F$66,5,FALSE)</f>
        <v>1.88</v>
      </c>
      <c r="M2679" s="4">
        <f>VLOOKUP($C2679,rosie!$B$7:$D$380,3,FALSE)</f>
        <v>1</v>
      </c>
      <c r="N2679" s="4" t="str">
        <f>VLOOKUP($C2679,rosie!$B$7:$E$380,4,FALSE)</f>
        <v>s</v>
      </c>
      <c r="O2679" s="4">
        <f t="shared" si="193"/>
        <v>3.0716074489168465E-3</v>
      </c>
      <c r="P2679" s="4">
        <f>VLOOKUP(A2679,RESULTS!$A:$M,13,FALSE)</f>
        <v>3</v>
      </c>
      <c r="Q2679" s="4">
        <v>176</v>
      </c>
      <c r="R2679" s="4" t="str">
        <f>IF(VLOOKUP(C2679,rosie!B:J,8,FALSE)=0,"x_x_x_x",VLOOKUP(C2679,rosie!B:J,8,FALSE))</f>
        <v>2_8_2_2023</v>
      </c>
    </row>
    <row r="2680" spans="1:18" x14ac:dyDescent="0.2">
      <c r="A2680" t="s">
        <v>283</v>
      </c>
      <c r="C2680">
        <f t="shared" si="194"/>
        <v>13</v>
      </c>
      <c r="D2680" t="str">
        <f t="shared" si="191"/>
        <v>13 (1)</v>
      </c>
      <c r="E2680">
        <v>25.119</v>
      </c>
      <c r="F2680">
        <f t="shared" si="192"/>
        <v>25.12</v>
      </c>
      <c r="G2680">
        <f>IFERROR(VLOOKUP(F2680,'rt.comb'!$A:$B,2,FALSE),F2680)</f>
        <v>25.12</v>
      </c>
      <c r="H2680" t="str">
        <f>IFERROR(VLOOKUP(G2680,compounds!$A:$D,4,FALSE),"")</f>
        <v/>
      </c>
      <c r="I2680">
        <v>2324344</v>
      </c>
      <c r="J2680" s="4">
        <f t="shared" si="190"/>
        <v>26724218</v>
      </c>
      <c r="K2680" s="4">
        <f>VLOOKUP($C2680,rosie!$B$7:$D$380,2,FALSE)</f>
        <v>6.63</v>
      </c>
      <c r="L2680" s="4">
        <f>VLOOKUP(C2680,rosie!$B$7:$F$66,5,FALSE)</f>
        <v>1.88</v>
      </c>
      <c r="M2680" s="4">
        <f>VLOOKUP($C2680,rosie!$B$7:$D$380,3,FALSE)</f>
        <v>1</v>
      </c>
      <c r="N2680" s="4" t="str">
        <f>VLOOKUP($C2680,rosie!$B$7:$E$380,4,FALSE)</f>
        <v>s</v>
      </c>
      <c r="O2680" s="4">
        <f t="shared" si="193"/>
        <v>2.2234627480207337E-3</v>
      </c>
      <c r="P2680" s="4">
        <f>VLOOKUP(A2680,RESULTS!$A:$M,13,FALSE)</f>
        <v>3</v>
      </c>
      <c r="Q2680" s="4">
        <v>177</v>
      </c>
      <c r="R2680" s="4" t="str">
        <f>IF(VLOOKUP(C2680,rosie!B:J,8,FALSE)=0,"x_x_x_x",VLOOKUP(C2680,rosie!B:J,8,FALSE))</f>
        <v>2_8_2_2023</v>
      </c>
    </row>
    <row r="2681" spans="1:18" x14ac:dyDescent="0.2">
      <c r="A2681" t="s">
        <v>283</v>
      </c>
      <c r="C2681">
        <f t="shared" si="194"/>
        <v>13</v>
      </c>
      <c r="D2681" t="str">
        <f t="shared" si="191"/>
        <v>13 (1)</v>
      </c>
      <c r="E2681">
        <v>26.067</v>
      </c>
      <c r="F2681">
        <f t="shared" si="192"/>
        <v>26.07</v>
      </c>
      <c r="G2681">
        <f>IFERROR(VLOOKUP(F2681,'rt.comb'!$A:$B,2,FALSE),F2681)</f>
        <v>26.07</v>
      </c>
      <c r="H2681" t="str">
        <f>IFERROR(VLOOKUP(G2681,compounds!$A:$D,4,FALSE),"")</f>
        <v/>
      </c>
      <c r="I2681">
        <v>5036651</v>
      </c>
      <c r="J2681" s="4">
        <f t="shared" si="190"/>
        <v>26724218</v>
      </c>
      <c r="K2681" s="4">
        <f>VLOOKUP($C2681,rosie!$B$7:$D$380,2,FALSE)</f>
        <v>6.63</v>
      </c>
      <c r="L2681" s="4">
        <f>VLOOKUP(C2681,rosie!$B$7:$F$66,5,FALSE)</f>
        <v>1.88</v>
      </c>
      <c r="M2681" s="4">
        <f>VLOOKUP($C2681,rosie!$B$7:$D$380,3,FALSE)</f>
        <v>1</v>
      </c>
      <c r="N2681" s="4" t="str">
        <f>VLOOKUP($C2681,rosie!$B$7:$E$380,4,FALSE)</f>
        <v>s</v>
      </c>
      <c r="O2681" s="4">
        <f t="shared" si="193"/>
        <v>4.7909824163479406E-3</v>
      </c>
      <c r="P2681" s="4">
        <f>VLOOKUP(A2681,RESULTS!$A:$M,13,FALSE)</f>
        <v>3</v>
      </c>
      <c r="Q2681" s="4">
        <v>178</v>
      </c>
      <c r="R2681" s="4" t="str">
        <f>IF(VLOOKUP(C2681,rosie!B:J,8,FALSE)=0,"x_x_x_x",VLOOKUP(C2681,rosie!B:J,8,FALSE))</f>
        <v>2_8_2_2023</v>
      </c>
    </row>
    <row r="2682" spans="1:18" x14ac:dyDescent="0.2">
      <c r="A2682" t="s">
        <v>283</v>
      </c>
      <c r="C2682">
        <f t="shared" si="194"/>
        <v>13</v>
      </c>
      <c r="D2682" t="str">
        <f t="shared" si="191"/>
        <v>13 (1)</v>
      </c>
      <c r="E2682">
        <v>26.69</v>
      </c>
      <c r="F2682">
        <f t="shared" si="192"/>
        <v>26.69</v>
      </c>
      <c r="G2682">
        <f>IFERROR(VLOOKUP(F2682,'rt.comb'!$A:$B,2,FALSE),F2682)</f>
        <v>26.69</v>
      </c>
      <c r="H2682" t="str">
        <f>IFERROR(VLOOKUP(G2682,compounds!$A:$D,4,FALSE),"")</f>
        <v/>
      </c>
      <c r="I2682">
        <v>6555883</v>
      </c>
      <c r="J2682" s="4">
        <f t="shared" si="190"/>
        <v>26724218</v>
      </c>
      <c r="K2682" s="4">
        <f>VLOOKUP($C2682,rosie!$B$7:$D$380,2,FALSE)</f>
        <v>6.63</v>
      </c>
      <c r="L2682" s="4">
        <f>VLOOKUP(C2682,rosie!$B$7:$F$66,5,FALSE)</f>
        <v>1.88</v>
      </c>
      <c r="M2682" s="4">
        <f>VLOOKUP($C2682,rosie!$B$7:$D$380,3,FALSE)</f>
        <v>1</v>
      </c>
      <c r="N2682" s="4" t="str">
        <f>VLOOKUP($C2682,rosie!$B$7:$E$380,4,FALSE)</f>
        <v>s</v>
      </c>
      <c r="O2682" s="4">
        <f t="shared" si="193"/>
        <v>6.201273471501902E-3</v>
      </c>
      <c r="P2682" s="4">
        <f>VLOOKUP(A2682,RESULTS!$A:$M,13,FALSE)</f>
        <v>3</v>
      </c>
      <c r="Q2682" s="4">
        <v>179</v>
      </c>
      <c r="R2682" s="4" t="str">
        <f>IF(VLOOKUP(C2682,rosie!B:J,8,FALSE)=0,"x_x_x_x",VLOOKUP(C2682,rosie!B:J,8,FALSE))</f>
        <v>2_8_2_2023</v>
      </c>
    </row>
    <row r="2683" spans="1:18" x14ac:dyDescent="0.2">
      <c r="A2683" t="s">
        <v>283</v>
      </c>
      <c r="C2683">
        <f t="shared" si="194"/>
        <v>13</v>
      </c>
      <c r="D2683" t="str">
        <f t="shared" si="191"/>
        <v>13 (1)</v>
      </c>
      <c r="E2683">
        <v>26.991</v>
      </c>
      <c r="F2683">
        <f t="shared" si="192"/>
        <v>26.99</v>
      </c>
      <c r="G2683">
        <f>IFERROR(VLOOKUP(F2683,'rt.comb'!$A:$B,2,FALSE),F2683)</f>
        <v>26.99</v>
      </c>
      <c r="H2683" t="str">
        <f>IFERROR(VLOOKUP(G2683,compounds!$A:$D,4,FALSE),"")</f>
        <v>tetradecanal</v>
      </c>
      <c r="I2683">
        <v>2581885</v>
      </c>
      <c r="J2683" s="4">
        <f t="shared" si="190"/>
        <v>26724218</v>
      </c>
      <c r="K2683" s="4">
        <f>VLOOKUP($C2683,rosie!$B$7:$D$380,2,FALSE)</f>
        <v>6.63</v>
      </c>
      <c r="L2683" s="4">
        <f>VLOOKUP(C2683,rosie!$B$7:$F$66,5,FALSE)</f>
        <v>1.88</v>
      </c>
      <c r="M2683" s="4">
        <f>VLOOKUP($C2683,rosie!$B$7:$D$380,3,FALSE)</f>
        <v>1</v>
      </c>
      <c r="N2683" s="4" t="str">
        <f>VLOOKUP($C2683,rosie!$B$7:$E$380,4,FALSE)</f>
        <v>s</v>
      </c>
      <c r="O2683" s="4">
        <f t="shared" si="193"/>
        <v>2.4286621796173976E-3</v>
      </c>
      <c r="P2683" s="4">
        <f>VLOOKUP(A2683,RESULTS!$A:$M,13,FALSE)</f>
        <v>3</v>
      </c>
      <c r="Q2683" s="4">
        <v>180</v>
      </c>
      <c r="R2683" s="4" t="str">
        <f>IF(VLOOKUP(C2683,rosie!B:J,8,FALSE)=0,"x_x_x_x",VLOOKUP(C2683,rosie!B:J,8,FALSE))</f>
        <v>2_8_2_2023</v>
      </c>
    </row>
    <row r="2684" spans="1:18" x14ac:dyDescent="0.2">
      <c r="A2684" t="s">
        <v>283</v>
      </c>
      <c r="C2684">
        <f t="shared" si="194"/>
        <v>13</v>
      </c>
      <c r="D2684" t="str">
        <f t="shared" si="191"/>
        <v>13 (1)</v>
      </c>
      <c r="E2684">
        <v>28.202999999999999</v>
      </c>
      <c r="F2684">
        <f t="shared" si="192"/>
        <v>28.2</v>
      </c>
      <c r="G2684">
        <f>IFERROR(VLOOKUP(F2684,'rt.comb'!$A:$B,2,FALSE),F2684)</f>
        <v>28.2</v>
      </c>
      <c r="H2684" t="str">
        <f>IFERROR(VLOOKUP(G2684,compounds!$A:$D,4,FALSE),"")</f>
        <v/>
      </c>
      <c r="I2684">
        <v>4542348</v>
      </c>
      <c r="J2684" s="4">
        <f t="shared" si="190"/>
        <v>26724218</v>
      </c>
      <c r="K2684" s="4">
        <f>VLOOKUP($C2684,rosie!$B$7:$D$380,2,FALSE)</f>
        <v>6.63</v>
      </c>
      <c r="L2684" s="4">
        <f>VLOOKUP(C2684,rosie!$B$7:$F$66,5,FALSE)</f>
        <v>1.88</v>
      </c>
      <c r="M2684" s="4">
        <f>VLOOKUP($C2684,rosie!$B$7:$D$380,3,FALSE)</f>
        <v>1</v>
      </c>
      <c r="N2684" s="4" t="str">
        <f>VLOOKUP($C2684,rosie!$B$7:$E$380,4,FALSE)</f>
        <v>s</v>
      </c>
      <c r="O2684" s="4">
        <f t="shared" si="193"/>
        <v>4.2491743295714922E-3</v>
      </c>
      <c r="P2684" s="4">
        <f>VLOOKUP(A2684,RESULTS!$A:$M,13,FALSE)</f>
        <v>3</v>
      </c>
      <c r="Q2684" s="4">
        <v>181</v>
      </c>
      <c r="R2684" s="4" t="str">
        <f>IF(VLOOKUP(C2684,rosie!B:J,8,FALSE)=0,"x_x_x_x",VLOOKUP(C2684,rosie!B:J,8,FALSE))</f>
        <v>2_8_2_2023</v>
      </c>
    </row>
    <row r="2685" spans="1:18" x14ac:dyDescent="0.2">
      <c r="A2685" t="s">
        <v>283</v>
      </c>
      <c r="C2685">
        <f t="shared" si="194"/>
        <v>13</v>
      </c>
      <c r="D2685" t="str">
        <f t="shared" si="191"/>
        <v>13 (1)</v>
      </c>
      <c r="E2685">
        <v>28.927</v>
      </c>
      <c r="F2685">
        <f t="shared" si="192"/>
        <v>28.93</v>
      </c>
      <c r="G2685">
        <f>IFERROR(VLOOKUP(F2685,'rt.comb'!$A:$B,2,FALSE),F2685)</f>
        <v>28.93</v>
      </c>
      <c r="H2685" t="str">
        <f>IFERROR(VLOOKUP(G2685,compounds!$A:$D,4,FALSE),"")</f>
        <v>heptadecanal</v>
      </c>
      <c r="I2685">
        <v>2790390</v>
      </c>
      <c r="J2685" s="4">
        <f t="shared" si="190"/>
        <v>26724218</v>
      </c>
      <c r="K2685" s="4">
        <f>VLOOKUP($C2685,rosie!$B$7:$D$380,2,FALSE)</f>
        <v>6.63</v>
      </c>
      <c r="L2685" s="4">
        <f>VLOOKUP(C2685,rosie!$B$7:$F$66,5,FALSE)</f>
        <v>1.88</v>
      </c>
      <c r="M2685" s="4">
        <f>VLOOKUP($C2685,rosie!$B$7:$D$380,3,FALSE)</f>
        <v>1</v>
      </c>
      <c r="N2685" s="4" t="str">
        <f>VLOOKUP($C2685,rosie!$B$7:$E$380,4,FALSE)</f>
        <v>s</v>
      </c>
      <c r="O2685" s="4">
        <f t="shared" si="193"/>
        <v>2.5959494980291702E-3</v>
      </c>
      <c r="P2685" s="4">
        <f>VLOOKUP(A2685,RESULTS!$A:$M,13,FALSE)</f>
        <v>3</v>
      </c>
      <c r="Q2685" s="4">
        <v>182</v>
      </c>
      <c r="R2685" s="4" t="str">
        <f>IF(VLOOKUP(C2685,rosie!B:J,8,FALSE)=0,"x_x_x_x",VLOOKUP(C2685,rosie!B:J,8,FALSE))</f>
        <v>2_8_2_2023</v>
      </c>
    </row>
    <row r="2686" spans="1:18" x14ac:dyDescent="0.2">
      <c r="A2686" t="s">
        <v>283</v>
      </c>
      <c r="C2686">
        <f t="shared" si="194"/>
        <v>13</v>
      </c>
      <c r="D2686" t="str">
        <f t="shared" si="191"/>
        <v>13 (1)</v>
      </c>
      <c r="E2686">
        <v>31.239000000000001</v>
      </c>
      <c r="F2686">
        <f t="shared" si="192"/>
        <v>31.24</v>
      </c>
      <c r="G2686">
        <f>IFERROR(VLOOKUP(F2686,'rt.comb'!$A:$B,2,FALSE),F2686)</f>
        <v>31.24</v>
      </c>
      <c r="H2686" t="str">
        <f>IFERROR(VLOOKUP(G2686,compounds!$A:$D,4,FALSE),"")</f>
        <v/>
      </c>
      <c r="I2686">
        <v>5614234</v>
      </c>
      <c r="J2686" s="4">
        <f t="shared" si="190"/>
        <v>26724218</v>
      </c>
      <c r="K2686" s="4">
        <f>VLOOKUP($C2686,rosie!$B$7:$D$380,2,FALSE)</f>
        <v>6.63</v>
      </c>
      <c r="L2686" s="4">
        <f>VLOOKUP(C2686,rosie!$B$7:$F$66,5,FALSE)</f>
        <v>1.88</v>
      </c>
      <c r="M2686" s="4">
        <f>VLOOKUP($C2686,rosie!$B$7:$D$380,3,FALSE)</f>
        <v>1</v>
      </c>
      <c r="N2686" s="4" t="str">
        <f>VLOOKUP($C2686,rosie!$B$7:$E$380,4,FALSE)</f>
        <v>s</v>
      </c>
      <c r="O2686" s="4">
        <f t="shared" si="193"/>
        <v>5.1944807448905499E-3</v>
      </c>
      <c r="P2686" s="4">
        <f>VLOOKUP(A2686,RESULTS!$A:$M,13,FALSE)</f>
        <v>3</v>
      </c>
      <c r="Q2686" s="4">
        <v>183</v>
      </c>
      <c r="R2686" s="4" t="str">
        <f>IF(VLOOKUP(C2686,rosie!B:J,8,FALSE)=0,"x_x_x_x",VLOOKUP(C2686,rosie!B:J,8,FALSE))</f>
        <v>2_8_2_2023</v>
      </c>
    </row>
    <row r="2687" spans="1:18" x14ac:dyDescent="0.2">
      <c r="A2687" t="s">
        <v>283</v>
      </c>
      <c r="C2687">
        <f t="shared" si="194"/>
        <v>13</v>
      </c>
      <c r="D2687" t="str">
        <f t="shared" si="191"/>
        <v>13 (1)</v>
      </c>
      <c r="E2687">
        <v>32.002000000000002</v>
      </c>
      <c r="F2687">
        <f t="shared" si="192"/>
        <v>32</v>
      </c>
      <c r="G2687">
        <f>IFERROR(VLOOKUP(F2687,'rt.comb'!$A:$B,2,FALSE),F2687)</f>
        <v>32</v>
      </c>
      <c r="H2687" t="str">
        <f>IFERROR(VLOOKUP(G2687,compounds!$A:$D,4,FALSE),"")</f>
        <v/>
      </c>
      <c r="I2687">
        <v>24006801</v>
      </c>
      <c r="J2687" s="4">
        <f t="shared" si="190"/>
        <v>26724218</v>
      </c>
      <c r="K2687" s="4">
        <f>VLOOKUP($C2687,rosie!$B$7:$D$380,2,FALSE)</f>
        <v>6.63</v>
      </c>
      <c r="L2687" s="4">
        <f>VLOOKUP(C2687,rosie!$B$7:$F$66,5,FALSE)</f>
        <v>1.88</v>
      </c>
      <c r="M2687" s="4">
        <f>VLOOKUP($C2687,rosie!$B$7:$D$380,3,FALSE)</f>
        <v>1</v>
      </c>
      <c r="N2687" s="4" t="str">
        <f>VLOOKUP($C2687,rosie!$B$7:$E$380,4,FALSE)</f>
        <v>s</v>
      </c>
      <c r="O2687" s="4">
        <f t="shared" si="193"/>
        <v>2.2091194021485901E-2</v>
      </c>
      <c r="P2687" s="4">
        <f>VLOOKUP(A2687,RESULTS!$A:$M,13,FALSE)</f>
        <v>3</v>
      </c>
      <c r="Q2687" s="4">
        <v>184</v>
      </c>
      <c r="R2687" s="4" t="str">
        <f>IF(VLOOKUP(C2687,rosie!B:J,8,FALSE)=0,"x_x_x_x",VLOOKUP(C2687,rosie!B:J,8,FALSE))</f>
        <v>2_8_2_2023</v>
      </c>
    </row>
    <row r="2688" spans="1:18" x14ac:dyDescent="0.2">
      <c r="A2688" t="s">
        <v>284</v>
      </c>
      <c r="C2688">
        <f t="shared" si="194"/>
        <v>169</v>
      </c>
      <c r="D2688" t="str">
        <f t="shared" si="191"/>
        <v>169 (0)</v>
      </c>
      <c r="E2688">
        <v>4.3890000000000002</v>
      </c>
      <c r="F2688">
        <f t="shared" si="192"/>
        <v>4.3899999999999997</v>
      </c>
      <c r="G2688">
        <f>IFERROR(VLOOKUP(F2688,'rt.comb'!$A:$B,2,FALSE),F2688)</f>
        <v>4.3899999999999997</v>
      </c>
      <c r="H2688" t="str">
        <f>IFERROR(VLOOKUP(G2688,compounds!$A:$D,4,FALSE),"")</f>
        <v/>
      </c>
      <c r="I2688">
        <v>4825258</v>
      </c>
      <c r="J2688" s="4">
        <f t="shared" si="190"/>
        <v>32928597</v>
      </c>
      <c r="K2688" s="4">
        <f>VLOOKUP($C2688,rosie!$B$7:$D$380,2,FALSE)</f>
        <v>9.0500000000000007</v>
      </c>
      <c r="L2688" s="4">
        <f>VLOOKUP(C2688,rosie!$B$7:$F$66,5,FALSE)</f>
        <v>2.5299999999999998</v>
      </c>
      <c r="M2688" s="4">
        <f>VLOOKUP($C2688,rosie!$B$7:$D$380,3,FALSE)</f>
        <v>0</v>
      </c>
      <c r="N2688" s="4" t="str">
        <f>VLOOKUP($C2688,rosie!$B$7:$E$380,4,FALSE)</f>
        <v>s</v>
      </c>
      <c r="O2688" s="4">
        <f t="shared" si="193"/>
        <v>2.6257190773640161E-3</v>
      </c>
      <c r="P2688" s="4">
        <f>VLOOKUP(A2688,RESULTS!$A:$M,13,FALSE)</f>
        <v>3</v>
      </c>
      <c r="Q2688" s="4">
        <v>185</v>
      </c>
      <c r="R2688" s="4" t="str">
        <f>IF(VLOOKUP(C2688,rosie!B:J,8,FALSE)=0,"x_x_x_x",VLOOKUP(C2688,rosie!B:J,8,FALSE))</f>
        <v>1_8_2_2023</v>
      </c>
    </row>
    <row r="2689" spans="1:18" x14ac:dyDescent="0.2">
      <c r="A2689" t="s">
        <v>284</v>
      </c>
      <c r="C2689">
        <f t="shared" si="194"/>
        <v>169</v>
      </c>
      <c r="D2689" t="str">
        <f t="shared" si="191"/>
        <v>169 (0)</v>
      </c>
      <c r="E2689">
        <v>4.7809999999999997</v>
      </c>
      <c r="F2689">
        <f t="shared" si="192"/>
        <v>4.78</v>
      </c>
      <c r="G2689">
        <f>IFERROR(VLOOKUP(F2689,'rt.comb'!$A:$B,2,FALSE),F2689)</f>
        <v>4.78</v>
      </c>
      <c r="H2689" t="str">
        <f>IFERROR(VLOOKUP(G2689,compounds!$A:$D,4,FALSE),"")</f>
        <v/>
      </c>
      <c r="I2689">
        <v>8866946</v>
      </c>
      <c r="J2689" s="4">
        <f t="shared" si="190"/>
        <v>32928597</v>
      </c>
      <c r="K2689" s="4">
        <f>VLOOKUP($C2689,rosie!$B$7:$D$380,2,FALSE)</f>
        <v>9.0500000000000007</v>
      </c>
      <c r="L2689" s="4">
        <f>VLOOKUP(C2689,rosie!$B$7:$F$66,5,FALSE)</f>
        <v>2.5299999999999998</v>
      </c>
      <c r="M2689" s="4">
        <f>VLOOKUP($C2689,rosie!$B$7:$D$380,3,FALSE)</f>
        <v>0</v>
      </c>
      <c r="N2689" s="4" t="str">
        <f>VLOOKUP($C2689,rosie!$B$7:$E$380,4,FALSE)</f>
        <v>s</v>
      </c>
      <c r="O2689" s="4">
        <f t="shared" si="193"/>
        <v>4.7991084911256227E-3</v>
      </c>
      <c r="P2689" s="4">
        <f>VLOOKUP(A2689,RESULTS!$A:$M,13,FALSE)</f>
        <v>3</v>
      </c>
      <c r="Q2689" s="4">
        <v>186</v>
      </c>
      <c r="R2689" s="4" t="str">
        <f>IF(VLOOKUP(C2689,rosie!B:J,8,FALSE)=0,"x_x_x_x",VLOOKUP(C2689,rosie!B:J,8,FALSE))</f>
        <v>1_8_2_2023</v>
      </c>
    </row>
    <row r="2690" spans="1:18" x14ac:dyDescent="0.2">
      <c r="A2690" t="s">
        <v>284</v>
      </c>
      <c r="C2690">
        <f t="shared" si="194"/>
        <v>169</v>
      </c>
      <c r="D2690" t="str">
        <f t="shared" si="191"/>
        <v>169 (0)</v>
      </c>
      <c r="E2690">
        <v>4.8600000000000003</v>
      </c>
      <c r="F2690">
        <f t="shared" si="192"/>
        <v>4.8600000000000003</v>
      </c>
      <c r="G2690">
        <f>IFERROR(VLOOKUP(F2690,'rt.comb'!$A:$B,2,FALSE),F2690)</f>
        <v>4.8600000000000003</v>
      </c>
      <c r="H2690" t="str">
        <f>IFERROR(VLOOKUP(G2690,compounds!$A:$D,4,FALSE),"")</f>
        <v/>
      </c>
      <c r="I2690">
        <v>9394071</v>
      </c>
      <c r="J2690" s="4">
        <f t="shared" ref="J2690:J2753" si="195">SUMIFS($I:$I,$A:$A,A2690,G:G,19.5)</f>
        <v>32928597</v>
      </c>
      <c r="K2690" s="4">
        <f>VLOOKUP($C2690,rosie!$B$7:$D$380,2,FALSE)</f>
        <v>9.0500000000000007</v>
      </c>
      <c r="L2690" s="4">
        <f>VLOOKUP(C2690,rosie!$B$7:$F$66,5,FALSE)</f>
        <v>2.5299999999999998</v>
      </c>
      <c r="M2690" s="4">
        <f>VLOOKUP($C2690,rosie!$B$7:$D$380,3,FALSE)</f>
        <v>0</v>
      </c>
      <c r="N2690" s="4" t="str">
        <f>VLOOKUP($C2690,rosie!$B$7:$E$380,4,FALSE)</f>
        <v>s</v>
      </c>
      <c r="O2690" s="4">
        <f t="shared" si="193"/>
        <v>5.057218060610877E-3</v>
      </c>
      <c r="P2690" s="4">
        <f>VLOOKUP(A2690,RESULTS!$A:$M,13,FALSE)</f>
        <v>3</v>
      </c>
      <c r="Q2690" s="4">
        <v>187</v>
      </c>
      <c r="R2690" s="4" t="str">
        <f>IF(VLOOKUP(C2690,rosie!B:J,8,FALSE)=0,"x_x_x_x",VLOOKUP(C2690,rosie!B:J,8,FALSE))</f>
        <v>1_8_2_2023</v>
      </c>
    </row>
    <row r="2691" spans="1:18" x14ac:dyDescent="0.2">
      <c r="A2691" t="s">
        <v>284</v>
      </c>
      <c r="C2691">
        <f t="shared" si="194"/>
        <v>169</v>
      </c>
      <c r="D2691" t="str">
        <f t="shared" ref="D2691:D2754" si="196">C2691&amp;" ("&amp;M2691&amp;")"</f>
        <v>169 (0)</v>
      </c>
      <c r="E2691">
        <v>5.4249999999999998</v>
      </c>
      <c r="F2691">
        <f t="shared" si="192"/>
        <v>5.43</v>
      </c>
      <c r="G2691">
        <f>IFERROR(VLOOKUP(F2691,'rt.comb'!$A:$B,2,FALSE),F2691)</f>
        <v>5.43</v>
      </c>
      <c r="H2691" t="str">
        <f>IFERROR(VLOOKUP(G2691,compounds!$A:$D,4,FALSE),"")</f>
        <v>hydroxymethylpentanone</v>
      </c>
      <c r="I2691">
        <v>60466784</v>
      </c>
      <c r="J2691" s="4">
        <f t="shared" si="195"/>
        <v>32928597</v>
      </c>
      <c r="K2691" s="4">
        <f>VLOOKUP($C2691,rosie!$B$7:$D$380,2,FALSE)</f>
        <v>9.0500000000000007</v>
      </c>
      <c r="L2691" s="4">
        <f>VLOOKUP(C2691,rosie!$B$7:$F$66,5,FALSE)</f>
        <v>2.5299999999999998</v>
      </c>
      <c r="M2691" s="4">
        <f>VLOOKUP($C2691,rosie!$B$7:$D$380,3,FALSE)</f>
        <v>0</v>
      </c>
      <c r="N2691" s="4" t="str">
        <f>VLOOKUP($C2691,rosie!$B$7:$E$380,4,FALSE)</f>
        <v>s</v>
      </c>
      <c r="O2691" s="4">
        <f t="shared" si="193"/>
        <v>3.2378630075649791E-2</v>
      </c>
      <c r="P2691" s="4">
        <f>VLOOKUP(A2691,RESULTS!$A:$M,13,FALSE)</f>
        <v>3</v>
      </c>
      <c r="Q2691" s="4">
        <v>188</v>
      </c>
      <c r="R2691" s="4" t="str">
        <f>IF(VLOOKUP(C2691,rosie!B:J,8,FALSE)=0,"x_x_x_x",VLOOKUP(C2691,rosie!B:J,8,FALSE))</f>
        <v>1_8_2_2023</v>
      </c>
    </row>
    <row r="2692" spans="1:18" x14ac:dyDescent="0.2">
      <c r="A2692" t="s">
        <v>284</v>
      </c>
      <c r="C2692">
        <f t="shared" si="194"/>
        <v>169</v>
      </c>
      <c r="D2692" t="str">
        <f t="shared" si="196"/>
        <v>169 (0)</v>
      </c>
      <c r="E2692">
        <v>5.75</v>
      </c>
      <c r="F2692">
        <f t="shared" si="192"/>
        <v>5.75</v>
      </c>
      <c r="G2692">
        <f>IFERROR(VLOOKUP(F2692,'rt.comb'!$A:$B,2,FALSE),F2692)</f>
        <v>5.76</v>
      </c>
      <c r="H2692" t="str">
        <f>IFERROR(VLOOKUP(G2692,compounds!$A:$D,4,FALSE),"")</f>
        <v>zhexenol</v>
      </c>
      <c r="I2692">
        <v>91801559</v>
      </c>
      <c r="J2692" s="4">
        <f t="shared" si="195"/>
        <v>32928597</v>
      </c>
      <c r="K2692" s="4">
        <f>VLOOKUP($C2692,rosie!$B$7:$D$380,2,FALSE)</f>
        <v>9.0500000000000007</v>
      </c>
      <c r="L2692" s="4">
        <f>VLOOKUP(C2692,rosie!$B$7:$F$66,5,FALSE)</f>
        <v>2.5299999999999998</v>
      </c>
      <c r="M2692" s="4">
        <f>VLOOKUP($C2692,rosie!$B$7:$D$380,3,FALSE)</f>
        <v>0</v>
      </c>
      <c r="N2692" s="4" t="str">
        <f>VLOOKUP($C2692,rosie!$B$7:$E$380,4,FALSE)</f>
        <v>s</v>
      </c>
      <c r="O2692" s="4">
        <f t="shared" si="193"/>
        <v>4.8897617722954603E-2</v>
      </c>
      <c r="P2692" s="4">
        <f>VLOOKUP(A2692,RESULTS!$A:$M,13,FALSE)</f>
        <v>3</v>
      </c>
      <c r="Q2692" s="4">
        <v>189</v>
      </c>
      <c r="R2692" s="4" t="str">
        <f>IF(VLOOKUP(C2692,rosie!B:J,8,FALSE)=0,"x_x_x_x",VLOOKUP(C2692,rosie!B:J,8,FALSE))</f>
        <v>1_8_2_2023</v>
      </c>
    </row>
    <row r="2693" spans="1:18" x14ac:dyDescent="0.2">
      <c r="A2693" t="s">
        <v>284</v>
      </c>
      <c r="C2693">
        <f t="shared" si="194"/>
        <v>169</v>
      </c>
      <c r="D2693" t="str">
        <f t="shared" si="196"/>
        <v>169 (0)</v>
      </c>
      <c r="E2693">
        <v>5.8860000000000001</v>
      </c>
      <c r="F2693">
        <f t="shared" si="192"/>
        <v>5.89</v>
      </c>
      <c r="G2693">
        <f>IFERROR(VLOOKUP(F2693,'rt.comb'!$A:$B,2,FALSE),F2693)</f>
        <v>5.89</v>
      </c>
      <c r="H2693" t="str">
        <f>IFERROR(VLOOKUP(G2693,compounds!$A:$D,4,FALSE),"")</f>
        <v/>
      </c>
      <c r="I2693">
        <v>19602951</v>
      </c>
      <c r="J2693" s="4">
        <f t="shared" si="195"/>
        <v>32928597</v>
      </c>
      <c r="K2693" s="4">
        <f>VLOOKUP($C2693,rosie!$B$7:$D$380,2,FALSE)</f>
        <v>9.0500000000000007</v>
      </c>
      <c r="L2693" s="4">
        <f>VLOOKUP(C2693,rosie!$B$7:$F$66,5,FALSE)</f>
        <v>2.5299999999999998</v>
      </c>
      <c r="M2693" s="4">
        <f>VLOOKUP($C2693,rosie!$B$7:$D$380,3,FALSE)</f>
        <v>0</v>
      </c>
      <c r="N2693" s="4" t="str">
        <f>VLOOKUP($C2693,rosie!$B$7:$E$380,4,FALSE)</f>
        <v>s</v>
      </c>
      <c r="O2693" s="4">
        <f t="shared" si="193"/>
        <v>1.0386453997809054E-2</v>
      </c>
      <c r="P2693" s="4">
        <f>VLOOKUP(A2693,RESULTS!$A:$M,13,FALSE)</f>
        <v>3</v>
      </c>
      <c r="Q2693" s="4">
        <v>190</v>
      </c>
      <c r="R2693" s="4" t="str">
        <f>IF(VLOOKUP(C2693,rosie!B:J,8,FALSE)=0,"x_x_x_x",VLOOKUP(C2693,rosie!B:J,8,FALSE))</f>
        <v>1_8_2_2023</v>
      </c>
    </row>
    <row r="2694" spans="1:18" x14ac:dyDescent="0.2">
      <c r="A2694" t="s">
        <v>284</v>
      </c>
      <c r="C2694">
        <f t="shared" si="194"/>
        <v>169</v>
      </c>
      <c r="D2694" t="str">
        <f t="shared" si="196"/>
        <v>169 (0)</v>
      </c>
      <c r="E2694">
        <v>6.11</v>
      </c>
      <c r="F2694">
        <f t="shared" si="192"/>
        <v>6.11</v>
      </c>
      <c r="G2694">
        <f>IFERROR(VLOOKUP(F2694,'rt.comb'!$A:$B,2,FALSE),F2694)</f>
        <v>6.11</v>
      </c>
      <c r="H2694" t="str">
        <f>IFERROR(VLOOKUP(G2694,compounds!$A:$D,4,FALSE),"")</f>
        <v/>
      </c>
      <c r="I2694">
        <v>6621669</v>
      </c>
      <c r="J2694" s="4">
        <f t="shared" si="195"/>
        <v>32928597</v>
      </c>
      <c r="K2694" s="4">
        <f>VLOOKUP($C2694,rosie!$B$7:$D$380,2,FALSE)</f>
        <v>9.0500000000000007</v>
      </c>
      <c r="L2694" s="4">
        <f>VLOOKUP(C2694,rosie!$B$7:$F$66,5,FALSE)</f>
        <v>2.5299999999999998</v>
      </c>
      <c r="M2694" s="4">
        <f>VLOOKUP($C2694,rosie!$B$7:$D$380,3,FALSE)</f>
        <v>0</v>
      </c>
      <c r="N2694" s="4" t="str">
        <f>VLOOKUP($C2694,rosie!$B$7:$E$380,4,FALSE)</f>
        <v>s</v>
      </c>
      <c r="O2694" s="4">
        <f t="shared" si="193"/>
        <v>3.4900652695247607E-3</v>
      </c>
      <c r="P2694" s="4">
        <f>VLOOKUP(A2694,RESULTS!$A:$M,13,FALSE)</f>
        <v>3</v>
      </c>
      <c r="Q2694" s="4">
        <v>191</v>
      </c>
      <c r="R2694" s="4" t="str">
        <f>IF(VLOOKUP(C2694,rosie!B:J,8,FALSE)=0,"x_x_x_x",VLOOKUP(C2694,rosie!B:J,8,FALSE))</f>
        <v>1_8_2_2023</v>
      </c>
    </row>
    <row r="2695" spans="1:18" x14ac:dyDescent="0.2">
      <c r="A2695" t="s">
        <v>284</v>
      </c>
      <c r="C2695">
        <f t="shared" si="194"/>
        <v>169</v>
      </c>
      <c r="D2695" t="str">
        <f t="shared" si="196"/>
        <v>169 (0)</v>
      </c>
      <c r="E2695">
        <v>6.4480000000000004</v>
      </c>
      <c r="F2695">
        <f t="shared" si="192"/>
        <v>6.45</v>
      </c>
      <c r="G2695">
        <f>IFERROR(VLOOKUP(F2695,'rt.comb'!$A:$B,2,FALSE),F2695)</f>
        <v>6.45</v>
      </c>
      <c r="H2695" t="str">
        <f>IFERROR(VLOOKUP(G2695,compounds!$A:$D,4,FALSE),"")</f>
        <v/>
      </c>
      <c r="I2695">
        <v>3872020</v>
      </c>
      <c r="J2695" s="4">
        <f t="shared" si="195"/>
        <v>32928597</v>
      </c>
      <c r="K2695" s="4">
        <f>VLOOKUP($C2695,rosie!$B$7:$D$380,2,FALSE)</f>
        <v>9.0500000000000007</v>
      </c>
      <c r="L2695" s="4">
        <f>VLOOKUP(C2695,rosie!$B$7:$F$66,5,FALSE)</f>
        <v>2.5299999999999998</v>
      </c>
      <c r="M2695" s="4">
        <f>VLOOKUP($C2695,rosie!$B$7:$D$380,3,FALSE)</f>
        <v>0</v>
      </c>
      <c r="N2695" s="4" t="str">
        <f>VLOOKUP($C2695,rosie!$B$7:$E$380,4,FALSE)</f>
        <v>s</v>
      </c>
      <c r="O2695" s="4">
        <f t="shared" si="193"/>
        <v>2.0301859211660053E-3</v>
      </c>
      <c r="P2695" s="4">
        <f>VLOOKUP(A2695,RESULTS!$A:$M,13,FALSE)</f>
        <v>3</v>
      </c>
      <c r="Q2695" s="4">
        <v>192</v>
      </c>
      <c r="R2695" s="4" t="str">
        <f>IF(VLOOKUP(C2695,rosie!B:J,8,FALSE)=0,"x_x_x_x",VLOOKUP(C2695,rosie!B:J,8,FALSE))</f>
        <v>1_8_2_2023</v>
      </c>
    </row>
    <row r="2696" spans="1:18" x14ac:dyDescent="0.2">
      <c r="A2696" t="s">
        <v>284</v>
      </c>
      <c r="C2696">
        <f t="shared" si="194"/>
        <v>169</v>
      </c>
      <c r="D2696" t="str">
        <f t="shared" si="196"/>
        <v>169 (0)</v>
      </c>
      <c r="E2696">
        <v>7.5039999999999996</v>
      </c>
      <c r="F2696">
        <f t="shared" si="192"/>
        <v>7.5</v>
      </c>
      <c r="G2696">
        <f>IFERROR(VLOOKUP(F2696,'rt.comb'!$A:$B,2,FALSE),F2696)</f>
        <v>7.51</v>
      </c>
      <c r="H2696" t="str">
        <f>IFERROR(VLOOKUP(G2696,compounds!$A:$D,4,FALSE),"")</f>
        <v>cyclopentane</v>
      </c>
      <c r="I2696">
        <v>11314166</v>
      </c>
      <c r="J2696" s="4">
        <f t="shared" si="195"/>
        <v>32928597</v>
      </c>
      <c r="K2696" s="4">
        <f>VLOOKUP($C2696,rosie!$B$7:$D$380,2,FALSE)</f>
        <v>9.0500000000000007</v>
      </c>
      <c r="L2696" s="4">
        <f>VLOOKUP(C2696,rosie!$B$7:$F$66,5,FALSE)</f>
        <v>2.5299999999999998</v>
      </c>
      <c r="M2696" s="4">
        <f>VLOOKUP($C2696,rosie!$B$7:$D$380,3,FALSE)</f>
        <v>0</v>
      </c>
      <c r="N2696" s="4" t="str">
        <f>VLOOKUP($C2696,rosie!$B$7:$E$380,4,FALSE)</f>
        <v>s</v>
      </c>
      <c r="O2696" s="4">
        <f t="shared" si="193"/>
        <v>5.9015309067548044E-3</v>
      </c>
      <c r="P2696" s="4">
        <f>VLOOKUP(A2696,RESULTS!$A:$M,13,FALSE)</f>
        <v>3</v>
      </c>
      <c r="Q2696" s="4">
        <v>193</v>
      </c>
      <c r="R2696" s="4" t="str">
        <f>IF(VLOOKUP(C2696,rosie!B:J,8,FALSE)=0,"x_x_x_x",VLOOKUP(C2696,rosie!B:J,8,FALSE))</f>
        <v>1_8_2_2023</v>
      </c>
    </row>
    <row r="2697" spans="1:18" x14ac:dyDescent="0.2">
      <c r="A2697" t="s">
        <v>284</v>
      </c>
      <c r="C2697">
        <f t="shared" si="194"/>
        <v>169</v>
      </c>
      <c r="D2697" t="str">
        <f t="shared" si="196"/>
        <v>169 (0)</v>
      </c>
      <c r="E2697">
        <v>7.5679999999999996</v>
      </c>
      <c r="F2697">
        <f t="shared" si="192"/>
        <v>7.57</v>
      </c>
      <c r="G2697">
        <f>IFERROR(VLOOKUP(F2697,'rt.comb'!$A:$B,2,FALSE),F2697)</f>
        <v>7.57</v>
      </c>
      <c r="H2697" t="str">
        <f>IFERROR(VLOOKUP(G2697,compounds!$A:$D,4,FALSE),"")</f>
        <v/>
      </c>
      <c r="I2697">
        <v>3225954</v>
      </c>
      <c r="J2697" s="4">
        <f t="shared" si="195"/>
        <v>32928597</v>
      </c>
      <c r="K2697" s="4">
        <f>VLOOKUP($C2697,rosie!$B$7:$D$380,2,FALSE)</f>
        <v>9.0500000000000007</v>
      </c>
      <c r="L2697" s="4">
        <f>VLOOKUP(C2697,rosie!$B$7:$F$66,5,FALSE)</f>
        <v>2.5299999999999998</v>
      </c>
      <c r="M2697" s="4">
        <f>VLOOKUP($C2697,rosie!$B$7:$D$380,3,FALSE)</f>
        <v>0</v>
      </c>
      <c r="N2697" s="4" t="str">
        <f>VLOOKUP($C2697,rosie!$B$7:$E$380,4,FALSE)</f>
        <v>s</v>
      </c>
      <c r="O2697" s="4">
        <f t="shared" si="193"/>
        <v>1.6740016778593987E-3</v>
      </c>
      <c r="P2697" s="4">
        <f>VLOOKUP(A2697,RESULTS!$A:$M,13,FALSE)</f>
        <v>3</v>
      </c>
      <c r="Q2697" s="4">
        <v>194</v>
      </c>
      <c r="R2697" s="4" t="str">
        <f>IF(VLOOKUP(C2697,rosie!B:J,8,FALSE)=0,"x_x_x_x",VLOOKUP(C2697,rosie!B:J,8,FALSE))</f>
        <v>1_8_2_2023</v>
      </c>
    </row>
    <row r="2698" spans="1:18" x14ac:dyDescent="0.2">
      <c r="A2698" t="s">
        <v>284</v>
      </c>
      <c r="C2698">
        <f t="shared" si="194"/>
        <v>169</v>
      </c>
      <c r="D2698" t="str">
        <f t="shared" si="196"/>
        <v>169 (0)</v>
      </c>
      <c r="E2698">
        <v>8.3840000000000003</v>
      </c>
      <c r="F2698">
        <f t="shared" ref="F2698:F2761" si="197">ROUND(E2698,2)</f>
        <v>8.3800000000000008</v>
      </c>
      <c r="G2698">
        <f>IFERROR(VLOOKUP(F2698,'rt.comb'!$A:$B,2,FALSE),F2698)</f>
        <v>8.3800000000000008</v>
      </c>
      <c r="H2698" t="str">
        <f>IFERROR(VLOOKUP(G2698,compounds!$A:$D,4,FALSE),"")</f>
        <v/>
      </c>
      <c r="I2698">
        <v>3878126</v>
      </c>
      <c r="J2698" s="4">
        <f t="shared" si="195"/>
        <v>32928597</v>
      </c>
      <c r="K2698" s="4">
        <f>VLOOKUP($C2698,rosie!$B$7:$D$380,2,FALSE)</f>
        <v>9.0500000000000007</v>
      </c>
      <c r="L2698" s="4">
        <f>VLOOKUP(C2698,rosie!$B$7:$F$66,5,FALSE)</f>
        <v>2.5299999999999998</v>
      </c>
      <c r="M2698" s="4">
        <f>VLOOKUP($C2698,rosie!$B$7:$D$380,3,FALSE)</f>
        <v>0</v>
      </c>
      <c r="N2698" s="4" t="str">
        <f>VLOOKUP($C2698,rosie!$B$7:$E$380,4,FALSE)</f>
        <v>s</v>
      </c>
      <c r="O2698" s="4">
        <f t="shared" ref="O2698:O2761" si="198">IFERROR((30/J2698*I2698)/K2698/Q2698,0)</f>
        <v>2.0021045487499528E-3</v>
      </c>
      <c r="P2698" s="4">
        <f>VLOOKUP(A2698,RESULTS!$A:$M,13,FALSE)</f>
        <v>3</v>
      </c>
      <c r="Q2698" s="4">
        <v>195</v>
      </c>
      <c r="R2698" s="4" t="str">
        <f>IF(VLOOKUP(C2698,rosie!B:J,8,FALSE)=0,"x_x_x_x",VLOOKUP(C2698,rosie!B:J,8,FALSE))</f>
        <v>1_8_2_2023</v>
      </c>
    </row>
    <row r="2699" spans="1:18" x14ac:dyDescent="0.2">
      <c r="A2699" t="s">
        <v>284</v>
      </c>
      <c r="C2699">
        <f t="shared" ref="C2699:C2762" si="199">_xlfn.NUMBERVALUE(LEFT(SUBSTITUTE(A2699,"strleaves-",""),FIND("-",SUBSTITUTE(A2699,"strleaves-",""))-1))</f>
        <v>169</v>
      </c>
      <c r="D2699" t="str">
        <f t="shared" si="196"/>
        <v>169 (0)</v>
      </c>
      <c r="E2699">
        <v>8.4659999999999993</v>
      </c>
      <c r="F2699">
        <f t="shared" si="197"/>
        <v>8.4700000000000006</v>
      </c>
      <c r="G2699">
        <f>IFERROR(VLOOKUP(F2699,'rt.comb'!$A:$B,2,FALSE),F2699)</f>
        <v>8.4700000000000006</v>
      </c>
      <c r="H2699" t="str">
        <f>IFERROR(VLOOKUP(G2699,compounds!$A:$D,4,FALSE),"")</f>
        <v/>
      </c>
      <c r="I2699">
        <v>8234460</v>
      </c>
      <c r="J2699" s="4">
        <f t="shared" si="195"/>
        <v>32928597</v>
      </c>
      <c r="K2699" s="4">
        <f>VLOOKUP($C2699,rosie!$B$7:$D$380,2,FALSE)</f>
        <v>9.0500000000000007</v>
      </c>
      <c r="L2699" s="4">
        <f>VLOOKUP(C2699,rosie!$B$7:$F$66,5,FALSE)</f>
        <v>2.5299999999999998</v>
      </c>
      <c r="M2699" s="4">
        <f>VLOOKUP($C2699,rosie!$B$7:$D$380,3,FALSE)</f>
        <v>0</v>
      </c>
      <c r="N2699" s="4" t="str">
        <f>VLOOKUP($C2699,rosie!$B$7:$E$380,4,FALSE)</f>
        <v>s</v>
      </c>
      <c r="O2699" s="4">
        <f t="shared" si="198"/>
        <v>4.2293974726445166E-3</v>
      </c>
      <c r="P2699" s="4">
        <f>VLOOKUP(A2699,RESULTS!$A:$M,13,FALSE)</f>
        <v>3</v>
      </c>
      <c r="Q2699" s="4">
        <v>196</v>
      </c>
      <c r="R2699" s="4" t="str">
        <f>IF(VLOOKUP(C2699,rosie!B:J,8,FALSE)=0,"x_x_x_x",VLOOKUP(C2699,rosie!B:J,8,FALSE))</f>
        <v>1_8_2_2023</v>
      </c>
    </row>
    <row r="2700" spans="1:18" x14ac:dyDescent="0.2">
      <c r="A2700" t="s">
        <v>284</v>
      </c>
      <c r="C2700">
        <f t="shared" si="199"/>
        <v>169</v>
      </c>
      <c r="D2700" t="str">
        <f t="shared" si="196"/>
        <v>169 (0)</v>
      </c>
      <c r="E2700">
        <v>8.9169999999999998</v>
      </c>
      <c r="F2700">
        <f t="shared" si="197"/>
        <v>8.92</v>
      </c>
      <c r="G2700">
        <f>IFERROR(VLOOKUP(F2700,'rt.comb'!$A:$B,2,FALSE),F2700)</f>
        <v>8.92</v>
      </c>
      <c r="H2700" t="str">
        <f>IFERROR(VLOOKUP(G2700,compounds!$A:$D,4,FALSE),"")</f>
        <v/>
      </c>
      <c r="I2700">
        <v>8710880</v>
      </c>
      <c r="J2700" s="4">
        <f t="shared" si="195"/>
        <v>32928597</v>
      </c>
      <c r="K2700" s="4">
        <f>VLOOKUP($C2700,rosie!$B$7:$D$380,2,FALSE)</f>
        <v>9.0500000000000007</v>
      </c>
      <c r="L2700" s="4">
        <f>VLOOKUP(C2700,rosie!$B$7:$F$66,5,FALSE)</f>
        <v>2.5299999999999998</v>
      </c>
      <c r="M2700" s="4">
        <f>VLOOKUP($C2700,rosie!$B$7:$D$380,3,FALSE)</f>
        <v>0</v>
      </c>
      <c r="N2700" s="4" t="str">
        <f>VLOOKUP($C2700,rosie!$B$7:$E$380,4,FALSE)</f>
        <v>s</v>
      </c>
      <c r="O2700" s="4">
        <f t="shared" si="198"/>
        <v>4.4513859774678328E-3</v>
      </c>
      <c r="P2700" s="4">
        <f>VLOOKUP(A2700,RESULTS!$A:$M,13,FALSE)</f>
        <v>3</v>
      </c>
      <c r="Q2700" s="4">
        <v>197</v>
      </c>
      <c r="R2700" s="4" t="str">
        <f>IF(VLOOKUP(C2700,rosie!B:J,8,FALSE)=0,"x_x_x_x",VLOOKUP(C2700,rosie!B:J,8,FALSE))</f>
        <v>1_8_2_2023</v>
      </c>
    </row>
    <row r="2701" spans="1:18" x14ac:dyDescent="0.2">
      <c r="A2701" t="s">
        <v>284</v>
      </c>
      <c r="C2701">
        <f t="shared" si="199"/>
        <v>169</v>
      </c>
      <c r="D2701" t="str">
        <f t="shared" si="196"/>
        <v>169 (0)</v>
      </c>
      <c r="E2701">
        <v>9.8249999999999993</v>
      </c>
      <c r="F2701">
        <f t="shared" si="197"/>
        <v>9.83</v>
      </c>
      <c r="G2701">
        <f>IFERROR(VLOOKUP(F2701,'rt.comb'!$A:$B,2,FALSE),F2701)</f>
        <v>9.82</v>
      </c>
      <c r="H2701" t="str">
        <f>IFERROR(VLOOKUP(G2701,compounds!$A:$D,4,FALSE),"")</f>
        <v>sixmethyl</v>
      </c>
      <c r="I2701">
        <v>7903469</v>
      </c>
      <c r="J2701" s="4">
        <f t="shared" si="195"/>
        <v>32928597</v>
      </c>
      <c r="K2701" s="4">
        <f>VLOOKUP($C2701,rosie!$B$7:$D$380,2,FALSE)</f>
        <v>9.0500000000000007</v>
      </c>
      <c r="L2701" s="4">
        <f>VLOOKUP(C2701,rosie!$B$7:$F$66,5,FALSE)</f>
        <v>2.5299999999999998</v>
      </c>
      <c r="M2701" s="4">
        <f>VLOOKUP($C2701,rosie!$B$7:$D$380,3,FALSE)</f>
        <v>0</v>
      </c>
      <c r="N2701" s="4" t="str">
        <f>VLOOKUP($C2701,rosie!$B$7:$E$380,4,FALSE)</f>
        <v>s</v>
      </c>
      <c r="O2701" s="4">
        <f t="shared" si="198"/>
        <v>4.0183893345584623E-3</v>
      </c>
      <c r="P2701" s="4">
        <f>VLOOKUP(A2701,RESULTS!$A:$M,13,FALSE)</f>
        <v>3</v>
      </c>
      <c r="Q2701" s="4">
        <v>198</v>
      </c>
      <c r="R2701" s="4" t="str">
        <f>IF(VLOOKUP(C2701,rosie!B:J,8,FALSE)=0,"x_x_x_x",VLOOKUP(C2701,rosie!B:J,8,FALSE))</f>
        <v>1_8_2_2023</v>
      </c>
    </row>
    <row r="2702" spans="1:18" x14ac:dyDescent="0.2">
      <c r="A2702" t="s">
        <v>284</v>
      </c>
      <c r="C2702">
        <f t="shared" si="199"/>
        <v>169</v>
      </c>
      <c r="D2702" t="str">
        <f t="shared" si="196"/>
        <v>169 (0)</v>
      </c>
      <c r="E2702">
        <v>9.93</v>
      </c>
      <c r="F2702">
        <f t="shared" si="197"/>
        <v>9.93</v>
      </c>
      <c r="G2702">
        <f>IFERROR(VLOOKUP(F2702,'rt.comb'!$A:$B,2,FALSE),F2702)</f>
        <v>9.93</v>
      </c>
      <c r="H2702" t="str">
        <f>IFERROR(VLOOKUP(G2702,compounds!$A:$D,4,FALSE),"")</f>
        <v/>
      </c>
      <c r="I2702">
        <v>8804785</v>
      </c>
      <c r="J2702" s="4">
        <f t="shared" si="195"/>
        <v>32928597</v>
      </c>
      <c r="K2702" s="4">
        <f>VLOOKUP($C2702,rosie!$B$7:$D$380,2,FALSE)</f>
        <v>9.0500000000000007</v>
      </c>
      <c r="L2702" s="4">
        <f>VLOOKUP(C2702,rosie!$B$7:$F$66,5,FALSE)</f>
        <v>2.5299999999999998</v>
      </c>
      <c r="M2702" s="4">
        <f>VLOOKUP($C2702,rosie!$B$7:$D$380,3,FALSE)</f>
        <v>0</v>
      </c>
      <c r="N2702" s="4" t="str">
        <f>VLOOKUP($C2702,rosie!$B$7:$E$380,4,FALSE)</f>
        <v>s</v>
      </c>
      <c r="O2702" s="4">
        <f t="shared" si="198"/>
        <v>4.4541529669042115E-3</v>
      </c>
      <c r="P2702" s="4">
        <f>VLOOKUP(A2702,RESULTS!$A:$M,13,FALSE)</f>
        <v>3</v>
      </c>
      <c r="Q2702" s="4">
        <v>199</v>
      </c>
      <c r="R2702" s="4" t="str">
        <f>IF(VLOOKUP(C2702,rosie!B:J,8,FALSE)=0,"x_x_x_x",VLOOKUP(C2702,rosie!B:J,8,FALSE))</f>
        <v>1_8_2_2023</v>
      </c>
    </row>
    <row r="2703" spans="1:18" x14ac:dyDescent="0.2">
      <c r="A2703" t="s">
        <v>284</v>
      </c>
      <c r="C2703">
        <f t="shared" si="199"/>
        <v>169</v>
      </c>
      <c r="D2703" t="str">
        <f t="shared" si="196"/>
        <v>169 (0)</v>
      </c>
      <c r="E2703">
        <v>10.157999999999999</v>
      </c>
      <c r="F2703">
        <f t="shared" si="197"/>
        <v>10.16</v>
      </c>
      <c r="G2703">
        <f>IFERROR(VLOOKUP(F2703,'rt.comb'!$A:$B,2,FALSE),F2703)</f>
        <v>10.16</v>
      </c>
      <c r="H2703" t="str">
        <f>IFERROR(VLOOKUP(G2703,compounds!$A:$D,4,FALSE),"")</f>
        <v>decane</v>
      </c>
      <c r="I2703">
        <v>3906199</v>
      </c>
      <c r="J2703" s="4">
        <f t="shared" si="195"/>
        <v>32928597</v>
      </c>
      <c r="K2703" s="4">
        <f>VLOOKUP($C2703,rosie!$B$7:$D$380,2,FALSE)</f>
        <v>9.0500000000000007</v>
      </c>
      <c r="L2703" s="4">
        <f>VLOOKUP(C2703,rosie!$B$7:$F$66,5,FALSE)</f>
        <v>2.5299999999999998</v>
      </c>
      <c r="M2703" s="4">
        <f>VLOOKUP($C2703,rosie!$B$7:$D$380,3,FALSE)</f>
        <v>0</v>
      </c>
      <c r="N2703" s="4" t="str">
        <f>VLOOKUP($C2703,rosie!$B$7:$E$380,4,FALSE)</f>
        <v>s</v>
      </c>
      <c r="O2703" s="4">
        <f t="shared" si="198"/>
        <v>1.966182459406155E-3</v>
      </c>
      <c r="P2703" s="4">
        <f>VLOOKUP(A2703,RESULTS!$A:$M,13,FALSE)</f>
        <v>3</v>
      </c>
      <c r="Q2703" s="4">
        <v>200</v>
      </c>
      <c r="R2703" s="4" t="str">
        <f>IF(VLOOKUP(C2703,rosie!B:J,8,FALSE)=0,"x_x_x_x",VLOOKUP(C2703,rosie!B:J,8,FALSE))</f>
        <v>1_8_2_2023</v>
      </c>
    </row>
    <row r="2704" spans="1:18" x14ac:dyDescent="0.2">
      <c r="A2704" t="s">
        <v>284</v>
      </c>
      <c r="C2704">
        <f t="shared" si="199"/>
        <v>169</v>
      </c>
      <c r="D2704" t="str">
        <f t="shared" si="196"/>
        <v>169 (0)</v>
      </c>
      <c r="E2704">
        <v>10.31</v>
      </c>
      <c r="F2704">
        <f t="shared" si="197"/>
        <v>10.31</v>
      </c>
      <c r="G2704">
        <f>IFERROR(VLOOKUP(F2704,'rt.comb'!$A:$B,2,FALSE),F2704)</f>
        <v>10.31</v>
      </c>
      <c r="H2704" t="str">
        <f>IFERROR(VLOOKUP(G2704,compounds!$A:$D,4,FALSE),"")</f>
        <v>octanal</v>
      </c>
      <c r="I2704">
        <v>13851629</v>
      </c>
      <c r="J2704" s="4">
        <f t="shared" si="195"/>
        <v>32928597</v>
      </c>
      <c r="K2704" s="4">
        <f>VLOOKUP($C2704,rosie!$B$7:$D$380,2,FALSE)</f>
        <v>9.0500000000000007</v>
      </c>
      <c r="L2704" s="4">
        <f>VLOOKUP(C2704,rosie!$B$7:$F$66,5,FALSE)</f>
        <v>2.5299999999999998</v>
      </c>
      <c r="M2704" s="4">
        <f>VLOOKUP($C2704,rosie!$B$7:$D$380,3,FALSE)</f>
        <v>0</v>
      </c>
      <c r="N2704" s="4" t="str">
        <f>VLOOKUP($C2704,rosie!$B$7:$E$380,4,FALSE)</f>
        <v>s</v>
      </c>
      <c r="O2704" s="4">
        <f t="shared" si="198"/>
        <v>6.9375199029707135E-3</v>
      </c>
      <c r="P2704" s="4">
        <f>VLOOKUP(A2704,RESULTS!$A:$M,13,FALSE)</f>
        <v>3</v>
      </c>
      <c r="Q2704" s="4">
        <v>201</v>
      </c>
      <c r="R2704" s="4" t="str">
        <f>IF(VLOOKUP(C2704,rosie!B:J,8,FALSE)=0,"x_x_x_x",VLOOKUP(C2704,rosie!B:J,8,FALSE))</f>
        <v>1_8_2_2023</v>
      </c>
    </row>
    <row r="2705" spans="1:18" x14ac:dyDescent="0.2">
      <c r="A2705" t="s">
        <v>284</v>
      </c>
      <c r="C2705">
        <f t="shared" si="199"/>
        <v>169</v>
      </c>
      <c r="D2705" t="str">
        <f t="shared" si="196"/>
        <v>169 (0)</v>
      </c>
      <c r="E2705">
        <v>10.353</v>
      </c>
      <c r="F2705">
        <f t="shared" si="197"/>
        <v>10.35</v>
      </c>
      <c r="G2705">
        <f>IFERROR(VLOOKUP(F2705,'rt.comb'!$A:$B,2,FALSE),F2705)</f>
        <v>10.35</v>
      </c>
      <c r="H2705" t="str">
        <f>IFERROR(VLOOKUP(G2705,compounds!$A:$D,4,FALSE),"")</f>
        <v/>
      </c>
      <c r="I2705">
        <v>11189913</v>
      </c>
      <c r="J2705" s="4">
        <f t="shared" si="195"/>
        <v>32928597</v>
      </c>
      <c r="K2705" s="4">
        <f>VLOOKUP($C2705,rosie!$B$7:$D$380,2,FALSE)</f>
        <v>9.0500000000000007</v>
      </c>
      <c r="L2705" s="4">
        <f>VLOOKUP(C2705,rosie!$B$7:$F$66,5,FALSE)</f>
        <v>2.5299999999999998</v>
      </c>
      <c r="M2705" s="4">
        <f>VLOOKUP($C2705,rosie!$B$7:$D$380,3,FALSE)</f>
        <v>0</v>
      </c>
      <c r="N2705" s="4" t="str">
        <f>VLOOKUP($C2705,rosie!$B$7:$E$380,4,FALSE)</f>
        <v>s</v>
      </c>
      <c r="O2705" s="4">
        <f t="shared" si="198"/>
        <v>5.5766679868955648E-3</v>
      </c>
      <c r="P2705" s="4">
        <f>VLOOKUP(A2705,RESULTS!$A:$M,13,FALSE)</f>
        <v>3</v>
      </c>
      <c r="Q2705" s="4">
        <v>202</v>
      </c>
      <c r="R2705" s="4" t="str">
        <f>IF(VLOOKUP(C2705,rosie!B:J,8,FALSE)=0,"x_x_x_x",VLOOKUP(C2705,rosie!B:J,8,FALSE))</f>
        <v>1_8_2_2023</v>
      </c>
    </row>
    <row r="2706" spans="1:18" x14ac:dyDescent="0.2">
      <c r="A2706" t="s">
        <v>284</v>
      </c>
      <c r="C2706">
        <f t="shared" si="199"/>
        <v>169</v>
      </c>
      <c r="D2706" t="str">
        <f t="shared" si="196"/>
        <v>169 (0)</v>
      </c>
      <c r="E2706">
        <v>10.465</v>
      </c>
      <c r="F2706">
        <f t="shared" si="197"/>
        <v>10.47</v>
      </c>
      <c r="G2706">
        <f>IFERROR(VLOOKUP(F2706,'rt.comb'!$A:$B,2,FALSE),F2706)</f>
        <v>10.48</v>
      </c>
      <c r="H2706" t="str">
        <f>IFERROR(VLOOKUP(G2706,compounds!$A:$D,4,FALSE),"")</f>
        <v>z3hex</v>
      </c>
      <c r="I2706">
        <v>189179336</v>
      </c>
      <c r="J2706" s="4">
        <f t="shared" si="195"/>
        <v>32928597</v>
      </c>
      <c r="K2706" s="4">
        <f>VLOOKUP($C2706,rosie!$B$7:$D$380,2,FALSE)</f>
        <v>9.0500000000000007</v>
      </c>
      <c r="L2706" s="4">
        <f>VLOOKUP(C2706,rosie!$B$7:$F$66,5,FALSE)</f>
        <v>2.5299999999999998</v>
      </c>
      <c r="M2706" s="4">
        <f>VLOOKUP($C2706,rosie!$B$7:$D$380,3,FALSE)</f>
        <v>0</v>
      </c>
      <c r="N2706" s="4" t="str">
        <f>VLOOKUP($C2706,rosie!$B$7:$E$380,4,FALSE)</f>
        <v>s</v>
      </c>
      <c r="O2706" s="4">
        <f t="shared" si="198"/>
        <v>9.3816042186461224E-2</v>
      </c>
      <c r="P2706" s="4">
        <f>VLOOKUP(A2706,RESULTS!$A:$M,13,FALSE)</f>
        <v>3</v>
      </c>
      <c r="Q2706" s="4">
        <v>203</v>
      </c>
      <c r="R2706" s="4" t="str">
        <f>IF(VLOOKUP(C2706,rosie!B:J,8,FALSE)=0,"x_x_x_x",VLOOKUP(C2706,rosie!B:J,8,FALSE))</f>
        <v>1_8_2_2023</v>
      </c>
    </row>
    <row r="2707" spans="1:18" x14ac:dyDescent="0.2">
      <c r="A2707" t="s">
        <v>284</v>
      </c>
      <c r="C2707">
        <f t="shared" si="199"/>
        <v>169</v>
      </c>
      <c r="D2707" t="str">
        <f t="shared" si="196"/>
        <v>169 (0)</v>
      </c>
      <c r="E2707">
        <v>10.956</v>
      </c>
      <c r="F2707">
        <f t="shared" si="197"/>
        <v>10.96</v>
      </c>
      <c r="G2707">
        <f>IFERROR(VLOOKUP(F2707,'rt.comb'!$A:$B,2,FALSE),F2707)</f>
        <v>10.96</v>
      </c>
      <c r="H2707" t="str">
        <f>IFERROR(VLOOKUP(G2707,compounds!$A:$D,4,FALSE),"")</f>
        <v/>
      </c>
      <c r="I2707">
        <v>3882360</v>
      </c>
      <c r="J2707" s="4">
        <f t="shared" si="195"/>
        <v>32928597</v>
      </c>
      <c r="K2707" s="4">
        <f>VLOOKUP($C2707,rosie!$B$7:$D$380,2,FALSE)</f>
        <v>9.0500000000000007</v>
      </c>
      <c r="L2707" s="4">
        <f>VLOOKUP(C2707,rosie!$B$7:$F$66,5,FALSE)</f>
        <v>2.5299999999999998</v>
      </c>
      <c r="M2707" s="4">
        <f>VLOOKUP($C2707,rosie!$B$7:$D$380,3,FALSE)</f>
        <v>0</v>
      </c>
      <c r="N2707" s="4" t="str">
        <f>VLOOKUP($C2707,rosie!$B$7:$E$380,4,FALSE)</f>
        <v>s</v>
      </c>
      <c r="O2707" s="4">
        <f t="shared" si="198"/>
        <v>1.9158657998905699E-3</v>
      </c>
      <c r="P2707" s="4">
        <f>VLOOKUP(A2707,RESULTS!$A:$M,13,FALSE)</f>
        <v>3</v>
      </c>
      <c r="Q2707" s="4">
        <v>204</v>
      </c>
      <c r="R2707" s="4" t="str">
        <f>IF(VLOOKUP(C2707,rosie!B:J,8,FALSE)=0,"x_x_x_x",VLOOKUP(C2707,rosie!B:J,8,FALSE))</f>
        <v>1_8_2_2023</v>
      </c>
    </row>
    <row r="2708" spans="1:18" x14ac:dyDescent="0.2">
      <c r="A2708" t="s">
        <v>284</v>
      </c>
      <c r="C2708">
        <f t="shared" si="199"/>
        <v>169</v>
      </c>
      <c r="D2708" t="str">
        <f t="shared" si="196"/>
        <v>169 (0)</v>
      </c>
      <c r="E2708">
        <v>11.814</v>
      </c>
      <c r="F2708">
        <f t="shared" si="197"/>
        <v>11.81</v>
      </c>
      <c r="G2708">
        <f>IFERROR(VLOOKUP(F2708,'rt.comb'!$A:$B,2,FALSE),F2708)</f>
        <v>11.81</v>
      </c>
      <c r="H2708" t="str">
        <f>IFERROR(VLOOKUP(G2708,compounds!$A:$D,4,FALSE),"")</f>
        <v/>
      </c>
      <c r="I2708">
        <v>7950823</v>
      </c>
      <c r="J2708" s="4">
        <f t="shared" si="195"/>
        <v>32928597</v>
      </c>
      <c r="K2708" s="4">
        <f>VLOOKUP($C2708,rosie!$B$7:$D$380,2,FALSE)</f>
        <v>9.0500000000000007</v>
      </c>
      <c r="L2708" s="4">
        <f>VLOOKUP(C2708,rosie!$B$7:$F$66,5,FALSE)</f>
        <v>2.5299999999999998</v>
      </c>
      <c r="M2708" s="4">
        <f>VLOOKUP($C2708,rosie!$B$7:$D$380,3,FALSE)</f>
        <v>0</v>
      </c>
      <c r="N2708" s="4" t="str">
        <f>VLOOKUP($C2708,rosie!$B$7:$E$380,4,FALSE)</f>
        <v>s</v>
      </c>
      <c r="O2708" s="4">
        <f t="shared" si="198"/>
        <v>3.9044302859329487E-3</v>
      </c>
      <c r="P2708" s="4">
        <f>VLOOKUP(A2708,RESULTS!$A:$M,13,FALSE)</f>
        <v>3</v>
      </c>
      <c r="Q2708" s="4">
        <v>205</v>
      </c>
      <c r="R2708" s="4" t="str">
        <f>IF(VLOOKUP(C2708,rosie!B:J,8,FALSE)=0,"x_x_x_x",VLOOKUP(C2708,rosie!B:J,8,FALSE))</f>
        <v>1_8_2_2023</v>
      </c>
    </row>
    <row r="2709" spans="1:18" x14ac:dyDescent="0.2">
      <c r="A2709" t="s">
        <v>284</v>
      </c>
      <c r="C2709">
        <f t="shared" si="199"/>
        <v>169</v>
      </c>
      <c r="D2709" t="str">
        <f t="shared" si="196"/>
        <v>169 (0)</v>
      </c>
      <c r="E2709">
        <v>12.025</v>
      </c>
      <c r="F2709">
        <f t="shared" si="197"/>
        <v>12.03</v>
      </c>
      <c r="G2709">
        <f>IFERROR(VLOOKUP(F2709,'rt.comb'!$A:$B,2,FALSE),F2709)</f>
        <v>12.03</v>
      </c>
      <c r="H2709" t="str">
        <f>IFERROR(VLOOKUP(G2709,compounds!$A:$D,4,FALSE),"")</f>
        <v/>
      </c>
      <c r="I2709">
        <v>6002475</v>
      </c>
      <c r="J2709" s="4">
        <f t="shared" si="195"/>
        <v>32928597</v>
      </c>
      <c r="K2709" s="4">
        <f>VLOOKUP($C2709,rosie!$B$7:$D$380,2,FALSE)</f>
        <v>9.0500000000000007</v>
      </c>
      <c r="L2709" s="4">
        <f>VLOOKUP(C2709,rosie!$B$7:$F$66,5,FALSE)</f>
        <v>2.5299999999999998</v>
      </c>
      <c r="M2709" s="4">
        <f>VLOOKUP($C2709,rosie!$B$7:$D$380,3,FALSE)</f>
        <v>0</v>
      </c>
      <c r="N2709" s="4" t="str">
        <f>VLOOKUP($C2709,rosie!$B$7:$E$380,4,FALSE)</f>
        <v>s</v>
      </c>
      <c r="O2709" s="4">
        <f t="shared" si="198"/>
        <v>2.9333412402800622E-3</v>
      </c>
      <c r="P2709" s="4">
        <f>VLOOKUP(A2709,RESULTS!$A:$M,13,FALSE)</f>
        <v>3</v>
      </c>
      <c r="Q2709" s="4">
        <v>206</v>
      </c>
      <c r="R2709" s="4" t="str">
        <f>IF(VLOOKUP(C2709,rosie!B:J,8,FALSE)=0,"x_x_x_x",VLOOKUP(C2709,rosie!B:J,8,FALSE))</f>
        <v>1_8_2_2023</v>
      </c>
    </row>
    <row r="2710" spans="1:18" x14ac:dyDescent="0.2">
      <c r="A2710" t="s">
        <v>284</v>
      </c>
      <c r="C2710">
        <f t="shared" si="199"/>
        <v>169</v>
      </c>
      <c r="D2710" t="str">
        <f t="shared" si="196"/>
        <v>169 (0)</v>
      </c>
      <c r="E2710">
        <v>13.356</v>
      </c>
      <c r="F2710">
        <f t="shared" si="197"/>
        <v>13.36</v>
      </c>
      <c r="G2710">
        <f>IFERROR(VLOOKUP(F2710,'rt.comb'!$A:$B,2,FALSE),F2710)</f>
        <v>13.36</v>
      </c>
      <c r="H2710" t="str">
        <f>IFERROR(VLOOKUP(G2710,compounds!$A:$D,4,FALSE),"")</f>
        <v/>
      </c>
      <c r="I2710">
        <v>5177285</v>
      </c>
      <c r="J2710" s="4">
        <f t="shared" si="195"/>
        <v>32928597</v>
      </c>
      <c r="K2710" s="4">
        <f>VLOOKUP($C2710,rosie!$B$7:$D$380,2,FALSE)</f>
        <v>9.0500000000000007</v>
      </c>
      <c r="L2710" s="4">
        <f>VLOOKUP(C2710,rosie!$B$7:$F$66,5,FALSE)</f>
        <v>2.5299999999999998</v>
      </c>
      <c r="M2710" s="4">
        <f>VLOOKUP($C2710,rosie!$B$7:$D$380,3,FALSE)</f>
        <v>0</v>
      </c>
      <c r="N2710" s="4" t="str">
        <f>VLOOKUP($C2710,rosie!$B$7:$E$380,4,FALSE)</f>
        <v>s</v>
      </c>
      <c r="O2710" s="4">
        <f t="shared" si="198"/>
        <v>2.5178576657223679E-3</v>
      </c>
      <c r="P2710" s="4">
        <f>VLOOKUP(A2710,RESULTS!$A:$M,13,FALSE)</f>
        <v>3</v>
      </c>
      <c r="Q2710" s="4">
        <v>207</v>
      </c>
      <c r="R2710" s="4" t="str">
        <f>IF(VLOOKUP(C2710,rosie!B:J,8,FALSE)=0,"x_x_x_x",VLOOKUP(C2710,rosie!B:J,8,FALSE))</f>
        <v>1_8_2_2023</v>
      </c>
    </row>
    <row r="2711" spans="1:18" x14ac:dyDescent="0.2">
      <c r="A2711" t="s">
        <v>284</v>
      </c>
      <c r="C2711">
        <f t="shared" si="199"/>
        <v>169</v>
      </c>
      <c r="D2711" t="str">
        <f t="shared" si="196"/>
        <v>169 (0)</v>
      </c>
      <c r="E2711">
        <v>13.512</v>
      </c>
      <c r="F2711">
        <f t="shared" si="197"/>
        <v>13.51</v>
      </c>
      <c r="G2711">
        <f>IFERROR(VLOOKUP(F2711,'rt.comb'!$A:$B,2,FALSE),F2711)</f>
        <v>13.51</v>
      </c>
      <c r="H2711" t="str">
        <f>IFERROR(VLOOKUP(G2711,compounds!$A:$D,4,FALSE),"")</f>
        <v>nonanal</v>
      </c>
      <c r="I2711">
        <v>34008822</v>
      </c>
      <c r="J2711" s="4">
        <f t="shared" si="195"/>
        <v>32928597</v>
      </c>
      <c r="K2711" s="4">
        <f>VLOOKUP($C2711,rosie!$B$7:$D$380,2,FALSE)</f>
        <v>9.0500000000000007</v>
      </c>
      <c r="L2711" s="4">
        <f>VLOOKUP(C2711,rosie!$B$7:$F$66,5,FALSE)</f>
        <v>2.5299999999999998</v>
      </c>
      <c r="M2711" s="4">
        <f>VLOOKUP($C2711,rosie!$B$7:$D$380,3,FALSE)</f>
        <v>0</v>
      </c>
      <c r="N2711" s="4" t="str">
        <f>VLOOKUP($C2711,rosie!$B$7:$E$380,4,FALSE)</f>
        <v>s</v>
      </c>
      <c r="O2711" s="4">
        <f t="shared" si="198"/>
        <v>1.6459919339221637E-2</v>
      </c>
      <c r="P2711" s="4">
        <f>VLOOKUP(A2711,RESULTS!$A:$M,13,FALSE)</f>
        <v>3</v>
      </c>
      <c r="Q2711" s="4">
        <v>208</v>
      </c>
      <c r="R2711" s="4" t="str">
        <f>IF(VLOOKUP(C2711,rosie!B:J,8,FALSE)=0,"x_x_x_x",VLOOKUP(C2711,rosie!B:J,8,FALSE))</f>
        <v>1_8_2_2023</v>
      </c>
    </row>
    <row r="2712" spans="1:18" x14ac:dyDescent="0.2">
      <c r="A2712" t="s">
        <v>284</v>
      </c>
      <c r="C2712">
        <f t="shared" si="199"/>
        <v>169</v>
      </c>
      <c r="D2712" t="str">
        <f t="shared" si="196"/>
        <v>169 (0)</v>
      </c>
      <c r="E2712">
        <v>13.885999999999999</v>
      </c>
      <c r="F2712">
        <f t="shared" si="197"/>
        <v>13.89</v>
      </c>
      <c r="G2712">
        <f>IFERROR(VLOOKUP(F2712,'rt.comb'!$A:$B,2,FALSE),F2712)</f>
        <v>13.89</v>
      </c>
      <c r="H2712" t="str">
        <f>IFERROR(VLOOKUP(G2712,compounds!$A:$D,4,FALSE),"")</f>
        <v>edimethylnonatriene</v>
      </c>
      <c r="I2712">
        <v>20876474</v>
      </c>
      <c r="J2712" s="4">
        <f t="shared" si="195"/>
        <v>32928597</v>
      </c>
      <c r="K2712" s="4">
        <f>VLOOKUP($C2712,rosie!$B$7:$D$380,2,FALSE)</f>
        <v>9.0500000000000007</v>
      </c>
      <c r="L2712" s="4">
        <f>VLOOKUP(C2712,rosie!$B$7:$F$66,5,FALSE)</f>
        <v>2.5299999999999998</v>
      </c>
      <c r="M2712" s="4">
        <f>VLOOKUP($C2712,rosie!$B$7:$D$380,3,FALSE)</f>
        <v>0</v>
      </c>
      <c r="N2712" s="4" t="str">
        <f>VLOOKUP($C2712,rosie!$B$7:$E$380,4,FALSE)</f>
        <v>s</v>
      </c>
      <c r="O2712" s="4">
        <f t="shared" si="198"/>
        <v>1.005565376529542E-2</v>
      </c>
      <c r="P2712" s="4">
        <f>VLOOKUP(A2712,RESULTS!$A:$M,13,FALSE)</f>
        <v>3</v>
      </c>
      <c r="Q2712" s="4">
        <v>209</v>
      </c>
      <c r="R2712" s="4" t="str">
        <f>IF(VLOOKUP(C2712,rosie!B:J,8,FALSE)=0,"x_x_x_x",VLOOKUP(C2712,rosie!B:J,8,FALSE))</f>
        <v>1_8_2_2023</v>
      </c>
    </row>
    <row r="2713" spans="1:18" x14ac:dyDescent="0.2">
      <c r="A2713" t="s">
        <v>284</v>
      </c>
      <c r="C2713">
        <f t="shared" si="199"/>
        <v>169</v>
      </c>
      <c r="D2713" t="str">
        <f t="shared" si="196"/>
        <v>169 (0)</v>
      </c>
      <c r="E2713">
        <v>14.686</v>
      </c>
      <c r="F2713">
        <f t="shared" si="197"/>
        <v>14.69</v>
      </c>
      <c r="G2713">
        <f>IFERROR(VLOOKUP(F2713,'rt.comb'!$A:$B,2,FALSE),F2713)</f>
        <v>14.69</v>
      </c>
      <c r="H2713" t="str">
        <f>IFERROR(VLOOKUP(G2713,compounds!$A:$D,4,FALSE),"")</f>
        <v/>
      </c>
      <c r="I2713">
        <v>4798018</v>
      </c>
      <c r="J2713" s="4">
        <f t="shared" si="195"/>
        <v>32928597</v>
      </c>
      <c r="K2713" s="4">
        <f>VLOOKUP($C2713,rosie!$B$7:$D$380,2,FALSE)</f>
        <v>9.0500000000000007</v>
      </c>
      <c r="L2713" s="4">
        <f>VLOOKUP(C2713,rosie!$B$7:$F$66,5,FALSE)</f>
        <v>2.5299999999999998</v>
      </c>
      <c r="M2713" s="4">
        <f>VLOOKUP($C2713,rosie!$B$7:$D$380,3,FALSE)</f>
        <v>0</v>
      </c>
      <c r="N2713" s="4" t="str">
        <f>VLOOKUP($C2713,rosie!$B$7:$E$380,4,FALSE)</f>
        <v>s</v>
      </c>
      <c r="O2713" s="4">
        <f t="shared" si="198"/>
        <v>2.3000751544172541E-3</v>
      </c>
      <c r="P2713" s="4">
        <f>VLOOKUP(A2713,RESULTS!$A:$M,13,FALSE)</f>
        <v>3</v>
      </c>
      <c r="Q2713" s="4">
        <v>210</v>
      </c>
      <c r="R2713" s="4" t="str">
        <f>IF(VLOOKUP(C2713,rosie!B:J,8,FALSE)=0,"x_x_x_x",VLOOKUP(C2713,rosie!B:J,8,FALSE))</f>
        <v>1_8_2_2023</v>
      </c>
    </row>
    <row r="2714" spans="1:18" x14ac:dyDescent="0.2">
      <c r="A2714" t="s">
        <v>284</v>
      </c>
      <c r="C2714">
        <f t="shared" si="199"/>
        <v>169</v>
      </c>
      <c r="D2714" t="str">
        <f t="shared" si="196"/>
        <v>169 (0)</v>
      </c>
      <c r="E2714">
        <v>14.853</v>
      </c>
      <c r="F2714">
        <f t="shared" si="197"/>
        <v>14.85</v>
      </c>
      <c r="G2714">
        <f>IFERROR(VLOOKUP(F2714,'rt.comb'!$A:$B,2,FALSE),F2714)</f>
        <v>14.85</v>
      </c>
      <c r="H2714" t="str">
        <f>IFERROR(VLOOKUP(G2714,compounds!$A:$D,4,FALSE),"")</f>
        <v/>
      </c>
      <c r="I2714">
        <v>5109386</v>
      </c>
      <c r="J2714" s="4">
        <f t="shared" si="195"/>
        <v>32928597</v>
      </c>
      <c r="K2714" s="4">
        <f>VLOOKUP($C2714,rosie!$B$7:$D$380,2,FALSE)</f>
        <v>9.0500000000000007</v>
      </c>
      <c r="L2714" s="4">
        <f>VLOOKUP(C2714,rosie!$B$7:$F$66,5,FALSE)</f>
        <v>2.5299999999999998</v>
      </c>
      <c r="M2714" s="4">
        <f>VLOOKUP($C2714,rosie!$B$7:$D$380,3,FALSE)</f>
        <v>0</v>
      </c>
      <c r="N2714" s="4" t="str">
        <f>VLOOKUP($C2714,rosie!$B$7:$E$380,4,FALSE)</f>
        <v>s</v>
      </c>
      <c r="O2714" s="4">
        <f t="shared" si="198"/>
        <v>2.4377305887859756E-3</v>
      </c>
      <c r="P2714" s="4">
        <f>VLOOKUP(A2714,RESULTS!$A:$M,13,FALSE)</f>
        <v>3</v>
      </c>
      <c r="Q2714" s="4">
        <v>211</v>
      </c>
      <c r="R2714" s="4" t="str">
        <f>IF(VLOOKUP(C2714,rosie!B:J,8,FALSE)=0,"x_x_x_x",VLOOKUP(C2714,rosie!B:J,8,FALSE))</f>
        <v>1_8_2_2023</v>
      </c>
    </row>
    <row r="2715" spans="1:18" x14ac:dyDescent="0.2">
      <c r="A2715" t="s">
        <v>284</v>
      </c>
      <c r="C2715">
        <f t="shared" si="199"/>
        <v>169</v>
      </c>
      <c r="D2715" t="str">
        <f t="shared" si="196"/>
        <v>169 (0)</v>
      </c>
      <c r="E2715">
        <v>15.156000000000001</v>
      </c>
      <c r="F2715">
        <f t="shared" si="197"/>
        <v>15.16</v>
      </c>
      <c r="G2715">
        <f>IFERROR(VLOOKUP(F2715,'rt.comb'!$A:$B,2,FALSE),F2715)</f>
        <v>15.16</v>
      </c>
      <c r="H2715" t="str">
        <f>IFERROR(VLOOKUP(G2715,compounds!$A:$D,4,FALSE),"")</f>
        <v/>
      </c>
      <c r="I2715">
        <v>15422940</v>
      </c>
      <c r="J2715" s="4">
        <f t="shared" si="195"/>
        <v>32928597</v>
      </c>
      <c r="K2715" s="4">
        <f>VLOOKUP($C2715,rosie!$B$7:$D$380,2,FALSE)</f>
        <v>9.0500000000000007</v>
      </c>
      <c r="L2715" s="4">
        <f>VLOOKUP(C2715,rosie!$B$7:$F$66,5,FALSE)</f>
        <v>2.5299999999999998</v>
      </c>
      <c r="M2715" s="4">
        <f>VLOOKUP($C2715,rosie!$B$7:$D$380,3,FALSE)</f>
        <v>0</v>
      </c>
      <c r="N2715" s="4" t="str">
        <f>VLOOKUP($C2715,rosie!$B$7:$E$380,4,FALSE)</f>
        <v>s</v>
      </c>
      <c r="O2715" s="4">
        <f t="shared" si="198"/>
        <v>7.3237035519728502E-3</v>
      </c>
      <c r="P2715" s="4">
        <f>VLOOKUP(A2715,RESULTS!$A:$M,13,FALSE)</f>
        <v>3</v>
      </c>
      <c r="Q2715" s="4">
        <v>212</v>
      </c>
      <c r="R2715" s="4" t="str">
        <f>IF(VLOOKUP(C2715,rosie!B:J,8,FALSE)=0,"x_x_x_x",VLOOKUP(C2715,rosie!B:J,8,FALSE))</f>
        <v>1_8_2_2023</v>
      </c>
    </row>
    <row r="2716" spans="1:18" x14ac:dyDescent="0.2">
      <c r="A2716" t="s">
        <v>284</v>
      </c>
      <c r="C2716">
        <f t="shared" si="199"/>
        <v>169</v>
      </c>
      <c r="D2716" t="str">
        <f t="shared" si="196"/>
        <v>169 (0)</v>
      </c>
      <c r="E2716">
        <v>15.438000000000001</v>
      </c>
      <c r="F2716">
        <f t="shared" si="197"/>
        <v>15.44</v>
      </c>
      <c r="G2716">
        <f>IFERROR(VLOOKUP(F2716,'rt.comb'!$A:$B,2,FALSE),F2716)</f>
        <v>15.44</v>
      </c>
      <c r="H2716" t="str">
        <f>IFERROR(VLOOKUP(G2716,compounds!$A:$D,4,FALSE),"")</f>
        <v/>
      </c>
      <c r="I2716">
        <v>8177827</v>
      </c>
      <c r="J2716" s="4">
        <f t="shared" si="195"/>
        <v>32928597</v>
      </c>
      <c r="K2716" s="4">
        <f>VLOOKUP($C2716,rosie!$B$7:$D$380,2,FALSE)</f>
        <v>9.0500000000000007</v>
      </c>
      <c r="L2716" s="4">
        <f>VLOOKUP(C2716,rosie!$B$7:$F$66,5,FALSE)</f>
        <v>2.5299999999999998</v>
      </c>
      <c r="M2716" s="4">
        <f>VLOOKUP($C2716,rosie!$B$7:$D$380,3,FALSE)</f>
        <v>0</v>
      </c>
      <c r="N2716" s="4" t="str">
        <f>VLOOKUP($C2716,rosie!$B$7:$E$380,4,FALSE)</f>
        <v>s</v>
      </c>
      <c r="O2716" s="4">
        <f t="shared" si="198"/>
        <v>3.8650735618232053E-3</v>
      </c>
      <c r="P2716" s="4">
        <f>VLOOKUP(A2716,RESULTS!$A:$M,13,FALSE)</f>
        <v>3</v>
      </c>
      <c r="Q2716" s="4">
        <v>213</v>
      </c>
      <c r="R2716" s="4" t="str">
        <f>IF(VLOOKUP(C2716,rosie!B:J,8,FALSE)=0,"x_x_x_x",VLOOKUP(C2716,rosie!B:J,8,FALSE))</f>
        <v>1_8_2_2023</v>
      </c>
    </row>
    <row r="2717" spans="1:18" x14ac:dyDescent="0.2">
      <c r="A2717" t="s">
        <v>284</v>
      </c>
      <c r="C2717">
        <f t="shared" si="199"/>
        <v>169</v>
      </c>
      <c r="D2717" t="str">
        <f t="shared" si="196"/>
        <v>169 (0)</v>
      </c>
      <c r="E2717">
        <v>15.997</v>
      </c>
      <c r="F2717">
        <f t="shared" si="197"/>
        <v>16</v>
      </c>
      <c r="G2717">
        <f>IFERROR(VLOOKUP(F2717,'rt.comb'!$A:$B,2,FALSE),F2717)</f>
        <v>16</v>
      </c>
      <c r="H2717" t="str">
        <f>IFERROR(VLOOKUP(G2717,compounds!$A:$D,4,FALSE),"")</f>
        <v>Butanoicacidhexenylester</v>
      </c>
      <c r="I2717">
        <v>4036333</v>
      </c>
      <c r="J2717" s="4">
        <f t="shared" si="195"/>
        <v>32928597</v>
      </c>
      <c r="K2717" s="4">
        <f>VLOOKUP($C2717,rosie!$B$7:$D$380,2,FALSE)</f>
        <v>9.0500000000000007</v>
      </c>
      <c r="L2717" s="4">
        <f>VLOOKUP(C2717,rosie!$B$7:$F$66,5,FALSE)</f>
        <v>2.5299999999999998</v>
      </c>
      <c r="M2717" s="4">
        <f>VLOOKUP($C2717,rosie!$B$7:$D$380,3,FALSE)</f>
        <v>0</v>
      </c>
      <c r="N2717" s="4" t="str">
        <f>VLOOKUP($C2717,rosie!$B$7:$E$380,4,FALSE)</f>
        <v>s</v>
      </c>
      <c r="O2717" s="4">
        <f t="shared" si="198"/>
        <v>1.8987713222276253E-3</v>
      </c>
      <c r="P2717" s="4">
        <f>VLOOKUP(A2717,RESULTS!$A:$M,13,FALSE)</f>
        <v>3</v>
      </c>
      <c r="Q2717" s="4">
        <v>214</v>
      </c>
      <c r="R2717" s="4" t="str">
        <f>IF(VLOOKUP(C2717,rosie!B:J,8,FALSE)=0,"x_x_x_x",VLOOKUP(C2717,rosie!B:J,8,FALSE))</f>
        <v>1_8_2_2023</v>
      </c>
    </row>
    <row r="2718" spans="1:18" x14ac:dyDescent="0.2">
      <c r="A2718" t="s">
        <v>284</v>
      </c>
      <c r="C2718">
        <f t="shared" si="199"/>
        <v>169</v>
      </c>
      <c r="D2718" t="str">
        <f t="shared" si="196"/>
        <v>169 (0)</v>
      </c>
      <c r="E2718">
        <v>16.210999999999999</v>
      </c>
      <c r="F2718">
        <f t="shared" si="197"/>
        <v>16.21</v>
      </c>
      <c r="G2718">
        <f>IFERROR(VLOOKUP(F2718,'rt.comb'!$A:$B,2,FALSE),F2718)</f>
        <v>16.21</v>
      </c>
      <c r="H2718" t="str">
        <f>IFERROR(VLOOKUP(G2718,compounds!$A:$D,4,FALSE),"")</f>
        <v>methylsalicylate</v>
      </c>
      <c r="I2718">
        <v>8321487</v>
      </c>
      <c r="J2718" s="4">
        <f t="shared" si="195"/>
        <v>32928597</v>
      </c>
      <c r="K2718" s="4">
        <f>VLOOKUP($C2718,rosie!$B$7:$D$380,2,FALSE)</f>
        <v>9.0500000000000007</v>
      </c>
      <c r="L2718" s="4">
        <f>VLOOKUP(C2718,rosie!$B$7:$F$66,5,FALSE)</f>
        <v>2.5299999999999998</v>
      </c>
      <c r="M2718" s="4">
        <f>VLOOKUP($C2718,rosie!$B$7:$D$380,3,FALSE)</f>
        <v>0</v>
      </c>
      <c r="N2718" s="4" t="str">
        <f>VLOOKUP($C2718,rosie!$B$7:$E$380,4,FALSE)</f>
        <v>s</v>
      </c>
      <c r="O2718" s="4">
        <f t="shared" si="198"/>
        <v>3.8963855824171822E-3</v>
      </c>
      <c r="P2718" s="4">
        <f>VLOOKUP(A2718,RESULTS!$A:$M,13,FALSE)</f>
        <v>3</v>
      </c>
      <c r="Q2718" s="4">
        <v>215</v>
      </c>
      <c r="R2718" s="4" t="str">
        <f>IF(VLOOKUP(C2718,rosie!B:J,8,FALSE)=0,"x_x_x_x",VLOOKUP(C2718,rosie!B:J,8,FALSE))</f>
        <v>1_8_2_2023</v>
      </c>
    </row>
    <row r="2719" spans="1:18" x14ac:dyDescent="0.2">
      <c r="A2719" t="s">
        <v>284</v>
      </c>
      <c r="C2719">
        <f t="shared" si="199"/>
        <v>169</v>
      </c>
      <c r="D2719" t="str">
        <f t="shared" si="196"/>
        <v>169 (0)</v>
      </c>
      <c r="E2719">
        <v>16.356999999999999</v>
      </c>
      <c r="F2719">
        <f t="shared" si="197"/>
        <v>16.36</v>
      </c>
      <c r="G2719">
        <f>IFERROR(VLOOKUP(F2719,'rt.comb'!$A:$B,2,FALSE),F2719)</f>
        <v>16.36</v>
      </c>
      <c r="H2719" t="str">
        <f>IFERROR(VLOOKUP(G2719,compounds!$A:$D,4,FALSE),"")</f>
        <v>dodecane</v>
      </c>
      <c r="I2719">
        <v>35115450</v>
      </c>
      <c r="J2719" s="4">
        <f t="shared" si="195"/>
        <v>32928597</v>
      </c>
      <c r="K2719" s="4">
        <f>VLOOKUP($C2719,rosie!$B$7:$D$380,2,FALSE)</f>
        <v>9.0500000000000007</v>
      </c>
      <c r="L2719" s="4">
        <f>VLOOKUP(C2719,rosie!$B$7:$F$66,5,FALSE)</f>
        <v>2.5299999999999998</v>
      </c>
      <c r="M2719" s="4">
        <f>VLOOKUP($C2719,rosie!$B$7:$D$380,3,FALSE)</f>
        <v>0</v>
      </c>
      <c r="N2719" s="4" t="str">
        <f>VLOOKUP($C2719,rosie!$B$7:$E$380,4,FALSE)</f>
        <v>s</v>
      </c>
      <c r="O2719" s="4">
        <f t="shared" si="198"/>
        <v>1.6366052334534271E-2</v>
      </c>
      <c r="P2719" s="4">
        <f>VLOOKUP(A2719,RESULTS!$A:$M,13,FALSE)</f>
        <v>3</v>
      </c>
      <c r="Q2719" s="4">
        <v>216</v>
      </c>
      <c r="R2719" s="4" t="str">
        <f>IF(VLOOKUP(C2719,rosie!B:J,8,FALSE)=0,"x_x_x_x",VLOOKUP(C2719,rosie!B:J,8,FALSE))</f>
        <v>1_8_2_2023</v>
      </c>
    </row>
    <row r="2720" spans="1:18" x14ac:dyDescent="0.2">
      <c r="A2720" t="s">
        <v>284</v>
      </c>
      <c r="C2720">
        <f t="shared" si="199"/>
        <v>169</v>
      </c>
      <c r="D2720" t="str">
        <f t="shared" si="196"/>
        <v>169 (0)</v>
      </c>
      <c r="E2720">
        <v>16.545999999999999</v>
      </c>
      <c r="F2720">
        <f t="shared" si="197"/>
        <v>16.55</v>
      </c>
      <c r="G2720">
        <f>IFERROR(VLOOKUP(F2720,'rt.comb'!$A:$B,2,FALSE),F2720)</f>
        <v>16.55</v>
      </c>
      <c r="H2720" t="str">
        <f>IFERROR(VLOOKUP(G2720,compounds!$A:$D,4,FALSE),"")</f>
        <v>decanal</v>
      </c>
      <c r="I2720">
        <v>35059368</v>
      </c>
      <c r="J2720" s="4">
        <f t="shared" si="195"/>
        <v>32928597</v>
      </c>
      <c r="K2720" s="4">
        <f>VLOOKUP($C2720,rosie!$B$7:$D$380,2,FALSE)</f>
        <v>9.0500000000000007</v>
      </c>
      <c r="L2720" s="4">
        <f>VLOOKUP(C2720,rosie!$B$7:$F$66,5,FALSE)</f>
        <v>2.5299999999999998</v>
      </c>
      <c r="M2720" s="4">
        <f>VLOOKUP($C2720,rosie!$B$7:$D$380,3,FALSE)</f>
        <v>0</v>
      </c>
      <c r="N2720" s="4" t="str">
        <f>VLOOKUP($C2720,rosie!$B$7:$E$380,4,FALSE)</f>
        <v>s</v>
      </c>
      <c r="O2720" s="4">
        <f t="shared" si="198"/>
        <v>1.6264615379632363E-2</v>
      </c>
      <c r="P2720" s="4">
        <f>VLOOKUP(A2720,RESULTS!$A:$M,13,FALSE)</f>
        <v>3</v>
      </c>
      <c r="Q2720" s="4">
        <v>217</v>
      </c>
      <c r="R2720" s="4" t="str">
        <f>IF(VLOOKUP(C2720,rosie!B:J,8,FALSE)=0,"x_x_x_x",VLOOKUP(C2720,rosie!B:J,8,FALSE))</f>
        <v>1_8_2_2023</v>
      </c>
    </row>
    <row r="2721" spans="1:18" x14ac:dyDescent="0.2">
      <c r="A2721" t="s">
        <v>284</v>
      </c>
      <c r="C2721">
        <f t="shared" si="199"/>
        <v>169</v>
      </c>
      <c r="D2721" t="str">
        <f t="shared" si="196"/>
        <v>169 (0)</v>
      </c>
      <c r="E2721">
        <v>17.43</v>
      </c>
      <c r="F2721">
        <f t="shared" si="197"/>
        <v>17.43</v>
      </c>
      <c r="G2721">
        <f>IFERROR(VLOOKUP(F2721,'rt.comb'!$A:$B,2,FALSE),F2721)</f>
        <v>17.43</v>
      </c>
      <c r="H2721" t="str">
        <f>IFERROR(VLOOKUP(G2721,compounds!$A:$D,4,FALSE),"")</f>
        <v>cisthreehexiso</v>
      </c>
      <c r="I2721">
        <v>17741466</v>
      </c>
      <c r="J2721" s="4">
        <f t="shared" si="195"/>
        <v>32928597</v>
      </c>
      <c r="K2721" s="4">
        <f>VLOOKUP($C2721,rosie!$B$7:$D$380,2,FALSE)</f>
        <v>9.0500000000000007</v>
      </c>
      <c r="L2721" s="4">
        <f>VLOOKUP(C2721,rosie!$B$7:$F$66,5,FALSE)</f>
        <v>2.5299999999999998</v>
      </c>
      <c r="M2721" s="4">
        <f>VLOOKUP($C2721,rosie!$B$7:$D$380,3,FALSE)</f>
        <v>0</v>
      </c>
      <c r="N2721" s="4" t="str">
        <f>VLOOKUP($C2721,rosie!$B$7:$E$380,4,FALSE)</f>
        <v>s</v>
      </c>
      <c r="O2721" s="4">
        <f t="shared" si="198"/>
        <v>8.1928019825233938E-3</v>
      </c>
      <c r="P2721" s="4">
        <f>VLOOKUP(A2721,RESULTS!$A:$M,13,FALSE)</f>
        <v>3</v>
      </c>
      <c r="Q2721" s="4">
        <v>218</v>
      </c>
      <c r="R2721" s="4" t="str">
        <f>IF(VLOOKUP(C2721,rosie!B:J,8,FALSE)=0,"x_x_x_x",VLOOKUP(C2721,rosie!B:J,8,FALSE))</f>
        <v>1_8_2_2023</v>
      </c>
    </row>
    <row r="2722" spans="1:18" x14ac:dyDescent="0.2">
      <c r="A2722" t="s">
        <v>284</v>
      </c>
      <c r="C2722">
        <f t="shared" si="199"/>
        <v>169</v>
      </c>
      <c r="D2722" t="str">
        <f t="shared" si="196"/>
        <v>169 (0)</v>
      </c>
      <c r="E2722">
        <v>18.178999999999998</v>
      </c>
      <c r="F2722">
        <f t="shared" si="197"/>
        <v>18.18</v>
      </c>
      <c r="G2722">
        <f>IFERROR(VLOOKUP(F2722,'rt.comb'!$A:$B,2,FALSE),F2722)</f>
        <v>18.18</v>
      </c>
      <c r="H2722" t="str">
        <f>IFERROR(VLOOKUP(G2722,compounds!$A:$D,4,FALSE),"")</f>
        <v>methylacetophenone</v>
      </c>
      <c r="I2722">
        <v>5040663</v>
      </c>
      <c r="J2722" s="4">
        <f t="shared" si="195"/>
        <v>32928597</v>
      </c>
      <c r="K2722" s="4">
        <f>VLOOKUP($C2722,rosie!$B$7:$D$380,2,FALSE)</f>
        <v>9.0500000000000007</v>
      </c>
      <c r="L2722" s="4">
        <f>VLOOKUP(C2722,rosie!$B$7:$F$66,5,FALSE)</f>
        <v>2.5299999999999998</v>
      </c>
      <c r="M2722" s="4">
        <f>VLOOKUP($C2722,rosie!$B$7:$D$380,3,FALSE)</f>
        <v>0</v>
      </c>
      <c r="N2722" s="4" t="str">
        <f>VLOOKUP($C2722,rosie!$B$7:$E$380,4,FALSE)</f>
        <v>s</v>
      </c>
      <c r="O2722" s="4">
        <f t="shared" si="198"/>
        <v>2.3170905009204912E-3</v>
      </c>
      <c r="P2722" s="4">
        <f>VLOOKUP(A2722,RESULTS!$A:$M,13,FALSE)</f>
        <v>3</v>
      </c>
      <c r="Q2722" s="4">
        <v>219</v>
      </c>
      <c r="R2722" s="4" t="str">
        <f>IF(VLOOKUP(C2722,rosie!B:J,8,FALSE)=0,"x_x_x_x",VLOOKUP(C2722,rosie!B:J,8,FALSE))</f>
        <v>1_8_2_2023</v>
      </c>
    </row>
    <row r="2723" spans="1:18" x14ac:dyDescent="0.2">
      <c r="A2723" t="s">
        <v>284</v>
      </c>
      <c r="C2723">
        <f t="shared" si="199"/>
        <v>169</v>
      </c>
      <c r="D2723" t="str">
        <f t="shared" si="196"/>
        <v>169 (0)</v>
      </c>
      <c r="E2723">
        <v>18.651</v>
      </c>
      <c r="F2723">
        <f t="shared" si="197"/>
        <v>18.649999999999999</v>
      </c>
      <c r="G2723">
        <f>IFERROR(VLOOKUP(F2723,'rt.comb'!$A:$B,2,FALSE),F2723)</f>
        <v>18.649999999999999</v>
      </c>
      <c r="H2723" t="str">
        <f>IFERROR(VLOOKUP(G2723,compounds!$A:$D,4,FALSE),"")</f>
        <v/>
      </c>
      <c r="I2723">
        <v>8058620</v>
      </c>
      <c r="J2723" s="4">
        <f t="shared" si="195"/>
        <v>32928597</v>
      </c>
      <c r="K2723" s="4">
        <f>VLOOKUP($C2723,rosie!$B$7:$D$380,2,FALSE)</f>
        <v>9.0500000000000007</v>
      </c>
      <c r="L2723" s="4">
        <f>VLOOKUP(C2723,rosie!$B$7:$F$66,5,FALSE)</f>
        <v>2.5299999999999998</v>
      </c>
      <c r="M2723" s="4">
        <f>VLOOKUP($C2723,rosie!$B$7:$D$380,3,FALSE)</f>
        <v>0</v>
      </c>
      <c r="N2723" s="4" t="str">
        <f>VLOOKUP($C2723,rosie!$B$7:$E$380,4,FALSE)</f>
        <v>s</v>
      </c>
      <c r="O2723" s="4">
        <f t="shared" si="198"/>
        <v>3.6875459868740633E-3</v>
      </c>
      <c r="P2723" s="4">
        <f>VLOOKUP(A2723,RESULTS!$A:$M,13,FALSE)</f>
        <v>3</v>
      </c>
      <c r="Q2723" s="4">
        <v>220</v>
      </c>
      <c r="R2723" s="4" t="str">
        <f>IF(VLOOKUP(C2723,rosie!B:J,8,FALSE)=0,"x_x_x_x",VLOOKUP(C2723,rosie!B:J,8,FALSE))</f>
        <v>1_8_2_2023</v>
      </c>
    </row>
    <row r="2724" spans="1:18" x14ac:dyDescent="0.2">
      <c r="A2724" t="s">
        <v>284</v>
      </c>
      <c r="C2724">
        <f t="shared" si="199"/>
        <v>169</v>
      </c>
      <c r="D2724" t="str">
        <f t="shared" si="196"/>
        <v>169 (0)</v>
      </c>
      <c r="E2724">
        <v>18.984999999999999</v>
      </c>
      <c r="F2724">
        <f t="shared" si="197"/>
        <v>18.989999999999998</v>
      </c>
      <c r="G2724">
        <f>IFERROR(VLOOKUP(F2724,'rt.comb'!$A:$B,2,FALSE),F2724)</f>
        <v>18.989999999999998</v>
      </c>
      <c r="H2724" t="str">
        <f>IFERROR(VLOOKUP(G2724,compounds!$A:$D,4,FALSE),"")</f>
        <v>methylnaphthalene</v>
      </c>
      <c r="I2724">
        <v>14139689</v>
      </c>
      <c r="J2724" s="4">
        <f t="shared" si="195"/>
        <v>32928597</v>
      </c>
      <c r="K2724" s="4">
        <f>VLOOKUP($C2724,rosie!$B$7:$D$380,2,FALSE)</f>
        <v>9.0500000000000007</v>
      </c>
      <c r="L2724" s="4">
        <f>VLOOKUP(C2724,rosie!$B$7:$F$66,5,FALSE)</f>
        <v>2.5299999999999998</v>
      </c>
      <c r="M2724" s="4">
        <f>VLOOKUP($C2724,rosie!$B$7:$D$380,3,FALSE)</f>
        <v>0</v>
      </c>
      <c r="N2724" s="4" t="str">
        <f>VLOOKUP($C2724,rosie!$B$7:$E$380,4,FALSE)</f>
        <v>s</v>
      </c>
      <c r="O2724" s="4">
        <f t="shared" si="198"/>
        <v>6.4409070556264887E-3</v>
      </c>
      <c r="P2724" s="4">
        <f>VLOOKUP(A2724,RESULTS!$A:$M,13,FALSE)</f>
        <v>3</v>
      </c>
      <c r="Q2724" s="4">
        <v>221</v>
      </c>
      <c r="R2724" s="4" t="str">
        <f>IF(VLOOKUP(C2724,rosie!B:J,8,FALSE)=0,"x_x_x_x",VLOOKUP(C2724,rosie!B:J,8,FALSE))</f>
        <v>1_8_2_2023</v>
      </c>
    </row>
    <row r="2725" spans="1:18" x14ac:dyDescent="0.2">
      <c r="A2725" t="s">
        <v>284</v>
      </c>
      <c r="C2725">
        <f t="shared" si="199"/>
        <v>169</v>
      </c>
      <c r="D2725" t="str">
        <f t="shared" si="196"/>
        <v>169 (0)</v>
      </c>
      <c r="E2725">
        <v>19.186</v>
      </c>
      <c r="F2725">
        <f t="shared" si="197"/>
        <v>19.190000000000001</v>
      </c>
      <c r="G2725">
        <f>IFERROR(VLOOKUP(F2725,'rt.comb'!$A:$B,2,FALSE),F2725)</f>
        <v>19.190000000000001</v>
      </c>
      <c r="H2725" t="str">
        <f>IFERROR(VLOOKUP(G2725,compounds!$A:$D,4,FALSE),"")</f>
        <v/>
      </c>
      <c r="I2725">
        <v>2916112</v>
      </c>
      <c r="J2725" s="4">
        <f t="shared" si="195"/>
        <v>32928597</v>
      </c>
      <c r="K2725" s="4">
        <f>VLOOKUP($C2725,rosie!$B$7:$D$380,2,FALSE)</f>
        <v>9.0500000000000007</v>
      </c>
      <c r="L2725" s="4">
        <f>VLOOKUP(C2725,rosie!$B$7:$F$66,5,FALSE)</f>
        <v>2.5299999999999998</v>
      </c>
      <c r="M2725" s="4">
        <f>VLOOKUP($C2725,rosie!$B$7:$D$380,3,FALSE)</f>
        <v>0</v>
      </c>
      <c r="N2725" s="4" t="str">
        <f>VLOOKUP($C2725,rosie!$B$7:$E$380,4,FALSE)</f>
        <v>s</v>
      </c>
      <c r="O2725" s="4">
        <f t="shared" si="198"/>
        <v>1.3223629545007639E-3</v>
      </c>
      <c r="P2725" s="4">
        <f>VLOOKUP(A2725,RESULTS!$A:$M,13,FALSE)</f>
        <v>3</v>
      </c>
      <c r="Q2725" s="4">
        <v>222</v>
      </c>
      <c r="R2725" s="4" t="str">
        <f>IF(VLOOKUP(C2725,rosie!B:J,8,FALSE)=0,"x_x_x_x",VLOOKUP(C2725,rosie!B:J,8,FALSE))</f>
        <v>1_8_2_2023</v>
      </c>
    </row>
    <row r="2726" spans="1:18" x14ac:dyDescent="0.2">
      <c r="A2726" t="s">
        <v>284</v>
      </c>
      <c r="C2726">
        <f t="shared" si="199"/>
        <v>169</v>
      </c>
      <c r="D2726" t="str">
        <f t="shared" si="196"/>
        <v>169 (0)</v>
      </c>
      <c r="E2726">
        <v>19.274000000000001</v>
      </c>
      <c r="F2726">
        <f t="shared" si="197"/>
        <v>19.27</v>
      </c>
      <c r="G2726">
        <f>IFERROR(VLOOKUP(F2726,'rt.comb'!$A:$B,2,FALSE),F2726)</f>
        <v>19.27</v>
      </c>
      <c r="H2726" t="str">
        <f>IFERROR(VLOOKUP(G2726,compounds!$A:$D,4,FALSE),"")</f>
        <v/>
      </c>
      <c r="I2726">
        <v>4289930</v>
      </c>
      <c r="J2726" s="4">
        <f t="shared" si="195"/>
        <v>32928597</v>
      </c>
      <c r="K2726" s="4">
        <f>VLOOKUP($C2726,rosie!$B$7:$D$380,2,FALSE)</f>
        <v>9.0500000000000007</v>
      </c>
      <c r="L2726" s="4">
        <f>VLOOKUP(C2726,rosie!$B$7:$F$66,5,FALSE)</f>
        <v>2.5299999999999998</v>
      </c>
      <c r="M2726" s="4">
        <f>VLOOKUP($C2726,rosie!$B$7:$D$380,3,FALSE)</f>
        <v>0</v>
      </c>
      <c r="N2726" s="4" t="str">
        <f>VLOOKUP($C2726,rosie!$B$7:$E$380,4,FALSE)</f>
        <v>s</v>
      </c>
      <c r="O2726" s="4">
        <f t="shared" si="198"/>
        <v>1.936621688325178E-3</v>
      </c>
      <c r="P2726" s="4">
        <f>VLOOKUP(A2726,RESULTS!$A:$M,13,FALSE)</f>
        <v>3</v>
      </c>
      <c r="Q2726" s="4">
        <v>223</v>
      </c>
      <c r="R2726" s="4" t="str">
        <f>IF(VLOOKUP(C2726,rosie!B:J,8,FALSE)=0,"x_x_x_x",VLOOKUP(C2726,rosie!B:J,8,FALSE))</f>
        <v>1_8_2_2023</v>
      </c>
    </row>
    <row r="2727" spans="1:18" x14ac:dyDescent="0.2">
      <c r="A2727" t="s">
        <v>284</v>
      </c>
      <c r="C2727">
        <f t="shared" si="199"/>
        <v>169</v>
      </c>
      <c r="D2727" t="str">
        <f t="shared" si="196"/>
        <v>169 (0)</v>
      </c>
      <c r="E2727">
        <v>19.395</v>
      </c>
      <c r="F2727">
        <f t="shared" si="197"/>
        <v>19.399999999999999</v>
      </c>
      <c r="G2727">
        <f>IFERROR(VLOOKUP(F2727,'rt.comb'!$A:$B,2,FALSE),F2727)</f>
        <v>19.399999999999999</v>
      </c>
      <c r="H2727" t="str">
        <f>IFERROR(VLOOKUP(G2727,compounds!$A:$D,4,FALSE),"")</f>
        <v>undecanal_c</v>
      </c>
      <c r="I2727">
        <v>3157947</v>
      </c>
      <c r="J2727" s="4">
        <f t="shared" si="195"/>
        <v>32928597</v>
      </c>
      <c r="K2727" s="4">
        <f>VLOOKUP($C2727,rosie!$B$7:$D$380,2,FALSE)</f>
        <v>9.0500000000000007</v>
      </c>
      <c r="L2727" s="4">
        <f>VLOOKUP(C2727,rosie!$B$7:$F$66,5,FALSE)</f>
        <v>2.5299999999999998</v>
      </c>
      <c r="M2727" s="4">
        <f>VLOOKUP($C2727,rosie!$B$7:$D$380,3,FALSE)</f>
        <v>0</v>
      </c>
      <c r="N2727" s="4" t="str">
        <f>VLOOKUP($C2727,rosie!$B$7:$E$380,4,FALSE)</f>
        <v>s</v>
      </c>
      <c r="O2727" s="4">
        <f t="shared" si="198"/>
        <v>1.4192413865605233E-3</v>
      </c>
      <c r="P2727" s="4">
        <f>VLOOKUP(A2727,RESULTS!$A:$M,13,FALSE)</f>
        <v>3</v>
      </c>
      <c r="Q2727" s="4">
        <v>224</v>
      </c>
      <c r="R2727" s="4" t="str">
        <f>IF(VLOOKUP(C2727,rosie!B:J,8,FALSE)=0,"x_x_x_x",VLOOKUP(C2727,rosie!B:J,8,FALSE))</f>
        <v>1_8_2_2023</v>
      </c>
    </row>
    <row r="2728" spans="1:18" x14ac:dyDescent="0.2">
      <c r="A2728" t="s">
        <v>284</v>
      </c>
      <c r="C2728">
        <f t="shared" si="199"/>
        <v>169</v>
      </c>
      <c r="D2728" t="str">
        <f t="shared" si="196"/>
        <v>169 (0)</v>
      </c>
      <c r="E2728">
        <v>19.501000000000001</v>
      </c>
      <c r="F2728">
        <f t="shared" si="197"/>
        <v>19.5</v>
      </c>
      <c r="G2728">
        <f>IFERROR(VLOOKUP(F2728,'rt.comb'!$A:$B,2,FALSE),F2728)</f>
        <v>19.5</v>
      </c>
      <c r="H2728" t="str">
        <f>IFERROR(VLOOKUP(G2728,compounds!$A:$D,4,FALSE),"")</f>
        <v>standard</v>
      </c>
      <c r="I2728">
        <v>32928597</v>
      </c>
      <c r="J2728" s="4">
        <f t="shared" si="195"/>
        <v>32928597</v>
      </c>
      <c r="K2728" s="4">
        <f>VLOOKUP($C2728,rosie!$B$7:$D$380,2,FALSE)</f>
        <v>9.0500000000000007</v>
      </c>
      <c r="L2728" s="4">
        <f>VLOOKUP(C2728,rosie!$B$7:$F$66,5,FALSE)</f>
        <v>2.5299999999999998</v>
      </c>
      <c r="M2728" s="4">
        <f>VLOOKUP($C2728,rosie!$B$7:$D$380,3,FALSE)</f>
        <v>0</v>
      </c>
      <c r="N2728" s="4" t="str">
        <f>VLOOKUP($C2728,rosie!$B$7:$E$380,4,FALSE)</f>
        <v>s</v>
      </c>
      <c r="O2728" s="4">
        <f t="shared" si="198"/>
        <v>1.47329650092081E-2</v>
      </c>
      <c r="P2728" s="4">
        <f>VLOOKUP(A2728,RESULTS!$A:$M,13,FALSE)</f>
        <v>3</v>
      </c>
      <c r="Q2728" s="4">
        <v>225</v>
      </c>
      <c r="R2728" s="4" t="str">
        <f>IF(VLOOKUP(C2728,rosie!B:J,8,FALSE)=0,"x_x_x_x",VLOOKUP(C2728,rosie!B:J,8,FALSE))</f>
        <v>1_8_2_2023</v>
      </c>
    </row>
    <row r="2729" spans="1:18" x14ac:dyDescent="0.2">
      <c r="A2729" t="s">
        <v>284</v>
      </c>
      <c r="C2729">
        <f t="shared" si="199"/>
        <v>169</v>
      </c>
      <c r="D2729" t="str">
        <f t="shared" si="196"/>
        <v>169 (0)</v>
      </c>
      <c r="E2729">
        <v>19.902000000000001</v>
      </c>
      <c r="F2729">
        <f t="shared" si="197"/>
        <v>19.899999999999999</v>
      </c>
      <c r="G2729">
        <f>IFERROR(VLOOKUP(F2729,'rt.comb'!$A:$B,2,FALSE),F2729)</f>
        <v>19.899999999999999</v>
      </c>
      <c r="H2729" t="str">
        <f>IFERROR(VLOOKUP(G2729,compounds!$A:$D,4,FALSE),"")</f>
        <v/>
      </c>
      <c r="I2729">
        <v>4029353</v>
      </c>
      <c r="J2729" s="4">
        <f t="shared" si="195"/>
        <v>32928597</v>
      </c>
      <c r="K2729" s="4">
        <f>VLOOKUP($C2729,rosie!$B$7:$D$380,2,FALSE)</f>
        <v>9.0500000000000007</v>
      </c>
      <c r="L2729" s="4">
        <f>VLOOKUP(C2729,rosie!$B$7:$F$66,5,FALSE)</f>
        <v>2.5299999999999998</v>
      </c>
      <c r="M2729" s="4">
        <f>VLOOKUP($C2729,rosie!$B$7:$D$380,3,FALSE)</f>
        <v>0</v>
      </c>
      <c r="N2729" s="4" t="str">
        <f>VLOOKUP($C2729,rosie!$B$7:$E$380,4,FALSE)</f>
        <v>s</v>
      </c>
      <c r="O2729" s="4">
        <f t="shared" si="198"/>
        <v>1.7948424219467543E-3</v>
      </c>
      <c r="P2729" s="4">
        <f>VLOOKUP(A2729,RESULTS!$A:$M,13,FALSE)</f>
        <v>3</v>
      </c>
      <c r="Q2729" s="4">
        <v>226</v>
      </c>
      <c r="R2729" s="4" t="str">
        <f>IF(VLOOKUP(C2729,rosie!B:J,8,FALSE)=0,"x_x_x_x",VLOOKUP(C2729,rosie!B:J,8,FALSE))</f>
        <v>1_8_2_2023</v>
      </c>
    </row>
    <row r="2730" spans="1:18" x14ac:dyDescent="0.2">
      <c r="A2730" t="s">
        <v>284</v>
      </c>
      <c r="C2730">
        <f t="shared" si="199"/>
        <v>169</v>
      </c>
      <c r="D2730" t="str">
        <f t="shared" si="196"/>
        <v>169 (0)</v>
      </c>
      <c r="E2730">
        <v>20.14</v>
      </c>
      <c r="F2730">
        <f t="shared" si="197"/>
        <v>20.14</v>
      </c>
      <c r="G2730">
        <f>IFERROR(VLOOKUP(F2730,'rt.comb'!$A:$B,2,FALSE),F2730)</f>
        <v>20.14</v>
      </c>
      <c r="H2730" t="str">
        <f>IFERROR(VLOOKUP(G2730,compounds!$A:$D,4,FALSE),"")</f>
        <v/>
      </c>
      <c r="I2730">
        <v>4186134</v>
      </c>
      <c r="J2730" s="4">
        <f t="shared" si="195"/>
        <v>32928597</v>
      </c>
      <c r="K2730" s="4">
        <f>VLOOKUP($C2730,rosie!$B$7:$D$380,2,FALSE)</f>
        <v>9.0500000000000007</v>
      </c>
      <c r="L2730" s="4">
        <f>VLOOKUP(C2730,rosie!$B$7:$F$66,5,FALSE)</f>
        <v>2.5299999999999998</v>
      </c>
      <c r="M2730" s="4">
        <f>VLOOKUP($C2730,rosie!$B$7:$D$380,3,FALSE)</f>
        <v>0</v>
      </c>
      <c r="N2730" s="4" t="str">
        <f>VLOOKUP($C2730,rosie!$B$7:$E$380,4,FALSE)</f>
        <v>s</v>
      </c>
      <c r="O2730" s="4">
        <f t="shared" si="198"/>
        <v>1.8564647933718079E-3</v>
      </c>
      <c r="P2730" s="4">
        <f>VLOOKUP(A2730,RESULTS!$A:$M,13,FALSE)</f>
        <v>3</v>
      </c>
      <c r="Q2730" s="4">
        <v>227</v>
      </c>
      <c r="R2730" s="4" t="str">
        <f>IF(VLOOKUP(C2730,rosie!B:J,8,FALSE)=0,"x_x_x_x",VLOOKUP(C2730,rosie!B:J,8,FALSE))</f>
        <v>1_8_2_2023</v>
      </c>
    </row>
    <row r="2731" spans="1:18" x14ac:dyDescent="0.2">
      <c r="A2731" t="s">
        <v>284</v>
      </c>
      <c r="C2731">
        <f t="shared" si="199"/>
        <v>169</v>
      </c>
      <c r="D2731" t="str">
        <f t="shared" si="196"/>
        <v>169 (0)</v>
      </c>
      <c r="E2731">
        <v>20.195</v>
      </c>
      <c r="F2731">
        <f t="shared" si="197"/>
        <v>20.2</v>
      </c>
      <c r="G2731">
        <f>IFERROR(VLOOKUP(F2731,'rt.comb'!$A:$B,2,FALSE),F2731)</f>
        <v>20.2</v>
      </c>
      <c r="H2731" t="str">
        <f>IFERROR(VLOOKUP(G2731,compounds!$A:$D,4,FALSE),"")</f>
        <v/>
      </c>
      <c r="I2731">
        <v>4554485</v>
      </c>
      <c r="J2731" s="4">
        <f t="shared" si="195"/>
        <v>32928597</v>
      </c>
      <c r="K2731" s="4">
        <f>VLOOKUP($C2731,rosie!$B$7:$D$380,2,FALSE)</f>
        <v>9.0500000000000007</v>
      </c>
      <c r="L2731" s="4">
        <f>VLOOKUP(C2731,rosie!$B$7:$F$66,5,FALSE)</f>
        <v>2.5299999999999998</v>
      </c>
      <c r="M2731" s="4">
        <f>VLOOKUP($C2731,rosie!$B$7:$D$380,3,FALSE)</f>
        <v>0</v>
      </c>
      <c r="N2731" s="4" t="str">
        <f>VLOOKUP($C2731,rosie!$B$7:$E$380,4,FALSE)</f>
        <v>s</v>
      </c>
      <c r="O2731" s="4">
        <f t="shared" si="198"/>
        <v>2.0109620628126932E-3</v>
      </c>
      <c r="P2731" s="4">
        <f>VLOOKUP(A2731,RESULTS!$A:$M,13,FALSE)</f>
        <v>3</v>
      </c>
      <c r="Q2731" s="4">
        <v>228</v>
      </c>
      <c r="R2731" s="4" t="str">
        <f>IF(VLOOKUP(C2731,rosie!B:J,8,FALSE)=0,"x_x_x_x",VLOOKUP(C2731,rosie!B:J,8,FALSE))</f>
        <v>1_8_2_2023</v>
      </c>
    </row>
    <row r="2732" spans="1:18" x14ac:dyDescent="0.2">
      <c r="A2732" t="s">
        <v>284</v>
      </c>
      <c r="C2732">
        <f t="shared" si="199"/>
        <v>169</v>
      </c>
      <c r="D2732" t="str">
        <f t="shared" si="196"/>
        <v>169 (0)</v>
      </c>
      <c r="E2732">
        <v>20.600999999999999</v>
      </c>
      <c r="F2732">
        <f t="shared" si="197"/>
        <v>20.6</v>
      </c>
      <c r="G2732">
        <f>IFERROR(VLOOKUP(F2732,'rt.comb'!$A:$B,2,FALSE),F2732)</f>
        <v>20.6</v>
      </c>
      <c r="H2732" t="str">
        <f>IFERROR(VLOOKUP(G2732,compounds!$A:$D,4,FALSE),"")</f>
        <v/>
      </c>
      <c r="I2732">
        <v>11277211</v>
      </c>
      <c r="J2732" s="4">
        <f t="shared" si="195"/>
        <v>32928597</v>
      </c>
      <c r="K2732" s="4">
        <f>VLOOKUP($C2732,rosie!$B$7:$D$380,2,FALSE)</f>
        <v>9.0500000000000007</v>
      </c>
      <c r="L2732" s="4">
        <f>VLOOKUP(C2732,rosie!$B$7:$F$66,5,FALSE)</f>
        <v>2.5299999999999998</v>
      </c>
      <c r="M2732" s="4">
        <f>VLOOKUP($C2732,rosie!$B$7:$D$380,3,FALSE)</f>
        <v>0</v>
      </c>
      <c r="N2732" s="4" t="str">
        <f>VLOOKUP($C2732,rosie!$B$7:$E$380,4,FALSE)</f>
        <v>s</v>
      </c>
      <c r="O2732" s="4">
        <f t="shared" si="198"/>
        <v>4.9575336701542421E-3</v>
      </c>
      <c r="P2732" s="4">
        <f>VLOOKUP(A2732,RESULTS!$A:$M,13,FALSE)</f>
        <v>3</v>
      </c>
      <c r="Q2732" s="4">
        <v>229</v>
      </c>
      <c r="R2732" s="4" t="str">
        <f>IF(VLOOKUP(C2732,rosie!B:J,8,FALSE)=0,"x_x_x_x",VLOOKUP(C2732,rosie!B:J,8,FALSE))</f>
        <v>1_8_2_2023</v>
      </c>
    </row>
    <row r="2733" spans="1:18" x14ac:dyDescent="0.2">
      <c r="A2733" t="s">
        <v>284</v>
      </c>
      <c r="C2733">
        <f t="shared" si="199"/>
        <v>169</v>
      </c>
      <c r="D2733" t="str">
        <f t="shared" si="196"/>
        <v>169 (0)</v>
      </c>
      <c r="E2733">
        <v>21.835000000000001</v>
      </c>
      <c r="F2733">
        <f t="shared" si="197"/>
        <v>21.84</v>
      </c>
      <c r="G2733">
        <f>IFERROR(VLOOKUP(F2733,'rt.comb'!$A:$B,2,FALSE),F2733)</f>
        <v>21.84</v>
      </c>
      <c r="H2733" t="str">
        <f>IFERROR(VLOOKUP(G2733,compounds!$A:$D,4,FALSE),"")</f>
        <v>tetradecane</v>
      </c>
      <c r="I2733">
        <v>20945184</v>
      </c>
      <c r="J2733" s="4">
        <f t="shared" si="195"/>
        <v>32928597</v>
      </c>
      <c r="K2733" s="4">
        <f>VLOOKUP($C2733,rosie!$B$7:$D$380,2,FALSE)</f>
        <v>9.0500000000000007</v>
      </c>
      <c r="L2733" s="4">
        <f>VLOOKUP(C2733,rosie!$B$7:$F$66,5,FALSE)</f>
        <v>2.5299999999999998</v>
      </c>
      <c r="M2733" s="4">
        <f>VLOOKUP($C2733,rosie!$B$7:$D$380,3,FALSE)</f>
        <v>0</v>
      </c>
      <c r="N2733" s="4" t="str">
        <f>VLOOKUP($C2733,rosie!$B$7:$E$380,4,FALSE)</f>
        <v>s</v>
      </c>
      <c r="O2733" s="4">
        <f t="shared" si="198"/>
        <v>9.1676028816124553E-3</v>
      </c>
      <c r="P2733" s="4">
        <f>VLOOKUP(A2733,RESULTS!$A:$M,13,FALSE)</f>
        <v>3</v>
      </c>
      <c r="Q2733" s="4">
        <v>230</v>
      </c>
      <c r="R2733" s="4" t="str">
        <f>IF(VLOOKUP(C2733,rosie!B:J,8,FALSE)=0,"x_x_x_x",VLOOKUP(C2733,rosie!B:J,8,FALSE))</f>
        <v>1_8_2_2023</v>
      </c>
    </row>
    <row r="2734" spans="1:18" x14ac:dyDescent="0.2">
      <c r="A2734" t="s">
        <v>284</v>
      </c>
      <c r="C2734">
        <f t="shared" si="199"/>
        <v>169</v>
      </c>
      <c r="D2734" t="str">
        <f t="shared" si="196"/>
        <v>169 (0)</v>
      </c>
      <c r="E2734">
        <v>22.074999999999999</v>
      </c>
      <c r="F2734">
        <f t="shared" si="197"/>
        <v>22.08</v>
      </c>
      <c r="G2734">
        <f>IFERROR(VLOOKUP(F2734,'rt.comb'!$A:$B,2,FALSE),F2734)</f>
        <v>22.07</v>
      </c>
      <c r="H2734" t="str">
        <f>IFERROR(VLOOKUP(G2734,compounds!$A:$D,4,FALSE),"")</f>
        <v>dodecanal</v>
      </c>
      <c r="I2734">
        <v>4786884</v>
      </c>
      <c r="J2734" s="4">
        <f t="shared" si="195"/>
        <v>32928597</v>
      </c>
      <c r="K2734" s="4">
        <f>VLOOKUP($C2734,rosie!$B$7:$D$380,2,FALSE)</f>
        <v>9.0500000000000007</v>
      </c>
      <c r="L2734" s="4">
        <f>VLOOKUP(C2734,rosie!$B$7:$F$66,5,FALSE)</f>
        <v>2.5299999999999998</v>
      </c>
      <c r="M2734" s="4">
        <f>VLOOKUP($C2734,rosie!$B$7:$D$380,3,FALSE)</f>
        <v>0</v>
      </c>
      <c r="N2734" s="4" t="str">
        <f>VLOOKUP($C2734,rosie!$B$7:$E$380,4,FALSE)</f>
        <v>s</v>
      </c>
      <c r="O2734" s="4">
        <f t="shared" si="198"/>
        <v>2.0861252131945626E-3</v>
      </c>
      <c r="P2734" s="4">
        <f>VLOOKUP(A2734,RESULTS!$A:$M,13,FALSE)</f>
        <v>3</v>
      </c>
      <c r="Q2734" s="4">
        <v>231</v>
      </c>
      <c r="R2734" s="4" t="str">
        <f>IF(VLOOKUP(C2734,rosie!B:J,8,FALSE)=0,"x_x_x_x",VLOOKUP(C2734,rosie!B:J,8,FALSE))</f>
        <v>1_8_2_2023</v>
      </c>
    </row>
    <row r="2735" spans="1:18" x14ac:dyDescent="0.2">
      <c r="A2735" t="s">
        <v>284</v>
      </c>
      <c r="C2735">
        <f t="shared" si="199"/>
        <v>169</v>
      </c>
      <c r="D2735" t="str">
        <f t="shared" si="196"/>
        <v>169 (0)</v>
      </c>
      <c r="E2735">
        <v>22.280999999999999</v>
      </c>
      <c r="F2735">
        <f t="shared" si="197"/>
        <v>22.28</v>
      </c>
      <c r="G2735">
        <f>IFERROR(VLOOKUP(F2735,'rt.comb'!$A:$B,2,FALSE),F2735)</f>
        <v>22.29</v>
      </c>
      <c r="H2735" t="str">
        <f>IFERROR(VLOOKUP(G2735,compounds!$A:$D,4,FALSE),"")</f>
        <v>tetramethyldiol</v>
      </c>
      <c r="I2735">
        <v>9272362</v>
      </c>
      <c r="J2735" s="4">
        <f t="shared" si="195"/>
        <v>32928597</v>
      </c>
      <c r="K2735" s="4">
        <f>VLOOKUP($C2735,rosie!$B$7:$D$380,2,FALSE)</f>
        <v>9.0500000000000007</v>
      </c>
      <c r="L2735" s="4">
        <f>VLOOKUP(C2735,rosie!$B$7:$F$66,5,FALSE)</f>
        <v>2.5299999999999998</v>
      </c>
      <c r="M2735" s="4">
        <f>VLOOKUP($C2735,rosie!$B$7:$D$380,3,FALSE)</f>
        <v>0</v>
      </c>
      <c r="N2735" s="4" t="str">
        <f>VLOOKUP($C2735,rosie!$B$7:$E$380,4,FALSE)</f>
        <v>s</v>
      </c>
      <c r="O2735" s="4">
        <f t="shared" si="198"/>
        <v>4.0234799560250204E-3</v>
      </c>
      <c r="P2735" s="4">
        <f>VLOOKUP(A2735,RESULTS!$A:$M,13,FALSE)</f>
        <v>3</v>
      </c>
      <c r="Q2735" s="4">
        <v>232</v>
      </c>
      <c r="R2735" s="4" t="str">
        <f>IF(VLOOKUP(C2735,rosie!B:J,8,FALSE)=0,"x_x_x_x",VLOOKUP(C2735,rosie!B:J,8,FALSE))</f>
        <v>1_8_2_2023</v>
      </c>
    </row>
    <row r="2736" spans="1:18" x14ac:dyDescent="0.2">
      <c r="A2736" t="s">
        <v>284</v>
      </c>
      <c r="C2736">
        <f t="shared" si="199"/>
        <v>169</v>
      </c>
      <c r="D2736" t="str">
        <f t="shared" si="196"/>
        <v>169 (0)</v>
      </c>
      <c r="E2736">
        <v>22.515000000000001</v>
      </c>
      <c r="F2736">
        <f t="shared" si="197"/>
        <v>22.52</v>
      </c>
      <c r="G2736">
        <f>IFERROR(VLOOKUP(F2736,'rt.comb'!$A:$B,2,FALSE),F2736)</f>
        <v>22.52</v>
      </c>
      <c r="H2736" t="str">
        <f>IFERROR(VLOOKUP(G2736,compounds!$A:$D,4,FALSE),"")</f>
        <v/>
      </c>
      <c r="I2736">
        <v>3215017</v>
      </c>
      <c r="J2736" s="4">
        <f t="shared" si="195"/>
        <v>32928597</v>
      </c>
      <c r="K2736" s="4">
        <f>VLOOKUP($C2736,rosie!$B$7:$D$380,2,FALSE)</f>
        <v>9.0500000000000007</v>
      </c>
      <c r="L2736" s="4">
        <f>VLOOKUP(C2736,rosie!$B$7:$F$66,5,FALSE)</f>
        <v>2.5299999999999998</v>
      </c>
      <c r="M2736" s="4">
        <f>VLOOKUP($C2736,rosie!$B$7:$D$380,3,FALSE)</f>
        <v>0</v>
      </c>
      <c r="N2736" s="4" t="str">
        <f>VLOOKUP($C2736,rosie!$B$7:$E$380,4,FALSE)</f>
        <v>s</v>
      </c>
      <c r="O2736" s="4">
        <f t="shared" si="198"/>
        <v>1.3890785377112811E-3</v>
      </c>
      <c r="P2736" s="4">
        <f>VLOOKUP(A2736,RESULTS!$A:$M,13,FALSE)</f>
        <v>3</v>
      </c>
      <c r="Q2736" s="4">
        <v>233</v>
      </c>
      <c r="R2736" s="4" t="str">
        <f>IF(VLOOKUP(C2736,rosie!B:J,8,FALSE)=0,"x_x_x_x",VLOOKUP(C2736,rosie!B:J,8,FALSE))</f>
        <v>1_8_2_2023</v>
      </c>
    </row>
    <row r="2737" spans="1:18" x14ac:dyDescent="0.2">
      <c r="A2737" t="s">
        <v>284</v>
      </c>
      <c r="C2737">
        <f t="shared" si="199"/>
        <v>169</v>
      </c>
      <c r="D2737" t="str">
        <f t="shared" si="196"/>
        <v>169 (0)</v>
      </c>
      <c r="E2737">
        <v>22.693999999999999</v>
      </c>
      <c r="F2737">
        <f t="shared" si="197"/>
        <v>22.69</v>
      </c>
      <c r="G2737">
        <f>IFERROR(VLOOKUP(F2737,'rt.comb'!$A:$B,2,FALSE),F2737)</f>
        <v>22.69</v>
      </c>
      <c r="H2737" t="str">
        <f>IFERROR(VLOOKUP(G2737,compounds!$A:$D,4,FALSE),"")</f>
        <v/>
      </c>
      <c r="I2737">
        <v>4073639</v>
      </c>
      <c r="J2737" s="4">
        <f t="shared" si="195"/>
        <v>32928597</v>
      </c>
      <c r="K2737" s="4">
        <f>VLOOKUP($C2737,rosie!$B$7:$D$380,2,FALSE)</f>
        <v>9.0500000000000007</v>
      </c>
      <c r="L2737" s="4">
        <f>VLOOKUP(C2737,rosie!$B$7:$F$66,5,FALSE)</f>
        <v>2.5299999999999998</v>
      </c>
      <c r="M2737" s="4">
        <f>VLOOKUP($C2737,rosie!$B$7:$D$380,3,FALSE)</f>
        <v>0</v>
      </c>
      <c r="N2737" s="4" t="str">
        <f>VLOOKUP($C2737,rosie!$B$7:$E$380,4,FALSE)</f>
        <v>s</v>
      </c>
      <c r="O2737" s="4">
        <f t="shared" si="198"/>
        <v>1.7525327034812711E-3</v>
      </c>
      <c r="P2737" s="4">
        <f>VLOOKUP(A2737,RESULTS!$A:$M,13,FALSE)</f>
        <v>3</v>
      </c>
      <c r="Q2737" s="4">
        <v>234</v>
      </c>
      <c r="R2737" s="4" t="str">
        <f>IF(VLOOKUP(C2737,rosie!B:J,8,FALSE)=0,"x_x_x_x",VLOOKUP(C2737,rosie!B:J,8,FALSE))</f>
        <v>1_8_2_2023</v>
      </c>
    </row>
    <row r="2738" spans="1:18" x14ac:dyDescent="0.2">
      <c r="A2738" t="s">
        <v>284</v>
      </c>
      <c r="C2738">
        <f t="shared" si="199"/>
        <v>169</v>
      </c>
      <c r="D2738" t="str">
        <f t="shared" si="196"/>
        <v>169 (0)</v>
      </c>
      <c r="E2738">
        <v>22.818000000000001</v>
      </c>
      <c r="F2738">
        <f t="shared" si="197"/>
        <v>22.82</v>
      </c>
      <c r="G2738">
        <f>IFERROR(VLOOKUP(F2738,'rt.comb'!$A:$B,2,FALSE),F2738)</f>
        <v>22.82</v>
      </c>
      <c r="H2738" t="str">
        <f>IFERROR(VLOOKUP(G2738,compounds!$A:$D,4,FALSE),"")</f>
        <v/>
      </c>
      <c r="I2738">
        <v>7262979</v>
      </c>
      <c r="J2738" s="4">
        <f t="shared" si="195"/>
        <v>32928597</v>
      </c>
      <c r="K2738" s="4">
        <f>VLOOKUP($C2738,rosie!$B$7:$D$380,2,FALSE)</f>
        <v>9.0500000000000007</v>
      </c>
      <c r="L2738" s="4">
        <f>VLOOKUP(C2738,rosie!$B$7:$F$66,5,FALSE)</f>
        <v>2.5299999999999998</v>
      </c>
      <c r="M2738" s="4">
        <f>VLOOKUP($C2738,rosie!$B$7:$D$380,3,FALSE)</f>
        <v>0</v>
      </c>
      <c r="N2738" s="4" t="str">
        <f>VLOOKUP($C2738,rosie!$B$7:$E$380,4,FALSE)</f>
        <v>s</v>
      </c>
      <c r="O2738" s="4">
        <f t="shared" si="198"/>
        <v>3.1113321361786045E-3</v>
      </c>
      <c r="P2738" s="4">
        <f>VLOOKUP(A2738,RESULTS!$A:$M,13,FALSE)</f>
        <v>3</v>
      </c>
      <c r="Q2738" s="4">
        <v>235</v>
      </c>
      <c r="R2738" s="4" t="str">
        <f>IF(VLOOKUP(C2738,rosie!B:J,8,FALSE)=0,"x_x_x_x",VLOOKUP(C2738,rosie!B:J,8,FALSE))</f>
        <v>1_8_2_2023</v>
      </c>
    </row>
    <row r="2739" spans="1:18" x14ac:dyDescent="0.2">
      <c r="A2739" t="s">
        <v>284</v>
      </c>
      <c r="C2739">
        <f t="shared" si="199"/>
        <v>169</v>
      </c>
      <c r="D2739" t="str">
        <f t="shared" si="196"/>
        <v>169 (0)</v>
      </c>
      <c r="E2739">
        <v>22.896999999999998</v>
      </c>
      <c r="F2739">
        <f t="shared" si="197"/>
        <v>22.9</v>
      </c>
      <c r="G2739">
        <f>IFERROR(VLOOKUP(F2739,'rt.comb'!$A:$B,2,FALSE),F2739)</f>
        <v>22.9</v>
      </c>
      <c r="H2739" t="str">
        <f>IFERROR(VLOOKUP(G2739,compounds!$A:$D,4,FALSE),"")</f>
        <v/>
      </c>
      <c r="I2739">
        <v>3554983</v>
      </c>
      <c r="J2739" s="4">
        <f t="shared" si="195"/>
        <v>32928597</v>
      </c>
      <c r="K2739" s="4">
        <f>VLOOKUP($C2739,rosie!$B$7:$D$380,2,FALSE)</f>
        <v>9.0500000000000007</v>
      </c>
      <c r="L2739" s="4">
        <f>VLOOKUP(C2739,rosie!$B$7:$F$66,5,FALSE)</f>
        <v>2.5299999999999998</v>
      </c>
      <c r="M2739" s="4">
        <f>VLOOKUP($C2739,rosie!$B$7:$D$380,3,FALSE)</f>
        <v>0</v>
      </c>
      <c r="N2739" s="4" t="str">
        <f>VLOOKUP($C2739,rosie!$B$7:$E$380,4,FALSE)</f>
        <v>s</v>
      </c>
      <c r="O2739" s="4">
        <f t="shared" si="198"/>
        <v>1.5164391001799855E-3</v>
      </c>
      <c r="P2739" s="4">
        <f>VLOOKUP(A2739,RESULTS!$A:$M,13,FALSE)</f>
        <v>3</v>
      </c>
      <c r="Q2739" s="4">
        <v>236</v>
      </c>
      <c r="R2739" s="4" t="str">
        <f>IF(VLOOKUP(C2739,rosie!B:J,8,FALSE)=0,"x_x_x_x",VLOOKUP(C2739,rosie!B:J,8,FALSE))</f>
        <v>1_8_2_2023</v>
      </c>
    </row>
    <row r="2740" spans="1:18" x14ac:dyDescent="0.2">
      <c r="A2740" t="s">
        <v>284</v>
      </c>
      <c r="C2740">
        <f t="shared" si="199"/>
        <v>169</v>
      </c>
      <c r="D2740" t="str">
        <f t="shared" si="196"/>
        <v>169 (0)</v>
      </c>
      <c r="E2740">
        <v>23.108000000000001</v>
      </c>
      <c r="F2740">
        <f t="shared" si="197"/>
        <v>23.11</v>
      </c>
      <c r="G2740">
        <f>IFERROR(VLOOKUP(F2740,'rt.comb'!$A:$B,2,FALSE),F2740)</f>
        <v>23.11</v>
      </c>
      <c r="H2740" t="str">
        <f>IFERROR(VLOOKUP(G2740,compounds!$A:$D,4,FALSE),"")</f>
        <v/>
      </c>
      <c r="I2740">
        <v>5841447</v>
      </c>
      <c r="J2740" s="4">
        <f t="shared" si="195"/>
        <v>32928597</v>
      </c>
      <c r="K2740" s="4">
        <f>VLOOKUP($C2740,rosie!$B$7:$D$380,2,FALSE)</f>
        <v>9.0500000000000007</v>
      </c>
      <c r="L2740" s="4">
        <f>VLOOKUP(C2740,rosie!$B$7:$F$66,5,FALSE)</f>
        <v>2.5299999999999998</v>
      </c>
      <c r="M2740" s="4">
        <f>VLOOKUP($C2740,rosie!$B$7:$D$380,3,FALSE)</f>
        <v>0</v>
      </c>
      <c r="N2740" s="4" t="str">
        <f>VLOOKUP($C2740,rosie!$B$7:$E$380,4,FALSE)</f>
        <v>s</v>
      </c>
      <c r="O2740" s="4">
        <f t="shared" si="198"/>
        <v>2.4812558222898394E-3</v>
      </c>
      <c r="P2740" s="4">
        <f>VLOOKUP(A2740,RESULTS!$A:$M,13,FALSE)</f>
        <v>3</v>
      </c>
      <c r="Q2740" s="4">
        <v>237</v>
      </c>
      <c r="R2740" s="4" t="str">
        <f>IF(VLOOKUP(C2740,rosie!B:J,8,FALSE)=0,"x_x_x_x",VLOOKUP(C2740,rosie!B:J,8,FALSE))</f>
        <v>1_8_2_2023</v>
      </c>
    </row>
    <row r="2741" spans="1:18" x14ac:dyDescent="0.2">
      <c r="A2741" t="s">
        <v>284</v>
      </c>
      <c r="C2741">
        <f t="shared" si="199"/>
        <v>169</v>
      </c>
      <c r="D2741" t="str">
        <f t="shared" si="196"/>
        <v>169 (0)</v>
      </c>
      <c r="E2741">
        <v>23.193000000000001</v>
      </c>
      <c r="F2741">
        <f t="shared" si="197"/>
        <v>23.19</v>
      </c>
      <c r="G2741">
        <f>IFERROR(VLOOKUP(F2741,'rt.comb'!$A:$B,2,FALSE),F2741)</f>
        <v>23.19</v>
      </c>
      <c r="H2741" t="str">
        <f>IFERROR(VLOOKUP(G2741,compounds!$A:$D,4,FALSE),"")</f>
        <v/>
      </c>
      <c r="I2741">
        <v>6878343</v>
      </c>
      <c r="J2741" s="4">
        <f t="shared" si="195"/>
        <v>32928597</v>
      </c>
      <c r="K2741" s="4">
        <f>VLOOKUP($C2741,rosie!$B$7:$D$380,2,FALSE)</f>
        <v>9.0500000000000007</v>
      </c>
      <c r="L2741" s="4">
        <f>VLOOKUP(C2741,rosie!$B$7:$F$66,5,FALSE)</f>
        <v>2.5299999999999998</v>
      </c>
      <c r="M2741" s="4">
        <f>VLOOKUP($C2741,rosie!$B$7:$D$380,3,FALSE)</f>
        <v>0</v>
      </c>
      <c r="N2741" s="4" t="str">
        <f>VLOOKUP($C2741,rosie!$B$7:$E$380,4,FALSE)</f>
        <v>s</v>
      </c>
      <c r="O2741" s="4">
        <f t="shared" si="198"/>
        <v>2.9094193326334723E-3</v>
      </c>
      <c r="P2741" s="4">
        <f>VLOOKUP(A2741,RESULTS!$A:$M,13,FALSE)</f>
        <v>3</v>
      </c>
      <c r="Q2741" s="4">
        <v>238</v>
      </c>
      <c r="R2741" s="4" t="str">
        <f>IF(VLOOKUP(C2741,rosie!B:J,8,FALSE)=0,"x_x_x_x",VLOOKUP(C2741,rosie!B:J,8,FALSE))</f>
        <v>1_8_2_2023</v>
      </c>
    </row>
    <row r="2742" spans="1:18" x14ac:dyDescent="0.2">
      <c r="A2742" t="s">
        <v>284</v>
      </c>
      <c r="C2742">
        <f t="shared" si="199"/>
        <v>169</v>
      </c>
      <c r="D2742" t="str">
        <f t="shared" si="196"/>
        <v>169 (0)</v>
      </c>
      <c r="E2742">
        <v>24.094000000000001</v>
      </c>
      <c r="F2742">
        <f t="shared" si="197"/>
        <v>24.09</v>
      </c>
      <c r="G2742">
        <f>IFERROR(VLOOKUP(F2742,'rt.comb'!$A:$B,2,FALSE),F2742)</f>
        <v>24.09</v>
      </c>
      <c r="H2742" t="str">
        <f>IFERROR(VLOOKUP(G2742,compounds!$A:$D,4,FALSE),"")</f>
        <v/>
      </c>
      <c r="I2742">
        <v>9585103</v>
      </c>
      <c r="J2742" s="4">
        <f t="shared" si="195"/>
        <v>32928597</v>
      </c>
      <c r="K2742" s="4">
        <f>VLOOKUP($C2742,rosie!$B$7:$D$380,2,FALSE)</f>
        <v>9.0500000000000007</v>
      </c>
      <c r="L2742" s="4">
        <f>VLOOKUP(C2742,rosie!$B$7:$F$66,5,FALSE)</f>
        <v>2.5299999999999998</v>
      </c>
      <c r="M2742" s="4">
        <f>VLOOKUP($C2742,rosie!$B$7:$D$380,3,FALSE)</f>
        <v>0</v>
      </c>
      <c r="N2742" s="4" t="str">
        <f>VLOOKUP($C2742,rosie!$B$7:$E$380,4,FALSE)</f>
        <v>s</v>
      </c>
      <c r="O2742" s="4">
        <f t="shared" si="198"/>
        <v>4.0373679552999043E-3</v>
      </c>
      <c r="P2742" s="4">
        <f>VLOOKUP(A2742,RESULTS!$A:$M,13,FALSE)</f>
        <v>3</v>
      </c>
      <c r="Q2742" s="4">
        <v>239</v>
      </c>
      <c r="R2742" s="4" t="str">
        <f>IF(VLOOKUP(C2742,rosie!B:J,8,FALSE)=0,"x_x_x_x",VLOOKUP(C2742,rosie!B:J,8,FALSE))</f>
        <v>1_8_2_2023</v>
      </c>
    </row>
    <row r="2743" spans="1:18" x14ac:dyDescent="0.2">
      <c r="A2743" t="s">
        <v>284</v>
      </c>
      <c r="C2743">
        <f t="shared" si="199"/>
        <v>169</v>
      </c>
      <c r="D2743" t="str">
        <f t="shared" si="196"/>
        <v>169 (0)</v>
      </c>
      <c r="E2743">
        <v>24.245000000000001</v>
      </c>
      <c r="F2743">
        <f t="shared" si="197"/>
        <v>24.25</v>
      </c>
      <c r="G2743">
        <f>IFERROR(VLOOKUP(F2743,'rt.comb'!$A:$B,2,FALSE),F2743)</f>
        <v>24.25</v>
      </c>
      <c r="H2743" t="str">
        <f>IFERROR(VLOOKUP(G2743,compounds!$A:$D,4,FALSE),"")</f>
        <v/>
      </c>
      <c r="I2743">
        <v>3731907</v>
      </c>
      <c r="J2743" s="4">
        <f t="shared" si="195"/>
        <v>32928597</v>
      </c>
      <c r="K2743" s="4">
        <f>VLOOKUP($C2743,rosie!$B$7:$D$380,2,FALSE)</f>
        <v>9.0500000000000007</v>
      </c>
      <c r="L2743" s="4">
        <f>VLOOKUP(C2743,rosie!$B$7:$F$66,5,FALSE)</f>
        <v>2.5299999999999998</v>
      </c>
      <c r="M2743" s="4">
        <f>VLOOKUP($C2743,rosie!$B$7:$D$380,3,FALSE)</f>
        <v>0</v>
      </c>
      <c r="N2743" s="4" t="str">
        <f>VLOOKUP($C2743,rosie!$B$7:$E$380,4,FALSE)</f>
        <v>s</v>
      </c>
      <c r="O2743" s="4">
        <f t="shared" si="198"/>
        <v>1.5653772553862562E-3</v>
      </c>
      <c r="P2743" s="4">
        <f>VLOOKUP(A2743,RESULTS!$A:$M,13,FALSE)</f>
        <v>3</v>
      </c>
      <c r="Q2743" s="4">
        <v>240</v>
      </c>
      <c r="R2743" s="4" t="str">
        <f>IF(VLOOKUP(C2743,rosie!B:J,8,FALSE)=0,"x_x_x_x",VLOOKUP(C2743,rosie!B:J,8,FALSE))</f>
        <v>1_8_2_2023</v>
      </c>
    </row>
    <row r="2744" spans="1:18" x14ac:dyDescent="0.2">
      <c r="A2744" t="s">
        <v>284</v>
      </c>
      <c r="C2744">
        <f t="shared" si="199"/>
        <v>169</v>
      </c>
      <c r="D2744" t="str">
        <f t="shared" si="196"/>
        <v>169 (0)</v>
      </c>
      <c r="E2744">
        <v>24.329000000000001</v>
      </c>
      <c r="F2744">
        <f t="shared" si="197"/>
        <v>24.33</v>
      </c>
      <c r="G2744">
        <f>IFERROR(VLOOKUP(F2744,'rt.comb'!$A:$B,2,FALSE),F2744)</f>
        <v>24.33</v>
      </c>
      <c r="H2744" t="str">
        <f>IFERROR(VLOOKUP(G2744,compounds!$A:$D,4,FALSE),"")</f>
        <v>pentadecane</v>
      </c>
      <c r="I2744">
        <v>2963760</v>
      </c>
      <c r="J2744" s="4">
        <f t="shared" si="195"/>
        <v>32928597</v>
      </c>
      <c r="K2744" s="4">
        <f>VLOOKUP($C2744,rosie!$B$7:$D$380,2,FALSE)</f>
        <v>9.0500000000000007</v>
      </c>
      <c r="L2744" s="4">
        <f>VLOOKUP(C2744,rosie!$B$7:$F$66,5,FALSE)</f>
        <v>2.5299999999999998</v>
      </c>
      <c r="M2744" s="4">
        <f>VLOOKUP($C2744,rosie!$B$7:$D$380,3,FALSE)</f>
        <v>0</v>
      </c>
      <c r="N2744" s="4" t="str">
        <f>VLOOKUP($C2744,rosie!$B$7:$E$380,4,FALSE)</f>
        <v>s</v>
      </c>
      <c r="O2744" s="4">
        <f t="shared" si="198"/>
        <v>1.2380136647742364E-3</v>
      </c>
      <c r="P2744" s="4">
        <f>VLOOKUP(A2744,RESULTS!$A:$M,13,FALSE)</f>
        <v>3</v>
      </c>
      <c r="Q2744" s="4">
        <v>241</v>
      </c>
      <c r="R2744" s="4" t="str">
        <f>IF(VLOOKUP(C2744,rosie!B:J,8,FALSE)=0,"x_x_x_x",VLOOKUP(C2744,rosie!B:J,8,FALSE))</f>
        <v>1_8_2_2023</v>
      </c>
    </row>
    <row r="2745" spans="1:18" x14ac:dyDescent="0.2">
      <c r="A2745" t="s">
        <v>284</v>
      </c>
      <c r="C2745">
        <f t="shared" si="199"/>
        <v>169</v>
      </c>
      <c r="D2745" t="str">
        <f t="shared" si="196"/>
        <v>169 (0)</v>
      </c>
      <c r="E2745">
        <v>24.981999999999999</v>
      </c>
      <c r="F2745">
        <f t="shared" si="197"/>
        <v>24.98</v>
      </c>
      <c r="G2745">
        <f>IFERROR(VLOOKUP(F2745,'rt.comb'!$A:$B,2,FALSE),F2745)</f>
        <v>24.98</v>
      </c>
      <c r="H2745" t="str">
        <f>IFERROR(VLOOKUP(G2745,compounds!$A:$D,4,FALSE),"")</f>
        <v/>
      </c>
      <c r="I2745">
        <v>4435599</v>
      </c>
      <c r="J2745" s="4">
        <f t="shared" si="195"/>
        <v>32928597</v>
      </c>
      <c r="K2745" s="4">
        <f>VLOOKUP($C2745,rosie!$B$7:$D$380,2,FALSE)</f>
        <v>9.0500000000000007</v>
      </c>
      <c r="L2745" s="4">
        <f>VLOOKUP(C2745,rosie!$B$7:$F$66,5,FALSE)</f>
        <v>2.5299999999999998</v>
      </c>
      <c r="M2745" s="4">
        <f>VLOOKUP($C2745,rosie!$B$7:$D$380,3,FALSE)</f>
        <v>0</v>
      </c>
      <c r="N2745" s="4" t="str">
        <f>VLOOKUP($C2745,rosie!$B$7:$E$380,4,FALSE)</f>
        <v>s</v>
      </c>
      <c r="O2745" s="4">
        <f t="shared" si="198"/>
        <v>1.8451698916905253E-3</v>
      </c>
      <c r="P2745" s="4">
        <f>VLOOKUP(A2745,RESULTS!$A:$M,13,FALSE)</f>
        <v>3</v>
      </c>
      <c r="Q2745" s="4">
        <v>242</v>
      </c>
      <c r="R2745" s="4" t="str">
        <f>IF(VLOOKUP(C2745,rosie!B:J,8,FALSE)=0,"x_x_x_x",VLOOKUP(C2745,rosie!B:J,8,FALSE))</f>
        <v>1_8_2_2023</v>
      </c>
    </row>
    <row r="2746" spans="1:18" x14ac:dyDescent="0.2">
      <c r="A2746" t="s">
        <v>284</v>
      </c>
      <c r="C2746">
        <f t="shared" si="199"/>
        <v>169</v>
      </c>
      <c r="D2746" t="str">
        <f t="shared" si="196"/>
        <v>169 (0)</v>
      </c>
      <c r="E2746">
        <v>25.323</v>
      </c>
      <c r="F2746">
        <f t="shared" si="197"/>
        <v>25.32</v>
      </c>
      <c r="G2746">
        <f>IFERROR(VLOOKUP(F2746,'rt.comb'!$A:$B,2,FALSE),F2746)</f>
        <v>25.32</v>
      </c>
      <c r="H2746" t="str">
        <f>IFERROR(VLOOKUP(G2746,compounds!$A:$D,4,FALSE),"")</f>
        <v/>
      </c>
      <c r="I2746">
        <v>3140636</v>
      </c>
      <c r="J2746" s="4">
        <f t="shared" si="195"/>
        <v>32928597</v>
      </c>
      <c r="K2746" s="4">
        <f>VLOOKUP($C2746,rosie!$B$7:$D$380,2,FALSE)</f>
        <v>9.0500000000000007</v>
      </c>
      <c r="L2746" s="4">
        <f>VLOOKUP(C2746,rosie!$B$7:$F$66,5,FALSE)</f>
        <v>2.5299999999999998</v>
      </c>
      <c r="M2746" s="4">
        <f>VLOOKUP($C2746,rosie!$B$7:$D$380,3,FALSE)</f>
        <v>0</v>
      </c>
      <c r="N2746" s="4" t="str">
        <f>VLOOKUP($C2746,rosie!$B$7:$E$380,4,FALSE)</f>
        <v>s</v>
      </c>
      <c r="O2746" s="4">
        <f t="shared" si="198"/>
        <v>1.3011003074391563E-3</v>
      </c>
      <c r="P2746" s="4">
        <f>VLOOKUP(A2746,RESULTS!$A:$M,13,FALSE)</f>
        <v>3</v>
      </c>
      <c r="Q2746" s="4">
        <v>243</v>
      </c>
      <c r="R2746" s="4" t="str">
        <f>IF(VLOOKUP(C2746,rosie!B:J,8,FALSE)=0,"x_x_x_x",VLOOKUP(C2746,rosie!B:J,8,FALSE))</f>
        <v>1_8_2_2023</v>
      </c>
    </row>
    <row r="2747" spans="1:18" x14ac:dyDescent="0.2">
      <c r="A2747" t="s">
        <v>284</v>
      </c>
      <c r="C2747">
        <f t="shared" si="199"/>
        <v>169</v>
      </c>
      <c r="D2747" t="str">
        <f t="shared" si="196"/>
        <v>169 (0)</v>
      </c>
      <c r="E2747">
        <v>26.068000000000001</v>
      </c>
      <c r="F2747">
        <f t="shared" si="197"/>
        <v>26.07</v>
      </c>
      <c r="G2747">
        <f>IFERROR(VLOOKUP(F2747,'rt.comb'!$A:$B,2,FALSE),F2747)</f>
        <v>26.07</v>
      </c>
      <c r="H2747" t="str">
        <f>IFERROR(VLOOKUP(G2747,compounds!$A:$D,4,FALSE),"")</f>
        <v/>
      </c>
      <c r="I2747">
        <v>3659441</v>
      </c>
      <c r="J2747" s="4">
        <f t="shared" si="195"/>
        <v>32928597</v>
      </c>
      <c r="K2747" s="4">
        <f>VLOOKUP($C2747,rosie!$B$7:$D$380,2,FALSE)</f>
        <v>9.0500000000000007</v>
      </c>
      <c r="L2747" s="4">
        <f>VLOOKUP(C2747,rosie!$B$7:$F$66,5,FALSE)</f>
        <v>2.5299999999999998</v>
      </c>
      <c r="M2747" s="4">
        <f>VLOOKUP($C2747,rosie!$B$7:$D$380,3,FALSE)</f>
        <v>0</v>
      </c>
      <c r="N2747" s="4" t="str">
        <f>VLOOKUP($C2747,rosie!$B$7:$E$380,4,FALSE)</f>
        <v>s</v>
      </c>
      <c r="O2747" s="4">
        <f t="shared" si="198"/>
        <v>1.5098172110181956E-3</v>
      </c>
      <c r="P2747" s="4">
        <f>VLOOKUP(A2747,RESULTS!$A:$M,13,FALSE)</f>
        <v>3</v>
      </c>
      <c r="Q2747" s="4">
        <v>244</v>
      </c>
      <c r="R2747" s="4" t="str">
        <f>IF(VLOOKUP(C2747,rosie!B:J,8,FALSE)=0,"x_x_x_x",VLOOKUP(C2747,rosie!B:J,8,FALSE))</f>
        <v>1_8_2_2023</v>
      </c>
    </row>
    <row r="2748" spans="1:18" x14ac:dyDescent="0.2">
      <c r="A2748" t="s">
        <v>284</v>
      </c>
      <c r="C2748">
        <f t="shared" si="199"/>
        <v>169</v>
      </c>
      <c r="D2748" t="str">
        <f t="shared" si="196"/>
        <v>169 (0)</v>
      </c>
      <c r="E2748">
        <v>26.989000000000001</v>
      </c>
      <c r="F2748">
        <f t="shared" si="197"/>
        <v>26.99</v>
      </c>
      <c r="G2748">
        <f>IFERROR(VLOOKUP(F2748,'rt.comb'!$A:$B,2,FALSE),F2748)</f>
        <v>26.99</v>
      </c>
      <c r="H2748" t="str">
        <f>IFERROR(VLOOKUP(G2748,compounds!$A:$D,4,FALSE),"")</f>
        <v>tetradecanal</v>
      </c>
      <c r="I2748">
        <v>2930255</v>
      </c>
      <c r="J2748" s="4">
        <f t="shared" si="195"/>
        <v>32928597</v>
      </c>
      <c r="K2748" s="4">
        <f>VLOOKUP($C2748,rosie!$B$7:$D$380,2,FALSE)</f>
        <v>9.0500000000000007</v>
      </c>
      <c r="L2748" s="4">
        <f>VLOOKUP(C2748,rosie!$B$7:$F$66,5,FALSE)</f>
        <v>2.5299999999999998</v>
      </c>
      <c r="M2748" s="4">
        <f>VLOOKUP($C2748,rosie!$B$7:$D$380,3,FALSE)</f>
        <v>0</v>
      </c>
      <c r="N2748" s="4" t="str">
        <f>VLOOKUP($C2748,rosie!$B$7:$E$380,4,FALSE)</f>
        <v>s</v>
      </c>
      <c r="O2748" s="4">
        <f t="shared" si="198"/>
        <v>1.2040340803116617E-3</v>
      </c>
      <c r="P2748" s="4">
        <f>VLOOKUP(A2748,RESULTS!$A:$M,13,FALSE)</f>
        <v>3</v>
      </c>
      <c r="Q2748" s="4">
        <v>245</v>
      </c>
      <c r="R2748" s="4" t="str">
        <f>IF(VLOOKUP(C2748,rosie!B:J,8,FALSE)=0,"x_x_x_x",VLOOKUP(C2748,rosie!B:J,8,FALSE))</f>
        <v>1_8_2_2023</v>
      </c>
    </row>
    <row r="2749" spans="1:18" x14ac:dyDescent="0.2">
      <c r="A2749" t="s">
        <v>284</v>
      </c>
      <c r="C2749">
        <f t="shared" si="199"/>
        <v>169</v>
      </c>
      <c r="D2749" t="str">
        <f t="shared" si="196"/>
        <v>169 (0)</v>
      </c>
      <c r="E2749">
        <v>31.238</v>
      </c>
      <c r="F2749">
        <f t="shared" si="197"/>
        <v>31.24</v>
      </c>
      <c r="G2749">
        <f>IFERROR(VLOOKUP(F2749,'rt.comb'!$A:$B,2,FALSE),F2749)</f>
        <v>31.24</v>
      </c>
      <c r="H2749" t="str">
        <f>IFERROR(VLOOKUP(G2749,compounds!$A:$D,4,FALSE),"")</f>
        <v/>
      </c>
      <c r="I2749">
        <v>10631377</v>
      </c>
      <c r="J2749" s="4">
        <f t="shared" si="195"/>
        <v>32928597</v>
      </c>
      <c r="K2749" s="4">
        <f>VLOOKUP($C2749,rosie!$B$7:$D$380,2,FALSE)</f>
        <v>9.0500000000000007</v>
      </c>
      <c r="L2749" s="4">
        <f>VLOOKUP(C2749,rosie!$B$7:$F$66,5,FALSE)</f>
        <v>2.5299999999999998</v>
      </c>
      <c r="M2749" s="4">
        <f>VLOOKUP($C2749,rosie!$B$7:$D$380,3,FALSE)</f>
        <v>0</v>
      </c>
      <c r="N2749" s="4" t="str">
        <f>VLOOKUP($C2749,rosie!$B$7:$E$380,4,FALSE)</f>
        <v>s</v>
      </c>
      <c r="O2749" s="4">
        <f t="shared" si="198"/>
        <v>4.3506471321659588E-3</v>
      </c>
      <c r="P2749" s="4">
        <f>VLOOKUP(A2749,RESULTS!$A:$M,13,FALSE)</f>
        <v>3</v>
      </c>
      <c r="Q2749" s="4">
        <v>246</v>
      </c>
      <c r="R2749" s="4" t="str">
        <f>IF(VLOOKUP(C2749,rosie!B:J,8,FALSE)=0,"x_x_x_x",VLOOKUP(C2749,rosie!B:J,8,FALSE))</f>
        <v>1_8_2_2023</v>
      </c>
    </row>
    <row r="2750" spans="1:18" x14ac:dyDescent="0.2">
      <c r="A2750" t="s">
        <v>284</v>
      </c>
      <c r="C2750">
        <f t="shared" si="199"/>
        <v>169</v>
      </c>
      <c r="D2750" t="str">
        <f t="shared" si="196"/>
        <v>169 (0)</v>
      </c>
      <c r="E2750">
        <v>32.000999999999998</v>
      </c>
      <c r="F2750">
        <f t="shared" si="197"/>
        <v>32</v>
      </c>
      <c r="G2750">
        <f>IFERROR(VLOOKUP(F2750,'rt.comb'!$A:$B,2,FALSE),F2750)</f>
        <v>32</v>
      </c>
      <c r="H2750" t="str">
        <f>IFERROR(VLOOKUP(G2750,compounds!$A:$D,4,FALSE),"")</f>
        <v/>
      </c>
      <c r="I2750">
        <v>5115267</v>
      </c>
      <c r="J2750" s="4">
        <f t="shared" si="195"/>
        <v>32928597</v>
      </c>
      <c r="K2750" s="4">
        <f>VLOOKUP($C2750,rosie!$B$7:$D$380,2,FALSE)</f>
        <v>9.0500000000000007</v>
      </c>
      <c r="L2750" s="4">
        <f>VLOOKUP(C2750,rosie!$B$7:$F$66,5,FALSE)</f>
        <v>2.5299999999999998</v>
      </c>
      <c r="M2750" s="4">
        <f>VLOOKUP($C2750,rosie!$B$7:$D$380,3,FALSE)</f>
        <v>0</v>
      </c>
      <c r="N2750" s="4" t="str">
        <f>VLOOKUP($C2750,rosie!$B$7:$E$380,4,FALSE)</f>
        <v>s</v>
      </c>
      <c r="O2750" s="4">
        <f t="shared" si="198"/>
        <v>2.0848307435568764E-3</v>
      </c>
      <c r="P2750" s="4">
        <f>VLOOKUP(A2750,RESULTS!$A:$M,13,FALSE)</f>
        <v>3</v>
      </c>
      <c r="Q2750" s="4">
        <v>247</v>
      </c>
      <c r="R2750" s="4" t="str">
        <f>IF(VLOOKUP(C2750,rosie!B:J,8,FALSE)=0,"x_x_x_x",VLOOKUP(C2750,rosie!B:J,8,FALSE))</f>
        <v>1_8_2_2023</v>
      </c>
    </row>
    <row r="2751" spans="1:18" x14ac:dyDescent="0.2">
      <c r="A2751" t="s">
        <v>284</v>
      </c>
      <c r="C2751">
        <f t="shared" si="199"/>
        <v>169</v>
      </c>
      <c r="D2751" t="str">
        <f t="shared" si="196"/>
        <v>169 (0)</v>
      </c>
      <c r="E2751">
        <v>32.866999999999997</v>
      </c>
      <c r="F2751">
        <f t="shared" si="197"/>
        <v>32.869999999999997</v>
      </c>
      <c r="G2751">
        <f>IFERROR(VLOOKUP(F2751,'rt.comb'!$A:$B,2,FALSE),F2751)</f>
        <v>32.869999999999997</v>
      </c>
      <c r="H2751" t="str">
        <f>IFERROR(VLOOKUP(G2751,compounds!$A:$D,4,FALSE),"")</f>
        <v/>
      </c>
      <c r="I2751">
        <v>2987013</v>
      </c>
      <c r="J2751" s="4">
        <f t="shared" si="195"/>
        <v>32928597</v>
      </c>
      <c r="K2751" s="4">
        <f>VLOOKUP($C2751,rosie!$B$7:$D$380,2,FALSE)</f>
        <v>9.0500000000000007</v>
      </c>
      <c r="L2751" s="4">
        <f>VLOOKUP(C2751,rosie!$B$7:$F$66,5,FALSE)</f>
        <v>2.5299999999999998</v>
      </c>
      <c r="M2751" s="4">
        <f>VLOOKUP($C2751,rosie!$B$7:$D$380,3,FALSE)</f>
        <v>0</v>
      </c>
      <c r="N2751" s="4" t="str">
        <f>VLOOKUP($C2751,rosie!$B$7:$E$380,4,FALSE)</f>
        <v>s</v>
      </c>
      <c r="O2751" s="4">
        <f t="shared" si="198"/>
        <v>1.2125087474934399E-3</v>
      </c>
      <c r="P2751" s="4">
        <f>VLOOKUP(A2751,RESULTS!$A:$M,13,FALSE)</f>
        <v>3</v>
      </c>
      <c r="Q2751" s="4">
        <v>248</v>
      </c>
      <c r="R2751" s="4" t="str">
        <f>IF(VLOOKUP(C2751,rosie!B:J,8,FALSE)=0,"x_x_x_x",VLOOKUP(C2751,rosie!B:J,8,FALSE))</f>
        <v>1_8_2_2023</v>
      </c>
    </row>
    <row r="2752" spans="1:18" x14ac:dyDescent="0.2">
      <c r="A2752" t="s">
        <v>284</v>
      </c>
      <c r="C2752">
        <f t="shared" si="199"/>
        <v>169</v>
      </c>
      <c r="D2752" t="str">
        <f t="shared" si="196"/>
        <v>169 (0)</v>
      </c>
      <c r="E2752">
        <v>35.091000000000001</v>
      </c>
      <c r="F2752">
        <f t="shared" si="197"/>
        <v>35.090000000000003</v>
      </c>
      <c r="G2752">
        <f>IFERROR(VLOOKUP(F2752,'rt.comb'!$A:$B,2,FALSE),F2752)</f>
        <v>35.090000000000003</v>
      </c>
      <c r="H2752" t="str">
        <f>IFERROR(VLOOKUP(G2752,compounds!$A:$D,4,FALSE),"")</f>
        <v/>
      </c>
      <c r="I2752">
        <v>15989396</v>
      </c>
      <c r="J2752" s="4">
        <f t="shared" si="195"/>
        <v>32928597</v>
      </c>
      <c r="K2752" s="4">
        <f>VLOOKUP($C2752,rosie!$B$7:$D$380,2,FALSE)</f>
        <v>9.0500000000000007</v>
      </c>
      <c r="L2752" s="4">
        <f>VLOOKUP(C2752,rosie!$B$7:$F$66,5,FALSE)</f>
        <v>2.5299999999999998</v>
      </c>
      <c r="M2752" s="4">
        <f>VLOOKUP($C2752,rosie!$B$7:$D$380,3,FALSE)</f>
        <v>0</v>
      </c>
      <c r="N2752" s="4" t="str">
        <f>VLOOKUP($C2752,rosie!$B$7:$E$380,4,FALSE)</f>
        <v>s</v>
      </c>
      <c r="O2752" s="4">
        <f t="shared" si="198"/>
        <v>6.464458622971723E-3</v>
      </c>
      <c r="P2752" s="4">
        <f>VLOOKUP(A2752,RESULTS!$A:$M,13,FALSE)</f>
        <v>3</v>
      </c>
      <c r="Q2752" s="4">
        <v>249</v>
      </c>
      <c r="R2752" s="4" t="str">
        <f>IF(VLOOKUP(C2752,rosie!B:J,8,FALSE)=0,"x_x_x_x",VLOOKUP(C2752,rosie!B:J,8,FALSE))</f>
        <v>1_8_2_2023</v>
      </c>
    </row>
    <row r="2753" spans="1:18" x14ac:dyDescent="0.2">
      <c r="A2753" t="s">
        <v>285</v>
      </c>
      <c r="C2753">
        <f t="shared" si="199"/>
        <v>16</v>
      </c>
      <c r="D2753" t="str">
        <f t="shared" si="196"/>
        <v>16 (0)</v>
      </c>
      <c r="E2753">
        <v>4.8609999999999998</v>
      </c>
      <c r="F2753">
        <f t="shared" si="197"/>
        <v>4.8600000000000003</v>
      </c>
      <c r="G2753">
        <f>IFERROR(VLOOKUP(F2753,'rt.comb'!$A:$B,2,FALSE),F2753)</f>
        <v>4.8600000000000003</v>
      </c>
      <c r="H2753" t="str">
        <f>IFERROR(VLOOKUP(G2753,compounds!$A:$D,4,FALSE),"")</f>
        <v/>
      </c>
      <c r="I2753">
        <v>5030527</v>
      </c>
      <c r="J2753" s="4">
        <f t="shared" si="195"/>
        <v>29702423</v>
      </c>
      <c r="K2753" s="4">
        <f>VLOOKUP($C2753,rosie!$B$7:$D$380,2,FALSE)</f>
        <v>10.029999999999999</v>
      </c>
      <c r="L2753" s="4">
        <f>VLOOKUP(C2753,rosie!$B$7:$F$66,5,FALSE)</f>
        <v>3.01</v>
      </c>
      <c r="M2753" s="4">
        <f>VLOOKUP($C2753,rosie!$B$7:$D$380,3,FALSE)</f>
        <v>0</v>
      </c>
      <c r="N2753" s="4" t="str">
        <f>VLOOKUP($C2753,rosie!$B$7:$E$380,4,FALSE)</f>
        <v>s</v>
      </c>
      <c r="O2753" s="4">
        <f t="shared" si="198"/>
        <v>2.0262914813347147E-3</v>
      </c>
      <c r="P2753" s="4">
        <f>VLOOKUP(A2753,RESULTS!$A:$M,13,FALSE)</f>
        <v>3</v>
      </c>
      <c r="Q2753" s="4">
        <v>250</v>
      </c>
      <c r="R2753" s="4" t="str">
        <f>IF(VLOOKUP(C2753,rosie!B:J,8,FALSE)=0,"x_x_x_x",VLOOKUP(C2753,rosie!B:J,8,FALSE))</f>
        <v>2_8_2_2023</v>
      </c>
    </row>
    <row r="2754" spans="1:18" x14ac:dyDescent="0.2">
      <c r="A2754" t="s">
        <v>285</v>
      </c>
      <c r="C2754">
        <f t="shared" si="199"/>
        <v>16</v>
      </c>
      <c r="D2754" t="str">
        <f t="shared" si="196"/>
        <v>16 (0)</v>
      </c>
      <c r="E2754">
        <v>5.43</v>
      </c>
      <c r="F2754">
        <f t="shared" si="197"/>
        <v>5.43</v>
      </c>
      <c r="G2754">
        <f>IFERROR(VLOOKUP(F2754,'rt.comb'!$A:$B,2,FALSE),F2754)</f>
        <v>5.43</v>
      </c>
      <c r="H2754" t="str">
        <f>IFERROR(VLOOKUP(G2754,compounds!$A:$D,4,FALSE),"")</f>
        <v>hydroxymethylpentanone</v>
      </c>
      <c r="I2754">
        <v>30379210</v>
      </c>
      <c r="J2754" s="4">
        <f t="shared" ref="J2754:J2817" si="200">SUMIFS($I:$I,$A:$A,A2754,G:G,19.5)</f>
        <v>29702423</v>
      </c>
      <c r="K2754" s="4">
        <f>VLOOKUP($C2754,rosie!$B$7:$D$380,2,FALSE)</f>
        <v>10.029999999999999</v>
      </c>
      <c r="L2754" s="4">
        <f>VLOOKUP(C2754,rosie!$B$7:$F$66,5,FALSE)</f>
        <v>3.01</v>
      </c>
      <c r="M2754" s="4">
        <f>VLOOKUP($C2754,rosie!$B$7:$D$380,3,FALSE)</f>
        <v>0</v>
      </c>
      <c r="N2754" s="4" t="str">
        <f>VLOOKUP($C2754,rosie!$B$7:$E$380,4,FALSE)</f>
        <v>s</v>
      </c>
      <c r="O2754" s="4">
        <f t="shared" si="198"/>
        <v>1.218796497566514E-2</v>
      </c>
      <c r="P2754" s="4">
        <f>VLOOKUP(A2754,RESULTS!$A:$M,13,FALSE)</f>
        <v>3</v>
      </c>
      <c r="Q2754" s="4">
        <v>251</v>
      </c>
      <c r="R2754" s="4" t="str">
        <f>IF(VLOOKUP(C2754,rosie!B:J,8,FALSE)=0,"x_x_x_x",VLOOKUP(C2754,rosie!B:J,8,FALSE))</f>
        <v>2_8_2_2023</v>
      </c>
    </row>
    <row r="2755" spans="1:18" x14ac:dyDescent="0.2">
      <c r="A2755" t="s">
        <v>285</v>
      </c>
      <c r="C2755">
        <f t="shared" si="199"/>
        <v>16</v>
      </c>
      <c r="D2755" t="str">
        <f t="shared" ref="D2755:D2818" si="201">C2755&amp;" ("&amp;M2755&amp;")"</f>
        <v>16 (0)</v>
      </c>
      <c r="E2755">
        <v>5.7530000000000001</v>
      </c>
      <c r="F2755">
        <f t="shared" si="197"/>
        <v>5.75</v>
      </c>
      <c r="G2755">
        <f>IFERROR(VLOOKUP(F2755,'rt.comb'!$A:$B,2,FALSE),F2755)</f>
        <v>5.76</v>
      </c>
      <c r="H2755" t="str">
        <f>IFERROR(VLOOKUP(G2755,compounds!$A:$D,4,FALSE),"")</f>
        <v>zhexenol</v>
      </c>
      <c r="I2755">
        <v>40570921</v>
      </c>
      <c r="J2755" s="4">
        <f t="shared" si="200"/>
        <v>29702423</v>
      </c>
      <c r="K2755" s="4">
        <f>VLOOKUP($C2755,rosie!$B$7:$D$380,2,FALSE)</f>
        <v>10.029999999999999</v>
      </c>
      <c r="L2755" s="4">
        <f>VLOOKUP(C2755,rosie!$B$7:$F$66,5,FALSE)</f>
        <v>3.01</v>
      </c>
      <c r="M2755" s="4">
        <f>VLOOKUP($C2755,rosie!$B$7:$D$380,3,FALSE)</f>
        <v>0</v>
      </c>
      <c r="N2755" s="4" t="str">
        <f>VLOOKUP($C2755,rosie!$B$7:$E$380,4,FALSE)</f>
        <v>s</v>
      </c>
      <c r="O2755" s="4">
        <f t="shared" si="198"/>
        <v>1.6212230469560135E-2</v>
      </c>
      <c r="P2755" s="4">
        <f>VLOOKUP(A2755,RESULTS!$A:$M,13,FALSE)</f>
        <v>3</v>
      </c>
      <c r="Q2755" s="4">
        <v>252</v>
      </c>
      <c r="R2755" s="4" t="str">
        <f>IF(VLOOKUP(C2755,rosie!B:J,8,FALSE)=0,"x_x_x_x",VLOOKUP(C2755,rosie!B:J,8,FALSE))</f>
        <v>2_8_2_2023</v>
      </c>
    </row>
    <row r="2756" spans="1:18" x14ac:dyDescent="0.2">
      <c r="A2756" t="s">
        <v>285</v>
      </c>
      <c r="C2756">
        <f t="shared" si="199"/>
        <v>16</v>
      </c>
      <c r="D2756" t="str">
        <f t="shared" si="201"/>
        <v>16 (0)</v>
      </c>
      <c r="E2756">
        <v>5.89</v>
      </c>
      <c r="F2756">
        <f t="shared" si="197"/>
        <v>5.89</v>
      </c>
      <c r="G2756">
        <f>IFERROR(VLOOKUP(F2756,'rt.comb'!$A:$B,2,FALSE),F2756)</f>
        <v>5.89</v>
      </c>
      <c r="H2756" t="str">
        <f>IFERROR(VLOOKUP(G2756,compounds!$A:$D,4,FALSE),"")</f>
        <v/>
      </c>
      <c r="I2756">
        <v>10362467</v>
      </c>
      <c r="J2756" s="4">
        <f t="shared" si="200"/>
        <v>29702423</v>
      </c>
      <c r="K2756" s="4">
        <f>VLOOKUP($C2756,rosie!$B$7:$D$380,2,FALSE)</f>
        <v>10.029999999999999</v>
      </c>
      <c r="L2756" s="4">
        <f>VLOOKUP(C2756,rosie!$B$7:$F$66,5,FALSE)</f>
        <v>3.01</v>
      </c>
      <c r="M2756" s="4">
        <f>VLOOKUP($C2756,rosie!$B$7:$D$380,3,FALSE)</f>
        <v>0</v>
      </c>
      <c r="N2756" s="4" t="str">
        <f>VLOOKUP($C2756,rosie!$B$7:$E$380,4,FALSE)</f>
        <v>s</v>
      </c>
      <c r="O2756" s="4">
        <f t="shared" si="198"/>
        <v>4.1244978575222047E-3</v>
      </c>
      <c r="P2756" s="4">
        <f>VLOOKUP(A2756,RESULTS!$A:$M,13,FALSE)</f>
        <v>3</v>
      </c>
      <c r="Q2756" s="4">
        <v>253</v>
      </c>
      <c r="R2756" s="4" t="str">
        <f>IF(VLOOKUP(C2756,rosie!B:J,8,FALSE)=0,"x_x_x_x",VLOOKUP(C2756,rosie!B:J,8,FALSE))</f>
        <v>2_8_2_2023</v>
      </c>
    </row>
    <row r="2757" spans="1:18" x14ac:dyDescent="0.2">
      <c r="A2757" t="s">
        <v>285</v>
      </c>
      <c r="C2757">
        <f t="shared" si="199"/>
        <v>16</v>
      </c>
      <c r="D2757" t="str">
        <f t="shared" si="201"/>
        <v>16 (0)</v>
      </c>
      <c r="E2757">
        <v>7.5039999999999996</v>
      </c>
      <c r="F2757">
        <f t="shared" si="197"/>
        <v>7.5</v>
      </c>
      <c r="G2757">
        <f>IFERROR(VLOOKUP(F2757,'rt.comb'!$A:$B,2,FALSE),F2757)</f>
        <v>7.51</v>
      </c>
      <c r="H2757" t="str">
        <f>IFERROR(VLOOKUP(G2757,compounds!$A:$D,4,FALSE),"")</f>
        <v>cyclopentane</v>
      </c>
      <c r="I2757">
        <v>15271059</v>
      </c>
      <c r="J2757" s="4">
        <f t="shared" si="200"/>
        <v>29702423</v>
      </c>
      <c r="K2757" s="4">
        <f>VLOOKUP($C2757,rosie!$B$7:$D$380,2,FALSE)</f>
        <v>10.029999999999999</v>
      </c>
      <c r="L2757" s="4">
        <f>VLOOKUP(C2757,rosie!$B$7:$F$66,5,FALSE)</f>
        <v>3.01</v>
      </c>
      <c r="M2757" s="4">
        <f>VLOOKUP($C2757,rosie!$B$7:$D$380,3,FALSE)</f>
        <v>0</v>
      </c>
      <c r="N2757" s="4" t="str">
        <f>VLOOKUP($C2757,rosie!$B$7:$E$380,4,FALSE)</f>
        <v>s</v>
      </c>
      <c r="O2757" s="4">
        <f t="shared" si="198"/>
        <v>6.0542992237750349E-3</v>
      </c>
      <c r="P2757" s="4">
        <f>VLOOKUP(A2757,RESULTS!$A:$M,13,FALSE)</f>
        <v>3</v>
      </c>
      <c r="Q2757" s="4">
        <v>254</v>
      </c>
      <c r="R2757" s="4" t="str">
        <f>IF(VLOOKUP(C2757,rosie!B:J,8,FALSE)=0,"x_x_x_x",VLOOKUP(C2757,rosie!B:J,8,FALSE))</f>
        <v>2_8_2_2023</v>
      </c>
    </row>
    <row r="2758" spans="1:18" x14ac:dyDescent="0.2">
      <c r="A2758" t="s">
        <v>285</v>
      </c>
      <c r="C2758">
        <f t="shared" si="199"/>
        <v>16</v>
      </c>
      <c r="D2758" t="str">
        <f t="shared" si="201"/>
        <v>16 (0)</v>
      </c>
      <c r="E2758">
        <v>8.3829999999999991</v>
      </c>
      <c r="F2758">
        <f t="shared" si="197"/>
        <v>8.3800000000000008</v>
      </c>
      <c r="G2758">
        <f>IFERROR(VLOOKUP(F2758,'rt.comb'!$A:$B,2,FALSE),F2758)</f>
        <v>8.3800000000000008</v>
      </c>
      <c r="H2758" t="str">
        <f>IFERROR(VLOOKUP(G2758,compounds!$A:$D,4,FALSE),"")</f>
        <v/>
      </c>
      <c r="I2758">
        <v>4508240</v>
      </c>
      <c r="J2758" s="4">
        <f t="shared" si="200"/>
        <v>29702423</v>
      </c>
      <c r="K2758" s="4">
        <f>VLOOKUP($C2758,rosie!$B$7:$D$380,2,FALSE)</f>
        <v>10.029999999999999</v>
      </c>
      <c r="L2758" s="4">
        <f>VLOOKUP(C2758,rosie!$B$7:$F$66,5,FALSE)</f>
        <v>3.01</v>
      </c>
      <c r="M2758" s="4">
        <f>VLOOKUP($C2758,rosie!$B$7:$D$380,3,FALSE)</f>
        <v>0</v>
      </c>
      <c r="N2758" s="4" t="str">
        <f>VLOOKUP($C2758,rosie!$B$7:$E$380,4,FALSE)</f>
        <v>s</v>
      </c>
      <c r="O2758" s="4">
        <f t="shared" si="198"/>
        <v>1.7803086034237185E-3</v>
      </c>
      <c r="P2758" s="4">
        <f>VLOOKUP(A2758,RESULTS!$A:$M,13,FALSE)</f>
        <v>3</v>
      </c>
      <c r="Q2758" s="4">
        <v>255</v>
      </c>
      <c r="R2758" s="4" t="str">
        <f>IF(VLOOKUP(C2758,rosie!B:J,8,FALSE)=0,"x_x_x_x",VLOOKUP(C2758,rosie!B:J,8,FALSE))</f>
        <v>2_8_2_2023</v>
      </c>
    </row>
    <row r="2759" spans="1:18" x14ac:dyDescent="0.2">
      <c r="A2759" t="s">
        <v>285</v>
      </c>
      <c r="C2759">
        <f t="shared" si="199"/>
        <v>16</v>
      </c>
      <c r="D2759" t="str">
        <f t="shared" si="201"/>
        <v>16 (0)</v>
      </c>
      <c r="E2759">
        <v>8.4659999999999993</v>
      </c>
      <c r="F2759">
        <f t="shared" si="197"/>
        <v>8.4700000000000006</v>
      </c>
      <c r="G2759">
        <f>IFERROR(VLOOKUP(F2759,'rt.comb'!$A:$B,2,FALSE),F2759)</f>
        <v>8.4700000000000006</v>
      </c>
      <c r="H2759" t="str">
        <f>IFERROR(VLOOKUP(G2759,compounds!$A:$D,4,FALSE),"")</f>
        <v/>
      </c>
      <c r="I2759">
        <v>9060520</v>
      </c>
      <c r="J2759" s="4">
        <f t="shared" si="200"/>
        <v>29702423</v>
      </c>
      <c r="K2759" s="4">
        <f>VLOOKUP($C2759,rosie!$B$7:$D$380,2,FALSE)</f>
        <v>10.029999999999999</v>
      </c>
      <c r="L2759" s="4">
        <f>VLOOKUP(C2759,rosie!$B$7:$F$66,5,FALSE)</f>
        <v>3.01</v>
      </c>
      <c r="M2759" s="4">
        <f>VLOOKUP($C2759,rosie!$B$7:$D$380,3,FALSE)</f>
        <v>0</v>
      </c>
      <c r="N2759" s="4" t="str">
        <f>VLOOKUP($C2759,rosie!$B$7:$E$380,4,FALSE)</f>
        <v>s</v>
      </c>
      <c r="O2759" s="4">
        <f t="shared" si="198"/>
        <v>3.5640320517702638E-3</v>
      </c>
      <c r="P2759" s="4">
        <f>VLOOKUP(A2759,RESULTS!$A:$M,13,FALSE)</f>
        <v>3</v>
      </c>
      <c r="Q2759" s="4">
        <v>256</v>
      </c>
      <c r="R2759" s="4" t="str">
        <f>IF(VLOOKUP(C2759,rosie!B:J,8,FALSE)=0,"x_x_x_x",VLOOKUP(C2759,rosie!B:J,8,FALSE))</f>
        <v>2_8_2_2023</v>
      </c>
    </row>
    <row r="2760" spans="1:18" x14ac:dyDescent="0.2">
      <c r="A2760" t="s">
        <v>285</v>
      </c>
      <c r="C2760">
        <f t="shared" si="199"/>
        <v>16</v>
      </c>
      <c r="D2760" t="str">
        <f t="shared" si="201"/>
        <v>16 (0)</v>
      </c>
      <c r="E2760">
        <v>8.9149999999999991</v>
      </c>
      <c r="F2760">
        <f t="shared" si="197"/>
        <v>8.92</v>
      </c>
      <c r="G2760">
        <f>IFERROR(VLOOKUP(F2760,'rt.comb'!$A:$B,2,FALSE),F2760)</f>
        <v>8.92</v>
      </c>
      <c r="H2760" t="str">
        <f>IFERROR(VLOOKUP(G2760,compounds!$A:$D,4,FALSE),"")</f>
        <v/>
      </c>
      <c r="I2760">
        <v>10764086</v>
      </c>
      <c r="J2760" s="4">
        <f t="shared" si="200"/>
        <v>29702423</v>
      </c>
      <c r="K2760" s="4">
        <f>VLOOKUP($C2760,rosie!$B$7:$D$380,2,FALSE)</f>
        <v>10.029999999999999</v>
      </c>
      <c r="L2760" s="4">
        <f>VLOOKUP(C2760,rosie!$B$7:$F$66,5,FALSE)</f>
        <v>3.01</v>
      </c>
      <c r="M2760" s="4">
        <f>VLOOKUP($C2760,rosie!$B$7:$D$380,3,FALSE)</f>
        <v>0</v>
      </c>
      <c r="N2760" s="4" t="str">
        <f>VLOOKUP($C2760,rosie!$B$7:$E$380,4,FALSE)</f>
        <v>s</v>
      </c>
      <c r="O2760" s="4">
        <f t="shared" si="198"/>
        <v>4.2176688543343862E-3</v>
      </c>
      <c r="P2760" s="4">
        <f>VLOOKUP(A2760,RESULTS!$A:$M,13,FALSE)</f>
        <v>3</v>
      </c>
      <c r="Q2760" s="4">
        <v>257</v>
      </c>
      <c r="R2760" s="4" t="str">
        <f>IF(VLOOKUP(C2760,rosie!B:J,8,FALSE)=0,"x_x_x_x",VLOOKUP(C2760,rosie!B:J,8,FALSE))</f>
        <v>2_8_2_2023</v>
      </c>
    </row>
    <row r="2761" spans="1:18" x14ac:dyDescent="0.2">
      <c r="A2761" t="s">
        <v>285</v>
      </c>
      <c r="C2761">
        <f t="shared" si="199"/>
        <v>16</v>
      </c>
      <c r="D2761" t="str">
        <f t="shared" si="201"/>
        <v>16 (0)</v>
      </c>
      <c r="E2761">
        <v>9.8230000000000004</v>
      </c>
      <c r="F2761">
        <f t="shared" si="197"/>
        <v>9.82</v>
      </c>
      <c r="G2761">
        <f>IFERROR(VLOOKUP(F2761,'rt.comb'!$A:$B,2,FALSE),F2761)</f>
        <v>9.82</v>
      </c>
      <c r="H2761" t="str">
        <f>IFERROR(VLOOKUP(G2761,compounds!$A:$D,4,FALSE),"")</f>
        <v>sixmethyl</v>
      </c>
      <c r="I2761">
        <v>16145318</v>
      </c>
      <c r="J2761" s="4">
        <f t="shared" si="200"/>
        <v>29702423</v>
      </c>
      <c r="K2761" s="4">
        <f>VLOOKUP($C2761,rosie!$B$7:$D$380,2,FALSE)</f>
        <v>10.029999999999999</v>
      </c>
      <c r="L2761" s="4">
        <f>VLOOKUP(C2761,rosie!$B$7:$F$66,5,FALSE)</f>
        <v>3.01</v>
      </c>
      <c r="M2761" s="4">
        <f>VLOOKUP($C2761,rosie!$B$7:$D$380,3,FALSE)</f>
        <v>0</v>
      </c>
      <c r="N2761" s="4" t="str">
        <f>VLOOKUP($C2761,rosie!$B$7:$E$380,4,FALSE)</f>
        <v>s</v>
      </c>
      <c r="O2761" s="4">
        <f t="shared" si="198"/>
        <v>6.3016654102291993E-3</v>
      </c>
      <c r="P2761" s="4">
        <f>VLOOKUP(A2761,RESULTS!$A:$M,13,FALSE)</f>
        <v>3</v>
      </c>
      <c r="Q2761" s="4">
        <v>258</v>
      </c>
      <c r="R2761" s="4" t="str">
        <f>IF(VLOOKUP(C2761,rosie!B:J,8,FALSE)=0,"x_x_x_x",VLOOKUP(C2761,rosie!B:J,8,FALSE))</f>
        <v>2_8_2_2023</v>
      </c>
    </row>
    <row r="2762" spans="1:18" x14ac:dyDescent="0.2">
      <c r="A2762" t="s">
        <v>285</v>
      </c>
      <c r="C2762">
        <f t="shared" si="199"/>
        <v>16</v>
      </c>
      <c r="D2762" t="str">
        <f t="shared" si="201"/>
        <v>16 (0)</v>
      </c>
      <c r="E2762">
        <v>9.9090000000000007</v>
      </c>
      <c r="F2762">
        <f t="shared" ref="F2762:F2825" si="202">ROUND(E2762,2)</f>
        <v>9.91</v>
      </c>
      <c r="G2762">
        <f>IFERROR(VLOOKUP(F2762,'rt.comb'!$A:$B,2,FALSE),F2762)</f>
        <v>9.91</v>
      </c>
      <c r="H2762" t="str">
        <f>IFERROR(VLOOKUP(G2762,compounds!$A:$D,4,FALSE),"")</f>
        <v/>
      </c>
      <c r="I2762">
        <v>20559267</v>
      </c>
      <c r="J2762" s="4">
        <f t="shared" si="200"/>
        <v>29702423</v>
      </c>
      <c r="K2762" s="4">
        <f>VLOOKUP($C2762,rosie!$B$7:$D$380,2,FALSE)</f>
        <v>10.029999999999999</v>
      </c>
      <c r="L2762" s="4">
        <f>VLOOKUP(C2762,rosie!$B$7:$F$66,5,FALSE)</f>
        <v>3.01</v>
      </c>
      <c r="M2762" s="4">
        <f>VLOOKUP($C2762,rosie!$B$7:$D$380,3,FALSE)</f>
        <v>0</v>
      </c>
      <c r="N2762" s="4" t="str">
        <f>VLOOKUP($C2762,rosie!$B$7:$E$380,4,FALSE)</f>
        <v>s</v>
      </c>
      <c r="O2762" s="4">
        <f t="shared" ref="O2762:O2825" si="203">IFERROR((30/J2762*I2762)/K2762/Q2762,0)</f>
        <v>7.9934876003004765E-3</v>
      </c>
      <c r="P2762" s="4">
        <f>VLOOKUP(A2762,RESULTS!$A:$M,13,FALSE)</f>
        <v>3</v>
      </c>
      <c r="Q2762" s="4">
        <v>259</v>
      </c>
      <c r="R2762" s="4" t="str">
        <f>IF(VLOOKUP(C2762,rosie!B:J,8,FALSE)=0,"x_x_x_x",VLOOKUP(C2762,rosie!B:J,8,FALSE))</f>
        <v>2_8_2_2023</v>
      </c>
    </row>
    <row r="2763" spans="1:18" x14ac:dyDescent="0.2">
      <c r="A2763" t="s">
        <v>285</v>
      </c>
      <c r="C2763">
        <f t="shared" ref="C2763:C2826" si="204">_xlfn.NUMBERVALUE(LEFT(SUBSTITUTE(A2763,"strleaves-",""),FIND("-",SUBSTITUTE(A2763,"strleaves-",""))-1))</f>
        <v>16</v>
      </c>
      <c r="D2763" t="str">
        <f t="shared" si="201"/>
        <v>16 (0)</v>
      </c>
      <c r="E2763">
        <v>10.311</v>
      </c>
      <c r="F2763">
        <f t="shared" si="202"/>
        <v>10.31</v>
      </c>
      <c r="G2763">
        <f>IFERROR(VLOOKUP(F2763,'rt.comb'!$A:$B,2,FALSE),F2763)</f>
        <v>10.31</v>
      </c>
      <c r="H2763" t="str">
        <f>IFERROR(VLOOKUP(G2763,compounds!$A:$D,4,FALSE),"")</f>
        <v>octanal</v>
      </c>
      <c r="I2763">
        <v>12372271</v>
      </c>
      <c r="J2763" s="4">
        <f t="shared" si="200"/>
        <v>29702423</v>
      </c>
      <c r="K2763" s="4">
        <f>VLOOKUP($C2763,rosie!$B$7:$D$380,2,FALSE)</f>
        <v>10.029999999999999</v>
      </c>
      <c r="L2763" s="4">
        <f>VLOOKUP(C2763,rosie!$B$7:$F$66,5,FALSE)</f>
        <v>3.01</v>
      </c>
      <c r="M2763" s="4">
        <f>VLOOKUP($C2763,rosie!$B$7:$D$380,3,FALSE)</f>
        <v>0</v>
      </c>
      <c r="N2763" s="4" t="str">
        <f>VLOOKUP($C2763,rosie!$B$7:$E$380,4,FALSE)</f>
        <v>s</v>
      </c>
      <c r="O2763" s="4">
        <f t="shared" si="203"/>
        <v>4.7918643919231925E-3</v>
      </c>
      <c r="P2763" s="4">
        <f>VLOOKUP(A2763,RESULTS!$A:$M,13,FALSE)</f>
        <v>3</v>
      </c>
      <c r="Q2763" s="4">
        <v>260</v>
      </c>
      <c r="R2763" s="4" t="str">
        <f>IF(VLOOKUP(C2763,rosie!B:J,8,FALSE)=0,"x_x_x_x",VLOOKUP(C2763,rosie!B:J,8,FALSE))</f>
        <v>2_8_2_2023</v>
      </c>
    </row>
    <row r="2764" spans="1:18" x14ac:dyDescent="0.2">
      <c r="A2764" t="s">
        <v>285</v>
      </c>
      <c r="C2764">
        <f t="shared" si="204"/>
        <v>16</v>
      </c>
      <c r="D2764" t="str">
        <f t="shared" si="201"/>
        <v>16 (0)</v>
      </c>
      <c r="E2764">
        <v>11.071999999999999</v>
      </c>
      <c r="F2764">
        <f t="shared" si="202"/>
        <v>11.07</v>
      </c>
      <c r="G2764">
        <f>IFERROR(VLOOKUP(F2764,'rt.comb'!$A:$B,2,FALSE),F2764)</f>
        <v>11.07</v>
      </c>
      <c r="H2764" t="str">
        <f>IFERROR(VLOOKUP(G2764,compounds!$A:$D,4,FALSE),"")</f>
        <v>dlimonene</v>
      </c>
      <c r="I2764">
        <v>2925488</v>
      </c>
      <c r="J2764" s="4">
        <f t="shared" si="200"/>
        <v>29702423</v>
      </c>
      <c r="K2764" s="4">
        <f>VLOOKUP($C2764,rosie!$B$7:$D$380,2,FALSE)</f>
        <v>10.029999999999999</v>
      </c>
      <c r="L2764" s="4">
        <f>VLOOKUP(C2764,rosie!$B$7:$F$66,5,FALSE)</f>
        <v>3.01</v>
      </c>
      <c r="M2764" s="4">
        <f>VLOOKUP($C2764,rosie!$B$7:$D$380,3,FALSE)</f>
        <v>0</v>
      </c>
      <c r="N2764" s="4" t="str">
        <f>VLOOKUP($C2764,rosie!$B$7:$E$380,4,FALSE)</f>
        <v>s</v>
      </c>
      <c r="O2764" s="4">
        <f t="shared" si="203"/>
        <v>1.1287200941659931E-3</v>
      </c>
      <c r="P2764" s="4">
        <f>VLOOKUP(A2764,RESULTS!$A:$M,13,FALSE)</f>
        <v>3</v>
      </c>
      <c r="Q2764" s="4">
        <v>261</v>
      </c>
      <c r="R2764" s="4" t="str">
        <f>IF(VLOOKUP(C2764,rosie!B:J,8,FALSE)=0,"x_x_x_x",VLOOKUP(C2764,rosie!B:J,8,FALSE))</f>
        <v>2_8_2_2023</v>
      </c>
    </row>
    <row r="2765" spans="1:18" x14ac:dyDescent="0.2">
      <c r="A2765" t="s">
        <v>285</v>
      </c>
      <c r="C2765">
        <f t="shared" si="204"/>
        <v>16</v>
      </c>
      <c r="D2765" t="str">
        <f t="shared" si="201"/>
        <v>16 (0)</v>
      </c>
      <c r="E2765">
        <v>11.747</v>
      </c>
      <c r="F2765">
        <f t="shared" si="202"/>
        <v>11.75</v>
      </c>
      <c r="G2765">
        <f>IFERROR(VLOOKUP(F2765,'rt.comb'!$A:$B,2,FALSE),F2765)</f>
        <v>11.76</v>
      </c>
      <c r="H2765" t="str">
        <f>IFERROR(VLOOKUP(G2765,compounds!$A:$D,4,FALSE),"")</f>
        <v>bocimene</v>
      </c>
      <c r="I2765">
        <v>14349702</v>
      </c>
      <c r="J2765" s="4">
        <f t="shared" si="200"/>
        <v>29702423</v>
      </c>
      <c r="K2765" s="4">
        <f>VLOOKUP($C2765,rosie!$B$7:$D$380,2,FALSE)</f>
        <v>10.029999999999999</v>
      </c>
      <c r="L2765" s="4">
        <f>VLOOKUP(C2765,rosie!$B$7:$F$66,5,FALSE)</f>
        <v>3.01</v>
      </c>
      <c r="M2765" s="4">
        <f>VLOOKUP($C2765,rosie!$B$7:$D$380,3,FALSE)</f>
        <v>0</v>
      </c>
      <c r="N2765" s="4" t="str">
        <f>VLOOKUP($C2765,rosie!$B$7:$E$380,4,FALSE)</f>
        <v>s</v>
      </c>
      <c r="O2765" s="4">
        <f t="shared" si="203"/>
        <v>5.5153113452675118E-3</v>
      </c>
      <c r="P2765" s="4">
        <f>VLOOKUP(A2765,RESULTS!$A:$M,13,FALSE)</f>
        <v>3</v>
      </c>
      <c r="Q2765" s="4">
        <v>262</v>
      </c>
      <c r="R2765" s="4" t="str">
        <f>IF(VLOOKUP(C2765,rosie!B:J,8,FALSE)=0,"x_x_x_x",VLOOKUP(C2765,rosie!B:J,8,FALSE))</f>
        <v>2_8_2_2023</v>
      </c>
    </row>
    <row r="2766" spans="1:18" x14ac:dyDescent="0.2">
      <c r="A2766" t="s">
        <v>285</v>
      </c>
      <c r="C2766">
        <f t="shared" si="204"/>
        <v>16</v>
      </c>
      <c r="D2766" t="str">
        <f t="shared" si="201"/>
        <v>16 (0)</v>
      </c>
      <c r="E2766">
        <v>12.026</v>
      </c>
      <c r="F2766">
        <f t="shared" si="202"/>
        <v>12.03</v>
      </c>
      <c r="G2766">
        <f>IFERROR(VLOOKUP(F2766,'rt.comb'!$A:$B,2,FALSE),F2766)</f>
        <v>12.03</v>
      </c>
      <c r="H2766" t="str">
        <f>IFERROR(VLOOKUP(G2766,compounds!$A:$D,4,FALSE),"")</f>
        <v/>
      </c>
      <c r="I2766">
        <v>6106575</v>
      </c>
      <c r="J2766" s="4">
        <f t="shared" si="200"/>
        <v>29702423</v>
      </c>
      <c r="K2766" s="4">
        <f>VLOOKUP($C2766,rosie!$B$7:$D$380,2,FALSE)</f>
        <v>10.029999999999999</v>
      </c>
      <c r="L2766" s="4">
        <f>VLOOKUP(C2766,rosie!$B$7:$F$66,5,FALSE)</f>
        <v>3.01</v>
      </c>
      <c r="M2766" s="4">
        <f>VLOOKUP($C2766,rosie!$B$7:$D$380,3,FALSE)</f>
        <v>0</v>
      </c>
      <c r="N2766" s="4" t="str">
        <f>VLOOKUP($C2766,rosie!$B$7:$E$380,4,FALSE)</f>
        <v>s</v>
      </c>
      <c r="O2766" s="4">
        <f t="shared" si="203"/>
        <v>2.3381393443193477E-3</v>
      </c>
      <c r="P2766" s="4">
        <f>VLOOKUP(A2766,RESULTS!$A:$M,13,FALSE)</f>
        <v>3</v>
      </c>
      <c r="Q2766" s="4">
        <v>263</v>
      </c>
      <c r="R2766" s="4" t="str">
        <f>IF(VLOOKUP(C2766,rosie!B:J,8,FALSE)=0,"x_x_x_x",VLOOKUP(C2766,rosie!B:J,8,FALSE))</f>
        <v>2_8_2_2023</v>
      </c>
    </row>
    <row r="2767" spans="1:18" x14ac:dyDescent="0.2">
      <c r="A2767" t="s">
        <v>285</v>
      </c>
      <c r="C2767">
        <f t="shared" si="204"/>
        <v>16</v>
      </c>
      <c r="D2767" t="str">
        <f t="shared" si="201"/>
        <v>16 (0)</v>
      </c>
      <c r="E2767">
        <v>12.292999999999999</v>
      </c>
      <c r="F2767">
        <f t="shared" si="202"/>
        <v>12.29</v>
      </c>
      <c r="G2767">
        <f>IFERROR(VLOOKUP(F2767,'rt.comb'!$A:$B,2,FALSE),F2767)</f>
        <v>12.29</v>
      </c>
      <c r="H2767" t="str">
        <f>IFERROR(VLOOKUP(G2767,compounds!$A:$D,4,FALSE),"")</f>
        <v>acetophenone</v>
      </c>
      <c r="I2767">
        <v>4590413</v>
      </c>
      <c r="J2767" s="4">
        <f t="shared" si="200"/>
        <v>29702423</v>
      </c>
      <c r="K2767" s="4">
        <f>VLOOKUP($C2767,rosie!$B$7:$D$380,2,FALSE)</f>
        <v>10.029999999999999</v>
      </c>
      <c r="L2767" s="4">
        <f>VLOOKUP(C2767,rosie!$B$7:$F$66,5,FALSE)</f>
        <v>3.01</v>
      </c>
      <c r="M2767" s="4">
        <f>VLOOKUP($C2767,rosie!$B$7:$D$380,3,FALSE)</f>
        <v>0</v>
      </c>
      <c r="N2767" s="4" t="str">
        <f>VLOOKUP($C2767,rosie!$B$7:$E$380,4,FALSE)</f>
        <v>s</v>
      </c>
      <c r="O2767" s="4">
        <f t="shared" si="203"/>
        <v>1.7509602098281221E-3</v>
      </c>
      <c r="P2767" s="4">
        <f>VLOOKUP(A2767,RESULTS!$A:$M,13,FALSE)</f>
        <v>3</v>
      </c>
      <c r="Q2767" s="4">
        <v>264</v>
      </c>
      <c r="R2767" s="4" t="str">
        <f>IF(VLOOKUP(C2767,rosie!B:J,8,FALSE)=0,"x_x_x_x",VLOOKUP(C2767,rosie!B:J,8,FALSE))</f>
        <v>2_8_2_2023</v>
      </c>
    </row>
    <row r="2768" spans="1:18" x14ac:dyDescent="0.2">
      <c r="A2768" t="s">
        <v>285</v>
      </c>
      <c r="C2768">
        <f t="shared" si="204"/>
        <v>16</v>
      </c>
      <c r="D2768" t="str">
        <f t="shared" si="201"/>
        <v>16 (0)</v>
      </c>
      <c r="E2768">
        <v>13.255000000000001</v>
      </c>
      <c r="F2768">
        <f t="shared" si="202"/>
        <v>13.26</v>
      </c>
      <c r="G2768">
        <f>IFERROR(VLOOKUP(F2768,'rt.comb'!$A:$B,2,FALSE),F2768)</f>
        <v>13.26</v>
      </c>
      <c r="H2768" t="str">
        <f>IFERROR(VLOOKUP(G2768,compounds!$A:$D,4,FALSE),"")</f>
        <v/>
      </c>
      <c r="I2768">
        <v>11087866</v>
      </c>
      <c r="J2768" s="4">
        <f t="shared" si="200"/>
        <v>29702423</v>
      </c>
      <c r="K2768" s="4">
        <f>VLOOKUP($C2768,rosie!$B$7:$D$380,2,FALSE)</f>
        <v>10.029999999999999</v>
      </c>
      <c r="L2768" s="4">
        <f>VLOOKUP(C2768,rosie!$B$7:$F$66,5,FALSE)</f>
        <v>3.01</v>
      </c>
      <c r="M2768" s="4">
        <f>VLOOKUP($C2768,rosie!$B$7:$D$380,3,FALSE)</f>
        <v>0</v>
      </c>
      <c r="N2768" s="4" t="str">
        <f>VLOOKUP($C2768,rosie!$B$7:$E$380,4,FALSE)</f>
        <v>s</v>
      </c>
      <c r="O2768" s="4">
        <f t="shared" si="203"/>
        <v>4.213379111021009E-3</v>
      </c>
      <c r="P2768" s="4">
        <f>VLOOKUP(A2768,RESULTS!$A:$M,13,FALSE)</f>
        <v>3</v>
      </c>
      <c r="Q2768" s="4">
        <v>265</v>
      </c>
      <c r="R2768" s="4" t="str">
        <f>IF(VLOOKUP(C2768,rosie!B:J,8,FALSE)=0,"x_x_x_x",VLOOKUP(C2768,rosie!B:J,8,FALSE))</f>
        <v>2_8_2_2023</v>
      </c>
    </row>
    <row r="2769" spans="1:18" x14ac:dyDescent="0.2">
      <c r="A2769" t="s">
        <v>285</v>
      </c>
      <c r="C2769">
        <f t="shared" si="204"/>
        <v>16</v>
      </c>
      <c r="D2769" t="str">
        <f t="shared" si="201"/>
        <v>16 (0)</v>
      </c>
      <c r="E2769">
        <v>13.356</v>
      </c>
      <c r="F2769">
        <f t="shared" si="202"/>
        <v>13.36</v>
      </c>
      <c r="G2769">
        <f>IFERROR(VLOOKUP(F2769,'rt.comb'!$A:$B,2,FALSE),F2769)</f>
        <v>13.36</v>
      </c>
      <c r="H2769" t="str">
        <f>IFERROR(VLOOKUP(G2769,compounds!$A:$D,4,FALSE),"")</f>
        <v/>
      </c>
      <c r="I2769">
        <v>7455023</v>
      </c>
      <c r="J2769" s="4">
        <f t="shared" si="200"/>
        <v>29702423</v>
      </c>
      <c r="K2769" s="4">
        <f>VLOOKUP($C2769,rosie!$B$7:$D$380,2,FALSE)</f>
        <v>10.029999999999999</v>
      </c>
      <c r="L2769" s="4">
        <f>VLOOKUP(C2769,rosie!$B$7:$F$66,5,FALSE)</f>
        <v>3.01</v>
      </c>
      <c r="M2769" s="4">
        <f>VLOOKUP($C2769,rosie!$B$7:$D$380,3,FALSE)</f>
        <v>0</v>
      </c>
      <c r="N2769" s="4" t="str">
        <f>VLOOKUP($C2769,rosie!$B$7:$E$380,4,FALSE)</f>
        <v>s</v>
      </c>
      <c r="O2769" s="4">
        <f t="shared" si="203"/>
        <v>2.8222520296114868E-3</v>
      </c>
      <c r="P2769" s="4">
        <f>VLOOKUP(A2769,RESULTS!$A:$M,13,FALSE)</f>
        <v>3</v>
      </c>
      <c r="Q2769" s="4">
        <v>266</v>
      </c>
      <c r="R2769" s="4" t="str">
        <f>IF(VLOOKUP(C2769,rosie!B:J,8,FALSE)=0,"x_x_x_x",VLOOKUP(C2769,rosie!B:J,8,FALSE))</f>
        <v>2_8_2_2023</v>
      </c>
    </row>
    <row r="2770" spans="1:18" x14ac:dyDescent="0.2">
      <c r="A2770" t="s">
        <v>285</v>
      </c>
      <c r="C2770">
        <f t="shared" si="204"/>
        <v>16</v>
      </c>
      <c r="D2770" t="str">
        <f t="shared" si="201"/>
        <v>16 (0)</v>
      </c>
      <c r="E2770">
        <v>13.51</v>
      </c>
      <c r="F2770">
        <f t="shared" si="202"/>
        <v>13.51</v>
      </c>
      <c r="G2770">
        <f>IFERROR(VLOOKUP(F2770,'rt.comb'!$A:$B,2,FALSE),F2770)</f>
        <v>13.51</v>
      </c>
      <c r="H2770" t="str">
        <f>IFERROR(VLOOKUP(G2770,compounds!$A:$D,4,FALSE),"")</f>
        <v>nonanal</v>
      </c>
      <c r="I2770">
        <v>46578642</v>
      </c>
      <c r="J2770" s="4">
        <f t="shared" si="200"/>
        <v>29702423</v>
      </c>
      <c r="K2770" s="4">
        <f>VLOOKUP($C2770,rosie!$B$7:$D$380,2,FALSE)</f>
        <v>10.029999999999999</v>
      </c>
      <c r="L2770" s="4">
        <f>VLOOKUP(C2770,rosie!$B$7:$F$66,5,FALSE)</f>
        <v>3.01</v>
      </c>
      <c r="M2770" s="4">
        <f>VLOOKUP($C2770,rosie!$B$7:$D$380,3,FALSE)</f>
        <v>0</v>
      </c>
      <c r="N2770" s="4" t="str">
        <f>VLOOKUP($C2770,rosie!$B$7:$E$380,4,FALSE)</f>
        <v>s</v>
      </c>
      <c r="O2770" s="4">
        <f t="shared" si="203"/>
        <v>1.7567258994898718E-2</v>
      </c>
      <c r="P2770" s="4">
        <f>VLOOKUP(A2770,RESULTS!$A:$M,13,FALSE)</f>
        <v>3</v>
      </c>
      <c r="Q2770" s="4">
        <v>267</v>
      </c>
      <c r="R2770" s="4" t="str">
        <f>IF(VLOOKUP(C2770,rosie!B:J,8,FALSE)=0,"x_x_x_x",VLOOKUP(C2770,rosie!B:J,8,FALSE))</f>
        <v>2_8_2_2023</v>
      </c>
    </row>
    <row r="2771" spans="1:18" x14ac:dyDescent="0.2">
      <c r="A2771" t="s">
        <v>285</v>
      </c>
      <c r="C2771">
        <f t="shared" si="204"/>
        <v>16</v>
      </c>
      <c r="D2771" t="str">
        <f t="shared" si="201"/>
        <v>16 (0)</v>
      </c>
      <c r="E2771">
        <v>13.885</v>
      </c>
      <c r="F2771">
        <f t="shared" si="202"/>
        <v>13.89</v>
      </c>
      <c r="G2771">
        <f>IFERROR(VLOOKUP(F2771,'rt.comb'!$A:$B,2,FALSE),F2771)</f>
        <v>13.89</v>
      </c>
      <c r="H2771" t="str">
        <f>IFERROR(VLOOKUP(G2771,compounds!$A:$D,4,FALSE),"")</f>
        <v>edimethylnonatriene</v>
      </c>
      <c r="I2771">
        <v>264822220</v>
      </c>
      <c r="J2771" s="4">
        <f t="shared" si="200"/>
        <v>29702423</v>
      </c>
      <c r="K2771" s="4">
        <f>VLOOKUP($C2771,rosie!$B$7:$D$380,2,FALSE)</f>
        <v>10.029999999999999</v>
      </c>
      <c r="L2771" s="4">
        <f>VLOOKUP(C2771,rosie!$B$7:$F$66,5,FALSE)</f>
        <v>3.01</v>
      </c>
      <c r="M2771" s="4">
        <f>VLOOKUP($C2771,rosie!$B$7:$D$380,3,FALSE)</f>
        <v>0</v>
      </c>
      <c r="N2771" s="4" t="str">
        <f>VLOOKUP($C2771,rosie!$B$7:$E$380,4,FALSE)</f>
        <v>s</v>
      </c>
      <c r="O2771" s="4">
        <f t="shared" si="203"/>
        <v>9.9505725588912533E-2</v>
      </c>
      <c r="P2771" s="4">
        <f>VLOOKUP(A2771,RESULTS!$A:$M,13,FALSE)</f>
        <v>3</v>
      </c>
      <c r="Q2771" s="4">
        <v>268</v>
      </c>
      <c r="R2771" s="4" t="str">
        <f>IF(VLOOKUP(C2771,rosie!B:J,8,FALSE)=0,"x_x_x_x",VLOOKUP(C2771,rosie!B:J,8,FALSE))</f>
        <v>2_8_2_2023</v>
      </c>
    </row>
    <row r="2772" spans="1:18" x14ac:dyDescent="0.2">
      <c r="A2772" t="s">
        <v>285</v>
      </c>
      <c r="C2772">
        <f t="shared" si="204"/>
        <v>16</v>
      </c>
      <c r="D2772" t="str">
        <f t="shared" si="201"/>
        <v>16 (0)</v>
      </c>
      <c r="E2772">
        <v>14.848000000000001</v>
      </c>
      <c r="F2772">
        <f t="shared" si="202"/>
        <v>14.85</v>
      </c>
      <c r="G2772">
        <f>IFERROR(VLOOKUP(F2772,'rt.comb'!$A:$B,2,FALSE),F2772)</f>
        <v>14.85</v>
      </c>
      <c r="H2772" t="str">
        <f>IFERROR(VLOOKUP(G2772,compounds!$A:$D,4,FALSE),"")</f>
        <v/>
      </c>
      <c r="I2772">
        <v>9864349</v>
      </c>
      <c r="J2772" s="4">
        <f t="shared" si="200"/>
        <v>29702423</v>
      </c>
      <c r="K2772" s="4">
        <f>VLOOKUP($C2772,rosie!$B$7:$D$380,2,FALSE)</f>
        <v>10.029999999999999</v>
      </c>
      <c r="L2772" s="4">
        <f>VLOOKUP(C2772,rosie!$B$7:$F$66,5,FALSE)</f>
        <v>3.01</v>
      </c>
      <c r="M2772" s="4">
        <f>VLOOKUP($C2772,rosie!$B$7:$D$380,3,FALSE)</f>
        <v>0</v>
      </c>
      <c r="N2772" s="4" t="str">
        <f>VLOOKUP($C2772,rosie!$B$7:$E$380,4,FALSE)</f>
        <v>s</v>
      </c>
      <c r="O2772" s="4">
        <f t="shared" si="203"/>
        <v>3.692704810535373E-3</v>
      </c>
      <c r="P2772" s="4">
        <f>VLOOKUP(A2772,RESULTS!$A:$M,13,FALSE)</f>
        <v>3</v>
      </c>
      <c r="Q2772" s="4">
        <v>269</v>
      </c>
      <c r="R2772" s="4" t="str">
        <f>IF(VLOOKUP(C2772,rosie!B:J,8,FALSE)=0,"x_x_x_x",VLOOKUP(C2772,rosie!B:J,8,FALSE))</f>
        <v>2_8_2_2023</v>
      </c>
    </row>
    <row r="2773" spans="1:18" x14ac:dyDescent="0.2">
      <c r="A2773" t="s">
        <v>285</v>
      </c>
      <c r="C2773">
        <f t="shared" si="204"/>
        <v>16</v>
      </c>
      <c r="D2773" t="str">
        <f t="shared" si="201"/>
        <v>16 (0)</v>
      </c>
      <c r="E2773">
        <v>14.943</v>
      </c>
      <c r="F2773">
        <f t="shared" si="202"/>
        <v>14.94</v>
      </c>
      <c r="G2773">
        <f>IFERROR(VLOOKUP(F2773,'rt.comb'!$A:$B,2,FALSE),F2773)</f>
        <v>14.95</v>
      </c>
      <c r="H2773" t="str">
        <f>IFERROR(VLOOKUP(G2773,compounds!$A:$D,4,FALSE),"")</f>
        <v>benzene</v>
      </c>
      <c r="I2773">
        <v>6679970</v>
      </c>
      <c r="J2773" s="4">
        <f t="shared" si="200"/>
        <v>29702423</v>
      </c>
      <c r="K2773" s="4">
        <f>VLOOKUP($C2773,rosie!$B$7:$D$380,2,FALSE)</f>
        <v>10.029999999999999</v>
      </c>
      <c r="L2773" s="4">
        <f>VLOOKUP(C2773,rosie!$B$7:$F$66,5,FALSE)</f>
        <v>3.01</v>
      </c>
      <c r="M2773" s="4">
        <f>VLOOKUP($C2773,rosie!$B$7:$D$380,3,FALSE)</f>
        <v>0</v>
      </c>
      <c r="N2773" s="4" t="str">
        <f>VLOOKUP($C2773,rosie!$B$7:$E$380,4,FALSE)</f>
        <v>s</v>
      </c>
      <c r="O2773" s="4">
        <f t="shared" si="203"/>
        <v>2.4913755090359199E-3</v>
      </c>
      <c r="P2773" s="4">
        <f>VLOOKUP(A2773,RESULTS!$A:$M,13,FALSE)</f>
        <v>3</v>
      </c>
      <c r="Q2773" s="4">
        <v>270</v>
      </c>
      <c r="R2773" s="4" t="str">
        <f>IF(VLOOKUP(C2773,rosie!B:J,8,FALSE)=0,"x_x_x_x",VLOOKUP(C2773,rosie!B:J,8,FALSE))</f>
        <v>2_8_2_2023</v>
      </c>
    </row>
    <row r="2774" spans="1:18" x14ac:dyDescent="0.2">
      <c r="A2774" t="s">
        <v>285</v>
      </c>
      <c r="C2774">
        <f t="shared" si="204"/>
        <v>16</v>
      </c>
      <c r="D2774" t="str">
        <f t="shared" si="201"/>
        <v>16 (0)</v>
      </c>
      <c r="E2774">
        <v>15.151999999999999</v>
      </c>
      <c r="F2774">
        <f t="shared" si="202"/>
        <v>15.15</v>
      </c>
      <c r="G2774">
        <f>IFERROR(VLOOKUP(F2774,'rt.comb'!$A:$B,2,FALSE),F2774)</f>
        <v>15.16</v>
      </c>
      <c r="H2774" t="str">
        <f>IFERROR(VLOOKUP(G2774,compounds!$A:$D,4,FALSE),"")</f>
        <v/>
      </c>
      <c r="I2774">
        <v>8826822</v>
      </c>
      <c r="J2774" s="4">
        <f t="shared" si="200"/>
        <v>29702423</v>
      </c>
      <c r="K2774" s="4">
        <f>VLOOKUP($C2774,rosie!$B$7:$D$380,2,FALSE)</f>
        <v>10.029999999999999</v>
      </c>
      <c r="L2774" s="4">
        <f>VLOOKUP(C2774,rosie!$B$7:$F$66,5,FALSE)</f>
        <v>3.01</v>
      </c>
      <c r="M2774" s="4">
        <f>VLOOKUP($C2774,rosie!$B$7:$D$380,3,FALSE)</f>
        <v>0</v>
      </c>
      <c r="N2774" s="4" t="str">
        <f>VLOOKUP($C2774,rosie!$B$7:$E$380,4,FALSE)</f>
        <v>s</v>
      </c>
      <c r="O2774" s="4">
        <f t="shared" si="203"/>
        <v>3.2799220381319041E-3</v>
      </c>
      <c r="P2774" s="4">
        <f>VLOOKUP(A2774,RESULTS!$A:$M,13,FALSE)</f>
        <v>3</v>
      </c>
      <c r="Q2774" s="4">
        <v>271</v>
      </c>
      <c r="R2774" s="4" t="str">
        <f>IF(VLOOKUP(C2774,rosie!B:J,8,FALSE)=0,"x_x_x_x",VLOOKUP(C2774,rosie!B:J,8,FALSE))</f>
        <v>2_8_2_2023</v>
      </c>
    </row>
    <row r="2775" spans="1:18" x14ac:dyDescent="0.2">
      <c r="A2775" t="s">
        <v>285</v>
      </c>
      <c r="C2775">
        <f t="shared" si="204"/>
        <v>16</v>
      </c>
      <c r="D2775" t="str">
        <f t="shared" si="201"/>
        <v>16 (0)</v>
      </c>
      <c r="E2775">
        <v>15.996</v>
      </c>
      <c r="F2775">
        <f t="shared" si="202"/>
        <v>16</v>
      </c>
      <c r="G2775">
        <f>IFERROR(VLOOKUP(F2775,'rt.comb'!$A:$B,2,FALSE),F2775)</f>
        <v>16</v>
      </c>
      <c r="H2775" t="str">
        <f>IFERROR(VLOOKUP(G2775,compounds!$A:$D,4,FALSE),"")</f>
        <v>Butanoicacidhexenylester</v>
      </c>
      <c r="I2775">
        <v>9890474</v>
      </c>
      <c r="J2775" s="4">
        <f t="shared" si="200"/>
        <v>29702423</v>
      </c>
      <c r="K2775" s="4">
        <f>VLOOKUP($C2775,rosie!$B$7:$D$380,2,FALSE)</f>
        <v>10.029999999999999</v>
      </c>
      <c r="L2775" s="4">
        <f>VLOOKUP(C2775,rosie!$B$7:$F$66,5,FALSE)</f>
        <v>3.01</v>
      </c>
      <c r="M2775" s="4">
        <f>VLOOKUP($C2775,rosie!$B$7:$D$380,3,FALSE)</f>
        <v>0</v>
      </c>
      <c r="N2775" s="4" t="str">
        <f>VLOOKUP($C2775,rosie!$B$7:$E$380,4,FALSE)</f>
        <v>s</v>
      </c>
      <c r="O2775" s="4">
        <f t="shared" si="203"/>
        <v>3.661648438637902E-3</v>
      </c>
      <c r="P2775" s="4">
        <f>VLOOKUP(A2775,RESULTS!$A:$M,13,FALSE)</f>
        <v>3</v>
      </c>
      <c r="Q2775" s="4">
        <v>272</v>
      </c>
      <c r="R2775" s="4" t="str">
        <f>IF(VLOOKUP(C2775,rosie!B:J,8,FALSE)=0,"x_x_x_x",VLOOKUP(C2775,rosie!B:J,8,FALSE))</f>
        <v>2_8_2_2023</v>
      </c>
    </row>
    <row r="2776" spans="1:18" x14ac:dyDescent="0.2">
      <c r="A2776" t="s">
        <v>285</v>
      </c>
      <c r="C2776">
        <f t="shared" si="204"/>
        <v>16</v>
      </c>
      <c r="D2776" t="str">
        <f t="shared" si="201"/>
        <v>16 (0)</v>
      </c>
      <c r="E2776">
        <v>16.105</v>
      </c>
      <c r="F2776">
        <f t="shared" si="202"/>
        <v>16.11</v>
      </c>
      <c r="G2776">
        <f>IFERROR(VLOOKUP(F2776,'rt.comb'!$A:$B,2,FALSE),F2776)</f>
        <v>16.11</v>
      </c>
      <c r="H2776" t="str">
        <f>IFERROR(VLOOKUP(G2776,compounds!$A:$D,4,FALSE),"")</f>
        <v/>
      </c>
      <c r="I2776">
        <v>9823636</v>
      </c>
      <c r="J2776" s="4">
        <f t="shared" si="200"/>
        <v>29702423</v>
      </c>
      <c r="K2776" s="4">
        <f>VLOOKUP($C2776,rosie!$B$7:$D$380,2,FALSE)</f>
        <v>10.029999999999999</v>
      </c>
      <c r="L2776" s="4">
        <f>VLOOKUP(C2776,rosie!$B$7:$F$66,5,FALSE)</f>
        <v>3.01</v>
      </c>
      <c r="M2776" s="4">
        <f>VLOOKUP($C2776,rosie!$B$7:$D$380,3,FALSE)</f>
        <v>0</v>
      </c>
      <c r="N2776" s="4" t="str">
        <f>VLOOKUP($C2776,rosie!$B$7:$E$380,4,FALSE)</f>
        <v>s</v>
      </c>
      <c r="O2776" s="4">
        <f t="shared" si="203"/>
        <v>3.6235817019569143E-3</v>
      </c>
      <c r="P2776" s="4">
        <f>VLOOKUP(A2776,RESULTS!$A:$M,13,FALSE)</f>
        <v>3</v>
      </c>
      <c r="Q2776" s="4">
        <v>273</v>
      </c>
      <c r="R2776" s="4" t="str">
        <f>IF(VLOOKUP(C2776,rosie!B:J,8,FALSE)=0,"x_x_x_x",VLOOKUP(C2776,rosie!B:J,8,FALSE))</f>
        <v>2_8_2_2023</v>
      </c>
    </row>
    <row r="2777" spans="1:18" x14ac:dyDescent="0.2">
      <c r="A2777" t="s">
        <v>285</v>
      </c>
      <c r="C2777">
        <f t="shared" si="204"/>
        <v>16</v>
      </c>
      <c r="D2777" t="str">
        <f t="shared" si="201"/>
        <v>16 (0)</v>
      </c>
      <c r="E2777">
        <v>16.207000000000001</v>
      </c>
      <c r="F2777">
        <f t="shared" si="202"/>
        <v>16.21</v>
      </c>
      <c r="G2777">
        <f>IFERROR(VLOOKUP(F2777,'rt.comb'!$A:$B,2,FALSE),F2777)</f>
        <v>16.21</v>
      </c>
      <c r="H2777" t="str">
        <f>IFERROR(VLOOKUP(G2777,compounds!$A:$D,4,FALSE),"")</f>
        <v>methylsalicylate</v>
      </c>
      <c r="I2777">
        <v>22536456</v>
      </c>
      <c r="J2777" s="4">
        <f t="shared" si="200"/>
        <v>29702423</v>
      </c>
      <c r="K2777" s="4">
        <f>VLOOKUP($C2777,rosie!$B$7:$D$380,2,FALSE)</f>
        <v>10.029999999999999</v>
      </c>
      <c r="L2777" s="4">
        <f>VLOOKUP(C2777,rosie!$B$7:$F$66,5,FALSE)</f>
        <v>3.01</v>
      </c>
      <c r="M2777" s="4">
        <f>VLOOKUP($C2777,rosie!$B$7:$D$380,3,FALSE)</f>
        <v>0</v>
      </c>
      <c r="N2777" s="4" t="str">
        <f>VLOOKUP($C2777,rosie!$B$7:$E$380,4,FALSE)</f>
        <v>s</v>
      </c>
      <c r="O2777" s="4">
        <f t="shared" si="203"/>
        <v>8.2825392324654742E-3</v>
      </c>
      <c r="P2777" s="4">
        <f>VLOOKUP(A2777,RESULTS!$A:$M,13,FALSE)</f>
        <v>3</v>
      </c>
      <c r="Q2777" s="4">
        <v>274</v>
      </c>
      <c r="R2777" s="4" t="str">
        <f>IF(VLOOKUP(C2777,rosie!B:J,8,FALSE)=0,"x_x_x_x",VLOOKUP(C2777,rosie!B:J,8,FALSE))</f>
        <v>2_8_2_2023</v>
      </c>
    </row>
    <row r="2778" spans="1:18" x14ac:dyDescent="0.2">
      <c r="A2778" t="s">
        <v>285</v>
      </c>
      <c r="C2778">
        <f t="shared" si="204"/>
        <v>16</v>
      </c>
      <c r="D2778" t="str">
        <f t="shared" si="201"/>
        <v>16 (0)</v>
      </c>
      <c r="E2778">
        <v>16.364000000000001</v>
      </c>
      <c r="F2778">
        <f t="shared" si="202"/>
        <v>16.36</v>
      </c>
      <c r="G2778">
        <f>IFERROR(VLOOKUP(F2778,'rt.comb'!$A:$B,2,FALSE),F2778)</f>
        <v>16.36</v>
      </c>
      <c r="H2778" t="str">
        <f>IFERROR(VLOOKUP(G2778,compounds!$A:$D,4,FALSE),"")</f>
        <v>dodecane</v>
      </c>
      <c r="I2778">
        <v>33897019</v>
      </c>
      <c r="J2778" s="4">
        <f t="shared" si="200"/>
        <v>29702423</v>
      </c>
      <c r="K2778" s="4">
        <f>VLOOKUP($C2778,rosie!$B$7:$D$380,2,FALSE)</f>
        <v>10.029999999999999</v>
      </c>
      <c r="L2778" s="4">
        <f>VLOOKUP(C2778,rosie!$B$7:$F$66,5,FALSE)</f>
        <v>3.01</v>
      </c>
      <c r="M2778" s="4">
        <f>VLOOKUP($C2778,rosie!$B$7:$D$380,3,FALSE)</f>
        <v>0</v>
      </c>
      <c r="N2778" s="4" t="str">
        <f>VLOOKUP($C2778,rosie!$B$7:$E$380,4,FALSE)</f>
        <v>s</v>
      </c>
      <c r="O2778" s="4">
        <f t="shared" si="203"/>
        <v>1.2412442680158916E-2</v>
      </c>
      <c r="P2778" s="4">
        <f>VLOOKUP(A2778,RESULTS!$A:$M,13,FALSE)</f>
        <v>3</v>
      </c>
      <c r="Q2778" s="4">
        <v>275</v>
      </c>
      <c r="R2778" s="4" t="str">
        <f>IF(VLOOKUP(C2778,rosie!B:J,8,FALSE)=0,"x_x_x_x",VLOOKUP(C2778,rosie!B:J,8,FALSE))</f>
        <v>2_8_2_2023</v>
      </c>
    </row>
    <row r="2779" spans="1:18" x14ac:dyDescent="0.2">
      <c r="A2779" t="s">
        <v>285</v>
      </c>
      <c r="C2779">
        <f t="shared" si="204"/>
        <v>16</v>
      </c>
      <c r="D2779" t="str">
        <f t="shared" si="201"/>
        <v>16 (0)</v>
      </c>
      <c r="E2779">
        <v>16.542999999999999</v>
      </c>
      <c r="F2779">
        <f t="shared" si="202"/>
        <v>16.54</v>
      </c>
      <c r="G2779">
        <f>IFERROR(VLOOKUP(F2779,'rt.comb'!$A:$B,2,FALSE),F2779)</f>
        <v>16.55</v>
      </c>
      <c r="H2779" t="str">
        <f>IFERROR(VLOOKUP(G2779,compounds!$A:$D,4,FALSE),"")</f>
        <v>decanal</v>
      </c>
      <c r="I2779">
        <v>41100911</v>
      </c>
      <c r="J2779" s="4">
        <f t="shared" si="200"/>
        <v>29702423</v>
      </c>
      <c r="K2779" s="4">
        <f>VLOOKUP($C2779,rosie!$B$7:$D$380,2,FALSE)</f>
        <v>10.029999999999999</v>
      </c>
      <c r="L2779" s="4">
        <f>VLOOKUP(C2779,rosie!$B$7:$F$66,5,FALSE)</f>
        <v>3.01</v>
      </c>
      <c r="M2779" s="4">
        <f>VLOOKUP($C2779,rosie!$B$7:$D$380,3,FALSE)</f>
        <v>0</v>
      </c>
      <c r="N2779" s="4" t="str">
        <f>VLOOKUP($C2779,rosie!$B$7:$E$380,4,FALSE)</f>
        <v>s</v>
      </c>
      <c r="O2779" s="4">
        <f t="shared" si="203"/>
        <v>1.4995840380632166E-2</v>
      </c>
      <c r="P2779" s="4">
        <f>VLOOKUP(A2779,RESULTS!$A:$M,13,FALSE)</f>
        <v>3</v>
      </c>
      <c r="Q2779" s="4">
        <v>276</v>
      </c>
      <c r="R2779" s="4" t="str">
        <f>IF(VLOOKUP(C2779,rosie!B:J,8,FALSE)=0,"x_x_x_x",VLOOKUP(C2779,rosie!B:J,8,FALSE))</f>
        <v>2_8_2_2023</v>
      </c>
    </row>
    <row r="2780" spans="1:18" x14ac:dyDescent="0.2">
      <c r="A2780" t="s">
        <v>285</v>
      </c>
      <c r="C2780">
        <f t="shared" si="204"/>
        <v>16</v>
      </c>
      <c r="D2780" t="str">
        <f t="shared" si="201"/>
        <v>16 (0)</v>
      </c>
      <c r="E2780">
        <v>17.428000000000001</v>
      </c>
      <c r="F2780">
        <f t="shared" si="202"/>
        <v>17.43</v>
      </c>
      <c r="G2780">
        <f>IFERROR(VLOOKUP(F2780,'rt.comb'!$A:$B,2,FALSE),F2780)</f>
        <v>17.43</v>
      </c>
      <c r="H2780" t="str">
        <f>IFERROR(VLOOKUP(G2780,compounds!$A:$D,4,FALSE),"")</f>
        <v>cisthreehexiso</v>
      </c>
      <c r="I2780">
        <v>74870865</v>
      </c>
      <c r="J2780" s="4">
        <f t="shared" si="200"/>
        <v>29702423</v>
      </c>
      <c r="K2780" s="4">
        <f>VLOOKUP($C2780,rosie!$B$7:$D$380,2,FALSE)</f>
        <v>10.029999999999999</v>
      </c>
      <c r="L2780" s="4">
        <f>VLOOKUP(C2780,rosie!$B$7:$F$66,5,FALSE)</f>
        <v>3.01</v>
      </c>
      <c r="M2780" s="4">
        <f>VLOOKUP($C2780,rosie!$B$7:$D$380,3,FALSE)</f>
        <v>0</v>
      </c>
      <c r="N2780" s="4" t="str">
        <f>VLOOKUP($C2780,rosie!$B$7:$E$380,4,FALSE)</f>
        <v>s</v>
      </c>
      <c r="O2780" s="4">
        <f t="shared" si="203"/>
        <v>2.7218333093402561E-2</v>
      </c>
      <c r="P2780" s="4">
        <f>VLOOKUP(A2780,RESULTS!$A:$M,13,FALSE)</f>
        <v>3</v>
      </c>
      <c r="Q2780" s="4">
        <v>277</v>
      </c>
      <c r="R2780" s="4" t="str">
        <f>IF(VLOOKUP(C2780,rosie!B:J,8,FALSE)=0,"x_x_x_x",VLOOKUP(C2780,rosie!B:J,8,FALSE))</f>
        <v>2_8_2_2023</v>
      </c>
    </row>
    <row r="2781" spans="1:18" x14ac:dyDescent="0.2">
      <c r="A2781" t="s">
        <v>285</v>
      </c>
      <c r="C2781">
        <f t="shared" si="204"/>
        <v>16</v>
      </c>
      <c r="D2781" t="str">
        <f t="shared" si="201"/>
        <v>16 (0)</v>
      </c>
      <c r="E2781">
        <v>18.175999999999998</v>
      </c>
      <c r="F2781">
        <f t="shared" si="202"/>
        <v>18.18</v>
      </c>
      <c r="G2781">
        <f>IFERROR(VLOOKUP(F2781,'rt.comb'!$A:$B,2,FALSE),F2781)</f>
        <v>18.18</v>
      </c>
      <c r="H2781" t="str">
        <f>IFERROR(VLOOKUP(G2781,compounds!$A:$D,4,FALSE),"")</f>
        <v>methylacetophenone</v>
      </c>
      <c r="I2781">
        <v>5853329</v>
      </c>
      <c r="J2781" s="4">
        <f t="shared" si="200"/>
        <v>29702423</v>
      </c>
      <c r="K2781" s="4">
        <f>VLOOKUP($C2781,rosie!$B$7:$D$380,2,FALSE)</f>
        <v>10.029999999999999</v>
      </c>
      <c r="L2781" s="4">
        <f>VLOOKUP(C2781,rosie!$B$7:$F$66,5,FALSE)</f>
        <v>3.01</v>
      </c>
      <c r="M2781" s="4">
        <f>VLOOKUP($C2781,rosie!$B$7:$D$380,3,FALSE)</f>
        <v>0</v>
      </c>
      <c r="N2781" s="4" t="str">
        <f>VLOOKUP($C2781,rosie!$B$7:$E$380,4,FALSE)</f>
        <v>s</v>
      </c>
      <c r="O2781" s="4">
        <f t="shared" si="203"/>
        <v>2.1202476104101647E-3</v>
      </c>
      <c r="P2781" s="4">
        <f>VLOOKUP(A2781,RESULTS!$A:$M,13,FALSE)</f>
        <v>3</v>
      </c>
      <c r="Q2781" s="4">
        <v>278</v>
      </c>
      <c r="R2781" s="4" t="str">
        <f>IF(VLOOKUP(C2781,rosie!B:J,8,FALSE)=0,"x_x_x_x",VLOOKUP(C2781,rosie!B:J,8,FALSE))</f>
        <v>2_8_2_2023</v>
      </c>
    </row>
    <row r="2782" spans="1:18" x14ac:dyDescent="0.2">
      <c r="A2782" t="s">
        <v>285</v>
      </c>
      <c r="C2782">
        <f t="shared" si="204"/>
        <v>16</v>
      </c>
      <c r="D2782" t="str">
        <f t="shared" si="201"/>
        <v>16 (0)</v>
      </c>
      <c r="E2782">
        <v>18.513000000000002</v>
      </c>
      <c r="F2782">
        <f t="shared" si="202"/>
        <v>18.510000000000002</v>
      </c>
      <c r="G2782">
        <f>IFERROR(VLOOKUP(F2782,'rt.comb'!$A:$B,2,FALSE),F2782)</f>
        <v>18.510000000000002</v>
      </c>
      <c r="H2782" t="str">
        <f>IFERROR(VLOOKUP(G2782,compounds!$A:$D,4,FALSE),"")</f>
        <v/>
      </c>
      <c r="I2782">
        <v>3555975</v>
      </c>
      <c r="J2782" s="4">
        <f t="shared" si="200"/>
        <v>29702423</v>
      </c>
      <c r="K2782" s="4">
        <f>VLOOKUP($C2782,rosie!$B$7:$D$380,2,FALSE)</f>
        <v>10.029999999999999</v>
      </c>
      <c r="L2782" s="4">
        <f>VLOOKUP(C2782,rosie!$B$7:$F$66,5,FALSE)</f>
        <v>3.01</v>
      </c>
      <c r="M2782" s="4">
        <f>VLOOKUP($C2782,rosie!$B$7:$D$380,3,FALSE)</f>
        <v>0</v>
      </c>
      <c r="N2782" s="4" t="str">
        <f>VLOOKUP($C2782,rosie!$B$7:$E$380,4,FALSE)</f>
        <v>s</v>
      </c>
      <c r="O2782" s="4">
        <f t="shared" si="203"/>
        <v>1.2834617751196205E-3</v>
      </c>
      <c r="P2782" s="4">
        <f>VLOOKUP(A2782,RESULTS!$A:$M,13,FALSE)</f>
        <v>3</v>
      </c>
      <c r="Q2782" s="4">
        <v>279</v>
      </c>
      <c r="R2782" s="4" t="str">
        <f>IF(VLOOKUP(C2782,rosie!B:J,8,FALSE)=0,"x_x_x_x",VLOOKUP(C2782,rosie!B:J,8,FALSE))</f>
        <v>2_8_2_2023</v>
      </c>
    </row>
    <row r="2783" spans="1:18" x14ac:dyDescent="0.2">
      <c r="A2783" t="s">
        <v>285</v>
      </c>
      <c r="C2783">
        <f t="shared" si="204"/>
        <v>16</v>
      </c>
      <c r="D2783" t="str">
        <f t="shared" si="201"/>
        <v>16 (0)</v>
      </c>
      <c r="E2783">
        <v>18.969000000000001</v>
      </c>
      <c r="F2783">
        <f t="shared" si="202"/>
        <v>18.97</v>
      </c>
      <c r="G2783">
        <f>IFERROR(VLOOKUP(F2783,'rt.comb'!$A:$B,2,FALSE),F2783)</f>
        <v>18.97</v>
      </c>
      <c r="H2783" t="str">
        <f>IFERROR(VLOOKUP(G2783,compounds!$A:$D,4,FALSE),"")</f>
        <v/>
      </c>
      <c r="I2783">
        <v>9590856</v>
      </c>
      <c r="J2783" s="4">
        <f t="shared" si="200"/>
        <v>29702423</v>
      </c>
      <c r="K2783" s="4">
        <f>VLOOKUP($C2783,rosie!$B$7:$D$380,2,FALSE)</f>
        <v>10.029999999999999</v>
      </c>
      <c r="L2783" s="4">
        <f>VLOOKUP(C2783,rosie!$B$7:$F$66,5,FALSE)</f>
        <v>3.01</v>
      </c>
      <c r="M2783" s="4">
        <f>VLOOKUP($C2783,rosie!$B$7:$D$380,3,FALSE)</f>
        <v>0</v>
      </c>
      <c r="N2783" s="4" t="str">
        <f>VLOOKUP($C2783,rosie!$B$7:$E$380,4,FALSE)</f>
        <v>s</v>
      </c>
      <c r="O2783" s="4">
        <f t="shared" si="203"/>
        <v>3.4492746932002663E-3</v>
      </c>
      <c r="P2783" s="4">
        <f>VLOOKUP(A2783,RESULTS!$A:$M,13,FALSE)</f>
        <v>3</v>
      </c>
      <c r="Q2783" s="4">
        <v>280</v>
      </c>
      <c r="R2783" s="4" t="str">
        <f>IF(VLOOKUP(C2783,rosie!B:J,8,FALSE)=0,"x_x_x_x",VLOOKUP(C2783,rosie!B:J,8,FALSE))</f>
        <v>2_8_2_2023</v>
      </c>
    </row>
    <row r="2784" spans="1:18" x14ac:dyDescent="0.2">
      <c r="A2784" t="s">
        <v>285</v>
      </c>
      <c r="C2784">
        <f t="shared" si="204"/>
        <v>16</v>
      </c>
      <c r="D2784" t="str">
        <f t="shared" si="201"/>
        <v>16 (0)</v>
      </c>
      <c r="E2784">
        <v>19.184000000000001</v>
      </c>
      <c r="F2784">
        <f t="shared" si="202"/>
        <v>19.18</v>
      </c>
      <c r="G2784">
        <f>IFERROR(VLOOKUP(F2784,'rt.comb'!$A:$B,2,FALSE),F2784)</f>
        <v>19.18</v>
      </c>
      <c r="H2784" t="str">
        <f>IFERROR(VLOOKUP(G2784,compounds!$A:$D,4,FALSE),"")</f>
        <v/>
      </c>
      <c r="I2784">
        <v>3904017</v>
      </c>
      <c r="J2784" s="4">
        <f t="shared" si="200"/>
        <v>29702423</v>
      </c>
      <c r="K2784" s="4">
        <f>VLOOKUP($C2784,rosie!$B$7:$D$380,2,FALSE)</f>
        <v>10.029999999999999</v>
      </c>
      <c r="L2784" s="4">
        <f>VLOOKUP(C2784,rosie!$B$7:$F$66,5,FALSE)</f>
        <v>3.01</v>
      </c>
      <c r="M2784" s="4">
        <f>VLOOKUP($C2784,rosie!$B$7:$D$380,3,FALSE)</f>
        <v>0</v>
      </c>
      <c r="N2784" s="4" t="str">
        <f>VLOOKUP($C2784,rosie!$B$7:$E$380,4,FALSE)</f>
        <v>s</v>
      </c>
      <c r="O2784" s="4">
        <f t="shared" si="203"/>
        <v>1.3990518922931473E-3</v>
      </c>
      <c r="P2784" s="4">
        <f>VLOOKUP(A2784,RESULTS!$A:$M,13,FALSE)</f>
        <v>3</v>
      </c>
      <c r="Q2784" s="4">
        <v>281</v>
      </c>
      <c r="R2784" s="4" t="str">
        <f>IF(VLOOKUP(C2784,rosie!B:J,8,FALSE)=0,"x_x_x_x",VLOOKUP(C2784,rosie!B:J,8,FALSE))</f>
        <v>2_8_2_2023</v>
      </c>
    </row>
    <row r="2785" spans="1:18" x14ac:dyDescent="0.2">
      <c r="A2785" t="s">
        <v>285</v>
      </c>
      <c r="C2785">
        <f t="shared" si="204"/>
        <v>16</v>
      </c>
      <c r="D2785" t="str">
        <f t="shared" si="201"/>
        <v>16 (0)</v>
      </c>
      <c r="E2785">
        <v>19.498000000000001</v>
      </c>
      <c r="F2785">
        <f t="shared" si="202"/>
        <v>19.5</v>
      </c>
      <c r="G2785">
        <f>IFERROR(VLOOKUP(F2785,'rt.comb'!$A:$B,2,FALSE),F2785)</f>
        <v>19.5</v>
      </c>
      <c r="H2785" t="str">
        <f>IFERROR(VLOOKUP(G2785,compounds!$A:$D,4,FALSE),"")</f>
        <v>standard</v>
      </c>
      <c r="I2785">
        <v>29702423</v>
      </c>
      <c r="J2785" s="4">
        <f t="shared" si="200"/>
        <v>29702423</v>
      </c>
      <c r="K2785" s="4">
        <f>VLOOKUP($C2785,rosie!$B$7:$D$380,2,FALSE)</f>
        <v>10.029999999999999</v>
      </c>
      <c r="L2785" s="4">
        <f>VLOOKUP(C2785,rosie!$B$7:$F$66,5,FALSE)</f>
        <v>3.01</v>
      </c>
      <c r="M2785" s="4">
        <f>VLOOKUP($C2785,rosie!$B$7:$D$380,3,FALSE)</f>
        <v>0</v>
      </c>
      <c r="N2785" s="4" t="str">
        <f>VLOOKUP($C2785,rosie!$B$7:$E$380,4,FALSE)</f>
        <v>s</v>
      </c>
      <c r="O2785" s="4">
        <f t="shared" si="203"/>
        <v>1.0606478437029337E-2</v>
      </c>
      <c r="P2785" s="4">
        <f>VLOOKUP(A2785,RESULTS!$A:$M,13,FALSE)</f>
        <v>3</v>
      </c>
      <c r="Q2785" s="4">
        <v>282</v>
      </c>
      <c r="R2785" s="4" t="str">
        <f>IF(VLOOKUP(C2785,rosie!B:J,8,FALSE)=0,"x_x_x_x",VLOOKUP(C2785,rosie!B:J,8,FALSE))</f>
        <v>2_8_2_2023</v>
      </c>
    </row>
    <row r="2786" spans="1:18" x14ac:dyDescent="0.2">
      <c r="A2786" t="s">
        <v>285</v>
      </c>
      <c r="C2786">
        <f t="shared" si="204"/>
        <v>16</v>
      </c>
      <c r="D2786" t="str">
        <f t="shared" si="201"/>
        <v>16 (0)</v>
      </c>
      <c r="E2786">
        <v>20.61</v>
      </c>
      <c r="F2786">
        <f t="shared" si="202"/>
        <v>20.61</v>
      </c>
      <c r="G2786">
        <f>IFERROR(VLOOKUP(F2786,'rt.comb'!$A:$B,2,FALSE),F2786)</f>
        <v>20.61</v>
      </c>
      <c r="H2786" t="str">
        <f>IFERROR(VLOOKUP(G2786,compounds!$A:$D,4,FALSE),"")</f>
        <v/>
      </c>
      <c r="I2786">
        <v>5758230</v>
      </c>
      <c r="J2786" s="4">
        <f t="shared" si="200"/>
        <v>29702423</v>
      </c>
      <c r="K2786" s="4">
        <f>VLOOKUP($C2786,rosie!$B$7:$D$380,2,FALSE)</f>
        <v>10.029999999999999</v>
      </c>
      <c r="L2786" s="4">
        <f>VLOOKUP(C2786,rosie!$B$7:$F$66,5,FALSE)</f>
        <v>3.01</v>
      </c>
      <c r="M2786" s="4">
        <f>VLOOKUP($C2786,rosie!$B$7:$D$380,3,FALSE)</f>
        <v>0</v>
      </c>
      <c r="N2786" s="4" t="str">
        <f>VLOOKUP($C2786,rosie!$B$7:$E$380,4,FALSE)</f>
        <v>s</v>
      </c>
      <c r="O2786" s="4">
        <f t="shared" si="203"/>
        <v>2.0489483712091182E-3</v>
      </c>
      <c r="P2786" s="4">
        <f>VLOOKUP(A2786,RESULTS!$A:$M,13,FALSE)</f>
        <v>3</v>
      </c>
      <c r="Q2786" s="4">
        <v>283</v>
      </c>
      <c r="R2786" s="4" t="str">
        <f>IF(VLOOKUP(C2786,rosie!B:J,8,FALSE)=0,"x_x_x_x",VLOOKUP(C2786,rosie!B:J,8,FALSE))</f>
        <v>2_8_2_2023</v>
      </c>
    </row>
    <row r="2787" spans="1:18" x14ac:dyDescent="0.2">
      <c r="A2787" t="s">
        <v>285</v>
      </c>
      <c r="C2787">
        <f t="shared" si="204"/>
        <v>16</v>
      </c>
      <c r="D2787" t="str">
        <f t="shared" si="201"/>
        <v>16 (0)</v>
      </c>
      <c r="E2787">
        <v>21.626999999999999</v>
      </c>
      <c r="F2787">
        <f t="shared" si="202"/>
        <v>21.63</v>
      </c>
      <c r="G2787">
        <f>IFERROR(VLOOKUP(F2787,'rt.comb'!$A:$B,2,FALSE),F2787)</f>
        <v>21.63</v>
      </c>
      <c r="H2787" t="str">
        <f>IFERROR(VLOOKUP(G2787,compounds!$A:$D,4,FALSE),"")</f>
        <v/>
      </c>
      <c r="I2787">
        <v>4667993</v>
      </c>
      <c r="J2787" s="4">
        <f t="shared" si="200"/>
        <v>29702423</v>
      </c>
      <c r="K2787" s="4">
        <f>VLOOKUP($C2787,rosie!$B$7:$D$380,2,FALSE)</f>
        <v>10.029999999999999</v>
      </c>
      <c r="L2787" s="4">
        <f>VLOOKUP(C2787,rosie!$B$7:$F$66,5,FALSE)</f>
        <v>3.01</v>
      </c>
      <c r="M2787" s="4">
        <f>VLOOKUP($C2787,rosie!$B$7:$D$380,3,FALSE)</f>
        <v>0</v>
      </c>
      <c r="N2787" s="4" t="str">
        <f>VLOOKUP($C2787,rosie!$B$7:$E$380,4,FALSE)</f>
        <v>s</v>
      </c>
      <c r="O2787" s="4">
        <f t="shared" si="203"/>
        <v>1.6551612074314156E-3</v>
      </c>
      <c r="P2787" s="4">
        <f>VLOOKUP(A2787,RESULTS!$A:$M,13,FALSE)</f>
        <v>3</v>
      </c>
      <c r="Q2787" s="4">
        <v>284</v>
      </c>
      <c r="R2787" s="4" t="str">
        <f>IF(VLOOKUP(C2787,rosie!B:J,8,FALSE)=0,"x_x_x_x",VLOOKUP(C2787,rosie!B:J,8,FALSE))</f>
        <v>2_8_2_2023</v>
      </c>
    </row>
    <row r="2788" spans="1:18" x14ac:dyDescent="0.2">
      <c r="A2788" t="s">
        <v>285</v>
      </c>
      <c r="C2788">
        <f t="shared" si="204"/>
        <v>16</v>
      </c>
      <c r="D2788" t="str">
        <f t="shared" si="201"/>
        <v>16 (0)</v>
      </c>
      <c r="E2788">
        <v>21.831</v>
      </c>
      <c r="F2788">
        <f t="shared" si="202"/>
        <v>21.83</v>
      </c>
      <c r="G2788">
        <f>IFERROR(VLOOKUP(F2788,'rt.comb'!$A:$B,2,FALSE),F2788)</f>
        <v>21.84</v>
      </c>
      <c r="H2788" t="str">
        <f>IFERROR(VLOOKUP(G2788,compounds!$A:$D,4,FALSE),"")</f>
        <v>tetradecane</v>
      </c>
      <c r="I2788">
        <v>35162775</v>
      </c>
      <c r="J2788" s="4">
        <f t="shared" si="200"/>
        <v>29702423</v>
      </c>
      <c r="K2788" s="4">
        <f>VLOOKUP($C2788,rosie!$B$7:$D$380,2,FALSE)</f>
        <v>10.029999999999999</v>
      </c>
      <c r="L2788" s="4">
        <f>VLOOKUP(C2788,rosie!$B$7:$F$66,5,FALSE)</f>
        <v>3.01</v>
      </c>
      <c r="M2788" s="4">
        <f>VLOOKUP($C2788,rosie!$B$7:$D$380,3,FALSE)</f>
        <v>0</v>
      </c>
      <c r="N2788" s="4" t="str">
        <f>VLOOKUP($C2788,rosie!$B$7:$E$380,4,FALSE)</f>
        <v>s</v>
      </c>
      <c r="O2788" s="4">
        <f t="shared" si="203"/>
        <v>1.2424151104092803E-2</v>
      </c>
      <c r="P2788" s="4">
        <f>VLOOKUP(A2788,RESULTS!$A:$M,13,FALSE)</f>
        <v>3</v>
      </c>
      <c r="Q2788" s="4">
        <v>285</v>
      </c>
      <c r="R2788" s="4" t="str">
        <f>IF(VLOOKUP(C2788,rosie!B:J,8,FALSE)=0,"x_x_x_x",VLOOKUP(C2788,rosie!B:J,8,FALSE))</f>
        <v>2_8_2_2023</v>
      </c>
    </row>
    <row r="2789" spans="1:18" x14ac:dyDescent="0.2">
      <c r="A2789" t="s">
        <v>285</v>
      </c>
      <c r="C2789">
        <f t="shared" si="204"/>
        <v>16</v>
      </c>
      <c r="D2789" t="str">
        <f t="shared" si="201"/>
        <v>16 (0)</v>
      </c>
      <c r="E2789">
        <v>22.074000000000002</v>
      </c>
      <c r="F2789">
        <f t="shared" si="202"/>
        <v>22.07</v>
      </c>
      <c r="G2789">
        <f>IFERROR(VLOOKUP(F2789,'rt.comb'!$A:$B,2,FALSE),F2789)</f>
        <v>22.07</v>
      </c>
      <c r="H2789" t="str">
        <f>IFERROR(VLOOKUP(G2789,compounds!$A:$D,4,FALSE),"")</f>
        <v>dodecanal</v>
      </c>
      <c r="I2789">
        <v>5018022</v>
      </c>
      <c r="J2789" s="4">
        <f t="shared" si="200"/>
        <v>29702423</v>
      </c>
      <c r="K2789" s="4">
        <f>VLOOKUP($C2789,rosie!$B$7:$D$380,2,FALSE)</f>
        <v>10.029999999999999</v>
      </c>
      <c r="L2789" s="4">
        <f>VLOOKUP(C2789,rosie!$B$7:$F$66,5,FALSE)</f>
        <v>3.01</v>
      </c>
      <c r="M2789" s="4">
        <f>VLOOKUP($C2789,rosie!$B$7:$D$380,3,FALSE)</f>
        <v>0</v>
      </c>
      <c r="N2789" s="4" t="str">
        <f>VLOOKUP($C2789,rosie!$B$7:$E$380,4,FALSE)</f>
        <v>s</v>
      </c>
      <c r="O2789" s="4">
        <f t="shared" si="203"/>
        <v>1.7668308385073515E-3</v>
      </c>
      <c r="P2789" s="4">
        <f>VLOOKUP(A2789,RESULTS!$A:$M,13,FALSE)</f>
        <v>3</v>
      </c>
      <c r="Q2789" s="4">
        <v>286</v>
      </c>
      <c r="R2789" s="4" t="str">
        <f>IF(VLOOKUP(C2789,rosie!B:J,8,FALSE)=0,"x_x_x_x",VLOOKUP(C2789,rosie!B:J,8,FALSE))</f>
        <v>2_8_2_2023</v>
      </c>
    </row>
    <row r="2790" spans="1:18" x14ac:dyDescent="0.2">
      <c r="A2790" t="s">
        <v>285</v>
      </c>
      <c r="C2790">
        <f t="shared" si="204"/>
        <v>16</v>
      </c>
      <c r="D2790" t="str">
        <f t="shared" si="201"/>
        <v>16 (0)</v>
      </c>
      <c r="E2790">
        <v>22.279</v>
      </c>
      <c r="F2790">
        <f t="shared" si="202"/>
        <v>22.28</v>
      </c>
      <c r="G2790">
        <f>IFERROR(VLOOKUP(F2790,'rt.comb'!$A:$B,2,FALSE),F2790)</f>
        <v>22.29</v>
      </c>
      <c r="H2790" t="str">
        <f>IFERROR(VLOOKUP(G2790,compounds!$A:$D,4,FALSE),"")</f>
        <v>tetramethyldiol</v>
      </c>
      <c r="I2790">
        <v>25389672</v>
      </c>
      <c r="J2790" s="4">
        <f t="shared" si="200"/>
        <v>29702423</v>
      </c>
      <c r="K2790" s="4">
        <f>VLOOKUP($C2790,rosie!$B$7:$D$380,2,FALSE)</f>
        <v>10.029999999999999</v>
      </c>
      <c r="L2790" s="4">
        <f>VLOOKUP(C2790,rosie!$B$7:$F$66,5,FALSE)</f>
        <v>3.01</v>
      </c>
      <c r="M2790" s="4">
        <f>VLOOKUP($C2790,rosie!$B$7:$D$380,3,FALSE)</f>
        <v>0</v>
      </c>
      <c r="N2790" s="4" t="str">
        <f>VLOOKUP($C2790,rosie!$B$7:$E$380,4,FALSE)</f>
        <v>s</v>
      </c>
      <c r="O2790" s="4">
        <f t="shared" si="203"/>
        <v>8.9084805612971753E-3</v>
      </c>
      <c r="P2790" s="4">
        <f>VLOOKUP(A2790,RESULTS!$A:$M,13,FALSE)</f>
        <v>3</v>
      </c>
      <c r="Q2790" s="4">
        <v>287</v>
      </c>
      <c r="R2790" s="4" t="str">
        <f>IF(VLOOKUP(C2790,rosie!B:J,8,FALSE)=0,"x_x_x_x",VLOOKUP(C2790,rosie!B:J,8,FALSE))</f>
        <v>2_8_2_2023</v>
      </c>
    </row>
    <row r="2791" spans="1:18" x14ac:dyDescent="0.2">
      <c r="A2791" t="s">
        <v>285</v>
      </c>
      <c r="C2791">
        <f t="shared" si="204"/>
        <v>16</v>
      </c>
      <c r="D2791" t="str">
        <f t="shared" si="201"/>
        <v>16 (0)</v>
      </c>
      <c r="E2791">
        <v>22.414999999999999</v>
      </c>
      <c r="F2791">
        <f t="shared" si="202"/>
        <v>22.42</v>
      </c>
      <c r="G2791">
        <f>IFERROR(VLOOKUP(F2791,'rt.comb'!$A:$B,2,FALSE),F2791)</f>
        <v>22.42</v>
      </c>
      <c r="H2791" t="str">
        <f>IFERROR(VLOOKUP(G2791,compounds!$A:$D,4,FALSE),"")</f>
        <v/>
      </c>
      <c r="I2791">
        <v>81282614</v>
      </c>
      <c r="J2791" s="4">
        <f t="shared" si="200"/>
        <v>29702423</v>
      </c>
      <c r="K2791" s="4">
        <f>VLOOKUP($C2791,rosie!$B$7:$D$380,2,FALSE)</f>
        <v>10.029999999999999</v>
      </c>
      <c r="L2791" s="4">
        <f>VLOOKUP(C2791,rosie!$B$7:$F$66,5,FALSE)</f>
        <v>3.01</v>
      </c>
      <c r="M2791" s="4">
        <f>VLOOKUP($C2791,rosie!$B$7:$D$380,3,FALSE)</f>
        <v>0</v>
      </c>
      <c r="N2791" s="4" t="str">
        <f>VLOOKUP($C2791,rosie!$B$7:$E$380,4,FALSE)</f>
        <v>s</v>
      </c>
      <c r="O2791" s="4">
        <f t="shared" si="203"/>
        <v>2.8420624526104745E-2</v>
      </c>
      <c r="P2791" s="4">
        <f>VLOOKUP(A2791,RESULTS!$A:$M,13,FALSE)</f>
        <v>3</v>
      </c>
      <c r="Q2791" s="4">
        <v>288</v>
      </c>
      <c r="R2791" s="4" t="str">
        <f>IF(VLOOKUP(C2791,rosie!B:J,8,FALSE)=0,"x_x_x_x",VLOOKUP(C2791,rosie!B:J,8,FALSE))</f>
        <v>2_8_2_2023</v>
      </c>
    </row>
    <row r="2792" spans="1:18" x14ac:dyDescent="0.2">
      <c r="A2792" t="s">
        <v>285</v>
      </c>
      <c r="C2792">
        <f t="shared" si="204"/>
        <v>16</v>
      </c>
      <c r="D2792" t="str">
        <f t="shared" si="201"/>
        <v>16 (0)</v>
      </c>
      <c r="E2792">
        <v>23.192</v>
      </c>
      <c r="F2792">
        <f t="shared" si="202"/>
        <v>23.19</v>
      </c>
      <c r="G2792">
        <f>IFERROR(VLOOKUP(F2792,'rt.comb'!$A:$B,2,FALSE),F2792)</f>
        <v>23.19</v>
      </c>
      <c r="H2792" t="str">
        <f>IFERROR(VLOOKUP(G2792,compounds!$A:$D,4,FALSE),"")</f>
        <v/>
      </c>
      <c r="I2792">
        <v>4413621</v>
      </c>
      <c r="J2792" s="4">
        <f t="shared" si="200"/>
        <v>29702423</v>
      </c>
      <c r="K2792" s="4">
        <f>VLOOKUP($C2792,rosie!$B$7:$D$380,2,FALSE)</f>
        <v>10.029999999999999</v>
      </c>
      <c r="L2792" s="4">
        <f>VLOOKUP(C2792,rosie!$B$7:$F$66,5,FALSE)</f>
        <v>3.01</v>
      </c>
      <c r="M2792" s="4">
        <f>VLOOKUP($C2792,rosie!$B$7:$D$380,3,FALSE)</f>
        <v>0</v>
      </c>
      <c r="N2792" s="4" t="str">
        <f>VLOOKUP($C2792,rosie!$B$7:$E$380,4,FALSE)</f>
        <v>s</v>
      </c>
      <c r="O2792" s="4">
        <f t="shared" si="203"/>
        <v>1.5378912910617257E-3</v>
      </c>
      <c r="P2792" s="4">
        <f>VLOOKUP(A2792,RESULTS!$A:$M,13,FALSE)</f>
        <v>3</v>
      </c>
      <c r="Q2792" s="4">
        <v>289</v>
      </c>
      <c r="R2792" s="4" t="str">
        <f>IF(VLOOKUP(C2792,rosie!B:J,8,FALSE)=0,"x_x_x_x",VLOOKUP(C2792,rosie!B:J,8,FALSE))</f>
        <v>2_8_2_2023</v>
      </c>
    </row>
    <row r="2793" spans="1:18" x14ac:dyDescent="0.2">
      <c r="A2793" t="s">
        <v>285</v>
      </c>
      <c r="C2793">
        <f t="shared" si="204"/>
        <v>16</v>
      </c>
      <c r="D2793" t="str">
        <f t="shared" si="201"/>
        <v>16 (0)</v>
      </c>
      <c r="E2793">
        <v>24.244</v>
      </c>
      <c r="F2793">
        <f t="shared" si="202"/>
        <v>24.24</v>
      </c>
      <c r="G2793">
        <f>IFERROR(VLOOKUP(F2793,'rt.comb'!$A:$B,2,FALSE),F2793)</f>
        <v>24.24</v>
      </c>
      <c r="H2793" t="str">
        <f>IFERROR(VLOOKUP(G2793,compounds!$A:$D,4,FALSE),"")</f>
        <v/>
      </c>
      <c r="I2793">
        <v>3940090</v>
      </c>
      <c r="J2793" s="4">
        <f t="shared" si="200"/>
        <v>29702423</v>
      </c>
      <c r="K2793" s="4">
        <f>VLOOKUP($C2793,rosie!$B$7:$D$380,2,FALSE)</f>
        <v>10.029999999999999</v>
      </c>
      <c r="L2793" s="4">
        <f>VLOOKUP(C2793,rosie!$B$7:$F$66,5,FALSE)</f>
        <v>3.01</v>
      </c>
      <c r="M2793" s="4">
        <f>VLOOKUP($C2793,rosie!$B$7:$D$380,3,FALSE)</f>
        <v>0</v>
      </c>
      <c r="N2793" s="4" t="str">
        <f>VLOOKUP($C2793,rosie!$B$7:$E$380,4,FALSE)</f>
        <v>s</v>
      </c>
      <c r="O2793" s="4">
        <f t="shared" si="203"/>
        <v>1.3681590491023169E-3</v>
      </c>
      <c r="P2793" s="4">
        <f>VLOOKUP(A2793,RESULTS!$A:$M,13,FALSE)</f>
        <v>3</v>
      </c>
      <c r="Q2793" s="4">
        <v>290</v>
      </c>
      <c r="R2793" s="4" t="str">
        <f>IF(VLOOKUP(C2793,rosie!B:J,8,FALSE)=0,"x_x_x_x",VLOOKUP(C2793,rosie!B:J,8,FALSE))</f>
        <v>2_8_2_2023</v>
      </c>
    </row>
    <row r="2794" spans="1:18" x14ac:dyDescent="0.2">
      <c r="A2794" t="s">
        <v>285</v>
      </c>
      <c r="C2794">
        <f t="shared" si="204"/>
        <v>16</v>
      </c>
      <c r="D2794" t="str">
        <f t="shared" si="201"/>
        <v>16 (0)</v>
      </c>
      <c r="E2794">
        <v>24.324999999999999</v>
      </c>
      <c r="F2794">
        <f t="shared" si="202"/>
        <v>24.33</v>
      </c>
      <c r="G2794">
        <f>IFERROR(VLOOKUP(F2794,'rt.comb'!$A:$B,2,FALSE),F2794)</f>
        <v>24.33</v>
      </c>
      <c r="H2794" t="str">
        <f>IFERROR(VLOOKUP(G2794,compounds!$A:$D,4,FALSE),"")</f>
        <v>pentadecane</v>
      </c>
      <c r="I2794">
        <v>7023519</v>
      </c>
      <c r="J2794" s="4">
        <f t="shared" si="200"/>
        <v>29702423</v>
      </c>
      <c r="K2794" s="4">
        <f>VLOOKUP($C2794,rosie!$B$7:$D$380,2,FALSE)</f>
        <v>10.029999999999999</v>
      </c>
      <c r="L2794" s="4">
        <f>VLOOKUP(C2794,rosie!$B$7:$F$66,5,FALSE)</f>
        <v>3.01</v>
      </c>
      <c r="M2794" s="4">
        <f>VLOOKUP($C2794,rosie!$B$7:$D$380,3,FALSE)</f>
        <v>0</v>
      </c>
      <c r="N2794" s="4" t="str">
        <f>VLOOKUP($C2794,rosie!$B$7:$E$380,4,FALSE)</f>
        <v>s</v>
      </c>
      <c r="O2794" s="4">
        <f t="shared" si="203"/>
        <v>2.4304697246948265E-3</v>
      </c>
      <c r="P2794" s="4">
        <f>VLOOKUP(A2794,RESULTS!$A:$M,13,FALSE)</f>
        <v>3</v>
      </c>
      <c r="Q2794" s="4">
        <v>291</v>
      </c>
      <c r="R2794" s="4" t="str">
        <f>IF(VLOOKUP(C2794,rosie!B:J,8,FALSE)=0,"x_x_x_x",VLOOKUP(C2794,rosie!B:J,8,FALSE))</f>
        <v>2_8_2_2023</v>
      </c>
    </row>
    <row r="2795" spans="1:18" x14ac:dyDescent="0.2">
      <c r="A2795" t="s">
        <v>285</v>
      </c>
      <c r="C2795">
        <f t="shared" si="204"/>
        <v>16</v>
      </c>
      <c r="D2795" t="str">
        <f t="shared" si="201"/>
        <v>16 (0)</v>
      </c>
      <c r="E2795">
        <v>24.757999999999999</v>
      </c>
      <c r="F2795">
        <f t="shared" si="202"/>
        <v>24.76</v>
      </c>
      <c r="G2795">
        <f>IFERROR(VLOOKUP(F2795,'rt.comb'!$A:$B,2,FALSE),F2795)</f>
        <v>24.76</v>
      </c>
      <c r="H2795" t="str">
        <f>IFERROR(VLOOKUP(G2795,compounds!$A:$D,4,FALSE),"")</f>
        <v/>
      </c>
      <c r="I2795">
        <v>17654362</v>
      </c>
      <c r="J2795" s="4">
        <f t="shared" si="200"/>
        <v>29702423</v>
      </c>
      <c r="K2795" s="4">
        <f>VLOOKUP($C2795,rosie!$B$7:$D$380,2,FALSE)</f>
        <v>10.029999999999999</v>
      </c>
      <c r="L2795" s="4">
        <f>VLOOKUP(C2795,rosie!$B$7:$F$66,5,FALSE)</f>
        <v>3.01</v>
      </c>
      <c r="M2795" s="4">
        <f>VLOOKUP($C2795,rosie!$B$7:$D$380,3,FALSE)</f>
        <v>0</v>
      </c>
      <c r="N2795" s="4" t="str">
        <f>VLOOKUP($C2795,rosie!$B$7:$E$380,4,FALSE)</f>
        <v>s</v>
      </c>
      <c r="O2795" s="4">
        <f t="shared" si="203"/>
        <v>6.0883220790973365E-3</v>
      </c>
      <c r="P2795" s="4">
        <f>VLOOKUP(A2795,RESULTS!$A:$M,13,FALSE)</f>
        <v>3</v>
      </c>
      <c r="Q2795" s="4">
        <v>292</v>
      </c>
      <c r="R2795" s="4" t="str">
        <f>IF(VLOOKUP(C2795,rosie!B:J,8,FALSE)=0,"x_x_x_x",VLOOKUP(C2795,rosie!B:J,8,FALSE))</f>
        <v>2_8_2_2023</v>
      </c>
    </row>
    <row r="2796" spans="1:18" x14ac:dyDescent="0.2">
      <c r="A2796" t="s">
        <v>285</v>
      </c>
      <c r="C2796">
        <f t="shared" si="204"/>
        <v>16</v>
      </c>
      <c r="D2796" t="str">
        <f t="shared" si="201"/>
        <v>16 (0)</v>
      </c>
      <c r="E2796">
        <v>24.972000000000001</v>
      </c>
      <c r="F2796">
        <f t="shared" si="202"/>
        <v>24.97</v>
      </c>
      <c r="G2796">
        <f>IFERROR(VLOOKUP(F2796,'rt.comb'!$A:$B,2,FALSE),F2796)</f>
        <v>24.97</v>
      </c>
      <c r="H2796" t="str">
        <f>IFERROR(VLOOKUP(G2796,compounds!$A:$D,4,FALSE),"")</f>
        <v/>
      </c>
      <c r="I2796">
        <v>16870115</v>
      </c>
      <c r="J2796" s="4">
        <f t="shared" si="200"/>
        <v>29702423</v>
      </c>
      <c r="K2796" s="4">
        <f>VLOOKUP($C2796,rosie!$B$7:$D$380,2,FALSE)</f>
        <v>10.029999999999999</v>
      </c>
      <c r="L2796" s="4">
        <f>VLOOKUP(C2796,rosie!$B$7:$F$66,5,FALSE)</f>
        <v>3.01</v>
      </c>
      <c r="M2796" s="4">
        <f>VLOOKUP($C2796,rosie!$B$7:$D$380,3,FALSE)</f>
        <v>0</v>
      </c>
      <c r="N2796" s="4" t="str">
        <f>VLOOKUP($C2796,rosie!$B$7:$E$380,4,FALSE)</f>
        <v>s</v>
      </c>
      <c r="O2796" s="4">
        <f t="shared" si="203"/>
        <v>5.7980087407850335E-3</v>
      </c>
      <c r="P2796" s="4">
        <f>VLOOKUP(A2796,RESULTS!$A:$M,13,FALSE)</f>
        <v>3</v>
      </c>
      <c r="Q2796" s="4">
        <v>293</v>
      </c>
      <c r="R2796" s="4" t="str">
        <f>IF(VLOOKUP(C2796,rosie!B:J,8,FALSE)=0,"x_x_x_x",VLOOKUP(C2796,rosie!B:J,8,FALSE))</f>
        <v>2_8_2_2023</v>
      </c>
    </row>
    <row r="2797" spans="1:18" x14ac:dyDescent="0.2">
      <c r="A2797" t="s">
        <v>285</v>
      </c>
      <c r="C2797">
        <f t="shared" si="204"/>
        <v>16</v>
      </c>
      <c r="D2797" t="str">
        <f t="shared" si="201"/>
        <v>16 (0)</v>
      </c>
      <c r="E2797">
        <v>26.687999999999999</v>
      </c>
      <c r="F2797">
        <f t="shared" si="202"/>
        <v>26.69</v>
      </c>
      <c r="G2797">
        <f>IFERROR(VLOOKUP(F2797,'rt.comb'!$A:$B,2,FALSE),F2797)</f>
        <v>26.69</v>
      </c>
      <c r="H2797" t="str">
        <f>IFERROR(VLOOKUP(G2797,compounds!$A:$D,4,FALSE),"")</f>
        <v/>
      </c>
      <c r="I2797">
        <v>7794089</v>
      </c>
      <c r="J2797" s="4">
        <f t="shared" si="200"/>
        <v>29702423</v>
      </c>
      <c r="K2797" s="4">
        <f>VLOOKUP($C2797,rosie!$B$7:$D$380,2,FALSE)</f>
        <v>10.029999999999999</v>
      </c>
      <c r="L2797" s="4">
        <f>VLOOKUP(C2797,rosie!$B$7:$F$66,5,FALSE)</f>
        <v>3.01</v>
      </c>
      <c r="M2797" s="4">
        <f>VLOOKUP($C2797,rosie!$B$7:$D$380,3,FALSE)</f>
        <v>0</v>
      </c>
      <c r="N2797" s="4" t="str">
        <f>VLOOKUP($C2797,rosie!$B$7:$E$380,4,FALSE)</f>
        <v>s</v>
      </c>
      <c r="O2797" s="4">
        <f t="shared" si="203"/>
        <v>2.669601718677772E-3</v>
      </c>
      <c r="P2797" s="4">
        <f>VLOOKUP(A2797,RESULTS!$A:$M,13,FALSE)</f>
        <v>3</v>
      </c>
      <c r="Q2797" s="4">
        <v>294</v>
      </c>
      <c r="R2797" s="4" t="str">
        <f>IF(VLOOKUP(C2797,rosie!B:J,8,FALSE)=0,"x_x_x_x",VLOOKUP(C2797,rosie!B:J,8,FALSE))</f>
        <v>2_8_2_2023</v>
      </c>
    </row>
    <row r="2798" spans="1:18" x14ac:dyDescent="0.2">
      <c r="A2798" t="s">
        <v>285</v>
      </c>
      <c r="C2798">
        <f t="shared" si="204"/>
        <v>16</v>
      </c>
      <c r="D2798" t="str">
        <f t="shared" si="201"/>
        <v>16 (0)</v>
      </c>
      <c r="E2798">
        <v>26.989000000000001</v>
      </c>
      <c r="F2798">
        <f t="shared" si="202"/>
        <v>26.99</v>
      </c>
      <c r="G2798">
        <f>IFERROR(VLOOKUP(F2798,'rt.comb'!$A:$B,2,FALSE),F2798)</f>
        <v>26.99</v>
      </c>
      <c r="H2798" t="str">
        <f>IFERROR(VLOOKUP(G2798,compounds!$A:$D,4,FALSE),"")</f>
        <v>tetradecanal</v>
      </c>
      <c r="I2798">
        <v>3679089</v>
      </c>
      <c r="J2798" s="4">
        <f t="shared" si="200"/>
        <v>29702423</v>
      </c>
      <c r="K2798" s="4">
        <f>VLOOKUP($C2798,rosie!$B$7:$D$380,2,FALSE)</f>
        <v>10.029999999999999</v>
      </c>
      <c r="L2798" s="4">
        <f>VLOOKUP(C2798,rosie!$B$7:$F$66,5,FALSE)</f>
        <v>3.01</v>
      </c>
      <c r="M2798" s="4">
        <f>VLOOKUP($C2798,rosie!$B$7:$D$380,3,FALSE)</f>
        <v>0</v>
      </c>
      <c r="N2798" s="4" t="str">
        <f>VLOOKUP($C2798,rosie!$B$7:$E$380,4,FALSE)</f>
        <v>s</v>
      </c>
      <c r="O2798" s="4">
        <f t="shared" si="203"/>
        <v>1.2558758838149314E-3</v>
      </c>
      <c r="P2798" s="4">
        <f>VLOOKUP(A2798,RESULTS!$A:$M,13,FALSE)</f>
        <v>3</v>
      </c>
      <c r="Q2798" s="4">
        <v>295</v>
      </c>
      <c r="R2798" s="4" t="str">
        <f>IF(VLOOKUP(C2798,rosie!B:J,8,FALSE)=0,"x_x_x_x",VLOOKUP(C2798,rosie!B:J,8,FALSE))</f>
        <v>2_8_2_2023</v>
      </c>
    </row>
    <row r="2799" spans="1:18" x14ac:dyDescent="0.2">
      <c r="A2799" t="s">
        <v>285</v>
      </c>
      <c r="C2799">
        <f t="shared" si="204"/>
        <v>16</v>
      </c>
      <c r="D2799" t="str">
        <f t="shared" si="201"/>
        <v>16 (0)</v>
      </c>
      <c r="E2799">
        <v>28.923999999999999</v>
      </c>
      <c r="F2799">
        <f t="shared" si="202"/>
        <v>28.92</v>
      </c>
      <c r="G2799">
        <f>IFERROR(VLOOKUP(F2799,'rt.comb'!$A:$B,2,FALSE),F2799)</f>
        <v>28.92</v>
      </c>
      <c r="H2799" t="str">
        <f>IFERROR(VLOOKUP(G2799,compounds!$A:$D,4,FALSE),"")</f>
        <v/>
      </c>
      <c r="I2799">
        <v>4112829</v>
      </c>
      <c r="J2799" s="4">
        <f t="shared" si="200"/>
        <v>29702423</v>
      </c>
      <c r="K2799" s="4">
        <f>VLOOKUP($C2799,rosie!$B$7:$D$380,2,FALSE)</f>
        <v>10.029999999999999</v>
      </c>
      <c r="L2799" s="4">
        <f>VLOOKUP(C2799,rosie!$B$7:$F$66,5,FALSE)</f>
        <v>3.01</v>
      </c>
      <c r="M2799" s="4">
        <f>VLOOKUP($C2799,rosie!$B$7:$D$380,3,FALSE)</f>
        <v>0</v>
      </c>
      <c r="N2799" s="4" t="str">
        <f>VLOOKUP($C2799,rosie!$B$7:$E$380,4,FALSE)</f>
        <v>s</v>
      </c>
      <c r="O2799" s="4">
        <f t="shared" si="203"/>
        <v>1.3991922310240526E-3</v>
      </c>
      <c r="P2799" s="4">
        <f>VLOOKUP(A2799,RESULTS!$A:$M,13,FALSE)</f>
        <v>3</v>
      </c>
      <c r="Q2799" s="4">
        <v>296</v>
      </c>
      <c r="R2799" s="4" t="str">
        <f>IF(VLOOKUP(C2799,rosie!B:J,8,FALSE)=0,"x_x_x_x",VLOOKUP(C2799,rosie!B:J,8,FALSE))</f>
        <v>2_8_2_2023</v>
      </c>
    </row>
    <row r="2800" spans="1:18" x14ac:dyDescent="0.2">
      <c r="A2800" t="s">
        <v>285</v>
      </c>
      <c r="C2800">
        <f t="shared" si="204"/>
        <v>16</v>
      </c>
      <c r="D2800" t="str">
        <f t="shared" si="201"/>
        <v>16 (0)</v>
      </c>
      <c r="E2800">
        <v>31.236000000000001</v>
      </c>
      <c r="F2800">
        <f t="shared" si="202"/>
        <v>31.24</v>
      </c>
      <c r="G2800">
        <f>IFERROR(VLOOKUP(F2800,'rt.comb'!$A:$B,2,FALSE),F2800)</f>
        <v>31.24</v>
      </c>
      <c r="H2800" t="str">
        <f>IFERROR(VLOOKUP(G2800,compounds!$A:$D,4,FALSE),"")</f>
        <v/>
      </c>
      <c r="I2800">
        <v>16993017</v>
      </c>
      <c r="J2800" s="4">
        <f t="shared" si="200"/>
        <v>29702423</v>
      </c>
      <c r="K2800" s="4">
        <f>VLOOKUP($C2800,rosie!$B$7:$D$380,2,FALSE)</f>
        <v>10.029999999999999</v>
      </c>
      <c r="L2800" s="4">
        <f>VLOOKUP(C2800,rosie!$B$7:$F$66,5,FALSE)</f>
        <v>3.01</v>
      </c>
      <c r="M2800" s="4">
        <f>VLOOKUP($C2800,rosie!$B$7:$D$380,3,FALSE)</f>
        <v>0</v>
      </c>
      <c r="N2800" s="4" t="str">
        <f>VLOOKUP($C2800,rosie!$B$7:$E$380,4,FALSE)</f>
        <v>s</v>
      </c>
      <c r="O2800" s="4">
        <f t="shared" si="203"/>
        <v>5.7615917951769581E-3</v>
      </c>
      <c r="P2800" s="4">
        <f>VLOOKUP(A2800,RESULTS!$A:$M,13,FALSE)</f>
        <v>3</v>
      </c>
      <c r="Q2800" s="4">
        <v>297</v>
      </c>
      <c r="R2800" s="4" t="str">
        <f>IF(VLOOKUP(C2800,rosie!B:J,8,FALSE)=0,"x_x_x_x",VLOOKUP(C2800,rosie!B:J,8,FALSE))</f>
        <v>2_8_2_2023</v>
      </c>
    </row>
    <row r="2801" spans="1:18" x14ac:dyDescent="0.2">
      <c r="A2801" t="s">
        <v>285</v>
      </c>
      <c r="C2801">
        <f t="shared" si="204"/>
        <v>16</v>
      </c>
      <c r="D2801" t="str">
        <f t="shared" si="201"/>
        <v>16 (0)</v>
      </c>
      <c r="E2801">
        <v>31.611999999999998</v>
      </c>
      <c r="F2801">
        <f t="shared" si="202"/>
        <v>31.61</v>
      </c>
      <c r="G2801">
        <f>IFERROR(VLOOKUP(F2801,'rt.comb'!$A:$B,2,FALSE),F2801)</f>
        <v>31.61</v>
      </c>
      <c r="H2801" t="str">
        <f>IFERROR(VLOOKUP(G2801,compounds!$A:$D,4,FALSE),"")</f>
        <v/>
      </c>
      <c r="I2801">
        <v>6653395</v>
      </c>
      <c r="J2801" s="4">
        <f t="shared" si="200"/>
        <v>29702423</v>
      </c>
      <c r="K2801" s="4">
        <f>VLOOKUP($C2801,rosie!$B$7:$D$380,2,FALSE)</f>
        <v>10.029999999999999</v>
      </c>
      <c r="L2801" s="4">
        <f>VLOOKUP(C2801,rosie!$B$7:$F$66,5,FALSE)</f>
        <v>3.01</v>
      </c>
      <c r="M2801" s="4">
        <f>VLOOKUP($C2801,rosie!$B$7:$D$380,3,FALSE)</f>
        <v>0</v>
      </c>
      <c r="N2801" s="4" t="str">
        <f>VLOOKUP($C2801,rosie!$B$7:$E$380,4,FALSE)</f>
        <v>s</v>
      </c>
      <c r="O2801" s="4">
        <f t="shared" si="203"/>
        <v>2.2483063465483914E-3</v>
      </c>
      <c r="P2801" s="4">
        <f>VLOOKUP(A2801,RESULTS!$A:$M,13,FALSE)</f>
        <v>3</v>
      </c>
      <c r="Q2801" s="4">
        <v>298</v>
      </c>
      <c r="R2801" s="4" t="str">
        <f>IF(VLOOKUP(C2801,rosie!B:J,8,FALSE)=0,"x_x_x_x",VLOOKUP(C2801,rosie!B:J,8,FALSE))</f>
        <v>2_8_2_2023</v>
      </c>
    </row>
    <row r="2802" spans="1:18" x14ac:dyDescent="0.2">
      <c r="A2802" t="s">
        <v>285</v>
      </c>
      <c r="C2802">
        <f t="shared" si="204"/>
        <v>16</v>
      </c>
      <c r="D2802" t="str">
        <f t="shared" si="201"/>
        <v>16 (0)</v>
      </c>
      <c r="E2802">
        <v>32</v>
      </c>
      <c r="F2802">
        <f t="shared" si="202"/>
        <v>32</v>
      </c>
      <c r="G2802">
        <f>IFERROR(VLOOKUP(F2802,'rt.comb'!$A:$B,2,FALSE),F2802)</f>
        <v>32</v>
      </c>
      <c r="H2802" t="str">
        <f>IFERROR(VLOOKUP(G2802,compounds!$A:$D,4,FALSE),"")</f>
        <v/>
      </c>
      <c r="I2802">
        <v>46978800</v>
      </c>
      <c r="J2802" s="4">
        <f t="shared" si="200"/>
        <v>29702423</v>
      </c>
      <c r="K2802" s="4">
        <f>VLOOKUP($C2802,rosie!$B$7:$D$380,2,FALSE)</f>
        <v>10.029999999999999</v>
      </c>
      <c r="L2802" s="4">
        <f>VLOOKUP(C2802,rosie!$B$7:$F$66,5,FALSE)</f>
        <v>3.01</v>
      </c>
      <c r="M2802" s="4">
        <f>VLOOKUP($C2802,rosie!$B$7:$D$380,3,FALSE)</f>
        <v>0</v>
      </c>
      <c r="N2802" s="4" t="str">
        <f>VLOOKUP($C2802,rosie!$B$7:$E$380,4,FALSE)</f>
        <v>s</v>
      </c>
      <c r="O2802" s="4">
        <f t="shared" si="203"/>
        <v>1.5821919621728672E-2</v>
      </c>
      <c r="P2802" s="4">
        <f>VLOOKUP(A2802,RESULTS!$A:$M,13,FALSE)</f>
        <v>3</v>
      </c>
      <c r="Q2802" s="4">
        <v>299</v>
      </c>
      <c r="R2802" s="4" t="str">
        <f>IF(VLOOKUP(C2802,rosie!B:J,8,FALSE)=0,"x_x_x_x",VLOOKUP(C2802,rosie!B:J,8,FALSE))</f>
        <v>2_8_2_2023</v>
      </c>
    </row>
    <row r="2803" spans="1:18" x14ac:dyDescent="0.2">
      <c r="A2803" t="s">
        <v>285</v>
      </c>
      <c r="C2803">
        <f t="shared" si="204"/>
        <v>16</v>
      </c>
      <c r="D2803" t="str">
        <f t="shared" si="201"/>
        <v>16 (0)</v>
      </c>
      <c r="E2803">
        <v>36.002000000000002</v>
      </c>
      <c r="F2803">
        <f t="shared" si="202"/>
        <v>36</v>
      </c>
      <c r="G2803">
        <f>IFERROR(VLOOKUP(F2803,'rt.comb'!$A:$B,2,FALSE),F2803)</f>
        <v>36</v>
      </c>
      <c r="H2803" t="str">
        <f>IFERROR(VLOOKUP(G2803,compounds!$A:$D,4,FALSE),"")</f>
        <v/>
      </c>
      <c r="I2803">
        <v>2503610</v>
      </c>
      <c r="J2803" s="4">
        <f t="shared" si="200"/>
        <v>29702423</v>
      </c>
      <c r="K2803" s="4">
        <f>VLOOKUP($C2803,rosie!$B$7:$D$380,2,FALSE)</f>
        <v>10.029999999999999</v>
      </c>
      <c r="L2803" s="4">
        <f>VLOOKUP(C2803,rosie!$B$7:$F$66,5,FALSE)</f>
        <v>3.01</v>
      </c>
      <c r="M2803" s="4">
        <f>VLOOKUP($C2803,rosie!$B$7:$D$380,3,FALSE)</f>
        <v>0</v>
      </c>
      <c r="N2803" s="4" t="str">
        <f>VLOOKUP($C2803,rosie!$B$7:$E$380,4,FALSE)</f>
        <v>s</v>
      </c>
      <c r="O2803" s="4">
        <f t="shared" si="203"/>
        <v>8.4037643497795295E-4</v>
      </c>
      <c r="P2803" s="4">
        <f>VLOOKUP(A2803,RESULTS!$A:$M,13,FALSE)</f>
        <v>3</v>
      </c>
      <c r="Q2803" s="4">
        <v>300</v>
      </c>
      <c r="R2803" s="4" t="str">
        <f>IF(VLOOKUP(C2803,rosie!B:J,8,FALSE)=0,"x_x_x_x",VLOOKUP(C2803,rosie!B:J,8,FALSE))</f>
        <v>2_8_2_2023</v>
      </c>
    </row>
    <row r="2804" spans="1:18" x14ac:dyDescent="0.2">
      <c r="A2804" t="s">
        <v>286</v>
      </c>
      <c r="C2804">
        <f t="shared" si="204"/>
        <v>25</v>
      </c>
      <c r="D2804" t="str">
        <f t="shared" si="201"/>
        <v>25 (1)</v>
      </c>
      <c r="E2804">
        <v>4.391</v>
      </c>
      <c r="F2804">
        <f t="shared" si="202"/>
        <v>4.3899999999999997</v>
      </c>
      <c r="G2804">
        <f>IFERROR(VLOOKUP(F2804,'rt.comb'!$A:$B,2,FALSE),F2804)</f>
        <v>4.3899999999999997</v>
      </c>
      <c r="H2804" t="str">
        <f>IFERROR(VLOOKUP(G2804,compounds!$A:$D,4,FALSE),"")</f>
        <v/>
      </c>
      <c r="I2804">
        <v>3221513</v>
      </c>
      <c r="J2804" s="4">
        <f t="shared" si="200"/>
        <v>30635289</v>
      </c>
      <c r="K2804" s="4">
        <f>VLOOKUP($C2804,rosie!$B$7:$D$380,2,FALSE)</f>
        <v>10.15</v>
      </c>
      <c r="L2804" s="4">
        <f>VLOOKUP(C2804,rosie!$B$7:$F$66,5,FALSE)</f>
        <v>3.16</v>
      </c>
      <c r="M2804" s="4">
        <f>VLOOKUP($C2804,rosie!$B$7:$D$380,3,FALSE)</f>
        <v>1</v>
      </c>
      <c r="N2804" s="4" t="str">
        <f>VLOOKUP($C2804,rosie!$B$7:$E$380,4,FALSE)</f>
        <v>s</v>
      </c>
      <c r="O2804" s="4">
        <f t="shared" si="203"/>
        <v>1.0325869295686697E-3</v>
      </c>
      <c r="P2804" s="4">
        <f>VLOOKUP(A2804,RESULTS!$A:$M,13,FALSE)</f>
        <v>3</v>
      </c>
      <c r="Q2804" s="4">
        <v>301</v>
      </c>
      <c r="R2804" s="4" t="str">
        <f>IF(VLOOKUP(C2804,rosie!B:J,8,FALSE)=0,"x_x_x_x",VLOOKUP(C2804,rosie!B:J,8,FALSE))</f>
        <v>3_8_2_2023</v>
      </c>
    </row>
    <row r="2805" spans="1:18" x14ac:dyDescent="0.2">
      <c r="A2805" t="s">
        <v>286</v>
      </c>
      <c r="C2805">
        <f t="shared" si="204"/>
        <v>25</v>
      </c>
      <c r="D2805" t="str">
        <f t="shared" si="201"/>
        <v>25 (1)</v>
      </c>
      <c r="E2805">
        <v>4.6210000000000004</v>
      </c>
      <c r="F2805">
        <f t="shared" si="202"/>
        <v>4.62</v>
      </c>
      <c r="G2805">
        <f>IFERROR(VLOOKUP(F2805,'rt.comb'!$A:$B,2,FALSE),F2805)</f>
        <v>4.62</v>
      </c>
      <c r="H2805" t="str">
        <f>IFERROR(VLOOKUP(G2805,compounds!$A:$D,4,FALSE),"")</f>
        <v/>
      </c>
      <c r="I2805">
        <v>1092089</v>
      </c>
      <c r="J2805" s="4">
        <f t="shared" si="200"/>
        <v>30635289</v>
      </c>
      <c r="K2805" s="4">
        <f>VLOOKUP($C2805,rosie!$B$7:$D$380,2,FALSE)</f>
        <v>10.15</v>
      </c>
      <c r="L2805" s="4">
        <f>VLOOKUP(C2805,rosie!$B$7:$F$66,5,FALSE)</f>
        <v>3.16</v>
      </c>
      <c r="M2805" s="4">
        <f>VLOOKUP($C2805,rosie!$B$7:$D$380,3,FALSE)</f>
        <v>1</v>
      </c>
      <c r="N2805" s="4" t="str">
        <f>VLOOKUP($C2805,rosie!$B$7:$E$380,4,FALSE)</f>
        <v>s</v>
      </c>
      <c r="O2805" s="4">
        <f t="shared" si="203"/>
        <v>3.4888662504114164E-4</v>
      </c>
      <c r="P2805" s="4">
        <f>VLOOKUP(A2805,RESULTS!$A:$M,13,FALSE)</f>
        <v>3</v>
      </c>
      <c r="Q2805" s="4">
        <v>302</v>
      </c>
      <c r="R2805" s="4" t="str">
        <f>IF(VLOOKUP(C2805,rosie!B:J,8,FALSE)=0,"x_x_x_x",VLOOKUP(C2805,rosie!B:J,8,FALSE))</f>
        <v>3_8_2_2023</v>
      </c>
    </row>
    <row r="2806" spans="1:18" x14ac:dyDescent="0.2">
      <c r="A2806" t="s">
        <v>286</v>
      </c>
      <c r="C2806">
        <f t="shared" si="204"/>
        <v>25</v>
      </c>
      <c r="D2806" t="str">
        <f t="shared" si="201"/>
        <v>25 (1)</v>
      </c>
      <c r="E2806">
        <v>4.8600000000000003</v>
      </c>
      <c r="F2806">
        <f t="shared" si="202"/>
        <v>4.8600000000000003</v>
      </c>
      <c r="G2806">
        <f>IFERROR(VLOOKUP(F2806,'rt.comb'!$A:$B,2,FALSE),F2806)</f>
        <v>4.8600000000000003</v>
      </c>
      <c r="H2806" t="str">
        <f>IFERROR(VLOOKUP(G2806,compounds!$A:$D,4,FALSE),"")</f>
        <v/>
      </c>
      <c r="I2806">
        <v>6398430</v>
      </c>
      <c r="J2806" s="4">
        <f t="shared" si="200"/>
        <v>30635289</v>
      </c>
      <c r="K2806" s="4">
        <f>VLOOKUP($C2806,rosie!$B$7:$D$380,2,FALSE)</f>
        <v>10.15</v>
      </c>
      <c r="L2806" s="4">
        <f>VLOOKUP(C2806,rosie!$B$7:$F$66,5,FALSE)</f>
        <v>3.16</v>
      </c>
      <c r="M2806" s="4">
        <f>VLOOKUP($C2806,rosie!$B$7:$D$380,3,FALSE)</f>
        <v>1</v>
      </c>
      <c r="N2806" s="4" t="str">
        <f>VLOOKUP($C2806,rosie!$B$7:$E$380,4,FALSE)</f>
        <v>s</v>
      </c>
      <c r="O2806" s="4">
        <f t="shared" si="203"/>
        <v>2.037342408522803E-3</v>
      </c>
      <c r="P2806" s="4">
        <f>VLOOKUP(A2806,RESULTS!$A:$M,13,FALSE)</f>
        <v>3</v>
      </c>
      <c r="Q2806" s="4">
        <v>303</v>
      </c>
      <c r="R2806" s="4" t="str">
        <f>IF(VLOOKUP(C2806,rosie!B:J,8,FALSE)=0,"x_x_x_x",VLOOKUP(C2806,rosie!B:J,8,FALSE))</f>
        <v>3_8_2_2023</v>
      </c>
    </row>
    <row r="2807" spans="1:18" x14ac:dyDescent="0.2">
      <c r="A2807" t="s">
        <v>286</v>
      </c>
      <c r="C2807">
        <f t="shared" si="204"/>
        <v>25</v>
      </c>
      <c r="D2807" t="str">
        <f t="shared" si="201"/>
        <v>25 (1)</v>
      </c>
      <c r="E2807">
        <v>5.4249999999999998</v>
      </c>
      <c r="F2807">
        <f t="shared" si="202"/>
        <v>5.43</v>
      </c>
      <c r="G2807">
        <f>IFERROR(VLOOKUP(F2807,'rt.comb'!$A:$B,2,FALSE),F2807)</f>
        <v>5.43</v>
      </c>
      <c r="H2807" t="str">
        <f>IFERROR(VLOOKUP(G2807,compounds!$A:$D,4,FALSE),"")</f>
        <v>hydroxymethylpentanone</v>
      </c>
      <c r="I2807">
        <v>53581516</v>
      </c>
      <c r="J2807" s="4">
        <f t="shared" si="200"/>
        <v>30635289</v>
      </c>
      <c r="K2807" s="4">
        <f>VLOOKUP($C2807,rosie!$B$7:$D$380,2,FALSE)</f>
        <v>10.15</v>
      </c>
      <c r="L2807" s="4">
        <f>VLOOKUP(C2807,rosie!$B$7:$F$66,5,FALSE)</f>
        <v>3.16</v>
      </c>
      <c r="M2807" s="4">
        <f>VLOOKUP($C2807,rosie!$B$7:$D$380,3,FALSE)</f>
        <v>1</v>
      </c>
      <c r="N2807" s="4" t="str">
        <f>VLOOKUP($C2807,rosie!$B$7:$E$380,4,FALSE)</f>
        <v>s</v>
      </c>
      <c r="O2807" s="4">
        <f t="shared" si="203"/>
        <v>1.7004922004356705E-2</v>
      </c>
      <c r="P2807" s="4">
        <f>VLOOKUP(A2807,RESULTS!$A:$M,13,FALSE)</f>
        <v>3</v>
      </c>
      <c r="Q2807" s="4">
        <v>304</v>
      </c>
      <c r="R2807" s="4" t="str">
        <f>IF(VLOOKUP(C2807,rosie!B:J,8,FALSE)=0,"x_x_x_x",VLOOKUP(C2807,rosie!B:J,8,FALSE))</f>
        <v>3_8_2_2023</v>
      </c>
    </row>
    <row r="2808" spans="1:18" x14ac:dyDescent="0.2">
      <c r="A2808" t="s">
        <v>286</v>
      </c>
      <c r="C2808">
        <f t="shared" si="204"/>
        <v>25</v>
      </c>
      <c r="D2808" t="str">
        <f t="shared" si="201"/>
        <v>25 (1)</v>
      </c>
      <c r="E2808">
        <v>5.7830000000000004</v>
      </c>
      <c r="F2808">
        <f t="shared" si="202"/>
        <v>5.78</v>
      </c>
      <c r="G2808">
        <f>IFERROR(VLOOKUP(F2808,'rt.comb'!$A:$B,2,FALSE),F2808)</f>
        <v>5.76</v>
      </c>
      <c r="H2808" t="str">
        <f>IFERROR(VLOOKUP(G2808,compounds!$A:$D,4,FALSE),"")</f>
        <v>zhexenol</v>
      </c>
      <c r="I2808">
        <v>24184505</v>
      </c>
      <c r="J2808" s="4">
        <f t="shared" si="200"/>
        <v>30635289</v>
      </c>
      <c r="K2808" s="4">
        <f>VLOOKUP($C2808,rosie!$B$7:$D$380,2,FALSE)</f>
        <v>10.15</v>
      </c>
      <c r="L2808" s="4">
        <f>VLOOKUP(C2808,rosie!$B$7:$F$66,5,FALSE)</f>
        <v>3.16</v>
      </c>
      <c r="M2808" s="4">
        <f>VLOOKUP($C2808,rosie!$B$7:$D$380,3,FALSE)</f>
        <v>1</v>
      </c>
      <c r="N2808" s="4" t="str">
        <f>VLOOKUP($C2808,rosie!$B$7:$E$380,4,FALSE)</f>
        <v>s</v>
      </c>
      <c r="O2808" s="4">
        <f t="shared" si="203"/>
        <v>7.6501613383418501E-3</v>
      </c>
      <c r="P2808" s="4">
        <f>VLOOKUP(A2808,RESULTS!$A:$M,13,FALSE)</f>
        <v>3</v>
      </c>
      <c r="Q2808" s="4">
        <v>305</v>
      </c>
      <c r="R2808" s="4" t="str">
        <f>IF(VLOOKUP(C2808,rosie!B:J,8,FALSE)=0,"x_x_x_x",VLOOKUP(C2808,rosie!B:J,8,FALSE))</f>
        <v>3_8_2_2023</v>
      </c>
    </row>
    <row r="2809" spans="1:18" x14ac:dyDescent="0.2">
      <c r="A2809" t="s">
        <v>286</v>
      </c>
      <c r="C2809">
        <f t="shared" si="204"/>
        <v>25</v>
      </c>
      <c r="D2809" t="str">
        <f t="shared" si="201"/>
        <v>25 (1)</v>
      </c>
      <c r="E2809">
        <v>5.891</v>
      </c>
      <c r="F2809">
        <f t="shared" si="202"/>
        <v>5.89</v>
      </c>
      <c r="G2809">
        <f>IFERROR(VLOOKUP(F2809,'rt.comb'!$A:$B,2,FALSE),F2809)</f>
        <v>5.89</v>
      </c>
      <c r="H2809" t="str">
        <f>IFERROR(VLOOKUP(G2809,compounds!$A:$D,4,FALSE),"")</f>
        <v/>
      </c>
      <c r="I2809">
        <v>5326514</v>
      </c>
      <c r="J2809" s="4">
        <f t="shared" si="200"/>
        <v>30635289</v>
      </c>
      <c r="K2809" s="4">
        <f>VLOOKUP($C2809,rosie!$B$7:$D$380,2,FALSE)</f>
        <v>10.15</v>
      </c>
      <c r="L2809" s="4">
        <f>VLOOKUP(C2809,rosie!$B$7:$F$66,5,FALSE)</f>
        <v>3.16</v>
      </c>
      <c r="M2809" s="4">
        <f>VLOOKUP($C2809,rosie!$B$7:$D$380,3,FALSE)</f>
        <v>1</v>
      </c>
      <c r="N2809" s="4" t="str">
        <f>VLOOKUP($C2809,rosie!$B$7:$E$380,4,FALSE)</f>
        <v>s</v>
      </c>
      <c r="O2809" s="4">
        <f t="shared" si="203"/>
        <v>1.679402816494894E-3</v>
      </c>
      <c r="P2809" s="4">
        <f>VLOOKUP(A2809,RESULTS!$A:$M,13,FALSE)</f>
        <v>3</v>
      </c>
      <c r="Q2809" s="4">
        <v>306</v>
      </c>
      <c r="R2809" s="4" t="str">
        <f>IF(VLOOKUP(C2809,rosie!B:J,8,FALSE)=0,"x_x_x_x",VLOOKUP(C2809,rosie!B:J,8,FALSE))</f>
        <v>3_8_2_2023</v>
      </c>
    </row>
    <row r="2810" spans="1:18" x14ac:dyDescent="0.2">
      <c r="A2810" t="s">
        <v>286</v>
      </c>
      <c r="C2810">
        <f t="shared" si="204"/>
        <v>25</v>
      </c>
      <c r="D2810" t="str">
        <f t="shared" si="201"/>
        <v>25 (1)</v>
      </c>
      <c r="E2810">
        <v>5.9640000000000004</v>
      </c>
      <c r="F2810">
        <f t="shared" si="202"/>
        <v>5.96</v>
      </c>
      <c r="G2810">
        <f>IFERROR(VLOOKUP(F2810,'rt.comb'!$A:$B,2,FALSE),F2810)</f>
        <v>5.96</v>
      </c>
      <c r="H2810" t="str">
        <f>IFERROR(VLOOKUP(G2810,compounds!$A:$D,4,FALSE),"")</f>
        <v/>
      </c>
      <c r="I2810">
        <v>4547738</v>
      </c>
      <c r="J2810" s="4">
        <f t="shared" si="200"/>
        <v>30635289</v>
      </c>
      <c r="K2810" s="4">
        <f>VLOOKUP($C2810,rosie!$B$7:$D$380,2,FALSE)</f>
        <v>10.15</v>
      </c>
      <c r="L2810" s="4">
        <f>VLOOKUP(C2810,rosie!$B$7:$F$66,5,FALSE)</f>
        <v>3.16</v>
      </c>
      <c r="M2810" s="4">
        <f>VLOOKUP($C2810,rosie!$B$7:$D$380,3,FALSE)</f>
        <v>1</v>
      </c>
      <c r="N2810" s="4" t="str">
        <f>VLOOKUP($C2810,rosie!$B$7:$E$380,4,FALSE)</f>
        <v>s</v>
      </c>
      <c r="O2810" s="4">
        <f t="shared" si="203"/>
        <v>1.4291910633889443E-3</v>
      </c>
      <c r="P2810" s="4">
        <f>VLOOKUP(A2810,RESULTS!$A:$M,13,FALSE)</f>
        <v>3</v>
      </c>
      <c r="Q2810" s="4">
        <v>307</v>
      </c>
      <c r="R2810" s="4" t="str">
        <f>IF(VLOOKUP(C2810,rosie!B:J,8,FALSE)=0,"x_x_x_x",VLOOKUP(C2810,rosie!B:J,8,FALSE))</f>
        <v>3_8_2_2023</v>
      </c>
    </row>
    <row r="2811" spans="1:18" x14ac:dyDescent="0.2">
      <c r="A2811" t="s">
        <v>286</v>
      </c>
      <c r="C2811">
        <f t="shared" si="204"/>
        <v>25</v>
      </c>
      <c r="D2811" t="str">
        <f t="shared" si="201"/>
        <v>25 (1)</v>
      </c>
      <c r="E2811">
        <v>6.4489999999999998</v>
      </c>
      <c r="F2811">
        <f t="shared" si="202"/>
        <v>6.45</v>
      </c>
      <c r="G2811">
        <f>IFERROR(VLOOKUP(F2811,'rt.comb'!$A:$B,2,FALSE),F2811)</f>
        <v>6.45</v>
      </c>
      <c r="H2811" t="str">
        <f>IFERROR(VLOOKUP(G2811,compounds!$A:$D,4,FALSE),"")</f>
        <v/>
      </c>
      <c r="I2811">
        <v>1077794</v>
      </c>
      <c r="J2811" s="4">
        <f t="shared" si="200"/>
        <v>30635289</v>
      </c>
      <c r="K2811" s="4">
        <f>VLOOKUP($C2811,rosie!$B$7:$D$380,2,FALSE)</f>
        <v>10.15</v>
      </c>
      <c r="L2811" s="4">
        <f>VLOOKUP(C2811,rosie!$B$7:$F$66,5,FALSE)</f>
        <v>3.16</v>
      </c>
      <c r="M2811" s="4">
        <f>VLOOKUP($C2811,rosie!$B$7:$D$380,3,FALSE)</f>
        <v>1</v>
      </c>
      <c r="N2811" s="4" t="str">
        <f>VLOOKUP($C2811,rosie!$B$7:$E$380,4,FALSE)</f>
        <v>s</v>
      </c>
      <c r="O2811" s="4">
        <f t="shared" si="203"/>
        <v>3.3761231190976521E-4</v>
      </c>
      <c r="P2811" s="4">
        <f>VLOOKUP(A2811,RESULTS!$A:$M,13,FALSE)</f>
        <v>3</v>
      </c>
      <c r="Q2811" s="4">
        <v>308</v>
      </c>
      <c r="R2811" s="4" t="str">
        <f>IF(VLOOKUP(C2811,rosie!B:J,8,FALSE)=0,"x_x_x_x",VLOOKUP(C2811,rosie!B:J,8,FALSE))</f>
        <v>3_8_2_2023</v>
      </c>
    </row>
    <row r="2812" spans="1:18" x14ac:dyDescent="0.2">
      <c r="A2812" t="s">
        <v>286</v>
      </c>
      <c r="C2812">
        <f t="shared" si="204"/>
        <v>25</v>
      </c>
      <c r="D2812" t="str">
        <f t="shared" si="201"/>
        <v>25 (1)</v>
      </c>
      <c r="E2812">
        <v>7.024</v>
      </c>
      <c r="F2812">
        <f t="shared" si="202"/>
        <v>7.02</v>
      </c>
      <c r="G2812">
        <f>IFERROR(VLOOKUP(F2812,'rt.comb'!$A:$B,2,FALSE),F2812)</f>
        <v>7.02</v>
      </c>
      <c r="H2812" t="str">
        <f>IFERROR(VLOOKUP(G2812,compounds!$A:$D,4,FALSE),"")</f>
        <v/>
      </c>
      <c r="I2812">
        <v>2475373</v>
      </c>
      <c r="J2812" s="4">
        <f t="shared" si="200"/>
        <v>30635289</v>
      </c>
      <c r="K2812" s="4">
        <f>VLOOKUP($C2812,rosie!$B$7:$D$380,2,FALSE)</f>
        <v>10.15</v>
      </c>
      <c r="L2812" s="4">
        <f>VLOOKUP(C2812,rosie!$B$7:$F$66,5,FALSE)</f>
        <v>3.16</v>
      </c>
      <c r="M2812" s="4">
        <f>VLOOKUP($C2812,rosie!$B$7:$D$380,3,FALSE)</f>
        <v>1</v>
      </c>
      <c r="N2812" s="4" t="str">
        <f>VLOOKUP($C2812,rosie!$B$7:$E$380,4,FALSE)</f>
        <v>s</v>
      </c>
      <c r="O2812" s="4">
        <f t="shared" si="203"/>
        <v>7.7288592954294648E-4</v>
      </c>
      <c r="P2812" s="4">
        <f>VLOOKUP(A2812,RESULTS!$A:$M,13,FALSE)</f>
        <v>3</v>
      </c>
      <c r="Q2812" s="4">
        <v>309</v>
      </c>
      <c r="R2812" s="4" t="str">
        <f>IF(VLOOKUP(C2812,rosie!B:J,8,FALSE)=0,"x_x_x_x",VLOOKUP(C2812,rosie!B:J,8,FALSE))</f>
        <v>3_8_2_2023</v>
      </c>
    </row>
    <row r="2813" spans="1:18" x14ac:dyDescent="0.2">
      <c r="A2813" t="s">
        <v>286</v>
      </c>
      <c r="C2813">
        <f t="shared" si="204"/>
        <v>25</v>
      </c>
      <c r="D2813" t="str">
        <f t="shared" si="201"/>
        <v>25 (1)</v>
      </c>
      <c r="E2813">
        <v>7.0990000000000002</v>
      </c>
      <c r="F2813">
        <f t="shared" si="202"/>
        <v>7.1</v>
      </c>
      <c r="G2813">
        <f>IFERROR(VLOOKUP(F2813,'rt.comb'!$A:$B,2,FALSE),F2813)</f>
        <v>7.1</v>
      </c>
      <c r="H2813" t="str">
        <f>IFERROR(VLOOKUP(G2813,compounds!$A:$D,4,FALSE),"")</f>
        <v>heptanal</v>
      </c>
      <c r="I2813">
        <v>4236266</v>
      </c>
      <c r="J2813" s="4">
        <f t="shared" si="200"/>
        <v>30635289</v>
      </c>
      <c r="K2813" s="4">
        <f>VLOOKUP($C2813,rosie!$B$7:$D$380,2,FALSE)</f>
        <v>10.15</v>
      </c>
      <c r="L2813" s="4">
        <f>VLOOKUP(C2813,rosie!$B$7:$F$66,5,FALSE)</f>
        <v>3.16</v>
      </c>
      <c r="M2813" s="4">
        <f>VLOOKUP($C2813,rosie!$B$7:$D$380,3,FALSE)</f>
        <v>1</v>
      </c>
      <c r="N2813" s="4" t="str">
        <f>VLOOKUP($C2813,rosie!$B$7:$E$380,4,FALSE)</f>
        <v>s</v>
      </c>
      <c r="O2813" s="4">
        <f t="shared" si="203"/>
        <v>1.3184229648481448E-3</v>
      </c>
      <c r="P2813" s="4">
        <f>VLOOKUP(A2813,RESULTS!$A:$M,13,FALSE)</f>
        <v>3</v>
      </c>
      <c r="Q2813" s="4">
        <v>310</v>
      </c>
      <c r="R2813" s="4" t="str">
        <f>IF(VLOOKUP(C2813,rosie!B:J,8,FALSE)=0,"x_x_x_x",VLOOKUP(C2813,rosie!B:J,8,FALSE))</f>
        <v>3_8_2_2023</v>
      </c>
    </row>
    <row r="2814" spans="1:18" x14ac:dyDescent="0.2">
      <c r="A2814" t="s">
        <v>286</v>
      </c>
      <c r="C2814">
        <f t="shared" si="204"/>
        <v>25</v>
      </c>
      <c r="D2814" t="str">
        <f t="shared" si="201"/>
        <v>25 (1)</v>
      </c>
      <c r="E2814">
        <v>7.5060000000000002</v>
      </c>
      <c r="F2814">
        <f t="shared" si="202"/>
        <v>7.51</v>
      </c>
      <c r="G2814">
        <f>IFERROR(VLOOKUP(F2814,'rt.comb'!$A:$B,2,FALSE),F2814)</f>
        <v>7.51</v>
      </c>
      <c r="H2814" t="str">
        <f>IFERROR(VLOOKUP(G2814,compounds!$A:$D,4,FALSE),"")</f>
        <v>cyclopentane</v>
      </c>
      <c r="I2814">
        <v>11660114</v>
      </c>
      <c r="J2814" s="4">
        <f t="shared" si="200"/>
        <v>30635289</v>
      </c>
      <c r="K2814" s="4">
        <f>VLOOKUP($C2814,rosie!$B$7:$D$380,2,FALSE)</f>
        <v>10.15</v>
      </c>
      <c r="L2814" s="4">
        <f>VLOOKUP(C2814,rosie!$B$7:$F$66,5,FALSE)</f>
        <v>3.16</v>
      </c>
      <c r="M2814" s="4">
        <f>VLOOKUP($C2814,rosie!$B$7:$D$380,3,FALSE)</f>
        <v>1</v>
      </c>
      <c r="N2814" s="4" t="str">
        <f>VLOOKUP($C2814,rosie!$B$7:$E$380,4,FALSE)</f>
        <v>s</v>
      </c>
      <c r="O2814" s="4">
        <f t="shared" si="203"/>
        <v>3.6172259542107264E-3</v>
      </c>
      <c r="P2814" s="4">
        <f>VLOOKUP(A2814,RESULTS!$A:$M,13,FALSE)</f>
        <v>3</v>
      </c>
      <c r="Q2814" s="4">
        <v>311</v>
      </c>
      <c r="R2814" s="4" t="str">
        <f>IF(VLOOKUP(C2814,rosie!B:J,8,FALSE)=0,"x_x_x_x",VLOOKUP(C2814,rosie!B:J,8,FALSE))</f>
        <v>3_8_2_2023</v>
      </c>
    </row>
    <row r="2815" spans="1:18" x14ac:dyDescent="0.2">
      <c r="A2815" t="s">
        <v>286</v>
      </c>
      <c r="C2815">
        <f t="shared" si="204"/>
        <v>25</v>
      </c>
      <c r="D2815" t="str">
        <f t="shared" si="201"/>
        <v>25 (1)</v>
      </c>
      <c r="E2815">
        <v>7.5640000000000001</v>
      </c>
      <c r="F2815">
        <f t="shared" si="202"/>
        <v>7.56</v>
      </c>
      <c r="G2815">
        <f>IFERROR(VLOOKUP(F2815,'rt.comb'!$A:$B,2,FALSE),F2815)</f>
        <v>7.56</v>
      </c>
      <c r="H2815" t="str">
        <f>IFERROR(VLOOKUP(G2815,compounds!$A:$D,4,FALSE),"")</f>
        <v/>
      </c>
      <c r="I2815">
        <v>3573912</v>
      </c>
      <c r="J2815" s="4">
        <f t="shared" si="200"/>
        <v>30635289</v>
      </c>
      <c r="K2815" s="4">
        <f>VLOOKUP($C2815,rosie!$B$7:$D$380,2,FALSE)</f>
        <v>10.15</v>
      </c>
      <c r="L2815" s="4">
        <f>VLOOKUP(C2815,rosie!$B$7:$F$66,5,FALSE)</f>
        <v>3.16</v>
      </c>
      <c r="M2815" s="4">
        <f>VLOOKUP($C2815,rosie!$B$7:$D$380,3,FALSE)</f>
        <v>1</v>
      </c>
      <c r="N2815" s="4" t="str">
        <f>VLOOKUP($C2815,rosie!$B$7:$E$380,4,FALSE)</f>
        <v>s</v>
      </c>
      <c r="O2815" s="4">
        <f t="shared" si="203"/>
        <v>1.1051532152821133E-3</v>
      </c>
      <c r="P2815" s="4">
        <f>VLOOKUP(A2815,RESULTS!$A:$M,13,FALSE)</f>
        <v>3</v>
      </c>
      <c r="Q2815" s="4">
        <v>312</v>
      </c>
      <c r="R2815" s="4" t="str">
        <f>IF(VLOOKUP(C2815,rosie!B:J,8,FALSE)=0,"x_x_x_x",VLOOKUP(C2815,rosie!B:J,8,FALSE))</f>
        <v>3_8_2_2023</v>
      </c>
    </row>
    <row r="2816" spans="1:18" x14ac:dyDescent="0.2">
      <c r="A2816" t="s">
        <v>286</v>
      </c>
      <c r="C2816">
        <f t="shared" si="204"/>
        <v>25</v>
      </c>
      <c r="D2816" t="str">
        <f t="shared" si="201"/>
        <v>25 (1)</v>
      </c>
      <c r="E2816">
        <v>8.3819999999999997</v>
      </c>
      <c r="F2816">
        <f t="shared" si="202"/>
        <v>8.3800000000000008</v>
      </c>
      <c r="G2816">
        <f>IFERROR(VLOOKUP(F2816,'rt.comb'!$A:$B,2,FALSE),F2816)</f>
        <v>8.3800000000000008</v>
      </c>
      <c r="H2816" t="str">
        <f>IFERROR(VLOOKUP(G2816,compounds!$A:$D,4,FALSE),"")</f>
        <v/>
      </c>
      <c r="I2816">
        <v>3842764</v>
      </c>
      <c r="J2816" s="4">
        <f t="shared" si="200"/>
        <v>30635289</v>
      </c>
      <c r="K2816" s="4">
        <f>VLOOKUP($C2816,rosie!$B$7:$D$380,2,FALSE)</f>
        <v>10.15</v>
      </c>
      <c r="L2816" s="4">
        <f>VLOOKUP(C2816,rosie!$B$7:$F$66,5,FALSE)</f>
        <v>3.16</v>
      </c>
      <c r="M2816" s="4">
        <f>VLOOKUP($C2816,rosie!$B$7:$D$380,3,FALSE)</f>
        <v>1</v>
      </c>
      <c r="N2816" s="4" t="str">
        <f>VLOOKUP($C2816,rosie!$B$7:$E$380,4,FALSE)</f>
        <v>s</v>
      </c>
      <c r="O2816" s="4">
        <f t="shared" si="203"/>
        <v>1.1844932952191761E-3</v>
      </c>
      <c r="P2816" s="4">
        <f>VLOOKUP(A2816,RESULTS!$A:$M,13,FALSE)</f>
        <v>3</v>
      </c>
      <c r="Q2816" s="4">
        <v>313</v>
      </c>
      <c r="R2816" s="4" t="str">
        <f>IF(VLOOKUP(C2816,rosie!B:J,8,FALSE)=0,"x_x_x_x",VLOOKUP(C2816,rosie!B:J,8,FALSE))</f>
        <v>3_8_2_2023</v>
      </c>
    </row>
    <row r="2817" spans="1:18" x14ac:dyDescent="0.2">
      <c r="A2817" t="s">
        <v>286</v>
      </c>
      <c r="C2817">
        <f t="shared" si="204"/>
        <v>25</v>
      </c>
      <c r="D2817" t="str">
        <f t="shared" si="201"/>
        <v>25 (1)</v>
      </c>
      <c r="E2817">
        <v>8.4670000000000005</v>
      </c>
      <c r="F2817">
        <f t="shared" si="202"/>
        <v>8.4700000000000006</v>
      </c>
      <c r="G2817">
        <f>IFERROR(VLOOKUP(F2817,'rt.comb'!$A:$B,2,FALSE),F2817)</f>
        <v>8.4700000000000006</v>
      </c>
      <c r="H2817" t="str">
        <f>IFERROR(VLOOKUP(G2817,compounds!$A:$D,4,FALSE),"")</f>
        <v/>
      </c>
      <c r="I2817">
        <v>8465577</v>
      </c>
      <c r="J2817" s="4">
        <f t="shared" si="200"/>
        <v>30635289</v>
      </c>
      <c r="K2817" s="4">
        <f>VLOOKUP($C2817,rosie!$B$7:$D$380,2,FALSE)</f>
        <v>10.15</v>
      </c>
      <c r="L2817" s="4">
        <f>VLOOKUP(C2817,rosie!$B$7:$F$66,5,FALSE)</f>
        <v>3.16</v>
      </c>
      <c r="M2817" s="4">
        <f>VLOOKUP($C2817,rosie!$B$7:$D$380,3,FALSE)</f>
        <v>1</v>
      </c>
      <c r="N2817" s="4" t="str">
        <f>VLOOKUP($C2817,rosie!$B$7:$E$380,4,FALSE)</f>
        <v>s</v>
      </c>
      <c r="O2817" s="4">
        <f t="shared" si="203"/>
        <v>2.6011185544106653E-3</v>
      </c>
      <c r="P2817" s="4">
        <f>VLOOKUP(A2817,RESULTS!$A:$M,13,FALSE)</f>
        <v>3</v>
      </c>
      <c r="Q2817" s="4">
        <v>314</v>
      </c>
      <c r="R2817" s="4" t="str">
        <f>IF(VLOOKUP(C2817,rosie!B:J,8,FALSE)=0,"x_x_x_x",VLOOKUP(C2817,rosie!B:J,8,FALSE))</f>
        <v>3_8_2_2023</v>
      </c>
    </row>
    <row r="2818" spans="1:18" x14ac:dyDescent="0.2">
      <c r="A2818" t="s">
        <v>286</v>
      </c>
      <c r="C2818">
        <f t="shared" si="204"/>
        <v>25</v>
      </c>
      <c r="D2818" t="str">
        <f t="shared" si="201"/>
        <v>25 (1)</v>
      </c>
      <c r="E2818">
        <v>8.9139999999999997</v>
      </c>
      <c r="F2818">
        <f t="shared" si="202"/>
        <v>8.91</v>
      </c>
      <c r="G2818">
        <f>IFERROR(VLOOKUP(F2818,'rt.comb'!$A:$B,2,FALSE),F2818)</f>
        <v>8.92</v>
      </c>
      <c r="H2818" t="str">
        <f>IFERROR(VLOOKUP(G2818,compounds!$A:$D,4,FALSE),"")</f>
        <v/>
      </c>
      <c r="I2818">
        <v>8802623</v>
      </c>
      <c r="J2818" s="4">
        <f t="shared" ref="J2818:J2881" si="205">SUMIFS($I:$I,$A:$A,A2818,G:G,19.5)</f>
        <v>30635289</v>
      </c>
      <c r="K2818" s="4">
        <f>VLOOKUP($C2818,rosie!$B$7:$D$380,2,FALSE)</f>
        <v>10.15</v>
      </c>
      <c r="L2818" s="4">
        <f>VLOOKUP(C2818,rosie!$B$7:$F$66,5,FALSE)</f>
        <v>3.16</v>
      </c>
      <c r="M2818" s="4">
        <f>VLOOKUP($C2818,rosie!$B$7:$D$380,3,FALSE)</f>
        <v>1</v>
      </c>
      <c r="N2818" s="4" t="str">
        <f>VLOOKUP($C2818,rosie!$B$7:$E$380,4,FALSE)</f>
        <v>s</v>
      </c>
      <c r="O2818" s="4">
        <f t="shared" si="203"/>
        <v>2.6960924440436918E-3</v>
      </c>
      <c r="P2818" s="4">
        <f>VLOOKUP(A2818,RESULTS!$A:$M,13,FALSE)</f>
        <v>3</v>
      </c>
      <c r="Q2818" s="4">
        <v>315</v>
      </c>
      <c r="R2818" s="4" t="str">
        <f>IF(VLOOKUP(C2818,rosie!B:J,8,FALSE)=0,"x_x_x_x",VLOOKUP(C2818,rosie!B:J,8,FALSE))</f>
        <v>3_8_2_2023</v>
      </c>
    </row>
    <row r="2819" spans="1:18" x14ac:dyDescent="0.2">
      <c r="A2819" t="s">
        <v>286</v>
      </c>
      <c r="C2819">
        <f t="shared" si="204"/>
        <v>25</v>
      </c>
      <c r="D2819" t="str">
        <f t="shared" ref="D2819:D2882" si="206">C2819&amp;" ("&amp;M2819&amp;")"</f>
        <v>25 (1)</v>
      </c>
      <c r="E2819">
        <v>9.83</v>
      </c>
      <c r="F2819">
        <f t="shared" si="202"/>
        <v>9.83</v>
      </c>
      <c r="G2819">
        <f>IFERROR(VLOOKUP(F2819,'rt.comb'!$A:$B,2,FALSE),F2819)</f>
        <v>9.82</v>
      </c>
      <c r="H2819" t="str">
        <f>IFERROR(VLOOKUP(G2819,compounds!$A:$D,4,FALSE),"")</f>
        <v>sixmethyl</v>
      </c>
      <c r="I2819">
        <v>8112129</v>
      </c>
      <c r="J2819" s="4">
        <f t="shared" si="205"/>
        <v>30635289</v>
      </c>
      <c r="K2819" s="4">
        <f>VLOOKUP($C2819,rosie!$B$7:$D$380,2,FALSE)</f>
        <v>10.15</v>
      </c>
      <c r="L2819" s="4">
        <f>VLOOKUP(C2819,rosie!$B$7:$F$66,5,FALSE)</f>
        <v>3.16</v>
      </c>
      <c r="M2819" s="4">
        <f>VLOOKUP($C2819,rosie!$B$7:$D$380,3,FALSE)</f>
        <v>1</v>
      </c>
      <c r="N2819" s="4" t="str">
        <f>VLOOKUP($C2819,rosie!$B$7:$E$380,4,FALSE)</f>
        <v>s</v>
      </c>
      <c r="O2819" s="4">
        <f t="shared" si="203"/>
        <v>2.4767432979245414E-3</v>
      </c>
      <c r="P2819" s="4">
        <f>VLOOKUP(A2819,RESULTS!$A:$M,13,FALSE)</f>
        <v>3</v>
      </c>
      <c r="Q2819" s="4">
        <v>316</v>
      </c>
      <c r="R2819" s="4" t="str">
        <f>IF(VLOOKUP(C2819,rosie!B:J,8,FALSE)=0,"x_x_x_x",VLOOKUP(C2819,rosie!B:J,8,FALSE))</f>
        <v>3_8_2_2023</v>
      </c>
    </row>
    <row r="2820" spans="1:18" x14ac:dyDescent="0.2">
      <c r="A2820" t="s">
        <v>286</v>
      </c>
      <c r="C2820">
        <f t="shared" si="204"/>
        <v>25</v>
      </c>
      <c r="D2820" t="str">
        <f t="shared" si="206"/>
        <v>25 (1)</v>
      </c>
      <c r="E2820">
        <v>9.9359999999999999</v>
      </c>
      <c r="F2820">
        <f t="shared" si="202"/>
        <v>9.94</v>
      </c>
      <c r="G2820">
        <f>IFERROR(VLOOKUP(F2820,'rt.comb'!$A:$B,2,FALSE),F2820)</f>
        <v>9.94</v>
      </c>
      <c r="H2820" t="str">
        <f>IFERROR(VLOOKUP(G2820,compounds!$A:$D,4,FALSE),"")</f>
        <v>bmyrcene</v>
      </c>
      <c r="I2820">
        <v>12399915</v>
      </c>
      <c r="J2820" s="4">
        <f t="shared" si="205"/>
        <v>30635289</v>
      </c>
      <c r="K2820" s="4">
        <f>VLOOKUP($C2820,rosie!$B$7:$D$380,2,FALSE)</f>
        <v>10.15</v>
      </c>
      <c r="L2820" s="4">
        <f>VLOOKUP(C2820,rosie!$B$7:$F$66,5,FALSE)</f>
        <v>3.16</v>
      </c>
      <c r="M2820" s="4">
        <f>VLOOKUP($C2820,rosie!$B$7:$D$380,3,FALSE)</f>
        <v>1</v>
      </c>
      <c r="N2820" s="4" t="str">
        <f>VLOOKUP($C2820,rosie!$B$7:$E$380,4,FALSE)</f>
        <v>s</v>
      </c>
      <c r="O2820" s="4">
        <f t="shared" si="203"/>
        <v>3.7739198874886378E-3</v>
      </c>
      <c r="P2820" s="4">
        <f>VLOOKUP(A2820,RESULTS!$A:$M,13,FALSE)</f>
        <v>3</v>
      </c>
      <c r="Q2820" s="4">
        <v>317</v>
      </c>
      <c r="R2820" s="4" t="str">
        <f>IF(VLOOKUP(C2820,rosie!B:J,8,FALSE)=0,"x_x_x_x",VLOOKUP(C2820,rosie!B:J,8,FALSE))</f>
        <v>3_8_2_2023</v>
      </c>
    </row>
    <row r="2821" spans="1:18" x14ac:dyDescent="0.2">
      <c r="A2821" t="s">
        <v>286</v>
      </c>
      <c r="C2821">
        <f t="shared" si="204"/>
        <v>25</v>
      </c>
      <c r="D2821" t="str">
        <f t="shared" si="206"/>
        <v>25 (1)</v>
      </c>
      <c r="E2821">
        <v>10.157999999999999</v>
      </c>
      <c r="F2821">
        <f t="shared" si="202"/>
        <v>10.16</v>
      </c>
      <c r="G2821">
        <f>IFERROR(VLOOKUP(F2821,'rt.comb'!$A:$B,2,FALSE),F2821)</f>
        <v>10.16</v>
      </c>
      <c r="H2821" t="str">
        <f>IFERROR(VLOOKUP(G2821,compounds!$A:$D,4,FALSE),"")</f>
        <v>decane</v>
      </c>
      <c r="I2821">
        <v>5237861</v>
      </c>
      <c r="J2821" s="4">
        <f t="shared" si="205"/>
        <v>30635289</v>
      </c>
      <c r="K2821" s="4">
        <f>VLOOKUP($C2821,rosie!$B$7:$D$380,2,FALSE)</f>
        <v>10.15</v>
      </c>
      <c r="L2821" s="4">
        <f>VLOOKUP(C2821,rosie!$B$7:$F$66,5,FALSE)</f>
        <v>3.16</v>
      </c>
      <c r="M2821" s="4">
        <f>VLOOKUP($C2821,rosie!$B$7:$D$380,3,FALSE)</f>
        <v>1</v>
      </c>
      <c r="N2821" s="4" t="str">
        <f>VLOOKUP($C2821,rosie!$B$7:$E$380,4,FALSE)</f>
        <v>s</v>
      </c>
      <c r="O2821" s="4">
        <f t="shared" si="203"/>
        <v>1.5891323913363499E-3</v>
      </c>
      <c r="P2821" s="4">
        <f>VLOOKUP(A2821,RESULTS!$A:$M,13,FALSE)</f>
        <v>3</v>
      </c>
      <c r="Q2821" s="4">
        <v>318</v>
      </c>
      <c r="R2821" s="4" t="str">
        <f>IF(VLOOKUP(C2821,rosie!B:J,8,FALSE)=0,"x_x_x_x",VLOOKUP(C2821,rosie!B:J,8,FALSE))</f>
        <v>3_8_2_2023</v>
      </c>
    </row>
    <row r="2822" spans="1:18" x14ac:dyDescent="0.2">
      <c r="A2822" t="s">
        <v>286</v>
      </c>
      <c r="C2822">
        <f t="shared" si="204"/>
        <v>25</v>
      </c>
      <c r="D2822" t="str">
        <f t="shared" si="206"/>
        <v>25 (1)</v>
      </c>
      <c r="E2822">
        <v>10.313000000000001</v>
      </c>
      <c r="F2822">
        <f t="shared" si="202"/>
        <v>10.31</v>
      </c>
      <c r="G2822">
        <f>IFERROR(VLOOKUP(F2822,'rt.comb'!$A:$B,2,FALSE),F2822)</f>
        <v>10.31</v>
      </c>
      <c r="H2822" t="str">
        <f>IFERROR(VLOOKUP(G2822,compounds!$A:$D,4,FALSE),"")</f>
        <v>octanal</v>
      </c>
      <c r="I2822">
        <v>23663748</v>
      </c>
      <c r="J2822" s="4">
        <f t="shared" si="205"/>
        <v>30635289</v>
      </c>
      <c r="K2822" s="4">
        <f>VLOOKUP($C2822,rosie!$B$7:$D$380,2,FALSE)</f>
        <v>10.15</v>
      </c>
      <c r="L2822" s="4">
        <f>VLOOKUP(C2822,rosie!$B$7:$F$66,5,FALSE)</f>
        <v>3.16</v>
      </c>
      <c r="M2822" s="4">
        <f>VLOOKUP($C2822,rosie!$B$7:$D$380,3,FALSE)</f>
        <v>1</v>
      </c>
      <c r="N2822" s="4" t="str">
        <f>VLOOKUP($C2822,rosie!$B$7:$E$380,4,FALSE)</f>
        <v>s</v>
      </c>
      <c r="O2822" s="4">
        <f t="shared" si="203"/>
        <v>7.1569186300408866E-3</v>
      </c>
      <c r="P2822" s="4">
        <f>VLOOKUP(A2822,RESULTS!$A:$M,13,FALSE)</f>
        <v>3</v>
      </c>
      <c r="Q2822" s="4">
        <v>319</v>
      </c>
      <c r="R2822" s="4" t="str">
        <f>IF(VLOOKUP(C2822,rosie!B:J,8,FALSE)=0,"x_x_x_x",VLOOKUP(C2822,rosie!B:J,8,FALSE))</f>
        <v>3_8_2_2023</v>
      </c>
    </row>
    <row r="2823" spans="1:18" x14ac:dyDescent="0.2">
      <c r="A2823" t="s">
        <v>286</v>
      </c>
      <c r="C2823">
        <f t="shared" si="204"/>
        <v>25</v>
      </c>
      <c r="D2823" t="str">
        <f t="shared" si="206"/>
        <v>25 (1)</v>
      </c>
      <c r="E2823">
        <v>10.468</v>
      </c>
      <c r="F2823">
        <f t="shared" si="202"/>
        <v>10.47</v>
      </c>
      <c r="G2823">
        <f>IFERROR(VLOOKUP(F2823,'rt.comb'!$A:$B,2,FALSE),F2823)</f>
        <v>10.48</v>
      </c>
      <c r="H2823" t="str">
        <f>IFERROR(VLOOKUP(G2823,compounds!$A:$D,4,FALSE),"")</f>
        <v>z3hex</v>
      </c>
      <c r="I2823">
        <v>34409050</v>
      </c>
      <c r="J2823" s="4">
        <f t="shared" si="205"/>
        <v>30635289</v>
      </c>
      <c r="K2823" s="4">
        <f>VLOOKUP($C2823,rosie!$B$7:$D$380,2,FALSE)</f>
        <v>10.15</v>
      </c>
      <c r="L2823" s="4">
        <f>VLOOKUP(C2823,rosie!$B$7:$F$66,5,FALSE)</f>
        <v>3.16</v>
      </c>
      <c r="M2823" s="4">
        <f>VLOOKUP($C2823,rosie!$B$7:$D$380,3,FALSE)</f>
        <v>1</v>
      </c>
      <c r="N2823" s="4" t="str">
        <f>VLOOKUP($C2823,rosie!$B$7:$E$380,4,FALSE)</f>
        <v>s</v>
      </c>
      <c r="O2823" s="4">
        <f t="shared" si="203"/>
        <v>1.0374231496535288E-2</v>
      </c>
      <c r="P2823" s="4">
        <f>VLOOKUP(A2823,RESULTS!$A:$M,13,FALSE)</f>
        <v>3</v>
      </c>
      <c r="Q2823" s="4">
        <v>320</v>
      </c>
      <c r="R2823" s="4" t="str">
        <f>IF(VLOOKUP(C2823,rosie!B:J,8,FALSE)=0,"x_x_x_x",VLOOKUP(C2823,rosie!B:J,8,FALSE))</f>
        <v>3_8_2_2023</v>
      </c>
    </row>
    <row r="2824" spans="1:18" x14ac:dyDescent="0.2">
      <c r="A2824" t="s">
        <v>286</v>
      </c>
      <c r="C2824">
        <f t="shared" si="204"/>
        <v>25</v>
      </c>
      <c r="D2824" t="str">
        <f t="shared" si="206"/>
        <v>25 (1)</v>
      </c>
      <c r="E2824">
        <v>10.959</v>
      </c>
      <c r="F2824">
        <f t="shared" si="202"/>
        <v>10.96</v>
      </c>
      <c r="G2824">
        <f>IFERROR(VLOOKUP(F2824,'rt.comb'!$A:$B,2,FALSE),F2824)</f>
        <v>10.96</v>
      </c>
      <c r="H2824" t="str">
        <f>IFERROR(VLOOKUP(G2824,compounds!$A:$D,4,FALSE),"")</f>
        <v/>
      </c>
      <c r="I2824">
        <v>4080444</v>
      </c>
      <c r="J2824" s="4">
        <f t="shared" si="205"/>
        <v>30635289</v>
      </c>
      <c r="K2824" s="4">
        <f>VLOOKUP($C2824,rosie!$B$7:$D$380,2,FALSE)</f>
        <v>10.15</v>
      </c>
      <c r="L2824" s="4">
        <f>VLOOKUP(C2824,rosie!$B$7:$F$66,5,FALSE)</f>
        <v>3.16</v>
      </c>
      <c r="M2824" s="4">
        <f>VLOOKUP($C2824,rosie!$B$7:$D$380,3,FALSE)</f>
        <v>1</v>
      </c>
      <c r="N2824" s="4" t="str">
        <f>VLOOKUP($C2824,rosie!$B$7:$E$380,4,FALSE)</f>
        <v>s</v>
      </c>
      <c r="O2824" s="4">
        <f t="shared" si="203"/>
        <v>1.2264098231209559E-3</v>
      </c>
      <c r="P2824" s="4">
        <f>VLOOKUP(A2824,RESULTS!$A:$M,13,FALSE)</f>
        <v>3</v>
      </c>
      <c r="Q2824" s="4">
        <v>321</v>
      </c>
      <c r="R2824" s="4" t="str">
        <f>IF(VLOOKUP(C2824,rosie!B:J,8,FALSE)=0,"x_x_x_x",VLOOKUP(C2824,rosie!B:J,8,FALSE))</f>
        <v>3_8_2_2023</v>
      </c>
    </row>
    <row r="2825" spans="1:18" x14ac:dyDescent="0.2">
      <c r="A2825" t="s">
        <v>286</v>
      </c>
      <c r="C2825">
        <f t="shared" si="204"/>
        <v>25</v>
      </c>
      <c r="D2825" t="str">
        <f t="shared" si="206"/>
        <v>25 (1)</v>
      </c>
      <c r="E2825">
        <v>11.076000000000001</v>
      </c>
      <c r="F2825">
        <f t="shared" si="202"/>
        <v>11.08</v>
      </c>
      <c r="G2825">
        <f>IFERROR(VLOOKUP(F2825,'rt.comb'!$A:$B,2,FALSE),F2825)</f>
        <v>11.07</v>
      </c>
      <c r="H2825" t="str">
        <f>IFERROR(VLOOKUP(G2825,compounds!$A:$D,4,FALSE),"")</f>
        <v>dlimonene</v>
      </c>
      <c r="I2825">
        <v>3065680</v>
      </c>
      <c r="J2825" s="4">
        <f t="shared" si="205"/>
        <v>30635289</v>
      </c>
      <c r="K2825" s="4">
        <f>VLOOKUP($C2825,rosie!$B$7:$D$380,2,FALSE)</f>
        <v>10.15</v>
      </c>
      <c r="L2825" s="4">
        <f>VLOOKUP(C2825,rosie!$B$7:$F$66,5,FALSE)</f>
        <v>3.16</v>
      </c>
      <c r="M2825" s="4">
        <f>VLOOKUP($C2825,rosie!$B$7:$D$380,3,FALSE)</f>
        <v>1</v>
      </c>
      <c r="N2825" s="4" t="str">
        <f>VLOOKUP($C2825,rosie!$B$7:$E$380,4,FALSE)</f>
        <v>s</v>
      </c>
      <c r="O2825" s="4">
        <f t="shared" si="203"/>
        <v>9.1855291505901369E-4</v>
      </c>
      <c r="P2825" s="4">
        <f>VLOOKUP(A2825,RESULTS!$A:$M,13,FALSE)</f>
        <v>3</v>
      </c>
      <c r="Q2825" s="4">
        <v>322</v>
      </c>
      <c r="R2825" s="4" t="str">
        <f>IF(VLOOKUP(C2825,rosie!B:J,8,FALSE)=0,"x_x_x_x",VLOOKUP(C2825,rosie!B:J,8,FALSE))</f>
        <v>3_8_2_2023</v>
      </c>
    </row>
    <row r="2826" spans="1:18" x14ac:dyDescent="0.2">
      <c r="A2826" t="s">
        <v>286</v>
      </c>
      <c r="C2826">
        <f t="shared" si="204"/>
        <v>25</v>
      </c>
      <c r="D2826" t="str">
        <f t="shared" si="206"/>
        <v>25 (1)</v>
      </c>
      <c r="E2826">
        <v>11.15</v>
      </c>
      <c r="F2826">
        <f t="shared" ref="F2826:F2889" si="207">ROUND(E2826,2)</f>
        <v>11.15</v>
      </c>
      <c r="G2826">
        <f>IFERROR(VLOOKUP(F2826,'rt.comb'!$A:$B,2,FALSE),F2826)</f>
        <v>11.15</v>
      </c>
      <c r="H2826" t="str">
        <f>IFERROR(VLOOKUP(G2826,compounds!$A:$D,4,FALSE),"")</f>
        <v>ethylhexanol</v>
      </c>
      <c r="I2826">
        <v>13342379</v>
      </c>
      <c r="J2826" s="4">
        <f t="shared" si="205"/>
        <v>30635289</v>
      </c>
      <c r="K2826" s="4">
        <f>VLOOKUP($C2826,rosie!$B$7:$D$380,2,FALSE)</f>
        <v>10.15</v>
      </c>
      <c r="L2826" s="4">
        <f>VLOOKUP(C2826,rosie!$B$7:$F$66,5,FALSE)</f>
        <v>3.16</v>
      </c>
      <c r="M2826" s="4">
        <f>VLOOKUP($C2826,rosie!$B$7:$D$380,3,FALSE)</f>
        <v>1</v>
      </c>
      <c r="N2826" s="4" t="str">
        <f>VLOOKUP($C2826,rosie!$B$7:$E$380,4,FALSE)</f>
        <v>s</v>
      </c>
      <c r="O2826" s="4">
        <f t="shared" ref="O2826:O2889" si="208">IFERROR((30/J2826*I2826)/K2826/Q2826,0)</f>
        <v>3.985327183221244E-3</v>
      </c>
      <c r="P2826" s="4">
        <f>VLOOKUP(A2826,RESULTS!$A:$M,13,FALSE)</f>
        <v>3</v>
      </c>
      <c r="Q2826" s="4">
        <v>323</v>
      </c>
      <c r="R2826" s="4" t="str">
        <f>IF(VLOOKUP(C2826,rosie!B:J,8,FALSE)=0,"x_x_x_x",VLOOKUP(C2826,rosie!B:J,8,FALSE))</f>
        <v>3_8_2_2023</v>
      </c>
    </row>
    <row r="2827" spans="1:18" x14ac:dyDescent="0.2">
      <c r="A2827" t="s">
        <v>286</v>
      </c>
      <c r="C2827">
        <f t="shared" ref="C2827:C2890" si="209">_xlfn.NUMBERVALUE(LEFT(SUBSTITUTE(A2827,"strleaves-",""),FIND("-",SUBSTITUTE(A2827,"strleaves-",""))-1))</f>
        <v>25</v>
      </c>
      <c r="D2827" t="str">
        <f t="shared" si="206"/>
        <v>25 (1)</v>
      </c>
      <c r="E2827">
        <v>11.595000000000001</v>
      </c>
      <c r="F2827">
        <f t="shared" si="207"/>
        <v>11.6</v>
      </c>
      <c r="G2827">
        <f>IFERROR(VLOOKUP(F2827,'rt.comb'!$A:$B,2,FALSE),F2827)</f>
        <v>11.6</v>
      </c>
      <c r="H2827" t="str">
        <f>IFERROR(VLOOKUP(G2827,compounds!$A:$D,4,FALSE),"")</f>
        <v/>
      </c>
      <c r="I2827">
        <v>4847775</v>
      </c>
      <c r="J2827" s="4">
        <f t="shared" si="205"/>
        <v>30635289</v>
      </c>
      <c r="K2827" s="4">
        <f>VLOOKUP($C2827,rosie!$B$7:$D$380,2,FALSE)</f>
        <v>10.15</v>
      </c>
      <c r="L2827" s="4">
        <f>VLOOKUP(C2827,rosie!$B$7:$F$66,5,FALSE)</f>
        <v>3.16</v>
      </c>
      <c r="M2827" s="4">
        <f>VLOOKUP($C2827,rosie!$B$7:$D$380,3,FALSE)</f>
        <v>1</v>
      </c>
      <c r="N2827" s="4" t="str">
        <f>VLOOKUP($C2827,rosie!$B$7:$E$380,4,FALSE)</f>
        <v>s</v>
      </c>
      <c r="O2827" s="4">
        <f t="shared" si="208"/>
        <v>1.4435461584617602E-3</v>
      </c>
      <c r="P2827" s="4">
        <f>VLOOKUP(A2827,RESULTS!$A:$M,13,FALSE)</f>
        <v>3</v>
      </c>
      <c r="Q2827" s="4">
        <v>324</v>
      </c>
      <c r="R2827" s="4" t="str">
        <f>IF(VLOOKUP(C2827,rosie!B:J,8,FALSE)=0,"x_x_x_x",VLOOKUP(C2827,rosie!B:J,8,FALSE))</f>
        <v>3_8_2_2023</v>
      </c>
    </row>
    <row r="2828" spans="1:18" x14ac:dyDescent="0.2">
      <c r="A2828" t="s">
        <v>286</v>
      </c>
      <c r="C2828">
        <f t="shared" si="209"/>
        <v>25</v>
      </c>
      <c r="D2828" t="str">
        <f t="shared" si="206"/>
        <v>25 (1)</v>
      </c>
      <c r="E2828">
        <v>11.749000000000001</v>
      </c>
      <c r="F2828">
        <f t="shared" si="207"/>
        <v>11.75</v>
      </c>
      <c r="G2828">
        <f>IFERROR(VLOOKUP(F2828,'rt.comb'!$A:$B,2,FALSE),F2828)</f>
        <v>11.76</v>
      </c>
      <c r="H2828" t="str">
        <f>IFERROR(VLOOKUP(G2828,compounds!$A:$D,4,FALSE),"")</f>
        <v>bocimene</v>
      </c>
      <c r="I2828">
        <v>4077946</v>
      </c>
      <c r="J2828" s="4">
        <f t="shared" si="205"/>
        <v>30635289</v>
      </c>
      <c r="K2828" s="4">
        <f>VLOOKUP($C2828,rosie!$B$7:$D$380,2,FALSE)</f>
        <v>10.15</v>
      </c>
      <c r="L2828" s="4">
        <f>VLOOKUP(C2828,rosie!$B$7:$F$66,5,FALSE)</f>
        <v>3.16</v>
      </c>
      <c r="M2828" s="4">
        <f>VLOOKUP($C2828,rosie!$B$7:$D$380,3,FALSE)</f>
        <v>1</v>
      </c>
      <c r="N2828" s="4" t="str">
        <f>VLOOKUP($C2828,rosie!$B$7:$E$380,4,FALSE)</f>
        <v>s</v>
      </c>
      <c r="O2828" s="4">
        <f t="shared" si="208"/>
        <v>1.2105739951909728E-3</v>
      </c>
      <c r="P2828" s="4">
        <f>VLOOKUP(A2828,RESULTS!$A:$M,13,FALSE)</f>
        <v>3</v>
      </c>
      <c r="Q2828" s="4">
        <v>325</v>
      </c>
      <c r="R2828" s="4" t="str">
        <f>IF(VLOOKUP(C2828,rosie!B:J,8,FALSE)=0,"x_x_x_x",VLOOKUP(C2828,rosie!B:J,8,FALSE))</f>
        <v>3_8_2_2023</v>
      </c>
    </row>
    <row r="2829" spans="1:18" x14ac:dyDescent="0.2">
      <c r="A2829" t="s">
        <v>286</v>
      </c>
      <c r="C2829">
        <f t="shared" si="209"/>
        <v>25</v>
      </c>
      <c r="D2829" t="str">
        <f t="shared" si="206"/>
        <v>25 (1)</v>
      </c>
      <c r="E2829">
        <v>11.81</v>
      </c>
      <c r="F2829">
        <f t="shared" si="207"/>
        <v>11.81</v>
      </c>
      <c r="G2829">
        <f>IFERROR(VLOOKUP(F2829,'rt.comb'!$A:$B,2,FALSE),F2829)</f>
        <v>11.81</v>
      </c>
      <c r="H2829" t="str">
        <f>IFERROR(VLOOKUP(G2829,compounds!$A:$D,4,FALSE),"")</f>
        <v/>
      </c>
      <c r="I2829">
        <v>6065084</v>
      </c>
      <c r="J2829" s="4">
        <f t="shared" si="205"/>
        <v>30635289</v>
      </c>
      <c r="K2829" s="4">
        <f>VLOOKUP($C2829,rosie!$B$7:$D$380,2,FALSE)</f>
        <v>10.15</v>
      </c>
      <c r="L2829" s="4">
        <f>VLOOKUP(C2829,rosie!$B$7:$F$66,5,FALSE)</f>
        <v>3.16</v>
      </c>
      <c r="M2829" s="4">
        <f>VLOOKUP($C2829,rosie!$B$7:$D$380,3,FALSE)</f>
        <v>1</v>
      </c>
      <c r="N2829" s="4" t="str">
        <f>VLOOKUP($C2829,rosie!$B$7:$E$380,4,FALSE)</f>
        <v>s</v>
      </c>
      <c r="O2829" s="4">
        <f t="shared" si="208"/>
        <v>1.7949503946416221E-3</v>
      </c>
      <c r="P2829" s="4">
        <f>VLOOKUP(A2829,RESULTS!$A:$M,13,FALSE)</f>
        <v>3</v>
      </c>
      <c r="Q2829" s="4">
        <v>326</v>
      </c>
      <c r="R2829" s="4" t="str">
        <f>IF(VLOOKUP(C2829,rosie!B:J,8,FALSE)=0,"x_x_x_x",VLOOKUP(C2829,rosie!B:J,8,FALSE))</f>
        <v>3_8_2_2023</v>
      </c>
    </row>
    <row r="2830" spans="1:18" x14ac:dyDescent="0.2">
      <c r="A2830" t="s">
        <v>286</v>
      </c>
      <c r="C2830">
        <f t="shared" si="209"/>
        <v>25</v>
      </c>
      <c r="D2830" t="str">
        <f t="shared" si="206"/>
        <v>25 (1)</v>
      </c>
      <c r="E2830">
        <v>12.028</v>
      </c>
      <c r="F2830">
        <f t="shared" si="207"/>
        <v>12.03</v>
      </c>
      <c r="G2830">
        <f>IFERROR(VLOOKUP(F2830,'rt.comb'!$A:$B,2,FALSE),F2830)</f>
        <v>12.03</v>
      </c>
      <c r="H2830" t="str">
        <f>IFERROR(VLOOKUP(G2830,compounds!$A:$D,4,FALSE),"")</f>
        <v/>
      </c>
      <c r="I2830">
        <v>7334594</v>
      </c>
      <c r="J2830" s="4">
        <f t="shared" si="205"/>
        <v>30635289</v>
      </c>
      <c r="K2830" s="4">
        <f>VLOOKUP($C2830,rosie!$B$7:$D$380,2,FALSE)</f>
        <v>10.15</v>
      </c>
      <c r="L2830" s="4">
        <f>VLOOKUP(C2830,rosie!$B$7:$F$66,5,FALSE)</f>
        <v>3.16</v>
      </c>
      <c r="M2830" s="4">
        <f>VLOOKUP($C2830,rosie!$B$7:$D$380,3,FALSE)</f>
        <v>1</v>
      </c>
      <c r="N2830" s="4" t="str">
        <f>VLOOKUP($C2830,rosie!$B$7:$E$380,4,FALSE)</f>
        <v>s</v>
      </c>
      <c r="O2830" s="4">
        <f t="shared" si="208"/>
        <v>2.1640214291031384E-3</v>
      </c>
      <c r="P2830" s="4">
        <f>VLOOKUP(A2830,RESULTS!$A:$M,13,FALSE)</f>
        <v>3</v>
      </c>
      <c r="Q2830" s="4">
        <v>327</v>
      </c>
      <c r="R2830" s="4" t="str">
        <f>IF(VLOOKUP(C2830,rosie!B:J,8,FALSE)=0,"x_x_x_x",VLOOKUP(C2830,rosie!B:J,8,FALSE))</f>
        <v>3_8_2_2023</v>
      </c>
    </row>
    <row r="2831" spans="1:18" x14ac:dyDescent="0.2">
      <c r="A2831" t="s">
        <v>286</v>
      </c>
      <c r="C2831">
        <f t="shared" si="209"/>
        <v>25</v>
      </c>
      <c r="D2831" t="str">
        <f t="shared" si="206"/>
        <v>25 (1)</v>
      </c>
      <c r="E2831">
        <v>12.291</v>
      </c>
      <c r="F2831">
        <f t="shared" si="207"/>
        <v>12.29</v>
      </c>
      <c r="G2831">
        <f>IFERROR(VLOOKUP(F2831,'rt.comb'!$A:$B,2,FALSE),F2831)</f>
        <v>12.29</v>
      </c>
      <c r="H2831" t="str">
        <f>IFERROR(VLOOKUP(G2831,compounds!$A:$D,4,FALSE),"")</f>
        <v>acetophenone</v>
      </c>
      <c r="I2831">
        <v>17683099</v>
      </c>
      <c r="J2831" s="4">
        <f t="shared" si="205"/>
        <v>30635289</v>
      </c>
      <c r="K2831" s="4">
        <f>VLOOKUP($C2831,rosie!$B$7:$D$380,2,FALSE)</f>
        <v>10.15</v>
      </c>
      <c r="L2831" s="4">
        <f>VLOOKUP(C2831,rosie!$B$7:$F$66,5,FALSE)</f>
        <v>3.16</v>
      </c>
      <c r="M2831" s="4">
        <f>VLOOKUP($C2831,rosie!$B$7:$D$380,3,FALSE)</f>
        <v>1</v>
      </c>
      <c r="N2831" s="4" t="str">
        <f>VLOOKUP($C2831,rosie!$B$7:$E$380,4,FALSE)</f>
        <v>s</v>
      </c>
      <c r="O2831" s="4">
        <f t="shared" si="208"/>
        <v>5.2013702039647516E-3</v>
      </c>
      <c r="P2831" s="4">
        <f>VLOOKUP(A2831,RESULTS!$A:$M,13,FALSE)</f>
        <v>3</v>
      </c>
      <c r="Q2831" s="4">
        <v>328</v>
      </c>
      <c r="R2831" s="4" t="str">
        <f>IF(VLOOKUP(C2831,rosie!B:J,8,FALSE)=0,"x_x_x_x",VLOOKUP(C2831,rosie!B:J,8,FALSE))</f>
        <v>3_8_2_2023</v>
      </c>
    </row>
    <row r="2832" spans="1:18" x14ac:dyDescent="0.2">
      <c r="A2832" t="s">
        <v>286</v>
      </c>
      <c r="C2832">
        <f t="shared" si="209"/>
        <v>25</v>
      </c>
      <c r="D2832" t="str">
        <f t="shared" si="206"/>
        <v>25 (1)</v>
      </c>
      <c r="E2832">
        <v>12.858000000000001</v>
      </c>
      <c r="F2832">
        <f t="shared" si="207"/>
        <v>12.86</v>
      </c>
      <c r="G2832">
        <f>IFERROR(VLOOKUP(F2832,'rt.comb'!$A:$B,2,FALSE),F2832)</f>
        <v>12.86</v>
      </c>
      <c r="H2832" t="str">
        <f>IFERROR(VLOOKUP(G2832,compounds!$A:$D,4,FALSE),"")</f>
        <v/>
      </c>
      <c r="I2832">
        <v>2881247</v>
      </c>
      <c r="J2832" s="4">
        <f t="shared" si="205"/>
        <v>30635289</v>
      </c>
      <c r="K2832" s="4">
        <f>VLOOKUP($C2832,rosie!$B$7:$D$380,2,FALSE)</f>
        <v>10.15</v>
      </c>
      <c r="L2832" s="4">
        <f>VLOOKUP(C2832,rosie!$B$7:$F$66,5,FALSE)</f>
        <v>3.16</v>
      </c>
      <c r="M2832" s="4">
        <f>VLOOKUP($C2832,rosie!$B$7:$D$380,3,FALSE)</f>
        <v>1</v>
      </c>
      <c r="N2832" s="4" t="str">
        <f>VLOOKUP($C2832,rosie!$B$7:$E$380,4,FALSE)</f>
        <v>s</v>
      </c>
      <c r="O2832" s="4">
        <f t="shared" si="208"/>
        <v>8.4492434443291572E-4</v>
      </c>
      <c r="P2832" s="4">
        <f>VLOOKUP(A2832,RESULTS!$A:$M,13,FALSE)</f>
        <v>3</v>
      </c>
      <c r="Q2832" s="4">
        <v>329</v>
      </c>
      <c r="R2832" s="4" t="str">
        <f>IF(VLOOKUP(C2832,rosie!B:J,8,FALSE)=0,"x_x_x_x",VLOOKUP(C2832,rosie!B:J,8,FALSE))</f>
        <v>3_8_2_2023</v>
      </c>
    </row>
    <row r="2833" spans="1:18" x14ac:dyDescent="0.2">
      <c r="A2833" t="s">
        <v>286</v>
      </c>
      <c r="C2833">
        <f t="shared" si="209"/>
        <v>25</v>
      </c>
      <c r="D2833" t="str">
        <f t="shared" si="206"/>
        <v>25 (1)</v>
      </c>
      <c r="E2833">
        <v>13.202999999999999</v>
      </c>
      <c r="F2833">
        <f t="shared" si="207"/>
        <v>13.2</v>
      </c>
      <c r="G2833">
        <f>IFERROR(VLOOKUP(F2833,'rt.comb'!$A:$B,2,FALSE),F2833)</f>
        <v>13.2</v>
      </c>
      <c r="H2833" t="str">
        <f>IFERROR(VLOOKUP(G2833,compounds!$A:$D,4,FALSE),"")</f>
        <v/>
      </c>
      <c r="I2833">
        <v>4554974</v>
      </c>
      <c r="J2833" s="4">
        <f t="shared" si="205"/>
        <v>30635289</v>
      </c>
      <c r="K2833" s="4">
        <f>VLOOKUP($C2833,rosie!$B$7:$D$380,2,FALSE)</f>
        <v>10.15</v>
      </c>
      <c r="L2833" s="4">
        <f>VLOOKUP(C2833,rosie!$B$7:$F$66,5,FALSE)</f>
        <v>3.16</v>
      </c>
      <c r="M2833" s="4">
        <f>VLOOKUP($C2833,rosie!$B$7:$D$380,3,FALSE)</f>
        <v>1</v>
      </c>
      <c r="N2833" s="4" t="str">
        <f>VLOOKUP($C2833,rosie!$B$7:$E$380,4,FALSE)</f>
        <v>s</v>
      </c>
      <c r="O2833" s="4">
        <f t="shared" si="208"/>
        <v>1.3316963006291364E-3</v>
      </c>
      <c r="P2833" s="4">
        <f>VLOOKUP(A2833,RESULTS!$A:$M,13,FALSE)</f>
        <v>3</v>
      </c>
      <c r="Q2833" s="4">
        <v>330</v>
      </c>
      <c r="R2833" s="4" t="str">
        <f>IF(VLOOKUP(C2833,rosie!B:J,8,FALSE)=0,"x_x_x_x",VLOOKUP(C2833,rosie!B:J,8,FALSE))</f>
        <v>3_8_2_2023</v>
      </c>
    </row>
    <row r="2834" spans="1:18" x14ac:dyDescent="0.2">
      <c r="A2834" t="s">
        <v>286</v>
      </c>
      <c r="C2834">
        <f t="shared" si="209"/>
        <v>25</v>
      </c>
      <c r="D2834" t="str">
        <f t="shared" si="206"/>
        <v>25 (1)</v>
      </c>
      <c r="E2834">
        <v>13.359</v>
      </c>
      <c r="F2834">
        <f t="shared" si="207"/>
        <v>13.36</v>
      </c>
      <c r="G2834">
        <f>IFERROR(VLOOKUP(F2834,'rt.comb'!$A:$B,2,FALSE),F2834)</f>
        <v>13.36</v>
      </c>
      <c r="H2834" t="str">
        <f>IFERROR(VLOOKUP(G2834,compounds!$A:$D,4,FALSE),"")</f>
        <v/>
      </c>
      <c r="I2834">
        <v>10062548</v>
      </c>
      <c r="J2834" s="4">
        <f t="shared" si="205"/>
        <v>30635289</v>
      </c>
      <c r="K2834" s="4">
        <f>VLOOKUP($C2834,rosie!$B$7:$D$380,2,FALSE)</f>
        <v>10.15</v>
      </c>
      <c r="L2834" s="4">
        <f>VLOOKUP(C2834,rosie!$B$7:$F$66,5,FALSE)</f>
        <v>3.16</v>
      </c>
      <c r="M2834" s="4">
        <f>VLOOKUP($C2834,rosie!$B$7:$D$380,3,FALSE)</f>
        <v>1</v>
      </c>
      <c r="N2834" s="4" t="str">
        <f>VLOOKUP($C2834,rosie!$B$7:$E$380,4,FALSE)</f>
        <v>s</v>
      </c>
      <c r="O2834" s="4">
        <f t="shared" si="208"/>
        <v>2.9330076930236581E-3</v>
      </c>
      <c r="P2834" s="4">
        <f>VLOOKUP(A2834,RESULTS!$A:$M,13,FALSE)</f>
        <v>3</v>
      </c>
      <c r="Q2834" s="4">
        <v>331</v>
      </c>
      <c r="R2834" s="4" t="str">
        <f>IF(VLOOKUP(C2834,rosie!B:J,8,FALSE)=0,"x_x_x_x",VLOOKUP(C2834,rosie!B:J,8,FALSE))</f>
        <v>3_8_2_2023</v>
      </c>
    </row>
    <row r="2835" spans="1:18" x14ac:dyDescent="0.2">
      <c r="A2835" t="s">
        <v>286</v>
      </c>
      <c r="C2835">
        <f t="shared" si="209"/>
        <v>25</v>
      </c>
      <c r="D2835" t="str">
        <f t="shared" si="206"/>
        <v>25 (1)</v>
      </c>
      <c r="E2835">
        <v>13.426</v>
      </c>
      <c r="F2835">
        <f t="shared" si="207"/>
        <v>13.43</v>
      </c>
      <c r="G2835">
        <f>IFERROR(VLOOKUP(F2835,'rt.comb'!$A:$B,2,FALSE),F2835)</f>
        <v>13.43</v>
      </c>
      <c r="H2835" t="str">
        <f>IFERROR(VLOOKUP(G2835,compounds!$A:$D,4,FALSE),"")</f>
        <v/>
      </c>
      <c r="I2835">
        <v>3999217</v>
      </c>
      <c r="J2835" s="4">
        <f t="shared" si="205"/>
        <v>30635289</v>
      </c>
      <c r="K2835" s="4">
        <f>VLOOKUP($C2835,rosie!$B$7:$D$380,2,FALSE)</f>
        <v>10.15</v>
      </c>
      <c r="L2835" s="4">
        <f>VLOOKUP(C2835,rosie!$B$7:$F$66,5,FALSE)</f>
        <v>3.16</v>
      </c>
      <c r="M2835" s="4">
        <f>VLOOKUP($C2835,rosie!$B$7:$D$380,3,FALSE)</f>
        <v>1</v>
      </c>
      <c r="N2835" s="4" t="str">
        <f>VLOOKUP($C2835,rosie!$B$7:$E$380,4,FALSE)</f>
        <v>s</v>
      </c>
      <c r="O2835" s="4">
        <f t="shared" si="208"/>
        <v>1.1621712216717535E-3</v>
      </c>
      <c r="P2835" s="4">
        <f>VLOOKUP(A2835,RESULTS!$A:$M,13,FALSE)</f>
        <v>3</v>
      </c>
      <c r="Q2835" s="4">
        <v>332</v>
      </c>
      <c r="R2835" s="4" t="str">
        <f>IF(VLOOKUP(C2835,rosie!B:J,8,FALSE)=0,"x_x_x_x",VLOOKUP(C2835,rosie!B:J,8,FALSE))</f>
        <v>3_8_2_2023</v>
      </c>
    </row>
    <row r="2836" spans="1:18" x14ac:dyDescent="0.2">
      <c r="A2836" t="s">
        <v>286</v>
      </c>
      <c r="C2836">
        <f t="shared" si="209"/>
        <v>25</v>
      </c>
      <c r="D2836" t="str">
        <f t="shared" si="206"/>
        <v>25 (1)</v>
      </c>
      <c r="E2836">
        <v>13.513</v>
      </c>
      <c r="F2836">
        <f t="shared" si="207"/>
        <v>13.51</v>
      </c>
      <c r="G2836">
        <f>IFERROR(VLOOKUP(F2836,'rt.comb'!$A:$B,2,FALSE),F2836)</f>
        <v>13.51</v>
      </c>
      <c r="H2836" t="str">
        <f>IFERROR(VLOOKUP(G2836,compounds!$A:$D,4,FALSE),"")</f>
        <v>nonanal</v>
      </c>
      <c r="I2836">
        <v>51641179</v>
      </c>
      <c r="J2836" s="4">
        <f t="shared" si="205"/>
        <v>30635289</v>
      </c>
      <c r="K2836" s="4">
        <f>VLOOKUP($C2836,rosie!$B$7:$D$380,2,FALSE)</f>
        <v>10.15</v>
      </c>
      <c r="L2836" s="4">
        <f>VLOOKUP(C2836,rosie!$B$7:$F$66,5,FALSE)</f>
        <v>3.16</v>
      </c>
      <c r="M2836" s="4">
        <f>VLOOKUP($C2836,rosie!$B$7:$D$380,3,FALSE)</f>
        <v>1</v>
      </c>
      <c r="N2836" s="4" t="str">
        <f>VLOOKUP($C2836,rosie!$B$7:$E$380,4,FALSE)</f>
        <v>s</v>
      </c>
      <c r="O2836" s="4">
        <f t="shared" si="208"/>
        <v>1.4961844826833487E-2</v>
      </c>
      <c r="P2836" s="4">
        <f>VLOOKUP(A2836,RESULTS!$A:$M,13,FALSE)</f>
        <v>3</v>
      </c>
      <c r="Q2836" s="4">
        <v>333</v>
      </c>
      <c r="R2836" s="4" t="str">
        <f>IF(VLOOKUP(C2836,rosie!B:J,8,FALSE)=0,"x_x_x_x",VLOOKUP(C2836,rosie!B:J,8,FALSE))</f>
        <v>3_8_2_2023</v>
      </c>
    </row>
    <row r="2837" spans="1:18" x14ac:dyDescent="0.2">
      <c r="A2837" t="s">
        <v>286</v>
      </c>
      <c r="C2837">
        <f t="shared" si="209"/>
        <v>25</v>
      </c>
      <c r="D2837" t="str">
        <f t="shared" si="206"/>
        <v>25 (1)</v>
      </c>
      <c r="E2837">
        <v>13.887</v>
      </c>
      <c r="F2837">
        <f t="shared" si="207"/>
        <v>13.89</v>
      </c>
      <c r="G2837">
        <f>IFERROR(VLOOKUP(F2837,'rt.comb'!$A:$B,2,FALSE),F2837)</f>
        <v>13.89</v>
      </c>
      <c r="H2837" t="str">
        <f>IFERROR(VLOOKUP(G2837,compounds!$A:$D,4,FALSE),"")</f>
        <v>edimethylnonatriene</v>
      </c>
      <c r="I2837">
        <v>27911963</v>
      </c>
      <c r="J2837" s="4">
        <f t="shared" si="205"/>
        <v>30635289</v>
      </c>
      <c r="K2837" s="4">
        <f>VLOOKUP($C2837,rosie!$B$7:$D$380,2,FALSE)</f>
        <v>10.15</v>
      </c>
      <c r="L2837" s="4">
        <f>VLOOKUP(C2837,rosie!$B$7:$F$66,5,FALSE)</f>
        <v>3.16</v>
      </c>
      <c r="M2837" s="4">
        <f>VLOOKUP($C2837,rosie!$B$7:$D$380,3,FALSE)</f>
        <v>1</v>
      </c>
      <c r="N2837" s="4" t="str">
        <f>VLOOKUP($C2837,rosie!$B$7:$E$380,4,FALSE)</f>
        <v>s</v>
      </c>
      <c r="O2837" s="4">
        <f t="shared" si="208"/>
        <v>8.0626376970604659E-3</v>
      </c>
      <c r="P2837" s="4">
        <f>VLOOKUP(A2837,RESULTS!$A:$M,13,FALSE)</f>
        <v>3</v>
      </c>
      <c r="Q2837" s="4">
        <v>334</v>
      </c>
      <c r="R2837" s="4" t="str">
        <f>IF(VLOOKUP(C2837,rosie!B:J,8,FALSE)=0,"x_x_x_x",VLOOKUP(C2837,rosie!B:J,8,FALSE))</f>
        <v>3_8_2_2023</v>
      </c>
    </row>
    <row r="2838" spans="1:18" x14ac:dyDescent="0.2">
      <c r="A2838" t="s">
        <v>286</v>
      </c>
      <c r="C2838">
        <f t="shared" si="209"/>
        <v>25</v>
      </c>
      <c r="D2838" t="str">
        <f t="shared" si="206"/>
        <v>25 (1)</v>
      </c>
      <c r="E2838">
        <v>14.345000000000001</v>
      </c>
      <c r="F2838">
        <f t="shared" si="207"/>
        <v>14.35</v>
      </c>
      <c r="G2838">
        <f>IFERROR(VLOOKUP(F2838,'rt.comb'!$A:$B,2,FALSE),F2838)</f>
        <v>14.35</v>
      </c>
      <c r="H2838" t="str">
        <f>IFERROR(VLOOKUP(G2838,compounds!$A:$D,4,FALSE),"")</f>
        <v/>
      </c>
      <c r="I2838">
        <v>2725439</v>
      </c>
      <c r="J2838" s="4">
        <f t="shared" si="205"/>
        <v>30635289</v>
      </c>
      <c r="K2838" s="4">
        <f>VLOOKUP($C2838,rosie!$B$7:$D$380,2,FALSE)</f>
        <v>10.15</v>
      </c>
      <c r="L2838" s="4">
        <f>VLOOKUP(C2838,rosie!$B$7:$F$66,5,FALSE)</f>
        <v>3.16</v>
      </c>
      <c r="M2838" s="4">
        <f>VLOOKUP($C2838,rosie!$B$7:$D$380,3,FALSE)</f>
        <v>1</v>
      </c>
      <c r="N2838" s="4" t="str">
        <f>VLOOKUP($C2838,rosie!$B$7:$E$380,4,FALSE)</f>
        <v>s</v>
      </c>
      <c r="O2838" s="4">
        <f t="shared" si="208"/>
        <v>7.8491908699907995E-4</v>
      </c>
      <c r="P2838" s="4">
        <f>VLOOKUP(A2838,RESULTS!$A:$M,13,FALSE)</f>
        <v>3</v>
      </c>
      <c r="Q2838" s="4">
        <v>335</v>
      </c>
      <c r="R2838" s="4" t="str">
        <f>IF(VLOOKUP(C2838,rosie!B:J,8,FALSE)=0,"x_x_x_x",VLOOKUP(C2838,rosie!B:J,8,FALSE))</f>
        <v>3_8_2_2023</v>
      </c>
    </row>
    <row r="2839" spans="1:18" x14ac:dyDescent="0.2">
      <c r="A2839" t="s">
        <v>286</v>
      </c>
      <c r="C2839">
        <f t="shared" si="209"/>
        <v>25</v>
      </c>
      <c r="D2839" t="str">
        <f t="shared" si="206"/>
        <v>25 (1)</v>
      </c>
      <c r="E2839">
        <v>14.510999999999999</v>
      </c>
      <c r="F2839">
        <f t="shared" si="207"/>
        <v>14.51</v>
      </c>
      <c r="G2839">
        <f>IFERROR(VLOOKUP(F2839,'rt.comb'!$A:$B,2,FALSE),F2839)</f>
        <v>14.51</v>
      </c>
      <c r="H2839" t="str">
        <f>IFERROR(VLOOKUP(G2839,compounds!$A:$D,4,FALSE),"")</f>
        <v/>
      </c>
      <c r="I2839">
        <v>2936061</v>
      </c>
      <c r="J2839" s="4">
        <f t="shared" si="205"/>
        <v>30635289</v>
      </c>
      <c r="K2839" s="4">
        <f>VLOOKUP($C2839,rosie!$B$7:$D$380,2,FALSE)</f>
        <v>10.15</v>
      </c>
      <c r="L2839" s="4">
        <f>VLOOKUP(C2839,rosie!$B$7:$F$66,5,FALSE)</f>
        <v>3.16</v>
      </c>
      <c r="M2839" s="4">
        <f>VLOOKUP($C2839,rosie!$B$7:$D$380,3,FALSE)</f>
        <v>1</v>
      </c>
      <c r="N2839" s="4" t="str">
        <f>VLOOKUP($C2839,rosie!$B$7:$E$380,4,FALSE)</f>
        <v>s</v>
      </c>
      <c r="O2839" s="4">
        <f t="shared" si="208"/>
        <v>8.4306105521239595E-4</v>
      </c>
      <c r="P2839" s="4">
        <f>VLOOKUP(A2839,RESULTS!$A:$M,13,FALSE)</f>
        <v>3</v>
      </c>
      <c r="Q2839" s="4">
        <v>336</v>
      </c>
      <c r="R2839" s="4" t="str">
        <f>IF(VLOOKUP(C2839,rosie!B:J,8,FALSE)=0,"x_x_x_x",VLOOKUP(C2839,rosie!B:J,8,FALSE))</f>
        <v>3_8_2_2023</v>
      </c>
    </row>
    <row r="2840" spans="1:18" x14ac:dyDescent="0.2">
      <c r="A2840" t="s">
        <v>286</v>
      </c>
      <c r="C2840">
        <f t="shared" si="209"/>
        <v>25</v>
      </c>
      <c r="D2840" t="str">
        <f t="shared" si="206"/>
        <v>25 (1)</v>
      </c>
      <c r="E2840">
        <v>14.728</v>
      </c>
      <c r="F2840">
        <f t="shared" si="207"/>
        <v>14.73</v>
      </c>
      <c r="G2840">
        <f>IFERROR(VLOOKUP(F2840,'rt.comb'!$A:$B,2,FALSE),F2840)</f>
        <v>14.73</v>
      </c>
      <c r="H2840" t="str">
        <f>IFERROR(VLOOKUP(G2840,compounds!$A:$D,4,FALSE),"")</f>
        <v/>
      </c>
      <c r="I2840">
        <v>3703280</v>
      </c>
      <c r="J2840" s="4">
        <f t="shared" si="205"/>
        <v>30635289</v>
      </c>
      <c r="K2840" s="4">
        <f>VLOOKUP($C2840,rosie!$B$7:$D$380,2,FALSE)</f>
        <v>10.15</v>
      </c>
      <c r="L2840" s="4">
        <f>VLOOKUP(C2840,rosie!$B$7:$F$66,5,FALSE)</f>
        <v>3.16</v>
      </c>
      <c r="M2840" s="4">
        <f>VLOOKUP($C2840,rosie!$B$7:$D$380,3,FALSE)</f>
        <v>1</v>
      </c>
      <c r="N2840" s="4" t="str">
        <f>VLOOKUP($C2840,rosie!$B$7:$E$380,4,FALSE)</f>
        <v>s</v>
      </c>
      <c r="O2840" s="4">
        <f t="shared" si="208"/>
        <v>1.0602050771877272E-3</v>
      </c>
      <c r="P2840" s="4">
        <f>VLOOKUP(A2840,RESULTS!$A:$M,13,FALSE)</f>
        <v>3</v>
      </c>
      <c r="Q2840" s="4">
        <v>337</v>
      </c>
      <c r="R2840" s="4" t="str">
        <f>IF(VLOOKUP(C2840,rosie!B:J,8,FALSE)=0,"x_x_x_x",VLOOKUP(C2840,rosie!B:J,8,FALSE))</f>
        <v>3_8_2_2023</v>
      </c>
    </row>
    <row r="2841" spans="1:18" x14ac:dyDescent="0.2">
      <c r="A2841" t="s">
        <v>286</v>
      </c>
      <c r="C2841">
        <f t="shared" si="209"/>
        <v>25</v>
      </c>
      <c r="D2841" t="str">
        <f t="shared" si="206"/>
        <v>25 (1)</v>
      </c>
      <c r="E2841">
        <v>14.862</v>
      </c>
      <c r="F2841">
        <f t="shared" si="207"/>
        <v>14.86</v>
      </c>
      <c r="G2841">
        <f>IFERROR(VLOOKUP(F2841,'rt.comb'!$A:$B,2,FALSE),F2841)</f>
        <v>14.86</v>
      </c>
      <c r="H2841" t="str">
        <f>IFERROR(VLOOKUP(G2841,compounds!$A:$D,4,FALSE),"")</f>
        <v/>
      </c>
      <c r="I2841">
        <v>3202759</v>
      </c>
      <c r="J2841" s="4">
        <f t="shared" si="205"/>
        <v>30635289</v>
      </c>
      <c r="K2841" s="4">
        <f>VLOOKUP($C2841,rosie!$B$7:$D$380,2,FALSE)</f>
        <v>10.15</v>
      </c>
      <c r="L2841" s="4">
        <f>VLOOKUP(C2841,rosie!$B$7:$F$66,5,FALSE)</f>
        <v>3.16</v>
      </c>
      <c r="M2841" s="4">
        <f>VLOOKUP($C2841,rosie!$B$7:$D$380,3,FALSE)</f>
        <v>1</v>
      </c>
      <c r="N2841" s="4" t="str">
        <f>VLOOKUP($C2841,rosie!$B$7:$E$380,4,FALSE)</f>
        <v>s</v>
      </c>
      <c r="O2841" s="4">
        <f t="shared" si="208"/>
        <v>9.1419910299295215E-4</v>
      </c>
      <c r="P2841" s="4">
        <f>VLOOKUP(A2841,RESULTS!$A:$M,13,FALSE)</f>
        <v>3</v>
      </c>
      <c r="Q2841" s="4">
        <v>338</v>
      </c>
      <c r="R2841" s="4" t="str">
        <f>IF(VLOOKUP(C2841,rosie!B:J,8,FALSE)=0,"x_x_x_x",VLOOKUP(C2841,rosie!B:J,8,FALSE))</f>
        <v>3_8_2_2023</v>
      </c>
    </row>
    <row r="2842" spans="1:18" x14ac:dyDescent="0.2">
      <c r="A2842" t="s">
        <v>286</v>
      </c>
      <c r="C2842">
        <f t="shared" si="209"/>
        <v>25</v>
      </c>
      <c r="D2842" t="str">
        <f t="shared" si="206"/>
        <v>25 (1)</v>
      </c>
      <c r="E2842">
        <v>14.948</v>
      </c>
      <c r="F2842">
        <f t="shared" si="207"/>
        <v>14.95</v>
      </c>
      <c r="G2842">
        <f>IFERROR(VLOOKUP(F2842,'rt.comb'!$A:$B,2,FALSE),F2842)</f>
        <v>14.95</v>
      </c>
      <c r="H2842" t="str">
        <f>IFERROR(VLOOKUP(G2842,compounds!$A:$D,4,FALSE),"")</f>
        <v>benzene</v>
      </c>
      <c r="I2842">
        <v>9329926</v>
      </c>
      <c r="J2842" s="4">
        <f t="shared" si="205"/>
        <v>30635289</v>
      </c>
      <c r="K2842" s="4">
        <f>VLOOKUP($C2842,rosie!$B$7:$D$380,2,FALSE)</f>
        <v>10.15</v>
      </c>
      <c r="L2842" s="4">
        <f>VLOOKUP(C2842,rosie!$B$7:$F$66,5,FALSE)</f>
        <v>3.16</v>
      </c>
      <c r="M2842" s="4">
        <f>VLOOKUP($C2842,rosie!$B$7:$D$380,3,FALSE)</f>
        <v>1</v>
      </c>
      <c r="N2842" s="4" t="str">
        <f>VLOOKUP($C2842,rosie!$B$7:$E$380,4,FALSE)</f>
        <v>s</v>
      </c>
      <c r="O2842" s="4">
        <f t="shared" si="208"/>
        <v>2.6552886054723845E-3</v>
      </c>
      <c r="P2842" s="4">
        <f>VLOOKUP(A2842,RESULTS!$A:$M,13,FALSE)</f>
        <v>3</v>
      </c>
      <c r="Q2842" s="4">
        <v>339</v>
      </c>
      <c r="R2842" s="4" t="str">
        <f>IF(VLOOKUP(C2842,rosie!B:J,8,FALSE)=0,"x_x_x_x",VLOOKUP(C2842,rosie!B:J,8,FALSE))</f>
        <v>3_8_2_2023</v>
      </c>
    </row>
    <row r="2843" spans="1:18" x14ac:dyDescent="0.2">
      <c r="A2843" t="s">
        <v>286</v>
      </c>
      <c r="C2843">
        <f t="shared" si="209"/>
        <v>25</v>
      </c>
      <c r="D2843" t="str">
        <f t="shared" si="206"/>
        <v>25 (1)</v>
      </c>
      <c r="E2843">
        <v>15.157999999999999</v>
      </c>
      <c r="F2843">
        <f t="shared" si="207"/>
        <v>15.16</v>
      </c>
      <c r="G2843">
        <f>IFERROR(VLOOKUP(F2843,'rt.comb'!$A:$B,2,FALSE),F2843)</f>
        <v>15.16</v>
      </c>
      <c r="H2843" t="str">
        <f>IFERROR(VLOOKUP(G2843,compounds!$A:$D,4,FALSE),"")</f>
        <v/>
      </c>
      <c r="I2843">
        <v>7082439</v>
      </c>
      <c r="J2843" s="4">
        <f t="shared" si="205"/>
        <v>30635289</v>
      </c>
      <c r="K2843" s="4">
        <f>VLOOKUP($C2843,rosie!$B$7:$D$380,2,FALSE)</f>
        <v>10.15</v>
      </c>
      <c r="L2843" s="4">
        <f>VLOOKUP(C2843,rosie!$B$7:$F$66,5,FALSE)</f>
        <v>3.16</v>
      </c>
      <c r="M2843" s="4">
        <f>VLOOKUP($C2843,rosie!$B$7:$D$380,3,FALSE)</f>
        <v>1</v>
      </c>
      <c r="N2843" s="4" t="str">
        <f>VLOOKUP($C2843,rosie!$B$7:$E$380,4,FALSE)</f>
        <v>s</v>
      </c>
      <c r="O2843" s="4">
        <f t="shared" si="208"/>
        <v>2.0097274134317404E-3</v>
      </c>
      <c r="P2843" s="4">
        <f>VLOOKUP(A2843,RESULTS!$A:$M,13,FALSE)</f>
        <v>3</v>
      </c>
      <c r="Q2843" s="4">
        <v>340</v>
      </c>
      <c r="R2843" s="4" t="str">
        <f>IF(VLOOKUP(C2843,rosie!B:J,8,FALSE)=0,"x_x_x_x",VLOOKUP(C2843,rosie!B:J,8,FALSE))</f>
        <v>3_8_2_2023</v>
      </c>
    </row>
    <row r="2844" spans="1:18" x14ac:dyDescent="0.2">
      <c r="A2844" t="s">
        <v>286</v>
      </c>
      <c r="C2844">
        <f t="shared" si="209"/>
        <v>25</v>
      </c>
      <c r="D2844" t="str">
        <f t="shared" si="206"/>
        <v>25 (1)</v>
      </c>
      <c r="E2844">
        <v>15.27</v>
      </c>
      <c r="F2844">
        <f t="shared" si="207"/>
        <v>15.27</v>
      </c>
      <c r="G2844">
        <f>IFERROR(VLOOKUP(F2844,'rt.comb'!$A:$B,2,FALSE),F2844)</f>
        <v>15.27</v>
      </c>
      <c r="H2844" t="str">
        <f>IFERROR(VLOOKUP(G2844,compounds!$A:$D,4,FALSE),"")</f>
        <v/>
      </c>
      <c r="I2844">
        <v>3059863</v>
      </c>
      <c r="J2844" s="4">
        <f t="shared" si="205"/>
        <v>30635289</v>
      </c>
      <c r="K2844" s="4">
        <f>VLOOKUP($C2844,rosie!$B$7:$D$380,2,FALSE)</f>
        <v>10.15</v>
      </c>
      <c r="L2844" s="4">
        <f>VLOOKUP(C2844,rosie!$B$7:$F$66,5,FALSE)</f>
        <v>3.16</v>
      </c>
      <c r="M2844" s="4">
        <f>VLOOKUP($C2844,rosie!$B$7:$D$380,3,FALSE)</f>
        <v>1</v>
      </c>
      <c r="N2844" s="4" t="str">
        <f>VLOOKUP($C2844,rosie!$B$7:$E$380,4,FALSE)</f>
        <v>s</v>
      </c>
      <c r="O2844" s="4">
        <f t="shared" si="208"/>
        <v>8.6572674410760869E-4</v>
      </c>
      <c r="P2844" s="4">
        <f>VLOOKUP(A2844,RESULTS!$A:$M,13,FALSE)</f>
        <v>3</v>
      </c>
      <c r="Q2844" s="4">
        <v>341</v>
      </c>
      <c r="R2844" s="4" t="str">
        <f>IF(VLOOKUP(C2844,rosie!B:J,8,FALSE)=0,"x_x_x_x",VLOOKUP(C2844,rosie!B:J,8,FALSE))</f>
        <v>3_8_2_2023</v>
      </c>
    </row>
    <row r="2845" spans="1:18" x14ac:dyDescent="0.2">
      <c r="A2845" t="s">
        <v>286</v>
      </c>
      <c r="C2845">
        <f t="shared" si="209"/>
        <v>25</v>
      </c>
      <c r="D2845" t="str">
        <f t="shared" si="206"/>
        <v>25 (1)</v>
      </c>
      <c r="E2845">
        <v>15.439</v>
      </c>
      <c r="F2845">
        <f t="shared" si="207"/>
        <v>15.44</v>
      </c>
      <c r="G2845">
        <f>IFERROR(VLOOKUP(F2845,'rt.comb'!$A:$B,2,FALSE),F2845)</f>
        <v>15.44</v>
      </c>
      <c r="H2845" t="str">
        <f>IFERROR(VLOOKUP(G2845,compounds!$A:$D,4,FALSE),"")</f>
        <v/>
      </c>
      <c r="I2845">
        <v>2504742</v>
      </c>
      <c r="J2845" s="4">
        <f t="shared" si="205"/>
        <v>30635289</v>
      </c>
      <c r="K2845" s="4">
        <f>VLOOKUP($C2845,rosie!$B$7:$D$380,2,FALSE)</f>
        <v>10.15</v>
      </c>
      <c r="L2845" s="4">
        <f>VLOOKUP(C2845,rosie!$B$7:$F$66,5,FALSE)</f>
        <v>3.16</v>
      </c>
      <c r="M2845" s="4">
        <f>VLOOKUP($C2845,rosie!$B$7:$D$380,3,FALSE)</f>
        <v>1</v>
      </c>
      <c r="N2845" s="4" t="str">
        <f>VLOOKUP($C2845,rosie!$B$7:$E$380,4,FALSE)</f>
        <v>s</v>
      </c>
      <c r="O2845" s="4">
        <f t="shared" si="208"/>
        <v>7.065942889880394E-4</v>
      </c>
      <c r="P2845" s="4">
        <f>VLOOKUP(A2845,RESULTS!$A:$M,13,FALSE)</f>
        <v>3</v>
      </c>
      <c r="Q2845" s="4">
        <v>342</v>
      </c>
      <c r="R2845" s="4" t="str">
        <f>IF(VLOOKUP(C2845,rosie!B:J,8,FALSE)=0,"x_x_x_x",VLOOKUP(C2845,rosie!B:J,8,FALSE))</f>
        <v>3_8_2_2023</v>
      </c>
    </row>
    <row r="2846" spans="1:18" x14ac:dyDescent="0.2">
      <c r="A2846" t="s">
        <v>286</v>
      </c>
      <c r="C2846">
        <f t="shared" si="209"/>
        <v>25</v>
      </c>
      <c r="D2846" t="str">
        <f t="shared" si="206"/>
        <v>25 (1)</v>
      </c>
      <c r="E2846">
        <v>15.715</v>
      </c>
      <c r="F2846">
        <f t="shared" si="207"/>
        <v>15.72</v>
      </c>
      <c r="G2846">
        <f>IFERROR(VLOOKUP(F2846,'rt.comb'!$A:$B,2,FALSE),F2846)</f>
        <v>15.71</v>
      </c>
      <c r="H2846" t="str">
        <f>IFERROR(VLOOKUP(G2846,compounds!$A:$D,4,FALSE),"")</f>
        <v/>
      </c>
      <c r="I2846">
        <v>2489411</v>
      </c>
      <c r="J2846" s="4">
        <f t="shared" si="205"/>
        <v>30635289</v>
      </c>
      <c r="K2846" s="4">
        <f>VLOOKUP($C2846,rosie!$B$7:$D$380,2,FALSE)</f>
        <v>10.15</v>
      </c>
      <c r="L2846" s="4">
        <f>VLOOKUP(C2846,rosie!$B$7:$F$66,5,FALSE)</f>
        <v>3.16</v>
      </c>
      <c r="M2846" s="4">
        <f>VLOOKUP($C2846,rosie!$B$7:$D$380,3,FALSE)</f>
        <v>1</v>
      </c>
      <c r="N2846" s="4" t="str">
        <f>VLOOKUP($C2846,rosie!$B$7:$E$380,4,FALSE)</f>
        <v>s</v>
      </c>
      <c r="O2846" s="4">
        <f t="shared" si="208"/>
        <v>7.0022194109332892E-4</v>
      </c>
      <c r="P2846" s="4">
        <f>VLOOKUP(A2846,RESULTS!$A:$M,13,FALSE)</f>
        <v>3</v>
      </c>
      <c r="Q2846" s="4">
        <v>343</v>
      </c>
      <c r="R2846" s="4" t="str">
        <f>IF(VLOOKUP(C2846,rosie!B:J,8,FALSE)=0,"x_x_x_x",VLOOKUP(C2846,rosie!B:J,8,FALSE))</f>
        <v>3_8_2_2023</v>
      </c>
    </row>
    <row r="2847" spans="1:18" x14ac:dyDescent="0.2">
      <c r="A2847" t="s">
        <v>286</v>
      </c>
      <c r="C2847">
        <f t="shared" si="209"/>
        <v>25</v>
      </c>
      <c r="D2847" t="str">
        <f t="shared" si="206"/>
        <v>25 (1)</v>
      </c>
      <c r="E2847">
        <v>16.001999999999999</v>
      </c>
      <c r="F2847">
        <f t="shared" si="207"/>
        <v>16</v>
      </c>
      <c r="G2847">
        <f>IFERROR(VLOOKUP(F2847,'rt.comb'!$A:$B,2,FALSE),F2847)</f>
        <v>16</v>
      </c>
      <c r="H2847" t="str">
        <f>IFERROR(VLOOKUP(G2847,compounds!$A:$D,4,FALSE),"")</f>
        <v>Butanoicacidhexenylester</v>
      </c>
      <c r="I2847">
        <v>4575584</v>
      </c>
      <c r="J2847" s="4">
        <f t="shared" si="205"/>
        <v>30635289</v>
      </c>
      <c r="K2847" s="4">
        <f>VLOOKUP($C2847,rosie!$B$7:$D$380,2,FALSE)</f>
        <v>10.15</v>
      </c>
      <c r="L2847" s="4">
        <f>VLOOKUP(C2847,rosie!$B$7:$F$66,5,FALSE)</f>
        <v>3.16</v>
      </c>
      <c r="M2847" s="4">
        <f>VLOOKUP($C2847,rosie!$B$7:$D$380,3,FALSE)</f>
        <v>1</v>
      </c>
      <c r="N2847" s="4" t="str">
        <f>VLOOKUP($C2847,rosie!$B$7:$E$380,4,FALSE)</f>
        <v>s</v>
      </c>
      <c r="O2847" s="4">
        <f t="shared" si="208"/>
        <v>1.283279690117839E-3</v>
      </c>
      <c r="P2847" s="4">
        <f>VLOOKUP(A2847,RESULTS!$A:$M,13,FALSE)</f>
        <v>3</v>
      </c>
      <c r="Q2847" s="4">
        <v>344</v>
      </c>
      <c r="R2847" s="4" t="str">
        <f>IF(VLOOKUP(C2847,rosie!B:J,8,FALSE)=0,"x_x_x_x",VLOOKUP(C2847,rosie!B:J,8,FALSE))</f>
        <v>3_8_2_2023</v>
      </c>
    </row>
    <row r="2848" spans="1:18" x14ac:dyDescent="0.2">
      <c r="A2848" t="s">
        <v>286</v>
      </c>
      <c r="C2848">
        <f t="shared" si="209"/>
        <v>25</v>
      </c>
      <c r="D2848" t="str">
        <f t="shared" si="206"/>
        <v>25 (1)</v>
      </c>
      <c r="E2848">
        <v>16.120999999999999</v>
      </c>
      <c r="F2848">
        <f t="shared" si="207"/>
        <v>16.12</v>
      </c>
      <c r="G2848">
        <f>IFERROR(VLOOKUP(F2848,'rt.comb'!$A:$B,2,FALSE),F2848)</f>
        <v>16.12</v>
      </c>
      <c r="H2848" t="str">
        <f>IFERROR(VLOOKUP(G2848,compounds!$A:$D,4,FALSE),"")</f>
        <v/>
      </c>
      <c r="I2848">
        <v>3296925</v>
      </c>
      <c r="J2848" s="4">
        <f t="shared" si="205"/>
        <v>30635289</v>
      </c>
      <c r="K2848" s="4">
        <f>VLOOKUP($C2848,rosie!$B$7:$D$380,2,FALSE)</f>
        <v>10.15</v>
      </c>
      <c r="L2848" s="4">
        <f>VLOOKUP(C2848,rosie!$B$7:$F$66,5,FALSE)</f>
        <v>3.16</v>
      </c>
      <c r="M2848" s="4">
        <f>VLOOKUP($C2848,rosie!$B$7:$D$380,3,FALSE)</f>
        <v>1</v>
      </c>
      <c r="N2848" s="4" t="str">
        <f>VLOOKUP($C2848,rosie!$B$7:$E$380,4,FALSE)</f>
        <v>s</v>
      </c>
      <c r="O2848" s="4">
        <f t="shared" si="208"/>
        <v>9.2198361587495859E-4</v>
      </c>
      <c r="P2848" s="4">
        <f>VLOOKUP(A2848,RESULTS!$A:$M,13,FALSE)</f>
        <v>3</v>
      </c>
      <c r="Q2848" s="4">
        <v>345</v>
      </c>
      <c r="R2848" s="4" t="str">
        <f>IF(VLOOKUP(C2848,rosie!B:J,8,FALSE)=0,"x_x_x_x",VLOOKUP(C2848,rosie!B:J,8,FALSE))</f>
        <v>3_8_2_2023</v>
      </c>
    </row>
    <row r="2849" spans="1:18" x14ac:dyDescent="0.2">
      <c r="A2849" t="s">
        <v>286</v>
      </c>
      <c r="C2849">
        <f t="shared" si="209"/>
        <v>25</v>
      </c>
      <c r="D2849" t="str">
        <f t="shared" si="206"/>
        <v>25 (1)</v>
      </c>
      <c r="E2849">
        <v>16.213000000000001</v>
      </c>
      <c r="F2849">
        <f t="shared" si="207"/>
        <v>16.21</v>
      </c>
      <c r="G2849">
        <f>IFERROR(VLOOKUP(F2849,'rt.comb'!$A:$B,2,FALSE),F2849)</f>
        <v>16.21</v>
      </c>
      <c r="H2849" t="str">
        <f>IFERROR(VLOOKUP(G2849,compounds!$A:$D,4,FALSE),"")</f>
        <v>methylsalicylate</v>
      </c>
      <c r="I2849">
        <v>5812044</v>
      </c>
      <c r="J2849" s="4">
        <f t="shared" si="205"/>
        <v>30635289</v>
      </c>
      <c r="K2849" s="4">
        <f>VLOOKUP($C2849,rosie!$B$7:$D$380,2,FALSE)</f>
        <v>10.15</v>
      </c>
      <c r="L2849" s="4">
        <f>VLOOKUP(C2849,rosie!$B$7:$F$66,5,FALSE)</f>
        <v>3.16</v>
      </c>
      <c r="M2849" s="4">
        <f>VLOOKUP($C2849,rosie!$B$7:$D$380,3,FALSE)</f>
        <v>1</v>
      </c>
      <c r="N2849" s="4" t="str">
        <f>VLOOKUP($C2849,rosie!$B$7:$E$380,4,FALSE)</f>
        <v>s</v>
      </c>
      <c r="O2849" s="4">
        <f t="shared" si="208"/>
        <v>1.6206380286191563E-3</v>
      </c>
      <c r="P2849" s="4">
        <f>VLOOKUP(A2849,RESULTS!$A:$M,13,FALSE)</f>
        <v>3</v>
      </c>
      <c r="Q2849" s="4">
        <v>346</v>
      </c>
      <c r="R2849" s="4" t="str">
        <f>IF(VLOOKUP(C2849,rosie!B:J,8,FALSE)=0,"x_x_x_x",VLOOKUP(C2849,rosie!B:J,8,FALSE))</f>
        <v>3_8_2_2023</v>
      </c>
    </row>
    <row r="2850" spans="1:18" x14ac:dyDescent="0.2">
      <c r="A2850" t="s">
        <v>286</v>
      </c>
      <c r="C2850">
        <f t="shared" si="209"/>
        <v>25</v>
      </c>
      <c r="D2850" t="str">
        <f t="shared" si="206"/>
        <v>25 (1)</v>
      </c>
      <c r="E2850">
        <v>16.364999999999998</v>
      </c>
      <c r="F2850">
        <f t="shared" si="207"/>
        <v>16.37</v>
      </c>
      <c r="G2850">
        <f>IFERROR(VLOOKUP(F2850,'rt.comb'!$A:$B,2,FALSE),F2850)</f>
        <v>16.36</v>
      </c>
      <c r="H2850" t="str">
        <f>IFERROR(VLOOKUP(G2850,compounds!$A:$D,4,FALSE),"")</f>
        <v>dodecane</v>
      </c>
      <c r="I2850">
        <v>39236142</v>
      </c>
      <c r="J2850" s="4">
        <f t="shared" si="205"/>
        <v>30635289</v>
      </c>
      <c r="K2850" s="4">
        <f>VLOOKUP($C2850,rosie!$B$7:$D$380,2,FALSE)</f>
        <v>10.15</v>
      </c>
      <c r="L2850" s="4">
        <f>VLOOKUP(C2850,rosie!$B$7:$F$66,5,FALSE)</f>
        <v>3.16</v>
      </c>
      <c r="M2850" s="4">
        <f>VLOOKUP($C2850,rosie!$B$7:$D$380,3,FALSE)</f>
        <v>1</v>
      </c>
      <c r="N2850" s="4" t="str">
        <f>VLOOKUP($C2850,rosie!$B$7:$E$380,4,FALSE)</f>
        <v>s</v>
      </c>
      <c r="O2850" s="4">
        <f t="shared" si="208"/>
        <v>1.0909128406529934E-2</v>
      </c>
      <c r="P2850" s="4">
        <f>VLOOKUP(A2850,RESULTS!$A:$M,13,FALSE)</f>
        <v>3</v>
      </c>
      <c r="Q2850" s="4">
        <v>347</v>
      </c>
      <c r="R2850" s="4" t="str">
        <f>IF(VLOOKUP(C2850,rosie!B:J,8,FALSE)=0,"x_x_x_x",VLOOKUP(C2850,rosie!B:J,8,FALSE))</f>
        <v>3_8_2_2023</v>
      </c>
    </row>
    <row r="2851" spans="1:18" x14ac:dyDescent="0.2">
      <c r="A2851" t="s">
        <v>286</v>
      </c>
      <c r="C2851">
        <f t="shared" si="209"/>
        <v>25</v>
      </c>
      <c r="D2851" t="str">
        <f t="shared" si="206"/>
        <v>25 (1)</v>
      </c>
      <c r="E2851">
        <v>16.547000000000001</v>
      </c>
      <c r="F2851">
        <f t="shared" si="207"/>
        <v>16.55</v>
      </c>
      <c r="G2851">
        <f>IFERROR(VLOOKUP(F2851,'rt.comb'!$A:$B,2,FALSE),F2851)</f>
        <v>16.55</v>
      </c>
      <c r="H2851" t="str">
        <f>IFERROR(VLOOKUP(G2851,compounds!$A:$D,4,FALSE),"")</f>
        <v>decanal</v>
      </c>
      <c r="I2851">
        <v>43997854</v>
      </c>
      <c r="J2851" s="4">
        <f t="shared" si="205"/>
        <v>30635289</v>
      </c>
      <c r="K2851" s="4">
        <f>VLOOKUP($C2851,rosie!$B$7:$D$380,2,FALSE)</f>
        <v>10.15</v>
      </c>
      <c r="L2851" s="4">
        <f>VLOOKUP(C2851,rosie!$B$7:$F$66,5,FALSE)</f>
        <v>3.16</v>
      </c>
      <c r="M2851" s="4">
        <f>VLOOKUP($C2851,rosie!$B$7:$D$380,3,FALSE)</f>
        <v>1</v>
      </c>
      <c r="N2851" s="4" t="str">
        <f>VLOOKUP($C2851,rosie!$B$7:$E$380,4,FALSE)</f>
        <v>s</v>
      </c>
      <c r="O2851" s="4">
        <f t="shared" si="208"/>
        <v>1.2197911585823909E-2</v>
      </c>
      <c r="P2851" s="4">
        <f>VLOOKUP(A2851,RESULTS!$A:$M,13,FALSE)</f>
        <v>3</v>
      </c>
      <c r="Q2851" s="4">
        <v>348</v>
      </c>
      <c r="R2851" s="4" t="str">
        <f>IF(VLOOKUP(C2851,rosie!B:J,8,FALSE)=0,"x_x_x_x",VLOOKUP(C2851,rosie!B:J,8,FALSE))</f>
        <v>3_8_2_2023</v>
      </c>
    </row>
    <row r="2852" spans="1:18" x14ac:dyDescent="0.2">
      <c r="A2852" t="s">
        <v>286</v>
      </c>
      <c r="C2852">
        <f t="shared" si="209"/>
        <v>25</v>
      </c>
      <c r="D2852" t="str">
        <f t="shared" si="206"/>
        <v>25 (1)</v>
      </c>
      <c r="E2852">
        <v>17.324000000000002</v>
      </c>
      <c r="F2852">
        <f t="shared" si="207"/>
        <v>17.32</v>
      </c>
      <c r="G2852">
        <f>IFERROR(VLOOKUP(F2852,'rt.comb'!$A:$B,2,FALSE),F2852)</f>
        <v>17.329999999999998</v>
      </c>
      <c r="H2852" t="str">
        <f>IFERROR(VLOOKUP(G2852,compounds!$A:$D,4,FALSE),"")</f>
        <v/>
      </c>
      <c r="I2852">
        <v>5129225</v>
      </c>
      <c r="J2852" s="4">
        <f t="shared" si="205"/>
        <v>30635289</v>
      </c>
      <c r="K2852" s="4">
        <f>VLOOKUP($C2852,rosie!$B$7:$D$380,2,FALSE)</f>
        <v>10.15</v>
      </c>
      <c r="L2852" s="4">
        <f>VLOOKUP(C2852,rosie!$B$7:$F$66,5,FALSE)</f>
        <v>3.16</v>
      </c>
      <c r="M2852" s="4">
        <f>VLOOKUP($C2852,rosie!$B$7:$D$380,3,FALSE)</f>
        <v>1</v>
      </c>
      <c r="N2852" s="4" t="str">
        <f>VLOOKUP($C2852,rosie!$B$7:$E$380,4,FALSE)</f>
        <v>s</v>
      </c>
      <c r="O2852" s="4">
        <f t="shared" si="208"/>
        <v>1.4179455508409524E-3</v>
      </c>
      <c r="P2852" s="4">
        <f>VLOOKUP(A2852,RESULTS!$A:$M,13,FALSE)</f>
        <v>3</v>
      </c>
      <c r="Q2852" s="4">
        <v>349</v>
      </c>
      <c r="R2852" s="4" t="str">
        <f>IF(VLOOKUP(C2852,rosie!B:J,8,FALSE)=0,"x_x_x_x",VLOOKUP(C2852,rosie!B:J,8,FALSE))</f>
        <v>3_8_2_2023</v>
      </c>
    </row>
    <row r="2853" spans="1:18" x14ac:dyDescent="0.2">
      <c r="A2853" t="s">
        <v>286</v>
      </c>
      <c r="C2853">
        <f t="shared" si="209"/>
        <v>25</v>
      </c>
      <c r="D2853" t="str">
        <f t="shared" si="206"/>
        <v>25 (1)</v>
      </c>
      <c r="E2853">
        <v>17.431000000000001</v>
      </c>
      <c r="F2853">
        <f t="shared" si="207"/>
        <v>17.43</v>
      </c>
      <c r="G2853">
        <f>IFERROR(VLOOKUP(F2853,'rt.comb'!$A:$B,2,FALSE),F2853)</f>
        <v>17.43</v>
      </c>
      <c r="H2853" t="str">
        <f>IFERROR(VLOOKUP(G2853,compounds!$A:$D,4,FALSE),"")</f>
        <v>cisthreehexiso</v>
      </c>
      <c r="I2853">
        <v>9050054</v>
      </c>
      <c r="J2853" s="4">
        <f t="shared" si="205"/>
        <v>30635289</v>
      </c>
      <c r="K2853" s="4">
        <f>VLOOKUP($C2853,rosie!$B$7:$D$380,2,FALSE)</f>
        <v>10.15</v>
      </c>
      <c r="L2853" s="4">
        <f>VLOOKUP(C2853,rosie!$B$7:$F$66,5,FALSE)</f>
        <v>3.16</v>
      </c>
      <c r="M2853" s="4">
        <f>VLOOKUP($C2853,rosie!$B$7:$D$380,3,FALSE)</f>
        <v>1</v>
      </c>
      <c r="N2853" s="4" t="str">
        <f>VLOOKUP($C2853,rosie!$B$7:$E$380,4,FALSE)</f>
        <v>s</v>
      </c>
      <c r="O2853" s="4">
        <f t="shared" si="208"/>
        <v>2.4946886839103135E-3</v>
      </c>
      <c r="P2853" s="4">
        <f>VLOOKUP(A2853,RESULTS!$A:$M,13,FALSE)</f>
        <v>3</v>
      </c>
      <c r="Q2853" s="4">
        <v>350</v>
      </c>
      <c r="R2853" s="4" t="str">
        <f>IF(VLOOKUP(C2853,rosie!B:J,8,FALSE)=0,"x_x_x_x",VLOOKUP(C2853,rosie!B:J,8,FALSE))</f>
        <v>3_8_2_2023</v>
      </c>
    </row>
    <row r="2854" spans="1:18" x14ac:dyDescent="0.2">
      <c r="A2854" t="s">
        <v>286</v>
      </c>
      <c r="C2854">
        <f t="shared" si="209"/>
        <v>25</v>
      </c>
      <c r="D2854" t="str">
        <f t="shared" si="206"/>
        <v>25 (1)</v>
      </c>
      <c r="E2854">
        <v>18.178999999999998</v>
      </c>
      <c r="F2854">
        <f t="shared" si="207"/>
        <v>18.18</v>
      </c>
      <c r="G2854">
        <f>IFERROR(VLOOKUP(F2854,'rt.comb'!$A:$B,2,FALSE),F2854)</f>
        <v>18.18</v>
      </c>
      <c r="H2854" t="str">
        <f>IFERROR(VLOOKUP(G2854,compounds!$A:$D,4,FALSE),"")</f>
        <v>methylacetophenone</v>
      </c>
      <c r="I2854">
        <v>7416443</v>
      </c>
      <c r="J2854" s="4">
        <f t="shared" si="205"/>
        <v>30635289</v>
      </c>
      <c r="K2854" s="4">
        <f>VLOOKUP($C2854,rosie!$B$7:$D$380,2,FALSE)</f>
        <v>10.15</v>
      </c>
      <c r="L2854" s="4">
        <f>VLOOKUP(C2854,rosie!$B$7:$F$66,5,FALSE)</f>
        <v>3.16</v>
      </c>
      <c r="M2854" s="4">
        <f>VLOOKUP($C2854,rosie!$B$7:$D$380,3,FALSE)</f>
        <v>1</v>
      </c>
      <c r="N2854" s="4" t="str">
        <f>VLOOKUP($C2854,rosie!$B$7:$E$380,4,FALSE)</f>
        <v>s</v>
      </c>
      <c r="O2854" s="4">
        <f t="shared" si="208"/>
        <v>2.0385519229116186E-3</v>
      </c>
      <c r="P2854" s="4">
        <f>VLOOKUP(A2854,RESULTS!$A:$M,13,FALSE)</f>
        <v>3</v>
      </c>
      <c r="Q2854" s="4">
        <v>351</v>
      </c>
      <c r="R2854" s="4" t="str">
        <f>IF(VLOOKUP(C2854,rosie!B:J,8,FALSE)=0,"x_x_x_x",VLOOKUP(C2854,rosie!B:J,8,FALSE))</f>
        <v>3_8_2_2023</v>
      </c>
    </row>
    <row r="2855" spans="1:18" x14ac:dyDescent="0.2">
      <c r="A2855" t="s">
        <v>286</v>
      </c>
      <c r="C2855">
        <f t="shared" si="209"/>
        <v>25</v>
      </c>
      <c r="D2855" t="str">
        <f t="shared" si="206"/>
        <v>25 (1)</v>
      </c>
      <c r="E2855">
        <v>18.515999999999998</v>
      </c>
      <c r="F2855">
        <f t="shared" si="207"/>
        <v>18.52</v>
      </c>
      <c r="G2855">
        <f>IFERROR(VLOOKUP(F2855,'rt.comb'!$A:$B,2,FALSE),F2855)</f>
        <v>18.52</v>
      </c>
      <c r="H2855" t="str">
        <f>IFERROR(VLOOKUP(G2855,compounds!$A:$D,4,FALSE),"")</f>
        <v/>
      </c>
      <c r="I2855">
        <v>2545933</v>
      </c>
      <c r="J2855" s="4">
        <f t="shared" si="205"/>
        <v>30635289</v>
      </c>
      <c r="K2855" s="4">
        <f>VLOOKUP($C2855,rosie!$B$7:$D$380,2,FALSE)</f>
        <v>10.15</v>
      </c>
      <c r="L2855" s="4">
        <f>VLOOKUP(C2855,rosie!$B$7:$F$66,5,FALSE)</f>
        <v>3.16</v>
      </c>
      <c r="M2855" s="4">
        <f>VLOOKUP($C2855,rosie!$B$7:$D$380,3,FALSE)</f>
        <v>1</v>
      </c>
      <c r="N2855" s="4" t="str">
        <f>VLOOKUP($C2855,rosie!$B$7:$E$380,4,FALSE)</f>
        <v>s</v>
      </c>
      <c r="O2855" s="4">
        <f t="shared" si="208"/>
        <v>6.9781056058504105E-4</v>
      </c>
      <c r="P2855" s="4">
        <f>VLOOKUP(A2855,RESULTS!$A:$M,13,FALSE)</f>
        <v>3</v>
      </c>
      <c r="Q2855" s="4">
        <v>352</v>
      </c>
      <c r="R2855" s="4" t="str">
        <f>IF(VLOOKUP(C2855,rosie!B:J,8,FALSE)=0,"x_x_x_x",VLOOKUP(C2855,rosie!B:J,8,FALSE))</f>
        <v>3_8_2_2023</v>
      </c>
    </row>
    <row r="2856" spans="1:18" x14ac:dyDescent="0.2">
      <c r="A2856" t="s">
        <v>286</v>
      </c>
      <c r="C2856">
        <f t="shared" si="209"/>
        <v>25</v>
      </c>
      <c r="D2856" t="str">
        <f t="shared" si="206"/>
        <v>25 (1)</v>
      </c>
      <c r="E2856">
        <v>18.651</v>
      </c>
      <c r="F2856">
        <f t="shared" si="207"/>
        <v>18.649999999999999</v>
      </c>
      <c r="G2856">
        <f>IFERROR(VLOOKUP(F2856,'rt.comb'!$A:$B,2,FALSE),F2856)</f>
        <v>18.649999999999999</v>
      </c>
      <c r="H2856" t="str">
        <f>IFERROR(VLOOKUP(G2856,compounds!$A:$D,4,FALSE),"")</f>
        <v/>
      </c>
      <c r="I2856">
        <v>4096983</v>
      </c>
      <c r="J2856" s="4">
        <f t="shared" si="205"/>
        <v>30635289</v>
      </c>
      <c r="K2856" s="4">
        <f>VLOOKUP($C2856,rosie!$B$7:$D$380,2,FALSE)</f>
        <v>10.15</v>
      </c>
      <c r="L2856" s="4">
        <f>VLOOKUP(C2856,rosie!$B$7:$F$66,5,FALSE)</f>
        <v>3.16</v>
      </c>
      <c r="M2856" s="4">
        <f>VLOOKUP($C2856,rosie!$B$7:$D$380,3,FALSE)</f>
        <v>1</v>
      </c>
      <c r="N2856" s="4" t="str">
        <f>VLOOKUP($C2856,rosie!$B$7:$E$380,4,FALSE)</f>
        <v>s</v>
      </c>
      <c r="O2856" s="4">
        <f t="shared" si="208"/>
        <v>1.1197541671674799E-3</v>
      </c>
      <c r="P2856" s="4">
        <f>VLOOKUP(A2856,RESULTS!$A:$M,13,FALSE)</f>
        <v>3</v>
      </c>
      <c r="Q2856" s="4">
        <v>353</v>
      </c>
      <c r="R2856" s="4" t="str">
        <f>IF(VLOOKUP(C2856,rosie!B:J,8,FALSE)=0,"x_x_x_x",VLOOKUP(C2856,rosie!B:J,8,FALSE))</f>
        <v>3_8_2_2023</v>
      </c>
    </row>
    <row r="2857" spans="1:18" x14ac:dyDescent="0.2">
      <c r="A2857" t="s">
        <v>286</v>
      </c>
      <c r="C2857">
        <f t="shared" si="209"/>
        <v>25</v>
      </c>
      <c r="D2857" t="str">
        <f t="shared" si="206"/>
        <v>25 (1)</v>
      </c>
      <c r="E2857">
        <v>18.695</v>
      </c>
      <c r="F2857">
        <f t="shared" si="207"/>
        <v>18.7</v>
      </c>
      <c r="G2857">
        <f>IFERROR(VLOOKUP(F2857,'rt.comb'!$A:$B,2,FALSE),F2857)</f>
        <v>18.690000000000001</v>
      </c>
      <c r="H2857" t="str">
        <f>IFERROR(VLOOKUP(G2857,compounds!$A:$D,4,FALSE),"")</f>
        <v/>
      </c>
      <c r="I2857">
        <v>3371248</v>
      </c>
      <c r="J2857" s="4">
        <f t="shared" si="205"/>
        <v>30635289</v>
      </c>
      <c r="K2857" s="4">
        <f>VLOOKUP($C2857,rosie!$B$7:$D$380,2,FALSE)</f>
        <v>10.15</v>
      </c>
      <c r="L2857" s="4">
        <f>VLOOKUP(C2857,rosie!$B$7:$F$66,5,FALSE)</f>
        <v>3.16</v>
      </c>
      <c r="M2857" s="4">
        <f>VLOOKUP($C2857,rosie!$B$7:$D$380,3,FALSE)</f>
        <v>1</v>
      </c>
      <c r="N2857" s="4" t="str">
        <f>VLOOKUP($C2857,rosie!$B$7:$E$380,4,FALSE)</f>
        <v>s</v>
      </c>
      <c r="O2857" s="4">
        <f t="shared" si="208"/>
        <v>9.1879933168565148E-4</v>
      </c>
      <c r="P2857" s="4">
        <f>VLOOKUP(A2857,RESULTS!$A:$M,13,FALSE)</f>
        <v>3</v>
      </c>
      <c r="Q2857" s="4">
        <v>354</v>
      </c>
      <c r="R2857" s="4" t="str">
        <f>IF(VLOOKUP(C2857,rosie!B:J,8,FALSE)=0,"x_x_x_x",VLOOKUP(C2857,rosie!B:J,8,FALSE))</f>
        <v>3_8_2_2023</v>
      </c>
    </row>
    <row r="2858" spans="1:18" x14ac:dyDescent="0.2">
      <c r="A2858" t="s">
        <v>286</v>
      </c>
      <c r="C2858">
        <f t="shared" si="209"/>
        <v>25</v>
      </c>
      <c r="D2858" t="str">
        <f t="shared" si="206"/>
        <v>25 (1)</v>
      </c>
      <c r="E2858">
        <v>18.983000000000001</v>
      </c>
      <c r="F2858">
        <f t="shared" si="207"/>
        <v>18.98</v>
      </c>
      <c r="G2858">
        <f>IFERROR(VLOOKUP(F2858,'rt.comb'!$A:$B,2,FALSE),F2858)</f>
        <v>18.989999999999998</v>
      </c>
      <c r="H2858" t="str">
        <f>IFERROR(VLOOKUP(G2858,compounds!$A:$D,4,FALSE),"")</f>
        <v>methylnaphthalene</v>
      </c>
      <c r="I2858">
        <v>14755636</v>
      </c>
      <c r="J2858" s="4">
        <f t="shared" si="205"/>
        <v>30635289</v>
      </c>
      <c r="K2858" s="4">
        <f>VLOOKUP($C2858,rosie!$B$7:$D$380,2,FALSE)</f>
        <v>10.15</v>
      </c>
      <c r="L2858" s="4">
        <f>VLOOKUP(C2858,rosie!$B$7:$F$66,5,FALSE)</f>
        <v>3.16</v>
      </c>
      <c r="M2858" s="4">
        <f>VLOOKUP($C2858,rosie!$B$7:$D$380,3,FALSE)</f>
        <v>1</v>
      </c>
      <c r="N2858" s="4" t="str">
        <f>VLOOKUP($C2858,rosie!$B$7:$E$380,4,FALSE)</f>
        <v>s</v>
      </c>
      <c r="O2858" s="4">
        <f t="shared" si="208"/>
        <v>4.0101702524694216E-3</v>
      </c>
      <c r="P2858" s="4">
        <f>VLOOKUP(A2858,RESULTS!$A:$M,13,FALSE)</f>
        <v>3</v>
      </c>
      <c r="Q2858" s="4">
        <v>355</v>
      </c>
      <c r="R2858" s="4" t="str">
        <f>IF(VLOOKUP(C2858,rosie!B:J,8,FALSE)=0,"x_x_x_x",VLOOKUP(C2858,rosie!B:J,8,FALSE))</f>
        <v>3_8_2_2023</v>
      </c>
    </row>
    <row r="2859" spans="1:18" x14ac:dyDescent="0.2">
      <c r="A2859" t="s">
        <v>286</v>
      </c>
      <c r="C2859">
        <f t="shared" si="209"/>
        <v>25</v>
      </c>
      <c r="D2859" t="str">
        <f t="shared" si="206"/>
        <v>25 (1)</v>
      </c>
      <c r="E2859">
        <v>19.186</v>
      </c>
      <c r="F2859">
        <f t="shared" si="207"/>
        <v>19.190000000000001</v>
      </c>
      <c r="G2859">
        <f>IFERROR(VLOOKUP(F2859,'rt.comb'!$A:$B,2,FALSE),F2859)</f>
        <v>19.190000000000001</v>
      </c>
      <c r="H2859" t="str">
        <f>IFERROR(VLOOKUP(G2859,compounds!$A:$D,4,FALSE),"")</f>
        <v/>
      </c>
      <c r="I2859">
        <v>4939973</v>
      </c>
      <c r="J2859" s="4">
        <f t="shared" si="205"/>
        <v>30635289</v>
      </c>
      <c r="K2859" s="4">
        <f>VLOOKUP($C2859,rosie!$B$7:$D$380,2,FALSE)</f>
        <v>10.15</v>
      </c>
      <c r="L2859" s="4">
        <f>VLOOKUP(C2859,rosie!$B$7:$F$66,5,FALSE)</f>
        <v>3.16</v>
      </c>
      <c r="M2859" s="4">
        <f>VLOOKUP($C2859,rosie!$B$7:$D$380,3,FALSE)</f>
        <v>1</v>
      </c>
      <c r="N2859" s="4" t="str">
        <f>VLOOKUP($C2859,rosie!$B$7:$E$380,4,FALSE)</f>
        <v>s</v>
      </c>
      <c r="O2859" s="4">
        <f t="shared" si="208"/>
        <v>1.3387756605157276E-3</v>
      </c>
      <c r="P2859" s="4">
        <f>VLOOKUP(A2859,RESULTS!$A:$M,13,FALSE)</f>
        <v>3</v>
      </c>
      <c r="Q2859" s="4">
        <v>356</v>
      </c>
      <c r="R2859" s="4" t="str">
        <f>IF(VLOOKUP(C2859,rosie!B:J,8,FALSE)=0,"x_x_x_x",VLOOKUP(C2859,rosie!B:J,8,FALSE))</f>
        <v>3_8_2_2023</v>
      </c>
    </row>
    <row r="2860" spans="1:18" x14ac:dyDescent="0.2">
      <c r="A2860" t="s">
        <v>286</v>
      </c>
      <c r="C2860">
        <f t="shared" si="209"/>
        <v>25</v>
      </c>
      <c r="D2860" t="str">
        <f t="shared" si="206"/>
        <v>25 (1)</v>
      </c>
      <c r="E2860">
        <v>19.280999999999999</v>
      </c>
      <c r="F2860">
        <f t="shared" si="207"/>
        <v>19.28</v>
      </c>
      <c r="G2860">
        <f>IFERROR(VLOOKUP(F2860,'rt.comb'!$A:$B,2,FALSE),F2860)</f>
        <v>19.28</v>
      </c>
      <c r="H2860" t="str">
        <f>IFERROR(VLOOKUP(G2860,compounds!$A:$D,4,FALSE),"")</f>
        <v/>
      </c>
      <c r="I2860">
        <v>3373322</v>
      </c>
      <c r="J2860" s="4">
        <f t="shared" si="205"/>
        <v>30635289</v>
      </c>
      <c r="K2860" s="4">
        <f>VLOOKUP($C2860,rosie!$B$7:$D$380,2,FALSE)</f>
        <v>10.15</v>
      </c>
      <c r="L2860" s="4">
        <f>VLOOKUP(C2860,rosie!$B$7:$F$66,5,FALSE)</f>
        <v>3.16</v>
      </c>
      <c r="M2860" s="4">
        <f>VLOOKUP($C2860,rosie!$B$7:$D$380,3,FALSE)</f>
        <v>1</v>
      </c>
      <c r="N2860" s="4" t="str">
        <f>VLOOKUP($C2860,rosie!$B$7:$E$380,4,FALSE)</f>
        <v>s</v>
      </c>
      <c r="O2860" s="4">
        <f t="shared" si="208"/>
        <v>9.1163882651057752E-4</v>
      </c>
      <c r="P2860" s="4">
        <f>VLOOKUP(A2860,RESULTS!$A:$M,13,FALSE)</f>
        <v>3</v>
      </c>
      <c r="Q2860" s="4">
        <v>357</v>
      </c>
      <c r="R2860" s="4" t="str">
        <f>IF(VLOOKUP(C2860,rosie!B:J,8,FALSE)=0,"x_x_x_x",VLOOKUP(C2860,rosie!B:J,8,FALSE))</f>
        <v>3_8_2_2023</v>
      </c>
    </row>
    <row r="2861" spans="1:18" x14ac:dyDescent="0.2">
      <c r="A2861" t="s">
        <v>286</v>
      </c>
      <c r="C2861">
        <f t="shared" si="209"/>
        <v>25</v>
      </c>
      <c r="D2861" t="str">
        <f t="shared" si="206"/>
        <v>25 (1)</v>
      </c>
      <c r="E2861">
        <v>19.396000000000001</v>
      </c>
      <c r="F2861">
        <f t="shared" si="207"/>
        <v>19.399999999999999</v>
      </c>
      <c r="G2861">
        <f>IFERROR(VLOOKUP(F2861,'rt.comb'!$A:$B,2,FALSE),F2861)</f>
        <v>19.399999999999999</v>
      </c>
      <c r="H2861" t="str">
        <f>IFERROR(VLOOKUP(G2861,compounds!$A:$D,4,FALSE),"")</f>
        <v>undecanal_c</v>
      </c>
      <c r="I2861">
        <v>3926197</v>
      </c>
      <c r="J2861" s="4">
        <f t="shared" si="205"/>
        <v>30635289</v>
      </c>
      <c r="K2861" s="4">
        <f>VLOOKUP($C2861,rosie!$B$7:$D$380,2,FALSE)</f>
        <v>10.15</v>
      </c>
      <c r="L2861" s="4">
        <f>VLOOKUP(C2861,rosie!$B$7:$F$66,5,FALSE)</f>
        <v>3.16</v>
      </c>
      <c r="M2861" s="4">
        <f>VLOOKUP($C2861,rosie!$B$7:$D$380,3,FALSE)</f>
        <v>1</v>
      </c>
      <c r="N2861" s="4" t="str">
        <f>VLOOKUP($C2861,rosie!$B$7:$E$380,4,FALSE)</f>
        <v>s</v>
      </c>
      <c r="O2861" s="4">
        <f t="shared" si="208"/>
        <v>1.0580892232368447E-3</v>
      </c>
      <c r="P2861" s="4">
        <f>VLOOKUP(A2861,RESULTS!$A:$M,13,FALSE)</f>
        <v>3</v>
      </c>
      <c r="Q2861" s="4">
        <v>358</v>
      </c>
      <c r="R2861" s="4" t="str">
        <f>IF(VLOOKUP(C2861,rosie!B:J,8,FALSE)=0,"x_x_x_x",VLOOKUP(C2861,rosie!B:J,8,FALSE))</f>
        <v>3_8_2_2023</v>
      </c>
    </row>
    <row r="2862" spans="1:18" x14ac:dyDescent="0.2">
      <c r="A2862" t="s">
        <v>286</v>
      </c>
      <c r="C2862">
        <f t="shared" si="209"/>
        <v>25</v>
      </c>
      <c r="D2862" t="str">
        <f t="shared" si="206"/>
        <v>25 (1)</v>
      </c>
      <c r="E2862">
        <v>19.501000000000001</v>
      </c>
      <c r="F2862">
        <f t="shared" si="207"/>
        <v>19.5</v>
      </c>
      <c r="G2862">
        <f>IFERROR(VLOOKUP(F2862,'rt.comb'!$A:$B,2,FALSE),F2862)</f>
        <v>19.5</v>
      </c>
      <c r="H2862" t="str">
        <f>IFERROR(VLOOKUP(G2862,compounds!$A:$D,4,FALSE),"")</f>
        <v>standard</v>
      </c>
      <c r="I2862">
        <v>30635289</v>
      </c>
      <c r="J2862" s="4">
        <f t="shared" si="205"/>
        <v>30635289</v>
      </c>
      <c r="K2862" s="4">
        <f>VLOOKUP($C2862,rosie!$B$7:$D$380,2,FALSE)</f>
        <v>10.15</v>
      </c>
      <c r="L2862" s="4">
        <f>VLOOKUP(C2862,rosie!$B$7:$F$66,5,FALSE)</f>
        <v>3.16</v>
      </c>
      <c r="M2862" s="4">
        <f>VLOOKUP($C2862,rosie!$B$7:$D$380,3,FALSE)</f>
        <v>1</v>
      </c>
      <c r="N2862" s="4" t="str">
        <f>VLOOKUP($C2862,rosie!$B$7:$E$380,4,FALSE)</f>
        <v>s</v>
      </c>
      <c r="O2862" s="4">
        <f t="shared" si="208"/>
        <v>8.2330502078845173E-3</v>
      </c>
      <c r="P2862" s="4">
        <f>VLOOKUP(A2862,RESULTS!$A:$M,13,FALSE)</f>
        <v>3</v>
      </c>
      <c r="Q2862" s="4">
        <v>359</v>
      </c>
      <c r="R2862" s="4" t="str">
        <f>IF(VLOOKUP(C2862,rosie!B:J,8,FALSE)=0,"x_x_x_x",VLOOKUP(C2862,rosie!B:J,8,FALSE))</f>
        <v>3_8_2_2023</v>
      </c>
    </row>
    <row r="2863" spans="1:18" x14ac:dyDescent="0.2">
      <c r="A2863" t="s">
        <v>286</v>
      </c>
      <c r="C2863">
        <f t="shared" si="209"/>
        <v>25</v>
      </c>
      <c r="D2863" t="str">
        <f t="shared" si="206"/>
        <v>25 (1)</v>
      </c>
      <c r="E2863">
        <v>19.899999999999999</v>
      </c>
      <c r="F2863">
        <f t="shared" si="207"/>
        <v>19.899999999999999</v>
      </c>
      <c r="G2863">
        <f>IFERROR(VLOOKUP(F2863,'rt.comb'!$A:$B,2,FALSE),F2863)</f>
        <v>19.899999999999999</v>
      </c>
      <c r="H2863" t="str">
        <f>IFERROR(VLOOKUP(G2863,compounds!$A:$D,4,FALSE),"")</f>
        <v/>
      </c>
      <c r="I2863">
        <v>3613299</v>
      </c>
      <c r="J2863" s="4">
        <f t="shared" si="205"/>
        <v>30635289</v>
      </c>
      <c r="K2863" s="4">
        <f>VLOOKUP($C2863,rosie!$B$7:$D$380,2,FALSE)</f>
        <v>10.15</v>
      </c>
      <c r="L2863" s="4">
        <f>VLOOKUP(C2863,rosie!$B$7:$F$66,5,FALSE)</f>
        <v>3.16</v>
      </c>
      <c r="M2863" s="4">
        <f>VLOOKUP($C2863,rosie!$B$7:$D$380,3,FALSE)</f>
        <v>1</v>
      </c>
      <c r="N2863" s="4" t="str">
        <f>VLOOKUP($C2863,rosie!$B$7:$E$380,4,FALSE)</f>
        <v>s</v>
      </c>
      <c r="O2863" s="4">
        <f t="shared" si="208"/>
        <v>9.6835507046868867E-4</v>
      </c>
      <c r="P2863" s="4">
        <f>VLOOKUP(A2863,RESULTS!$A:$M,13,FALSE)</f>
        <v>3</v>
      </c>
      <c r="Q2863" s="4">
        <v>360</v>
      </c>
      <c r="R2863" s="4" t="str">
        <f>IF(VLOOKUP(C2863,rosie!B:J,8,FALSE)=0,"x_x_x_x",VLOOKUP(C2863,rosie!B:J,8,FALSE))</f>
        <v>3_8_2_2023</v>
      </c>
    </row>
    <row r="2864" spans="1:18" x14ac:dyDescent="0.2">
      <c r="A2864" t="s">
        <v>286</v>
      </c>
      <c r="C2864">
        <f t="shared" si="209"/>
        <v>25</v>
      </c>
      <c r="D2864" t="str">
        <f t="shared" si="206"/>
        <v>25 (1)</v>
      </c>
      <c r="E2864">
        <v>20.135000000000002</v>
      </c>
      <c r="F2864">
        <f t="shared" si="207"/>
        <v>20.14</v>
      </c>
      <c r="G2864">
        <f>IFERROR(VLOOKUP(F2864,'rt.comb'!$A:$B,2,FALSE),F2864)</f>
        <v>20.14</v>
      </c>
      <c r="H2864" t="str">
        <f>IFERROR(VLOOKUP(G2864,compounds!$A:$D,4,FALSE),"")</f>
        <v/>
      </c>
      <c r="I2864">
        <v>4732812</v>
      </c>
      <c r="J2864" s="4">
        <f t="shared" si="205"/>
        <v>30635289</v>
      </c>
      <c r="K2864" s="4">
        <f>VLOOKUP($C2864,rosie!$B$7:$D$380,2,FALSE)</f>
        <v>10.15</v>
      </c>
      <c r="L2864" s="4">
        <f>VLOOKUP(C2864,rosie!$B$7:$F$66,5,FALSE)</f>
        <v>3.16</v>
      </c>
      <c r="M2864" s="4">
        <f>VLOOKUP($C2864,rosie!$B$7:$D$380,3,FALSE)</f>
        <v>1</v>
      </c>
      <c r="N2864" s="4" t="str">
        <f>VLOOKUP($C2864,rosie!$B$7:$E$380,4,FALSE)</f>
        <v>s</v>
      </c>
      <c r="O2864" s="4">
        <f t="shared" si="208"/>
        <v>1.2648682240783175E-3</v>
      </c>
      <c r="P2864" s="4">
        <f>VLOOKUP(A2864,RESULTS!$A:$M,13,FALSE)</f>
        <v>3</v>
      </c>
      <c r="Q2864" s="4">
        <v>361</v>
      </c>
      <c r="R2864" s="4" t="str">
        <f>IF(VLOOKUP(C2864,rosie!B:J,8,FALSE)=0,"x_x_x_x",VLOOKUP(C2864,rosie!B:J,8,FALSE))</f>
        <v>3_8_2_2023</v>
      </c>
    </row>
    <row r="2865" spans="1:18" x14ac:dyDescent="0.2">
      <c r="A2865" t="s">
        <v>286</v>
      </c>
      <c r="C2865">
        <f t="shared" si="209"/>
        <v>25</v>
      </c>
      <c r="D2865" t="str">
        <f t="shared" si="206"/>
        <v>25 (1)</v>
      </c>
      <c r="E2865">
        <v>20.195</v>
      </c>
      <c r="F2865">
        <f t="shared" si="207"/>
        <v>20.2</v>
      </c>
      <c r="G2865">
        <f>IFERROR(VLOOKUP(F2865,'rt.comb'!$A:$B,2,FALSE),F2865)</f>
        <v>20.2</v>
      </c>
      <c r="H2865" t="str">
        <f>IFERROR(VLOOKUP(G2865,compounds!$A:$D,4,FALSE),"")</f>
        <v/>
      </c>
      <c r="I2865">
        <v>6363833</v>
      </c>
      <c r="J2865" s="4">
        <f t="shared" si="205"/>
        <v>30635289</v>
      </c>
      <c r="K2865" s="4">
        <f>VLOOKUP($C2865,rosie!$B$7:$D$380,2,FALSE)</f>
        <v>10.15</v>
      </c>
      <c r="L2865" s="4">
        <f>VLOOKUP(C2865,rosie!$B$7:$F$66,5,FALSE)</f>
        <v>3.16</v>
      </c>
      <c r="M2865" s="4">
        <f>VLOOKUP($C2865,rosie!$B$7:$D$380,3,FALSE)</f>
        <v>1</v>
      </c>
      <c r="N2865" s="4" t="str">
        <f>VLOOKUP($C2865,rosie!$B$7:$E$380,4,FALSE)</f>
        <v>s</v>
      </c>
      <c r="O2865" s="4">
        <f t="shared" si="208"/>
        <v>1.696068680821002E-3</v>
      </c>
      <c r="P2865" s="4">
        <f>VLOOKUP(A2865,RESULTS!$A:$M,13,FALSE)</f>
        <v>3</v>
      </c>
      <c r="Q2865" s="4">
        <v>362</v>
      </c>
      <c r="R2865" s="4" t="str">
        <f>IF(VLOOKUP(C2865,rosie!B:J,8,FALSE)=0,"x_x_x_x",VLOOKUP(C2865,rosie!B:J,8,FALSE))</f>
        <v>3_8_2_2023</v>
      </c>
    </row>
    <row r="2866" spans="1:18" x14ac:dyDescent="0.2">
      <c r="A2866" t="s">
        <v>286</v>
      </c>
      <c r="C2866">
        <f t="shared" si="209"/>
        <v>25</v>
      </c>
      <c r="D2866" t="str">
        <f t="shared" si="206"/>
        <v>25 (1)</v>
      </c>
      <c r="E2866">
        <v>20.602</v>
      </c>
      <c r="F2866">
        <f t="shared" si="207"/>
        <v>20.6</v>
      </c>
      <c r="G2866">
        <f>IFERROR(VLOOKUP(F2866,'rt.comb'!$A:$B,2,FALSE),F2866)</f>
        <v>20.6</v>
      </c>
      <c r="H2866" t="str">
        <f>IFERROR(VLOOKUP(G2866,compounds!$A:$D,4,FALSE),"")</f>
        <v/>
      </c>
      <c r="I2866">
        <v>5208598</v>
      </c>
      <c r="J2866" s="4">
        <f t="shared" si="205"/>
        <v>30635289</v>
      </c>
      <c r="K2866" s="4">
        <f>VLOOKUP($C2866,rosie!$B$7:$D$380,2,FALSE)</f>
        <v>10.15</v>
      </c>
      <c r="L2866" s="4">
        <f>VLOOKUP(C2866,rosie!$B$7:$F$66,5,FALSE)</f>
        <v>3.16</v>
      </c>
      <c r="M2866" s="4">
        <f>VLOOKUP($C2866,rosie!$B$7:$D$380,3,FALSE)</f>
        <v>1</v>
      </c>
      <c r="N2866" s="4" t="str">
        <f>VLOOKUP($C2866,rosie!$B$7:$E$380,4,FALSE)</f>
        <v>s</v>
      </c>
      <c r="O2866" s="4">
        <f t="shared" si="208"/>
        <v>1.3843549108102521E-3</v>
      </c>
      <c r="P2866" s="4">
        <f>VLOOKUP(A2866,RESULTS!$A:$M,13,FALSE)</f>
        <v>3</v>
      </c>
      <c r="Q2866" s="4">
        <v>363</v>
      </c>
      <c r="R2866" s="4" t="str">
        <f>IF(VLOOKUP(C2866,rosie!B:J,8,FALSE)=0,"x_x_x_x",VLOOKUP(C2866,rosie!B:J,8,FALSE))</f>
        <v>3_8_2_2023</v>
      </c>
    </row>
    <row r="2867" spans="1:18" x14ac:dyDescent="0.2">
      <c r="A2867" t="s">
        <v>286</v>
      </c>
      <c r="C2867">
        <f t="shared" si="209"/>
        <v>25</v>
      </c>
      <c r="D2867" t="str">
        <f t="shared" si="206"/>
        <v>25 (1)</v>
      </c>
      <c r="E2867">
        <v>21.291</v>
      </c>
      <c r="F2867">
        <f t="shared" si="207"/>
        <v>21.29</v>
      </c>
      <c r="G2867">
        <f>IFERROR(VLOOKUP(F2867,'rt.comb'!$A:$B,2,FALSE),F2867)</f>
        <v>21.29</v>
      </c>
      <c r="H2867" t="str">
        <f>IFERROR(VLOOKUP(G2867,compounds!$A:$D,4,FALSE),"")</f>
        <v/>
      </c>
      <c r="I2867">
        <v>4761724</v>
      </c>
      <c r="J2867" s="4">
        <f t="shared" si="205"/>
        <v>30635289</v>
      </c>
      <c r="K2867" s="4">
        <f>VLOOKUP($C2867,rosie!$B$7:$D$380,2,FALSE)</f>
        <v>10.15</v>
      </c>
      <c r="L2867" s="4">
        <f>VLOOKUP(C2867,rosie!$B$7:$F$66,5,FALSE)</f>
        <v>3.16</v>
      </c>
      <c r="M2867" s="4">
        <f>VLOOKUP($C2867,rosie!$B$7:$D$380,3,FALSE)</f>
        <v>1</v>
      </c>
      <c r="N2867" s="4" t="str">
        <f>VLOOKUP($C2867,rosie!$B$7:$E$380,4,FALSE)</f>
        <v>s</v>
      </c>
      <c r="O2867" s="4">
        <f t="shared" si="208"/>
        <v>1.2621066828296691E-3</v>
      </c>
      <c r="P2867" s="4">
        <f>VLOOKUP(A2867,RESULTS!$A:$M,13,FALSE)</f>
        <v>3</v>
      </c>
      <c r="Q2867" s="4">
        <v>364</v>
      </c>
      <c r="R2867" s="4" t="str">
        <f>IF(VLOOKUP(C2867,rosie!B:J,8,FALSE)=0,"x_x_x_x",VLOOKUP(C2867,rosie!B:J,8,FALSE))</f>
        <v>3_8_2_2023</v>
      </c>
    </row>
    <row r="2868" spans="1:18" x14ac:dyDescent="0.2">
      <c r="A2868" t="s">
        <v>286</v>
      </c>
      <c r="C2868">
        <f t="shared" si="209"/>
        <v>25</v>
      </c>
      <c r="D2868" t="str">
        <f t="shared" si="206"/>
        <v>25 (1)</v>
      </c>
      <c r="E2868">
        <v>21.632999999999999</v>
      </c>
      <c r="F2868">
        <f t="shared" si="207"/>
        <v>21.63</v>
      </c>
      <c r="G2868">
        <f>IFERROR(VLOOKUP(F2868,'rt.comb'!$A:$B,2,FALSE),F2868)</f>
        <v>21.63</v>
      </c>
      <c r="H2868" t="str">
        <f>IFERROR(VLOOKUP(G2868,compounds!$A:$D,4,FALSE),"")</f>
        <v/>
      </c>
      <c r="I2868">
        <v>5273488</v>
      </c>
      <c r="J2868" s="4">
        <f t="shared" si="205"/>
        <v>30635289</v>
      </c>
      <c r="K2868" s="4">
        <f>VLOOKUP($C2868,rosie!$B$7:$D$380,2,FALSE)</f>
        <v>10.15</v>
      </c>
      <c r="L2868" s="4">
        <f>VLOOKUP(C2868,rosie!$B$7:$F$66,5,FALSE)</f>
        <v>3.16</v>
      </c>
      <c r="M2868" s="4">
        <f>VLOOKUP($C2868,rosie!$B$7:$D$380,3,FALSE)</f>
        <v>1</v>
      </c>
      <c r="N2868" s="4" t="str">
        <f>VLOOKUP($C2868,rosie!$B$7:$E$380,4,FALSE)</f>
        <v>s</v>
      </c>
      <c r="O2868" s="4">
        <f t="shared" si="208"/>
        <v>1.3939215376445574E-3</v>
      </c>
      <c r="P2868" s="4">
        <f>VLOOKUP(A2868,RESULTS!$A:$M,13,FALSE)</f>
        <v>3</v>
      </c>
      <c r="Q2868" s="4">
        <v>365</v>
      </c>
      <c r="R2868" s="4" t="str">
        <f>IF(VLOOKUP(C2868,rosie!B:J,8,FALSE)=0,"x_x_x_x",VLOOKUP(C2868,rosie!B:J,8,FALSE))</f>
        <v>3_8_2_2023</v>
      </c>
    </row>
    <row r="2869" spans="1:18" x14ac:dyDescent="0.2">
      <c r="A2869" t="s">
        <v>286</v>
      </c>
      <c r="C2869">
        <f t="shared" si="209"/>
        <v>25</v>
      </c>
      <c r="D2869" t="str">
        <f t="shared" si="206"/>
        <v>25 (1)</v>
      </c>
      <c r="E2869">
        <v>21.834</v>
      </c>
      <c r="F2869">
        <f t="shared" si="207"/>
        <v>21.83</v>
      </c>
      <c r="G2869">
        <f>IFERROR(VLOOKUP(F2869,'rt.comb'!$A:$B,2,FALSE),F2869)</f>
        <v>21.84</v>
      </c>
      <c r="H2869" t="str">
        <f>IFERROR(VLOOKUP(G2869,compounds!$A:$D,4,FALSE),"")</f>
        <v>tetradecane</v>
      </c>
      <c r="I2869">
        <v>56190980</v>
      </c>
      <c r="J2869" s="4">
        <f t="shared" si="205"/>
        <v>30635289</v>
      </c>
      <c r="K2869" s="4">
        <f>VLOOKUP($C2869,rosie!$B$7:$D$380,2,FALSE)</f>
        <v>10.15</v>
      </c>
      <c r="L2869" s="4">
        <f>VLOOKUP(C2869,rosie!$B$7:$F$66,5,FALSE)</f>
        <v>3.16</v>
      </c>
      <c r="M2869" s="4">
        <f>VLOOKUP($C2869,rosie!$B$7:$D$380,3,FALSE)</f>
        <v>1</v>
      </c>
      <c r="N2869" s="4" t="str">
        <f>VLOOKUP($C2869,rosie!$B$7:$E$380,4,FALSE)</f>
        <v>s</v>
      </c>
      <c r="O2869" s="4">
        <f t="shared" si="208"/>
        <v>1.481217218626624E-2</v>
      </c>
      <c r="P2869" s="4">
        <f>VLOOKUP(A2869,RESULTS!$A:$M,13,FALSE)</f>
        <v>3</v>
      </c>
      <c r="Q2869" s="4">
        <v>366</v>
      </c>
      <c r="R2869" s="4" t="str">
        <f>IF(VLOOKUP(C2869,rosie!B:J,8,FALSE)=0,"x_x_x_x",VLOOKUP(C2869,rosie!B:J,8,FALSE))</f>
        <v>3_8_2_2023</v>
      </c>
    </row>
    <row r="2870" spans="1:18" x14ac:dyDescent="0.2">
      <c r="A2870" t="s">
        <v>286</v>
      </c>
      <c r="C2870">
        <f t="shared" si="209"/>
        <v>25</v>
      </c>
      <c r="D2870" t="str">
        <f t="shared" si="206"/>
        <v>25 (1)</v>
      </c>
      <c r="E2870">
        <v>22.076000000000001</v>
      </c>
      <c r="F2870">
        <f t="shared" si="207"/>
        <v>22.08</v>
      </c>
      <c r="G2870">
        <f>IFERROR(VLOOKUP(F2870,'rt.comb'!$A:$B,2,FALSE),F2870)</f>
        <v>22.07</v>
      </c>
      <c r="H2870" t="str">
        <f>IFERROR(VLOOKUP(G2870,compounds!$A:$D,4,FALSE),"")</f>
        <v>dodecanal</v>
      </c>
      <c r="I2870">
        <v>5975421</v>
      </c>
      <c r="J2870" s="4">
        <f t="shared" si="205"/>
        <v>30635289</v>
      </c>
      <c r="K2870" s="4">
        <f>VLOOKUP($C2870,rosie!$B$7:$D$380,2,FALSE)</f>
        <v>10.15</v>
      </c>
      <c r="L2870" s="4">
        <f>VLOOKUP(C2870,rosie!$B$7:$F$66,5,FALSE)</f>
        <v>3.16</v>
      </c>
      <c r="M2870" s="4">
        <f>VLOOKUP($C2870,rosie!$B$7:$D$380,3,FALSE)</f>
        <v>1</v>
      </c>
      <c r="N2870" s="4" t="str">
        <f>VLOOKUP($C2870,rosie!$B$7:$E$380,4,FALSE)</f>
        <v>s</v>
      </c>
      <c r="O2870" s="4">
        <f t="shared" si="208"/>
        <v>1.5708534696526879E-3</v>
      </c>
      <c r="P2870" s="4">
        <f>VLOOKUP(A2870,RESULTS!$A:$M,13,FALSE)</f>
        <v>3</v>
      </c>
      <c r="Q2870" s="4">
        <v>367</v>
      </c>
      <c r="R2870" s="4" t="str">
        <f>IF(VLOOKUP(C2870,rosie!B:J,8,FALSE)=0,"x_x_x_x",VLOOKUP(C2870,rosie!B:J,8,FALSE))</f>
        <v>3_8_2_2023</v>
      </c>
    </row>
    <row r="2871" spans="1:18" x14ac:dyDescent="0.2">
      <c r="A2871" t="s">
        <v>286</v>
      </c>
      <c r="C2871">
        <f t="shared" si="209"/>
        <v>25</v>
      </c>
      <c r="D2871" t="str">
        <f t="shared" si="206"/>
        <v>25 (1)</v>
      </c>
      <c r="E2871">
        <v>22.280999999999999</v>
      </c>
      <c r="F2871">
        <f t="shared" si="207"/>
        <v>22.28</v>
      </c>
      <c r="G2871">
        <f>IFERROR(VLOOKUP(F2871,'rt.comb'!$A:$B,2,FALSE),F2871)</f>
        <v>22.29</v>
      </c>
      <c r="H2871" t="str">
        <f>IFERROR(VLOOKUP(G2871,compounds!$A:$D,4,FALSE),"")</f>
        <v>tetramethyldiol</v>
      </c>
      <c r="I2871">
        <v>24223841</v>
      </c>
      <c r="J2871" s="4">
        <f t="shared" si="205"/>
        <v>30635289</v>
      </c>
      <c r="K2871" s="4">
        <f>VLOOKUP($C2871,rosie!$B$7:$D$380,2,FALSE)</f>
        <v>10.15</v>
      </c>
      <c r="L2871" s="4">
        <f>VLOOKUP(C2871,rosie!$B$7:$F$66,5,FALSE)</f>
        <v>3.16</v>
      </c>
      <c r="M2871" s="4">
        <f>VLOOKUP($C2871,rosie!$B$7:$D$380,3,FALSE)</f>
        <v>1</v>
      </c>
      <c r="N2871" s="4" t="str">
        <f>VLOOKUP($C2871,rosie!$B$7:$E$380,4,FALSE)</f>
        <v>s</v>
      </c>
      <c r="O2871" s="4">
        <f t="shared" si="208"/>
        <v>6.3507997553288505E-3</v>
      </c>
      <c r="P2871" s="4">
        <f>VLOOKUP(A2871,RESULTS!$A:$M,13,FALSE)</f>
        <v>3</v>
      </c>
      <c r="Q2871" s="4">
        <v>368</v>
      </c>
      <c r="R2871" s="4" t="str">
        <f>IF(VLOOKUP(C2871,rosie!B:J,8,FALSE)=0,"x_x_x_x",VLOOKUP(C2871,rosie!B:J,8,FALSE))</f>
        <v>3_8_2_2023</v>
      </c>
    </row>
    <row r="2872" spans="1:18" x14ac:dyDescent="0.2">
      <c r="A2872" t="s">
        <v>286</v>
      </c>
      <c r="C2872">
        <f t="shared" si="209"/>
        <v>25</v>
      </c>
      <c r="D2872" t="str">
        <f t="shared" si="206"/>
        <v>25 (1)</v>
      </c>
      <c r="E2872">
        <v>22.417000000000002</v>
      </c>
      <c r="F2872">
        <f t="shared" si="207"/>
        <v>22.42</v>
      </c>
      <c r="G2872">
        <f>IFERROR(VLOOKUP(F2872,'rt.comb'!$A:$B,2,FALSE),F2872)</f>
        <v>22.42</v>
      </c>
      <c r="H2872" t="str">
        <f>IFERROR(VLOOKUP(G2872,compounds!$A:$D,4,FALSE),"")</f>
        <v/>
      </c>
      <c r="I2872">
        <v>14489076</v>
      </c>
      <c r="J2872" s="4">
        <f t="shared" si="205"/>
        <v>30635289</v>
      </c>
      <c r="K2872" s="4">
        <f>VLOOKUP($C2872,rosie!$B$7:$D$380,2,FALSE)</f>
        <v>10.15</v>
      </c>
      <c r="L2872" s="4">
        <f>VLOOKUP(C2872,rosie!$B$7:$F$66,5,FALSE)</f>
        <v>3.16</v>
      </c>
      <c r="M2872" s="4">
        <f>VLOOKUP($C2872,rosie!$B$7:$D$380,3,FALSE)</f>
        <v>1</v>
      </c>
      <c r="N2872" s="4" t="str">
        <f>VLOOKUP($C2872,rosie!$B$7:$E$380,4,FALSE)</f>
        <v>s</v>
      </c>
      <c r="O2872" s="4">
        <f t="shared" si="208"/>
        <v>3.7883278359940459E-3</v>
      </c>
      <c r="P2872" s="4">
        <f>VLOOKUP(A2872,RESULTS!$A:$M,13,FALSE)</f>
        <v>3</v>
      </c>
      <c r="Q2872" s="4">
        <v>369</v>
      </c>
      <c r="R2872" s="4" t="str">
        <f>IF(VLOOKUP(C2872,rosie!B:J,8,FALSE)=0,"x_x_x_x",VLOOKUP(C2872,rosie!B:J,8,FALSE))</f>
        <v>3_8_2_2023</v>
      </c>
    </row>
    <row r="2873" spans="1:18" x14ac:dyDescent="0.2">
      <c r="A2873" t="s">
        <v>286</v>
      </c>
      <c r="C2873">
        <f t="shared" si="209"/>
        <v>25</v>
      </c>
      <c r="D2873" t="str">
        <f t="shared" si="206"/>
        <v>25 (1)</v>
      </c>
      <c r="E2873">
        <v>22.696000000000002</v>
      </c>
      <c r="F2873">
        <f t="shared" si="207"/>
        <v>22.7</v>
      </c>
      <c r="G2873">
        <f>IFERROR(VLOOKUP(F2873,'rt.comb'!$A:$B,2,FALSE),F2873)</f>
        <v>22.7</v>
      </c>
      <c r="H2873" t="str">
        <f>IFERROR(VLOOKUP(G2873,compounds!$A:$D,4,FALSE),"")</f>
        <v/>
      </c>
      <c r="I2873">
        <v>5535057</v>
      </c>
      <c r="J2873" s="4">
        <f t="shared" si="205"/>
        <v>30635289</v>
      </c>
      <c r="K2873" s="4">
        <f>VLOOKUP($C2873,rosie!$B$7:$D$380,2,FALSE)</f>
        <v>10.15</v>
      </c>
      <c r="L2873" s="4">
        <f>VLOOKUP(C2873,rosie!$B$7:$F$66,5,FALSE)</f>
        <v>3.16</v>
      </c>
      <c r="M2873" s="4">
        <f>VLOOKUP($C2873,rosie!$B$7:$D$380,3,FALSE)</f>
        <v>1</v>
      </c>
      <c r="N2873" s="4" t="str">
        <f>VLOOKUP($C2873,rosie!$B$7:$E$380,4,FALSE)</f>
        <v>s</v>
      </c>
      <c r="O2873" s="4">
        <f t="shared" si="208"/>
        <v>1.4432900059758633E-3</v>
      </c>
      <c r="P2873" s="4">
        <f>VLOOKUP(A2873,RESULTS!$A:$M,13,FALSE)</f>
        <v>3</v>
      </c>
      <c r="Q2873" s="4">
        <v>370</v>
      </c>
      <c r="R2873" s="4" t="str">
        <f>IF(VLOOKUP(C2873,rosie!B:J,8,FALSE)=0,"x_x_x_x",VLOOKUP(C2873,rosie!B:J,8,FALSE))</f>
        <v>3_8_2_2023</v>
      </c>
    </row>
    <row r="2874" spans="1:18" x14ac:dyDescent="0.2">
      <c r="A2874" t="s">
        <v>286</v>
      </c>
      <c r="C2874">
        <f t="shared" si="209"/>
        <v>25</v>
      </c>
      <c r="D2874" t="str">
        <f t="shared" si="206"/>
        <v>25 (1)</v>
      </c>
      <c r="E2874">
        <v>22.818999999999999</v>
      </c>
      <c r="F2874">
        <f t="shared" si="207"/>
        <v>22.82</v>
      </c>
      <c r="G2874">
        <f>IFERROR(VLOOKUP(F2874,'rt.comb'!$A:$B,2,FALSE),F2874)</f>
        <v>22.82</v>
      </c>
      <c r="H2874" t="str">
        <f>IFERROR(VLOOKUP(G2874,compounds!$A:$D,4,FALSE),"")</f>
        <v/>
      </c>
      <c r="I2874">
        <v>3114866</v>
      </c>
      <c r="J2874" s="4">
        <f t="shared" si="205"/>
        <v>30635289</v>
      </c>
      <c r="K2874" s="4">
        <f>VLOOKUP($C2874,rosie!$B$7:$D$380,2,FALSE)</f>
        <v>10.15</v>
      </c>
      <c r="L2874" s="4">
        <f>VLOOKUP(C2874,rosie!$B$7:$F$66,5,FALSE)</f>
        <v>3.16</v>
      </c>
      <c r="M2874" s="4">
        <f>VLOOKUP($C2874,rosie!$B$7:$D$380,3,FALSE)</f>
        <v>1</v>
      </c>
      <c r="N2874" s="4" t="str">
        <f>VLOOKUP($C2874,rosie!$B$7:$E$380,4,FALSE)</f>
        <v>s</v>
      </c>
      <c r="O2874" s="4">
        <f t="shared" si="208"/>
        <v>8.100254973665707E-4</v>
      </c>
      <c r="P2874" s="4">
        <f>VLOOKUP(A2874,RESULTS!$A:$M,13,FALSE)</f>
        <v>3</v>
      </c>
      <c r="Q2874" s="4">
        <v>371</v>
      </c>
      <c r="R2874" s="4" t="str">
        <f>IF(VLOOKUP(C2874,rosie!B:J,8,FALSE)=0,"x_x_x_x",VLOOKUP(C2874,rosie!B:J,8,FALSE))</f>
        <v>3_8_2_2023</v>
      </c>
    </row>
    <row r="2875" spans="1:18" x14ac:dyDescent="0.2">
      <c r="A2875" t="s">
        <v>286</v>
      </c>
      <c r="C2875">
        <f t="shared" si="209"/>
        <v>25</v>
      </c>
      <c r="D2875" t="str">
        <f t="shared" si="206"/>
        <v>25 (1)</v>
      </c>
      <c r="E2875">
        <v>23.106000000000002</v>
      </c>
      <c r="F2875">
        <f t="shared" si="207"/>
        <v>23.11</v>
      </c>
      <c r="G2875">
        <f>IFERROR(VLOOKUP(F2875,'rt.comb'!$A:$B,2,FALSE),F2875)</f>
        <v>23.11</v>
      </c>
      <c r="H2875" t="str">
        <f>IFERROR(VLOOKUP(G2875,compounds!$A:$D,4,FALSE),"")</f>
        <v/>
      </c>
      <c r="I2875">
        <v>8144758</v>
      </c>
      <c r="J2875" s="4">
        <f t="shared" si="205"/>
        <v>30635289</v>
      </c>
      <c r="K2875" s="4">
        <f>VLOOKUP($C2875,rosie!$B$7:$D$380,2,FALSE)</f>
        <v>10.15</v>
      </c>
      <c r="L2875" s="4">
        <f>VLOOKUP(C2875,rosie!$B$7:$F$66,5,FALSE)</f>
        <v>3.16</v>
      </c>
      <c r="M2875" s="4">
        <f>VLOOKUP($C2875,rosie!$B$7:$D$380,3,FALSE)</f>
        <v>1</v>
      </c>
      <c r="N2875" s="4" t="str">
        <f>VLOOKUP($C2875,rosie!$B$7:$E$380,4,FALSE)</f>
        <v>s</v>
      </c>
      <c r="O2875" s="4">
        <f t="shared" si="208"/>
        <v>2.1123626306615798E-3</v>
      </c>
      <c r="P2875" s="4">
        <f>VLOOKUP(A2875,RESULTS!$A:$M,13,FALSE)</f>
        <v>3</v>
      </c>
      <c r="Q2875" s="4">
        <v>372</v>
      </c>
      <c r="R2875" s="4" t="str">
        <f>IF(VLOOKUP(C2875,rosie!B:J,8,FALSE)=0,"x_x_x_x",VLOOKUP(C2875,rosie!B:J,8,FALSE))</f>
        <v>3_8_2_2023</v>
      </c>
    </row>
    <row r="2876" spans="1:18" x14ac:dyDescent="0.2">
      <c r="A2876" t="s">
        <v>286</v>
      </c>
      <c r="C2876">
        <f t="shared" si="209"/>
        <v>25</v>
      </c>
      <c r="D2876" t="str">
        <f t="shared" si="206"/>
        <v>25 (1)</v>
      </c>
      <c r="E2876">
        <v>23.192</v>
      </c>
      <c r="F2876">
        <f t="shared" si="207"/>
        <v>23.19</v>
      </c>
      <c r="G2876">
        <f>IFERROR(VLOOKUP(F2876,'rt.comb'!$A:$B,2,FALSE),F2876)</f>
        <v>23.19</v>
      </c>
      <c r="H2876" t="str">
        <f>IFERROR(VLOOKUP(G2876,compounds!$A:$D,4,FALSE),"")</f>
        <v/>
      </c>
      <c r="I2876">
        <v>3882951</v>
      </c>
      <c r="J2876" s="4">
        <f t="shared" si="205"/>
        <v>30635289</v>
      </c>
      <c r="K2876" s="4">
        <f>VLOOKUP($C2876,rosie!$B$7:$D$380,2,FALSE)</f>
        <v>10.15</v>
      </c>
      <c r="L2876" s="4">
        <f>VLOOKUP(C2876,rosie!$B$7:$F$66,5,FALSE)</f>
        <v>3.16</v>
      </c>
      <c r="M2876" s="4">
        <f>VLOOKUP($C2876,rosie!$B$7:$D$380,3,FALSE)</f>
        <v>1</v>
      </c>
      <c r="N2876" s="4" t="str">
        <f>VLOOKUP($C2876,rosie!$B$7:$E$380,4,FALSE)</f>
        <v>s</v>
      </c>
      <c r="O2876" s="4">
        <f t="shared" si="208"/>
        <v>1.0043528334639582E-3</v>
      </c>
      <c r="P2876" s="4">
        <f>VLOOKUP(A2876,RESULTS!$A:$M,13,FALSE)</f>
        <v>3</v>
      </c>
      <c r="Q2876" s="4">
        <v>373</v>
      </c>
      <c r="R2876" s="4" t="str">
        <f>IF(VLOOKUP(C2876,rosie!B:J,8,FALSE)=0,"x_x_x_x",VLOOKUP(C2876,rosie!B:J,8,FALSE))</f>
        <v>3_8_2_2023</v>
      </c>
    </row>
    <row r="2877" spans="1:18" x14ac:dyDescent="0.2">
      <c r="A2877" t="s">
        <v>286</v>
      </c>
      <c r="C2877">
        <f t="shared" si="209"/>
        <v>25</v>
      </c>
      <c r="D2877" t="str">
        <f t="shared" si="206"/>
        <v>25 (1)</v>
      </c>
      <c r="E2877">
        <v>24.094999999999999</v>
      </c>
      <c r="F2877">
        <f t="shared" si="207"/>
        <v>24.1</v>
      </c>
      <c r="G2877">
        <f>IFERROR(VLOOKUP(F2877,'rt.comb'!$A:$B,2,FALSE),F2877)</f>
        <v>24.1</v>
      </c>
      <c r="H2877" t="str">
        <f>IFERROR(VLOOKUP(G2877,compounds!$A:$D,4,FALSE),"")</f>
        <v/>
      </c>
      <c r="I2877">
        <v>5036810</v>
      </c>
      <c r="J2877" s="4">
        <f t="shared" si="205"/>
        <v>30635289</v>
      </c>
      <c r="K2877" s="4">
        <f>VLOOKUP($C2877,rosie!$B$7:$D$380,2,FALSE)</f>
        <v>10.15</v>
      </c>
      <c r="L2877" s="4">
        <f>VLOOKUP(C2877,rosie!$B$7:$F$66,5,FALSE)</f>
        <v>3.16</v>
      </c>
      <c r="M2877" s="4">
        <f>VLOOKUP($C2877,rosie!$B$7:$D$380,3,FALSE)</f>
        <v>1</v>
      </c>
      <c r="N2877" s="4" t="str">
        <f>VLOOKUP($C2877,rosie!$B$7:$E$380,4,FALSE)</f>
        <v>s</v>
      </c>
      <c r="O2877" s="4">
        <f t="shared" si="208"/>
        <v>1.2993232125064575E-3</v>
      </c>
      <c r="P2877" s="4">
        <f>VLOOKUP(A2877,RESULTS!$A:$M,13,FALSE)</f>
        <v>3</v>
      </c>
      <c r="Q2877" s="4">
        <v>374</v>
      </c>
      <c r="R2877" s="4" t="str">
        <f>IF(VLOOKUP(C2877,rosie!B:J,8,FALSE)=0,"x_x_x_x",VLOOKUP(C2877,rosie!B:J,8,FALSE))</f>
        <v>3_8_2_2023</v>
      </c>
    </row>
    <row r="2878" spans="1:18" x14ac:dyDescent="0.2">
      <c r="A2878" t="s">
        <v>286</v>
      </c>
      <c r="C2878">
        <f t="shared" si="209"/>
        <v>25</v>
      </c>
      <c r="D2878" t="str">
        <f t="shared" si="206"/>
        <v>25 (1)</v>
      </c>
      <c r="E2878">
        <v>24.140999999999998</v>
      </c>
      <c r="F2878">
        <f t="shared" si="207"/>
        <v>24.14</v>
      </c>
      <c r="G2878">
        <f>IFERROR(VLOOKUP(F2878,'rt.comb'!$A:$B,2,FALSE),F2878)</f>
        <v>24.14</v>
      </c>
      <c r="H2878" t="str">
        <f>IFERROR(VLOOKUP(G2878,compounds!$A:$D,4,FALSE),"")</f>
        <v/>
      </c>
      <c r="I2878">
        <v>4441963</v>
      </c>
      <c r="J2878" s="4">
        <f t="shared" si="205"/>
        <v>30635289</v>
      </c>
      <c r="K2878" s="4">
        <f>VLOOKUP($C2878,rosie!$B$7:$D$380,2,FALSE)</f>
        <v>10.15</v>
      </c>
      <c r="L2878" s="4">
        <f>VLOOKUP(C2878,rosie!$B$7:$F$66,5,FALSE)</f>
        <v>3.16</v>
      </c>
      <c r="M2878" s="4">
        <f>VLOOKUP($C2878,rosie!$B$7:$D$380,3,FALSE)</f>
        <v>1</v>
      </c>
      <c r="N2878" s="4" t="str">
        <f>VLOOKUP($C2878,rosie!$B$7:$E$380,4,FALSE)</f>
        <v>s</v>
      </c>
      <c r="O2878" s="4">
        <f t="shared" si="208"/>
        <v>1.1428175465492713E-3</v>
      </c>
      <c r="P2878" s="4">
        <f>VLOOKUP(A2878,RESULTS!$A:$M,13,FALSE)</f>
        <v>3</v>
      </c>
      <c r="Q2878" s="4">
        <v>375</v>
      </c>
      <c r="R2878" s="4" t="str">
        <f>IF(VLOOKUP(C2878,rosie!B:J,8,FALSE)=0,"x_x_x_x",VLOOKUP(C2878,rosie!B:J,8,FALSE))</f>
        <v>3_8_2_2023</v>
      </c>
    </row>
    <row r="2879" spans="1:18" x14ac:dyDescent="0.2">
      <c r="A2879" t="s">
        <v>286</v>
      </c>
      <c r="C2879">
        <f t="shared" si="209"/>
        <v>25</v>
      </c>
      <c r="D2879" t="str">
        <f t="shared" si="206"/>
        <v>25 (1)</v>
      </c>
      <c r="E2879">
        <v>24.247</v>
      </c>
      <c r="F2879">
        <f t="shared" si="207"/>
        <v>24.25</v>
      </c>
      <c r="G2879">
        <f>IFERROR(VLOOKUP(F2879,'rt.comb'!$A:$B,2,FALSE),F2879)</f>
        <v>24.25</v>
      </c>
      <c r="H2879" t="str">
        <f>IFERROR(VLOOKUP(G2879,compounds!$A:$D,4,FALSE),"")</f>
        <v/>
      </c>
      <c r="I2879">
        <v>2827740</v>
      </c>
      <c r="J2879" s="4">
        <f t="shared" si="205"/>
        <v>30635289</v>
      </c>
      <c r="K2879" s="4">
        <f>VLOOKUP($C2879,rosie!$B$7:$D$380,2,FALSE)</f>
        <v>10.15</v>
      </c>
      <c r="L2879" s="4">
        <f>VLOOKUP(C2879,rosie!$B$7:$F$66,5,FALSE)</f>
        <v>3.16</v>
      </c>
      <c r="M2879" s="4">
        <f>VLOOKUP($C2879,rosie!$B$7:$D$380,3,FALSE)</f>
        <v>1</v>
      </c>
      <c r="N2879" s="4" t="str">
        <f>VLOOKUP($C2879,rosie!$B$7:$E$380,4,FALSE)</f>
        <v>s</v>
      </c>
      <c r="O2879" s="4">
        <f t="shared" si="208"/>
        <v>7.2557926134444279E-4</v>
      </c>
      <c r="P2879" s="4">
        <f>VLOOKUP(A2879,RESULTS!$A:$M,13,FALSE)</f>
        <v>3</v>
      </c>
      <c r="Q2879" s="4">
        <v>376</v>
      </c>
      <c r="R2879" s="4" t="str">
        <f>IF(VLOOKUP(C2879,rosie!B:J,8,FALSE)=0,"x_x_x_x",VLOOKUP(C2879,rosie!B:J,8,FALSE))</f>
        <v>3_8_2_2023</v>
      </c>
    </row>
    <row r="2880" spans="1:18" x14ac:dyDescent="0.2">
      <c r="A2880" t="s">
        <v>286</v>
      </c>
      <c r="C2880">
        <f t="shared" si="209"/>
        <v>25</v>
      </c>
      <c r="D2880" t="str">
        <f t="shared" si="206"/>
        <v>25 (1)</v>
      </c>
      <c r="E2880">
        <v>24.327000000000002</v>
      </c>
      <c r="F2880">
        <f t="shared" si="207"/>
        <v>24.33</v>
      </c>
      <c r="G2880">
        <f>IFERROR(VLOOKUP(F2880,'rt.comb'!$A:$B,2,FALSE),F2880)</f>
        <v>24.33</v>
      </c>
      <c r="H2880" t="str">
        <f>IFERROR(VLOOKUP(G2880,compounds!$A:$D,4,FALSE),"")</f>
        <v>pentadecane</v>
      </c>
      <c r="I2880">
        <v>6820889</v>
      </c>
      <c r="J2880" s="4">
        <f t="shared" si="205"/>
        <v>30635289</v>
      </c>
      <c r="K2880" s="4">
        <f>VLOOKUP($C2880,rosie!$B$7:$D$380,2,FALSE)</f>
        <v>10.15</v>
      </c>
      <c r="L2880" s="4">
        <f>VLOOKUP(C2880,rosie!$B$7:$F$66,5,FALSE)</f>
        <v>3.16</v>
      </c>
      <c r="M2880" s="4">
        <f>VLOOKUP($C2880,rosie!$B$7:$D$380,3,FALSE)</f>
        <v>1</v>
      </c>
      <c r="N2880" s="4" t="str">
        <f>VLOOKUP($C2880,rosie!$B$7:$E$380,4,FALSE)</f>
        <v>s</v>
      </c>
      <c r="O2880" s="4">
        <f t="shared" si="208"/>
        <v>1.7455522883258147E-3</v>
      </c>
      <c r="P2880" s="4">
        <f>VLOOKUP(A2880,RESULTS!$A:$M,13,FALSE)</f>
        <v>3</v>
      </c>
      <c r="Q2880" s="4">
        <v>377</v>
      </c>
      <c r="R2880" s="4" t="str">
        <f>IF(VLOOKUP(C2880,rosie!B:J,8,FALSE)=0,"x_x_x_x",VLOOKUP(C2880,rosie!B:J,8,FALSE))</f>
        <v>3_8_2_2023</v>
      </c>
    </row>
    <row r="2881" spans="1:18" x14ac:dyDescent="0.2">
      <c r="A2881" t="s">
        <v>286</v>
      </c>
      <c r="C2881">
        <f t="shared" si="209"/>
        <v>25</v>
      </c>
      <c r="D2881" t="str">
        <f t="shared" si="206"/>
        <v>25 (1)</v>
      </c>
      <c r="E2881">
        <v>24.6</v>
      </c>
      <c r="F2881">
        <f t="shared" si="207"/>
        <v>24.6</v>
      </c>
      <c r="G2881">
        <f>IFERROR(VLOOKUP(F2881,'rt.comb'!$A:$B,2,FALSE),F2881)</f>
        <v>24.6</v>
      </c>
      <c r="H2881" t="str">
        <f>IFERROR(VLOOKUP(G2881,compounds!$A:$D,4,FALSE),"")</f>
        <v>tridecanal</v>
      </c>
      <c r="I2881">
        <v>3146845</v>
      </c>
      <c r="J2881" s="4">
        <f t="shared" si="205"/>
        <v>30635289</v>
      </c>
      <c r="K2881" s="4">
        <f>VLOOKUP($C2881,rosie!$B$7:$D$380,2,FALSE)</f>
        <v>10.15</v>
      </c>
      <c r="L2881" s="4">
        <f>VLOOKUP(C2881,rosie!$B$7:$F$66,5,FALSE)</f>
        <v>3.16</v>
      </c>
      <c r="M2881" s="4">
        <f>VLOOKUP($C2881,rosie!$B$7:$D$380,3,FALSE)</f>
        <v>1</v>
      </c>
      <c r="N2881" s="4" t="str">
        <f>VLOOKUP($C2881,rosie!$B$7:$E$380,4,FALSE)</f>
        <v>s</v>
      </c>
      <c r="O2881" s="4">
        <f t="shared" si="208"/>
        <v>8.0318720786185665E-4</v>
      </c>
      <c r="P2881" s="4">
        <f>VLOOKUP(A2881,RESULTS!$A:$M,13,FALSE)</f>
        <v>3</v>
      </c>
      <c r="Q2881" s="4">
        <v>378</v>
      </c>
      <c r="R2881" s="4" t="str">
        <f>IF(VLOOKUP(C2881,rosie!B:J,8,FALSE)=0,"x_x_x_x",VLOOKUP(C2881,rosie!B:J,8,FALSE))</f>
        <v>3_8_2_2023</v>
      </c>
    </row>
    <row r="2882" spans="1:18" x14ac:dyDescent="0.2">
      <c r="A2882" t="s">
        <v>286</v>
      </c>
      <c r="C2882">
        <f t="shared" si="209"/>
        <v>25</v>
      </c>
      <c r="D2882" t="str">
        <f t="shared" si="206"/>
        <v>25 (1)</v>
      </c>
      <c r="E2882">
        <v>24.978000000000002</v>
      </c>
      <c r="F2882">
        <f t="shared" si="207"/>
        <v>24.98</v>
      </c>
      <c r="G2882">
        <f>IFERROR(VLOOKUP(F2882,'rt.comb'!$A:$B,2,FALSE),F2882)</f>
        <v>24.98</v>
      </c>
      <c r="H2882" t="str">
        <f>IFERROR(VLOOKUP(G2882,compounds!$A:$D,4,FALSE),"")</f>
        <v/>
      </c>
      <c r="I2882">
        <v>3004670</v>
      </c>
      <c r="J2882" s="4">
        <f t="shared" ref="J2882:J2945" si="210">SUMIFS($I:$I,$A:$A,A2882,G:G,19.5)</f>
        <v>30635289</v>
      </c>
      <c r="K2882" s="4">
        <f>VLOOKUP($C2882,rosie!$B$7:$D$380,2,FALSE)</f>
        <v>10.15</v>
      </c>
      <c r="L2882" s="4">
        <f>VLOOKUP(C2882,rosie!$B$7:$F$66,5,FALSE)</f>
        <v>3.16</v>
      </c>
      <c r="M2882" s="4">
        <f>VLOOKUP($C2882,rosie!$B$7:$D$380,3,FALSE)</f>
        <v>1</v>
      </c>
      <c r="N2882" s="4" t="str">
        <f>VLOOKUP($C2882,rosie!$B$7:$E$380,4,FALSE)</f>
        <v>s</v>
      </c>
      <c r="O2882" s="4">
        <f t="shared" si="208"/>
        <v>7.6487559084413418E-4</v>
      </c>
      <c r="P2882" s="4">
        <f>VLOOKUP(A2882,RESULTS!$A:$M,13,FALSE)</f>
        <v>3</v>
      </c>
      <c r="Q2882" s="4">
        <v>379</v>
      </c>
      <c r="R2882" s="4" t="str">
        <f>IF(VLOOKUP(C2882,rosie!B:J,8,FALSE)=0,"x_x_x_x",VLOOKUP(C2882,rosie!B:J,8,FALSE))</f>
        <v>3_8_2_2023</v>
      </c>
    </row>
    <row r="2883" spans="1:18" x14ac:dyDescent="0.2">
      <c r="A2883" t="s">
        <v>286</v>
      </c>
      <c r="C2883">
        <f t="shared" si="209"/>
        <v>25</v>
      </c>
      <c r="D2883" t="str">
        <f t="shared" ref="D2883:D2946" si="211">C2883&amp;" ("&amp;M2883&amp;")"</f>
        <v>25 (1)</v>
      </c>
      <c r="E2883">
        <v>25.574999999999999</v>
      </c>
      <c r="F2883">
        <f t="shared" si="207"/>
        <v>25.58</v>
      </c>
      <c r="G2883">
        <f>IFERROR(VLOOKUP(F2883,'rt.comb'!$A:$B,2,FALSE),F2883)</f>
        <v>25.58</v>
      </c>
      <c r="H2883" t="str">
        <f>IFERROR(VLOOKUP(G2883,compounds!$A:$D,4,FALSE),"")</f>
        <v/>
      </c>
      <c r="I2883">
        <v>2583279</v>
      </c>
      <c r="J2883" s="4">
        <f t="shared" si="210"/>
        <v>30635289</v>
      </c>
      <c r="K2883" s="4">
        <f>VLOOKUP($C2883,rosie!$B$7:$D$380,2,FALSE)</f>
        <v>10.15</v>
      </c>
      <c r="L2883" s="4">
        <f>VLOOKUP(C2883,rosie!$B$7:$F$66,5,FALSE)</f>
        <v>3.16</v>
      </c>
      <c r="M2883" s="4">
        <f>VLOOKUP($C2883,rosie!$B$7:$D$380,3,FALSE)</f>
        <v>1</v>
      </c>
      <c r="N2883" s="4" t="str">
        <f>VLOOKUP($C2883,rosie!$B$7:$E$380,4,FALSE)</f>
        <v>s</v>
      </c>
      <c r="O2883" s="4">
        <f t="shared" si="208"/>
        <v>6.5587480444551181E-4</v>
      </c>
      <c r="P2883" s="4">
        <f>VLOOKUP(A2883,RESULTS!$A:$M,13,FALSE)</f>
        <v>3</v>
      </c>
      <c r="Q2883" s="4">
        <v>380</v>
      </c>
      <c r="R2883" s="4" t="str">
        <f>IF(VLOOKUP(C2883,rosie!B:J,8,FALSE)=0,"x_x_x_x",VLOOKUP(C2883,rosie!B:J,8,FALSE))</f>
        <v>3_8_2_2023</v>
      </c>
    </row>
    <row r="2884" spans="1:18" x14ac:dyDescent="0.2">
      <c r="A2884" t="s">
        <v>286</v>
      </c>
      <c r="C2884">
        <f t="shared" si="209"/>
        <v>25</v>
      </c>
      <c r="D2884" t="str">
        <f t="shared" si="211"/>
        <v>25 (1)</v>
      </c>
      <c r="E2884">
        <v>26.068000000000001</v>
      </c>
      <c r="F2884">
        <f t="shared" si="207"/>
        <v>26.07</v>
      </c>
      <c r="G2884">
        <f>IFERROR(VLOOKUP(F2884,'rt.comb'!$A:$B,2,FALSE),F2884)</f>
        <v>26.07</v>
      </c>
      <c r="H2884" t="str">
        <f>IFERROR(VLOOKUP(G2884,compounds!$A:$D,4,FALSE),"")</f>
        <v/>
      </c>
      <c r="I2884">
        <v>3154023</v>
      </c>
      <c r="J2884" s="4">
        <f t="shared" si="210"/>
        <v>30635289</v>
      </c>
      <c r="K2884" s="4">
        <f>VLOOKUP($C2884,rosie!$B$7:$D$380,2,FALSE)</f>
        <v>10.15</v>
      </c>
      <c r="L2884" s="4">
        <f>VLOOKUP(C2884,rosie!$B$7:$F$66,5,FALSE)</f>
        <v>3.16</v>
      </c>
      <c r="M2884" s="4">
        <f>VLOOKUP($C2884,rosie!$B$7:$D$380,3,FALSE)</f>
        <v>1</v>
      </c>
      <c r="N2884" s="4" t="str">
        <f>VLOOKUP($C2884,rosie!$B$7:$E$380,4,FALSE)</f>
        <v>s</v>
      </c>
      <c r="O2884" s="4">
        <f t="shared" si="208"/>
        <v>7.9868055520040514E-4</v>
      </c>
      <c r="P2884" s="4">
        <f>VLOOKUP(A2884,RESULTS!$A:$M,13,FALSE)</f>
        <v>3</v>
      </c>
      <c r="Q2884" s="4">
        <v>381</v>
      </c>
      <c r="R2884" s="4" t="str">
        <f>IF(VLOOKUP(C2884,rosie!B:J,8,FALSE)=0,"x_x_x_x",VLOOKUP(C2884,rosie!B:J,8,FALSE))</f>
        <v>3_8_2_2023</v>
      </c>
    </row>
    <row r="2885" spans="1:18" x14ac:dyDescent="0.2">
      <c r="A2885" t="s">
        <v>286</v>
      </c>
      <c r="C2885">
        <f t="shared" si="209"/>
        <v>25</v>
      </c>
      <c r="D2885" t="str">
        <f t="shared" si="211"/>
        <v>25 (1)</v>
      </c>
      <c r="E2885">
        <v>26.689</v>
      </c>
      <c r="F2885">
        <f t="shared" si="207"/>
        <v>26.69</v>
      </c>
      <c r="G2885">
        <f>IFERROR(VLOOKUP(F2885,'rt.comb'!$A:$B,2,FALSE),F2885)</f>
        <v>26.69</v>
      </c>
      <c r="H2885" t="str">
        <f>IFERROR(VLOOKUP(G2885,compounds!$A:$D,4,FALSE),"")</f>
        <v/>
      </c>
      <c r="I2885">
        <v>10785582</v>
      </c>
      <c r="J2885" s="4">
        <f t="shared" si="210"/>
        <v>30635289</v>
      </c>
      <c r="K2885" s="4">
        <f>VLOOKUP($C2885,rosie!$B$7:$D$380,2,FALSE)</f>
        <v>10.15</v>
      </c>
      <c r="L2885" s="4">
        <f>VLOOKUP(C2885,rosie!$B$7:$F$66,5,FALSE)</f>
        <v>3.16</v>
      </c>
      <c r="M2885" s="4">
        <f>VLOOKUP($C2885,rosie!$B$7:$D$380,3,FALSE)</f>
        <v>1</v>
      </c>
      <c r="N2885" s="4" t="str">
        <f>VLOOKUP($C2885,rosie!$B$7:$E$380,4,FALSE)</f>
        <v>s</v>
      </c>
      <c r="O2885" s="4">
        <f t="shared" si="208"/>
        <v>2.7240398270752409E-3</v>
      </c>
      <c r="P2885" s="4">
        <f>VLOOKUP(A2885,RESULTS!$A:$M,13,FALSE)</f>
        <v>3</v>
      </c>
      <c r="Q2885" s="4">
        <v>382</v>
      </c>
      <c r="R2885" s="4" t="str">
        <f>IF(VLOOKUP(C2885,rosie!B:J,8,FALSE)=0,"x_x_x_x",VLOOKUP(C2885,rosie!B:J,8,FALSE))</f>
        <v>3_8_2_2023</v>
      </c>
    </row>
    <row r="2886" spans="1:18" x14ac:dyDescent="0.2">
      <c r="A2886" t="s">
        <v>286</v>
      </c>
      <c r="C2886">
        <f t="shared" si="209"/>
        <v>25</v>
      </c>
      <c r="D2886" t="str">
        <f t="shared" si="211"/>
        <v>25 (1)</v>
      </c>
      <c r="E2886">
        <v>26.989000000000001</v>
      </c>
      <c r="F2886">
        <f t="shared" si="207"/>
        <v>26.99</v>
      </c>
      <c r="G2886">
        <f>IFERROR(VLOOKUP(F2886,'rt.comb'!$A:$B,2,FALSE),F2886)</f>
        <v>26.99</v>
      </c>
      <c r="H2886" t="str">
        <f>IFERROR(VLOOKUP(G2886,compounds!$A:$D,4,FALSE),"")</f>
        <v>tetradecanal</v>
      </c>
      <c r="I2886">
        <v>3909131</v>
      </c>
      <c r="J2886" s="4">
        <f t="shared" si="210"/>
        <v>30635289</v>
      </c>
      <c r="K2886" s="4">
        <f>VLOOKUP($C2886,rosie!$B$7:$D$380,2,FALSE)</f>
        <v>10.15</v>
      </c>
      <c r="L2886" s="4">
        <f>VLOOKUP(C2886,rosie!$B$7:$F$66,5,FALSE)</f>
        <v>3.16</v>
      </c>
      <c r="M2886" s="4">
        <f>VLOOKUP($C2886,rosie!$B$7:$D$380,3,FALSE)</f>
        <v>1</v>
      </c>
      <c r="N2886" s="4" t="str">
        <f>VLOOKUP($C2886,rosie!$B$7:$E$380,4,FALSE)</f>
        <v>s</v>
      </c>
      <c r="O2886" s="4">
        <f t="shared" si="208"/>
        <v>9.8472435938976987E-4</v>
      </c>
      <c r="P2886" s="4">
        <f>VLOOKUP(A2886,RESULTS!$A:$M,13,FALSE)</f>
        <v>3</v>
      </c>
      <c r="Q2886" s="4">
        <v>383</v>
      </c>
      <c r="R2886" s="4" t="str">
        <f>IF(VLOOKUP(C2886,rosie!B:J,8,FALSE)=0,"x_x_x_x",VLOOKUP(C2886,rosie!B:J,8,FALSE))</f>
        <v>3_8_2_2023</v>
      </c>
    </row>
    <row r="2887" spans="1:18" x14ac:dyDescent="0.2">
      <c r="A2887" t="s">
        <v>286</v>
      </c>
      <c r="C2887">
        <f t="shared" si="209"/>
        <v>25</v>
      </c>
      <c r="D2887" t="str">
        <f t="shared" si="211"/>
        <v>25 (1)</v>
      </c>
      <c r="E2887">
        <v>28.202000000000002</v>
      </c>
      <c r="F2887">
        <f t="shared" si="207"/>
        <v>28.2</v>
      </c>
      <c r="G2887">
        <f>IFERROR(VLOOKUP(F2887,'rt.comb'!$A:$B,2,FALSE),F2887)</f>
        <v>28.2</v>
      </c>
      <c r="H2887" t="str">
        <f>IFERROR(VLOOKUP(G2887,compounds!$A:$D,4,FALSE),"")</f>
        <v/>
      </c>
      <c r="I2887">
        <v>12342501</v>
      </c>
      <c r="J2887" s="4">
        <f t="shared" si="210"/>
        <v>30635289</v>
      </c>
      <c r="K2887" s="4">
        <f>VLOOKUP($C2887,rosie!$B$7:$D$380,2,FALSE)</f>
        <v>10.15</v>
      </c>
      <c r="L2887" s="4">
        <f>VLOOKUP(C2887,rosie!$B$7:$F$66,5,FALSE)</f>
        <v>3.16</v>
      </c>
      <c r="M2887" s="4">
        <f>VLOOKUP($C2887,rosie!$B$7:$D$380,3,FALSE)</f>
        <v>1</v>
      </c>
      <c r="N2887" s="4" t="str">
        <f>VLOOKUP($C2887,rosie!$B$7:$E$380,4,FALSE)</f>
        <v>s</v>
      </c>
      <c r="O2887" s="4">
        <f t="shared" si="208"/>
        <v>3.1010243579382532E-3</v>
      </c>
      <c r="P2887" s="4">
        <f>VLOOKUP(A2887,RESULTS!$A:$M,13,FALSE)</f>
        <v>3</v>
      </c>
      <c r="Q2887" s="4">
        <v>384</v>
      </c>
      <c r="R2887" s="4" t="str">
        <f>IF(VLOOKUP(C2887,rosie!B:J,8,FALSE)=0,"x_x_x_x",VLOOKUP(C2887,rosie!B:J,8,FALSE))</f>
        <v>3_8_2_2023</v>
      </c>
    </row>
    <row r="2888" spans="1:18" x14ac:dyDescent="0.2">
      <c r="A2888" t="s">
        <v>286</v>
      </c>
      <c r="C2888">
        <f t="shared" si="209"/>
        <v>25</v>
      </c>
      <c r="D2888" t="str">
        <f t="shared" si="211"/>
        <v>25 (1)</v>
      </c>
      <c r="E2888">
        <v>28.431999999999999</v>
      </c>
      <c r="F2888">
        <f t="shared" si="207"/>
        <v>28.43</v>
      </c>
      <c r="G2888">
        <f>IFERROR(VLOOKUP(F2888,'rt.comb'!$A:$B,2,FALSE),F2888)</f>
        <v>28.43</v>
      </c>
      <c r="H2888" t="str">
        <f>IFERROR(VLOOKUP(G2888,compounds!$A:$D,4,FALSE),"")</f>
        <v/>
      </c>
      <c r="I2888">
        <v>2530306</v>
      </c>
      <c r="J2888" s="4">
        <f t="shared" si="210"/>
        <v>30635289</v>
      </c>
      <c r="K2888" s="4">
        <f>VLOOKUP($C2888,rosie!$B$7:$D$380,2,FALSE)</f>
        <v>10.15</v>
      </c>
      <c r="L2888" s="4">
        <f>VLOOKUP(C2888,rosie!$B$7:$F$66,5,FALSE)</f>
        <v>3.16</v>
      </c>
      <c r="M2888" s="4">
        <f>VLOOKUP($C2888,rosie!$B$7:$D$380,3,FALSE)</f>
        <v>1</v>
      </c>
      <c r="N2888" s="4" t="str">
        <f>VLOOKUP($C2888,rosie!$B$7:$E$380,4,FALSE)</f>
        <v>s</v>
      </c>
      <c r="O2888" s="4">
        <f t="shared" si="208"/>
        <v>6.3408217785524909E-4</v>
      </c>
      <c r="P2888" s="4">
        <f>VLOOKUP(A2888,RESULTS!$A:$M,13,FALSE)</f>
        <v>3</v>
      </c>
      <c r="Q2888" s="4">
        <v>385</v>
      </c>
      <c r="R2888" s="4" t="str">
        <f>IF(VLOOKUP(C2888,rosie!B:J,8,FALSE)=0,"x_x_x_x",VLOOKUP(C2888,rosie!B:J,8,FALSE))</f>
        <v>3_8_2_2023</v>
      </c>
    </row>
    <row r="2889" spans="1:18" x14ac:dyDescent="0.2">
      <c r="A2889" t="s">
        <v>286</v>
      </c>
      <c r="C2889">
        <f t="shared" si="209"/>
        <v>25</v>
      </c>
      <c r="D2889" t="str">
        <f t="shared" si="211"/>
        <v>25 (1)</v>
      </c>
      <c r="E2889">
        <v>28.818000000000001</v>
      </c>
      <c r="F2889">
        <f t="shared" si="207"/>
        <v>28.82</v>
      </c>
      <c r="G2889">
        <f>IFERROR(VLOOKUP(F2889,'rt.comb'!$A:$B,2,FALSE),F2889)</f>
        <v>28.82</v>
      </c>
      <c r="H2889" t="str">
        <f>IFERROR(VLOOKUP(G2889,compounds!$A:$D,4,FALSE),"")</f>
        <v/>
      </c>
      <c r="I2889">
        <v>4611558</v>
      </c>
      <c r="J2889" s="4">
        <f t="shared" si="210"/>
        <v>30635289</v>
      </c>
      <c r="K2889" s="4">
        <f>VLOOKUP($C2889,rosie!$B$7:$D$380,2,FALSE)</f>
        <v>10.15</v>
      </c>
      <c r="L2889" s="4">
        <f>VLOOKUP(C2889,rosie!$B$7:$F$66,5,FALSE)</f>
        <v>3.16</v>
      </c>
      <c r="M2889" s="4">
        <f>VLOOKUP($C2889,rosie!$B$7:$D$380,3,FALSE)</f>
        <v>1</v>
      </c>
      <c r="N2889" s="4" t="str">
        <f>VLOOKUP($C2889,rosie!$B$7:$E$380,4,FALSE)</f>
        <v>s</v>
      </c>
      <c r="O2889" s="4">
        <f t="shared" si="208"/>
        <v>1.1526397731672616E-3</v>
      </c>
      <c r="P2889" s="4">
        <f>VLOOKUP(A2889,RESULTS!$A:$M,13,FALSE)</f>
        <v>3</v>
      </c>
      <c r="Q2889" s="4">
        <v>386</v>
      </c>
      <c r="R2889" s="4" t="str">
        <f>IF(VLOOKUP(C2889,rosie!B:J,8,FALSE)=0,"x_x_x_x",VLOOKUP(C2889,rosie!B:J,8,FALSE))</f>
        <v>3_8_2_2023</v>
      </c>
    </row>
    <row r="2890" spans="1:18" x14ac:dyDescent="0.2">
      <c r="A2890" t="s">
        <v>286</v>
      </c>
      <c r="C2890">
        <f t="shared" si="209"/>
        <v>25</v>
      </c>
      <c r="D2890" t="str">
        <f t="shared" si="211"/>
        <v>25 (1)</v>
      </c>
      <c r="E2890">
        <v>28.923999999999999</v>
      </c>
      <c r="F2890">
        <f t="shared" ref="F2890:F2953" si="212">ROUND(E2890,2)</f>
        <v>28.92</v>
      </c>
      <c r="G2890">
        <f>IFERROR(VLOOKUP(F2890,'rt.comb'!$A:$B,2,FALSE),F2890)</f>
        <v>28.92</v>
      </c>
      <c r="H2890" t="str">
        <f>IFERROR(VLOOKUP(G2890,compounds!$A:$D,4,FALSE),"")</f>
        <v/>
      </c>
      <c r="I2890">
        <v>2456107</v>
      </c>
      <c r="J2890" s="4">
        <f t="shared" si="210"/>
        <v>30635289</v>
      </c>
      <c r="K2890" s="4">
        <f>VLOOKUP($C2890,rosie!$B$7:$D$380,2,FALSE)</f>
        <v>10.15</v>
      </c>
      <c r="L2890" s="4">
        <f>VLOOKUP(C2890,rosie!$B$7:$F$66,5,FALSE)</f>
        <v>3.16</v>
      </c>
      <c r="M2890" s="4">
        <f>VLOOKUP($C2890,rosie!$B$7:$D$380,3,FALSE)</f>
        <v>1</v>
      </c>
      <c r="N2890" s="4" t="str">
        <f>VLOOKUP($C2890,rosie!$B$7:$E$380,4,FALSE)</f>
        <v>s</v>
      </c>
      <c r="O2890" s="4">
        <f t="shared" ref="O2890:O2953" si="213">IFERROR((30/J2890*I2890)/K2890/Q2890,0)</f>
        <v>6.1230745721566288E-4</v>
      </c>
      <c r="P2890" s="4">
        <f>VLOOKUP(A2890,RESULTS!$A:$M,13,FALSE)</f>
        <v>3</v>
      </c>
      <c r="Q2890" s="4">
        <v>387</v>
      </c>
      <c r="R2890" s="4" t="str">
        <f>IF(VLOOKUP(C2890,rosie!B:J,8,FALSE)=0,"x_x_x_x",VLOOKUP(C2890,rosie!B:J,8,FALSE))</f>
        <v>3_8_2_2023</v>
      </c>
    </row>
    <row r="2891" spans="1:18" x14ac:dyDescent="0.2">
      <c r="A2891" t="s">
        <v>286</v>
      </c>
      <c r="C2891">
        <f t="shared" ref="C2891:C2895" si="214">_xlfn.NUMBERVALUE(LEFT(SUBSTITUTE(A2891,"strleaves-",""),FIND("-",SUBSTITUTE(A2891,"strleaves-",""))-1))</f>
        <v>25</v>
      </c>
      <c r="D2891" t="str">
        <f t="shared" si="211"/>
        <v>25 (1)</v>
      </c>
      <c r="E2891">
        <v>31.236000000000001</v>
      </c>
      <c r="F2891">
        <f t="shared" si="212"/>
        <v>31.24</v>
      </c>
      <c r="G2891">
        <f>IFERROR(VLOOKUP(F2891,'rt.comb'!$A:$B,2,FALSE),F2891)</f>
        <v>31.24</v>
      </c>
      <c r="H2891" t="str">
        <f>IFERROR(VLOOKUP(G2891,compounds!$A:$D,4,FALSE),"")</f>
        <v/>
      </c>
      <c r="I2891">
        <v>39463705</v>
      </c>
      <c r="J2891" s="4">
        <f t="shared" si="210"/>
        <v>30635289</v>
      </c>
      <c r="K2891" s="4">
        <f>VLOOKUP($C2891,rosie!$B$7:$D$380,2,FALSE)</f>
        <v>10.15</v>
      </c>
      <c r="L2891" s="4">
        <f>VLOOKUP(C2891,rosie!$B$7:$F$66,5,FALSE)</f>
        <v>3.16</v>
      </c>
      <c r="M2891" s="4">
        <f>VLOOKUP($C2891,rosie!$B$7:$D$380,3,FALSE)</f>
        <v>1</v>
      </c>
      <c r="N2891" s="4" t="str">
        <f>VLOOKUP($C2891,rosie!$B$7:$E$380,4,FALSE)</f>
        <v>s</v>
      </c>
      <c r="O2891" s="4">
        <f t="shared" si="213"/>
        <v>9.812944922314229E-3</v>
      </c>
      <c r="P2891" s="4">
        <f>VLOOKUP(A2891,RESULTS!$A:$M,13,FALSE)</f>
        <v>3</v>
      </c>
      <c r="Q2891" s="4">
        <v>388</v>
      </c>
      <c r="R2891" s="4" t="str">
        <f>IF(VLOOKUP(C2891,rosie!B:J,8,FALSE)=0,"x_x_x_x",VLOOKUP(C2891,rosie!B:J,8,FALSE))</f>
        <v>3_8_2_2023</v>
      </c>
    </row>
    <row r="2892" spans="1:18" x14ac:dyDescent="0.2">
      <c r="A2892" t="s">
        <v>286</v>
      </c>
      <c r="C2892">
        <f t="shared" si="214"/>
        <v>25</v>
      </c>
      <c r="D2892" t="str">
        <f t="shared" si="211"/>
        <v>25 (1)</v>
      </c>
      <c r="E2892">
        <v>31.614000000000001</v>
      </c>
      <c r="F2892">
        <f t="shared" si="212"/>
        <v>31.61</v>
      </c>
      <c r="G2892">
        <f>IFERROR(VLOOKUP(F2892,'rt.comb'!$A:$B,2,FALSE),F2892)</f>
        <v>31.61</v>
      </c>
      <c r="H2892" t="str">
        <f>IFERROR(VLOOKUP(G2892,compounds!$A:$D,4,FALSE),"")</f>
        <v/>
      </c>
      <c r="I2892">
        <v>8982206</v>
      </c>
      <c r="J2892" s="4">
        <f t="shared" si="210"/>
        <v>30635289</v>
      </c>
      <c r="K2892" s="4">
        <f>VLOOKUP($C2892,rosie!$B$7:$D$380,2,FALSE)</f>
        <v>10.15</v>
      </c>
      <c r="L2892" s="4">
        <f>VLOOKUP(C2892,rosie!$B$7:$F$66,5,FALSE)</f>
        <v>3.16</v>
      </c>
      <c r="M2892" s="4">
        <f>VLOOKUP($C2892,rosie!$B$7:$D$380,3,FALSE)</f>
        <v>1</v>
      </c>
      <c r="N2892" s="4" t="str">
        <f>VLOOKUP($C2892,rosie!$B$7:$E$380,4,FALSE)</f>
        <v>s</v>
      </c>
      <c r="O2892" s="4">
        <f t="shared" si="213"/>
        <v>2.2277509655090062E-3</v>
      </c>
      <c r="P2892" s="4">
        <f>VLOOKUP(A2892,RESULTS!$A:$M,13,FALSE)</f>
        <v>3</v>
      </c>
      <c r="Q2892" s="4">
        <v>389</v>
      </c>
      <c r="R2892" s="4" t="str">
        <f>IF(VLOOKUP(C2892,rosie!B:J,8,FALSE)=0,"x_x_x_x",VLOOKUP(C2892,rosie!B:J,8,FALSE))</f>
        <v>3_8_2_2023</v>
      </c>
    </row>
    <row r="2893" spans="1:18" x14ac:dyDescent="0.2">
      <c r="A2893" t="s">
        <v>286</v>
      </c>
      <c r="C2893">
        <f t="shared" si="214"/>
        <v>25</v>
      </c>
      <c r="D2893" t="str">
        <f t="shared" si="211"/>
        <v>25 (1)</v>
      </c>
      <c r="E2893">
        <v>32.003999999999998</v>
      </c>
      <c r="F2893">
        <f t="shared" si="212"/>
        <v>32</v>
      </c>
      <c r="G2893">
        <f>IFERROR(VLOOKUP(F2893,'rt.comb'!$A:$B,2,FALSE),F2893)</f>
        <v>32</v>
      </c>
      <c r="H2893" t="str">
        <f>IFERROR(VLOOKUP(G2893,compounds!$A:$D,4,FALSE),"")</f>
        <v/>
      </c>
      <c r="I2893">
        <v>17708879</v>
      </c>
      <c r="J2893" s="4">
        <f t="shared" si="210"/>
        <v>30635289</v>
      </c>
      <c r="K2893" s="4">
        <f>VLOOKUP($C2893,rosie!$B$7:$D$380,2,FALSE)</f>
        <v>10.15</v>
      </c>
      <c r="L2893" s="4">
        <f>VLOOKUP(C2893,rosie!$B$7:$F$66,5,FALSE)</f>
        <v>3.16</v>
      </c>
      <c r="M2893" s="4">
        <f>VLOOKUP($C2893,rosie!$B$7:$D$380,3,FALSE)</f>
        <v>1</v>
      </c>
      <c r="N2893" s="4" t="str">
        <f>VLOOKUP($C2893,rosie!$B$7:$E$380,4,FALSE)</f>
        <v>s</v>
      </c>
      <c r="O2893" s="4">
        <f t="shared" si="213"/>
        <v>4.3808632257071574E-3</v>
      </c>
      <c r="P2893" s="4">
        <f>VLOOKUP(A2893,RESULTS!$A:$M,13,FALSE)</f>
        <v>3</v>
      </c>
      <c r="Q2893" s="4">
        <v>390</v>
      </c>
      <c r="R2893" s="4" t="str">
        <f>IF(VLOOKUP(C2893,rosie!B:J,8,FALSE)=0,"x_x_x_x",VLOOKUP(C2893,rosie!B:J,8,FALSE))</f>
        <v>3_8_2_2023</v>
      </c>
    </row>
    <row r="2894" spans="1:18" x14ac:dyDescent="0.2">
      <c r="A2894" t="s">
        <v>286</v>
      </c>
      <c r="C2894">
        <f t="shared" si="214"/>
        <v>25</v>
      </c>
      <c r="D2894" t="str">
        <f t="shared" si="211"/>
        <v>25 (1)</v>
      </c>
      <c r="E2894">
        <v>32.384</v>
      </c>
      <c r="F2894">
        <f t="shared" si="212"/>
        <v>32.380000000000003</v>
      </c>
      <c r="G2894">
        <f>IFERROR(VLOOKUP(F2894,'rt.comb'!$A:$B,2,FALSE),F2894)</f>
        <v>32.380000000000003</v>
      </c>
      <c r="H2894" t="str">
        <f>IFERROR(VLOOKUP(G2894,compounds!$A:$D,4,FALSE),"")</f>
        <v/>
      </c>
      <c r="I2894">
        <v>5144290</v>
      </c>
      <c r="J2894" s="4">
        <f t="shared" si="210"/>
        <v>30635289</v>
      </c>
      <c r="K2894" s="4">
        <f>VLOOKUP($C2894,rosie!$B$7:$D$380,2,FALSE)</f>
        <v>10.15</v>
      </c>
      <c r="L2894" s="4">
        <f>VLOOKUP(C2894,rosie!$B$7:$F$66,5,FALSE)</f>
        <v>3.16</v>
      </c>
      <c r="M2894" s="4">
        <f>VLOOKUP($C2894,rosie!$B$7:$D$380,3,FALSE)</f>
        <v>1</v>
      </c>
      <c r="N2894" s="4" t="str">
        <f>VLOOKUP($C2894,rosie!$B$7:$E$380,4,FALSE)</f>
        <v>s</v>
      </c>
      <c r="O2894" s="4">
        <f t="shared" si="213"/>
        <v>1.269351546911866E-3</v>
      </c>
      <c r="P2894" s="4">
        <f>VLOOKUP(A2894,RESULTS!$A:$M,13,FALSE)</f>
        <v>3</v>
      </c>
      <c r="Q2894" s="4">
        <v>391</v>
      </c>
      <c r="R2894" s="4" t="str">
        <f>IF(VLOOKUP(C2894,rosie!B:J,8,FALSE)=0,"x_x_x_x",VLOOKUP(C2894,rosie!B:J,8,FALSE))</f>
        <v>3_8_2_2023</v>
      </c>
    </row>
    <row r="2895" spans="1:18" x14ac:dyDescent="0.2">
      <c r="A2895" t="s">
        <v>286</v>
      </c>
      <c r="C2895">
        <f t="shared" si="214"/>
        <v>25</v>
      </c>
      <c r="D2895" t="str">
        <f t="shared" si="211"/>
        <v>25 (1)</v>
      </c>
      <c r="E2895">
        <v>32.872</v>
      </c>
      <c r="F2895">
        <f t="shared" si="212"/>
        <v>32.869999999999997</v>
      </c>
      <c r="G2895">
        <f>IFERROR(VLOOKUP(F2895,'rt.comb'!$A:$B,2,FALSE),F2895)</f>
        <v>32.869999999999997</v>
      </c>
      <c r="H2895" t="str">
        <f>IFERROR(VLOOKUP(G2895,compounds!$A:$D,4,FALSE),"")</f>
        <v/>
      </c>
      <c r="I2895">
        <v>82545110</v>
      </c>
      <c r="J2895" s="4">
        <f t="shared" si="210"/>
        <v>30635289</v>
      </c>
      <c r="K2895" s="4">
        <f>VLOOKUP($C2895,rosie!$B$7:$D$380,2,FALSE)</f>
        <v>10.15</v>
      </c>
      <c r="L2895" s="4">
        <f>VLOOKUP(C2895,rosie!$B$7:$F$66,5,FALSE)</f>
        <v>3.16</v>
      </c>
      <c r="M2895" s="4">
        <f>VLOOKUP($C2895,rosie!$B$7:$D$380,3,FALSE)</f>
        <v>1</v>
      </c>
      <c r="N2895" s="4" t="str">
        <f>VLOOKUP($C2895,rosie!$B$7:$E$380,4,FALSE)</f>
        <v>s</v>
      </c>
      <c r="O2895" s="4">
        <f t="shared" si="213"/>
        <v>2.0316014514263438E-2</v>
      </c>
      <c r="P2895" s="4">
        <f>VLOOKUP(A2895,RESULTS!$A:$M,13,FALSE)</f>
        <v>3</v>
      </c>
      <c r="Q2895" s="4">
        <v>392</v>
      </c>
      <c r="R2895" s="4" t="str">
        <f>IF(VLOOKUP(C2895,rosie!B:J,8,FALSE)=0,"x_x_x_x",VLOOKUP(C2895,rosie!B:J,8,FALSE))</f>
        <v>3_8_2_2023</v>
      </c>
    </row>
    <row r="2896" spans="1:18" x14ac:dyDescent="0.2">
      <c r="A2896" t="s">
        <v>293</v>
      </c>
      <c r="B2896">
        <v>298</v>
      </c>
      <c r="C2896">
        <v>298</v>
      </c>
      <c r="D2896" t="str">
        <f t="shared" si="211"/>
        <v>298 (0)</v>
      </c>
      <c r="E2896">
        <v>4.2430000000000003</v>
      </c>
      <c r="F2896">
        <f t="shared" si="212"/>
        <v>4.24</v>
      </c>
      <c r="G2896">
        <f>IFERROR(VLOOKUP(F2896,'rt.comb'!$A:$B,2,FALSE),F2896)</f>
        <v>4.24</v>
      </c>
      <c r="H2896" t="str">
        <f>IFERROR(VLOOKUP(G2896,compounds!$A:$D,4,FALSE),"")</f>
        <v/>
      </c>
      <c r="I2896">
        <v>2200599</v>
      </c>
      <c r="J2896" s="4">
        <f t="shared" si="210"/>
        <v>24391985</v>
      </c>
      <c r="K2896" s="4">
        <f>VLOOKUP($C2896,rosie!$B$7:$D$380,2,FALSE)</f>
        <v>5.78</v>
      </c>
      <c r="L2896" s="4">
        <f>VLOOKUP(C2896,rosie!$B$7:$F$66,5,FALSE)</f>
        <v>1.62</v>
      </c>
      <c r="M2896" s="4">
        <f>VLOOKUP($C2896,rosie!$B$7:$D$380,3,FALSE)</f>
        <v>0</v>
      </c>
      <c r="N2896" s="4" t="str">
        <f>VLOOKUP($C2896,rosie!$B$7:$E$380,4,FALSE)</f>
        <v>s</v>
      </c>
      <c r="O2896" s="4">
        <f t="shared" si="213"/>
        <v>1.1915016083307922E-3</v>
      </c>
      <c r="P2896" s="4">
        <f>VLOOKUP(A2896,RESULTS!$A:$M,13,FALSE)</f>
        <v>3</v>
      </c>
      <c r="Q2896" s="4">
        <v>393</v>
      </c>
      <c r="R2896" s="4" t="str">
        <f>IF(VLOOKUP(C2896,rosie!B:J,8,FALSE)=0,"x_x_x_x",VLOOKUP(C2896,rosie!B:J,8,FALSE))</f>
        <v>4_8_2_2023</v>
      </c>
    </row>
    <row r="2897" spans="1:18" x14ac:dyDescent="0.2">
      <c r="A2897" t="s">
        <v>293</v>
      </c>
      <c r="C2897">
        <v>298</v>
      </c>
      <c r="D2897" t="str">
        <f t="shared" si="211"/>
        <v>298 (0)</v>
      </c>
      <c r="E2897">
        <v>4.3860000000000001</v>
      </c>
      <c r="F2897">
        <f t="shared" si="212"/>
        <v>4.3899999999999997</v>
      </c>
      <c r="G2897">
        <f>IFERROR(VLOOKUP(F2897,'rt.comb'!$A:$B,2,FALSE),F2897)</f>
        <v>4.3899999999999997</v>
      </c>
      <c r="H2897" t="str">
        <f>IFERROR(VLOOKUP(G2897,compounds!$A:$D,4,FALSE),"")</f>
        <v/>
      </c>
      <c r="I2897">
        <v>3820286</v>
      </c>
      <c r="J2897" s="4">
        <f t="shared" si="210"/>
        <v>24391985</v>
      </c>
      <c r="K2897" s="4">
        <f>VLOOKUP($C2897,rosie!$B$7:$D$380,2,FALSE)</f>
        <v>5.78</v>
      </c>
      <c r="L2897" s="4">
        <f>VLOOKUP(C2897,rosie!$B$7:$F$66,5,FALSE)</f>
        <v>1.62</v>
      </c>
      <c r="M2897" s="4">
        <f>VLOOKUP($C2897,rosie!$B$7:$D$380,3,FALSE)</f>
        <v>0</v>
      </c>
      <c r="N2897" s="4" t="str">
        <f>VLOOKUP($C2897,rosie!$B$7:$E$380,4,FALSE)</f>
        <v>s</v>
      </c>
      <c r="O2897" s="4">
        <f t="shared" si="213"/>
        <v>2.063221843777106E-3</v>
      </c>
      <c r="P2897" s="4">
        <f>VLOOKUP(A2897,RESULTS!$A:$M,13,FALSE)</f>
        <v>3</v>
      </c>
      <c r="Q2897" s="4">
        <v>394</v>
      </c>
      <c r="R2897" s="4" t="str">
        <f>IF(VLOOKUP(C2897,rosie!B:J,8,FALSE)=0,"x_x_x_x",VLOOKUP(C2897,rosie!B:J,8,FALSE))</f>
        <v>4_8_2_2023</v>
      </c>
    </row>
    <row r="2898" spans="1:18" x14ac:dyDescent="0.2">
      <c r="A2898" t="s">
        <v>293</v>
      </c>
      <c r="C2898">
        <v>298</v>
      </c>
      <c r="D2898" t="str">
        <f t="shared" si="211"/>
        <v>298 (0)</v>
      </c>
      <c r="E2898">
        <v>4.516</v>
      </c>
      <c r="F2898">
        <f t="shared" si="212"/>
        <v>4.5199999999999996</v>
      </c>
      <c r="G2898">
        <f>IFERROR(VLOOKUP(F2898,'rt.comb'!$A:$B,2,FALSE),F2898)</f>
        <v>4.5199999999999996</v>
      </c>
      <c r="H2898" t="str">
        <f>IFERROR(VLOOKUP(G2898,compounds!$A:$D,4,FALSE),"")</f>
        <v/>
      </c>
      <c r="I2898">
        <v>1080269</v>
      </c>
      <c r="J2898" s="4">
        <f t="shared" si="210"/>
        <v>24391985</v>
      </c>
      <c r="K2898" s="4">
        <f>VLOOKUP($C2898,rosie!$B$7:$D$380,2,FALSE)</f>
        <v>5.78</v>
      </c>
      <c r="L2898" s="4">
        <f>VLOOKUP(C2898,rosie!$B$7:$F$66,5,FALSE)</f>
        <v>1.62</v>
      </c>
      <c r="M2898" s="4">
        <f>VLOOKUP($C2898,rosie!$B$7:$D$380,3,FALSE)</f>
        <v>0</v>
      </c>
      <c r="N2898" s="4" t="str">
        <f>VLOOKUP($C2898,rosie!$B$7:$E$380,4,FALSE)</f>
        <v>s</v>
      </c>
      <c r="O2898" s="4">
        <f t="shared" si="213"/>
        <v>5.8194385936548233E-4</v>
      </c>
      <c r="P2898" s="4">
        <f>VLOOKUP(A2898,RESULTS!$A:$M,13,FALSE)</f>
        <v>3</v>
      </c>
      <c r="Q2898" s="4">
        <v>395</v>
      </c>
      <c r="R2898" s="4" t="str">
        <f>IF(VLOOKUP(C2898,rosie!B:J,8,FALSE)=0,"x_x_x_x",VLOOKUP(C2898,rosie!B:J,8,FALSE))</f>
        <v>4_8_2_2023</v>
      </c>
    </row>
    <row r="2899" spans="1:18" x14ac:dyDescent="0.2">
      <c r="A2899" t="s">
        <v>293</v>
      </c>
      <c r="C2899">
        <v>298</v>
      </c>
      <c r="D2899" t="str">
        <f t="shared" si="211"/>
        <v>298 (0)</v>
      </c>
      <c r="E2899">
        <v>4.609</v>
      </c>
      <c r="F2899">
        <f t="shared" si="212"/>
        <v>4.6100000000000003</v>
      </c>
      <c r="G2899">
        <f>IFERROR(VLOOKUP(F2899,'rt.comb'!$A:$B,2,FALSE),F2899)</f>
        <v>4.6100000000000003</v>
      </c>
      <c r="H2899" t="str">
        <f>IFERROR(VLOOKUP(G2899,compounds!$A:$D,4,FALSE),"")</f>
        <v/>
      </c>
      <c r="I2899">
        <v>2993946</v>
      </c>
      <c r="J2899" s="4">
        <f t="shared" si="210"/>
        <v>24391985</v>
      </c>
      <c r="K2899" s="4">
        <f>VLOOKUP($C2899,rosie!$B$7:$D$380,2,FALSE)</f>
        <v>5.78</v>
      </c>
      <c r="L2899" s="4">
        <f>VLOOKUP(C2899,rosie!$B$7:$F$66,5,FALSE)</f>
        <v>1.62</v>
      </c>
      <c r="M2899" s="4">
        <f>VLOOKUP($C2899,rosie!$B$7:$D$380,3,FALSE)</f>
        <v>0</v>
      </c>
      <c r="N2899" s="4" t="str">
        <f>VLOOKUP($C2899,rosie!$B$7:$E$380,4,FALSE)</f>
        <v>s</v>
      </c>
      <c r="O2899" s="4">
        <f t="shared" si="213"/>
        <v>1.6087740378163014E-3</v>
      </c>
      <c r="P2899" s="4">
        <f>VLOOKUP(A2899,RESULTS!$A:$M,13,FALSE)</f>
        <v>3</v>
      </c>
      <c r="Q2899" s="4">
        <v>396</v>
      </c>
      <c r="R2899" s="4" t="str">
        <f>IF(VLOOKUP(C2899,rosie!B:J,8,FALSE)=0,"x_x_x_x",VLOOKUP(C2899,rosie!B:J,8,FALSE))</f>
        <v>4_8_2_2023</v>
      </c>
    </row>
    <row r="2900" spans="1:18" x14ac:dyDescent="0.2">
      <c r="A2900" t="s">
        <v>293</v>
      </c>
      <c r="C2900">
        <v>298</v>
      </c>
      <c r="D2900" t="str">
        <f t="shared" si="211"/>
        <v>298 (0)</v>
      </c>
      <c r="E2900">
        <v>4.6609999999999996</v>
      </c>
      <c r="F2900">
        <f t="shared" si="212"/>
        <v>4.66</v>
      </c>
      <c r="G2900">
        <f>IFERROR(VLOOKUP(F2900,'rt.comb'!$A:$B,2,FALSE),F2900)</f>
        <v>4.66</v>
      </c>
      <c r="H2900" t="str">
        <f>IFERROR(VLOOKUP(G2900,compounds!$A:$D,4,FALSE),"")</f>
        <v/>
      </c>
      <c r="I2900">
        <v>2228211</v>
      </c>
      <c r="J2900" s="4">
        <f t="shared" si="210"/>
        <v>24391985</v>
      </c>
      <c r="K2900" s="4">
        <f>VLOOKUP($C2900,rosie!$B$7:$D$380,2,FALSE)</f>
        <v>5.78</v>
      </c>
      <c r="L2900" s="4">
        <f>VLOOKUP(C2900,rosie!$B$7:$F$66,5,FALSE)</f>
        <v>1.62</v>
      </c>
      <c r="M2900" s="4">
        <f>VLOOKUP($C2900,rosie!$B$7:$D$380,3,FALSE)</f>
        <v>0</v>
      </c>
      <c r="N2900" s="4" t="str">
        <f>VLOOKUP($C2900,rosie!$B$7:$E$380,4,FALSE)</f>
        <v>s</v>
      </c>
      <c r="O2900" s="4">
        <f t="shared" si="213"/>
        <v>1.1942962788078237E-3</v>
      </c>
      <c r="P2900" s="4">
        <f>VLOOKUP(A2900,RESULTS!$A:$M,13,FALSE)</f>
        <v>3</v>
      </c>
      <c r="Q2900" s="4">
        <v>397</v>
      </c>
      <c r="R2900" s="4" t="str">
        <f>IF(VLOOKUP(C2900,rosie!B:J,8,FALSE)=0,"x_x_x_x",VLOOKUP(C2900,rosie!B:J,8,FALSE))</f>
        <v>4_8_2_2023</v>
      </c>
    </row>
    <row r="2901" spans="1:18" x14ac:dyDescent="0.2">
      <c r="A2901" t="s">
        <v>293</v>
      </c>
      <c r="C2901">
        <v>298</v>
      </c>
      <c r="D2901" t="str">
        <f t="shared" si="211"/>
        <v>298 (0)</v>
      </c>
      <c r="E2901">
        <v>4.7729999999999997</v>
      </c>
      <c r="F2901">
        <f t="shared" si="212"/>
        <v>4.7699999999999996</v>
      </c>
      <c r="G2901">
        <f>IFERROR(VLOOKUP(F2901,'rt.comb'!$A:$B,2,FALSE),F2901)</f>
        <v>4.7699999999999996</v>
      </c>
      <c r="H2901" t="str">
        <f>IFERROR(VLOOKUP(G2901,compounds!$A:$D,4,FALSE),"")</f>
        <v/>
      </c>
      <c r="I2901">
        <v>2897249</v>
      </c>
      <c r="J2901" s="4">
        <f t="shared" si="210"/>
        <v>24391985</v>
      </c>
      <c r="K2901" s="4">
        <f>VLOOKUP($C2901,rosie!$B$7:$D$380,2,FALSE)</f>
        <v>5.78</v>
      </c>
      <c r="L2901" s="4">
        <f>VLOOKUP(C2901,rosie!$B$7:$F$66,5,FALSE)</f>
        <v>1.62</v>
      </c>
      <c r="M2901" s="4">
        <f>VLOOKUP($C2901,rosie!$B$7:$D$380,3,FALSE)</f>
        <v>0</v>
      </c>
      <c r="N2901" s="4" t="str">
        <f>VLOOKUP($C2901,rosie!$B$7:$E$380,4,FALSE)</f>
        <v>s</v>
      </c>
      <c r="O2901" s="4">
        <f t="shared" si="213"/>
        <v>1.5489914535527162E-3</v>
      </c>
      <c r="P2901" s="4">
        <f>VLOOKUP(A2901,RESULTS!$A:$M,13,FALSE)</f>
        <v>3</v>
      </c>
      <c r="Q2901" s="4">
        <v>398</v>
      </c>
      <c r="R2901" s="4" t="str">
        <f>IF(VLOOKUP(C2901,rosie!B:J,8,FALSE)=0,"x_x_x_x",VLOOKUP(C2901,rosie!B:J,8,FALSE))</f>
        <v>4_8_2_2023</v>
      </c>
    </row>
    <row r="2902" spans="1:18" x14ac:dyDescent="0.2">
      <c r="A2902" t="s">
        <v>293</v>
      </c>
      <c r="C2902">
        <v>298</v>
      </c>
      <c r="D2902" t="str">
        <f t="shared" si="211"/>
        <v>298 (0)</v>
      </c>
      <c r="E2902">
        <v>4.8559999999999999</v>
      </c>
      <c r="F2902">
        <f t="shared" si="212"/>
        <v>4.8600000000000003</v>
      </c>
      <c r="G2902">
        <f>IFERROR(VLOOKUP(F2902,'rt.comb'!$A:$B,2,FALSE),F2902)</f>
        <v>4.8600000000000003</v>
      </c>
      <c r="H2902" t="str">
        <f>IFERROR(VLOOKUP(G2902,compounds!$A:$D,4,FALSE),"")</f>
        <v/>
      </c>
      <c r="I2902">
        <v>7060212</v>
      </c>
      <c r="J2902" s="4">
        <f t="shared" si="210"/>
        <v>24391985</v>
      </c>
      <c r="K2902" s="4">
        <f>VLOOKUP($C2902,rosie!$B$7:$D$380,2,FALSE)</f>
        <v>5.78</v>
      </c>
      <c r="L2902" s="4">
        <f>VLOOKUP(C2902,rosie!$B$7:$F$66,5,FALSE)</f>
        <v>1.62</v>
      </c>
      <c r="M2902" s="4">
        <f>VLOOKUP($C2902,rosie!$B$7:$D$380,3,FALSE)</f>
        <v>0</v>
      </c>
      <c r="N2902" s="4" t="str">
        <f>VLOOKUP($C2902,rosie!$B$7:$E$380,4,FALSE)</f>
        <v>s</v>
      </c>
      <c r="O2902" s="4">
        <f t="shared" si="213"/>
        <v>3.7652266013528126E-3</v>
      </c>
      <c r="P2902" s="4">
        <f>VLOOKUP(A2902,RESULTS!$A:$M,13,FALSE)</f>
        <v>3</v>
      </c>
      <c r="Q2902" s="4">
        <v>399</v>
      </c>
      <c r="R2902" s="4" t="str">
        <f>IF(VLOOKUP(C2902,rosie!B:J,8,FALSE)=0,"x_x_x_x",VLOOKUP(C2902,rosie!B:J,8,FALSE))</f>
        <v>4_8_2_2023</v>
      </c>
    </row>
    <row r="2903" spans="1:18" x14ac:dyDescent="0.2">
      <c r="A2903" t="s">
        <v>293</v>
      </c>
      <c r="C2903">
        <v>298</v>
      </c>
      <c r="D2903" t="str">
        <f t="shared" si="211"/>
        <v>298 (0)</v>
      </c>
      <c r="E2903">
        <v>4.9059999999999997</v>
      </c>
      <c r="F2903">
        <f t="shared" si="212"/>
        <v>4.91</v>
      </c>
      <c r="G2903">
        <f>IFERROR(VLOOKUP(F2903,'rt.comb'!$A:$B,2,FALSE),F2903)</f>
        <v>4.91</v>
      </c>
      <c r="H2903" t="str">
        <f>IFERROR(VLOOKUP(G2903,compounds!$A:$D,4,FALSE),"")</f>
        <v/>
      </c>
      <c r="I2903">
        <v>2862074</v>
      </c>
      <c r="J2903" s="4">
        <f t="shared" si="210"/>
        <v>24391985</v>
      </c>
      <c r="K2903" s="4">
        <f>VLOOKUP($C2903,rosie!$B$7:$D$380,2,FALSE)</f>
        <v>5.78</v>
      </c>
      <c r="L2903" s="4">
        <f>VLOOKUP(C2903,rosie!$B$7:$F$66,5,FALSE)</f>
        <v>1.62</v>
      </c>
      <c r="M2903" s="4">
        <f>VLOOKUP($C2903,rosie!$B$7:$D$380,3,FALSE)</f>
        <v>0</v>
      </c>
      <c r="N2903" s="4" t="str">
        <f>VLOOKUP($C2903,rosie!$B$7:$E$380,4,FALSE)</f>
        <v>s</v>
      </c>
      <c r="O2903" s="4">
        <f t="shared" si="213"/>
        <v>1.5225344886160147E-3</v>
      </c>
      <c r="P2903" s="4">
        <f>VLOOKUP(A2903,RESULTS!$A:$M,13,FALSE)</f>
        <v>3</v>
      </c>
      <c r="Q2903" s="4">
        <v>400</v>
      </c>
      <c r="R2903" s="4" t="str">
        <f>IF(VLOOKUP(C2903,rosie!B:J,8,FALSE)=0,"x_x_x_x",VLOOKUP(C2903,rosie!B:J,8,FALSE))</f>
        <v>4_8_2_2023</v>
      </c>
    </row>
    <row r="2904" spans="1:18" x14ac:dyDescent="0.2">
      <c r="A2904" t="s">
        <v>293</v>
      </c>
      <c r="C2904">
        <v>298</v>
      </c>
      <c r="D2904" t="str">
        <f t="shared" si="211"/>
        <v>298 (0)</v>
      </c>
      <c r="E2904">
        <v>5.4290000000000003</v>
      </c>
      <c r="F2904">
        <f t="shared" si="212"/>
        <v>5.43</v>
      </c>
      <c r="G2904">
        <f>IFERROR(VLOOKUP(F2904,'rt.comb'!$A:$B,2,FALSE),F2904)</f>
        <v>5.43</v>
      </c>
      <c r="H2904" t="str">
        <f>IFERROR(VLOOKUP(G2904,compounds!$A:$D,4,FALSE),"")</f>
        <v>hydroxymethylpentanone</v>
      </c>
      <c r="I2904">
        <v>18326944</v>
      </c>
      <c r="J2904" s="4">
        <f t="shared" si="210"/>
        <v>24391985</v>
      </c>
      <c r="K2904" s="4">
        <f>VLOOKUP($C2904,rosie!$B$7:$D$380,2,FALSE)</f>
        <v>5.78</v>
      </c>
      <c r="L2904" s="4">
        <f>VLOOKUP(C2904,rosie!$B$7:$F$66,5,FALSE)</f>
        <v>1.62</v>
      </c>
      <c r="M2904" s="4">
        <f>VLOOKUP($C2904,rosie!$B$7:$D$380,3,FALSE)</f>
        <v>0</v>
      </c>
      <c r="N2904" s="4" t="str">
        <f>VLOOKUP($C2904,rosie!$B$7:$E$380,4,FALSE)</f>
        <v>s</v>
      </c>
      <c r="O2904" s="4">
        <f t="shared" si="213"/>
        <v>9.7250524485147875E-3</v>
      </c>
      <c r="P2904" s="4">
        <f>VLOOKUP(A2904,RESULTS!$A:$M,13,FALSE)</f>
        <v>3</v>
      </c>
      <c r="Q2904" s="4">
        <v>401</v>
      </c>
      <c r="R2904" s="4" t="str">
        <f>IF(VLOOKUP(C2904,rosie!B:J,8,FALSE)=0,"x_x_x_x",VLOOKUP(C2904,rosie!B:J,8,FALSE))</f>
        <v>4_8_2_2023</v>
      </c>
    </row>
    <row r="2905" spans="1:18" x14ac:dyDescent="0.2">
      <c r="A2905" t="s">
        <v>293</v>
      </c>
      <c r="C2905">
        <v>298</v>
      </c>
      <c r="D2905" t="str">
        <f t="shared" si="211"/>
        <v>298 (0)</v>
      </c>
      <c r="E2905">
        <v>5.7549999999999999</v>
      </c>
      <c r="F2905">
        <f t="shared" si="212"/>
        <v>5.76</v>
      </c>
      <c r="G2905">
        <f>IFERROR(VLOOKUP(F2905,'rt.comb'!$A:$B,2,FALSE),F2905)</f>
        <v>5.76</v>
      </c>
      <c r="H2905" t="str">
        <f>IFERROR(VLOOKUP(G2905,compounds!$A:$D,4,FALSE),"")</f>
        <v>zhexenol</v>
      </c>
      <c r="I2905">
        <v>1759355</v>
      </c>
      <c r="J2905" s="4">
        <f t="shared" si="210"/>
        <v>24391985</v>
      </c>
      <c r="K2905" s="4">
        <f>VLOOKUP($C2905,rosie!$B$7:$D$380,2,FALSE)</f>
        <v>5.78</v>
      </c>
      <c r="L2905" s="4">
        <f>VLOOKUP(C2905,rosie!$B$7:$F$66,5,FALSE)</f>
        <v>1.62</v>
      </c>
      <c r="M2905" s="4">
        <f>VLOOKUP($C2905,rosie!$B$7:$D$380,3,FALSE)</f>
        <v>0</v>
      </c>
      <c r="N2905" s="4" t="str">
        <f>VLOOKUP($C2905,rosie!$B$7:$E$380,4,FALSE)</f>
        <v>s</v>
      </c>
      <c r="O2905" s="4">
        <f t="shared" si="213"/>
        <v>9.3126589518320471E-4</v>
      </c>
      <c r="P2905" s="4">
        <f>VLOOKUP(A2905,RESULTS!$A:$M,13,FALSE)</f>
        <v>3</v>
      </c>
      <c r="Q2905" s="4">
        <v>402</v>
      </c>
      <c r="R2905" s="4" t="str">
        <f>IF(VLOOKUP(C2905,rosie!B:J,8,FALSE)=0,"x_x_x_x",VLOOKUP(C2905,rosie!B:J,8,FALSE))</f>
        <v>4_8_2_2023</v>
      </c>
    </row>
    <row r="2906" spans="1:18" x14ac:dyDescent="0.2">
      <c r="A2906" t="s">
        <v>293</v>
      </c>
      <c r="C2906">
        <v>298</v>
      </c>
      <c r="D2906" t="str">
        <f t="shared" si="211"/>
        <v>298 (0)</v>
      </c>
      <c r="E2906">
        <v>5.89</v>
      </c>
      <c r="F2906">
        <f t="shared" si="212"/>
        <v>5.89</v>
      </c>
      <c r="G2906">
        <f>IFERROR(VLOOKUP(F2906,'rt.comb'!$A:$B,2,FALSE),F2906)</f>
        <v>5.89</v>
      </c>
      <c r="H2906" t="str">
        <f>IFERROR(VLOOKUP(G2906,compounds!$A:$D,4,FALSE),"")</f>
        <v/>
      </c>
      <c r="I2906">
        <v>3323575</v>
      </c>
      <c r="J2906" s="4">
        <f t="shared" si="210"/>
        <v>24391985</v>
      </c>
      <c r="K2906" s="4">
        <f>VLOOKUP($C2906,rosie!$B$7:$D$380,2,FALSE)</f>
        <v>5.78</v>
      </c>
      <c r="L2906" s="4">
        <f>VLOOKUP(C2906,rosie!$B$7:$F$66,5,FALSE)</f>
        <v>1.62</v>
      </c>
      <c r="M2906" s="4">
        <f>VLOOKUP($C2906,rosie!$B$7:$D$380,3,FALSE)</f>
        <v>0</v>
      </c>
      <c r="N2906" s="4" t="str">
        <f>VLOOKUP($C2906,rosie!$B$7:$E$380,4,FALSE)</f>
        <v>s</v>
      </c>
      <c r="O2906" s="4">
        <f t="shared" si="213"/>
        <v>1.7548771107466117E-3</v>
      </c>
      <c r="P2906" s="4">
        <f>VLOOKUP(A2906,RESULTS!$A:$M,13,FALSE)</f>
        <v>3</v>
      </c>
      <c r="Q2906" s="4">
        <v>403</v>
      </c>
      <c r="R2906" s="4" t="str">
        <f>IF(VLOOKUP(C2906,rosie!B:J,8,FALSE)=0,"x_x_x_x",VLOOKUP(C2906,rosie!B:J,8,FALSE))</f>
        <v>4_8_2_2023</v>
      </c>
    </row>
    <row r="2907" spans="1:18" x14ac:dyDescent="0.2">
      <c r="A2907" t="s">
        <v>293</v>
      </c>
      <c r="C2907">
        <v>298</v>
      </c>
      <c r="D2907" t="str">
        <f t="shared" si="211"/>
        <v>298 (0)</v>
      </c>
      <c r="E2907">
        <v>6.1050000000000004</v>
      </c>
      <c r="F2907">
        <f t="shared" si="212"/>
        <v>6.11</v>
      </c>
      <c r="G2907">
        <f>IFERROR(VLOOKUP(F2907,'rt.comb'!$A:$B,2,FALSE),F2907)</f>
        <v>6.11</v>
      </c>
      <c r="H2907" t="str">
        <f>IFERROR(VLOOKUP(G2907,compounds!$A:$D,4,FALSE),"")</f>
        <v/>
      </c>
      <c r="I2907">
        <v>3270983</v>
      </c>
      <c r="J2907" s="4">
        <f t="shared" si="210"/>
        <v>24391985</v>
      </c>
      <c r="K2907" s="4">
        <f>VLOOKUP($C2907,rosie!$B$7:$D$380,2,FALSE)</f>
        <v>5.78</v>
      </c>
      <c r="L2907" s="4">
        <f>VLOOKUP(C2907,rosie!$B$7:$F$66,5,FALSE)</f>
        <v>1.62</v>
      </c>
      <c r="M2907" s="4">
        <f>VLOOKUP($C2907,rosie!$B$7:$D$380,3,FALSE)</f>
        <v>0</v>
      </c>
      <c r="N2907" s="4" t="str">
        <f>VLOOKUP($C2907,rosie!$B$7:$E$380,4,FALSE)</f>
        <v>s</v>
      </c>
      <c r="O2907" s="4">
        <f t="shared" si="213"/>
        <v>1.7228330478010544E-3</v>
      </c>
      <c r="P2907" s="4">
        <f>VLOOKUP(A2907,RESULTS!$A:$M,13,FALSE)</f>
        <v>3</v>
      </c>
      <c r="Q2907" s="4">
        <v>404</v>
      </c>
      <c r="R2907" s="4" t="str">
        <f>IF(VLOOKUP(C2907,rosie!B:J,8,FALSE)=0,"x_x_x_x",VLOOKUP(C2907,rosie!B:J,8,FALSE))</f>
        <v>4_8_2_2023</v>
      </c>
    </row>
    <row r="2908" spans="1:18" x14ac:dyDescent="0.2">
      <c r="A2908" t="s">
        <v>293</v>
      </c>
      <c r="C2908">
        <v>298</v>
      </c>
      <c r="D2908" t="str">
        <f t="shared" si="211"/>
        <v>298 (0)</v>
      </c>
      <c r="E2908">
        <v>6.444</v>
      </c>
      <c r="F2908">
        <f t="shared" si="212"/>
        <v>6.44</v>
      </c>
      <c r="G2908">
        <f>IFERROR(VLOOKUP(F2908,'rt.comb'!$A:$B,2,FALSE),F2908)</f>
        <v>6.44</v>
      </c>
      <c r="H2908" t="str">
        <f>IFERROR(VLOOKUP(G2908,compounds!$A:$D,4,FALSE),"")</f>
        <v/>
      </c>
      <c r="I2908">
        <v>3509853</v>
      </c>
      <c r="J2908" s="4">
        <f t="shared" si="210"/>
        <v>24391985</v>
      </c>
      <c r="K2908" s="4">
        <f>VLOOKUP($C2908,rosie!$B$7:$D$380,2,FALSE)</f>
        <v>5.78</v>
      </c>
      <c r="L2908" s="4">
        <f>VLOOKUP(C2908,rosie!$B$7:$F$66,5,FALSE)</f>
        <v>1.62</v>
      </c>
      <c r="M2908" s="4">
        <f>VLOOKUP($C2908,rosie!$B$7:$D$380,3,FALSE)</f>
        <v>0</v>
      </c>
      <c r="N2908" s="4" t="str">
        <f>VLOOKUP($C2908,rosie!$B$7:$E$380,4,FALSE)</f>
        <v>s</v>
      </c>
      <c r="O2908" s="4">
        <f t="shared" si="213"/>
        <v>1.8440817781384536E-3</v>
      </c>
      <c r="P2908" s="4">
        <f>VLOOKUP(A2908,RESULTS!$A:$M,13,FALSE)</f>
        <v>3</v>
      </c>
      <c r="Q2908" s="4">
        <v>405</v>
      </c>
      <c r="R2908" s="4" t="str">
        <f>IF(VLOOKUP(C2908,rosie!B:J,8,FALSE)=0,"x_x_x_x",VLOOKUP(C2908,rosie!B:J,8,FALSE))</f>
        <v>4_8_2_2023</v>
      </c>
    </row>
    <row r="2909" spans="1:18" x14ac:dyDescent="0.2">
      <c r="A2909" t="s">
        <v>293</v>
      </c>
      <c r="C2909">
        <v>298</v>
      </c>
      <c r="D2909" t="str">
        <f t="shared" si="211"/>
        <v>298 (0)</v>
      </c>
      <c r="E2909">
        <v>6.492</v>
      </c>
      <c r="F2909">
        <f t="shared" si="212"/>
        <v>6.49</v>
      </c>
      <c r="G2909">
        <f>IFERROR(VLOOKUP(F2909,'rt.comb'!$A:$B,2,FALSE),F2909)</f>
        <v>6.49</v>
      </c>
      <c r="H2909" t="str">
        <f>IFERROR(VLOOKUP(G2909,compounds!$A:$D,4,FALSE),"")</f>
        <v/>
      </c>
      <c r="I2909">
        <v>980006</v>
      </c>
      <c r="J2909" s="4">
        <f t="shared" si="210"/>
        <v>24391985</v>
      </c>
      <c r="K2909" s="4">
        <f>VLOOKUP($C2909,rosie!$B$7:$D$380,2,FALSE)</f>
        <v>5.78</v>
      </c>
      <c r="L2909" s="4">
        <f>VLOOKUP(C2909,rosie!$B$7:$F$66,5,FALSE)</f>
        <v>1.62</v>
      </c>
      <c r="M2909" s="4">
        <f>VLOOKUP($C2909,rosie!$B$7:$D$380,3,FALSE)</f>
        <v>0</v>
      </c>
      <c r="N2909" s="4" t="str">
        <f>VLOOKUP($C2909,rosie!$B$7:$E$380,4,FALSE)</f>
        <v>s</v>
      </c>
      <c r="O2909" s="4">
        <f t="shared" si="213"/>
        <v>5.1362833370390383E-4</v>
      </c>
      <c r="P2909" s="4">
        <f>VLOOKUP(A2909,RESULTS!$A:$M,13,FALSE)</f>
        <v>3</v>
      </c>
      <c r="Q2909" s="4">
        <v>406</v>
      </c>
      <c r="R2909" s="4" t="str">
        <f>IF(VLOOKUP(C2909,rosie!B:J,8,FALSE)=0,"x_x_x_x",VLOOKUP(C2909,rosie!B:J,8,FALSE))</f>
        <v>4_8_2_2023</v>
      </c>
    </row>
    <row r="2910" spans="1:18" x14ac:dyDescent="0.2">
      <c r="A2910" t="s">
        <v>293</v>
      </c>
      <c r="C2910">
        <v>298</v>
      </c>
      <c r="D2910" t="str">
        <f t="shared" si="211"/>
        <v>298 (0)</v>
      </c>
      <c r="E2910">
        <v>6.7149999999999999</v>
      </c>
      <c r="F2910">
        <f t="shared" si="212"/>
        <v>6.72</v>
      </c>
      <c r="G2910">
        <f>IFERROR(VLOOKUP(F2910,'rt.comb'!$A:$B,2,FALSE),F2910)</f>
        <v>6.72</v>
      </c>
      <c r="H2910" t="str">
        <f>IFERROR(VLOOKUP(G2910,compounds!$A:$D,4,FALSE),"")</f>
        <v/>
      </c>
      <c r="I2910">
        <v>1096281</v>
      </c>
      <c r="J2910" s="4">
        <f t="shared" si="210"/>
        <v>24391985</v>
      </c>
      <c r="K2910" s="4">
        <f>VLOOKUP($C2910,rosie!$B$7:$D$380,2,FALSE)</f>
        <v>5.78</v>
      </c>
      <c r="L2910" s="4">
        <f>VLOOKUP(C2910,rosie!$B$7:$F$66,5,FALSE)</f>
        <v>1.62</v>
      </c>
      <c r="M2910" s="4">
        <f>VLOOKUP($C2910,rosie!$B$7:$D$380,3,FALSE)</f>
        <v>0</v>
      </c>
      <c r="N2910" s="4" t="str">
        <f>VLOOKUP($C2910,rosie!$B$7:$E$380,4,FALSE)</f>
        <v>s</v>
      </c>
      <c r="O2910" s="4">
        <f t="shared" si="213"/>
        <v>5.7315719693735231E-4</v>
      </c>
      <c r="P2910" s="4">
        <f>VLOOKUP(A2910,RESULTS!$A:$M,13,FALSE)</f>
        <v>3</v>
      </c>
      <c r="Q2910" s="4">
        <v>407</v>
      </c>
      <c r="R2910" s="4" t="str">
        <f>IF(VLOOKUP(C2910,rosie!B:J,8,FALSE)=0,"x_x_x_x",VLOOKUP(C2910,rosie!B:J,8,FALSE))</f>
        <v>4_8_2_2023</v>
      </c>
    </row>
    <row r="2911" spans="1:18" x14ac:dyDescent="0.2">
      <c r="A2911" t="s">
        <v>293</v>
      </c>
      <c r="C2911">
        <v>298</v>
      </c>
      <c r="D2911" t="str">
        <f t="shared" si="211"/>
        <v>298 (0)</v>
      </c>
      <c r="E2911">
        <v>6.7889999999999997</v>
      </c>
      <c r="F2911">
        <f t="shared" si="212"/>
        <v>6.79</v>
      </c>
      <c r="G2911">
        <f>IFERROR(VLOOKUP(F2911,'rt.comb'!$A:$B,2,FALSE),F2911)</f>
        <v>6.79</v>
      </c>
      <c r="H2911" t="str">
        <f>IFERROR(VLOOKUP(G2911,compounds!$A:$D,4,FALSE),"")</f>
        <v/>
      </c>
      <c r="I2911">
        <v>2587076</v>
      </c>
      <c r="J2911" s="4">
        <f t="shared" si="210"/>
        <v>24391985</v>
      </c>
      <c r="K2911" s="4">
        <f>VLOOKUP($C2911,rosie!$B$7:$D$380,2,FALSE)</f>
        <v>5.78</v>
      </c>
      <c r="L2911" s="4">
        <f>VLOOKUP(C2911,rosie!$B$7:$F$66,5,FALSE)</f>
        <v>1.62</v>
      </c>
      <c r="M2911" s="4">
        <f>VLOOKUP($C2911,rosie!$B$7:$D$380,3,FALSE)</f>
        <v>0</v>
      </c>
      <c r="N2911" s="4" t="str">
        <f>VLOOKUP($C2911,rosie!$B$7:$E$380,4,FALSE)</f>
        <v>s</v>
      </c>
      <c r="O2911" s="4">
        <f t="shared" si="213"/>
        <v>1.3492589141721554E-3</v>
      </c>
      <c r="P2911" s="4">
        <f>VLOOKUP(A2911,RESULTS!$A:$M,13,FALSE)</f>
        <v>3</v>
      </c>
      <c r="Q2911" s="4">
        <v>408</v>
      </c>
      <c r="R2911" s="4" t="str">
        <f>IF(VLOOKUP(C2911,rosie!B:J,8,FALSE)=0,"x_x_x_x",VLOOKUP(C2911,rosie!B:J,8,FALSE))</f>
        <v>4_8_2_2023</v>
      </c>
    </row>
    <row r="2912" spans="1:18" x14ac:dyDescent="0.2">
      <c r="A2912" t="s">
        <v>293</v>
      </c>
      <c r="C2912">
        <v>298</v>
      </c>
      <c r="D2912" t="str">
        <f t="shared" si="211"/>
        <v>298 (0)</v>
      </c>
      <c r="E2912">
        <v>6.9580000000000002</v>
      </c>
      <c r="F2912">
        <f t="shared" si="212"/>
        <v>6.96</v>
      </c>
      <c r="G2912">
        <f>IFERROR(VLOOKUP(F2912,'rt.comb'!$A:$B,2,FALSE),F2912)</f>
        <v>6.97</v>
      </c>
      <c r="H2912" t="str">
        <f>IFERROR(VLOOKUP(G2912,compounds!$A:$D,4,FALSE),"")</f>
        <v>nonane</v>
      </c>
      <c r="I2912">
        <v>1736671</v>
      </c>
      <c r="J2912" s="4">
        <f t="shared" si="210"/>
        <v>24391985</v>
      </c>
      <c r="K2912" s="4">
        <f>VLOOKUP($C2912,rosie!$B$7:$D$380,2,FALSE)</f>
        <v>5.78</v>
      </c>
      <c r="L2912" s="4">
        <f>VLOOKUP(C2912,rosie!$B$7:$F$66,5,FALSE)</f>
        <v>1.62</v>
      </c>
      <c r="M2912" s="4">
        <f>VLOOKUP($C2912,rosie!$B$7:$D$380,3,FALSE)</f>
        <v>0</v>
      </c>
      <c r="N2912" s="4" t="str">
        <f>VLOOKUP($C2912,rosie!$B$7:$E$380,4,FALSE)</f>
        <v>s</v>
      </c>
      <c r="O2912" s="4">
        <f t="shared" si="213"/>
        <v>9.035257125597269E-4</v>
      </c>
      <c r="P2912" s="4">
        <f>VLOOKUP(A2912,RESULTS!$A:$M,13,FALSE)</f>
        <v>3</v>
      </c>
      <c r="Q2912" s="4">
        <v>409</v>
      </c>
      <c r="R2912" s="4" t="str">
        <f>IF(VLOOKUP(C2912,rosie!B:J,8,FALSE)=0,"x_x_x_x",VLOOKUP(C2912,rosie!B:J,8,FALSE))</f>
        <v>4_8_2_2023</v>
      </c>
    </row>
    <row r="2913" spans="1:18" x14ac:dyDescent="0.2">
      <c r="A2913" t="s">
        <v>293</v>
      </c>
      <c r="C2913">
        <v>298</v>
      </c>
      <c r="D2913" t="str">
        <f t="shared" si="211"/>
        <v>298 (0)</v>
      </c>
      <c r="E2913">
        <v>7.0270000000000001</v>
      </c>
      <c r="F2913">
        <f t="shared" si="212"/>
        <v>7.03</v>
      </c>
      <c r="G2913">
        <f>IFERROR(VLOOKUP(F2913,'rt.comb'!$A:$B,2,FALSE),F2913)</f>
        <v>7.03</v>
      </c>
      <c r="H2913" t="str">
        <f>IFERROR(VLOOKUP(G2913,compounds!$A:$D,4,FALSE),"")</f>
        <v/>
      </c>
      <c r="I2913">
        <v>1220600</v>
      </c>
      <c r="J2913" s="4">
        <f t="shared" si="210"/>
        <v>24391985</v>
      </c>
      <c r="K2913" s="4">
        <f>VLOOKUP($C2913,rosie!$B$7:$D$380,2,FALSE)</f>
        <v>5.78</v>
      </c>
      <c r="L2913" s="4">
        <f>VLOOKUP(C2913,rosie!$B$7:$F$66,5,FALSE)</f>
        <v>1.62</v>
      </c>
      <c r="M2913" s="4">
        <f>VLOOKUP($C2913,rosie!$B$7:$D$380,3,FALSE)</f>
        <v>0</v>
      </c>
      <c r="N2913" s="4" t="str">
        <f>VLOOKUP($C2913,rosie!$B$7:$E$380,4,FALSE)</f>
        <v>s</v>
      </c>
      <c r="O2913" s="4">
        <f t="shared" si="213"/>
        <v>6.3348419049576729E-4</v>
      </c>
      <c r="P2913" s="4">
        <f>VLOOKUP(A2913,RESULTS!$A:$M,13,FALSE)</f>
        <v>3</v>
      </c>
      <c r="Q2913" s="4">
        <v>410</v>
      </c>
      <c r="R2913" s="4" t="str">
        <f>IF(VLOOKUP(C2913,rosie!B:J,8,FALSE)=0,"x_x_x_x",VLOOKUP(C2913,rosie!B:J,8,FALSE))</f>
        <v>4_8_2_2023</v>
      </c>
    </row>
    <row r="2914" spans="1:18" x14ac:dyDescent="0.2">
      <c r="A2914" t="s">
        <v>293</v>
      </c>
      <c r="C2914">
        <v>298</v>
      </c>
      <c r="D2914" t="str">
        <f t="shared" si="211"/>
        <v>298 (0)</v>
      </c>
      <c r="E2914">
        <v>7.093</v>
      </c>
      <c r="F2914">
        <f t="shared" si="212"/>
        <v>7.09</v>
      </c>
      <c r="G2914">
        <f>IFERROR(VLOOKUP(F2914,'rt.comb'!$A:$B,2,FALSE),F2914)</f>
        <v>7.1</v>
      </c>
      <c r="H2914" t="str">
        <f>IFERROR(VLOOKUP(G2914,compounds!$A:$D,4,FALSE),"")</f>
        <v>heptanal</v>
      </c>
      <c r="I2914">
        <v>3347816</v>
      </c>
      <c r="J2914" s="4">
        <f t="shared" si="210"/>
        <v>24391985</v>
      </c>
      <c r="K2914" s="4">
        <f>VLOOKUP($C2914,rosie!$B$7:$D$380,2,FALSE)</f>
        <v>5.78</v>
      </c>
      <c r="L2914" s="4">
        <f>VLOOKUP(C2914,rosie!$B$7:$F$66,5,FALSE)</f>
        <v>1.62</v>
      </c>
      <c r="M2914" s="4">
        <f>VLOOKUP($C2914,rosie!$B$7:$D$380,3,FALSE)</f>
        <v>0</v>
      </c>
      <c r="N2914" s="4" t="str">
        <f>VLOOKUP($C2914,rosie!$B$7:$E$380,4,FALSE)</f>
        <v>s</v>
      </c>
      <c r="O2914" s="4">
        <f t="shared" si="213"/>
        <v>1.7332692440804288E-3</v>
      </c>
      <c r="P2914" s="4">
        <f>VLOOKUP(A2914,RESULTS!$A:$M,13,FALSE)</f>
        <v>3</v>
      </c>
      <c r="Q2914" s="4">
        <v>411</v>
      </c>
      <c r="R2914" s="4" t="str">
        <f>IF(VLOOKUP(C2914,rosie!B:J,8,FALSE)=0,"x_x_x_x",VLOOKUP(C2914,rosie!B:J,8,FALSE))</f>
        <v>4_8_2_2023</v>
      </c>
    </row>
    <row r="2915" spans="1:18" x14ac:dyDescent="0.2">
      <c r="A2915" t="s">
        <v>293</v>
      </c>
      <c r="C2915">
        <v>298</v>
      </c>
      <c r="D2915" t="str">
        <f t="shared" si="211"/>
        <v>298 (0)</v>
      </c>
      <c r="E2915">
        <v>7.5030000000000001</v>
      </c>
      <c r="F2915">
        <f t="shared" si="212"/>
        <v>7.5</v>
      </c>
      <c r="G2915">
        <f>IFERROR(VLOOKUP(F2915,'rt.comb'!$A:$B,2,FALSE),F2915)</f>
        <v>7.51</v>
      </c>
      <c r="H2915" t="str">
        <f>IFERROR(VLOOKUP(G2915,compounds!$A:$D,4,FALSE),"")</f>
        <v>cyclopentane</v>
      </c>
      <c r="I2915">
        <v>12621355</v>
      </c>
      <c r="J2915" s="4">
        <f t="shared" si="210"/>
        <v>24391985</v>
      </c>
      <c r="K2915" s="4">
        <f>VLOOKUP($C2915,rosie!$B$7:$D$380,2,FALSE)</f>
        <v>5.78</v>
      </c>
      <c r="L2915" s="4">
        <f>VLOOKUP(C2915,rosie!$B$7:$F$66,5,FALSE)</f>
        <v>1.62</v>
      </c>
      <c r="M2915" s="4">
        <f>VLOOKUP($C2915,rosie!$B$7:$D$380,3,FALSE)</f>
        <v>0</v>
      </c>
      <c r="N2915" s="4" t="str">
        <f>VLOOKUP($C2915,rosie!$B$7:$E$380,4,FALSE)</f>
        <v>s</v>
      </c>
      <c r="O2915" s="4">
        <f t="shared" si="213"/>
        <v>6.5186105961838551E-3</v>
      </c>
      <c r="P2915" s="4">
        <f>VLOOKUP(A2915,RESULTS!$A:$M,13,FALSE)</f>
        <v>3</v>
      </c>
      <c r="Q2915" s="4">
        <v>412</v>
      </c>
      <c r="R2915" s="4" t="str">
        <f>IF(VLOOKUP(C2915,rosie!B:J,8,FALSE)=0,"x_x_x_x",VLOOKUP(C2915,rosie!B:J,8,FALSE))</f>
        <v>4_8_2_2023</v>
      </c>
    </row>
    <row r="2916" spans="1:18" x14ac:dyDescent="0.2">
      <c r="A2916" t="s">
        <v>293</v>
      </c>
      <c r="C2916">
        <v>298</v>
      </c>
      <c r="D2916" t="str">
        <f t="shared" si="211"/>
        <v>298 (0)</v>
      </c>
      <c r="E2916">
        <v>7.5679999999999996</v>
      </c>
      <c r="F2916">
        <f t="shared" si="212"/>
        <v>7.57</v>
      </c>
      <c r="G2916">
        <f>IFERROR(VLOOKUP(F2916,'rt.comb'!$A:$B,2,FALSE),F2916)</f>
        <v>7.57</v>
      </c>
      <c r="H2916" t="str">
        <f>IFERROR(VLOOKUP(G2916,compounds!$A:$D,4,FALSE),"")</f>
        <v/>
      </c>
      <c r="I2916">
        <v>3911527</v>
      </c>
      <c r="J2916" s="4">
        <f t="shared" si="210"/>
        <v>24391985</v>
      </c>
      <c r="K2916" s="4">
        <f>VLOOKUP($C2916,rosie!$B$7:$D$380,2,FALSE)</f>
        <v>5.78</v>
      </c>
      <c r="L2916" s="4">
        <f>VLOOKUP(C2916,rosie!$B$7:$F$66,5,FALSE)</f>
        <v>1.62</v>
      </c>
      <c r="M2916" s="4">
        <f>VLOOKUP($C2916,rosie!$B$7:$D$380,3,FALSE)</f>
        <v>0</v>
      </c>
      <c r="N2916" s="4" t="str">
        <f>VLOOKUP($C2916,rosie!$B$7:$E$380,4,FALSE)</f>
        <v>s</v>
      </c>
      <c r="O2916" s="4">
        <f t="shared" si="213"/>
        <v>2.0153132152109297E-3</v>
      </c>
      <c r="P2916" s="4">
        <f>VLOOKUP(A2916,RESULTS!$A:$M,13,FALSE)</f>
        <v>3</v>
      </c>
      <c r="Q2916" s="4">
        <v>413</v>
      </c>
      <c r="R2916" s="4" t="str">
        <f>IF(VLOOKUP(C2916,rosie!B:J,8,FALSE)=0,"x_x_x_x",VLOOKUP(C2916,rosie!B:J,8,FALSE))</f>
        <v>4_8_2_2023</v>
      </c>
    </row>
    <row r="2917" spans="1:18" x14ac:dyDescent="0.2">
      <c r="A2917" t="s">
        <v>293</v>
      </c>
      <c r="C2917">
        <v>298</v>
      </c>
      <c r="D2917" t="str">
        <f t="shared" si="211"/>
        <v>298 (0)</v>
      </c>
      <c r="E2917">
        <v>7.84</v>
      </c>
      <c r="F2917">
        <f t="shared" si="212"/>
        <v>7.84</v>
      </c>
      <c r="G2917">
        <f>IFERROR(VLOOKUP(F2917,'rt.comb'!$A:$B,2,FALSE),F2917)</f>
        <v>7.84</v>
      </c>
      <c r="H2917" t="str">
        <f>IFERROR(VLOOKUP(G2917,compounds!$A:$D,4,FALSE),"")</f>
        <v/>
      </c>
      <c r="I2917">
        <v>2628071</v>
      </c>
      <c r="J2917" s="4">
        <f t="shared" si="210"/>
        <v>24391985</v>
      </c>
      <c r="K2917" s="4">
        <f>VLOOKUP($C2917,rosie!$B$7:$D$380,2,FALSE)</f>
        <v>5.78</v>
      </c>
      <c r="L2917" s="4">
        <f>VLOOKUP(C2917,rosie!$B$7:$F$66,5,FALSE)</f>
        <v>1.62</v>
      </c>
      <c r="M2917" s="4">
        <f>VLOOKUP($C2917,rosie!$B$7:$D$380,3,FALSE)</f>
        <v>0</v>
      </c>
      <c r="N2917" s="4" t="str">
        <f>VLOOKUP($C2917,rosie!$B$7:$E$380,4,FALSE)</f>
        <v>s</v>
      </c>
      <c r="O2917" s="4">
        <f t="shared" si="213"/>
        <v>1.350775033226244E-3</v>
      </c>
      <c r="P2917" s="4">
        <f>VLOOKUP(A2917,RESULTS!$A:$M,13,FALSE)</f>
        <v>3</v>
      </c>
      <c r="Q2917" s="4">
        <v>414</v>
      </c>
      <c r="R2917" s="4" t="str">
        <f>IF(VLOOKUP(C2917,rosie!B:J,8,FALSE)=0,"x_x_x_x",VLOOKUP(C2917,rosie!B:J,8,FALSE))</f>
        <v>4_8_2_2023</v>
      </c>
    </row>
    <row r="2918" spans="1:18" x14ac:dyDescent="0.2">
      <c r="A2918" t="s">
        <v>293</v>
      </c>
      <c r="C2918">
        <v>298</v>
      </c>
      <c r="D2918" t="str">
        <f t="shared" si="211"/>
        <v>298 (0)</v>
      </c>
      <c r="E2918">
        <v>7.91</v>
      </c>
      <c r="F2918">
        <f t="shared" si="212"/>
        <v>7.91</v>
      </c>
      <c r="G2918">
        <f>IFERROR(VLOOKUP(F2918,'rt.comb'!$A:$B,2,FALSE),F2918)</f>
        <v>7.91</v>
      </c>
      <c r="H2918" t="str">
        <f>IFERROR(VLOOKUP(G2918,compounds!$A:$D,4,FALSE),"")</f>
        <v/>
      </c>
      <c r="I2918">
        <v>2144679</v>
      </c>
      <c r="J2918" s="4">
        <f t="shared" si="210"/>
        <v>24391985</v>
      </c>
      <c r="K2918" s="4">
        <f>VLOOKUP($C2918,rosie!$B$7:$D$380,2,FALSE)</f>
        <v>5.78</v>
      </c>
      <c r="L2918" s="4">
        <f>VLOOKUP(C2918,rosie!$B$7:$F$66,5,FALSE)</f>
        <v>1.62</v>
      </c>
      <c r="M2918" s="4">
        <f>VLOOKUP($C2918,rosie!$B$7:$D$380,3,FALSE)</f>
        <v>0</v>
      </c>
      <c r="N2918" s="4" t="str">
        <f>VLOOKUP($C2918,rosie!$B$7:$E$380,4,FALSE)</f>
        <v>s</v>
      </c>
      <c r="O2918" s="4">
        <f t="shared" si="213"/>
        <v>1.0996651823953682E-3</v>
      </c>
      <c r="P2918" s="4">
        <f>VLOOKUP(A2918,RESULTS!$A:$M,13,FALSE)</f>
        <v>3</v>
      </c>
      <c r="Q2918" s="4">
        <v>415</v>
      </c>
      <c r="R2918" s="4" t="str">
        <f>IF(VLOOKUP(C2918,rosie!B:J,8,FALSE)=0,"x_x_x_x",VLOOKUP(C2918,rosie!B:J,8,FALSE))</f>
        <v>4_8_2_2023</v>
      </c>
    </row>
    <row r="2919" spans="1:18" x14ac:dyDescent="0.2">
      <c r="A2919" t="s">
        <v>293</v>
      </c>
      <c r="C2919">
        <v>298</v>
      </c>
      <c r="D2919" t="str">
        <f t="shared" si="211"/>
        <v>298 (0)</v>
      </c>
      <c r="E2919">
        <v>8.0030000000000001</v>
      </c>
      <c r="F2919">
        <f t="shared" si="212"/>
        <v>8</v>
      </c>
      <c r="G2919">
        <f>IFERROR(VLOOKUP(F2919,'rt.comb'!$A:$B,2,FALSE),F2919)</f>
        <v>8.01</v>
      </c>
      <c r="H2919" t="str">
        <f>IFERROR(VLOOKUP(G2919,compounds!$A:$D,4,FALSE),"")</f>
        <v>apinene</v>
      </c>
      <c r="I2919">
        <v>2477805</v>
      </c>
      <c r="J2919" s="4">
        <f t="shared" si="210"/>
        <v>24391985</v>
      </c>
      <c r="K2919" s="4">
        <f>VLOOKUP($C2919,rosie!$B$7:$D$380,2,FALSE)</f>
        <v>5.78</v>
      </c>
      <c r="L2919" s="4">
        <f>VLOOKUP(C2919,rosie!$B$7:$F$66,5,FALSE)</f>
        <v>1.62</v>
      </c>
      <c r="M2919" s="4">
        <f>VLOOKUP($C2919,rosie!$B$7:$D$380,3,FALSE)</f>
        <v>0</v>
      </c>
      <c r="N2919" s="4" t="str">
        <f>VLOOKUP($C2919,rosie!$B$7:$E$380,4,FALSE)</f>
        <v>s</v>
      </c>
      <c r="O2919" s="4">
        <f t="shared" si="213"/>
        <v>1.2674185709401658E-3</v>
      </c>
      <c r="P2919" s="4">
        <f>VLOOKUP(A2919,RESULTS!$A:$M,13,FALSE)</f>
        <v>3</v>
      </c>
      <c r="Q2919" s="4">
        <v>416</v>
      </c>
      <c r="R2919" s="4" t="str">
        <f>IF(VLOOKUP(C2919,rosie!B:J,8,FALSE)=0,"x_x_x_x",VLOOKUP(C2919,rosie!B:J,8,FALSE))</f>
        <v>4_8_2_2023</v>
      </c>
    </row>
    <row r="2920" spans="1:18" x14ac:dyDescent="0.2">
      <c r="A2920" t="s">
        <v>293</v>
      </c>
      <c r="C2920">
        <v>298</v>
      </c>
      <c r="D2920" t="str">
        <f t="shared" si="211"/>
        <v>298 (0)</v>
      </c>
      <c r="E2920">
        <v>8.2210000000000001</v>
      </c>
      <c r="F2920">
        <f t="shared" si="212"/>
        <v>8.2200000000000006</v>
      </c>
      <c r="G2920">
        <f>IFERROR(VLOOKUP(F2920,'rt.comb'!$A:$B,2,FALSE),F2920)</f>
        <v>8.2200000000000006</v>
      </c>
      <c r="H2920" t="str">
        <f>IFERROR(VLOOKUP(G2920,compounds!$A:$D,4,FALSE),"")</f>
        <v/>
      </c>
      <c r="I2920">
        <v>1860836</v>
      </c>
      <c r="J2920" s="4">
        <f t="shared" si="210"/>
        <v>24391985</v>
      </c>
      <c r="K2920" s="4">
        <f>VLOOKUP($C2920,rosie!$B$7:$D$380,2,FALSE)</f>
        <v>5.78</v>
      </c>
      <c r="L2920" s="4">
        <f>VLOOKUP(C2920,rosie!$B$7:$F$66,5,FALSE)</f>
        <v>1.62</v>
      </c>
      <c r="M2920" s="4">
        <f>VLOOKUP($C2920,rosie!$B$7:$D$380,3,FALSE)</f>
        <v>0</v>
      </c>
      <c r="N2920" s="4" t="str">
        <f>VLOOKUP($C2920,rosie!$B$7:$E$380,4,FALSE)</f>
        <v>s</v>
      </c>
      <c r="O2920" s="4">
        <f t="shared" si="213"/>
        <v>9.495510458024664E-4</v>
      </c>
      <c r="P2920" s="4">
        <f>VLOOKUP(A2920,RESULTS!$A:$M,13,FALSE)</f>
        <v>3</v>
      </c>
      <c r="Q2920" s="4">
        <v>417</v>
      </c>
      <c r="R2920" s="4" t="str">
        <f>IF(VLOOKUP(C2920,rosie!B:J,8,FALSE)=0,"x_x_x_x",VLOOKUP(C2920,rosie!B:J,8,FALSE))</f>
        <v>4_8_2_2023</v>
      </c>
    </row>
    <row r="2921" spans="1:18" x14ac:dyDescent="0.2">
      <c r="A2921" t="s">
        <v>293</v>
      </c>
      <c r="C2921">
        <v>298</v>
      </c>
      <c r="D2921" t="str">
        <f t="shared" si="211"/>
        <v>298 (0)</v>
      </c>
      <c r="E2921">
        <v>8.3859999999999992</v>
      </c>
      <c r="F2921">
        <f t="shared" si="212"/>
        <v>8.39</v>
      </c>
      <c r="G2921">
        <f>IFERROR(VLOOKUP(F2921,'rt.comb'!$A:$B,2,FALSE),F2921)</f>
        <v>8.39</v>
      </c>
      <c r="H2921" t="str">
        <f>IFERROR(VLOOKUP(G2921,compounds!$A:$D,4,FALSE),"")</f>
        <v/>
      </c>
      <c r="I2921">
        <v>4421304</v>
      </c>
      <c r="J2921" s="4">
        <f t="shared" si="210"/>
        <v>24391985</v>
      </c>
      <c r="K2921" s="4">
        <f>VLOOKUP($C2921,rosie!$B$7:$D$380,2,FALSE)</f>
        <v>5.78</v>
      </c>
      <c r="L2921" s="4">
        <f>VLOOKUP(C2921,rosie!$B$7:$F$66,5,FALSE)</f>
        <v>1.62</v>
      </c>
      <c r="M2921" s="4">
        <f>VLOOKUP($C2921,rosie!$B$7:$D$380,3,FALSE)</f>
        <v>0</v>
      </c>
      <c r="N2921" s="4" t="str">
        <f>VLOOKUP($C2921,rosie!$B$7:$E$380,4,FALSE)</f>
        <v>s</v>
      </c>
      <c r="O2921" s="4">
        <f t="shared" si="213"/>
        <v>2.2507142851622038E-3</v>
      </c>
      <c r="P2921" s="4">
        <f>VLOOKUP(A2921,RESULTS!$A:$M,13,FALSE)</f>
        <v>3</v>
      </c>
      <c r="Q2921" s="4">
        <v>418</v>
      </c>
      <c r="R2921" s="4" t="str">
        <f>IF(VLOOKUP(C2921,rosie!B:J,8,FALSE)=0,"x_x_x_x",VLOOKUP(C2921,rosie!B:J,8,FALSE))</f>
        <v>4_8_2_2023</v>
      </c>
    </row>
    <row r="2922" spans="1:18" x14ac:dyDescent="0.2">
      <c r="A2922" t="s">
        <v>293</v>
      </c>
      <c r="C2922">
        <v>298</v>
      </c>
      <c r="D2922" t="str">
        <f t="shared" si="211"/>
        <v>298 (0)</v>
      </c>
      <c r="E2922">
        <v>8.4659999999999993</v>
      </c>
      <c r="F2922">
        <f t="shared" si="212"/>
        <v>8.4700000000000006</v>
      </c>
      <c r="G2922">
        <f>IFERROR(VLOOKUP(F2922,'rt.comb'!$A:$B,2,FALSE),F2922)</f>
        <v>8.4700000000000006</v>
      </c>
      <c r="H2922" t="str">
        <f>IFERROR(VLOOKUP(G2922,compounds!$A:$D,4,FALSE),"")</f>
        <v/>
      </c>
      <c r="I2922">
        <v>9976828</v>
      </c>
      <c r="J2922" s="4">
        <f t="shared" si="210"/>
        <v>24391985</v>
      </c>
      <c r="K2922" s="4">
        <f>VLOOKUP($C2922,rosie!$B$7:$D$380,2,FALSE)</f>
        <v>5.78</v>
      </c>
      <c r="L2922" s="4">
        <f>VLOOKUP(C2922,rosie!$B$7:$F$66,5,FALSE)</f>
        <v>1.62</v>
      </c>
      <c r="M2922" s="4">
        <f>VLOOKUP($C2922,rosie!$B$7:$D$380,3,FALSE)</f>
        <v>0</v>
      </c>
      <c r="N2922" s="4" t="str">
        <f>VLOOKUP($C2922,rosie!$B$7:$E$380,4,FALSE)</f>
        <v>s</v>
      </c>
      <c r="O2922" s="4">
        <f t="shared" si="213"/>
        <v>5.0666946765708116E-3</v>
      </c>
      <c r="P2922" s="4">
        <f>VLOOKUP(A2922,RESULTS!$A:$M,13,FALSE)</f>
        <v>3</v>
      </c>
      <c r="Q2922" s="4">
        <v>419</v>
      </c>
      <c r="R2922" s="4" t="str">
        <f>IF(VLOOKUP(C2922,rosie!B:J,8,FALSE)=0,"x_x_x_x",VLOOKUP(C2922,rosie!B:J,8,FALSE))</f>
        <v>4_8_2_2023</v>
      </c>
    </row>
    <row r="2923" spans="1:18" x14ac:dyDescent="0.2">
      <c r="A2923" t="s">
        <v>293</v>
      </c>
      <c r="C2923">
        <v>298</v>
      </c>
      <c r="D2923" t="str">
        <f t="shared" si="211"/>
        <v>298 (0)</v>
      </c>
      <c r="E2923">
        <v>8.9160000000000004</v>
      </c>
      <c r="F2923">
        <f t="shared" si="212"/>
        <v>8.92</v>
      </c>
      <c r="G2923">
        <f>IFERROR(VLOOKUP(F2923,'rt.comb'!$A:$B,2,FALSE),F2923)</f>
        <v>8.92</v>
      </c>
      <c r="H2923" t="str">
        <f>IFERROR(VLOOKUP(G2923,compounds!$A:$D,4,FALSE),"")</f>
        <v/>
      </c>
      <c r="I2923">
        <v>4821462</v>
      </c>
      <c r="J2923" s="4">
        <f t="shared" si="210"/>
        <v>24391985</v>
      </c>
      <c r="K2923" s="4">
        <f>VLOOKUP($C2923,rosie!$B$7:$D$380,2,FALSE)</f>
        <v>5.78</v>
      </c>
      <c r="L2923" s="4">
        <f>VLOOKUP(C2923,rosie!$B$7:$F$66,5,FALSE)</f>
        <v>1.62</v>
      </c>
      <c r="M2923" s="4">
        <f>VLOOKUP($C2923,rosie!$B$7:$D$380,3,FALSE)</f>
        <v>0</v>
      </c>
      <c r="N2923" s="4" t="str">
        <f>VLOOKUP($C2923,rosie!$B$7:$E$380,4,FALSE)</f>
        <v>s</v>
      </c>
      <c r="O2923" s="4">
        <f t="shared" si="213"/>
        <v>2.4427314832502402E-3</v>
      </c>
      <c r="P2923" s="4">
        <f>VLOOKUP(A2923,RESULTS!$A:$M,13,FALSE)</f>
        <v>3</v>
      </c>
      <c r="Q2923" s="4">
        <v>420</v>
      </c>
      <c r="R2923" s="4" t="str">
        <f>IF(VLOOKUP(C2923,rosie!B:J,8,FALSE)=0,"x_x_x_x",VLOOKUP(C2923,rosie!B:J,8,FALSE))</f>
        <v>4_8_2_2023</v>
      </c>
    </row>
    <row r="2924" spans="1:18" x14ac:dyDescent="0.2">
      <c r="A2924" t="s">
        <v>293</v>
      </c>
      <c r="C2924">
        <v>298</v>
      </c>
      <c r="D2924" t="str">
        <f t="shared" si="211"/>
        <v>298 (0)</v>
      </c>
      <c r="E2924">
        <v>9.8260000000000005</v>
      </c>
      <c r="F2924">
        <f t="shared" si="212"/>
        <v>9.83</v>
      </c>
      <c r="G2924">
        <f>IFERROR(VLOOKUP(F2924,'rt.comb'!$A:$B,2,FALSE),F2924)</f>
        <v>9.82</v>
      </c>
      <c r="H2924" t="str">
        <f>IFERROR(VLOOKUP(G2924,compounds!$A:$D,4,FALSE),"")</f>
        <v>sixmethyl</v>
      </c>
      <c r="I2924">
        <v>1573611</v>
      </c>
      <c r="J2924" s="4">
        <f t="shared" si="210"/>
        <v>24391985</v>
      </c>
      <c r="K2924" s="4">
        <f>VLOOKUP($C2924,rosie!$B$7:$D$380,2,FALSE)</f>
        <v>5.78</v>
      </c>
      <c r="L2924" s="4">
        <f>VLOOKUP(C2924,rosie!$B$7:$F$66,5,FALSE)</f>
        <v>1.62</v>
      </c>
      <c r="M2924" s="4">
        <f>VLOOKUP($C2924,rosie!$B$7:$D$380,3,FALSE)</f>
        <v>0</v>
      </c>
      <c r="N2924" s="4" t="str">
        <f>VLOOKUP($C2924,rosie!$B$7:$E$380,4,FALSE)</f>
        <v>s</v>
      </c>
      <c r="O2924" s="4">
        <f t="shared" si="213"/>
        <v>7.9535599504818185E-4</v>
      </c>
      <c r="P2924" s="4">
        <f>VLOOKUP(A2924,RESULTS!$A:$M,13,FALSE)</f>
        <v>3</v>
      </c>
      <c r="Q2924" s="4">
        <v>421</v>
      </c>
      <c r="R2924" s="4" t="str">
        <f>IF(VLOOKUP(C2924,rosie!B:J,8,FALSE)=0,"x_x_x_x",VLOOKUP(C2924,rosie!B:J,8,FALSE))</f>
        <v>4_8_2_2023</v>
      </c>
    </row>
    <row r="2925" spans="1:18" x14ac:dyDescent="0.2">
      <c r="A2925" t="s">
        <v>293</v>
      </c>
      <c r="C2925">
        <v>298</v>
      </c>
      <c r="D2925" t="str">
        <f t="shared" si="211"/>
        <v>298 (0)</v>
      </c>
      <c r="E2925">
        <v>9.9350000000000005</v>
      </c>
      <c r="F2925">
        <f t="shared" si="212"/>
        <v>9.94</v>
      </c>
      <c r="G2925">
        <f>IFERROR(VLOOKUP(F2925,'rt.comb'!$A:$B,2,FALSE),F2925)</f>
        <v>9.94</v>
      </c>
      <c r="H2925" t="str">
        <f>IFERROR(VLOOKUP(G2925,compounds!$A:$D,4,FALSE),"")</f>
        <v>bmyrcene</v>
      </c>
      <c r="I2925">
        <v>3013268</v>
      </c>
      <c r="J2925" s="4">
        <f t="shared" si="210"/>
        <v>24391985</v>
      </c>
      <c r="K2925" s="4">
        <f>VLOOKUP($C2925,rosie!$B$7:$D$380,2,FALSE)</f>
        <v>5.78</v>
      </c>
      <c r="L2925" s="4">
        <f>VLOOKUP(C2925,rosie!$B$7:$F$66,5,FALSE)</f>
        <v>1.62</v>
      </c>
      <c r="M2925" s="4">
        <f>VLOOKUP($C2925,rosie!$B$7:$D$380,3,FALSE)</f>
        <v>0</v>
      </c>
      <c r="N2925" s="4" t="str">
        <f>VLOOKUP($C2925,rosie!$B$7:$E$380,4,FALSE)</f>
        <v>s</v>
      </c>
      <c r="O2925" s="4">
        <f t="shared" si="213"/>
        <v>1.5193981056010599E-3</v>
      </c>
      <c r="P2925" s="4">
        <f>VLOOKUP(A2925,RESULTS!$A:$M,13,FALSE)</f>
        <v>3</v>
      </c>
      <c r="Q2925" s="4">
        <v>422</v>
      </c>
      <c r="R2925" s="4" t="str">
        <f>IF(VLOOKUP(C2925,rosie!B:J,8,FALSE)=0,"x_x_x_x",VLOOKUP(C2925,rosie!B:J,8,FALSE))</f>
        <v>4_8_2_2023</v>
      </c>
    </row>
    <row r="2926" spans="1:18" x14ac:dyDescent="0.2">
      <c r="A2926" t="s">
        <v>293</v>
      </c>
      <c r="C2926">
        <v>298</v>
      </c>
      <c r="D2926" t="str">
        <f t="shared" si="211"/>
        <v>298 (0)</v>
      </c>
      <c r="E2926">
        <v>10.16</v>
      </c>
      <c r="F2926">
        <f t="shared" si="212"/>
        <v>10.16</v>
      </c>
      <c r="G2926">
        <f>IFERROR(VLOOKUP(F2926,'rt.comb'!$A:$B,2,FALSE),F2926)</f>
        <v>10.16</v>
      </c>
      <c r="H2926" t="str">
        <f>IFERROR(VLOOKUP(G2926,compounds!$A:$D,4,FALSE),"")</f>
        <v>decane</v>
      </c>
      <c r="I2926">
        <v>2806910</v>
      </c>
      <c r="J2926" s="4">
        <f t="shared" si="210"/>
        <v>24391985</v>
      </c>
      <c r="K2926" s="4">
        <f>VLOOKUP($C2926,rosie!$B$7:$D$380,2,FALSE)</f>
        <v>5.78</v>
      </c>
      <c r="L2926" s="4">
        <f>VLOOKUP(C2926,rosie!$B$7:$F$66,5,FALSE)</f>
        <v>1.62</v>
      </c>
      <c r="M2926" s="4">
        <f>VLOOKUP($C2926,rosie!$B$7:$D$380,3,FALSE)</f>
        <v>0</v>
      </c>
      <c r="N2926" s="4" t="str">
        <f>VLOOKUP($C2926,rosie!$B$7:$E$380,4,FALSE)</f>
        <v>s</v>
      </c>
      <c r="O2926" s="4">
        <f t="shared" si="213"/>
        <v>1.4119990105808415E-3</v>
      </c>
      <c r="P2926" s="4">
        <f>VLOOKUP(A2926,RESULTS!$A:$M,13,FALSE)</f>
        <v>3</v>
      </c>
      <c r="Q2926" s="4">
        <v>423</v>
      </c>
      <c r="R2926" s="4" t="str">
        <f>IF(VLOOKUP(C2926,rosie!B:J,8,FALSE)=0,"x_x_x_x",VLOOKUP(C2926,rosie!B:J,8,FALSE))</f>
        <v>4_8_2_2023</v>
      </c>
    </row>
    <row r="2927" spans="1:18" x14ac:dyDescent="0.2">
      <c r="A2927" t="s">
        <v>293</v>
      </c>
      <c r="C2927">
        <v>298</v>
      </c>
      <c r="D2927" t="str">
        <f t="shared" si="211"/>
        <v>298 (0)</v>
      </c>
      <c r="E2927">
        <v>10.313000000000001</v>
      </c>
      <c r="F2927">
        <f t="shared" si="212"/>
        <v>10.31</v>
      </c>
      <c r="G2927">
        <f>IFERROR(VLOOKUP(F2927,'rt.comb'!$A:$B,2,FALSE),F2927)</f>
        <v>10.31</v>
      </c>
      <c r="H2927" t="str">
        <f>IFERROR(VLOOKUP(G2927,compounds!$A:$D,4,FALSE),"")</f>
        <v>octanal</v>
      </c>
      <c r="I2927">
        <v>7958981</v>
      </c>
      <c r="J2927" s="4">
        <f t="shared" si="210"/>
        <v>24391985</v>
      </c>
      <c r="K2927" s="4">
        <f>VLOOKUP($C2927,rosie!$B$7:$D$380,2,FALSE)</f>
        <v>5.78</v>
      </c>
      <c r="L2927" s="4">
        <f>VLOOKUP(C2927,rosie!$B$7:$F$66,5,FALSE)</f>
        <v>1.62</v>
      </c>
      <c r="M2927" s="4">
        <f>VLOOKUP($C2927,rosie!$B$7:$D$380,3,FALSE)</f>
        <v>0</v>
      </c>
      <c r="N2927" s="4" t="str">
        <f>VLOOKUP($C2927,rosie!$B$7:$E$380,4,FALSE)</f>
        <v>s</v>
      </c>
      <c r="O2927" s="4">
        <f t="shared" si="213"/>
        <v>3.9942742757622272E-3</v>
      </c>
      <c r="P2927" s="4">
        <f>VLOOKUP(A2927,RESULTS!$A:$M,13,FALSE)</f>
        <v>3</v>
      </c>
      <c r="Q2927" s="4">
        <v>424</v>
      </c>
      <c r="R2927" s="4" t="str">
        <f>IF(VLOOKUP(C2927,rosie!B:J,8,FALSE)=0,"x_x_x_x",VLOOKUP(C2927,rosie!B:J,8,FALSE))</f>
        <v>4_8_2_2023</v>
      </c>
    </row>
    <row r="2928" spans="1:18" x14ac:dyDescent="0.2">
      <c r="A2928" t="s">
        <v>293</v>
      </c>
      <c r="C2928">
        <v>298</v>
      </c>
      <c r="D2928" t="str">
        <f t="shared" si="211"/>
        <v>298 (0)</v>
      </c>
      <c r="E2928">
        <v>10.366</v>
      </c>
      <c r="F2928">
        <f t="shared" si="212"/>
        <v>10.37</v>
      </c>
      <c r="G2928">
        <f>IFERROR(VLOOKUP(F2928,'rt.comb'!$A:$B,2,FALSE),F2928)</f>
        <v>10.37</v>
      </c>
      <c r="H2928" t="str">
        <f>IFERROR(VLOOKUP(G2928,compounds!$A:$D,4,FALSE),"")</f>
        <v/>
      </c>
      <c r="I2928">
        <v>6053980</v>
      </c>
      <c r="J2928" s="4">
        <f t="shared" si="210"/>
        <v>24391985</v>
      </c>
      <c r="K2928" s="4">
        <f>VLOOKUP($C2928,rosie!$B$7:$D$380,2,FALSE)</f>
        <v>5.78</v>
      </c>
      <c r="L2928" s="4">
        <f>VLOOKUP(C2928,rosie!$B$7:$F$66,5,FALSE)</f>
        <v>1.62</v>
      </c>
      <c r="M2928" s="4">
        <f>VLOOKUP($C2928,rosie!$B$7:$D$380,3,FALSE)</f>
        <v>0</v>
      </c>
      <c r="N2928" s="4" t="str">
        <f>VLOOKUP($C2928,rosie!$B$7:$E$380,4,FALSE)</f>
        <v>s</v>
      </c>
      <c r="O2928" s="4">
        <f t="shared" si="213"/>
        <v>3.0310864551219784E-3</v>
      </c>
      <c r="P2928" s="4">
        <f>VLOOKUP(A2928,RESULTS!$A:$M,13,FALSE)</f>
        <v>3</v>
      </c>
      <c r="Q2928" s="4">
        <v>425</v>
      </c>
      <c r="R2928" s="4" t="str">
        <f>IF(VLOOKUP(C2928,rosie!B:J,8,FALSE)=0,"x_x_x_x",VLOOKUP(C2928,rosie!B:J,8,FALSE))</f>
        <v>4_8_2_2023</v>
      </c>
    </row>
    <row r="2929" spans="1:18" x14ac:dyDescent="0.2">
      <c r="A2929" t="s">
        <v>293</v>
      </c>
      <c r="C2929">
        <v>298</v>
      </c>
      <c r="D2929" t="str">
        <f t="shared" si="211"/>
        <v>298 (0)</v>
      </c>
      <c r="E2929">
        <v>10.468</v>
      </c>
      <c r="F2929">
        <f t="shared" si="212"/>
        <v>10.47</v>
      </c>
      <c r="G2929">
        <f>IFERROR(VLOOKUP(F2929,'rt.comb'!$A:$B,2,FALSE),F2929)</f>
        <v>10.48</v>
      </c>
      <c r="H2929" t="str">
        <f>IFERROR(VLOOKUP(G2929,compounds!$A:$D,4,FALSE),"")</f>
        <v>z3hex</v>
      </c>
      <c r="I2929">
        <v>3220059</v>
      </c>
      <c r="J2929" s="4">
        <f t="shared" si="210"/>
        <v>24391985</v>
      </c>
      <c r="K2929" s="4">
        <f>VLOOKUP($C2929,rosie!$B$7:$D$380,2,FALSE)</f>
        <v>5.78</v>
      </c>
      <c r="L2929" s="4">
        <f>VLOOKUP(C2929,rosie!$B$7:$F$66,5,FALSE)</f>
        <v>1.62</v>
      </c>
      <c r="M2929" s="4">
        <f>VLOOKUP($C2929,rosie!$B$7:$D$380,3,FALSE)</f>
        <v>0</v>
      </c>
      <c r="N2929" s="4" t="str">
        <f>VLOOKUP($C2929,rosie!$B$7:$E$380,4,FALSE)</f>
        <v>s</v>
      </c>
      <c r="O2929" s="4">
        <f t="shared" si="213"/>
        <v>1.6084238419554304E-3</v>
      </c>
      <c r="P2929" s="4">
        <f>VLOOKUP(A2929,RESULTS!$A:$M,13,FALSE)</f>
        <v>3</v>
      </c>
      <c r="Q2929" s="4">
        <v>426</v>
      </c>
      <c r="R2929" s="4" t="str">
        <f>IF(VLOOKUP(C2929,rosie!B:J,8,FALSE)=0,"x_x_x_x",VLOOKUP(C2929,rosie!B:J,8,FALSE))</f>
        <v>4_8_2_2023</v>
      </c>
    </row>
    <row r="2930" spans="1:18" x14ac:dyDescent="0.2">
      <c r="A2930" t="s">
        <v>293</v>
      </c>
      <c r="C2930">
        <v>298</v>
      </c>
      <c r="D2930" t="str">
        <f t="shared" si="211"/>
        <v>298 (0)</v>
      </c>
      <c r="E2930">
        <v>10.96</v>
      </c>
      <c r="F2930">
        <f t="shared" si="212"/>
        <v>10.96</v>
      </c>
      <c r="G2930">
        <f>IFERROR(VLOOKUP(F2930,'rt.comb'!$A:$B,2,FALSE),F2930)</f>
        <v>10.96</v>
      </c>
      <c r="H2930" t="str">
        <f>IFERROR(VLOOKUP(G2930,compounds!$A:$D,4,FALSE),"")</f>
        <v/>
      </c>
      <c r="I2930">
        <v>2003304</v>
      </c>
      <c r="J2930" s="4">
        <f t="shared" si="210"/>
        <v>24391985</v>
      </c>
      <c r="K2930" s="4">
        <f>VLOOKUP($C2930,rosie!$B$7:$D$380,2,FALSE)</f>
        <v>5.78</v>
      </c>
      <c r="L2930" s="4">
        <f>VLOOKUP(C2930,rosie!$B$7:$F$66,5,FALSE)</f>
        <v>1.62</v>
      </c>
      <c r="M2930" s="4">
        <f>VLOOKUP($C2930,rosie!$B$7:$D$380,3,FALSE)</f>
        <v>0</v>
      </c>
      <c r="N2930" s="4" t="str">
        <f>VLOOKUP($C2930,rosie!$B$7:$E$380,4,FALSE)</f>
        <v>s</v>
      </c>
      <c r="O2930" s="4">
        <f t="shared" si="213"/>
        <v>9.9830961781828499E-4</v>
      </c>
      <c r="P2930" s="4">
        <f>VLOOKUP(A2930,RESULTS!$A:$M,13,FALSE)</f>
        <v>3</v>
      </c>
      <c r="Q2930" s="4">
        <v>427</v>
      </c>
      <c r="R2930" s="4" t="str">
        <f>IF(VLOOKUP(C2930,rosie!B:J,8,FALSE)=0,"x_x_x_x",VLOOKUP(C2930,rosie!B:J,8,FALSE))</f>
        <v>4_8_2_2023</v>
      </c>
    </row>
    <row r="2931" spans="1:18" x14ac:dyDescent="0.2">
      <c r="A2931" t="s">
        <v>293</v>
      </c>
      <c r="C2931">
        <v>298</v>
      </c>
      <c r="D2931" t="str">
        <f t="shared" si="211"/>
        <v>298 (0)</v>
      </c>
      <c r="E2931">
        <v>11.073</v>
      </c>
      <c r="F2931">
        <f t="shared" si="212"/>
        <v>11.07</v>
      </c>
      <c r="G2931">
        <f>IFERROR(VLOOKUP(F2931,'rt.comb'!$A:$B,2,FALSE),F2931)</f>
        <v>11.07</v>
      </c>
      <c r="H2931" t="str">
        <f>IFERROR(VLOOKUP(G2931,compounds!$A:$D,4,FALSE),"")</f>
        <v>dlimonene</v>
      </c>
      <c r="I2931">
        <v>1350125</v>
      </c>
      <c r="J2931" s="4">
        <f t="shared" si="210"/>
        <v>24391985</v>
      </c>
      <c r="K2931" s="4">
        <f>VLOOKUP($C2931,rosie!$B$7:$D$380,2,FALSE)</f>
        <v>5.78</v>
      </c>
      <c r="L2931" s="4">
        <f>VLOOKUP(C2931,rosie!$B$7:$F$66,5,FALSE)</f>
        <v>1.62</v>
      </c>
      <c r="M2931" s="4">
        <f>VLOOKUP($C2931,rosie!$B$7:$D$380,3,FALSE)</f>
        <v>0</v>
      </c>
      <c r="N2931" s="4" t="str">
        <f>VLOOKUP($C2931,rosie!$B$7:$E$380,4,FALSE)</f>
        <v>s</v>
      </c>
      <c r="O2931" s="4">
        <f t="shared" si="213"/>
        <v>6.7123791865837798E-4</v>
      </c>
      <c r="P2931" s="4">
        <f>VLOOKUP(A2931,RESULTS!$A:$M,13,FALSE)</f>
        <v>3</v>
      </c>
      <c r="Q2931" s="4">
        <v>428</v>
      </c>
      <c r="R2931" s="4" t="str">
        <f>IF(VLOOKUP(C2931,rosie!B:J,8,FALSE)=0,"x_x_x_x",VLOOKUP(C2931,rosie!B:J,8,FALSE))</f>
        <v>4_8_2_2023</v>
      </c>
    </row>
    <row r="2932" spans="1:18" x14ac:dyDescent="0.2">
      <c r="A2932" t="s">
        <v>293</v>
      </c>
      <c r="C2932">
        <v>298</v>
      </c>
      <c r="D2932" t="str">
        <f t="shared" si="211"/>
        <v>298 (0)</v>
      </c>
      <c r="E2932">
        <v>11.156000000000001</v>
      </c>
      <c r="F2932">
        <f t="shared" si="212"/>
        <v>11.16</v>
      </c>
      <c r="G2932">
        <f>IFERROR(VLOOKUP(F2932,'rt.comb'!$A:$B,2,FALSE),F2932)</f>
        <v>11.15</v>
      </c>
      <c r="H2932" t="str">
        <f>IFERROR(VLOOKUP(G2932,compounds!$A:$D,4,FALSE),"")</f>
        <v>ethylhexanol</v>
      </c>
      <c r="I2932">
        <v>1839397</v>
      </c>
      <c r="J2932" s="4">
        <f t="shared" si="210"/>
        <v>24391985</v>
      </c>
      <c r="K2932" s="4">
        <f>VLOOKUP($C2932,rosie!$B$7:$D$380,2,FALSE)</f>
        <v>5.78</v>
      </c>
      <c r="L2932" s="4">
        <f>VLOOKUP(C2932,rosie!$B$7:$F$66,5,FALSE)</f>
        <v>1.62</v>
      </c>
      <c r="M2932" s="4">
        <f>VLOOKUP($C2932,rosie!$B$7:$D$380,3,FALSE)</f>
        <v>0</v>
      </c>
      <c r="N2932" s="4" t="str">
        <f>VLOOKUP($C2932,rosie!$B$7:$E$380,4,FALSE)</f>
        <v>s</v>
      </c>
      <c r="O2932" s="4">
        <f t="shared" si="213"/>
        <v>9.1235625456392269E-4</v>
      </c>
      <c r="P2932" s="4">
        <f>VLOOKUP(A2932,RESULTS!$A:$M,13,FALSE)</f>
        <v>3</v>
      </c>
      <c r="Q2932" s="4">
        <v>429</v>
      </c>
      <c r="R2932" s="4" t="str">
        <f>IF(VLOOKUP(C2932,rosie!B:J,8,FALSE)=0,"x_x_x_x",VLOOKUP(C2932,rosie!B:J,8,FALSE))</f>
        <v>4_8_2_2023</v>
      </c>
    </row>
    <row r="2933" spans="1:18" x14ac:dyDescent="0.2">
      <c r="A2933" t="s">
        <v>293</v>
      </c>
      <c r="C2933">
        <v>298</v>
      </c>
      <c r="D2933" t="str">
        <f t="shared" si="211"/>
        <v>298 (0)</v>
      </c>
      <c r="E2933">
        <v>12.026</v>
      </c>
      <c r="F2933">
        <f t="shared" si="212"/>
        <v>12.03</v>
      </c>
      <c r="G2933">
        <f>IFERROR(VLOOKUP(F2933,'rt.comb'!$A:$B,2,FALSE),F2933)</f>
        <v>12.03</v>
      </c>
      <c r="H2933" t="str">
        <f>IFERROR(VLOOKUP(G2933,compounds!$A:$D,4,FALSE),"")</f>
        <v/>
      </c>
      <c r="I2933">
        <v>6137358</v>
      </c>
      <c r="J2933" s="4">
        <f t="shared" si="210"/>
        <v>24391985</v>
      </c>
      <c r="K2933" s="4">
        <f>VLOOKUP($C2933,rosie!$B$7:$D$380,2,FALSE)</f>
        <v>5.78</v>
      </c>
      <c r="L2933" s="4">
        <f>VLOOKUP(C2933,rosie!$B$7:$F$66,5,FALSE)</f>
        <v>1.62</v>
      </c>
      <c r="M2933" s="4">
        <f>VLOOKUP($C2933,rosie!$B$7:$D$380,3,FALSE)</f>
        <v>0</v>
      </c>
      <c r="N2933" s="4" t="str">
        <f>VLOOKUP($C2933,rosie!$B$7:$E$380,4,FALSE)</f>
        <v>s</v>
      </c>
      <c r="O2933" s="4">
        <f t="shared" si="213"/>
        <v>3.0371012700753652E-3</v>
      </c>
      <c r="P2933" s="4">
        <f>VLOOKUP(A2933,RESULTS!$A:$M,13,FALSE)</f>
        <v>3</v>
      </c>
      <c r="Q2933" s="4">
        <v>430</v>
      </c>
      <c r="R2933" s="4" t="str">
        <f>IF(VLOOKUP(C2933,rosie!B:J,8,FALSE)=0,"x_x_x_x",VLOOKUP(C2933,rosie!B:J,8,FALSE))</f>
        <v>4_8_2_2023</v>
      </c>
    </row>
    <row r="2934" spans="1:18" x14ac:dyDescent="0.2">
      <c r="A2934" t="s">
        <v>293</v>
      </c>
      <c r="C2934">
        <v>298</v>
      </c>
      <c r="D2934" t="str">
        <f t="shared" si="211"/>
        <v>298 (0)</v>
      </c>
      <c r="E2934">
        <v>12.298</v>
      </c>
      <c r="F2934">
        <f t="shared" si="212"/>
        <v>12.3</v>
      </c>
      <c r="G2934">
        <f>IFERROR(VLOOKUP(F2934,'rt.comb'!$A:$B,2,FALSE),F2934)</f>
        <v>12.29</v>
      </c>
      <c r="H2934" t="str">
        <f>IFERROR(VLOOKUP(G2934,compounds!$A:$D,4,FALSE),"")</f>
        <v>acetophenone</v>
      </c>
      <c r="I2934">
        <v>2944658</v>
      </c>
      <c r="J2934" s="4">
        <f t="shared" si="210"/>
        <v>24391985</v>
      </c>
      <c r="K2934" s="4">
        <f>VLOOKUP($C2934,rosie!$B$7:$D$380,2,FALSE)</f>
        <v>5.78</v>
      </c>
      <c r="L2934" s="4">
        <f>VLOOKUP(C2934,rosie!$B$7:$F$66,5,FALSE)</f>
        <v>1.62</v>
      </c>
      <c r="M2934" s="4">
        <f>VLOOKUP($C2934,rosie!$B$7:$D$380,3,FALSE)</f>
        <v>0</v>
      </c>
      <c r="N2934" s="4" t="str">
        <f>VLOOKUP($C2934,rosie!$B$7:$E$380,4,FALSE)</f>
        <v>s</v>
      </c>
      <c r="O2934" s="4">
        <f t="shared" si="213"/>
        <v>1.4537973197558747E-3</v>
      </c>
      <c r="P2934" s="4">
        <f>VLOOKUP(A2934,RESULTS!$A:$M,13,FALSE)</f>
        <v>3</v>
      </c>
      <c r="Q2934" s="4">
        <v>431</v>
      </c>
      <c r="R2934" s="4" t="str">
        <f>IF(VLOOKUP(C2934,rosie!B:J,8,FALSE)=0,"x_x_x_x",VLOOKUP(C2934,rosie!B:J,8,FALSE))</f>
        <v>4_8_2_2023</v>
      </c>
    </row>
    <row r="2935" spans="1:18" x14ac:dyDescent="0.2">
      <c r="A2935" t="s">
        <v>293</v>
      </c>
      <c r="C2935">
        <v>298</v>
      </c>
      <c r="D2935" t="str">
        <f t="shared" si="211"/>
        <v>298 (0)</v>
      </c>
      <c r="E2935">
        <v>13.358000000000001</v>
      </c>
      <c r="F2935">
        <f t="shared" si="212"/>
        <v>13.36</v>
      </c>
      <c r="G2935">
        <f>IFERROR(VLOOKUP(F2935,'rt.comb'!$A:$B,2,FALSE),F2935)</f>
        <v>13.36</v>
      </c>
      <c r="H2935" t="str">
        <f>IFERROR(VLOOKUP(G2935,compounds!$A:$D,4,FALSE),"")</f>
        <v/>
      </c>
      <c r="I2935">
        <v>3245443</v>
      </c>
      <c r="J2935" s="4">
        <f t="shared" si="210"/>
        <v>24391985</v>
      </c>
      <c r="K2935" s="4">
        <f>VLOOKUP($C2935,rosie!$B$7:$D$380,2,FALSE)</f>
        <v>5.78</v>
      </c>
      <c r="L2935" s="4">
        <f>VLOOKUP(C2935,rosie!$B$7:$F$66,5,FALSE)</f>
        <v>1.62</v>
      </c>
      <c r="M2935" s="4">
        <f>VLOOKUP($C2935,rosie!$B$7:$D$380,3,FALSE)</f>
        <v>0</v>
      </c>
      <c r="N2935" s="4" t="str">
        <f>VLOOKUP($C2935,rosie!$B$7:$E$380,4,FALSE)</f>
        <v>s</v>
      </c>
      <c r="O2935" s="4">
        <f t="shared" si="213"/>
        <v>1.5985878624102093E-3</v>
      </c>
      <c r="P2935" s="4">
        <f>VLOOKUP(A2935,RESULTS!$A:$M,13,FALSE)</f>
        <v>3</v>
      </c>
      <c r="Q2935" s="4">
        <v>432</v>
      </c>
      <c r="R2935" s="4" t="str">
        <f>IF(VLOOKUP(C2935,rosie!B:J,8,FALSE)=0,"x_x_x_x",VLOOKUP(C2935,rosie!B:J,8,FALSE))</f>
        <v>4_8_2_2023</v>
      </c>
    </row>
    <row r="2936" spans="1:18" x14ac:dyDescent="0.2">
      <c r="A2936" t="s">
        <v>293</v>
      </c>
      <c r="C2936">
        <v>298</v>
      </c>
      <c r="D2936" t="str">
        <f t="shared" si="211"/>
        <v>298 (0)</v>
      </c>
      <c r="E2936">
        <v>13.430999999999999</v>
      </c>
      <c r="F2936">
        <f t="shared" si="212"/>
        <v>13.43</v>
      </c>
      <c r="G2936">
        <f>IFERROR(VLOOKUP(F2936,'rt.comb'!$A:$B,2,FALSE),F2936)</f>
        <v>13.43</v>
      </c>
      <c r="H2936" t="str">
        <f>IFERROR(VLOOKUP(G2936,compounds!$A:$D,4,FALSE),"")</f>
        <v/>
      </c>
      <c r="I2936">
        <v>2273751</v>
      </c>
      <c r="J2936" s="4">
        <f t="shared" si="210"/>
        <v>24391985</v>
      </c>
      <c r="K2936" s="4">
        <f>VLOOKUP($C2936,rosie!$B$7:$D$380,2,FALSE)</f>
        <v>5.78</v>
      </c>
      <c r="L2936" s="4">
        <f>VLOOKUP(C2936,rosie!$B$7:$F$66,5,FALSE)</f>
        <v>1.62</v>
      </c>
      <c r="M2936" s="4">
        <f>VLOOKUP($C2936,rosie!$B$7:$D$380,3,FALSE)</f>
        <v>0</v>
      </c>
      <c r="N2936" s="4" t="str">
        <f>VLOOKUP($C2936,rosie!$B$7:$E$380,4,FALSE)</f>
        <v>s</v>
      </c>
      <c r="O2936" s="4">
        <f t="shared" si="213"/>
        <v>1.11738099077048E-3</v>
      </c>
      <c r="P2936" s="4">
        <f>VLOOKUP(A2936,RESULTS!$A:$M,13,FALSE)</f>
        <v>3</v>
      </c>
      <c r="Q2936" s="4">
        <v>433</v>
      </c>
      <c r="R2936" s="4" t="str">
        <f>IF(VLOOKUP(C2936,rosie!B:J,8,FALSE)=0,"x_x_x_x",VLOOKUP(C2936,rosie!B:J,8,FALSE))</f>
        <v>4_8_2_2023</v>
      </c>
    </row>
    <row r="2937" spans="1:18" x14ac:dyDescent="0.2">
      <c r="A2937" t="s">
        <v>293</v>
      </c>
      <c r="C2937">
        <v>298</v>
      </c>
      <c r="D2937" t="str">
        <f t="shared" si="211"/>
        <v>298 (0)</v>
      </c>
      <c r="E2937">
        <v>13.513999999999999</v>
      </c>
      <c r="F2937">
        <f t="shared" si="212"/>
        <v>13.51</v>
      </c>
      <c r="G2937">
        <f>IFERROR(VLOOKUP(F2937,'rt.comb'!$A:$B,2,FALSE),F2937)</f>
        <v>13.51</v>
      </c>
      <c r="H2937" t="str">
        <f>IFERROR(VLOOKUP(G2937,compounds!$A:$D,4,FALSE),"")</f>
        <v>nonanal</v>
      </c>
      <c r="I2937">
        <v>24012058</v>
      </c>
      <c r="J2937" s="4">
        <f t="shared" si="210"/>
        <v>24391985</v>
      </c>
      <c r="K2937" s="4">
        <f>VLOOKUP($C2937,rosie!$B$7:$D$380,2,FALSE)</f>
        <v>5.78</v>
      </c>
      <c r="L2937" s="4">
        <f>VLOOKUP(C2937,rosie!$B$7:$F$66,5,FALSE)</f>
        <v>1.62</v>
      </c>
      <c r="M2937" s="4">
        <f>VLOOKUP($C2937,rosie!$B$7:$D$380,3,FALSE)</f>
        <v>0</v>
      </c>
      <c r="N2937" s="4" t="str">
        <f>VLOOKUP($C2937,rosie!$B$7:$E$380,4,FALSE)</f>
        <v>s</v>
      </c>
      <c r="O2937" s="4">
        <f t="shared" si="213"/>
        <v>1.177296698713113E-2</v>
      </c>
      <c r="P2937" s="4">
        <f>VLOOKUP(A2937,RESULTS!$A:$M,13,FALSE)</f>
        <v>3</v>
      </c>
      <c r="Q2937" s="4">
        <v>434</v>
      </c>
      <c r="R2937" s="4" t="str">
        <f>IF(VLOOKUP(C2937,rosie!B:J,8,FALSE)=0,"x_x_x_x",VLOOKUP(C2937,rosie!B:J,8,FALSE))</f>
        <v>4_8_2_2023</v>
      </c>
    </row>
    <row r="2938" spans="1:18" x14ac:dyDescent="0.2">
      <c r="A2938" t="s">
        <v>293</v>
      </c>
      <c r="C2938">
        <v>298</v>
      </c>
      <c r="D2938" t="str">
        <f t="shared" si="211"/>
        <v>298 (0)</v>
      </c>
      <c r="E2938">
        <v>13.885999999999999</v>
      </c>
      <c r="F2938">
        <f t="shared" si="212"/>
        <v>13.89</v>
      </c>
      <c r="G2938">
        <f>IFERROR(VLOOKUP(F2938,'rt.comb'!$A:$B,2,FALSE),F2938)</f>
        <v>13.89</v>
      </c>
      <c r="H2938" t="str">
        <f>IFERROR(VLOOKUP(G2938,compounds!$A:$D,4,FALSE),"")</f>
        <v>edimethylnonatriene</v>
      </c>
      <c r="I2938">
        <v>1501278</v>
      </c>
      <c r="J2938" s="4">
        <f t="shared" si="210"/>
        <v>24391985</v>
      </c>
      <c r="K2938" s="4">
        <f>VLOOKUP($C2938,rosie!$B$7:$D$380,2,FALSE)</f>
        <v>5.78</v>
      </c>
      <c r="L2938" s="4">
        <f>VLOOKUP(C2938,rosie!$B$7:$F$66,5,FALSE)</f>
        <v>1.62</v>
      </c>
      <c r="M2938" s="4">
        <f>VLOOKUP($C2938,rosie!$B$7:$D$380,3,FALSE)</f>
        <v>0</v>
      </c>
      <c r="N2938" s="4" t="str">
        <f>VLOOKUP($C2938,rosie!$B$7:$E$380,4,FALSE)</f>
        <v>s</v>
      </c>
      <c r="O2938" s="4">
        <f t="shared" si="213"/>
        <v>7.3437542531566886E-4</v>
      </c>
      <c r="P2938" s="4">
        <f>VLOOKUP(A2938,RESULTS!$A:$M,13,FALSE)</f>
        <v>3</v>
      </c>
      <c r="Q2938" s="4">
        <v>435</v>
      </c>
      <c r="R2938" s="4" t="str">
        <f>IF(VLOOKUP(C2938,rosie!B:J,8,FALSE)=0,"x_x_x_x",VLOOKUP(C2938,rosie!B:J,8,FALSE))</f>
        <v>4_8_2_2023</v>
      </c>
    </row>
    <row r="2939" spans="1:18" x14ac:dyDescent="0.2">
      <c r="A2939" t="s">
        <v>293</v>
      </c>
      <c r="C2939">
        <v>298</v>
      </c>
      <c r="D2939" t="str">
        <f t="shared" si="211"/>
        <v>298 (0)</v>
      </c>
      <c r="E2939">
        <v>14.952</v>
      </c>
      <c r="F2939">
        <f t="shared" si="212"/>
        <v>14.95</v>
      </c>
      <c r="G2939">
        <f>IFERROR(VLOOKUP(F2939,'rt.comb'!$A:$B,2,FALSE),F2939)</f>
        <v>14.95</v>
      </c>
      <c r="H2939" t="str">
        <f>IFERROR(VLOOKUP(G2939,compounds!$A:$D,4,FALSE),"")</f>
        <v>benzene</v>
      </c>
      <c r="I2939">
        <v>1553866</v>
      </c>
      <c r="J2939" s="4">
        <f t="shared" si="210"/>
        <v>24391985</v>
      </c>
      <c r="K2939" s="4">
        <f>VLOOKUP($C2939,rosie!$B$7:$D$380,2,FALSE)</f>
        <v>5.78</v>
      </c>
      <c r="L2939" s="4">
        <f>VLOOKUP(C2939,rosie!$B$7:$F$66,5,FALSE)</f>
        <v>1.62</v>
      </c>
      <c r="M2939" s="4">
        <f>VLOOKUP($C2939,rosie!$B$7:$D$380,3,FALSE)</f>
        <v>0</v>
      </c>
      <c r="N2939" s="4" t="str">
        <f>VLOOKUP($C2939,rosie!$B$7:$E$380,4,FALSE)</f>
        <v>s</v>
      </c>
      <c r="O2939" s="4">
        <f t="shared" si="213"/>
        <v>7.5835638344325953E-4</v>
      </c>
      <c r="P2939" s="4">
        <f>VLOOKUP(A2939,RESULTS!$A:$M,13,FALSE)</f>
        <v>3</v>
      </c>
      <c r="Q2939" s="4">
        <v>436</v>
      </c>
      <c r="R2939" s="4" t="str">
        <f>IF(VLOOKUP(C2939,rosie!B:J,8,FALSE)=0,"x_x_x_x",VLOOKUP(C2939,rosie!B:J,8,FALSE))</f>
        <v>4_8_2_2023</v>
      </c>
    </row>
    <row r="2940" spans="1:18" x14ac:dyDescent="0.2">
      <c r="A2940" t="s">
        <v>293</v>
      </c>
      <c r="C2940">
        <v>298</v>
      </c>
      <c r="D2940" t="str">
        <f t="shared" si="211"/>
        <v>298 (0)</v>
      </c>
      <c r="E2940">
        <v>15.157999999999999</v>
      </c>
      <c r="F2940">
        <f t="shared" si="212"/>
        <v>15.16</v>
      </c>
      <c r="G2940">
        <f>IFERROR(VLOOKUP(F2940,'rt.comb'!$A:$B,2,FALSE),F2940)</f>
        <v>15.16</v>
      </c>
      <c r="H2940" t="str">
        <f>IFERROR(VLOOKUP(G2940,compounds!$A:$D,4,FALSE),"")</f>
        <v/>
      </c>
      <c r="I2940">
        <v>4309016</v>
      </c>
      <c r="J2940" s="4">
        <f t="shared" si="210"/>
        <v>24391985</v>
      </c>
      <c r="K2940" s="4">
        <f>VLOOKUP($C2940,rosie!$B$7:$D$380,2,FALSE)</f>
        <v>5.78</v>
      </c>
      <c r="L2940" s="4">
        <f>VLOOKUP(C2940,rosie!$B$7:$F$66,5,FALSE)</f>
        <v>1.62</v>
      </c>
      <c r="M2940" s="4">
        <f>VLOOKUP($C2940,rosie!$B$7:$D$380,3,FALSE)</f>
        <v>0</v>
      </c>
      <c r="N2940" s="4" t="str">
        <f>VLOOKUP($C2940,rosie!$B$7:$E$380,4,FALSE)</f>
        <v>s</v>
      </c>
      <c r="O2940" s="4">
        <f t="shared" si="213"/>
        <v>2.0981809601896221E-3</v>
      </c>
      <c r="P2940" s="4">
        <f>VLOOKUP(A2940,RESULTS!$A:$M,13,FALSE)</f>
        <v>3</v>
      </c>
      <c r="Q2940" s="4">
        <v>437</v>
      </c>
      <c r="R2940" s="4" t="str">
        <f>IF(VLOOKUP(C2940,rosie!B:J,8,FALSE)=0,"x_x_x_x",VLOOKUP(C2940,rosie!B:J,8,FALSE))</f>
        <v>4_8_2_2023</v>
      </c>
    </row>
    <row r="2941" spans="1:18" x14ac:dyDescent="0.2">
      <c r="A2941" t="s">
        <v>293</v>
      </c>
      <c r="C2941">
        <v>298</v>
      </c>
      <c r="D2941" t="str">
        <f t="shared" si="211"/>
        <v>298 (0)</v>
      </c>
      <c r="E2941">
        <v>15.27</v>
      </c>
      <c r="F2941">
        <f t="shared" si="212"/>
        <v>15.27</v>
      </c>
      <c r="G2941">
        <f>IFERROR(VLOOKUP(F2941,'rt.comb'!$A:$B,2,FALSE),F2941)</f>
        <v>15.27</v>
      </c>
      <c r="H2941" t="str">
        <f>IFERROR(VLOOKUP(G2941,compounds!$A:$D,4,FALSE),"")</f>
        <v/>
      </c>
      <c r="I2941">
        <v>4381970</v>
      </c>
      <c r="J2941" s="4">
        <f t="shared" si="210"/>
        <v>24391985</v>
      </c>
      <c r="K2941" s="4">
        <f>VLOOKUP($C2941,rosie!$B$7:$D$380,2,FALSE)</f>
        <v>5.78</v>
      </c>
      <c r="L2941" s="4">
        <f>VLOOKUP(C2941,rosie!$B$7:$F$66,5,FALSE)</f>
        <v>1.62</v>
      </c>
      <c r="M2941" s="4">
        <f>VLOOKUP($C2941,rosie!$B$7:$D$380,3,FALSE)</f>
        <v>0</v>
      </c>
      <c r="N2941" s="4" t="str">
        <f>VLOOKUP($C2941,rosie!$B$7:$E$380,4,FALSE)</f>
        <v>s</v>
      </c>
      <c r="O2941" s="4">
        <f t="shared" si="213"/>
        <v>2.1288328415341854E-3</v>
      </c>
      <c r="P2941" s="4">
        <f>VLOOKUP(A2941,RESULTS!$A:$M,13,FALSE)</f>
        <v>3</v>
      </c>
      <c r="Q2941" s="4">
        <v>438</v>
      </c>
      <c r="R2941" s="4" t="str">
        <f>IF(VLOOKUP(C2941,rosie!B:J,8,FALSE)=0,"x_x_x_x",VLOOKUP(C2941,rosie!B:J,8,FALSE))</f>
        <v>4_8_2_2023</v>
      </c>
    </row>
    <row r="2942" spans="1:18" x14ac:dyDescent="0.2">
      <c r="A2942" t="s">
        <v>293</v>
      </c>
      <c r="C2942">
        <v>298</v>
      </c>
      <c r="D2942" t="str">
        <f t="shared" si="211"/>
        <v>298 (0)</v>
      </c>
      <c r="E2942">
        <v>15.721</v>
      </c>
      <c r="F2942">
        <f t="shared" si="212"/>
        <v>15.72</v>
      </c>
      <c r="G2942">
        <f>IFERROR(VLOOKUP(F2942,'rt.comb'!$A:$B,2,FALSE),F2942)</f>
        <v>15.71</v>
      </c>
      <c r="H2942" t="str">
        <f>IFERROR(VLOOKUP(G2942,compounds!$A:$D,4,FALSE),"")</f>
        <v/>
      </c>
      <c r="I2942">
        <v>2005728</v>
      </c>
      <c r="J2942" s="4">
        <f t="shared" si="210"/>
        <v>24391985</v>
      </c>
      <c r="K2942" s="4">
        <f>VLOOKUP($C2942,rosie!$B$7:$D$380,2,FALSE)</f>
        <v>5.78</v>
      </c>
      <c r="L2942" s="4">
        <f>VLOOKUP(C2942,rosie!$B$7:$F$66,5,FALSE)</f>
        <v>1.62</v>
      </c>
      <c r="M2942" s="4">
        <f>VLOOKUP($C2942,rosie!$B$7:$D$380,3,FALSE)</f>
        <v>0</v>
      </c>
      <c r="N2942" s="4" t="str">
        <f>VLOOKUP($C2942,rosie!$B$7:$E$380,4,FALSE)</f>
        <v>s</v>
      </c>
      <c r="O2942" s="4">
        <f t="shared" si="213"/>
        <v>9.7219590865208882E-4</v>
      </c>
      <c r="P2942" s="4">
        <f>VLOOKUP(A2942,RESULTS!$A:$M,13,FALSE)</f>
        <v>3</v>
      </c>
      <c r="Q2942" s="4">
        <v>439</v>
      </c>
      <c r="R2942" s="4" t="str">
        <f>IF(VLOOKUP(C2942,rosie!B:J,8,FALSE)=0,"x_x_x_x",VLOOKUP(C2942,rosie!B:J,8,FALSE))</f>
        <v>4_8_2_2023</v>
      </c>
    </row>
    <row r="2943" spans="1:18" x14ac:dyDescent="0.2">
      <c r="A2943" t="s">
        <v>293</v>
      </c>
      <c r="C2943">
        <v>298</v>
      </c>
      <c r="D2943" t="str">
        <f t="shared" si="211"/>
        <v>298 (0)</v>
      </c>
      <c r="E2943">
        <v>16.122</v>
      </c>
      <c r="F2943">
        <f t="shared" si="212"/>
        <v>16.12</v>
      </c>
      <c r="G2943">
        <f>IFERROR(VLOOKUP(F2943,'rt.comb'!$A:$B,2,FALSE),F2943)</f>
        <v>16.12</v>
      </c>
      <c r="H2943" t="str">
        <f>IFERROR(VLOOKUP(G2943,compounds!$A:$D,4,FALSE),"")</f>
        <v/>
      </c>
      <c r="I2943">
        <v>1182567</v>
      </c>
      <c r="J2943" s="4">
        <f t="shared" si="210"/>
        <v>24391985</v>
      </c>
      <c r="K2943" s="4">
        <f>VLOOKUP($C2943,rosie!$B$7:$D$380,2,FALSE)</f>
        <v>5.78</v>
      </c>
      <c r="L2943" s="4">
        <f>VLOOKUP(C2943,rosie!$B$7:$F$66,5,FALSE)</f>
        <v>1.62</v>
      </c>
      <c r="M2943" s="4">
        <f>VLOOKUP($C2943,rosie!$B$7:$D$380,3,FALSE)</f>
        <v>0</v>
      </c>
      <c r="N2943" s="4" t="str">
        <f>VLOOKUP($C2943,rosie!$B$7:$E$380,4,FALSE)</f>
        <v>s</v>
      </c>
      <c r="O2943" s="4">
        <f t="shared" si="213"/>
        <v>5.7189901849281151E-4</v>
      </c>
      <c r="P2943" s="4">
        <f>VLOOKUP(A2943,RESULTS!$A:$M,13,FALSE)</f>
        <v>3</v>
      </c>
      <c r="Q2943" s="4">
        <v>440</v>
      </c>
      <c r="R2943" s="4" t="str">
        <f>IF(VLOOKUP(C2943,rosie!B:J,8,FALSE)=0,"x_x_x_x",VLOOKUP(C2943,rosie!B:J,8,FALSE))</f>
        <v>4_8_2_2023</v>
      </c>
    </row>
    <row r="2944" spans="1:18" x14ac:dyDescent="0.2">
      <c r="A2944" t="s">
        <v>293</v>
      </c>
      <c r="C2944">
        <v>298</v>
      </c>
      <c r="D2944" t="str">
        <f t="shared" si="211"/>
        <v>298 (0)</v>
      </c>
      <c r="E2944">
        <v>16.367999999999999</v>
      </c>
      <c r="F2944">
        <f t="shared" si="212"/>
        <v>16.37</v>
      </c>
      <c r="G2944">
        <f>IFERROR(VLOOKUP(F2944,'rt.comb'!$A:$B,2,FALSE),F2944)</f>
        <v>16.36</v>
      </c>
      <c r="H2944" t="str">
        <f>IFERROR(VLOOKUP(G2944,compounds!$A:$D,4,FALSE),"")</f>
        <v>dodecane</v>
      </c>
      <c r="I2944">
        <v>13917454</v>
      </c>
      <c r="J2944" s="4">
        <f t="shared" si="210"/>
        <v>24391985</v>
      </c>
      <c r="K2944" s="4">
        <f>VLOOKUP($C2944,rosie!$B$7:$D$380,2,FALSE)</f>
        <v>5.78</v>
      </c>
      <c r="L2944" s="4">
        <f>VLOOKUP(C2944,rosie!$B$7:$F$66,5,FALSE)</f>
        <v>1.62</v>
      </c>
      <c r="M2944" s="4">
        <f>VLOOKUP($C2944,rosie!$B$7:$D$380,3,FALSE)</f>
        <v>0</v>
      </c>
      <c r="N2944" s="4" t="str">
        <f>VLOOKUP($C2944,rosie!$B$7:$E$380,4,FALSE)</f>
        <v>s</v>
      </c>
      <c r="O2944" s="4">
        <f t="shared" si="213"/>
        <v>6.7153318211042121E-3</v>
      </c>
      <c r="P2944" s="4">
        <f>VLOOKUP(A2944,RESULTS!$A:$M,13,FALSE)</f>
        <v>3</v>
      </c>
      <c r="Q2944" s="4">
        <v>441</v>
      </c>
      <c r="R2944" s="4" t="str">
        <f>IF(VLOOKUP(C2944,rosie!B:J,8,FALSE)=0,"x_x_x_x",VLOOKUP(C2944,rosie!B:J,8,FALSE))</f>
        <v>4_8_2_2023</v>
      </c>
    </row>
    <row r="2945" spans="1:18" x14ac:dyDescent="0.2">
      <c r="A2945" t="s">
        <v>293</v>
      </c>
      <c r="C2945">
        <v>298</v>
      </c>
      <c r="D2945" t="str">
        <f t="shared" si="211"/>
        <v>298 (0)</v>
      </c>
      <c r="E2945">
        <v>16.547999999999998</v>
      </c>
      <c r="F2945">
        <f t="shared" si="212"/>
        <v>16.55</v>
      </c>
      <c r="G2945">
        <f>IFERROR(VLOOKUP(F2945,'rt.comb'!$A:$B,2,FALSE),F2945)</f>
        <v>16.55</v>
      </c>
      <c r="H2945" t="str">
        <f>IFERROR(VLOOKUP(G2945,compounds!$A:$D,4,FALSE),"")</f>
        <v>decanal</v>
      </c>
      <c r="I2945">
        <v>21417612</v>
      </c>
      <c r="J2945" s="4">
        <f t="shared" si="210"/>
        <v>24391985</v>
      </c>
      <c r="K2945" s="4">
        <f>VLOOKUP($C2945,rosie!$B$7:$D$380,2,FALSE)</f>
        <v>5.78</v>
      </c>
      <c r="L2945" s="4">
        <f>VLOOKUP(C2945,rosie!$B$7:$F$66,5,FALSE)</f>
        <v>1.62</v>
      </c>
      <c r="M2945" s="4">
        <f>VLOOKUP($C2945,rosie!$B$7:$D$380,3,FALSE)</f>
        <v>0</v>
      </c>
      <c r="N2945" s="4" t="str">
        <f>VLOOKUP($C2945,rosie!$B$7:$E$380,4,FALSE)</f>
        <v>s</v>
      </c>
      <c r="O2945" s="4">
        <f t="shared" si="213"/>
        <v>1.0310863780498681E-2</v>
      </c>
      <c r="P2945" s="4">
        <f>VLOOKUP(A2945,RESULTS!$A:$M,13,FALSE)</f>
        <v>3</v>
      </c>
      <c r="Q2945" s="4">
        <v>442</v>
      </c>
      <c r="R2945" s="4" t="str">
        <f>IF(VLOOKUP(C2945,rosie!B:J,8,FALSE)=0,"x_x_x_x",VLOOKUP(C2945,rosie!B:J,8,FALSE))</f>
        <v>4_8_2_2023</v>
      </c>
    </row>
    <row r="2946" spans="1:18" x14ac:dyDescent="0.2">
      <c r="A2946" t="s">
        <v>293</v>
      </c>
      <c r="C2946">
        <v>298</v>
      </c>
      <c r="D2946" t="str">
        <f t="shared" si="211"/>
        <v>298 (0)</v>
      </c>
      <c r="E2946">
        <v>16.731999999999999</v>
      </c>
      <c r="F2946">
        <f t="shared" si="212"/>
        <v>16.73</v>
      </c>
      <c r="G2946">
        <f>IFERROR(VLOOKUP(F2946,'rt.comb'!$A:$B,2,FALSE),F2946)</f>
        <v>16.73</v>
      </c>
      <c r="H2946" t="str">
        <f>IFERROR(VLOOKUP(G2946,compounds!$A:$D,4,FALSE),"")</f>
        <v/>
      </c>
      <c r="I2946">
        <v>2271168</v>
      </c>
      <c r="J2946" s="4">
        <f t="shared" ref="J2946:J3009" si="215">SUMIFS($I:$I,$A:$A,A2946,G:G,19.5)</f>
        <v>24391985</v>
      </c>
      <c r="K2946" s="4">
        <f>VLOOKUP($C2946,rosie!$B$7:$D$380,2,FALSE)</f>
        <v>5.78</v>
      </c>
      <c r="L2946" s="4">
        <f>VLOOKUP(C2946,rosie!$B$7:$F$66,5,FALSE)</f>
        <v>1.62</v>
      </c>
      <c r="M2946" s="4">
        <f>VLOOKUP($C2946,rosie!$B$7:$D$380,3,FALSE)</f>
        <v>0</v>
      </c>
      <c r="N2946" s="4" t="str">
        <f>VLOOKUP($C2946,rosie!$B$7:$E$380,4,FALSE)</f>
        <v>s</v>
      </c>
      <c r="O2946" s="4">
        <f t="shared" si="213"/>
        <v>1.0909172430898532E-3</v>
      </c>
      <c r="P2946" s="4">
        <f>VLOOKUP(A2946,RESULTS!$A:$M,13,FALSE)</f>
        <v>3</v>
      </c>
      <c r="Q2946" s="4">
        <v>443</v>
      </c>
      <c r="R2946" s="4" t="str">
        <f>IF(VLOOKUP(C2946,rosie!B:J,8,FALSE)=0,"x_x_x_x",VLOOKUP(C2946,rosie!B:J,8,FALSE))</f>
        <v>4_8_2_2023</v>
      </c>
    </row>
    <row r="2947" spans="1:18" x14ac:dyDescent="0.2">
      <c r="A2947" t="s">
        <v>293</v>
      </c>
      <c r="C2947">
        <v>298</v>
      </c>
      <c r="D2947" t="str">
        <f t="shared" ref="D2947:D3010" si="216">C2947&amp;" ("&amp;M2947&amp;")"</f>
        <v>298 (0)</v>
      </c>
      <c r="E2947">
        <v>17.433</v>
      </c>
      <c r="F2947">
        <f t="shared" si="212"/>
        <v>17.43</v>
      </c>
      <c r="G2947">
        <f>IFERROR(VLOOKUP(F2947,'rt.comb'!$A:$B,2,FALSE),F2947)</f>
        <v>17.43</v>
      </c>
      <c r="H2947" t="str">
        <f>IFERROR(VLOOKUP(G2947,compounds!$A:$D,4,FALSE),"")</f>
        <v>cisthreehexiso</v>
      </c>
      <c r="I2947">
        <v>5555708</v>
      </c>
      <c r="J2947" s="4">
        <f t="shared" si="215"/>
        <v>24391985</v>
      </c>
      <c r="K2947" s="4">
        <f>VLOOKUP($C2947,rosie!$B$7:$D$380,2,FALSE)</f>
        <v>5.78</v>
      </c>
      <c r="L2947" s="4">
        <f>VLOOKUP(C2947,rosie!$B$7:$F$66,5,FALSE)</f>
        <v>1.62</v>
      </c>
      <c r="M2947" s="4">
        <f>VLOOKUP($C2947,rosie!$B$7:$D$380,3,FALSE)</f>
        <v>0</v>
      </c>
      <c r="N2947" s="4" t="str">
        <f>VLOOKUP($C2947,rosie!$B$7:$E$380,4,FALSE)</f>
        <v>s</v>
      </c>
      <c r="O2947" s="4">
        <f t="shared" si="213"/>
        <v>2.6625802954950008E-3</v>
      </c>
      <c r="P2947" s="4">
        <f>VLOOKUP(A2947,RESULTS!$A:$M,13,FALSE)</f>
        <v>3</v>
      </c>
      <c r="Q2947" s="4">
        <v>444</v>
      </c>
      <c r="R2947" s="4" t="str">
        <f>IF(VLOOKUP(C2947,rosie!B:J,8,FALSE)=0,"x_x_x_x",VLOOKUP(C2947,rosie!B:J,8,FALSE))</f>
        <v>4_8_2_2023</v>
      </c>
    </row>
    <row r="2948" spans="1:18" x14ac:dyDescent="0.2">
      <c r="A2948" t="s">
        <v>293</v>
      </c>
      <c r="C2948">
        <v>298</v>
      </c>
      <c r="D2948" t="str">
        <f t="shared" si="216"/>
        <v>298 (0)</v>
      </c>
      <c r="E2948">
        <v>17.931000000000001</v>
      </c>
      <c r="F2948">
        <f t="shared" si="212"/>
        <v>17.93</v>
      </c>
      <c r="G2948">
        <f>IFERROR(VLOOKUP(F2948,'rt.comb'!$A:$B,2,FALSE),F2948)</f>
        <v>17.93</v>
      </c>
      <c r="H2948" t="str">
        <f>IFERROR(VLOOKUP(G2948,compounds!$A:$D,4,FALSE),"")</f>
        <v/>
      </c>
      <c r="I2948">
        <v>1510552</v>
      </c>
      <c r="J2948" s="4">
        <f t="shared" si="215"/>
        <v>24391985</v>
      </c>
      <c r="K2948" s="4">
        <f>VLOOKUP($C2948,rosie!$B$7:$D$380,2,FALSE)</f>
        <v>5.78</v>
      </c>
      <c r="L2948" s="4">
        <f>VLOOKUP(C2948,rosie!$B$7:$F$66,5,FALSE)</f>
        <v>1.62</v>
      </c>
      <c r="M2948" s="4">
        <f>VLOOKUP($C2948,rosie!$B$7:$D$380,3,FALSE)</f>
        <v>0</v>
      </c>
      <c r="N2948" s="4" t="str">
        <f>VLOOKUP($C2948,rosie!$B$7:$E$380,4,FALSE)</f>
        <v>s</v>
      </c>
      <c r="O2948" s="4">
        <f t="shared" si="213"/>
        <v>7.2230719553640515E-4</v>
      </c>
      <c r="P2948" s="4">
        <f>VLOOKUP(A2948,RESULTS!$A:$M,13,FALSE)</f>
        <v>3</v>
      </c>
      <c r="Q2948" s="4">
        <v>445</v>
      </c>
      <c r="R2948" s="4" t="str">
        <f>IF(VLOOKUP(C2948,rosie!B:J,8,FALSE)=0,"x_x_x_x",VLOOKUP(C2948,rosie!B:J,8,FALSE))</f>
        <v>4_8_2_2023</v>
      </c>
    </row>
    <row r="2949" spans="1:18" x14ac:dyDescent="0.2">
      <c r="A2949" t="s">
        <v>293</v>
      </c>
      <c r="C2949">
        <v>298</v>
      </c>
      <c r="D2949" t="str">
        <f t="shared" si="216"/>
        <v>298 (0)</v>
      </c>
      <c r="E2949">
        <v>18.178000000000001</v>
      </c>
      <c r="F2949">
        <f t="shared" si="212"/>
        <v>18.18</v>
      </c>
      <c r="G2949">
        <f>IFERROR(VLOOKUP(F2949,'rt.comb'!$A:$B,2,FALSE),F2949)</f>
        <v>18.18</v>
      </c>
      <c r="H2949" t="str">
        <f>IFERROR(VLOOKUP(G2949,compounds!$A:$D,4,FALSE),"")</f>
        <v>methylacetophenone</v>
      </c>
      <c r="I2949">
        <v>16358934</v>
      </c>
      <c r="J2949" s="4">
        <f t="shared" si="215"/>
        <v>24391985</v>
      </c>
      <c r="K2949" s="4">
        <f>VLOOKUP($C2949,rosie!$B$7:$D$380,2,FALSE)</f>
        <v>5.78</v>
      </c>
      <c r="L2949" s="4">
        <f>VLOOKUP(C2949,rosie!$B$7:$F$66,5,FALSE)</f>
        <v>1.62</v>
      </c>
      <c r="M2949" s="4">
        <f>VLOOKUP($C2949,rosie!$B$7:$D$380,3,FALSE)</f>
        <v>0</v>
      </c>
      <c r="N2949" s="4" t="str">
        <f>VLOOKUP($C2949,rosie!$B$7:$E$380,4,FALSE)</f>
        <v>s</v>
      </c>
      <c r="O2949" s="4">
        <f t="shared" si="213"/>
        <v>7.8048832955951069E-3</v>
      </c>
      <c r="P2949" s="4">
        <f>VLOOKUP(A2949,RESULTS!$A:$M,13,FALSE)</f>
        <v>3</v>
      </c>
      <c r="Q2949" s="4">
        <v>446</v>
      </c>
      <c r="R2949" s="4" t="str">
        <f>IF(VLOOKUP(C2949,rosie!B:J,8,FALSE)=0,"x_x_x_x",VLOOKUP(C2949,rosie!B:J,8,FALSE))</f>
        <v>4_8_2_2023</v>
      </c>
    </row>
    <row r="2950" spans="1:18" x14ac:dyDescent="0.2">
      <c r="A2950" t="s">
        <v>293</v>
      </c>
      <c r="C2950">
        <v>298</v>
      </c>
      <c r="D2950" t="str">
        <f t="shared" si="216"/>
        <v>298 (0)</v>
      </c>
      <c r="E2950">
        <v>18.652999999999999</v>
      </c>
      <c r="F2950">
        <f t="shared" si="212"/>
        <v>18.649999999999999</v>
      </c>
      <c r="G2950">
        <f>IFERROR(VLOOKUP(F2950,'rt.comb'!$A:$B,2,FALSE),F2950)</f>
        <v>18.649999999999999</v>
      </c>
      <c r="H2950" t="str">
        <f>IFERROR(VLOOKUP(G2950,compounds!$A:$D,4,FALSE),"")</f>
        <v/>
      </c>
      <c r="I2950">
        <v>2368957</v>
      </c>
      <c r="J2950" s="4">
        <f t="shared" si="215"/>
        <v>24391985</v>
      </c>
      <c r="K2950" s="4">
        <f>VLOOKUP($C2950,rosie!$B$7:$D$380,2,FALSE)</f>
        <v>5.78</v>
      </c>
      <c r="L2950" s="4">
        <f>VLOOKUP(C2950,rosie!$B$7:$F$66,5,FALSE)</f>
        <v>1.62</v>
      </c>
      <c r="M2950" s="4">
        <f>VLOOKUP($C2950,rosie!$B$7:$D$380,3,FALSE)</f>
        <v>0</v>
      </c>
      <c r="N2950" s="4" t="str">
        <f>VLOOKUP($C2950,rosie!$B$7:$E$380,4,FALSE)</f>
        <v>s</v>
      </c>
      <c r="O2950" s="4">
        <f t="shared" si="213"/>
        <v>1.1277060921378297E-3</v>
      </c>
      <c r="P2950" s="4">
        <f>VLOOKUP(A2950,RESULTS!$A:$M,13,FALSE)</f>
        <v>3</v>
      </c>
      <c r="Q2950" s="4">
        <v>447</v>
      </c>
      <c r="R2950" s="4" t="str">
        <f>IF(VLOOKUP(C2950,rosie!B:J,8,FALSE)=0,"x_x_x_x",VLOOKUP(C2950,rosie!B:J,8,FALSE))</f>
        <v>4_8_2_2023</v>
      </c>
    </row>
    <row r="2951" spans="1:18" x14ac:dyDescent="0.2">
      <c r="A2951" t="s">
        <v>293</v>
      </c>
      <c r="C2951">
        <v>298</v>
      </c>
      <c r="D2951" t="str">
        <f t="shared" si="216"/>
        <v>298 (0)</v>
      </c>
      <c r="E2951">
        <v>18.695</v>
      </c>
      <c r="F2951">
        <f t="shared" si="212"/>
        <v>18.7</v>
      </c>
      <c r="G2951">
        <f>IFERROR(VLOOKUP(F2951,'rt.comb'!$A:$B,2,FALSE),F2951)</f>
        <v>18.690000000000001</v>
      </c>
      <c r="H2951" t="str">
        <f>IFERROR(VLOOKUP(G2951,compounds!$A:$D,4,FALSE),"")</f>
        <v/>
      </c>
      <c r="I2951">
        <v>7881301</v>
      </c>
      <c r="J2951" s="4">
        <f t="shared" si="215"/>
        <v>24391985</v>
      </c>
      <c r="K2951" s="4">
        <f>VLOOKUP($C2951,rosie!$B$7:$D$380,2,FALSE)</f>
        <v>5.78</v>
      </c>
      <c r="L2951" s="4">
        <f>VLOOKUP(C2951,rosie!$B$7:$F$66,5,FALSE)</f>
        <v>1.62</v>
      </c>
      <c r="M2951" s="4">
        <f>VLOOKUP($C2951,rosie!$B$7:$D$380,3,FALSE)</f>
        <v>0</v>
      </c>
      <c r="N2951" s="4" t="str">
        <f>VLOOKUP($C2951,rosie!$B$7:$E$380,4,FALSE)</f>
        <v>s</v>
      </c>
      <c r="O2951" s="4">
        <f t="shared" si="213"/>
        <v>3.7433994505332883E-3</v>
      </c>
      <c r="P2951" s="4">
        <f>VLOOKUP(A2951,RESULTS!$A:$M,13,FALSE)</f>
        <v>3</v>
      </c>
      <c r="Q2951" s="4">
        <v>448</v>
      </c>
      <c r="R2951" s="4" t="str">
        <f>IF(VLOOKUP(C2951,rosie!B:J,8,FALSE)=0,"x_x_x_x",VLOOKUP(C2951,rosie!B:J,8,FALSE))</f>
        <v>4_8_2_2023</v>
      </c>
    </row>
    <row r="2952" spans="1:18" x14ac:dyDescent="0.2">
      <c r="A2952" t="s">
        <v>293</v>
      </c>
      <c r="C2952">
        <v>298</v>
      </c>
      <c r="D2952" t="str">
        <f t="shared" si="216"/>
        <v>298 (0)</v>
      </c>
      <c r="E2952">
        <v>19.001000000000001</v>
      </c>
      <c r="F2952">
        <f t="shared" si="212"/>
        <v>19</v>
      </c>
      <c r="G2952">
        <f>IFERROR(VLOOKUP(F2952,'rt.comb'!$A:$B,2,FALSE),F2952)</f>
        <v>18.989999999999998</v>
      </c>
      <c r="H2952" t="str">
        <f>IFERROR(VLOOKUP(G2952,compounds!$A:$D,4,FALSE),"")</f>
        <v>methylnaphthalene</v>
      </c>
      <c r="I2952">
        <v>10075681</v>
      </c>
      <c r="J2952" s="4">
        <f t="shared" si="215"/>
        <v>24391985</v>
      </c>
      <c r="K2952" s="4">
        <f>VLOOKUP($C2952,rosie!$B$7:$D$380,2,FALSE)</f>
        <v>5.78</v>
      </c>
      <c r="L2952" s="4">
        <f>VLOOKUP(C2952,rosie!$B$7:$F$66,5,FALSE)</f>
        <v>1.62</v>
      </c>
      <c r="M2952" s="4">
        <f>VLOOKUP($C2952,rosie!$B$7:$D$380,3,FALSE)</f>
        <v>0</v>
      </c>
      <c r="N2952" s="4" t="str">
        <f>VLOOKUP($C2952,rosie!$B$7:$E$380,4,FALSE)</f>
        <v>s</v>
      </c>
      <c r="O2952" s="4">
        <f t="shared" si="213"/>
        <v>4.7750106012545935E-3</v>
      </c>
      <c r="P2952" s="4">
        <f>VLOOKUP(A2952,RESULTS!$A:$M,13,FALSE)</f>
        <v>3</v>
      </c>
      <c r="Q2952" s="4">
        <v>449</v>
      </c>
      <c r="R2952" s="4" t="str">
        <f>IF(VLOOKUP(C2952,rosie!B:J,8,FALSE)=0,"x_x_x_x",VLOOKUP(C2952,rosie!B:J,8,FALSE))</f>
        <v>4_8_2_2023</v>
      </c>
    </row>
    <row r="2953" spans="1:18" x14ac:dyDescent="0.2">
      <c r="A2953" t="s">
        <v>293</v>
      </c>
      <c r="C2953">
        <v>298</v>
      </c>
      <c r="D2953" t="str">
        <f t="shared" si="216"/>
        <v>298 (0)</v>
      </c>
      <c r="E2953">
        <v>19.189</v>
      </c>
      <c r="F2953">
        <f t="shared" si="212"/>
        <v>19.190000000000001</v>
      </c>
      <c r="G2953">
        <f>IFERROR(VLOOKUP(F2953,'rt.comb'!$A:$B,2,FALSE),F2953)</f>
        <v>19.190000000000001</v>
      </c>
      <c r="H2953" t="str">
        <f>IFERROR(VLOOKUP(G2953,compounds!$A:$D,4,FALSE),"")</f>
        <v/>
      </c>
      <c r="I2953">
        <v>1493889</v>
      </c>
      <c r="J2953" s="4">
        <f t="shared" si="215"/>
        <v>24391985</v>
      </c>
      <c r="K2953" s="4">
        <f>VLOOKUP($C2953,rosie!$B$7:$D$380,2,FALSE)</f>
        <v>5.78</v>
      </c>
      <c r="L2953" s="4">
        <f>VLOOKUP(C2953,rosie!$B$7:$F$66,5,FALSE)</f>
        <v>1.62</v>
      </c>
      <c r="M2953" s="4">
        <f>VLOOKUP($C2953,rosie!$B$7:$D$380,3,FALSE)</f>
        <v>0</v>
      </c>
      <c r="N2953" s="4" t="str">
        <f>VLOOKUP($C2953,rosie!$B$7:$E$380,4,FALSE)</f>
        <v>s</v>
      </c>
      <c r="O2953" s="4">
        <f t="shared" si="213"/>
        <v>7.0640227243572E-4</v>
      </c>
      <c r="P2953" s="4">
        <f>VLOOKUP(A2953,RESULTS!$A:$M,13,FALSE)</f>
        <v>3</v>
      </c>
      <c r="Q2953" s="4">
        <v>450</v>
      </c>
      <c r="R2953" s="4" t="str">
        <f>IF(VLOOKUP(C2953,rosie!B:J,8,FALSE)=0,"x_x_x_x",VLOOKUP(C2953,rosie!B:J,8,FALSE))</f>
        <v>4_8_2_2023</v>
      </c>
    </row>
    <row r="2954" spans="1:18" x14ac:dyDescent="0.2">
      <c r="A2954" t="s">
        <v>293</v>
      </c>
      <c r="C2954">
        <v>298</v>
      </c>
      <c r="D2954" t="str">
        <f t="shared" si="216"/>
        <v>298 (0)</v>
      </c>
      <c r="E2954">
        <v>19.399000000000001</v>
      </c>
      <c r="F2954">
        <f t="shared" ref="F2954:F3017" si="217">ROUND(E2954,2)</f>
        <v>19.399999999999999</v>
      </c>
      <c r="G2954">
        <f>IFERROR(VLOOKUP(F2954,'rt.comb'!$A:$B,2,FALSE),F2954)</f>
        <v>19.399999999999999</v>
      </c>
      <c r="H2954" t="str">
        <f>IFERROR(VLOOKUP(G2954,compounds!$A:$D,4,FALSE),"")</f>
        <v>undecanal_c</v>
      </c>
      <c r="I2954">
        <v>2249059</v>
      </c>
      <c r="J2954" s="4">
        <f t="shared" si="215"/>
        <v>24391985</v>
      </c>
      <c r="K2954" s="4">
        <f>VLOOKUP($C2954,rosie!$B$7:$D$380,2,FALSE)</f>
        <v>5.78</v>
      </c>
      <c r="L2954" s="4">
        <f>VLOOKUP(C2954,rosie!$B$7:$F$66,5,FALSE)</f>
        <v>1.62</v>
      </c>
      <c r="M2954" s="4">
        <f>VLOOKUP($C2954,rosie!$B$7:$D$380,3,FALSE)</f>
        <v>0</v>
      </c>
      <c r="N2954" s="4" t="str">
        <f>VLOOKUP($C2954,rosie!$B$7:$E$380,4,FALSE)</f>
        <v>s</v>
      </c>
      <c r="O2954" s="4">
        <f t="shared" ref="O2954:O3017" si="218">IFERROR((30/J2954*I2954)/K2954/Q2954,0)</f>
        <v>1.0611348517064782E-3</v>
      </c>
      <c r="P2954" s="4">
        <f>VLOOKUP(A2954,RESULTS!$A:$M,13,FALSE)</f>
        <v>3</v>
      </c>
      <c r="Q2954" s="4">
        <v>451</v>
      </c>
      <c r="R2954" s="4" t="str">
        <f>IF(VLOOKUP(C2954,rosie!B:J,8,FALSE)=0,"x_x_x_x",VLOOKUP(C2954,rosie!B:J,8,FALSE))</f>
        <v>4_8_2_2023</v>
      </c>
    </row>
    <row r="2955" spans="1:18" x14ac:dyDescent="0.2">
      <c r="A2955" t="s">
        <v>293</v>
      </c>
      <c r="C2955">
        <v>298</v>
      </c>
      <c r="D2955" t="str">
        <f t="shared" si="216"/>
        <v>298 (0)</v>
      </c>
      <c r="E2955">
        <v>19.5</v>
      </c>
      <c r="F2955">
        <f t="shared" si="217"/>
        <v>19.5</v>
      </c>
      <c r="G2955">
        <f>IFERROR(VLOOKUP(F2955,'rt.comb'!$A:$B,2,FALSE),F2955)</f>
        <v>19.5</v>
      </c>
      <c r="H2955" t="str">
        <f>IFERROR(VLOOKUP(G2955,compounds!$A:$D,4,FALSE),"")</f>
        <v>standard</v>
      </c>
      <c r="I2955">
        <v>24391985</v>
      </c>
      <c r="J2955" s="4">
        <f t="shared" si="215"/>
        <v>24391985</v>
      </c>
      <c r="K2955" s="4">
        <f>VLOOKUP($C2955,rosie!$B$7:$D$380,2,FALSE)</f>
        <v>5.78</v>
      </c>
      <c r="L2955" s="4">
        <f>VLOOKUP(C2955,rosie!$B$7:$F$66,5,FALSE)</f>
        <v>1.62</v>
      </c>
      <c r="M2955" s="4">
        <f>VLOOKUP($C2955,rosie!$B$7:$D$380,3,FALSE)</f>
        <v>0</v>
      </c>
      <c r="N2955" s="4" t="str">
        <f>VLOOKUP($C2955,rosie!$B$7:$E$380,4,FALSE)</f>
        <v>s</v>
      </c>
      <c r="O2955" s="4">
        <f t="shared" si="218"/>
        <v>1.1482989864347612E-2</v>
      </c>
      <c r="P2955" s="4">
        <f>VLOOKUP(A2955,RESULTS!$A:$M,13,FALSE)</f>
        <v>3</v>
      </c>
      <c r="Q2955" s="4">
        <v>452</v>
      </c>
      <c r="R2955" s="4" t="str">
        <f>IF(VLOOKUP(C2955,rosie!B:J,8,FALSE)=0,"x_x_x_x",VLOOKUP(C2955,rosie!B:J,8,FALSE))</f>
        <v>4_8_2_2023</v>
      </c>
    </row>
    <row r="2956" spans="1:18" x14ac:dyDescent="0.2">
      <c r="A2956" t="s">
        <v>293</v>
      </c>
      <c r="C2956">
        <v>298</v>
      </c>
      <c r="D2956" t="str">
        <f t="shared" si="216"/>
        <v>298 (0)</v>
      </c>
      <c r="E2956">
        <v>19.901</v>
      </c>
      <c r="F2956">
        <f t="shared" si="217"/>
        <v>19.899999999999999</v>
      </c>
      <c r="G2956">
        <f>IFERROR(VLOOKUP(F2956,'rt.comb'!$A:$B,2,FALSE),F2956)</f>
        <v>19.899999999999999</v>
      </c>
      <c r="H2956" t="str">
        <f>IFERROR(VLOOKUP(G2956,compounds!$A:$D,4,FALSE),"")</f>
        <v/>
      </c>
      <c r="I2956">
        <v>1360867</v>
      </c>
      <c r="J2956" s="4">
        <f t="shared" si="215"/>
        <v>24391985</v>
      </c>
      <c r="K2956" s="4">
        <f>VLOOKUP($C2956,rosie!$B$7:$D$380,2,FALSE)</f>
        <v>5.78</v>
      </c>
      <c r="L2956" s="4">
        <f>VLOOKUP(C2956,rosie!$B$7:$F$66,5,FALSE)</f>
        <v>1.62</v>
      </c>
      <c r="M2956" s="4">
        <f>VLOOKUP($C2956,rosie!$B$7:$D$380,3,FALSE)</f>
        <v>0</v>
      </c>
      <c r="N2956" s="4" t="str">
        <f>VLOOKUP($C2956,rosie!$B$7:$E$380,4,FALSE)</f>
        <v>s</v>
      </c>
      <c r="O2956" s="4">
        <f t="shared" si="218"/>
        <v>6.3923972042417431E-4</v>
      </c>
      <c r="P2956" s="4">
        <f>VLOOKUP(A2956,RESULTS!$A:$M,13,FALSE)</f>
        <v>3</v>
      </c>
      <c r="Q2956" s="4">
        <v>453</v>
      </c>
      <c r="R2956" s="4" t="str">
        <f>IF(VLOOKUP(C2956,rosie!B:J,8,FALSE)=0,"x_x_x_x",VLOOKUP(C2956,rosie!B:J,8,FALSE))</f>
        <v>4_8_2_2023</v>
      </c>
    </row>
    <row r="2957" spans="1:18" x14ac:dyDescent="0.2">
      <c r="A2957" t="s">
        <v>293</v>
      </c>
      <c r="C2957">
        <v>298</v>
      </c>
      <c r="D2957" t="str">
        <f t="shared" si="216"/>
        <v>298 (0)</v>
      </c>
      <c r="E2957">
        <v>20.145</v>
      </c>
      <c r="F2957">
        <f t="shared" si="217"/>
        <v>20.149999999999999</v>
      </c>
      <c r="G2957">
        <f>IFERROR(VLOOKUP(F2957,'rt.comb'!$A:$B,2,FALSE),F2957)</f>
        <v>20.149999999999999</v>
      </c>
      <c r="H2957" t="str">
        <f>IFERROR(VLOOKUP(G2957,compounds!$A:$D,4,FALSE),"")</f>
        <v/>
      </c>
      <c r="I2957">
        <v>1032532</v>
      </c>
      <c r="J2957" s="4">
        <f t="shared" si="215"/>
        <v>24391985</v>
      </c>
      <c r="K2957" s="4">
        <f>VLOOKUP($C2957,rosie!$B$7:$D$380,2,FALSE)</f>
        <v>5.78</v>
      </c>
      <c r="L2957" s="4">
        <f>VLOOKUP(C2957,rosie!$B$7:$F$66,5,FALSE)</f>
        <v>1.62</v>
      </c>
      <c r="M2957" s="4">
        <f>VLOOKUP($C2957,rosie!$B$7:$D$380,3,FALSE)</f>
        <v>0</v>
      </c>
      <c r="N2957" s="4" t="str">
        <f>VLOOKUP($C2957,rosie!$B$7:$E$380,4,FALSE)</f>
        <v>s</v>
      </c>
      <c r="O2957" s="4">
        <f t="shared" si="218"/>
        <v>4.8394269564509693E-4</v>
      </c>
      <c r="P2957" s="4">
        <f>VLOOKUP(A2957,RESULTS!$A:$M,13,FALSE)</f>
        <v>3</v>
      </c>
      <c r="Q2957" s="4">
        <v>454</v>
      </c>
      <c r="R2957" s="4" t="str">
        <f>IF(VLOOKUP(C2957,rosie!B:J,8,FALSE)=0,"x_x_x_x",VLOOKUP(C2957,rosie!B:J,8,FALSE))</f>
        <v>4_8_2_2023</v>
      </c>
    </row>
    <row r="2958" spans="1:18" x14ac:dyDescent="0.2">
      <c r="A2958" t="s">
        <v>293</v>
      </c>
      <c r="C2958">
        <v>298</v>
      </c>
      <c r="D2958" t="str">
        <f t="shared" si="216"/>
        <v>298 (0)</v>
      </c>
      <c r="E2958">
        <v>20.623999999999999</v>
      </c>
      <c r="F2958">
        <f t="shared" si="217"/>
        <v>20.62</v>
      </c>
      <c r="G2958">
        <f>IFERROR(VLOOKUP(F2958,'rt.comb'!$A:$B,2,FALSE),F2958)</f>
        <v>20.62</v>
      </c>
      <c r="H2958" t="str">
        <f>IFERROR(VLOOKUP(G2958,compounds!$A:$D,4,FALSE),"")</f>
        <v/>
      </c>
      <c r="I2958">
        <v>923726</v>
      </c>
      <c r="J2958" s="4">
        <f t="shared" si="215"/>
        <v>24391985</v>
      </c>
      <c r="K2958" s="4">
        <f>VLOOKUP($C2958,rosie!$B$7:$D$380,2,FALSE)</f>
        <v>5.78</v>
      </c>
      <c r="L2958" s="4">
        <f>VLOOKUP(C2958,rosie!$B$7:$F$66,5,FALSE)</f>
        <v>1.62</v>
      </c>
      <c r="M2958" s="4">
        <f>VLOOKUP($C2958,rosie!$B$7:$D$380,3,FALSE)</f>
        <v>0</v>
      </c>
      <c r="N2958" s="4" t="str">
        <f>VLOOKUP($C2958,rosie!$B$7:$E$380,4,FALSE)</f>
        <v>s</v>
      </c>
      <c r="O2958" s="4">
        <f t="shared" si="218"/>
        <v>4.3199432653992216E-4</v>
      </c>
      <c r="P2958" s="4">
        <f>VLOOKUP(A2958,RESULTS!$A:$M,13,FALSE)</f>
        <v>3</v>
      </c>
      <c r="Q2958" s="4">
        <v>455</v>
      </c>
      <c r="R2958" s="4" t="str">
        <f>IF(VLOOKUP(C2958,rosie!B:J,8,FALSE)=0,"x_x_x_x",VLOOKUP(C2958,rosie!B:J,8,FALSE))</f>
        <v>4_8_2_2023</v>
      </c>
    </row>
    <row r="2959" spans="1:18" x14ac:dyDescent="0.2">
      <c r="A2959" t="s">
        <v>293</v>
      </c>
      <c r="C2959">
        <v>298</v>
      </c>
      <c r="D2959" t="str">
        <f t="shared" si="216"/>
        <v>298 (0)</v>
      </c>
      <c r="E2959">
        <v>21.63</v>
      </c>
      <c r="F2959">
        <f t="shared" si="217"/>
        <v>21.63</v>
      </c>
      <c r="G2959">
        <f>IFERROR(VLOOKUP(F2959,'rt.comb'!$A:$B,2,FALSE),F2959)</f>
        <v>21.63</v>
      </c>
      <c r="H2959" t="str">
        <f>IFERROR(VLOOKUP(G2959,compounds!$A:$D,4,FALSE),"")</f>
        <v/>
      </c>
      <c r="I2959">
        <v>1098752</v>
      </c>
      <c r="J2959" s="4">
        <f t="shared" si="215"/>
        <v>24391985</v>
      </c>
      <c r="K2959" s="4">
        <f>VLOOKUP($C2959,rosie!$B$7:$D$380,2,FALSE)</f>
        <v>5.78</v>
      </c>
      <c r="L2959" s="4">
        <f>VLOOKUP(C2959,rosie!$B$7:$F$66,5,FALSE)</f>
        <v>1.62</v>
      </c>
      <c r="M2959" s="4">
        <f>VLOOKUP($C2959,rosie!$B$7:$D$380,3,FALSE)</f>
        <v>0</v>
      </c>
      <c r="N2959" s="4" t="str">
        <f>VLOOKUP($C2959,rosie!$B$7:$E$380,4,FALSE)</f>
        <v>s</v>
      </c>
      <c r="O2959" s="4">
        <f t="shared" si="218"/>
        <v>5.1272100276215568E-4</v>
      </c>
      <c r="P2959" s="4">
        <f>VLOOKUP(A2959,RESULTS!$A:$M,13,FALSE)</f>
        <v>3</v>
      </c>
      <c r="Q2959" s="4">
        <v>456</v>
      </c>
      <c r="R2959" s="4" t="str">
        <f>IF(VLOOKUP(C2959,rosie!B:J,8,FALSE)=0,"x_x_x_x",VLOOKUP(C2959,rosie!B:J,8,FALSE))</f>
        <v>4_8_2_2023</v>
      </c>
    </row>
    <row r="2960" spans="1:18" x14ac:dyDescent="0.2">
      <c r="A2960" t="s">
        <v>293</v>
      </c>
      <c r="C2960">
        <v>298</v>
      </c>
      <c r="D2960" t="str">
        <f t="shared" si="216"/>
        <v>298 (0)</v>
      </c>
      <c r="E2960">
        <v>21.835000000000001</v>
      </c>
      <c r="F2960">
        <f t="shared" si="217"/>
        <v>21.84</v>
      </c>
      <c r="G2960">
        <f>IFERROR(VLOOKUP(F2960,'rt.comb'!$A:$B,2,FALSE),F2960)</f>
        <v>21.84</v>
      </c>
      <c r="H2960" t="str">
        <f>IFERROR(VLOOKUP(G2960,compounds!$A:$D,4,FALSE),"")</f>
        <v>tetradecane</v>
      </c>
      <c r="I2960">
        <v>12537731</v>
      </c>
      <c r="J2960" s="4">
        <f t="shared" si="215"/>
        <v>24391985</v>
      </c>
      <c r="K2960" s="4">
        <f>VLOOKUP($C2960,rosie!$B$7:$D$380,2,FALSE)</f>
        <v>5.78</v>
      </c>
      <c r="L2960" s="4">
        <f>VLOOKUP(C2960,rosie!$B$7:$F$66,5,FALSE)</f>
        <v>1.62</v>
      </c>
      <c r="M2960" s="4">
        <f>VLOOKUP($C2960,rosie!$B$7:$D$380,3,FALSE)</f>
        <v>0</v>
      </c>
      <c r="N2960" s="4" t="str">
        <f>VLOOKUP($C2960,rosie!$B$7:$E$380,4,FALSE)</f>
        <v>s</v>
      </c>
      <c r="O2960" s="4">
        <f t="shared" si="218"/>
        <v>5.8377974117678633E-3</v>
      </c>
      <c r="P2960" s="4">
        <f>VLOOKUP(A2960,RESULTS!$A:$M,13,FALSE)</f>
        <v>3</v>
      </c>
      <c r="Q2960" s="4">
        <v>457</v>
      </c>
      <c r="R2960" s="4" t="str">
        <f>IF(VLOOKUP(C2960,rosie!B:J,8,FALSE)=0,"x_x_x_x",VLOOKUP(C2960,rosie!B:J,8,FALSE))</f>
        <v>4_8_2_2023</v>
      </c>
    </row>
    <row r="2961" spans="1:18" x14ac:dyDescent="0.2">
      <c r="A2961" t="s">
        <v>293</v>
      </c>
      <c r="C2961">
        <v>298</v>
      </c>
      <c r="D2961" t="str">
        <f t="shared" si="216"/>
        <v>298 (0)</v>
      </c>
      <c r="E2961">
        <v>22.077000000000002</v>
      </c>
      <c r="F2961">
        <f t="shared" si="217"/>
        <v>22.08</v>
      </c>
      <c r="G2961">
        <f>IFERROR(VLOOKUP(F2961,'rt.comb'!$A:$B,2,FALSE),F2961)</f>
        <v>22.07</v>
      </c>
      <c r="H2961" t="str">
        <f>IFERROR(VLOOKUP(G2961,compounds!$A:$D,4,FALSE),"")</f>
        <v>dodecanal</v>
      </c>
      <c r="I2961">
        <v>2833189</v>
      </c>
      <c r="J2961" s="4">
        <f t="shared" si="215"/>
        <v>24391985</v>
      </c>
      <c r="K2961" s="4">
        <f>VLOOKUP($C2961,rosie!$B$7:$D$380,2,FALSE)</f>
        <v>5.78</v>
      </c>
      <c r="L2961" s="4">
        <f>VLOOKUP(C2961,rosie!$B$7:$F$66,5,FALSE)</f>
        <v>1.62</v>
      </c>
      <c r="M2961" s="4">
        <f>VLOOKUP($C2961,rosie!$B$7:$D$380,3,FALSE)</f>
        <v>0</v>
      </c>
      <c r="N2961" s="4" t="str">
        <f>VLOOKUP($C2961,rosie!$B$7:$E$380,4,FALSE)</f>
        <v>s</v>
      </c>
      <c r="O2961" s="4">
        <f t="shared" si="218"/>
        <v>1.3163044241189816E-3</v>
      </c>
      <c r="P2961" s="4">
        <f>VLOOKUP(A2961,RESULTS!$A:$M,13,FALSE)</f>
        <v>3</v>
      </c>
      <c r="Q2961" s="4">
        <v>458</v>
      </c>
      <c r="R2961" s="4" t="str">
        <f>IF(VLOOKUP(C2961,rosie!B:J,8,FALSE)=0,"x_x_x_x",VLOOKUP(C2961,rosie!B:J,8,FALSE))</f>
        <v>4_8_2_2023</v>
      </c>
    </row>
    <row r="2962" spans="1:18" x14ac:dyDescent="0.2">
      <c r="A2962" t="s">
        <v>293</v>
      </c>
      <c r="C2962">
        <v>298</v>
      </c>
      <c r="D2962" t="str">
        <f t="shared" si="216"/>
        <v>298 (0)</v>
      </c>
      <c r="E2962">
        <v>22.280999999999999</v>
      </c>
      <c r="F2962">
        <f t="shared" si="217"/>
        <v>22.28</v>
      </c>
      <c r="G2962">
        <f>IFERROR(VLOOKUP(F2962,'rt.comb'!$A:$B,2,FALSE),F2962)</f>
        <v>22.29</v>
      </c>
      <c r="H2962" t="str">
        <f>IFERROR(VLOOKUP(G2962,compounds!$A:$D,4,FALSE),"")</f>
        <v>tetramethyldiol</v>
      </c>
      <c r="I2962">
        <v>3944500</v>
      </c>
      <c r="J2962" s="4">
        <f t="shared" si="215"/>
        <v>24391985</v>
      </c>
      <c r="K2962" s="4">
        <f>VLOOKUP($C2962,rosie!$B$7:$D$380,2,FALSE)</f>
        <v>5.78</v>
      </c>
      <c r="L2962" s="4">
        <f>VLOOKUP(C2962,rosie!$B$7:$F$66,5,FALSE)</f>
        <v>1.62</v>
      </c>
      <c r="M2962" s="4">
        <f>VLOOKUP($C2962,rosie!$B$7:$D$380,3,FALSE)</f>
        <v>0</v>
      </c>
      <c r="N2962" s="4" t="str">
        <f>VLOOKUP($C2962,rosie!$B$7:$E$380,4,FALSE)</f>
        <v>s</v>
      </c>
      <c r="O2962" s="4">
        <f t="shared" si="218"/>
        <v>1.8286287640571198E-3</v>
      </c>
      <c r="P2962" s="4">
        <f>VLOOKUP(A2962,RESULTS!$A:$M,13,FALSE)</f>
        <v>3</v>
      </c>
      <c r="Q2962" s="4">
        <v>459</v>
      </c>
      <c r="R2962" s="4" t="str">
        <f>IF(VLOOKUP(C2962,rosie!B:J,8,FALSE)=0,"x_x_x_x",VLOOKUP(C2962,rosie!B:J,8,FALSE))</f>
        <v>4_8_2_2023</v>
      </c>
    </row>
    <row r="2963" spans="1:18" x14ac:dyDescent="0.2">
      <c r="A2963" t="s">
        <v>293</v>
      </c>
      <c r="C2963">
        <v>298</v>
      </c>
      <c r="D2963" t="str">
        <f t="shared" si="216"/>
        <v>298 (0)</v>
      </c>
      <c r="E2963">
        <v>22.704999999999998</v>
      </c>
      <c r="F2963">
        <f t="shared" si="217"/>
        <v>22.71</v>
      </c>
      <c r="G2963">
        <f>IFERROR(VLOOKUP(F2963,'rt.comb'!$A:$B,2,FALSE),F2963)</f>
        <v>22.71</v>
      </c>
      <c r="H2963" t="str">
        <f>IFERROR(VLOOKUP(G2963,compounds!$A:$D,4,FALSE),"")</f>
        <v/>
      </c>
      <c r="I2963">
        <v>2239374</v>
      </c>
      <c r="J2963" s="4">
        <f t="shared" si="215"/>
        <v>24391985</v>
      </c>
      <c r="K2963" s="4">
        <f>VLOOKUP($C2963,rosie!$B$7:$D$380,2,FALSE)</f>
        <v>5.78</v>
      </c>
      <c r="L2963" s="4">
        <f>VLOOKUP(C2963,rosie!$B$7:$F$66,5,FALSE)</f>
        <v>1.62</v>
      </c>
      <c r="M2963" s="4">
        <f>VLOOKUP($C2963,rosie!$B$7:$D$380,3,FALSE)</f>
        <v>0</v>
      </c>
      <c r="N2963" s="4" t="str">
        <f>VLOOKUP($C2963,rosie!$B$7:$E$380,4,FALSE)</f>
        <v>s</v>
      </c>
      <c r="O2963" s="4">
        <f t="shared" si="218"/>
        <v>1.0358934139642301E-3</v>
      </c>
      <c r="P2963" s="4">
        <f>VLOOKUP(A2963,RESULTS!$A:$M,13,FALSE)</f>
        <v>3</v>
      </c>
      <c r="Q2963" s="4">
        <v>460</v>
      </c>
      <c r="R2963" s="4" t="str">
        <f>IF(VLOOKUP(C2963,rosie!B:J,8,FALSE)=0,"x_x_x_x",VLOOKUP(C2963,rosie!B:J,8,FALSE))</f>
        <v>4_8_2_2023</v>
      </c>
    </row>
    <row r="2964" spans="1:18" x14ac:dyDescent="0.2">
      <c r="A2964" t="s">
        <v>293</v>
      </c>
      <c r="C2964">
        <v>298</v>
      </c>
      <c r="D2964" t="str">
        <f t="shared" si="216"/>
        <v>298 (0)</v>
      </c>
      <c r="E2964">
        <v>23.914000000000001</v>
      </c>
      <c r="F2964">
        <f t="shared" si="217"/>
        <v>23.91</v>
      </c>
      <c r="G2964">
        <f>IFERROR(VLOOKUP(F2964,'rt.comb'!$A:$B,2,FALSE),F2964)</f>
        <v>23.91</v>
      </c>
      <c r="H2964" t="str">
        <f>IFERROR(VLOOKUP(G2964,compounds!$A:$D,4,FALSE),"")</f>
        <v/>
      </c>
      <c r="I2964">
        <v>1660354</v>
      </c>
      <c r="J2964" s="4">
        <f t="shared" si="215"/>
        <v>24391985</v>
      </c>
      <c r="K2964" s="4">
        <f>VLOOKUP($C2964,rosie!$B$7:$D$380,2,FALSE)</f>
        <v>5.78</v>
      </c>
      <c r="L2964" s="4">
        <f>VLOOKUP(C2964,rosie!$B$7:$F$66,5,FALSE)</f>
        <v>1.62</v>
      </c>
      <c r="M2964" s="4">
        <f>VLOOKUP($C2964,rosie!$B$7:$D$380,3,FALSE)</f>
        <v>0</v>
      </c>
      <c r="N2964" s="4" t="str">
        <f>VLOOKUP($C2964,rosie!$B$7:$E$380,4,FALSE)</f>
        <v>s</v>
      </c>
      <c r="O2964" s="4">
        <f t="shared" si="218"/>
        <v>7.6638331197812068E-4</v>
      </c>
      <c r="P2964" s="4">
        <f>VLOOKUP(A2964,RESULTS!$A:$M,13,FALSE)</f>
        <v>3</v>
      </c>
      <c r="Q2964" s="4">
        <v>461</v>
      </c>
      <c r="R2964" s="4" t="str">
        <f>IF(VLOOKUP(C2964,rosie!B:J,8,FALSE)=0,"x_x_x_x",VLOOKUP(C2964,rosie!B:J,8,FALSE))</f>
        <v>4_8_2_2023</v>
      </c>
    </row>
    <row r="2965" spans="1:18" x14ac:dyDescent="0.2">
      <c r="A2965" t="s">
        <v>293</v>
      </c>
      <c r="C2965">
        <v>298</v>
      </c>
      <c r="D2965" t="str">
        <f t="shared" si="216"/>
        <v>298 (0)</v>
      </c>
      <c r="E2965">
        <v>24.247</v>
      </c>
      <c r="F2965">
        <f t="shared" si="217"/>
        <v>24.25</v>
      </c>
      <c r="G2965">
        <f>IFERROR(VLOOKUP(F2965,'rt.comb'!$A:$B,2,FALSE),F2965)</f>
        <v>24.25</v>
      </c>
      <c r="H2965" t="str">
        <f>IFERROR(VLOOKUP(G2965,compounds!$A:$D,4,FALSE),"")</f>
        <v/>
      </c>
      <c r="I2965">
        <v>1453648</v>
      </c>
      <c r="J2965" s="4">
        <f t="shared" si="215"/>
        <v>24391985</v>
      </c>
      <c r="K2965" s="4">
        <f>VLOOKUP($C2965,rosie!$B$7:$D$380,2,FALSE)</f>
        <v>5.78</v>
      </c>
      <c r="L2965" s="4">
        <f>VLOOKUP(C2965,rosie!$B$7:$F$66,5,FALSE)</f>
        <v>1.62</v>
      </c>
      <c r="M2965" s="4">
        <f>VLOOKUP($C2965,rosie!$B$7:$D$380,3,FALSE)</f>
        <v>0</v>
      </c>
      <c r="N2965" s="4" t="str">
        <f>VLOOKUP($C2965,rosie!$B$7:$E$380,4,FALSE)</f>
        <v>s</v>
      </c>
      <c r="O2965" s="4">
        <f t="shared" si="218"/>
        <v>6.6951999492793326E-4</v>
      </c>
      <c r="P2965" s="4">
        <f>VLOOKUP(A2965,RESULTS!$A:$M,13,FALSE)</f>
        <v>3</v>
      </c>
      <c r="Q2965" s="4">
        <v>462</v>
      </c>
      <c r="R2965" s="4" t="str">
        <f>IF(VLOOKUP(C2965,rosie!B:J,8,FALSE)=0,"x_x_x_x",VLOOKUP(C2965,rosie!B:J,8,FALSE))</f>
        <v>4_8_2_2023</v>
      </c>
    </row>
    <row r="2966" spans="1:18" x14ac:dyDescent="0.2">
      <c r="A2966" t="s">
        <v>293</v>
      </c>
      <c r="C2966">
        <v>298</v>
      </c>
      <c r="D2966" t="str">
        <f t="shared" si="216"/>
        <v>298 (0)</v>
      </c>
      <c r="E2966">
        <v>24.327999999999999</v>
      </c>
      <c r="F2966">
        <f t="shared" si="217"/>
        <v>24.33</v>
      </c>
      <c r="G2966">
        <f>IFERROR(VLOOKUP(F2966,'rt.comb'!$A:$B,2,FALSE),F2966)</f>
        <v>24.33</v>
      </c>
      <c r="H2966" t="str">
        <f>IFERROR(VLOOKUP(G2966,compounds!$A:$D,4,FALSE),"")</f>
        <v>pentadecane</v>
      </c>
      <c r="I2966">
        <v>1779971</v>
      </c>
      <c r="J2966" s="4">
        <f t="shared" si="215"/>
        <v>24391985</v>
      </c>
      <c r="K2966" s="4">
        <f>VLOOKUP($C2966,rosie!$B$7:$D$380,2,FALSE)</f>
        <v>5.78</v>
      </c>
      <c r="L2966" s="4">
        <f>VLOOKUP(C2966,rosie!$B$7:$F$66,5,FALSE)</f>
        <v>1.62</v>
      </c>
      <c r="M2966" s="4">
        <f>VLOOKUP($C2966,rosie!$B$7:$D$380,3,FALSE)</f>
        <v>0</v>
      </c>
      <c r="N2966" s="4" t="str">
        <f>VLOOKUP($C2966,rosie!$B$7:$E$380,4,FALSE)</f>
        <v>s</v>
      </c>
      <c r="O2966" s="4">
        <f t="shared" si="218"/>
        <v>8.1804690837665786E-4</v>
      </c>
      <c r="P2966" s="4">
        <f>VLOOKUP(A2966,RESULTS!$A:$M,13,FALSE)</f>
        <v>3</v>
      </c>
      <c r="Q2966" s="4">
        <v>463</v>
      </c>
      <c r="R2966" s="4" t="str">
        <f>IF(VLOOKUP(C2966,rosie!B:J,8,FALSE)=0,"x_x_x_x",VLOOKUP(C2966,rosie!B:J,8,FALSE))</f>
        <v>4_8_2_2023</v>
      </c>
    </row>
    <row r="2967" spans="1:18" x14ac:dyDescent="0.2">
      <c r="A2967" t="s">
        <v>293</v>
      </c>
      <c r="C2967">
        <v>298</v>
      </c>
      <c r="D2967" t="str">
        <f t="shared" si="216"/>
        <v>298 (0)</v>
      </c>
      <c r="E2967">
        <v>24.599</v>
      </c>
      <c r="F2967">
        <f t="shared" si="217"/>
        <v>24.6</v>
      </c>
      <c r="G2967">
        <f>IFERROR(VLOOKUP(F2967,'rt.comb'!$A:$B,2,FALSE),F2967)</f>
        <v>24.6</v>
      </c>
      <c r="H2967" t="str">
        <f>IFERROR(VLOOKUP(G2967,compounds!$A:$D,4,FALSE),"")</f>
        <v>tridecanal</v>
      </c>
      <c r="I2967">
        <v>967619</v>
      </c>
      <c r="J2967" s="4">
        <f t="shared" si="215"/>
        <v>24391985</v>
      </c>
      <c r="K2967" s="4">
        <f>VLOOKUP($C2967,rosie!$B$7:$D$380,2,FALSE)</f>
        <v>5.78</v>
      </c>
      <c r="L2967" s="4">
        <f>VLOOKUP(C2967,rosie!$B$7:$F$66,5,FALSE)</f>
        <v>1.62</v>
      </c>
      <c r="M2967" s="4">
        <f>VLOOKUP($C2967,rosie!$B$7:$D$380,3,FALSE)</f>
        <v>0</v>
      </c>
      <c r="N2967" s="4" t="str">
        <f>VLOOKUP($C2967,rosie!$B$7:$E$380,4,FALSE)</f>
        <v>s</v>
      </c>
      <c r="O2967" s="4">
        <f t="shared" si="218"/>
        <v>4.437441891186972E-4</v>
      </c>
      <c r="P2967" s="4">
        <f>VLOOKUP(A2967,RESULTS!$A:$M,13,FALSE)</f>
        <v>3</v>
      </c>
      <c r="Q2967" s="4">
        <v>464</v>
      </c>
      <c r="R2967" s="4" t="str">
        <f>IF(VLOOKUP(C2967,rosie!B:J,8,FALSE)=0,"x_x_x_x",VLOOKUP(C2967,rosie!B:J,8,FALSE))</f>
        <v>4_8_2_2023</v>
      </c>
    </row>
    <row r="2968" spans="1:18" x14ac:dyDescent="0.2">
      <c r="A2968" t="s">
        <v>293</v>
      </c>
      <c r="C2968">
        <v>298</v>
      </c>
      <c r="D2968" t="str">
        <f t="shared" si="216"/>
        <v>298 (0)</v>
      </c>
      <c r="E2968">
        <v>26.693000000000001</v>
      </c>
      <c r="F2968">
        <f t="shared" si="217"/>
        <v>26.69</v>
      </c>
      <c r="G2968">
        <f>IFERROR(VLOOKUP(F2968,'rt.comb'!$A:$B,2,FALSE),F2968)</f>
        <v>26.69</v>
      </c>
      <c r="H2968" t="str">
        <f>IFERROR(VLOOKUP(G2968,compounds!$A:$D,4,FALSE),"")</f>
        <v/>
      </c>
      <c r="I2968">
        <v>2021499</v>
      </c>
      <c r="J2968" s="4">
        <f t="shared" si="215"/>
        <v>24391985</v>
      </c>
      <c r="K2968" s="4">
        <f>VLOOKUP($C2968,rosie!$B$7:$D$380,2,FALSE)</f>
        <v>5.78</v>
      </c>
      <c r="L2968" s="4">
        <f>VLOOKUP(C2968,rosie!$B$7:$F$66,5,FALSE)</f>
        <v>1.62</v>
      </c>
      <c r="M2968" s="4">
        <f>VLOOKUP($C2968,rosie!$B$7:$D$380,3,FALSE)</f>
        <v>0</v>
      </c>
      <c r="N2968" s="4" t="str">
        <f>VLOOKUP($C2968,rosie!$B$7:$E$380,4,FALSE)</f>
        <v>s</v>
      </c>
      <c r="O2968" s="4">
        <f t="shared" si="218"/>
        <v>9.2505349848608076E-4</v>
      </c>
      <c r="P2968" s="4">
        <f>VLOOKUP(A2968,RESULTS!$A:$M,13,FALSE)</f>
        <v>3</v>
      </c>
      <c r="Q2968" s="4">
        <v>465</v>
      </c>
      <c r="R2968" s="4" t="str">
        <f>IF(VLOOKUP(C2968,rosie!B:J,8,FALSE)=0,"x_x_x_x",VLOOKUP(C2968,rosie!B:J,8,FALSE))</f>
        <v>4_8_2_2023</v>
      </c>
    </row>
    <row r="2969" spans="1:18" x14ac:dyDescent="0.2">
      <c r="A2969" t="s">
        <v>293</v>
      </c>
      <c r="C2969">
        <v>298</v>
      </c>
      <c r="D2969" t="str">
        <f t="shared" si="216"/>
        <v>298 (0)</v>
      </c>
      <c r="E2969">
        <v>31.236000000000001</v>
      </c>
      <c r="F2969">
        <f t="shared" si="217"/>
        <v>31.24</v>
      </c>
      <c r="G2969">
        <f>IFERROR(VLOOKUP(F2969,'rt.comb'!$A:$B,2,FALSE),F2969)</f>
        <v>31.24</v>
      </c>
      <c r="H2969" t="str">
        <f>IFERROR(VLOOKUP(G2969,compounds!$A:$D,4,FALSE),"")</f>
        <v/>
      </c>
      <c r="I2969">
        <v>1625692</v>
      </c>
      <c r="J2969" s="4">
        <f t="shared" si="215"/>
        <v>24391985</v>
      </c>
      <c r="K2969" s="4">
        <f>VLOOKUP($C2969,rosie!$B$7:$D$380,2,FALSE)</f>
        <v>5.78</v>
      </c>
      <c r="L2969" s="4">
        <f>VLOOKUP(C2969,rosie!$B$7:$F$66,5,FALSE)</f>
        <v>1.62</v>
      </c>
      <c r="M2969" s="4">
        <f>VLOOKUP($C2969,rosie!$B$7:$D$380,3,FALSE)</f>
        <v>0</v>
      </c>
      <c r="N2969" s="4" t="str">
        <f>VLOOKUP($C2969,rosie!$B$7:$E$380,4,FALSE)</f>
        <v>s</v>
      </c>
      <c r="O2969" s="4">
        <f t="shared" si="218"/>
        <v>7.4233275489703654E-4</v>
      </c>
      <c r="P2969" s="4">
        <f>VLOOKUP(A2969,RESULTS!$A:$M,13,FALSE)</f>
        <v>3</v>
      </c>
      <c r="Q2969" s="4">
        <v>466</v>
      </c>
      <c r="R2969" s="4" t="str">
        <f>IF(VLOOKUP(C2969,rosie!B:J,8,FALSE)=0,"x_x_x_x",VLOOKUP(C2969,rosie!B:J,8,FALSE))</f>
        <v>4_8_2_2023</v>
      </c>
    </row>
    <row r="2970" spans="1:18" x14ac:dyDescent="0.2">
      <c r="A2970" t="s">
        <v>294</v>
      </c>
      <c r="C2970">
        <f t="shared" ref="C2970:C3018" si="219">_xlfn.NUMBERVALUE(LEFT(SUBSTITUTE(A2970,"strleaves-",""),FIND("-",SUBSTITUTE(A2970,"strleaves-",""))-1))</f>
        <v>35</v>
      </c>
      <c r="D2970" t="str">
        <f t="shared" si="216"/>
        <v>35 (0)</v>
      </c>
      <c r="E2970">
        <v>4.3899999999999997</v>
      </c>
      <c r="F2970">
        <f t="shared" si="217"/>
        <v>4.3899999999999997</v>
      </c>
      <c r="G2970">
        <f>IFERROR(VLOOKUP(F2970,'rt.comb'!$A:$B,2,FALSE),F2970)</f>
        <v>4.3899999999999997</v>
      </c>
      <c r="H2970" t="str">
        <f>IFERROR(VLOOKUP(G2970,compounds!$A:$D,4,FALSE),"")</f>
        <v/>
      </c>
      <c r="I2970">
        <v>4528119</v>
      </c>
      <c r="J2970" s="4">
        <f t="shared" si="215"/>
        <v>44170248</v>
      </c>
      <c r="K2970" s="4">
        <f>VLOOKUP($C2970,rosie!$B$7:$D$380,2,FALSE)</f>
        <v>5.41</v>
      </c>
      <c r="L2970" s="4">
        <f>VLOOKUP(C2970,rosie!$B$7:$F$66,5,FALSE)</f>
        <v>1.62</v>
      </c>
      <c r="M2970" s="4">
        <f>VLOOKUP($C2970,rosie!$B$7:$D$380,3,FALSE)</f>
        <v>0</v>
      </c>
      <c r="N2970" s="4" t="str">
        <f>VLOOKUP($C2970,rosie!$B$7:$E$380,4,FALSE)</f>
        <v>s</v>
      </c>
      <c r="O2970" s="4">
        <f t="shared" si="218"/>
        <v>1.2172929395521724E-3</v>
      </c>
      <c r="P2970" s="4">
        <f>VLOOKUP(A2970,RESULTS!$A:$M,13,FALSE)</f>
        <v>3</v>
      </c>
      <c r="Q2970" s="4">
        <v>467</v>
      </c>
      <c r="R2970" s="4" t="str">
        <f>IF(VLOOKUP(C2970,rosie!B:J,8,FALSE)=0,"x_x_x_x",VLOOKUP(C2970,rosie!B:J,8,FALSE))</f>
        <v>3_8_2_2023</v>
      </c>
    </row>
    <row r="2971" spans="1:18" x14ac:dyDescent="0.2">
      <c r="A2971" t="s">
        <v>294</v>
      </c>
      <c r="C2971">
        <f t="shared" si="219"/>
        <v>35</v>
      </c>
      <c r="D2971" t="str">
        <f t="shared" si="216"/>
        <v>35 (0)</v>
      </c>
      <c r="E2971">
        <v>4.8600000000000003</v>
      </c>
      <c r="F2971">
        <f t="shared" si="217"/>
        <v>4.8600000000000003</v>
      </c>
      <c r="G2971">
        <f>IFERROR(VLOOKUP(F2971,'rt.comb'!$A:$B,2,FALSE),F2971)</f>
        <v>4.8600000000000003</v>
      </c>
      <c r="H2971" t="str">
        <f>IFERROR(VLOOKUP(G2971,compounds!$A:$D,4,FALSE),"")</f>
        <v/>
      </c>
      <c r="I2971">
        <v>6691360</v>
      </c>
      <c r="J2971" s="4">
        <f t="shared" si="215"/>
        <v>44170248</v>
      </c>
      <c r="K2971" s="4">
        <f>VLOOKUP($C2971,rosie!$B$7:$D$380,2,FALSE)</f>
        <v>5.41</v>
      </c>
      <c r="L2971" s="4">
        <f>VLOOKUP(C2971,rosie!$B$7:$F$66,5,FALSE)</f>
        <v>1.62</v>
      </c>
      <c r="M2971" s="4">
        <f>VLOOKUP($C2971,rosie!$B$7:$D$380,3,FALSE)</f>
        <v>0</v>
      </c>
      <c r="N2971" s="4" t="str">
        <f>VLOOKUP($C2971,rosie!$B$7:$E$380,4,FALSE)</f>
        <v>s</v>
      </c>
      <c r="O2971" s="4">
        <f t="shared" si="218"/>
        <v>1.7949927331992928E-3</v>
      </c>
      <c r="P2971" s="4">
        <f>VLOOKUP(A2971,RESULTS!$A:$M,13,FALSE)</f>
        <v>3</v>
      </c>
      <c r="Q2971" s="4">
        <v>468</v>
      </c>
      <c r="R2971" s="4" t="str">
        <f>IF(VLOOKUP(C2971,rosie!B:J,8,FALSE)=0,"x_x_x_x",VLOOKUP(C2971,rosie!B:J,8,FALSE))</f>
        <v>3_8_2_2023</v>
      </c>
    </row>
    <row r="2972" spans="1:18" x14ac:dyDescent="0.2">
      <c r="A2972" t="s">
        <v>294</v>
      </c>
      <c r="C2972">
        <f t="shared" si="219"/>
        <v>35</v>
      </c>
      <c r="D2972" t="str">
        <f t="shared" si="216"/>
        <v>35 (0)</v>
      </c>
      <c r="E2972">
        <v>5.4279999999999999</v>
      </c>
      <c r="F2972">
        <f t="shared" si="217"/>
        <v>5.43</v>
      </c>
      <c r="G2972">
        <f>IFERROR(VLOOKUP(F2972,'rt.comb'!$A:$B,2,FALSE),F2972)</f>
        <v>5.43</v>
      </c>
      <c r="H2972" t="str">
        <f>IFERROR(VLOOKUP(G2972,compounds!$A:$D,4,FALSE),"")</f>
        <v>hydroxymethylpentanone</v>
      </c>
      <c r="I2972">
        <v>32472665</v>
      </c>
      <c r="J2972" s="4">
        <f t="shared" si="215"/>
        <v>44170248</v>
      </c>
      <c r="K2972" s="4">
        <f>VLOOKUP($C2972,rosie!$B$7:$D$380,2,FALSE)</f>
        <v>5.41</v>
      </c>
      <c r="L2972" s="4">
        <f>VLOOKUP(C2972,rosie!$B$7:$F$66,5,FALSE)</f>
        <v>1.62</v>
      </c>
      <c r="M2972" s="4">
        <f>VLOOKUP($C2972,rosie!$B$7:$D$380,3,FALSE)</f>
        <v>0</v>
      </c>
      <c r="N2972" s="4" t="str">
        <f>VLOOKUP($C2972,rosie!$B$7:$E$380,4,FALSE)</f>
        <v>s</v>
      </c>
      <c r="O2972" s="4">
        <f t="shared" si="218"/>
        <v>8.6923907593046655E-3</v>
      </c>
      <c r="P2972" s="4">
        <f>VLOOKUP(A2972,RESULTS!$A:$M,13,FALSE)</f>
        <v>3</v>
      </c>
      <c r="Q2972" s="4">
        <v>469</v>
      </c>
      <c r="R2972" s="4" t="str">
        <f>IF(VLOOKUP(C2972,rosie!B:J,8,FALSE)=0,"x_x_x_x",VLOOKUP(C2972,rosie!B:J,8,FALSE))</f>
        <v>3_8_2_2023</v>
      </c>
    </row>
    <row r="2973" spans="1:18" x14ac:dyDescent="0.2">
      <c r="A2973" t="s">
        <v>294</v>
      </c>
      <c r="C2973">
        <f t="shared" si="219"/>
        <v>35</v>
      </c>
      <c r="D2973" t="str">
        <f t="shared" si="216"/>
        <v>35 (0)</v>
      </c>
      <c r="E2973">
        <v>5.8869999999999996</v>
      </c>
      <c r="F2973">
        <f t="shared" si="217"/>
        <v>5.89</v>
      </c>
      <c r="G2973">
        <f>IFERROR(VLOOKUP(F2973,'rt.comb'!$A:$B,2,FALSE),F2973)</f>
        <v>5.89</v>
      </c>
      <c r="H2973" t="str">
        <f>IFERROR(VLOOKUP(G2973,compounds!$A:$D,4,FALSE),"")</f>
        <v/>
      </c>
      <c r="I2973">
        <v>9814439</v>
      </c>
      <c r="J2973" s="4">
        <f t="shared" si="215"/>
        <v>44170248</v>
      </c>
      <c r="K2973" s="4">
        <f>VLOOKUP($C2973,rosie!$B$7:$D$380,2,FALSE)</f>
        <v>5.41</v>
      </c>
      <c r="L2973" s="4">
        <f>VLOOKUP(C2973,rosie!$B$7:$F$66,5,FALSE)</f>
        <v>1.62</v>
      </c>
      <c r="M2973" s="4">
        <f>VLOOKUP($C2973,rosie!$B$7:$D$380,3,FALSE)</f>
        <v>0</v>
      </c>
      <c r="N2973" s="4" t="str">
        <f>VLOOKUP($C2973,rosie!$B$7:$E$380,4,FALSE)</f>
        <v>s</v>
      </c>
      <c r="O2973" s="4">
        <f t="shared" si="218"/>
        <v>2.6215719047224121E-3</v>
      </c>
      <c r="P2973" s="4">
        <f>VLOOKUP(A2973,RESULTS!$A:$M,13,FALSE)</f>
        <v>3</v>
      </c>
      <c r="Q2973" s="4">
        <v>470</v>
      </c>
      <c r="R2973" s="4" t="str">
        <f>IF(VLOOKUP(C2973,rosie!B:J,8,FALSE)=0,"x_x_x_x",VLOOKUP(C2973,rosie!B:J,8,FALSE))</f>
        <v>3_8_2_2023</v>
      </c>
    </row>
    <row r="2974" spans="1:18" x14ac:dyDescent="0.2">
      <c r="A2974" t="s">
        <v>294</v>
      </c>
      <c r="C2974">
        <f t="shared" si="219"/>
        <v>35</v>
      </c>
      <c r="D2974" t="str">
        <f t="shared" si="216"/>
        <v>35 (0)</v>
      </c>
      <c r="E2974">
        <v>6.1079999999999997</v>
      </c>
      <c r="F2974">
        <f t="shared" si="217"/>
        <v>6.11</v>
      </c>
      <c r="G2974">
        <f>IFERROR(VLOOKUP(F2974,'rt.comb'!$A:$B,2,FALSE),F2974)</f>
        <v>6.11</v>
      </c>
      <c r="H2974" t="str">
        <f>IFERROR(VLOOKUP(G2974,compounds!$A:$D,4,FALSE),"")</f>
        <v/>
      </c>
      <c r="I2974">
        <v>3888458</v>
      </c>
      <c r="J2974" s="4">
        <f t="shared" si="215"/>
        <v>44170248</v>
      </c>
      <c r="K2974" s="4">
        <f>VLOOKUP($C2974,rosie!$B$7:$D$380,2,FALSE)</f>
        <v>5.41</v>
      </c>
      <c r="L2974" s="4">
        <f>VLOOKUP(C2974,rosie!$B$7:$F$66,5,FALSE)</f>
        <v>1.62</v>
      </c>
      <c r="M2974" s="4">
        <f>VLOOKUP($C2974,rosie!$B$7:$D$380,3,FALSE)</f>
        <v>0</v>
      </c>
      <c r="N2974" s="4" t="str">
        <f>VLOOKUP($C2974,rosie!$B$7:$E$380,4,FALSE)</f>
        <v>s</v>
      </c>
      <c r="O2974" s="4">
        <f t="shared" si="218"/>
        <v>1.0364554922224472E-3</v>
      </c>
      <c r="P2974" s="4">
        <f>VLOOKUP(A2974,RESULTS!$A:$M,13,FALSE)</f>
        <v>3</v>
      </c>
      <c r="Q2974" s="4">
        <v>471</v>
      </c>
      <c r="R2974" s="4" t="str">
        <f>IF(VLOOKUP(C2974,rosie!B:J,8,FALSE)=0,"x_x_x_x",VLOOKUP(C2974,rosie!B:J,8,FALSE))</f>
        <v>3_8_2_2023</v>
      </c>
    </row>
    <row r="2975" spans="1:18" x14ac:dyDescent="0.2">
      <c r="A2975" t="s">
        <v>294</v>
      </c>
      <c r="C2975">
        <f t="shared" si="219"/>
        <v>35</v>
      </c>
      <c r="D2975" t="str">
        <f t="shared" si="216"/>
        <v>35 (0)</v>
      </c>
      <c r="E2975">
        <v>6.4470000000000001</v>
      </c>
      <c r="F2975">
        <f t="shared" si="217"/>
        <v>6.45</v>
      </c>
      <c r="G2975">
        <f>IFERROR(VLOOKUP(F2975,'rt.comb'!$A:$B,2,FALSE),F2975)</f>
        <v>6.45</v>
      </c>
      <c r="H2975" t="str">
        <f>IFERROR(VLOOKUP(G2975,compounds!$A:$D,4,FALSE),"")</f>
        <v/>
      </c>
      <c r="I2975">
        <v>1469651</v>
      </c>
      <c r="J2975" s="4">
        <f t="shared" si="215"/>
        <v>44170248</v>
      </c>
      <c r="K2975" s="4">
        <f>VLOOKUP($C2975,rosie!$B$7:$D$380,2,FALSE)</f>
        <v>5.41</v>
      </c>
      <c r="L2975" s="4">
        <f>VLOOKUP(C2975,rosie!$B$7:$F$66,5,FALSE)</f>
        <v>1.62</v>
      </c>
      <c r="M2975" s="4">
        <f>VLOOKUP($C2975,rosie!$B$7:$D$380,3,FALSE)</f>
        <v>0</v>
      </c>
      <c r="N2975" s="4" t="str">
        <f>VLOOKUP($C2975,rosie!$B$7:$E$380,4,FALSE)</f>
        <v>s</v>
      </c>
      <c r="O2975" s="4">
        <f t="shared" si="218"/>
        <v>3.9090062769114007E-4</v>
      </c>
      <c r="P2975" s="4">
        <f>VLOOKUP(A2975,RESULTS!$A:$M,13,FALSE)</f>
        <v>3</v>
      </c>
      <c r="Q2975" s="4">
        <v>472</v>
      </c>
      <c r="R2975" s="4" t="str">
        <f>IF(VLOOKUP(C2975,rosie!B:J,8,FALSE)=0,"x_x_x_x",VLOOKUP(C2975,rosie!B:J,8,FALSE))</f>
        <v>3_8_2_2023</v>
      </c>
    </row>
    <row r="2976" spans="1:18" x14ac:dyDescent="0.2">
      <c r="A2976" t="s">
        <v>294</v>
      </c>
      <c r="C2976">
        <f t="shared" si="219"/>
        <v>35</v>
      </c>
      <c r="D2976" t="str">
        <f t="shared" si="216"/>
        <v>35 (0)</v>
      </c>
      <c r="E2976">
        <v>7.0960000000000001</v>
      </c>
      <c r="F2976">
        <f t="shared" si="217"/>
        <v>7.1</v>
      </c>
      <c r="G2976">
        <f>IFERROR(VLOOKUP(F2976,'rt.comb'!$A:$B,2,FALSE),F2976)</f>
        <v>7.1</v>
      </c>
      <c r="H2976" t="str">
        <f>IFERROR(VLOOKUP(G2976,compounds!$A:$D,4,FALSE),"")</f>
        <v>heptanal</v>
      </c>
      <c r="I2976">
        <v>6977802</v>
      </c>
      <c r="J2976" s="4">
        <f t="shared" si="215"/>
        <v>44170248</v>
      </c>
      <c r="K2976" s="4">
        <f>VLOOKUP($C2976,rosie!$B$7:$D$380,2,FALSE)</f>
        <v>5.41</v>
      </c>
      <c r="L2976" s="4">
        <f>VLOOKUP(C2976,rosie!$B$7:$F$66,5,FALSE)</f>
        <v>1.62</v>
      </c>
      <c r="M2976" s="4">
        <f>VLOOKUP($C2976,rosie!$B$7:$D$380,3,FALSE)</f>
        <v>0</v>
      </c>
      <c r="N2976" s="4" t="str">
        <f>VLOOKUP($C2976,rosie!$B$7:$E$380,4,FALSE)</f>
        <v>s</v>
      </c>
      <c r="O2976" s="4">
        <f t="shared" si="218"/>
        <v>1.8520455047105627E-3</v>
      </c>
      <c r="P2976" s="4">
        <f>VLOOKUP(A2976,RESULTS!$A:$M,13,FALSE)</f>
        <v>3</v>
      </c>
      <c r="Q2976" s="4">
        <v>473</v>
      </c>
      <c r="R2976" s="4" t="str">
        <f>IF(VLOOKUP(C2976,rosie!B:J,8,FALSE)=0,"x_x_x_x",VLOOKUP(C2976,rosie!B:J,8,FALSE))</f>
        <v>3_8_2_2023</v>
      </c>
    </row>
    <row r="2977" spans="1:18" x14ac:dyDescent="0.2">
      <c r="A2977" t="s">
        <v>294</v>
      </c>
      <c r="C2977">
        <f t="shared" si="219"/>
        <v>35</v>
      </c>
      <c r="D2977" t="str">
        <f t="shared" si="216"/>
        <v>35 (0)</v>
      </c>
      <c r="E2977">
        <v>7.5060000000000002</v>
      </c>
      <c r="F2977">
        <f t="shared" si="217"/>
        <v>7.51</v>
      </c>
      <c r="G2977">
        <f>IFERROR(VLOOKUP(F2977,'rt.comb'!$A:$B,2,FALSE),F2977)</f>
        <v>7.51</v>
      </c>
      <c r="H2977" t="str">
        <f>IFERROR(VLOOKUP(G2977,compounds!$A:$D,4,FALSE),"")</f>
        <v>cyclopentane</v>
      </c>
      <c r="I2977">
        <v>12648413</v>
      </c>
      <c r="J2977" s="4">
        <f t="shared" si="215"/>
        <v>44170248</v>
      </c>
      <c r="K2977" s="4">
        <f>VLOOKUP($C2977,rosie!$B$7:$D$380,2,FALSE)</f>
        <v>5.41</v>
      </c>
      <c r="L2977" s="4">
        <f>VLOOKUP(C2977,rosie!$B$7:$F$66,5,FALSE)</f>
        <v>1.62</v>
      </c>
      <c r="M2977" s="4">
        <f>VLOOKUP($C2977,rosie!$B$7:$D$380,3,FALSE)</f>
        <v>0</v>
      </c>
      <c r="N2977" s="4" t="str">
        <f>VLOOKUP($C2977,rosie!$B$7:$E$380,4,FALSE)</f>
        <v>s</v>
      </c>
      <c r="O2977" s="4">
        <f t="shared" si="218"/>
        <v>3.3500543131480308E-3</v>
      </c>
      <c r="P2977" s="4">
        <f>VLOOKUP(A2977,RESULTS!$A:$M,13,FALSE)</f>
        <v>3</v>
      </c>
      <c r="Q2977" s="4">
        <v>474</v>
      </c>
      <c r="R2977" s="4" t="str">
        <f>IF(VLOOKUP(C2977,rosie!B:J,8,FALSE)=0,"x_x_x_x",VLOOKUP(C2977,rosie!B:J,8,FALSE))</f>
        <v>3_8_2_2023</v>
      </c>
    </row>
    <row r="2978" spans="1:18" x14ac:dyDescent="0.2">
      <c r="A2978" t="s">
        <v>294</v>
      </c>
      <c r="C2978">
        <f t="shared" si="219"/>
        <v>35</v>
      </c>
      <c r="D2978" t="str">
        <f t="shared" si="216"/>
        <v>35 (0)</v>
      </c>
      <c r="E2978">
        <v>7.569</v>
      </c>
      <c r="F2978">
        <f t="shared" si="217"/>
        <v>7.57</v>
      </c>
      <c r="G2978">
        <f>IFERROR(VLOOKUP(F2978,'rt.comb'!$A:$B,2,FALSE),F2978)</f>
        <v>7.57</v>
      </c>
      <c r="H2978" t="str">
        <f>IFERROR(VLOOKUP(G2978,compounds!$A:$D,4,FALSE),"")</f>
        <v/>
      </c>
      <c r="I2978">
        <v>3921268</v>
      </c>
      <c r="J2978" s="4">
        <f t="shared" si="215"/>
        <v>44170248</v>
      </c>
      <c r="K2978" s="4">
        <f>VLOOKUP($C2978,rosie!$B$7:$D$380,2,FALSE)</f>
        <v>5.41</v>
      </c>
      <c r="L2978" s="4">
        <f>VLOOKUP(C2978,rosie!$B$7:$F$66,5,FALSE)</f>
        <v>1.62</v>
      </c>
      <c r="M2978" s="4">
        <f>VLOOKUP($C2978,rosie!$B$7:$D$380,3,FALSE)</f>
        <v>0</v>
      </c>
      <c r="N2978" s="4" t="str">
        <f>VLOOKUP($C2978,rosie!$B$7:$E$380,4,FALSE)</f>
        <v>s</v>
      </c>
      <c r="O2978" s="4">
        <f t="shared" si="218"/>
        <v>1.0363991964455659E-3</v>
      </c>
      <c r="P2978" s="4">
        <f>VLOOKUP(A2978,RESULTS!$A:$M,13,FALSE)</f>
        <v>3</v>
      </c>
      <c r="Q2978" s="4">
        <v>475</v>
      </c>
      <c r="R2978" s="4" t="str">
        <f>IF(VLOOKUP(C2978,rosie!B:J,8,FALSE)=0,"x_x_x_x",VLOOKUP(C2978,rosie!B:J,8,FALSE))</f>
        <v>3_8_2_2023</v>
      </c>
    </row>
    <row r="2979" spans="1:18" x14ac:dyDescent="0.2">
      <c r="A2979" t="s">
        <v>294</v>
      </c>
      <c r="C2979">
        <f t="shared" si="219"/>
        <v>35</v>
      </c>
      <c r="D2979" t="str">
        <f t="shared" si="216"/>
        <v>35 (0)</v>
      </c>
      <c r="E2979">
        <v>8.3840000000000003</v>
      </c>
      <c r="F2979">
        <f t="shared" si="217"/>
        <v>8.3800000000000008</v>
      </c>
      <c r="G2979">
        <f>IFERROR(VLOOKUP(F2979,'rt.comb'!$A:$B,2,FALSE),F2979)</f>
        <v>8.3800000000000008</v>
      </c>
      <c r="H2979" t="str">
        <f>IFERROR(VLOOKUP(G2979,compounds!$A:$D,4,FALSE),"")</f>
        <v/>
      </c>
      <c r="I2979">
        <v>4852767</v>
      </c>
      <c r="J2979" s="4">
        <f t="shared" si="215"/>
        <v>44170248</v>
      </c>
      <c r="K2979" s="4">
        <f>VLOOKUP($C2979,rosie!$B$7:$D$380,2,FALSE)</f>
        <v>5.41</v>
      </c>
      <c r="L2979" s="4">
        <f>VLOOKUP(C2979,rosie!$B$7:$F$66,5,FALSE)</f>
        <v>1.62</v>
      </c>
      <c r="M2979" s="4">
        <f>VLOOKUP($C2979,rosie!$B$7:$D$380,3,FALSE)</f>
        <v>0</v>
      </c>
      <c r="N2979" s="4" t="str">
        <f>VLOOKUP($C2979,rosie!$B$7:$E$380,4,FALSE)</f>
        <v>s</v>
      </c>
      <c r="O2979" s="4">
        <f t="shared" si="218"/>
        <v>1.2799017677259464E-3</v>
      </c>
      <c r="P2979" s="4">
        <f>VLOOKUP(A2979,RESULTS!$A:$M,13,FALSE)</f>
        <v>3</v>
      </c>
      <c r="Q2979" s="4">
        <v>476</v>
      </c>
      <c r="R2979" s="4" t="str">
        <f>IF(VLOOKUP(C2979,rosie!B:J,8,FALSE)=0,"x_x_x_x",VLOOKUP(C2979,rosie!B:J,8,FALSE))</f>
        <v>3_8_2_2023</v>
      </c>
    </row>
    <row r="2980" spans="1:18" x14ac:dyDescent="0.2">
      <c r="A2980" t="s">
        <v>294</v>
      </c>
      <c r="C2980">
        <f t="shared" si="219"/>
        <v>35</v>
      </c>
      <c r="D2980" t="str">
        <f t="shared" si="216"/>
        <v>35 (0)</v>
      </c>
      <c r="E2980">
        <v>8.4659999999999993</v>
      </c>
      <c r="F2980">
        <f t="shared" si="217"/>
        <v>8.4700000000000006</v>
      </c>
      <c r="G2980">
        <f>IFERROR(VLOOKUP(F2980,'rt.comb'!$A:$B,2,FALSE),F2980)</f>
        <v>8.4700000000000006</v>
      </c>
      <c r="H2980" t="str">
        <f>IFERROR(VLOOKUP(G2980,compounds!$A:$D,4,FALSE),"")</f>
        <v/>
      </c>
      <c r="I2980">
        <v>9853890</v>
      </c>
      <c r="J2980" s="4">
        <f t="shared" si="215"/>
        <v>44170248</v>
      </c>
      <c r="K2980" s="4">
        <f>VLOOKUP($C2980,rosie!$B$7:$D$380,2,FALSE)</f>
        <v>5.41</v>
      </c>
      <c r="L2980" s="4">
        <f>VLOOKUP(C2980,rosie!$B$7:$F$66,5,FALSE)</f>
        <v>1.62</v>
      </c>
      <c r="M2980" s="4">
        <f>VLOOKUP($C2980,rosie!$B$7:$D$380,3,FALSE)</f>
        <v>0</v>
      </c>
      <c r="N2980" s="4" t="str">
        <f>VLOOKUP($C2980,rosie!$B$7:$E$380,4,FALSE)</f>
        <v>s</v>
      </c>
      <c r="O2980" s="4">
        <f t="shared" si="218"/>
        <v>2.593483461056706E-3</v>
      </c>
      <c r="P2980" s="4">
        <f>VLOOKUP(A2980,RESULTS!$A:$M,13,FALSE)</f>
        <v>3</v>
      </c>
      <c r="Q2980" s="4">
        <v>477</v>
      </c>
      <c r="R2980" s="4" t="str">
        <f>IF(VLOOKUP(C2980,rosie!B:J,8,FALSE)=0,"x_x_x_x",VLOOKUP(C2980,rosie!B:J,8,FALSE))</f>
        <v>3_8_2_2023</v>
      </c>
    </row>
    <row r="2981" spans="1:18" x14ac:dyDescent="0.2">
      <c r="A2981" t="s">
        <v>294</v>
      </c>
      <c r="C2981">
        <f t="shared" si="219"/>
        <v>35</v>
      </c>
      <c r="D2981" t="str">
        <f t="shared" si="216"/>
        <v>35 (0)</v>
      </c>
      <c r="E2981">
        <v>8.9130000000000003</v>
      </c>
      <c r="F2981">
        <f t="shared" si="217"/>
        <v>8.91</v>
      </c>
      <c r="G2981">
        <f>IFERROR(VLOOKUP(F2981,'rt.comb'!$A:$B,2,FALSE),F2981)</f>
        <v>8.92</v>
      </c>
      <c r="H2981" t="str">
        <f>IFERROR(VLOOKUP(G2981,compounds!$A:$D,4,FALSE),"")</f>
        <v/>
      </c>
      <c r="I2981">
        <v>12644446</v>
      </c>
      <c r="J2981" s="4">
        <f t="shared" si="215"/>
        <v>44170248</v>
      </c>
      <c r="K2981" s="4">
        <f>VLOOKUP($C2981,rosie!$B$7:$D$380,2,FALSE)</f>
        <v>5.41</v>
      </c>
      <c r="L2981" s="4">
        <f>VLOOKUP(C2981,rosie!$B$7:$F$66,5,FALSE)</f>
        <v>1.62</v>
      </c>
      <c r="M2981" s="4">
        <f>VLOOKUP($C2981,rosie!$B$7:$D$380,3,FALSE)</f>
        <v>0</v>
      </c>
      <c r="N2981" s="4" t="str">
        <f>VLOOKUP($C2981,rosie!$B$7:$E$380,4,FALSE)</f>
        <v>s</v>
      </c>
      <c r="O2981" s="4">
        <f t="shared" si="218"/>
        <v>3.3209784800409467E-3</v>
      </c>
      <c r="P2981" s="4">
        <f>VLOOKUP(A2981,RESULTS!$A:$M,13,FALSE)</f>
        <v>3</v>
      </c>
      <c r="Q2981" s="4">
        <v>478</v>
      </c>
      <c r="R2981" s="4" t="str">
        <f>IF(VLOOKUP(C2981,rosie!B:J,8,FALSE)=0,"x_x_x_x",VLOOKUP(C2981,rosie!B:J,8,FALSE))</f>
        <v>3_8_2_2023</v>
      </c>
    </row>
    <row r="2982" spans="1:18" x14ac:dyDescent="0.2">
      <c r="A2982" t="s">
        <v>294</v>
      </c>
      <c r="C2982">
        <f t="shared" si="219"/>
        <v>35</v>
      </c>
      <c r="D2982" t="str">
        <f t="shared" si="216"/>
        <v>35 (0)</v>
      </c>
      <c r="E2982">
        <v>9.8239999999999998</v>
      </c>
      <c r="F2982">
        <f t="shared" si="217"/>
        <v>9.82</v>
      </c>
      <c r="G2982">
        <f>IFERROR(VLOOKUP(F2982,'rt.comb'!$A:$B,2,FALSE),F2982)</f>
        <v>9.82</v>
      </c>
      <c r="H2982" t="str">
        <f>IFERROR(VLOOKUP(G2982,compounds!$A:$D,4,FALSE),"")</f>
        <v>sixmethyl</v>
      </c>
      <c r="I2982">
        <v>26215045</v>
      </c>
      <c r="J2982" s="4">
        <f t="shared" si="215"/>
        <v>44170248</v>
      </c>
      <c r="K2982" s="4">
        <f>VLOOKUP($C2982,rosie!$B$7:$D$380,2,FALSE)</f>
        <v>5.41</v>
      </c>
      <c r="L2982" s="4">
        <f>VLOOKUP(C2982,rosie!$B$7:$F$66,5,FALSE)</f>
        <v>1.62</v>
      </c>
      <c r="M2982" s="4">
        <f>VLOOKUP($C2982,rosie!$B$7:$D$380,3,FALSE)</f>
        <v>0</v>
      </c>
      <c r="N2982" s="4" t="str">
        <f>VLOOKUP($C2982,rosie!$B$7:$E$380,4,FALSE)</f>
        <v>s</v>
      </c>
      <c r="O2982" s="4">
        <f t="shared" si="218"/>
        <v>6.8708306776991759E-3</v>
      </c>
      <c r="P2982" s="4">
        <f>VLOOKUP(A2982,RESULTS!$A:$M,13,FALSE)</f>
        <v>3</v>
      </c>
      <c r="Q2982" s="4">
        <v>479</v>
      </c>
      <c r="R2982" s="4" t="str">
        <f>IF(VLOOKUP(C2982,rosie!B:J,8,FALSE)=0,"x_x_x_x",VLOOKUP(C2982,rosie!B:J,8,FALSE))</f>
        <v>3_8_2_2023</v>
      </c>
    </row>
    <row r="2983" spans="1:18" x14ac:dyDescent="0.2">
      <c r="A2983" t="s">
        <v>294</v>
      </c>
      <c r="C2983">
        <f t="shared" si="219"/>
        <v>35</v>
      </c>
      <c r="D2983" t="str">
        <f t="shared" si="216"/>
        <v>35 (0)</v>
      </c>
      <c r="E2983">
        <v>9.9339999999999993</v>
      </c>
      <c r="F2983">
        <f t="shared" si="217"/>
        <v>9.93</v>
      </c>
      <c r="G2983">
        <f>IFERROR(VLOOKUP(F2983,'rt.comb'!$A:$B,2,FALSE),F2983)</f>
        <v>9.93</v>
      </c>
      <c r="H2983" t="str">
        <f>IFERROR(VLOOKUP(G2983,compounds!$A:$D,4,FALSE),"")</f>
        <v/>
      </c>
      <c r="I2983">
        <v>15607213</v>
      </c>
      <c r="J2983" s="4">
        <f t="shared" si="215"/>
        <v>44170248</v>
      </c>
      <c r="K2983" s="4">
        <f>VLOOKUP($C2983,rosie!$B$7:$D$380,2,FALSE)</f>
        <v>5.41</v>
      </c>
      <c r="L2983" s="4">
        <f>VLOOKUP(C2983,rosie!$B$7:$F$66,5,FALSE)</f>
        <v>1.62</v>
      </c>
      <c r="M2983" s="4">
        <f>VLOOKUP($C2983,rosie!$B$7:$D$380,3,FALSE)</f>
        <v>0</v>
      </c>
      <c r="N2983" s="4" t="str">
        <f>VLOOKUP($C2983,rosie!$B$7:$E$380,4,FALSE)</f>
        <v>s</v>
      </c>
      <c r="O2983" s="4">
        <f t="shared" si="218"/>
        <v>4.0820495493414195E-3</v>
      </c>
      <c r="P2983" s="4">
        <f>VLOOKUP(A2983,RESULTS!$A:$M,13,FALSE)</f>
        <v>3</v>
      </c>
      <c r="Q2983" s="4">
        <v>480</v>
      </c>
      <c r="R2983" s="4" t="str">
        <f>IF(VLOOKUP(C2983,rosie!B:J,8,FALSE)=0,"x_x_x_x",VLOOKUP(C2983,rosie!B:J,8,FALSE))</f>
        <v>3_8_2_2023</v>
      </c>
    </row>
    <row r="2984" spans="1:18" x14ac:dyDescent="0.2">
      <c r="A2984" t="s">
        <v>294</v>
      </c>
      <c r="C2984">
        <f t="shared" si="219"/>
        <v>35</v>
      </c>
      <c r="D2984" t="str">
        <f t="shared" si="216"/>
        <v>35 (0)</v>
      </c>
      <c r="E2984">
        <v>10.157999999999999</v>
      </c>
      <c r="F2984">
        <f t="shared" si="217"/>
        <v>10.16</v>
      </c>
      <c r="G2984">
        <f>IFERROR(VLOOKUP(F2984,'rt.comb'!$A:$B,2,FALSE),F2984)</f>
        <v>10.16</v>
      </c>
      <c r="H2984" t="str">
        <f>IFERROR(VLOOKUP(G2984,compounds!$A:$D,4,FALSE),"")</f>
        <v>decane</v>
      </c>
      <c r="I2984">
        <v>4852992</v>
      </c>
      <c r="J2984" s="4">
        <f t="shared" si="215"/>
        <v>44170248</v>
      </c>
      <c r="K2984" s="4">
        <f>VLOOKUP($C2984,rosie!$B$7:$D$380,2,FALSE)</f>
        <v>5.41</v>
      </c>
      <c r="L2984" s="4">
        <f>VLOOKUP(C2984,rosie!$B$7:$F$66,5,FALSE)</f>
        <v>1.62</v>
      </c>
      <c r="M2984" s="4">
        <f>VLOOKUP($C2984,rosie!$B$7:$D$380,3,FALSE)</f>
        <v>0</v>
      </c>
      <c r="N2984" s="4" t="str">
        <f>VLOOKUP($C2984,rosie!$B$7:$E$380,4,FALSE)</f>
        <v>s</v>
      </c>
      <c r="O2984" s="4">
        <f t="shared" si="218"/>
        <v>1.2666559017044444E-3</v>
      </c>
      <c r="P2984" s="4">
        <f>VLOOKUP(A2984,RESULTS!$A:$M,13,FALSE)</f>
        <v>3</v>
      </c>
      <c r="Q2984" s="4">
        <v>481</v>
      </c>
      <c r="R2984" s="4" t="str">
        <f>IF(VLOOKUP(C2984,rosie!B:J,8,FALSE)=0,"x_x_x_x",VLOOKUP(C2984,rosie!B:J,8,FALSE))</f>
        <v>3_8_2_2023</v>
      </c>
    </row>
    <row r="2985" spans="1:18" x14ac:dyDescent="0.2">
      <c r="A2985" t="s">
        <v>294</v>
      </c>
      <c r="C2985">
        <f t="shared" si="219"/>
        <v>35</v>
      </c>
      <c r="D2985" t="str">
        <f t="shared" si="216"/>
        <v>35 (0)</v>
      </c>
      <c r="E2985">
        <v>10.313000000000001</v>
      </c>
      <c r="F2985">
        <f t="shared" si="217"/>
        <v>10.31</v>
      </c>
      <c r="G2985">
        <f>IFERROR(VLOOKUP(F2985,'rt.comb'!$A:$B,2,FALSE),F2985)</f>
        <v>10.31</v>
      </c>
      <c r="H2985" t="str">
        <f>IFERROR(VLOOKUP(G2985,compounds!$A:$D,4,FALSE),"")</f>
        <v>octanal</v>
      </c>
      <c r="I2985">
        <v>28325983</v>
      </c>
      <c r="J2985" s="4">
        <f t="shared" si="215"/>
        <v>44170248</v>
      </c>
      <c r="K2985" s="4">
        <f>VLOOKUP($C2985,rosie!$B$7:$D$380,2,FALSE)</f>
        <v>5.41</v>
      </c>
      <c r="L2985" s="4">
        <f>VLOOKUP(C2985,rosie!$B$7:$F$66,5,FALSE)</f>
        <v>1.62</v>
      </c>
      <c r="M2985" s="4">
        <f>VLOOKUP($C2985,rosie!$B$7:$D$380,3,FALSE)</f>
        <v>0</v>
      </c>
      <c r="N2985" s="4" t="str">
        <f>VLOOKUP($C2985,rosie!$B$7:$E$380,4,FALSE)</f>
        <v>s</v>
      </c>
      <c r="O2985" s="4">
        <f t="shared" si="218"/>
        <v>7.3778887770032048E-3</v>
      </c>
      <c r="P2985" s="4">
        <f>VLOOKUP(A2985,RESULTS!$A:$M,13,FALSE)</f>
        <v>3</v>
      </c>
      <c r="Q2985" s="4">
        <v>482</v>
      </c>
      <c r="R2985" s="4" t="str">
        <f>IF(VLOOKUP(C2985,rosie!B:J,8,FALSE)=0,"x_x_x_x",VLOOKUP(C2985,rosie!B:J,8,FALSE))</f>
        <v>3_8_2_2023</v>
      </c>
    </row>
    <row r="2986" spans="1:18" x14ac:dyDescent="0.2">
      <c r="A2986" t="s">
        <v>294</v>
      </c>
      <c r="C2986">
        <f t="shared" si="219"/>
        <v>35</v>
      </c>
      <c r="D2986" t="str">
        <f t="shared" si="216"/>
        <v>35 (0)</v>
      </c>
      <c r="E2986">
        <v>10.958</v>
      </c>
      <c r="F2986">
        <f t="shared" si="217"/>
        <v>10.96</v>
      </c>
      <c r="G2986">
        <f>IFERROR(VLOOKUP(F2986,'rt.comb'!$A:$B,2,FALSE),F2986)</f>
        <v>10.96</v>
      </c>
      <c r="H2986" t="str">
        <f>IFERROR(VLOOKUP(G2986,compounds!$A:$D,4,FALSE),"")</f>
        <v/>
      </c>
      <c r="I2986">
        <v>4536118</v>
      </c>
      <c r="J2986" s="4">
        <f t="shared" si="215"/>
        <v>44170248</v>
      </c>
      <c r="K2986" s="4">
        <f>VLOOKUP($C2986,rosie!$B$7:$D$380,2,FALSE)</f>
        <v>5.41</v>
      </c>
      <c r="L2986" s="4">
        <f>VLOOKUP(C2986,rosie!$B$7:$F$66,5,FALSE)</f>
        <v>1.62</v>
      </c>
      <c r="M2986" s="4">
        <f>VLOOKUP($C2986,rosie!$B$7:$D$380,3,FALSE)</f>
        <v>0</v>
      </c>
      <c r="N2986" s="4" t="str">
        <f>VLOOKUP($C2986,rosie!$B$7:$E$380,4,FALSE)</f>
        <v>s</v>
      </c>
      <c r="O2986" s="4">
        <f t="shared" si="218"/>
        <v>1.1790476708945067E-3</v>
      </c>
      <c r="P2986" s="4">
        <f>VLOOKUP(A2986,RESULTS!$A:$M,13,FALSE)</f>
        <v>3</v>
      </c>
      <c r="Q2986" s="4">
        <v>483</v>
      </c>
      <c r="R2986" s="4" t="str">
        <f>IF(VLOOKUP(C2986,rosie!B:J,8,FALSE)=0,"x_x_x_x",VLOOKUP(C2986,rosie!B:J,8,FALSE))</f>
        <v>3_8_2_2023</v>
      </c>
    </row>
    <row r="2987" spans="1:18" x14ac:dyDescent="0.2">
      <c r="A2987" t="s">
        <v>294</v>
      </c>
      <c r="C2987">
        <f t="shared" si="219"/>
        <v>35</v>
      </c>
      <c r="D2987" t="str">
        <f t="shared" si="216"/>
        <v>35 (0)</v>
      </c>
      <c r="E2987">
        <v>11.147</v>
      </c>
      <c r="F2987">
        <f t="shared" si="217"/>
        <v>11.15</v>
      </c>
      <c r="G2987">
        <f>IFERROR(VLOOKUP(F2987,'rt.comb'!$A:$B,2,FALSE),F2987)</f>
        <v>11.15</v>
      </c>
      <c r="H2987" t="str">
        <f>IFERROR(VLOOKUP(G2987,compounds!$A:$D,4,FALSE),"")</f>
        <v>ethylhexanol</v>
      </c>
      <c r="I2987">
        <v>7963781</v>
      </c>
      <c r="J2987" s="4">
        <f t="shared" si="215"/>
        <v>44170248</v>
      </c>
      <c r="K2987" s="4">
        <f>VLOOKUP($C2987,rosie!$B$7:$D$380,2,FALSE)</f>
        <v>5.41</v>
      </c>
      <c r="L2987" s="4">
        <f>VLOOKUP(C2987,rosie!$B$7:$F$66,5,FALSE)</f>
        <v>1.62</v>
      </c>
      <c r="M2987" s="4">
        <f>VLOOKUP($C2987,rosie!$B$7:$D$380,3,FALSE)</f>
        <v>0</v>
      </c>
      <c r="N2987" s="4" t="str">
        <f>VLOOKUP($C2987,rosie!$B$7:$E$380,4,FALSE)</f>
        <v>s</v>
      </c>
      <c r="O2987" s="4">
        <f t="shared" si="218"/>
        <v>2.0657040402310583E-3</v>
      </c>
      <c r="P2987" s="4">
        <f>VLOOKUP(A2987,RESULTS!$A:$M,13,FALSE)</f>
        <v>3</v>
      </c>
      <c r="Q2987" s="4">
        <v>484</v>
      </c>
      <c r="R2987" s="4" t="str">
        <f>IF(VLOOKUP(C2987,rosie!B:J,8,FALSE)=0,"x_x_x_x",VLOOKUP(C2987,rosie!B:J,8,FALSE))</f>
        <v>3_8_2_2023</v>
      </c>
    </row>
    <row r="2988" spans="1:18" x14ac:dyDescent="0.2">
      <c r="A2988" t="s">
        <v>294</v>
      </c>
      <c r="C2988">
        <f t="shared" si="219"/>
        <v>35</v>
      </c>
      <c r="D2988" t="str">
        <f t="shared" si="216"/>
        <v>35 (0)</v>
      </c>
      <c r="E2988">
        <v>12.028</v>
      </c>
      <c r="F2988">
        <f t="shared" si="217"/>
        <v>12.03</v>
      </c>
      <c r="G2988">
        <f>IFERROR(VLOOKUP(F2988,'rt.comb'!$A:$B,2,FALSE),F2988)</f>
        <v>12.03</v>
      </c>
      <c r="H2988" t="str">
        <f>IFERROR(VLOOKUP(G2988,compounds!$A:$D,4,FALSE),"")</f>
        <v/>
      </c>
      <c r="I2988">
        <v>9714516</v>
      </c>
      <c r="J2988" s="4">
        <f t="shared" si="215"/>
        <v>44170248</v>
      </c>
      <c r="K2988" s="4">
        <f>VLOOKUP($C2988,rosie!$B$7:$D$380,2,FALSE)</f>
        <v>5.41</v>
      </c>
      <c r="L2988" s="4">
        <f>VLOOKUP(C2988,rosie!$B$7:$F$66,5,FALSE)</f>
        <v>1.62</v>
      </c>
      <c r="M2988" s="4">
        <f>VLOOKUP($C2988,rosie!$B$7:$D$380,3,FALSE)</f>
        <v>0</v>
      </c>
      <c r="N2988" s="4" t="str">
        <f>VLOOKUP($C2988,rosie!$B$7:$E$380,4,FALSE)</f>
        <v>s</v>
      </c>
      <c r="O2988" s="4">
        <f t="shared" si="218"/>
        <v>2.5146270399670303E-3</v>
      </c>
      <c r="P2988" s="4">
        <f>VLOOKUP(A2988,RESULTS!$A:$M,13,FALSE)</f>
        <v>3</v>
      </c>
      <c r="Q2988" s="4">
        <v>485</v>
      </c>
      <c r="R2988" s="4" t="str">
        <f>IF(VLOOKUP(C2988,rosie!B:J,8,FALSE)=0,"x_x_x_x",VLOOKUP(C2988,rosie!B:J,8,FALSE))</f>
        <v>3_8_2_2023</v>
      </c>
    </row>
    <row r="2989" spans="1:18" x14ac:dyDescent="0.2">
      <c r="A2989" t="s">
        <v>294</v>
      </c>
      <c r="C2989">
        <f t="shared" si="219"/>
        <v>35</v>
      </c>
      <c r="D2989" t="str">
        <f t="shared" si="216"/>
        <v>35 (0)</v>
      </c>
      <c r="E2989">
        <v>12.292999999999999</v>
      </c>
      <c r="F2989">
        <f t="shared" si="217"/>
        <v>12.29</v>
      </c>
      <c r="G2989">
        <f>IFERROR(VLOOKUP(F2989,'rt.comb'!$A:$B,2,FALSE),F2989)</f>
        <v>12.29</v>
      </c>
      <c r="H2989" t="str">
        <f>IFERROR(VLOOKUP(G2989,compounds!$A:$D,4,FALSE),"")</f>
        <v>acetophenone</v>
      </c>
      <c r="I2989">
        <v>15613408</v>
      </c>
      <c r="J2989" s="4">
        <f t="shared" si="215"/>
        <v>44170248</v>
      </c>
      <c r="K2989" s="4">
        <f>VLOOKUP($C2989,rosie!$B$7:$D$380,2,FALSE)</f>
        <v>5.41</v>
      </c>
      <c r="L2989" s="4">
        <f>VLOOKUP(C2989,rosie!$B$7:$F$66,5,FALSE)</f>
        <v>1.62</v>
      </c>
      <c r="M2989" s="4">
        <f>VLOOKUP($C2989,rosie!$B$7:$D$380,3,FALSE)</f>
        <v>0</v>
      </c>
      <c r="N2989" s="4" t="str">
        <f>VLOOKUP($C2989,rosie!$B$7:$E$380,4,FALSE)</f>
        <v>s</v>
      </c>
      <c r="O2989" s="4">
        <f t="shared" si="218"/>
        <v>4.0332541677425057E-3</v>
      </c>
      <c r="P2989" s="4">
        <f>VLOOKUP(A2989,RESULTS!$A:$M,13,FALSE)</f>
        <v>3</v>
      </c>
      <c r="Q2989" s="4">
        <v>486</v>
      </c>
      <c r="R2989" s="4" t="str">
        <f>IF(VLOOKUP(C2989,rosie!B:J,8,FALSE)=0,"x_x_x_x",VLOOKUP(C2989,rosie!B:J,8,FALSE))</f>
        <v>3_8_2_2023</v>
      </c>
    </row>
    <row r="2990" spans="1:18" x14ac:dyDescent="0.2">
      <c r="A2990" t="s">
        <v>294</v>
      </c>
      <c r="C2990">
        <f t="shared" si="219"/>
        <v>35</v>
      </c>
      <c r="D2990" t="str">
        <f t="shared" si="216"/>
        <v>35 (0)</v>
      </c>
      <c r="E2990">
        <v>12.412000000000001</v>
      </c>
      <c r="F2990">
        <f t="shared" si="217"/>
        <v>12.41</v>
      </c>
      <c r="G2990">
        <f>IFERROR(VLOOKUP(F2990,'rt.comb'!$A:$B,2,FALSE),F2990)</f>
        <v>12.41</v>
      </c>
      <c r="H2990" t="str">
        <f>IFERROR(VLOOKUP(G2990,compounds!$A:$D,4,FALSE),"")</f>
        <v/>
      </c>
      <c r="I2990">
        <v>3986697</v>
      </c>
      <c r="J2990" s="4">
        <f t="shared" si="215"/>
        <v>44170248</v>
      </c>
      <c r="K2990" s="4">
        <f>VLOOKUP($C2990,rosie!$B$7:$D$380,2,FALSE)</f>
        <v>5.41</v>
      </c>
      <c r="L2990" s="4">
        <f>VLOOKUP(C2990,rosie!$B$7:$F$66,5,FALSE)</f>
        <v>1.62</v>
      </c>
      <c r="M2990" s="4">
        <f>VLOOKUP($C2990,rosie!$B$7:$D$380,3,FALSE)</f>
        <v>0</v>
      </c>
      <c r="N2990" s="4" t="str">
        <f>VLOOKUP($C2990,rosie!$B$7:$E$380,4,FALSE)</f>
        <v>s</v>
      </c>
      <c r="O2990" s="4">
        <f t="shared" si="218"/>
        <v>1.0277285471402692E-3</v>
      </c>
      <c r="P2990" s="4">
        <f>VLOOKUP(A2990,RESULTS!$A:$M,13,FALSE)</f>
        <v>3</v>
      </c>
      <c r="Q2990" s="4">
        <v>487</v>
      </c>
      <c r="R2990" s="4" t="str">
        <f>IF(VLOOKUP(C2990,rosie!B:J,8,FALSE)=0,"x_x_x_x",VLOOKUP(C2990,rosie!B:J,8,FALSE))</f>
        <v>3_8_2_2023</v>
      </c>
    </row>
    <row r="2991" spans="1:18" x14ac:dyDescent="0.2">
      <c r="A2991" t="s">
        <v>294</v>
      </c>
      <c r="C2991">
        <f t="shared" si="219"/>
        <v>35</v>
      </c>
      <c r="D2991" t="str">
        <f t="shared" si="216"/>
        <v>35 (0)</v>
      </c>
      <c r="E2991">
        <v>13.356999999999999</v>
      </c>
      <c r="F2991">
        <f t="shared" si="217"/>
        <v>13.36</v>
      </c>
      <c r="G2991">
        <f>IFERROR(VLOOKUP(F2991,'rt.comb'!$A:$B,2,FALSE),F2991)</f>
        <v>13.36</v>
      </c>
      <c r="H2991" t="str">
        <f>IFERROR(VLOOKUP(G2991,compounds!$A:$D,4,FALSE),"")</f>
        <v/>
      </c>
      <c r="I2991">
        <v>10672448</v>
      </c>
      <c r="J2991" s="4">
        <f t="shared" si="215"/>
        <v>44170248</v>
      </c>
      <c r="K2991" s="4">
        <f>VLOOKUP($C2991,rosie!$B$7:$D$380,2,FALSE)</f>
        <v>5.41</v>
      </c>
      <c r="L2991" s="4">
        <f>VLOOKUP(C2991,rosie!$B$7:$F$66,5,FALSE)</f>
        <v>1.62</v>
      </c>
      <c r="M2991" s="4">
        <f>VLOOKUP($C2991,rosie!$B$7:$D$380,3,FALSE)</f>
        <v>0</v>
      </c>
      <c r="N2991" s="4" t="str">
        <f>VLOOKUP($C2991,rosie!$B$7:$E$380,4,FALSE)</f>
        <v>s</v>
      </c>
      <c r="O2991" s="4">
        <f t="shared" si="218"/>
        <v>2.7456070250676786E-3</v>
      </c>
      <c r="P2991" s="4">
        <f>VLOOKUP(A2991,RESULTS!$A:$M,13,FALSE)</f>
        <v>3</v>
      </c>
      <c r="Q2991" s="4">
        <v>488</v>
      </c>
      <c r="R2991" s="4" t="str">
        <f>IF(VLOOKUP(C2991,rosie!B:J,8,FALSE)=0,"x_x_x_x",VLOOKUP(C2991,rosie!B:J,8,FALSE))</f>
        <v>3_8_2_2023</v>
      </c>
    </row>
    <row r="2992" spans="1:18" x14ac:dyDescent="0.2">
      <c r="A2992" t="s">
        <v>294</v>
      </c>
      <c r="C2992">
        <f t="shared" si="219"/>
        <v>35</v>
      </c>
      <c r="D2992" t="str">
        <f t="shared" si="216"/>
        <v>35 (0)</v>
      </c>
      <c r="E2992">
        <v>13.510999999999999</v>
      </c>
      <c r="F2992">
        <f t="shared" si="217"/>
        <v>13.51</v>
      </c>
      <c r="G2992">
        <f>IFERROR(VLOOKUP(F2992,'rt.comb'!$A:$B,2,FALSE),F2992)</f>
        <v>13.51</v>
      </c>
      <c r="H2992" t="str">
        <f>IFERROR(VLOOKUP(G2992,compounds!$A:$D,4,FALSE),"")</f>
        <v>nonanal</v>
      </c>
      <c r="I2992">
        <v>81656539</v>
      </c>
      <c r="J2992" s="4">
        <f t="shared" si="215"/>
        <v>44170248</v>
      </c>
      <c r="K2992" s="4">
        <f>VLOOKUP($C2992,rosie!$B$7:$D$380,2,FALSE)</f>
        <v>5.41</v>
      </c>
      <c r="L2992" s="4">
        <f>VLOOKUP(C2992,rosie!$B$7:$F$66,5,FALSE)</f>
        <v>1.62</v>
      </c>
      <c r="M2992" s="4">
        <f>VLOOKUP($C2992,rosie!$B$7:$D$380,3,FALSE)</f>
        <v>0</v>
      </c>
      <c r="N2992" s="4" t="str">
        <f>VLOOKUP($C2992,rosie!$B$7:$E$380,4,FALSE)</f>
        <v>s</v>
      </c>
      <c r="O2992" s="4">
        <f t="shared" si="218"/>
        <v>2.0964101865359352E-2</v>
      </c>
      <c r="P2992" s="4">
        <f>VLOOKUP(A2992,RESULTS!$A:$M,13,FALSE)</f>
        <v>3</v>
      </c>
      <c r="Q2992" s="4">
        <v>489</v>
      </c>
      <c r="R2992" s="4" t="str">
        <f>IF(VLOOKUP(C2992,rosie!B:J,8,FALSE)=0,"x_x_x_x",VLOOKUP(C2992,rosie!B:J,8,FALSE))</f>
        <v>3_8_2_2023</v>
      </c>
    </row>
    <row r="2993" spans="1:18" x14ac:dyDescent="0.2">
      <c r="A2993" t="s">
        <v>294</v>
      </c>
      <c r="C2993">
        <f t="shared" si="219"/>
        <v>35</v>
      </c>
      <c r="D2993" t="str">
        <f t="shared" si="216"/>
        <v>35 (0)</v>
      </c>
      <c r="E2993">
        <v>13.887</v>
      </c>
      <c r="F2993">
        <f t="shared" si="217"/>
        <v>13.89</v>
      </c>
      <c r="G2993">
        <f>IFERROR(VLOOKUP(F2993,'rt.comb'!$A:$B,2,FALSE),F2993)</f>
        <v>13.89</v>
      </c>
      <c r="H2993" t="str">
        <f>IFERROR(VLOOKUP(G2993,compounds!$A:$D,4,FALSE),"")</f>
        <v>edimethylnonatriene</v>
      </c>
      <c r="I2993">
        <v>10469974</v>
      </c>
      <c r="J2993" s="4">
        <f t="shared" si="215"/>
        <v>44170248</v>
      </c>
      <c r="K2993" s="4">
        <f>VLOOKUP($C2993,rosie!$B$7:$D$380,2,FALSE)</f>
        <v>5.41</v>
      </c>
      <c r="L2993" s="4">
        <f>VLOOKUP(C2993,rosie!$B$7:$F$66,5,FALSE)</f>
        <v>1.62</v>
      </c>
      <c r="M2993" s="4">
        <f>VLOOKUP($C2993,rosie!$B$7:$D$380,3,FALSE)</f>
        <v>0</v>
      </c>
      <c r="N2993" s="4" t="str">
        <f>VLOOKUP($C2993,rosie!$B$7:$E$380,4,FALSE)</f>
        <v>s</v>
      </c>
      <c r="O2993" s="4">
        <f t="shared" si="218"/>
        <v>2.6825243638874756E-3</v>
      </c>
      <c r="P2993" s="4">
        <f>VLOOKUP(A2993,RESULTS!$A:$M,13,FALSE)</f>
        <v>3</v>
      </c>
      <c r="Q2993" s="4">
        <v>490</v>
      </c>
      <c r="R2993" s="4" t="str">
        <f>IF(VLOOKUP(C2993,rosie!B:J,8,FALSE)=0,"x_x_x_x",VLOOKUP(C2993,rosie!B:J,8,FALSE))</f>
        <v>3_8_2_2023</v>
      </c>
    </row>
    <row r="2994" spans="1:18" x14ac:dyDescent="0.2">
      <c r="A2994" t="s">
        <v>294</v>
      </c>
      <c r="C2994">
        <f t="shared" si="219"/>
        <v>35</v>
      </c>
      <c r="D2994" t="str">
        <f t="shared" si="216"/>
        <v>35 (0)</v>
      </c>
      <c r="E2994">
        <v>14.557</v>
      </c>
      <c r="F2994">
        <f t="shared" si="217"/>
        <v>14.56</v>
      </c>
      <c r="G2994">
        <f>IFERROR(VLOOKUP(F2994,'rt.comb'!$A:$B,2,FALSE),F2994)</f>
        <v>14.56</v>
      </c>
      <c r="H2994" t="str">
        <f>IFERROR(VLOOKUP(G2994,compounds!$A:$D,4,FALSE),"")</f>
        <v/>
      </c>
      <c r="I2994">
        <v>10224252</v>
      </c>
      <c r="J2994" s="4">
        <f t="shared" si="215"/>
        <v>44170248</v>
      </c>
      <c r="K2994" s="4">
        <f>VLOOKUP($C2994,rosie!$B$7:$D$380,2,FALSE)</f>
        <v>5.41</v>
      </c>
      <c r="L2994" s="4">
        <f>VLOOKUP(C2994,rosie!$B$7:$F$66,5,FALSE)</f>
        <v>1.62</v>
      </c>
      <c r="M2994" s="4">
        <f>VLOOKUP($C2994,rosie!$B$7:$D$380,3,FALSE)</f>
        <v>0</v>
      </c>
      <c r="N2994" s="4" t="str">
        <f>VLOOKUP($C2994,rosie!$B$7:$E$380,4,FALSE)</f>
        <v>s</v>
      </c>
      <c r="O2994" s="4">
        <f t="shared" si="218"/>
        <v>2.6142324726897179E-3</v>
      </c>
      <c r="P2994" s="4">
        <f>VLOOKUP(A2994,RESULTS!$A:$M,13,FALSE)</f>
        <v>3</v>
      </c>
      <c r="Q2994" s="4">
        <v>491</v>
      </c>
      <c r="R2994" s="4" t="str">
        <f>IF(VLOOKUP(C2994,rosie!B:J,8,FALSE)=0,"x_x_x_x",VLOOKUP(C2994,rosie!B:J,8,FALSE))</f>
        <v>3_8_2_2023</v>
      </c>
    </row>
    <row r="2995" spans="1:18" x14ac:dyDescent="0.2">
      <c r="A2995" t="s">
        <v>294</v>
      </c>
      <c r="C2995">
        <f t="shared" si="219"/>
        <v>35</v>
      </c>
      <c r="D2995" t="str">
        <f t="shared" si="216"/>
        <v>35 (0)</v>
      </c>
      <c r="E2995">
        <v>14.851000000000001</v>
      </c>
      <c r="F2995">
        <f t="shared" si="217"/>
        <v>14.85</v>
      </c>
      <c r="G2995">
        <f>IFERROR(VLOOKUP(F2995,'rt.comb'!$A:$B,2,FALSE),F2995)</f>
        <v>14.85</v>
      </c>
      <c r="H2995" t="str">
        <f>IFERROR(VLOOKUP(G2995,compounds!$A:$D,4,FALSE),"")</f>
        <v/>
      </c>
      <c r="I2995">
        <v>5122423</v>
      </c>
      <c r="J2995" s="4">
        <f t="shared" si="215"/>
        <v>44170248</v>
      </c>
      <c r="K2995" s="4">
        <f>VLOOKUP($C2995,rosie!$B$7:$D$380,2,FALSE)</f>
        <v>5.41</v>
      </c>
      <c r="L2995" s="4">
        <f>VLOOKUP(C2995,rosie!$B$7:$F$66,5,FALSE)</f>
        <v>1.62</v>
      </c>
      <c r="M2995" s="4">
        <f>VLOOKUP($C2995,rosie!$B$7:$D$380,3,FALSE)</f>
        <v>0</v>
      </c>
      <c r="N2995" s="4" t="str">
        <f>VLOOKUP($C2995,rosie!$B$7:$E$380,4,FALSE)</f>
        <v>s</v>
      </c>
      <c r="O2995" s="4">
        <f t="shared" si="218"/>
        <v>1.3070869781021727E-3</v>
      </c>
      <c r="P2995" s="4">
        <f>VLOOKUP(A2995,RESULTS!$A:$M,13,FALSE)</f>
        <v>3</v>
      </c>
      <c r="Q2995" s="4">
        <v>492</v>
      </c>
      <c r="R2995" s="4" t="str">
        <f>IF(VLOOKUP(C2995,rosie!B:J,8,FALSE)=0,"x_x_x_x",VLOOKUP(C2995,rosie!B:J,8,FALSE))</f>
        <v>3_8_2_2023</v>
      </c>
    </row>
    <row r="2996" spans="1:18" x14ac:dyDescent="0.2">
      <c r="A2996" t="s">
        <v>294</v>
      </c>
      <c r="C2996">
        <f t="shared" si="219"/>
        <v>35</v>
      </c>
      <c r="D2996" t="str">
        <f t="shared" si="216"/>
        <v>35 (0)</v>
      </c>
      <c r="E2996">
        <v>14.95</v>
      </c>
      <c r="F2996">
        <f t="shared" si="217"/>
        <v>14.95</v>
      </c>
      <c r="G2996">
        <f>IFERROR(VLOOKUP(F2996,'rt.comb'!$A:$B,2,FALSE),F2996)</f>
        <v>14.95</v>
      </c>
      <c r="H2996" t="str">
        <f>IFERROR(VLOOKUP(G2996,compounds!$A:$D,4,FALSE),"")</f>
        <v>benzene</v>
      </c>
      <c r="I2996">
        <v>6963331</v>
      </c>
      <c r="J2996" s="4">
        <f t="shared" si="215"/>
        <v>44170248</v>
      </c>
      <c r="K2996" s="4">
        <f>VLOOKUP($C2996,rosie!$B$7:$D$380,2,FALSE)</f>
        <v>5.41</v>
      </c>
      <c r="L2996" s="4">
        <f>VLOOKUP(C2996,rosie!$B$7:$F$66,5,FALSE)</f>
        <v>1.62</v>
      </c>
      <c r="M2996" s="4">
        <f>VLOOKUP($C2996,rosie!$B$7:$D$380,3,FALSE)</f>
        <v>0</v>
      </c>
      <c r="N2996" s="4" t="str">
        <f>VLOOKUP($C2996,rosie!$B$7:$E$380,4,FALSE)</f>
        <v>s</v>
      </c>
      <c r="O2996" s="4">
        <f t="shared" si="218"/>
        <v>1.7732267425453437E-3</v>
      </c>
      <c r="P2996" s="4">
        <f>VLOOKUP(A2996,RESULTS!$A:$M,13,FALSE)</f>
        <v>3</v>
      </c>
      <c r="Q2996" s="4">
        <v>493</v>
      </c>
      <c r="R2996" s="4" t="str">
        <f>IF(VLOOKUP(C2996,rosie!B:J,8,FALSE)=0,"x_x_x_x",VLOOKUP(C2996,rosie!B:J,8,FALSE))</f>
        <v>3_8_2_2023</v>
      </c>
    </row>
    <row r="2997" spans="1:18" x14ac:dyDescent="0.2">
      <c r="A2997" t="s">
        <v>294</v>
      </c>
      <c r="C2997">
        <f t="shared" si="219"/>
        <v>35</v>
      </c>
      <c r="D2997" t="str">
        <f t="shared" si="216"/>
        <v>35 (0)</v>
      </c>
      <c r="E2997">
        <v>15.157999999999999</v>
      </c>
      <c r="F2997">
        <f t="shared" si="217"/>
        <v>15.16</v>
      </c>
      <c r="G2997">
        <f>IFERROR(VLOOKUP(F2997,'rt.comb'!$A:$B,2,FALSE),F2997)</f>
        <v>15.16</v>
      </c>
      <c r="H2997" t="str">
        <f>IFERROR(VLOOKUP(G2997,compounds!$A:$D,4,FALSE),"")</f>
        <v/>
      </c>
      <c r="I2997">
        <v>11774236</v>
      </c>
      <c r="J2997" s="4">
        <f t="shared" si="215"/>
        <v>44170248</v>
      </c>
      <c r="K2997" s="4">
        <f>VLOOKUP($C2997,rosie!$B$7:$D$380,2,FALSE)</f>
        <v>5.41</v>
      </c>
      <c r="L2997" s="4">
        <f>VLOOKUP(C2997,rosie!$B$7:$F$66,5,FALSE)</f>
        <v>1.62</v>
      </c>
      <c r="M2997" s="4">
        <f>VLOOKUP($C2997,rosie!$B$7:$D$380,3,FALSE)</f>
        <v>0</v>
      </c>
      <c r="N2997" s="4" t="str">
        <f>VLOOKUP($C2997,rosie!$B$7:$E$380,4,FALSE)</f>
        <v>s</v>
      </c>
      <c r="O2997" s="4">
        <f t="shared" si="218"/>
        <v>2.9922642196057629E-3</v>
      </c>
      <c r="P2997" s="4">
        <f>VLOOKUP(A2997,RESULTS!$A:$M,13,FALSE)</f>
        <v>3</v>
      </c>
      <c r="Q2997" s="4">
        <v>494</v>
      </c>
      <c r="R2997" s="4" t="str">
        <f>IF(VLOOKUP(C2997,rosie!B:J,8,FALSE)=0,"x_x_x_x",VLOOKUP(C2997,rosie!B:J,8,FALSE))</f>
        <v>3_8_2_2023</v>
      </c>
    </row>
    <row r="2998" spans="1:18" x14ac:dyDescent="0.2">
      <c r="A2998" t="s">
        <v>294</v>
      </c>
      <c r="C2998">
        <f t="shared" si="219"/>
        <v>35</v>
      </c>
      <c r="D2998" t="str">
        <f t="shared" si="216"/>
        <v>35 (0)</v>
      </c>
      <c r="E2998">
        <v>15.436999999999999</v>
      </c>
      <c r="F2998">
        <f t="shared" si="217"/>
        <v>15.44</v>
      </c>
      <c r="G2998">
        <f>IFERROR(VLOOKUP(F2998,'rt.comb'!$A:$B,2,FALSE),F2998)</f>
        <v>15.44</v>
      </c>
      <c r="H2998" t="str">
        <f>IFERROR(VLOOKUP(G2998,compounds!$A:$D,4,FALSE),"")</f>
        <v/>
      </c>
      <c r="I2998">
        <v>3778782</v>
      </c>
      <c r="J2998" s="4">
        <f t="shared" si="215"/>
        <v>44170248</v>
      </c>
      <c r="K2998" s="4">
        <f>VLOOKUP($C2998,rosie!$B$7:$D$380,2,FALSE)</f>
        <v>5.41</v>
      </c>
      <c r="L2998" s="4">
        <f>VLOOKUP(C2998,rosie!$B$7:$F$66,5,FALSE)</f>
        <v>1.62</v>
      </c>
      <c r="M2998" s="4">
        <f>VLOOKUP($C2998,rosie!$B$7:$D$380,3,FALSE)</f>
        <v>0</v>
      </c>
      <c r="N2998" s="4" t="str">
        <f>VLOOKUP($C2998,rosie!$B$7:$E$380,4,FALSE)</f>
        <v>s</v>
      </c>
      <c r="O2998" s="4">
        <f t="shared" si="218"/>
        <v>9.5838672822566053E-4</v>
      </c>
      <c r="P2998" s="4">
        <f>VLOOKUP(A2998,RESULTS!$A:$M,13,FALSE)</f>
        <v>3</v>
      </c>
      <c r="Q2998" s="4">
        <v>495</v>
      </c>
      <c r="R2998" s="4" t="str">
        <f>IF(VLOOKUP(C2998,rosie!B:J,8,FALSE)=0,"x_x_x_x",VLOOKUP(C2998,rosie!B:J,8,FALSE))</f>
        <v>3_8_2_2023</v>
      </c>
    </row>
    <row r="2999" spans="1:18" x14ac:dyDescent="0.2">
      <c r="A2999" t="s">
        <v>294</v>
      </c>
      <c r="C2999">
        <f t="shared" si="219"/>
        <v>35</v>
      </c>
      <c r="D2999" t="str">
        <f t="shared" si="216"/>
        <v>35 (0)</v>
      </c>
      <c r="E2999">
        <v>15.49</v>
      </c>
      <c r="F2999">
        <f t="shared" si="217"/>
        <v>15.49</v>
      </c>
      <c r="G2999">
        <f>IFERROR(VLOOKUP(F2999,'rt.comb'!$A:$B,2,FALSE),F2999)</f>
        <v>15.49</v>
      </c>
      <c r="H2999" t="str">
        <f>IFERROR(VLOOKUP(G2999,compounds!$A:$D,4,FALSE),"")</f>
        <v>dodecanal_a</v>
      </c>
      <c r="I2999">
        <v>5222648</v>
      </c>
      <c r="J2999" s="4">
        <f t="shared" si="215"/>
        <v>44170248</v>
      </c>
      <c r="K2999" s="4">
        <f>VLOOKUP($C2999,rosie!$B$7:$D$380,2,FALSE)</f>
        <v>5.41</v>
      </c>
      <c r="L2999" s="4">
        <f>VLOOKUP(C2999,rosie!$B$7:$F$66,5,FALSE)</f>
        <v>1.62</v>
      </c>
      <c r="M2999" s="4">
        <f>VLOOKUP($C2999,rosie!$B$7:$D$380,3,FALSE)</f>
        <v>0</v>
      </c>
      <c r="N2999" s="4" t="str">
        <f>VLOOKUP($C2999,rosie!$B$7:$E$380,4,FALSE)</f>
        <v>s</v>
      </c>
      <c r="O2999" s="4">
        <f t="shared" si="218"/>
        <v>1.321914089096364E-3</v>
      </c>
      <c r="P2999" s="4">
        <f>VLOOKUP(A2999,RESULTS!$A:$M,13,FALSE)</f>
        <v>3</v>
      </c>
      <c r="Q2999" s="4">
        <v>496</v>
      </c>
      <c r="R2999" s="4" t="str">
        <f>IF(VLOOKUP(C2999,rosie!B:J,8,FALSE)=0,"x_x_x_x",VLOOKUP(C2999,rosie!B:J,8,FALSE))</f>
        <v>3_8_2_2023</v>
      </c>
    </row>
    <row r="3000" spans="1:18" x14ac:dyDescent="0.2">
      <c r="A3000" t="s">
        <v>294</v>
      </c>
      <c r="C3000">
        <f t="shared" si="219"/>
        <v>35</v>
      </c>
      <c r="D3000" t="str">
        <f t="shared" si="216"/>
        <v>35 (0)</v>
      </c>
      <c r="E3000">
        <v>16.364999999999998</v>
      </c>
      <c r="F3000">
        <f t="shared" si="217"/>
        <v>16.37</v>
      </c>
      <c r="G3000">
        <f>IFERROR(VLOOKUP(F3000,'rt.comb'!$A:$B,2,FALSE),F3000)</f>
        <v>16.36</v>
      </c>
      <c r="H3000" t="str">
        <f>IFERROR(VLOOKUP(G3000,compounds!$A:$D,4,FALSE),"")</f>
        <v>dodecane</v>
      </c>
      <c r="I3000">
        <v>29541311</v>
      </c>
      <c r="J3000" s="4">
        <f t="shared" si="215"/>
        <v>44170248</v>
      </c>
      <c r="K3000" s="4">
        <f>VLOOKUP($C3000,rosie!$B$7:$D$380,2,FALSE)</f>
        <v>5.41</v>
      </c>
      <c r="L3000" s="4">
        <f>VLOOKUP(C3000,rosie!$B$7:$F$66,5,FALSE)</f>
        <v>1.62</v>
      </c>
      <c r="M3000" s="4">
        <f>VLOOKUP($C3000,rosie!$B$7:$D$380,3,FALSE)</f>
        <v>0</v>
      </c>
      <c r="N3000" s="4" t="str">
        <f>VLOOKUP($C3000,rosie!$B$7:$E$380,4,FALSE)</f>
        <v>s</v>
      </c>
      <c r="O3000" s="4">
        <f t="shared" si="218"/>
        <v>7.4622110525700523E-3</v>
      </c>
      <c r="P3000" s="4">
        <f>VLOOKUP(A3000,RESULTS!$A:$M,13,FALSE)</f>
        <v>3</v>
      </c>
      <c r="Q3000" s="4">
        <v>497</v>
      </c>
      <c r="R3000" s="4" t="str">
        <f>IF(VLOOKUP(C3000,rosie!B:J,8,FALSE)=0,"x_x_x_x",VLOOKUP(C3000,rosie!B:J,8,FALSE))</f>
        <v>3_8_2_2023</v>
      </c>
    </row>
    <row r="3001" spans="1:18" x14ac:dyDescent="0.2">
      <c r="A3001" t="s">
        <v>294</v>
      </c>
      <c r="C3001">
        <f t="shared" si="219"/>
        <v>35</v>
      </c>
      <c r="D3001" t="str">
        <f t="shared" si="216"/>
        <v>35 (0)</v>
      </c>
      <c r="E3001">
        <v>16.547000000000001</v>
      </c>
      <c r="F3001">
        <f t="shared" si="217"/>
        <v>16.55</v>
      </c>
      <c r="G3001">
        <f>IFERROR(VLOOKUP(F3001,'rt.comb'!$A:$B,2,FALSE),F3001)</f>
        <v>16.55</v>
      </c>
      <c r="H3001" t="str">
        <f>IFERROR(VLOOKUP(G3001,compounds!$A:$D,4,FALSE),"")</f>
        <v>decanal</v>
      </c>
      <c r="I3001">
        <v>124004784</v>
      </c>
      <c r="J3001" s="4">
        <f t="shared" si="215"/>
        <v>44170248</v>
      </c>
      <c r="K3001" s="4">
        <f>VLOOKUP($C3001,rosie!$B$7:$D$380,2,FALSE)</f>
        <v>5.41</v>
      </c>
      <c r="L3001" s="4">
        <f>VLOOKUP(C3001,rosie!$B$7:$F$66,5,FALSE)</f>
        <v>1.62</v>
      </c>
      <c r="M3001" s="4">
        <f>VLOOKUP($C3001,rosie!$B$7:$D$380,3,FALSE)</f>
        <v>0</v>
      </c>
      <c r="N3001" s="4" t="str">
        <f>VLOOKUP($C3001,rosie!$B$7:$E$380,4,FALSE)</f>
        <v>s</v>
      </c>
      <c r="O3001" s="4">
        <f t="shared" si="218"/>
        <v>3.1261027564681035E-2</v>
      </c>
      <c r="P3001" s="4">
        <f>VLOOKUP(A3001,RESULTS!$A:$M,13,FALSE)</f>
        <v>3</v>
      </c>
      <c r="Q3001" s="4">
        <v>498</v>
      </c>
      <c r="R3001" s="4" t="str">
        <f>IF(VLOOKUP(C3001,rosie!B:J,8,FALSE)=0,"x_x_x_x",VLOOKUP(C3001,rosie!B:J,8,FALSE))</f>
        <v>3_8_2_2023</v>
      </c>
    </row>
    <row r="3002" spans="1:18" x14ac:dyDescent="0.2">
      <c r="A3002" t="s">
        <v>294</v>
      </c>
      <c r="C3002">
        <f t="shared" si="219"/>
        <v>35</v>
      </c>
      <c r="D3002" t="str">
        <f t="shared" si="216"/>
        <v>35 (0)</v>
      </c>
      <c r="E3002">
        <v>18.177</v>
      </c>
      <c r="F3002">
        <f t="shared" si="217"/>
        <v>18.18</v>
      </c>
      <c r="G3002">
        <f>IFERROR(VLOOKUP(F3002,'rt.comb'!$A:$B,2,FALSE),F3002)</f>
        <v>18.18</v>
      </c>
      <c r="H3002" t="str">
        <f>IFERROR(VLOOKUP(G3002,compounds!$A:$D,4,FALSE),"")</f>
        <v>methylacetophenone</v>
      </c>
      <c r="I3002">
        <v>5777241</v>
      </c>
      <c r="J3002" s="4">
        <f t="shared" si="215"/>
        <v>44170248</v>
      </c>
      <c r="K3002" s="4">
        <f>VLOOKUP($C3002,rosie!$B$7:$D$380,2,FALSE)</f>
        <v>5.41</v>
      </c>
      <c r="L3002" s="4">
        <f>VLOOKUP(C3002,rosie!$B$7:$F$66,5,FALSE)</f>
        <v>1.62</v>
      </c>
      <c r="M3002" s="4">
        <f>VLOOKUP($C3002,rosie!$B$7:$D$380,3,FALSE)</f>
        <v>0</v>
      </c>
      <c r="N3002" s="4" t="str">
        <f>VLOOKUP($C3002,rosie!$B$7:$E$380,4,FALSE)</f>
        <v>s</v>
      </c>
      <c r="O3002" s="4">
        <f t="shared" si="218"/>
        <v>1.4534968369513215E-3</v>
      </c>
      <c r="P3002" s="4">
        <f>VLOOKUP(A3002,RESULTS!$A:$M,13,FALSE)</f>
        <v>3</v>
      </c>
      <c r="Q3002" s="4">
        <v>499</v>
      </c>
      <c r="R3002" s="4" t="str">
        <f>IF(VLOOKUP(C3002,rosie!B:J,8,FALSE)=0,"x_x_x_x",VLOOKUP(C3002,rosie!B:J,8,FALSE))</f>
        <v>3_8_2_2023</v>
      </c>
    </row>
    <row r="3003" spans="1:18" x14ac:dyDescent="0.2">
      <c r="A3003" t="s">
        <v>294</v>
      </c>
      <c r="C3003">
        <f t="shared" si="219"/>
        <v>35</v>
      </c>
      <c r="D3003" t="str">
        <f t="shared" si="216"/>
        <v>35 (0)</v>
      </c>
      <c r="E3003">
        <v>18.591000000000001</v>
      </c>
      <c r="F3003">
        <f t="shared" si="217"/>
        <v>18.59</v>
      </c>
      <c r="G3003">
        <f>IFERROR(VLOOKUP(F3003,'rt.comb'!$A:$B,2,FALSE),F3003)</f>
        <v>18.59</v>
      </c>
      <c r="H3003" t="str">
        <f>IFERROR(VLOOKUP(G3003,compounds!$A:$D,4,FALSE),"")</f>
        <v/>
      </c>
      <c r="I3003">
        <v>3977602</v>
      </c>
      <c r="J3003" s="4">
        <f t="shared" si="215"/>
        <v>44170248</v>
      </c>
      <c r="K3003" s="4">
        <f>VLOOKUP($C3003,rosie!$B$7:$D$380,2,FALSE)</f>
        <v>5.41</v>
      </c>
      <c r="L3003" s="4">
        <f>VLOOKUP(C3003,rosie!$B$7:$F$66,5,FALSE)</f>
        <v>1.62</v>
      </c>
      <c r="M3003" s="4">
        <f>VLOOKUP($C3003,rosie!$B$7:$D$380,3,FALSE)</f>
        <v>0</v>
      </c>
      <c r="N3003" s="4" t="str">
        <f>VLOOKUP($C3003,rosie!$B$7:$E$380,4,FALSE)</f>
        <v>s</v>
      </c>
      <c r="O3003" s="4">
        <f t="shared" si="218"/>
        <v>9.9872396907104062E-4</v>
      </c>
      <c r="P3003" s="4">
        <f>VLOOKUP(A3003,RESULTS!$A:$M,13,FALSE)</f>
        <v>3</v>
      </c>
      <c r="Q3003" s="4">
        <v>500</v>
      </c>
      <c r="R3003" s="4" t="str">
        <f>IF(VLOOKUP(C3003,rosie!B:J,8,FALSE)=0,"x_x_x_x",VLOOKUP(C3003,rosie!B:J,8,FALSE))</f>
        <v>3_8_2_2023</v>
      </c>
    </row>
    <row r="3004" spans="1:18" x14ac:dyDescent="0.2">
      <c r="A3004" t="s">
        <v>294</v>
      </c>
      <c r="C3004">
        <f t="shared" si="219"/>
        <v>35</v>
      </c>
      <c r="D3004" t="str">
        <f t="shared" si="216"/>
        <v>35 (0)</v>
      </c>
      <c r="E3004">
        <v>18.648</v>
      </c>
      <c r="F3004">
        <f t="shared" si="217"/>
        <v>18.649999999999999</v>
      </c>
      <c r="G3004">
        <f>IFERROR(VLOOKUP(F3004,'rt.comb'!$A:$B,2,FALSE),F3004)</f>
        <v>18.649999999999999</v>
      </c>
      <c r="H3004" t="str">
        <f>IFERROR(VLOOKUP(G3004,compounds!$A:$D,4,FALSE),"")</f>
        <v/>
      </c>
      <c r="I3004">
        <v>1915280</v>
      </c>
      <c r="J3004" s="4">
        <f t="shared" si="215"/>
        <v>44170248</v>
      </c>
      <c r="K3004" s="4">
        <f>VLOOKUP($C3004,rosie!$B$7:$D$380,2,FALSE)</f>
        <v>5.41</v>
      </c>
      <c r="L3004" s="4">
        <f>VLOOKUP(C3004,rosie!$B$7:$F$66,5,FALSE)</f>
        <v>1.62</v>
      </c>
      <c r="M3004" s="4">
        <f>VLOOKUP($C3004,rosie!$B$7:$D$380,3,FALSE)</f>
        <v>0</v>
      </c>
      <c r="N3004" s="4" t="str">
        <f>VLOOKUP($C3004,rosie!$B$7:$E$380,4,FALSE)</f>
        <v>s</v>
      </c>
      <c r="O3004" s="4">
        <f t="shared" si="218"/>
        <v>4.7994193674164682E-4</v>
      </c>
      <c r="P3004" s="4">
        <f>VLOOKUP(A3004,RESULTS!$A:$M,13,FALSE)</f>
        <v>3</v>
      </c>
      <c r="Q3004" s="4">
        <v>501</v>
      </c>
      <c r="R3004" s="4" t="str">
        <f>IF(VLOOKUP(C3004,rosie!B:J,8,FALSE)=0,"x_x_x_x",VLOOKUP(C3004,rosie!B:J,8,FALSE))</f>
        <v>3_8_2_2023</v>
      </c>
    </row>
    <row r="3005" spans="1:18" x14ac:dyDescent="0.2">
      <c r="A3005" t="s">
        <v>294</v>
      </c>
      <c r="C3005">
        <f t="shared" si="219"/>
        <v>35</v>
      </c>
      <c r="D3005" t="str">
        <f t="shared" si="216"/>
        <v>35 (0)</v>
      </c>
      <c r="E3005">
        <v>18.974</v>
      </c>
      <c r="F3005">
        <f t="shared" si="217"/>
        <v>18.97</v>
      </c>
      <c r="G3005">
        <f>IFERROR(VLOOKUP(F3005,'rt.comb'!$A:$B,2,FALSE),F3005)</f>
        <v>18.97</v>
      </c>
      <c r="H3005" t="str">
        <f>IFERROR(VLOOKUP(G3005,compounds!$A:$D,4,FALSE),"")</f>
        <v/>
      </c>
      <c r="I3005">
        <v>10826255</v>
      </c>
      <c r="J3005" s="4">
        <f t="shared" si="215"/>
        <v>44170248</v>
      </c>
      <c r="K3005" s="4">
        <f>VLOOKUP($C3005,rosie!$B$7:$D$380,2,FALSE)</f>
        <v>5.41</v>
      </c>
      <c r="L3005" s="4">
        <f>VLOOKUP(C3005,rosie!$B$7:$F$66,5,FALSE)</f>
        <v>1.62</v>
      </c>
      <c r="M3005" s="4">
        <f>VLOOKUP($C3005,rosie!$B$7:$D$380,3,FALSE)</f>
        <v>0</v>
      </c>
      <c r="N3005" s="4" t="str">
        <f>VLOOKUP($C3005,rosie!$B$7:$E$380,4,FALSE)</f>
        <v>s</v>
      </c>
      <c r="O3005" s="4">
        <f t="shared" si="218"/>
        <v>2.7075013820202958E-3</v>
      </c>
      <c r="P3005" s="4">
        <f>VLOOKUP(A3005,RESULTS!$A:$M,13,FALSE)</f>
        <v>3</v>
      </c>
      <c r="Q3005" s="4">
        <v>502</v>
      </c>
      <c r="R3005" s="4" t="str">
        <f>IF(VLOOKUP(C3005,rosie!B:J,8,FALSE)=0,"x_x_x_x",VLOOKUP(C3005,rosie!B:J,8,FALSE))</f>
        <v>3_8_2_2023</v>
      </c>
    </row>
    <row r="3006" spans="1:18" x14ac:dyDescent="0.2">
      <c r="A3006" t="s">
        <v>294</v>
      </c>
      <c r="C3006">
        <f t="shared" si="219"/>
        <v>35</v>
      </c>
      <c r="D3006" t="str">
        <f t="shared" si="216"/>
        <v>35 (0)</v>
      </c>
      <c r="E3006">
        <v>19.186</v>
      </c>
      <c r="F3006">
        <f t="shared" si="217"/>
        <v>19.190000000000001</v>
      </c>
      <c r="G3006">
        <f>IFERROR(VLOOKUP(F3006,'rt.comb'!$A:$B,2,FALSE),F3006)</f>
        <v>19.190000000000001</v>
      </c>
      <c r="H3006" t="str">
        <f>IFERROR(VLOOKUP(G3006,compounds!$A:$D,4,FALSE),"")</f>
        <v/>
      </c>
      <c r="I3006">
        <v>4707971</v>
      </c>
      <c r="J3006" s="4">
        <f t="shared" si="215"/>
        <v>44170248</v>
      </c>
      <c r="K3006" s="4">
        <f>VLOOKUP($C3006,rosie!$B$7:$D$380,2,FALSE)</f>
        <v>5.41</v>
      </c>
      <c r="L3006" s="4">
        <f>VLOOKUP(C3006,rosie!$B$7:$F$66,5,FALSE)</f>
        <v>1.62</v>
      </c>
      <c r="M3006" s="4">
        <f>VLOOKUP($C3006,rosie!$B$7:$D$380,3,FALSE)</f>
        <v>0</v>
      </c>
      <c r="N3006" s="4" t="str">
        <f>VLOOKUP($C3006,rosie!$B$7:$E$380,4,FALSE)</f>
        <v>s</v>
      </c>
      <c r="O3006" s="4">
        <f t="shared" si="218"/>
        <v>1.1750597379048225E-3</v>
      </c>
      <c r="P3006" s="4">
        <f>VLOOKUP(A3006,RESULTS!$A:$M,13,FALSE)</f>
        <v>3</v>
      </c>
      <c r="Q3006" s="4">
        <v>503</v>
      </c>
      <c r="R3006" s="4" t="str">
        <f>IF(VLOOKUP(C3006,rosie!B:J,8,FALSE)=0,"x_x_x_x",VLOOKUP(C3006,rosie!B:J,8,FALSE))</f>
        <v>3_8_2_2023</v>
      </c>
    </row>
    <row r="3007" spans="1:18" x14ac:dyDescent="0.2">
      <c r="A3007" t="s">
        <v>294</v>
      </c>
      <c r="C3007">
        <f t="shared" si="219"/>
        <v>35</v>
      </c>
      <c r="D3007" t="str">
        <f t="shared" si="216"/>
        <v>35 (0)</v>
      </c>
      <c r="E3007">
        <v>19.396999999999998</v>
      </c>
      <c r="F3007">
        <f t="shared" si="217"/>
        <v>19.399999999999999</v>
      </c>
      <c r="G3007">
        <f>IFERROR(VLOOKUP(F3007,'rt.comb'!$A:$B,2,FALSE),F3007)</f>
        <v>19.399999999999999</v>
      </c>
      <c r="H3007" t="str">
        <f>IFERROR(VLOOKUP(G3007,compounds!$A:$D,4,FALSE),"")</f>
        <v>undecanal_c</v>
      </c>
      <c r="I3007">
        <v>11135190</v>
      </c>
      <c r="J3007" s="4">
        <f t="shared" si="215"/>
        <v>44170248</v>
      </c>
      <c r="K3007" s="4">
        <f>VLOOKUP($C3007,rosie!$B$7:$D$380,2,FALSE)</f>
        <v>5.41</v>
      </c>
      <c r="L3007" s="4">
        <f>VLOOKUP(C3007,rosie!$B$7:$F$66,5,FALSE)</f>
        <v>1.62</v>
      </c>
      <c r="M3007" s="4">
        <f>VLOOKUP($C3007,rosie!$B$7:$D$380,3,FALSE)</f>
        <v>0</v>
      </c>
      <c r="N3007" s="4" t="str">
        <f>VLOOKUP($C3007,rosie!$B$7:$E$380,4,FALSE)</f>
        <v>s</v>
      </c>
      <c r="O3007" s="4">
        <f t="shared" si="218"/>
        <v>2.7737112456139028E-3</v>
      </c>
      <c r="P3007" s="4">
        <f>VLOOKUP(A3007,RESULTS!$A:$M,13,FALSE)</f>
        <v>3</v>
      </c>
      <c r="Q3007" s="4">
        <v>504</v>
      </c>
      <c r="R3007" s="4" t="str">
        <f>IF(VLOOKUP(C3007,rosie!B:J,8,FALSE)=0,"x_x_x_x",VLOOKUP(C3007,rosie!B:J,8,FALSE))</f>
        <v>3_8_2_2023</v>
      </c>
    </row>
    <row r="3008" spans="1:18" x14ac:dyDescent="0.2">
      <c r="A3008" t="s">
        <v>294</v>
      </c>
      <c r="C3008">
        <f t="shared" si="219"/>
        <v>35</v>
      </c>
      <c r="D3008" t="str">
        <f t="shared" si="216"/>
        <v>35 (0)</v>
      </c>
      <c r="E3008">
        <v>19.501000000000001</v>
      </c>
      <c r="F3008">
        <f t="shared" si="217"/>
        <v>19.5</v>
      </c>
      <c r="G3008">
        <f>IFERROR(VLOOKUP(F3008,'rt.comb'!$A:$B,2,FALSE),F3008)</f>
        <v>19.5</v>
      </c>
      <c r="H3008" t="str">
        <f>IFERROR(VLOOKUP(G3008,compounds!$A:$D,4,FALSE),"")</f>
        <v>standard</v>
      </c>
      <c r="I3008">
        <v>44170248</v>
      </c>
      <c r="J3008" s="4">
        <f t="shared" si="215"/>
        <v>44170248</v>
      </c>
      <c r="K3008" s="4">
        <f>VLOOKUP($C3008,rosie!$B$7:$D$380,2,FALSE)</f>
        <v>5.41</v>
      </c>
      <c r="L3008" s="4">
        <f>VLOOKUP(C3008,rosie!$B$7:$F$66,5,FALSE)</f>
        <v>1.62</v>
      </c>
      <c r="M3008" s="4">
        <f>VLOOKUP($C3008,rosie!$B$7:$D$380,3,FALSE)</f>
        <v>0</v>
      </c>
      <c r="N3008" s="4" t="str">
        <f>VLOOKUP($C3008,rosie!$B$7:$E$380,4,FALSE)</f>
        <v>s</v>
      </c>
      <c r="O3008" s="4">
        <f t="shared" si="218"/>
        <v>1.0980765359345546E-2</v>
      </c>
      <c r="P3008" s="4">
        <f>VLOOKUP(A3008,RESULTS!$A:$M,13,FALSE)</f>
        <v>3</v>
      </c>
      <c r="Q3008" s="4">
        <v>505</v>
      </c>
      <c r="R3008" s="4" t="str">
        <f>IF(VLOOKUP(C3008,rosie!B:J,8,FALSE)=0,"x_x_x_x",VLOOKUP(C3008,rosie!B:J,8,FALSE))</f>
        <v>3_8_2_2023</v>
      </c>
    </row>
    <row r="3009" spans="1:18" x14ac:dyDescent="0.2">
      <c r="A3009" t="s">
        <v>294</v>
      </c>
      <c r="C3009">
        <f t="shared" si="219"/>
        <v>35</v>
      </c>
      <c r="D3009" t="str">
        <f t="shared" si="216"/>
        <v>35 (0)</v>
      </c>
      <c r="E3009">
        <v>20.140999999999998</v>
      </c>
      <c r="F3009">
        <f t="shared" si="217"/>
        <v>20.14</v>
      </c>
      <c r="G3009">
        <f>IFERROR(VLOOKUP(F3009,'rt.comb'!$A:$B,2,FALSE),F3009)</f>
        <v>20.14</v>
      </c>
      <c r="H3009" t="str">
        <f>IFERROR(VLOOKUP(G3009,compounds!$A:$D,4,FALSE),"")</f>
        <v/>
      </c>
      <c r="I3009">
        <v>1399036</v>
      </c>
      <c r="J3009" s="4">
        <f t="shared" si="215"/>
        <v>44170248</v>
      </c>
      <c r="K3009" s="4">
        <f>VLOOKUP($C3009,rosie!$B$7:$D$380,2,FALSE)</f>
        <v>5.41</v>
      </c>
      <c r="L3009" s="4">
        <f>VLOOKUP(C3009,rosie!$B$7:$F$66,5,FALSE)</f>
        <v>1.62</v>
      </c>
      <c r="M3009" s="4">
        <f>VLOOKUP($C3009,rosie!$B$7:$D$380,3,FALSE)</f>
        <v>0</v>
      </c>
      <c r="N3009" s="4" t="str">
        <f>VLOOKUP($C3009,rosie!$B$7:$E$380,4,FALSE)</f>
        <v>s</v>
      </c>
      <c r="O3009" s="4">
        <f t="shared" si="218"/>
        <v>3.4711431552114218E-4</v>
      </c>
      <c r="P3009" s="4">
        <f>VLOOKUP(A3009,RESULTS!$A:$M,13,FALSE)</f>
        <v>3</v>
      </c>
      <c r="Q3009" s="4">
        <v>506</v>
      </c>
      <c r="R3009" s="4" t="str">
        <f>IF(VLOOKUP(C3009,rosie!B:J,8,FALSE)=0,"x_x_x_x",VLOOKUP(C3009,rosie!B:J,8,FALSE))</f>
        <v>3_8_2_2023</v>
      </c>
    </row>
    <row r="3010" spans="1:18" x14ac:dyDescent="0.2">
      <c r="A3010" t="s">
        <v>294</v>
      </c>
      <c r="C3010">
        <f t="shared" si="219"/>
        <v>35</v>
      </c>
      <c r="D3010" t="str">
        <f t="shared" si="216"/>
        <v>35 (0)</v>
      </c>
      <c r="E3010">
        <v>20.606000000000002</v>
      </c>
      <c r="F3010">
        <f t="shared" si="217"/>
        <v>20.61</v>
      </c>
      <c r="G3010">
        <f>IFERROR(VLOOKUP(F3010,'rt.comb'!$A:$B,2,FALSE),F3010)</f>
        <v>20.61</v>
      </c>
      <c r="H3010" t="str">
        <f>IFERROR(VLOOKUP(G3010,compounds!$A:$D,4,FALSE),"")</f>
        <v/>
      </c>
      <c r="I3010">
        <v>5652828</v>
      </c>
      <c r="J3010" s="4">
        <f t="shared" ref="J3010:J3073" si="220">SUMIFS($I:$I,$A:$A,A3010,G:G,19.5)</f>
        <v>44170248</v>
      </c>
      <c r="K3010" s="4">
        <f>VLOOKUP($C3010,rosie!$B$7:$D$380,2,FALSE)</f>
        <v>5.41</v>
      </c>
      <c r="L3010" s="4">
        <f>VLOOKUP(C3010,rosie!$B$7:$F$66,5,FALSE)</f>
        <v>1.62</v>
      </c>
      <c r="M3010" s="4">
        <f>VLOOKUP($C3010,rosie!$B$7:$D$380,3,FALSE)</f>
        <v>0</v>
      </c>
      <c r="N3010" s="4" t="str">
        <f>VLOOKUP($C3010,rosie!$B$7:$E$380,4,FALSE)</f>
        <v>s</v>
      </c>
      <c r="O3010" s="4">
        <f t="shared" si="218"/>
        <v>1.3997547949813802E-3</v>
      </c>
      <c r="P3010" s="4">
        <f>VLOOKUP(A3010,RESULTS!$A:$M,13,FALSE)</f>
        <v>3</v>
      </c>
      <c r="Q3010" s="4">
        <v>507</v>
      </c>
      <c r="R3010" s="4" t="str">
        <f>IF(VLOOKUP(C3010,rosie!B:J,8,FALSE)=0,"x_x_x_x",VLOOKUP(C3010,rosie!B:J,8,FALSE))</f>
        <v>3_8_2_2023</v>
      </c>
    </row>
    <row r="3011" spans="1:18" x14ac:dyDescent="0.2">
      <c r="A3011" t="s">
        <v>294</v>
      </c>
      <c r="C3011">
        <f t="shared" si="219"/>
        <v>35</v>
      </c>
      <c r="D3011" t="str">
        <f t="shared" ref="D3011:D3074" si="221">C3011&amp;" ("&amp;M3011&amp;")"</f>
        <v>35 (0)</v>
      </c>
      <c r="E3011">
        <v>21.629000000000001</v>
      </c>
      <c r="F3011">
        <f t="shared" si="217"/>
        <v>21.63</v>
      </c>
      <c r="G3011">
        <f>IFERROR(VLOOKUP(F3011,'rt.comb'!$A:$B,2,FALSE),F3011)</f>
        <v>21.63</v>
      </c>
      <c r="H3011" t="str">
        <f>IFERROR(VLOOKUP(G3011,compounds!$A:$D,4,FALSE),"")</f>
        <v/>
      </c>
      <c r="I3011">
        <v>4458533</v>
      </c>
      <c r="J3011" s="4">
        <f t="shared" si="220"/>
        <v>44170248</v>
      </c>
      <c r="K3011" s="4">
        <f>VLOOKUP($C3011,rosie!$B$7:$D$380,2,FALSE)</f>
        <v>5.41</v>
      </c>
      <c r="L3011" s="4">
        <f>VLOOKUP(C3011,rosie!$B$7:$F$66,5,FALSE)</f>
        <v>1.62</v>
      </c>
      <c r="M3011" s="4">
        <f>VLOOKUP($C3011,rosie!$B$7:$D$380,3,FALSE)</f>
        <v>0</v>
      </c>
      <c r="N3011" s="4" t="str">
        <f>VLOOKUP($C3011,rosie!$B$7:$E$380,4,FALSE)</f>
        <v>s</v>
      </c>
      <c r="O3011" s="4">
        <f t="shared" si="218"/>
        <v>1.1018498708504033E-3</v>
      </c>
      <c r="P3011" s="4">
        <f>VLOOKUP(A3011,RESULTS!$A:$M,13,FALSE)</f>
        <v>3</v>
      </c>
      <c r="Q3011" s="4">
        <v>508</v>
      </c>
      <c r="R3011" s="4" t="str">
        <f>IF(VLOOKUP(C3011,rosie!B:J,8,FALSE)=0,"x_x_x_x",VLOOKUP(C3011,rosie!B:J,8,FALSE))</f>
        <v>3_8_2_2023</v>
      </c>
    </row>
    <row r="3012" spans="1:18" x14ac:dyDescent="0.2">
      <c r="A3012" t="s">
        <v>294</v>
      </c>
      <c r="C3012">
        <f t="shared" si="219"/>
        <v>35</v>
      </c>
      <c r="D3012" t="str">
        <f t="shared" si="221"/>
        <v>35 (0)</v>
      </c>
      <c r="E3012">
        <v>21.834</v>
      </c>
      <c r="F3012">
        <f t="shared" si="217"/>
        <v>21.83</v>
      </c>
      <c r="G3012">
        <f>IFERROR(VLOOKUP(F3012,'rt.comb'!$A:$B,2,FALSE),F3012)</f>
        <v>21.84</v>
      </c>
      <c r="H3012" t="str">
        <f>IFERROR(VLOOKUP(G3012,compounds!$A:$D,4,FALSE),"")</f>
        <v>tetradecane</v>
      </c>
      <c r="I3012">
        <v>39811829</v>
      </c>
      <c r="J3012" s="4">
        <f t="shared" si="220"/>
        <v>44170248</v>
      </c>
      <c r="K3012" s="4">
        <f>VLOOKUP($C3012,rosie!$B$7:$D$380,2,FALSE)</f>
        <v>5.41</v>
      </c>
      <c r="L3012" s="4">
        <f>VLOOKUP(C3012,rosie!$B$7:$F$66,5,FALSE)</f>
        <v>1.62</v>
      </c>
      <c r="M3012" s="4">
        <f>VLOOKUP($C3012,rosie!$B$7:$D$380,3,FALSE)</f>
        <v>0</v>
      </c>
      <c r="N3012" s="4" t="str">
        <f>VLOOKUP($C3012,rosie!$B$7:$E$380,4,FALSE)</f>
        <v>s</v>
      </c>
      <c r="O3012" s="4">
        <f t="shared" si="218"/>
        <v>9.8194802194834872E-3</v>
      </c>
      <c r="P3012" s="4">
        <f>VLOOKUP(A3012,RESULTS!$A:$M,13,FALSE)</f>
        <v>3</v>
      </c>
      <c r="Q3012" s="4">
        <v>509</v>
      </c>
      <c r="R3012" s="4" t="str">
        <f>IF(VLOOKUP(C3012,rosie!B:J,8,FALSE)=0,"x_x_x_x",VLOOKUP(C3012,rosie!B:J,8,FALSE))</f>
        <v>3_8_2_2023</v>
      </c>
    </row>
    <row r="3013" spans="1:18" x14ac:dyDescent="0.2">
      <c r="A3013" t="s">
        <v>294</v>
      </c>
      <c r="C3013">
        <f t="shared" si="219"/>
        <v>35</v>
      </c>
      <c r="D3013" t="str">
        <f t="shared" si="221"/>
        <v>35 (0)</v>
      </c>
      <c r="E3013">
        <v>22.073</v>
      </c>
      <c r="F3013">
        <f t="shared" si="217"/>
        <v>22.07</v>
      </c>
      <c r="G3013">
        <f>IFERROR(VLOOKUP(F3013,'rt.comb'!$A:$B,2,FALSE),F3013)</f>
        <v>22.07</v>
      </c>
      <c r="H3013" t="str">
        <f>IFERROR(VLOOKUP(G3013,compounds!$A:$D,4,FALSE),"")</f>
        <v>dodecanal</v>
      </c>
      <c r="I3013">
        <v>10874562</v>
      </c>
      <c r="J3013" s="4">
        <f t="shared" si="220"/>
        <v>44170248</v>
      </c>
      <c r="K3013" s="4">
        <f>VLOOKUP($C3013,rosie!$B$7:$D$380,2,FALSE)</f>
        <v>5.41</v>
      </c>
      <c r="L3013" s="4">
        <f>VLOOKUP(C3013,rosie!$B$7:$F$66,5,FALSE)</f>
        <v>1.62</v>
      </c>
      <c r="M3013" s="4">
        <f>VLOOKUP($C3013,rosie!$B$7:$D$380,3,FALSE)</f>
        <v>0</v>
      </c>
      <c r="N3013" s="4" t="str">
        <f>VLOOKUP($C3013,rosie!$B$7:$E$380,4,FALSE)</f>
        <v>s</v>
      </c>
      <c r="O3013" s="4">
        <f t="shared" si="218"/>
        <v>2.6769222009990815E-3</v>
      </c>
      <c r="P3013" s="4">
        <f>VLOOKUP(A3013,RESULTS!$A:$M,13,FALSE)</f>
        <v>3</v>
      </c>
      <c r="Q3013" s="4">
        <v>510</v>
      </c>
      <c r="R3013" s="4" t="str">
        <f>IF(VLOOKUP(C3013,rosie!B:J,8,FALSE)=0,"x_x_x_x",VLOOKUP(C3013,rosie!B:J,8,FALSE))</f>
        <v>3_8_2_2023</v>
      </c>
    </row>
    <row r="3014" spans="1:18" x14ac:dyDescent="0.2">
      <c r="A3014" t="s">
        <v>294</v>
      </c>
      <c r="C3014">
        <f t="shared" si="219"/>
        <v>35</v>
      </c>
      <c r="D3014" t="str">
        <f t="shared" si="221"/>
        <v>35 (0)</v>
      </c>
      <c r="E3014">
        <v>22.28</v>
      </c>
      <c r="F3014">
        <f t="shared" si="217"/>
        <v>22.28</v>
      </c>
      <c r="G3014">
        <f>IFERROR(VLOOKUP(F3014,'rt.comb'!$A:$B,2,FALSE),F3014)</f>
        <v>22.29</v>
      </c>
      <c r="H3014" t="str">
        <f>IFERROR(VLOOKUP(G3014,compounds!$A:$D,4,FALSE),"")</f>
        <v>tetramethyldiol</v>
      </c>
      <c r="I3014">
        <v>30888009</v>
      </c>
      <c r="J3014" s="4">
        <f t="shared" si="220"/>
        <v>44170248</v>
      </c>
      <c r="K3014" s="4">
        <f>VLOOKUP($C3014,rosie!$B$7:$D$380,2,FALSE)</f>
        <v>5.41</v>
      </c>
      <c r="L3014" s="4">
        <f>VLOOKUP(C3014,rosie!$B$7:$F$66,5,FALSE)</f>
        <v>1.62</v>
      </c>
      <c r="M3014" s="4">
        <f>VLOOKUP($C3014,rosie!$B$7:$D$380,3,FALSE)</f>
        <v>0</v>
      </c>
      <c r="N3014" s="4" t="str">
        <f>VLOOKUP($C3014,rosie!$B$7:$E$380,4,FALSE)</f>
        <v>s</v>
      </c>
      <c r="O3014" s="4">
        <f t="shared" si="218"/>
        <v>7.5886263058523662E-3</v>
      </c>
      <c r="P3014" s="4">
        <f>VLOOKUP(A3014,RESULTS!$A:$M,13,FALSE)</f>
        <v>3</v>
      </c>
      <c r="Q3014" s="4">
        <v>511</v>
      </c>
      <c r="R3014" s="4" t="str">
        <f>IF(VLOOKUP(C3014,rosie!B:J,8,FALSE)=0,"x_x_x_x",VLOOKUP(C3014,rosie!B:J,8,FALSE))</f>
        <v>3_8_2_2023</v>
      </c>
    </row>
    <row r="3015" spans="1:18" x14ac:dyDescent="0.2">
      <c r="A3015" t="s">
        <v>294</v>
      </c>
      <c r="C3015">
        <f t="shared" si="219"/>
        <v>35</v>
      </c>
      <c r="D3015" t="str">
        <f t="shared" si="221"/>
        <v>35 (0)</v>
      </c>
      <c r="E3015">
        <v>22.417000000000002</v>
      </c>
      <c r="F3015">
        <f t="shared" si="217"/>
        <v>22.42</v>
      </c>
      <c r="G3015">
        <f>IFERROR(VLOOKUP(F3015,'rt.comb'!$A:$B,2,FALSE),F3015)</f>
        <v>22.42</v>
      </c>
      <c r="H3015" t="str">
        <f>IFERROR(VLOOKUP(G3015,compounds!$A:$D,4,FALSE),"")</f>
        <v/>
      </c>
      <c r="I3015">
        <v>4601536</v>
      </c>
      <c r="J3015" s="4">
        <f t="shared" si="220"/>
        <v>44170248</v>
      </c>
      <c r="K3015" s="4">
        <f>VLOOKUP($C3015,rosie!$B$7:$D$380,2,FALSE)</f>
        <v>5.41</v>
      </c>
      <c r="L3015" s="4">
        <f>VLOOKUP(C3015,rosie!$B$7:$F$66,5,FALSE)</f>
        <v>1.62</v>
      </c>
      <c r="M3015" s="4">
        <f>VLOOKUP($C3015,rosie!$B$7:$D$380,3,FALSE)</f>
        <v>0</v>
      </c>
      <c r="N3015" s="4" t="str">
        <f>VLOOKUP($C3015,rosie!$B$7:$E$380,4,FALSE)</f>
        <v>s</v>
      </c>
      <c r="O3015" s="4">
        <f t="shared" si="218"/>
        <v>1.1283063050966191E-3</v>
      </c>
      <c r="P3015" s="4">
        <f>VLOOKUP(A3015,RESULTS!$A:$M,13,FALSE)</f>
        <v>3</v>
      </c>
      <c r="Q3015" s="4">
        <v>512</v>
      </c>
      <c r="R3015" s="4" t="str">
        <f>IF(VLOOKUP(C3015,rosie!B:J,8,FALSE)=0,"x_x_x_x",VLOOKUP(C3015,rosie!B:J,8,FALSE))</f>
        <v>3_8_2_2023</v>
      </c>
    </row>
    <row r="3016" spans="1:18" x14ac:dyDescent="0.2">
      <c r="A3016" t="s">
        <v>294</v>
      </c>
      <c r="C3016">
        <f t="shared" si="219"/>
        <v>35</v>
      </c>
      <c r="D3016" t="str">
        <f t="shared" si="221"/>
        <v>35 (0)</v>
      </c>
      <c r="E3016">
        <v>23.109000000000002</v>
      </c>
      <c r="F3016">
        <f t="shared" si="217"/>
        <v>23.11</v>
      </c>
      <c r="G3016">
        <f>IFERROR(VLOOKUP(F3016,'rt.comb'!$A:$B,2,FALSE),F3016)</f>
        <v>23.11</v>
      </c>
      <c r="H3016" t="str">
        <f>IFERROR(VLOOKUP(G3016,compounds!$A:$D,4,FALSE),"")</f>
        <v/>
      </c>
      <c r="I3016">
        <v>4892961</v>
      </c>
      <c r="J3016" s="4">
        <f t="shared" si="220"/>
        <v>44170248</v>
      </c>
      <c r="K3016" s="4">
        <f>VLOOKUP($C3016,rosie!$B$7:$D$380,2,FALSE)</f>
        <v>5.41</v>
      </c>
      <c r="L3016" s="4">
        <f>VLOOKUP(C3016,rosie!$B$7:$F$66,5,FALSE)</f>
        <v>1.62</v>
      </c>
      <c r="M3016" s="4">
        <f>VLOOKUP($C3016,rosie!$B$7:$D$380,3,FALSE)</f>
        <v>0</v>
      </c>
      <c r="N3016" s="4" t="str">
        <f>VLOOKUP($C3016,rosie!$B$7:$E$380,4,FALSE)</f>
        <v>s</v>
      </c>
      <c r="O3016" s="4">
        <f t="shared" si="218"/>
        <v>1.1974256061312904E-3</v>
      </c>
      <c r="P3016" s="4">
        <f>VLOOKUP(A3016,RESULTS!$A:$M,13,FALSE)</f>
        <v>3</v>
      </c>
      <c r="Q3016" s="4">
        <v>513</v>
      </c>
      <c r="R3016" s="4" t="str">
        <f>IF(VLOOKUP(C3016,rosie!B:J,8,FALSE)=0,"x_x_x_x",VLOOKUP(C3016,rosie!B:J,8,FALSE))</f>
        <v>3_8_2_2023</v>
      </c>
    </row>
    <row r="3017" spans="1:18" x14ac:dyDescent="0.2">
      <c r="A3017" t="s">
        <v>294</v>
      </c>
      <c r="C3017">
        <f t="shared" si="219"/>
        <v>35</v>
      </c>
      <c r="D3017" t="str">
        <f t="shared" si="221"/>
        <v>35 (0)</v>
      </c>
      <c r="E3017">
        <v>23.193000000000001</v>
      </c>
      <c r="F3017">
        <f t="shared" si="217"/>
        <v>23.19</v>
      </c>
      <c r="G3017">
        <f>IFERROR(VLOOKUP(F3017,'rt.comb'!$A:$B,2,FALSE),F3017)</f>
        <v>23.19</v>
      </c>
      <c r="H3017" t="str">
        <f>IFERROR(VLOOKUP(G3017,compounds!$A:$D,4,FALSE),"")</f>
        <v/>
      </c>
      <c r="I3017">
        <v>9289450</v>
      </c>
      <c r="J3017" s="4">
        <f t="shared" si="220"/>
        <v>44170248</v>
      </c>
      <c r="K3017" s="4">
        <f>VLOOKUP($C3017,rosie!$B$7:$D$380,2,FALSE)</f>
        <v>5.41</v>
      </c>
      <c r="L3017" s="4">
        <f>VLOOKUP(C3017,rosie!$B$7:$F$66,5,FALSE)</f>
        <v>1.62</v>
      </c>
      <c r="M3017" s="4">
        <f>VLOOKUP($C3017,rosie!$B$7:$D$380,3,FALSE)</f>
        <v>0</v>
      </c>
      <c r="N3017" s="4" t="str">
        <f>VLOOKUP($C3017,rosie!$B$7:$E$380,4,FALSE)</f>
        <v>s</v>
      </c>
      <c r="O3017" s="4">
        <f t="shared" si="218"/>
        <v>2.2689296709353444E-3</v>
      </c>
      <c r="P3017" s="4">
        <f>VLOOKUP(A3017,RESULTS!$A:$M,13,FALSE)</f>
        <v>3</v>
      </c>
      <c r="Q3017" s="4">
        <v>514</v>
      </c>
      <c r="R3017" s="4" t="str">
        <f>IF(VLOOKUP(C3017,rosie!B:J,8,FALSE)=0,"x_x_x_x",VLOOKUP(C3017,rosie!B:J,8,FALSE))</f>
        <v>3_8_2_2023</v>
      </c>
    </row>
    <row r="3018" spans="1:18" x14ac:dyDescent="0.2">
      <c r="A3018" t="s">
        <v>294</v>
      </c>
      <c r="C3018">
        <f t="shared" si="219"/>
        <v>35</v>
      </c>
      <c r="D3018" t="str">
        <f t="shared" si="221"/>
        <v>35 (0)</v>
      </c>
      <c r="E3018">
        <v>24.096</v>
      </c>
      <c r="F3018">
        <f t="shared" ref="F3018:F3081" si="222">ROUND(E3018,2)</f>
        <v>24.1</v>
      </c>
      <c r="G3018">
        <f>IFERROR(VLOOKUP(F3018,'rt.comb'!$A:$B,2,FALSE),F3018)</f>
        <v>24.1</v>
      </c>
      <c r="H3018" t="str">
        <f>IFERROR(VLOOKUP(G3018,compounds!$A:$D,4,FALSE),"")</f>
        <v/>
      </c>
      <c r="I3018">
        <v>3187747</v>
      </c>
      <c r="J3018" s="4">
        <f t="shared" si="220"/>
        <v>44170248</v>
      </c>
      <c r="K3018" s="4">
        <f>VLOOKUP($C3018,rosie!$B$7:$D$380,2,FALSE)</f>
        <v>5.41</v>
      </c>
      <c r="L3018" s="4">
        <f>VLOOKUP(C3018,rosie!$B$7:$F$66,5,FALSE)</f>
        <v>1.62</v>
      </c>
      <c r="M3018" s="4">
        <f>VLOOKUP($C3018,rosie!$B$7:$D$380,3,FALSE)</f>
        <v>0</v>
      </c>
      <c r="N3018" s="4" t="str">
        <f>VLOOKUP($C3018,rosie!$B$7:$E$380,4,FALSE)</f>
        <v>s</v>
      </c>
      <c r="O3018" s="4">
        <f t="shared" ref="O3018:O3081" si="223">IFERROR((30/J3018*I3018)/K3018/Q3018,0)</f>
        <v>7.7708901289720892E-4</v>
      </c>
      <c r="P3018" s="4">
        <f>VLOOKUP(A3018,RESULTS!$A:$M,13,FALSE)</f>
        <v>3</v>
      </c>
      <c r="Q3018" s="4">
        <v>515</v>
      </c>
      <c r="R3018" s="4" t="str">
        <f>IF(VLOOKUP(C3018,rosie!B:J,8,FALSE)=0,"x_x_x_x",VLOOKUP(C3018,rosie!B:J,8,FALSE))</f>
        <v>3_8_2_2023</v>
      </c>
    </row>
    <row r="3019" spans="1:18" x14ac:dyDescent="0.2">
      <c r="A3019" t="s">
        <v>294</v>
      </c>
      <c r="C3019">
        <f t="shared" ref="C3019:C3082" si="224">_xlfn.NUMBERVALUE(LEFT(SUBSTITUTE(A3019,"strleaves-",""),FIND("-",SUBSTITUTE(A3019,"strleaves-",""))-1))</f>
        <v>35</v>
      </c>
      <c r="D3019" t="str">
        <f t="shared" si="221"/>
        <v>35 (0)</v>
      </c>
      <c r="E3019">
        <v>24.140999999999998</v>
      </c>
      <c r="F3019">
        <f t="shared" si="222"/>
        <v>24.14</v>
      </c>
      <c r="G3019">
        <f>IFERROR(VLOOKUP(F3019,'rt.comb'!$A:$B,2,FALSE),F3019)</f>
        <v>24.14</v>
      </c>
      <c r="H3019" t="str">
        <f>IFERROR(VLOOKUP(G3019,compounds!$A:$D,4,FALSE),"")</f>
        <v/>
      </c>
      <c r="I3019">
        <v>3579336</v>
      </c>
      <c r="J3019" s="4">
        <f t="shared" si="220"/>
        <v>44170248</v>
      </c>
      <c r="K3019" s="4">
        <f>VLOOKUP($C3019,rosie!$B$7:$D$380,2,FALSE)</f>
        <v>5.41</v>
      </c>
      <c r="L3019" s="4">
        <f>VLOOKUP(C3019,rosie!$B$7:$F$66,5,FALSE)</f>
        <v>1.62</v>
      </c>
      <c r="M3019" s="4">
        <f>VLOOKUP($C3019,rosie!$B$7:$D$380,3,FALSE)</f>
        <v>0</v>
      </c>
      <c r="N3019" s="4" t="str">
        <f>VLOOKUP($C3019,rosie!$B$7:$E$380,4,FALSE)</f>
        <v>s</v>
      </c>
      <c r="O3019" s="4">
        <f t="shared" si="223"/>
        <v>8.7085714378175685E-4</v>
      </c>
      <c r="P3019" s="4">
        <f>VLOOKUP(A3019,RESULTS!$A:$M,13,FALSE)</f>
        <v>3</v>
      </c>
      <c r="Q3019" s="4">
        <v>516</v>
      </c>
      <c r="R3019" s="4" t="str">
        <f>IF(VLOOKUP(C3019,rosie!B:J,8,FALSE)=0,"x_x_x_x",VLOOKUP(C3019,rosie!B:J,8,FALSE))</f>
        <v>3_8_2_2023</v>
      </c>
    </row>
    <row r="3020" spans="1:18" x14ac:dyDescent="0.2">
      <c r="A3020" t="s">
        <v>294</v>
      </c>
      <c r="C3020">
        <f t="shared" si="224"/>
        <v>35</v>
      </c>
      <c r="D3020" t="str">
        <f t="shared" si="221"/>
        <v>35 (0)</v>
      </c>
      <c r="E3020">
        <v>24.33</v>
      </c>
      <c r="F3020">
        <f t="shared" si="222"/>
        <v>24.33</v>
      </c>
      <c r="G3020">
        <f>IFERROR(VLOOKUP(F3020,'rt.comb'!$A:$B,2,FALSE),F3020)</f>
        <v>24.33</v>
      </c>
      <c r="H3020" t="str">
        <f>IFERROR(VLOOKUP(G3020,compounds!$A:$D,4,FALSE),"")</f>
        <v>pentadecane</v>
      </c>
      <c r="I3020">
        <v>6456019</v>
      </c>
      <c r="J3020" s="4">
        <f t="shared" si="220"/>
        <v>44170248</v>
      </c>
      <c r="K3020" s="4">
        <f>VLOOKUP($C3020,rosie!$B$7:$D$380,2,FALSE)</f>
        <v>5.41</v>
      </c>
      <c r="L3020" s="4">
        <f>VLOOKUP(C3020,rosie!$B$7:$F$66,5,FALSE)</f>
        <v>1.62</v>
      </c>
      <c r="M3020" s="4">
        <f>VLOOKUP($C3020,rosie!$B$7:$D$380,3,FALSE)</f>
        <v>0</v>
      </c>
      <c r="N3020" s="4" t="str">
        <f>VLOOKUP($C3020,rosie!$B$7:$E$380,4,FALSE)</f>
        <v>s</v>
      </c>
      <c r="O3020" s="4">
        <f t="shared" si="223"/>
        <v>1.5677196745765077E-3</v>
      </c>
      <c r="P3020" s="4">
        <f>VLOOKUP(A3020,RESULTS!$A:$M,13,FALSE)</f>
        <v>3</v>
      </c>
      <c r="Q3020" s="4">
        <v>517</v>
      </c>
      <c r="R3020" s="4" t="str">
        <f>IF(VLOOKUP(C3020,rosie!B:J,8,FALSE)=0,"x_x_x_x",VLOOKUP(C3020,rosie!B:J,8,FALSE))</f>
        <v>3_8_2_2023</v>
      </c>
    </row>
    <row r="3021" spans="1:18" x14ac:dyDescent="0.2">
      <c r="A3021" t="s">
        <v>294</v>
      </c>
      <c r="C3021">
        <f t="shared" si="224"/>
        <v>35</v>
      </c>
      <c r="D3021" t="str">
        <f t="shared" si="221"/>
        <v>35 (0)</v>
      </c>
      <c r="E3021">
        <v>24.6</v>
      </c>
      <c r="F3021">
        <f t="shared" si="222"/>
        <v>24.6</v>
      </c>
      <c r="G3021">
        <f>IFERROR(VLOOKUP(F3021,'rt.comb'!$A:$B,2,FALSE),F3021)</f>
        <v>24.6</v>
      </c>
      <c r="H3021" t="str">
        <f>IFERROR(VLOOKUP(G3021,compounds!$A:$D,4,FALSE),"")</f>
        <v>tridecanal</v>
      </c>
      <c r="I3021">
        <v>4781496</v>
      </c>
      <c r="J3021" s="4">
        <f t="shared" si="220"/>
        <v>44170248</v>
      </c>
      <c r="K3021" s="4">
        <f>VLOOKUP($C3021,rosie!$B$7:$D$380,2,FALSE)</f>
        <v>5.41</v>
      </c>
      <c r="L3021" s="4">
        <f>VLOOKUP(C3021,rosie!$B$7:$F$66,5,FALSE)</f>
        <v>1.62</v>
      </c>
      <c r="M3021" s="4">
        <f>VLOOKUP($C3021,rosie!$B$7:$D$380,3,FALSE)</f>
        <v>0</v>
      </c>
      <c r="N3021" s="4" t="str">
        <f>VLOOKUP($C3021,rosie!$B$7:$E$380,4,FALSE)</f>
        <v>s</v>
      </c>
      <c r="O3021" s="4">
        <f t="shared" si="223"/>
        <v>1.1588525720081626E-3</v>
      </c>
      <c r="P3021" s="4">
        <f>VLOOKUP(A3021,RESULTS!$A:$M,13,FALSE)</f>
        <v>3</v>
      </c>
      <c r="Q3021" s="4">
        <v>518</v>
      </c>
      <c r="R3021" s="4" t="str">
        <f>IF(VLOOKUP(C3021,rosie!B:J,8,FALSE)=0,"x_x_x_x",VLOOKUP(C3021,rosie!B:J,8,FALSE))</f>
        <v>3_8_2_2023</v>
      </c>
    </row>
    <row r="3022" spans="1:18" x14ac:dyDescent="0.2">
      <c r="A3022" t="s">
        <v>294</v>
      </c>
      <c r="C3022">
        <f t="shared" si="224"/>
        <v>35</v>
      </c>
      <c r="D3022" t="str">
        <f t="shared" si="221"/>
        <v>35 (0)</v>
      </c>
      <c r="E3022">
        <v>26.689</v>
      </c>
      <c r="F3022">
        <f t="shared" si="222"/>
        <v>26.69</v>
      </c>
      <c r="G3022">
        <f>IFERROR(VLOOKUP(F3022,'rt.comb'!$A:$B,2,FALSE),F3022)</f>
        <v>26.69</v>
      </c>
      <c r="H3022" t="str">
        <f>IFERROR(VLOOKUP(G3022,compounds!$A:$D,4,FALSE),"")</f>
        <v/>
      </c>
      <c r="I3022">
        <v>8655655</v>
      </c>
      <c r="J3022" s="4">
        <f t="shared" si="220"/>
        <v>44170248</v>
      </c>
      <c r="K3022" s="4">
        <f>VLOOKUP($C3022,rosie!$B$7:$D$380,2,FALSE)</f>
        <v>5.41</v>
      </c>
      <c r="L3022" s="4">
        <f>VLOOKUP(C3022,rosie!$B$7:$F$66,5,FALSE)</f>
        <v>1.62</v>
      </c>
      <c r="M3022" s="4">
        <f>VLOOKUP($C3022,rosie!$B$7:$D$380,3,FALSE)</f>
        <v>0</v>
      </c>
      <c r="N3022" s="4" t="str">
        <f>VLOOKUP($C3022,rosie!$B$7:$E$380,4,FALSE)</f>
        <v>s</v>
      </c>
      <c r="O3022" s="4">
        <f t="shared" si="223"/>
        <v>2.0937591964581394E-3</v>
      </c>
      <c r="P3022" s="4">
        <f>VLOOKUP(A3022,RESULTS!$A:$M,13,FALSE)</f>
        <v>3</v>
      </c>
      <c r="Q3022" s="4">
        <v>519</v>
      </c>
      <c r="R3022" s="4" t="str">
        <f>IF(VLOOKUP(C3022,rosie!B:J,8,FALSE)=0,"x_x_x_x",VLOOKUP(C3022,rosie!B:J,8,FALSE))</f>
        <v>3_8_2_2023</v>
      </c>
    </row>
    <row r="3023" spans="1:18" x14ac:dyDescent="0.2">
      <c r="A3023" t="s">
        <v>294</v>
      </c>
      <c r="C3023">
        <f t="shared" si="224"/>
        <v>35</v>
      </c>
      <c r="D3023" t="str">
        <f t="shared" si="221"/>
        <v>35 (0)</v>
      </c>
      <c r="E3023">
        <v>26.989000000000001</v>
      </c>
      <c r="F3023">
        <f t="shared" si="222"/>
        <v>26.99</v>
      </c>
      <c r="G3023">
        <f>IFERROR(VLOOKUP(F3023,'rt.comb'!$A:$B,2,FALSE),F3023)</f>
        <v>26.99</v>
      </c>
      <c r="H3023" t="str">
        <f>IFERROR(VLOOKUP(G3023,compounds!$A:$D,4,FALSE),"")</f>
        <v>tetradecanal</v>
      </c>
      <c r="I3023">
        <v>4031392</v>
      </c>
      <c r="J3023" s="4">
        <f t="shared" si="220"/>
        <v>44170248</v>
      </c>
      <c r="K3023" s="4">
        <f>VLOOKUP($C3023,rosie!$B$7:$D$380,2,FALSE)</f>
        <v>5.41</v>
      </c>
      <c r="L3023" s="4">
        <f>VLOOKUP(C3023,rosie!$B$7:$F$66,5,FALSE)</f>
        <v>1.62</v>
      </c>
      <c r="M3023" s="4">
        <f>VLOOKUP($C3023,rosie!$B$7:$D$380,3,FALSE)</f>
        <v>0</v>
      </c>
      <c r="N3023" s="4" t="str">
        <f>VLOOKUP($C3023,rosie!$B$7:$E$380,4,FALSE)</f>
        <v>s</v>
      </c>
      <c r="O3023" s="4">
        <f t="shared" si="223"/>
        <v>9.7329801568141411E-4</v>
      </c>
      <c r="P3023" s="4">
        <f>VLOOKUP(A3023,RESULTS!$A:$M,13,FALSE)</f>
        <v>3</v>
      </c>
      <c r="Q3023" s="4">
        <v>520</v>
      </c>
      <c r="R3023" s="4" t="str">
        <f>IF(VLOOKUP(C3023,rosie!B:J,8,FALSE)=0,"x_x_x_x",VLOOKUP(C3023,rosie!B:J,8,FALSE))</f>
        <v>3_8_2_2023</v>
      </c>
    </row>
    <row r="3024" spans="1:18" x14ac:dyDescent="0.2">
      <c r="A3024" t="s">
        <v>294</v>
      </c>
      <c r="C3024">
        <f t="shared" si="224"/>
        <v>35</v>
      </c>
      <c r="D3024" t="str">
        <f t="shared" si="221"/>
        <v>35 (0)</v>
      </c>
      <c r="E3024">
        <v>28.209</v>
      </c>
      <c r="F3024">
        <f t="shared" si="222"/>
        <v>28.21</v>
      </c>
      <c r="G3024">
        <f>IFERROR(VLOOKUP(F3024,'rt.comb'!$A:$B,2,FALSE),F3024)</f>
        <v>28.21</v>
      </c>
      <c r="H3024" t="str">
        <f>IFERROR(VLOOKUP(G3024,compounds!$A:$D,4,FALSE),"")</f>
        <v/>
      </c>
      <c r="I3024">
        <v>8248879</v>
      </c>
      <c r="J3024" s="4">
        <f t="shared" si="220"/>
        <v>44170248</v>
      </c>
      <c r="K3024" s="4">
        <f>VLOOKUP($C3024,rosie!$B$7:$D$380,2,FALSE)</f>
        <v>5.41</v>
      </c>
      <c r="L3024" s="4">
        <f>VLOOKUP(C3024,rosie!$B$7:$F$66,5,FALSE)</f>
        <v>1.62</v>
      </c>
      <c r="M3024" s="4">
        <f>VLOOKUP($C3024,rosie!$B$7:$D$380,3,FALSE)</f>
        <v>0</v>
      </c>
      <c r="N3024" s="4" t="str">
        <f>VLOOKUP($C3024,rosie!$B$7:$E$380,4,FALSE)</f>
        <v>s</v>
      </c>
      <c r="O3024" s="4">
        <f t="shared" si="223"/>
        <v>1.9877023985216827E-3</v>
      </c>
      <c r="P3024" s="4">
        <f>VLOOKUP(A3024,RESULTS!$A:$M,13,FALSE)</f>
        <v>3</v>
      </c>
      <c r="Q3024" s="4">
        <v>521</v>
      </c>
      <c r="R3024" s="4" t="str">
        <f>IF(VLOOKUP(C3024,rosie!B:J,8,FALSE)=0,"x_x_x_x",VLOOKUP(C3024,rosie!B:J,8,FALSE))</f>
        <v>3_8_2_2023</v>
      </c>
    </row>
    <row r="3025" spans="1:18" x14ac:dyDescent="0.2">
      <c r="A3025" t="s">
        <v>294</v>
      </c>
      <c r="C3025">
        <f t="shared" si="224"/>
        <v>35</v>
      </c>
      <c r="D3025" t="str">
        <f t="shared" si="221"/>
        <v>35 (0)</v>
      </c>
      <c r="E3025">
        <v>28.93</v>
      </c>
      <c r="F3025">
        <f t="shared" si="222"/>
        <v>28.93</v>
      </c>
      <c r="G3025">
        <f>IFERROR(VLOOKUP(F3025,'rt.comb'!$A:$B,2,FALSE),F3025)</f>
        <v>28.93</v>
      </c>
      <c r="H3025" t="str">
        <f>IFERROR(VLOOKUP(G3025,compounds!$A:$D,4,FALSE),"")</f>
        <v>heptadecanal</v>
      </c>
      <c r="I3025">
        <v>3242959</v>
      </c>
      <c r="J3025" s="4">
        <f t="shared" si="220"/>
        <v>44170248</v>
      </c>
      <c r="K3025" s="4">
        <f>VLOOKUP($C3025,rosie!$B$7:$D$380,2,FALSE)</f>
        <v>5.41</v>
      </c>
      <c r="L3025" s="4">
        <f>VLOOKUP(C3025,rosie!$B$7:$F$66,5,FALSE)</f>
        <v>1.62</v>
      </c>
      <c r="M3025" s="4">
        <f>VLOOKUP($C3025,rosie!$B$7:$D$380,3,FALSE)</f>
        <v>0</v>
      </c>
      <c r="N3025" s="4" t="str">
        <f>VLOOKUP($C3025,rosie!$B$7:$E$380,4,FALSE)</f>
        <v>s</v>
      </c>
      <c r="O3025" s="4">
        <f t="shared" si="223"/>
        <v>7.7994702698263067E-4</v>
      </c>
      <c r="P3025" s="4">
        <f>VLOOKUP(A3025,RESULTS!$A:$M,13,FALSE)</f>
        <v>3</v>
      </c>
      <c r="Q3025" s="4">
        <v>522</v>
      </c>
      <c r="R3025" s="4" t="str">
        <f>IF(VLOOKUP(C3025,rosie!B:J,8,FALSE)=0,"x_x_x_x",VLOOKUP(C3025,rosie!B:J,8,FALSE))</f>
        <v>3_8_2_2023</v>
      </c>
    </row>
    <row r="3026" spans="1:18" x14ac:dyDescent="0.2">
      <c r="A3026" t="s">
        <v>294</v>
      </c>
      <c r="C3026">
        <f t="shared" si="224"/>
        <v>35</v>
      </c>
      <c r="D3026" t="str">
        <f t="shared" si="221"/>
        <v>35 (0)</v>
      </c>
      <c r="E3026">
        <v>31.238</v>
      </c>
      <c r="F3026">
        <f t="shared" si="222"/>
        <v>31.24</v>
      </c>
      <c r="G3026">
        <f>IFERROR(VLOOKUP(F3026,'rt.comb'!$A:$B,2,FALSE),F3026)</f>
        <v>31.24</v>
      </c>
      <c r="H3026" t="str">
        <f>IFERROR(VLOOKUP(G3026,compounds!$A:$D,4,FALSE),"")</f>
        <v/>
      </c>
      <c r="I3026">
        <v>23177889</v>
      </c>
      <c r="J3026" s="4">
        <f t="shared" si="220"/>
        <v>44170248</v>
      </c>
      <c r="K3026" s="4">
        <f>VLOOKUP($C3026,rosie!$B$7:$D$380,2,FALSE)</f>
        <v>5.41</v>
      </c>
      <c r="L3026" s="4">
        <f>VLOOKUP(C3026,rosie!$B$7:$F$66,5,FALSE)</f>
        <v>1.62</v>
      </c>
      <c r="M3026" s="4">
        <f>VLOOKUP($C3026,rosie!$B$7:$D$380,3,FALSE)</f>
        <v>0</v>
      </c>
      <c r="N3026" s="4" t="str">
        <f>VLOOKUP($C3026,rosie!$B$7:$E$380,4,FALSE)</f>
        <v>s</v>
      </c>
      <c r="O3026" s="4">
        <f t="shared" si="223"/>
        <v>5.5637337871807108E-3</v>
      </c>
      <c r="P3026" s="4">
        <f>VLOOKUP(A3026,RESULTS!$A:$M,13,FALSE)</f>
        <v>3</v>
      </c>
      <c r="Q3026" s="4">
        <v>523</v>
      </c>
      <c r="R3026" s="4" t="str">
        <f>IF(VLOOKUP(C3026,rosie!B:J,8,FALSE)=0,"x_x_x_x",VLOOKUP(C3026,rosie!B:J,8,FALSE))</f>
        <v>3_8_2_2023</v>
      </c>
    </row>
    <row r="3027" spans="1:18" x14ac:dyDescent="0.2">
      <c r="A3027" t="s">
        <v>294</v>
      </c>
      <c r="C3027">
        <f t="shared" si="224"/>
        <v>35</v>
      </c>
      <c r="D3027" t="str">
        <f t="shared" si="221"/>
        <v>35 (0)</v>
      </c>
      <c r="E3027">
        <v>31.614999999999998</v>
      </c>
      <c r="F3027">
        <f t="shared" si="222"/>
        <v>31.62</v>
      </c>
      <c r="G3027">
        <f>IFERROR(VLOOKUP(F3027,'rt.comb'!$A:$B,2,FALSE),F3027)</f>
        <v>31.62</v>
      </c>
      <c r="H3027" t="str">
        <f>IFERROR(VLOOKUP(G3027,compounds!$A:$D,4,FALSE),"")</f>
        <v/>
      </c>
      <c r="I3027">
        <v>3977084</v>
      </c>
      <c r="J3027" s="4">
        <f t="shared" si="220"/>
        <v>44170248</v>
      </c>
      <c r="K3027" s="4">
        <f>VLOOKUP($C3027,rosie!$B$7:$D$380,2,FALSE)</f>
        <v>5.41</v>
      </c>
      <c r="L3027" s="4">
        <f>VLOOKUP(C3027,rosie!$B$7:$F$66,5,FALSE)</f>
        <v>1.62</v>
      </c>
      <c r="M3027" s="4">
        <f>VLOOKUP($C3027,rosie!$B$7:$D$380,3,FALSE)</f>
        <v>0</v>
      </c>
      <c r="N3027" s="4" t="str">
        <f>VLOOKUP($C3027,rosie!$B$7:$E$380,4,FALSE)</f>
        <v>s</v>
      </c>
      <c r="O3027" s="4">
        <f t="shared" si="223"/>
        <v>9.5285678056206342E-4</v>
      </c>
      <c r="P3027" s="4">
        <f>VLOOKUP(A3027,RESULTS!$A:$M,13,FALSE)</f>
        <v>3</v>
      </c>
      <c r="Q3027" s="4">
        <v>524</v>
      </c>
      <c r="R3027" s="4" t="str">
        <f>IF(VLOOKUP(C3027,rosie!B:J,8,FALSE)=0,"x_x_x_x",VLOOKUP(C3027,rosie!B:J,8,FALSE))</f>
        <v>3_8_2_2023</v>
      </c>
    </row>
    <row r="3028" spans="1:18" x14ac:dyDescent="0.2">
      <c r="A3028" t="s">
        <v>294</v>
      </c>
      <c r="C3028">
        <f t="shared" si="224"/>
        <v>35</v>
      </c>
      <c r="D3028" t="str">
        <f t="shared" si="221"/>
        <v>35 (0)</v>
      </c>
      <c r="E3028">
        <v>32.003</v>
      </c>
      <c r="F3028">
        <f t="shared" si="222"/>
        <v>32</v>
      </c>
      <c r="G3028">
        <f>IFERROR(VLOOKUP(F3028,'rt.comb'!$A:$B,2,FALSE),F3028)</f>
        <v>32</v>
      </c>
      <c r="H3028" t="str">
        <f>IFERROR(VLOOKUP(G3028,compounds!$A:$D,4,FALSE),"")</f>
        <v/>
      </c>
      <c r="I3028">
        <v>24609877</v>
      </c>
      <c r="J3028" s="4">
        <f t="shared" si="220"/>
        <v>44170248</v>
      </c>
      <c r="K3028" s="4">
        <f>VLOOKUP($C3028,rosie!$B$7:$D$380,2,FALSE)</f>
        <v>5.41</v>
      </c>
      <c r="L3028" s="4">
        <f>VLOOKUP(C3028,rosie!$B$7:$F$66,5,FALSE)</f>
        <v>1.62</v>
      </c>
      <c r="M3028" s="4">
        <f>VLOOKUP($C3028,rosie!$B$7:$D$380,3,FALSE)</f>
        <v>0</v>
      </c>
      <c r="N3028" s="4" t="str">
        <f>VLOOKUP($C3028,rosie!$B$7:$E$380,4,FALSE)</f>
        <v>s</v>
      </c>
      <c r="O3028" s="4">
        <f t="shared" si="223"/>
        <v>5.8849705199957927E-3</v>
      </c>
      <c r="P3028" s="4">
        <f>VLOOKUP(A3028,RESULTS!$A:$M,13,FALSE)</f>
        <v>3</v>
      </c>
      <c r="Q3028" s="4">
        <v>525</v>
      </c>
      <c r="R3028" s="4" t="str">
        <f>IF(VLOOKUP(C3028,rosie!B:J,8,FALSE)=0,"x_x_x_x",VLOOKUP(C3028,rosie!B:J,8,FALSE))</f>
        <v>3_8_2_2023</v>
      </c>
    </row>
    <row r="3029" spans="1:18" x14ac:dyDescent="0.2">
      <c r="A3029" t="s">
        <v>294</v>
      </c>
      <c r="C3029">
        <f t="shared" si="224"/>
        <v>35</v>
      </c>
      <c r="D3029" t="str">
        <f t="shared" si="221"/>
        <v>35 (0)</v>
      </c>
      <c r="E3029">
        <v>32.869999999999997</v>
      </c>
      <c r="F3029">
        <f t="shared" si="222"/>
        <v>32.869999999999997</v>
      </c>
      <c r="G3029">
        <f>IFERROR(VLOOKUP(F3029,'rt.comb'!$A:$B,2,FALSE),F3029)</f>
        <v>32.869999999999997</v>
      </c>
      <c r="H3029" t="str">
        <f>IFERROR(VLOOKUP(G3029,compounds!$A:$D,4,FALSE),"")</f>
        <v/>
      </c>
      <c r="I3029">
        <v>3670215</v>
      </c>
      <c r="J3029" s="4">
        <f t="shared" si="220"/>
        <v>44170248</v>
      </c>
      <c r="K3029" s="4">
        <f>VLOOKUP($C3029,rosie!$B$7:$D$380,2,FALSE)</f>
        <v>5.41</v>
      </c>
      <c r="L3029" s="4">
        <f>VLOOKUP(C3029,rosie!$B$7:$F$66,5,FALSE)</f>
        <v>1.62</v>
      </c>
      <c r="M3029" s="4">
        <f>VLOOKUP($C3029,rosie!$B$7:$D$380,3,FALSE)</f>
        <v>0</v>
      </c>
      <c r="N3029" s="4" t="str">
        <f>VLOOKUP($C3029,rosie!$B$7:$E$380,4,FALSE)</f>
        <v>s</v>
      </c>
      <c r="O3029" s="4">
        <f t="shared" si="223"/>
        <v>8.7599154338866621E-4</v>
      </c>
      <c r="P3029" s="4">
        <f>VLOOKUP(A3029,RESULTS!$A:$M,13,FALSE)</f>
        <v>3</v>
      </c>
      <c r="Q3029" s="4">
        <v>526</v>
      </c>
      <c r="R3029" s="4" t="str">
        <f>IF(VLOOKUP(C3029,rosie!B:J,8,FALSE)=0,"x_x_x_x",VLOOKUP(C3029,rosie!B:J,8,FALSE))</f>
        <v>3_8_2_2023</v>
      </c>
    </row>
    <row r="3030" spans="1:18" x14ac:dyDescent="0.2">
      <c r="A3030" t="s">
        <v>295</v>
      </c>
      <c r="C3030">
        <f t="shared" si="224"/>
        <v>371</v>
      </c>
      <c r="D3030" t="str">
        <f t="shared" si="221"/>
        <v>371 (1)</v>
      </c>
      <c r="E3030">
        <v>4.3849999999999998</v>
      </c>
      <c r="F3030">
        <f t="shared" si="222"/>
        <v>4.3899999999999997</v>
      </c>
      <c r="G3030">
        <f>IFERROR(VLOOKUP(F3030,'rt.comb'!$A:$B,2,FALSE),F3030)</f>
        <v>4.3899999999999997</v>
      </c>
      <c r="H3030" t="str">
        <f>IFERROR(VLOOKUP(G3030,compounds!$A:$D,4,FALSE),"")</f>
        <v/>
      </c>
      <c r="I3030">
        <v>3486591</v>
      </c>
      <c r="J3030" s="4">
        <f t="shared" si="220"/>
        <v>34975737</v>
      </c>
      <c r="K3030" s="4">
        <f>VLOOKUP($C3030,rosie!$B$7:$D$380,2,FALSE)</f>
        <v>12.76</v>
      </c>
      <c r="L3030" s="4">
        <f>VLOOKUP(C3030,rosie!$B$7:$F$66,5,FALSE)</f>
        <v>3.37</v>
      </c>
      <c r="M3030" s="4">
        <f>VLOOKUP($C3030,rosie!$B$7:$D$380,3,FALSE)</f>
        <v>1</v>
      </c>
      <c r="N3030" s="4" t="str">
        <f>VLOOKUP($C3030,rosie!$B$7:$E$380,4,FALSE)</f>
        <v>s</v>
      </c>
      <c r="O3030" s="4">
        <f t="shared" si="223"/>
        <v>4.4472761278727444E-4</v>
      </c>
      <c r="P3030" s="4">
        <f>VLOOKUP(A3030,RESULTS!$A:$M,13,FALSE)</f>
        <v>3</v>
      </c>
      <c r="Q3030" s="4">
        <v>527</v>
      </c>
      <c r="R3030" s="4" t="str">
        <f>IF(VLOOKUP(C3030,rosie!B:J,8,FALSE)=0,"x_x_x_x",VLOOKUP(C3030,rosie!B:J,8,FALSE))</f>
        <v>5_8_2_2023</v>
      </c>
    </row>
    <row r="3031" spans="1:18" x14ac:dyDescent="0.2">
      <c r="A3031" t="s">
        <v>295</v>
      </c>
      <c r="C3031">
        <f t="shared" si="224"/>
        <v>371</v>
      </c>
      <c r="D3031" t="str">
        <f t="shared" si="221"/>
        <v>371 (1)</v>
      </c>
      <c r="E3031">
        <v>4.6159999999999997</v>
      </c>
      <c r="F3031">
        <f t="shared" si="222"/>
        <v>4.62</v>
      </c>
      <c r="G3031">
        <f>IFERROR(VLOOKUP(F3031,'rt.comb'!$A:$B,2,FALSE),F3031)</f>
        <v>4.62</v>
      </c>
      <c r="H3031" t="str">
        <f>IFERROR(VLOOKUP(G3031,compounds!$A:$D,4,FALSE),"")</f>
        <v/>
      </c>
      <c r="I3031">
        <v>2844462</v>
      </c>
      <c r="J3031" s="4">
        <f t="shared" si="220"/>
        <v>34975737</v>
      </c>
      <c r="K3031" s="4">
        <f>VLOOKUP($C3031,rosie!$B$7:$D$380,2,FALSE)</f>
        <v>12.76</v>
      </c>
      <c r="L3031" s="4">
        <f>VLOOKUP(C3031,rosie!$B$7:$F$66,5,FALSE)</f>
        <v>3.37</v>
      </c>
      <c r="M3031" s="4">
        <f>VLOOKUP($C3031,rosie!$B$7:$D$380,3,FALSE)</f>
        <v>1</v>
      </c>
      <c r="N3031" s="4" t="str">
        <f>VLOOKUP($C3031,rosie!$B$7:$E$380,4,FALSE)</f>
        <v>s</v>
      </c>
      <c r="O3031" s="4">
        <f t="shared" si="223"/>
        <v>3.6213451510253166E-4</v>
      </c>
      <c r="P3031" s="4">
        <f>VLOOKUP(A3031,RESULTS!$A:$M,13,FALSE)</f>
        <v>3</v>
      </c>
      <c r="Q3031" s="4">
        <v>528</v>
      </c>
      <c r="R3031" s="4" t="str">
        <f>IF(VLOOKUP(C3031,rosie!B:J,8,FALSE)=0,"x_x_x_x",VLOOKUP(C3031,rosie!B:J,8,FALSE))</f>
        <v>5_8_2_2023</v>
      </c>
    </row>
    <row r="3032" spans="1:18" x14ac:dyDescent="0.2">
      <c r="A3032" t="s">
        <v>295</v>
      </c>
      <c r="C3032">
        <f t="shared" si="224"/>
        <v>371</v>
      </c>
      <c r="D3032" t="str">
        <f t="shared" si="221"/>
        <v>371 (1)</v>
      </c>
      <c r="E3032">
        <v>4.8529999999999998</v>
      </c>
      <c r="F3032">
        <f t="shared" si="222"/>
        <v>4.8499999999999996</v>
      </c>
      <c r="G3032">
        <f>IFERROR(VLOOKUP(F3032,'rt.comb'!$A:$B,2,FALSE),F3032)</f>
        <v>4.8499999999999996</v>
      </c>
      <c r="H3032" t="str">
        <f>IFERROR(VLOOKUP(G3032,compounds!$A:$D,4,FALSE),"")</f>
        <v/>
      </c>
      <c r="I3032">
        <v>7032789</v>
      </c>
      <c r="J3032" s="4">
        <f t="shared" si="220"/>
        <v>34975737</v>
      </c>
      <c r="K3032" s="4">
        <f>VLOOKUP($C3032,rosie!$B$7:$D$380,2,FALSE)</f>
        <v>12.76</v>
      </c>
      <c r="L3032" s="4">
        <f>VLOOKUP(C3032,rosie!$B$7:$F$66,5,FALSE)</f>
        <v>3.37</v>
      </c>
      <c r="M3032" s="4">
        <f>VLOOKUP($C3032,rosie!$B$7:$D$380,3,FALSE)</f>
        <v>1</v>
      </c>
      <c r="N3032" s="4" t="str">
        <f>VLOOKUP($C3032,rosie!$B$7:$E$380,4,FALSE)</f>
        <v>s</v>
      </c>
      <c r="O3032" s="4">
        <f t="shared" si="223"/>
        <v>8.9366679465193572E-4</v>
      </c>
      <c r="P3032" s="4">
        <f>VLOOKUP(A3032,RESULTS!$A:$M,13,FALSE)</f>
        <v>3</v>
      </c>
      <c r="Q3032" s="4">
        <v>529</v>
      </c>
      <c r="R3032" s="4" t="str">
        <f>IF(VLOOKUP(C3032,rosie!B:J,8,FALSE)=0,"x_x_x_x",VLOOKUP(C3032,rosie!B:J,8,FALSE))</f>
        <v>5_8_2_2023</v>
      </c>
    </row>
    <row r="3033" spans="1:18" x14ac:dyDescent="0.2">
      <c r="A3033" t="s">
        <v>295</v>
      </c>
      <c r="C3033">
        <f t="shared" si="224"/>
        <v>371</v>
      </c>
      <c r="D3033" t="str">
        <f t="shared" si="221"/>
        <v>371 (1)</v>
      </c>
      <c r="E3033">
        <v>5.4269999999999996</v>
      </c>
      <c r="F3033">
        <f t="shared" si="222"/>
        <v>5.43</v>
      </c>
      <c r="G3033">
        <f>IFERROR(VLOOKUP(F3033,'rt.comb'!$A:$B,2,FALSE),F3033)</f>
        <v>5.43</v>
      </c>
      <c r="H3033" t="str">
        <f>IFERROR(VLOOKUP(G3033,compounds!$A:$D,4,FALSE),"")</f>
        <v>hydroxymethylpentanone</v>
      </c>
      <c r="I3033">
        <v>52377150</v>
      </c>
      <c r="J3033" s="4">
        <f t="shared" si="220"/>
        <v>34975737</v>
      </c>
      <c r="K3033" s="4">
        <f>VLOOKUP($C3033,rosie!$B$7:$D$380,2,FALSE)</f>
        <v>12.76</v>
      </c>
      <c r="L3033" s="4">
        <f>VLOOKUP(C3033,rosie!$B$7:$F$66,5,FALSE)</f>
        <v>3.37</v>
      </c>
      <c r="M3033" s="4">
        <f>VLOOKUP($C3033,rosie!$B$7:$D$380,3,FALSE)</f>
        <v>1</v>
      </c>
      <c r="N3033" s="4" t="str">
        <f>VLOOKUP($C3033,rosie!$B$7:$E$380,4,FALSE)</f>
        <v>s</v>
      </c>
      <c r="O3033" s="4">
        <f t="shared" si="223"/>
        <v>6.6430833203069981E-3</v>
      </c>
      <c r="P3033" s="4">
        <f>VLOOKUP(A3033,RESULTS!$A:$M,13,FALSE)</f>
        <v>3</v>
      </c>
      <c r="Q3033" s="4">
        <v>530</v>
      </c>
      <c r="R3033" s="4" t="str">
        <f>IF(VLOOKUP(C3033,rosie!B:J,8,FALSE)=0,"x_x_x_x",VLOOKUP(C3033,rosie!B:J,8,FALSE))</f>
        <v>5_8_2_2023</v>
      </c>
    </row>
    <row r="3034" spans="1:18" x14ac:dyDescent="0.2">
      <c r="A3034" t="s">
        <v>295</v>
      </c>
      <c r="C3034">
        <f t="shared" si="224"/>
        <v>371</v>
      </c>
      <c r="D3034" t="str">
        <f t="shared" si="221"/>
        <v>371 (1)</v>
      </c>
      <c r="E3034">
        <v>5.7480000000000002</v>
      </c>
      <c r="F3034">
        <f t="shared" si="222"/>
        <v>5.75</v>
      </c>
      <c r="G3034">
        <f>IFERROR(VLOOKUP(F3034,'rt.comb'!$A:$B,2,FALSE),F3034)</f>
        <v>5.76</v>
      </c>
      <c r="H3034" t="str">
        <f>IFERROR(VLOOKUP(G3034,compounds!$A:$D,4,FALSE),"")</f>
        <v>zhexenol</v>
      </c>
      <c r="I3034">
        <v>113378741</v>
      </c>
      <c r="J3034" s="4">
        <f t="shared" si="220"/>
        <v>34975737</v>
      </c>
      <c r="K3034" s="4">
        <f>VLOOKUP($C3034,rosie!$B$7:$D$380,2,FALSE)</f>
        <v>12.76</v>
      </c>
      <c r="L3034" s="4">
        <f>VLOOKUP(C3034,rosie!$B$7:$F$66,5,FALSE)</f>
        <v>3.37</v>
      </c>
      <c r="M3034" s="4">
        <f>VLOOKUP($C3034,rosie!$B$7:$D$380,3,FALSE)</f>
        <v>1</v>
      </c>
      <c r="N3034" s="4" t="str">
        <f>VLOOKUP($C3034,rosie!$B$7:$E$380,4,FALSE)</f>
        <v>s</v>
      </c>
      <c r="O3034" s="4">
        <f t="shared" si="223"/>
        <v>1.4352938195481051E-2</v>
      </c>
      <c r="P3034" s="4">
        <f>VLOOKUP(A3034,RESULTS!$A:$M,13,FALSE)</f>
        <v>3</v>
      </c>
      <c r="Q3034" s="4">
        <v>531</v>
      </c>
      <c r="R3034" s="4" t="str">
        <f>IF(VLOOKUP(C3034,rosie!B:J,8,FALSE)=0,"x_x_x_x",VLOOKUP(C3034,rosie!B:J,8,FALSE))</f>
        <v>5_8_2_2023</v>
      </c>
    </row>
    <row r="3035" spans="1:18" x14ac:dyDescent="0.2">
      <c r="A3035" t="s">
        <v>295</v>
      </c>
      <c r="C3035">
        <f t="shared" si="224"/>
        <v>371</v>
      </c>
      <c r="D3035" t="str">
        <f t="shared" si="221"/>
        <v>371 (1)</v>
      </c>
      <c r="E3035">
        <v>5.883</v>
      </c>
      <c r="F3035">
        <f t="shared" si="222"/>
        <v>5.88</v>
      </c>
      <c r="G3035">
        <f>IFERROR(VLOOKUP(F3035,'rt.comb'!$A:$B,2,FALSE),F3035)</f>
        <v>5.88</v>
      </c>
      <c r="H3035" t="str">
        <f>IFERROR(VLOOKUP(G3035,compounds!$A:$D,4,FALSE),"")</f>
        <v/>
      </c>
      <c r="I3035">
        <v>29014738</v>
      </c>
      <c r="J3035" s="4">
        <f t="shared" si="220"/>
        <v>34975737</v>
      </c>
      <c r="K3035" s="4">
        <f>VLOOKUP($C3035,rosie!$B$7:$D$380,2,FALSE)</f>
        <v>12.76</v>
      </c>
      <c r="L3035" s="4">
        <f>VLOOKUP(C3035,rosie!$B$7:$F$66,5,FALSE)</f>
        <v>3.37</v>
      </c>
      <c r="M3035" s="4">
        <f>VLOOKUP($C3035,rosie!$B$7:$D$380,3,FALSE)</f>
        <v>1</v>
      </c>
      <c r="N3035" s="4" t="str">
        <f>VLOOKUP($C3035,rosie!$B$7:$E$380,4,FALSE)</f>
        <v>s</v>
      </c>
      <c r="O3035" s="4">
        <f t="shared" si="223"/>
        <v>3.6661541923950648E-3</v>
      </c>
      <c r="P3035" s="4">
        <f>VLOOKUP(A3035,RESULTS!$A:$M,13,FALSE)</f>
        <v>3</v>
      </c>
      <c r="Q3035" s="4">
        <v>532</v>
      </c>
      <c r="R3035" s="4" t="str">
        <f>IF(VLOOKUP(C3035,rosie!B:J,8,FALSE)=0,"x_x_x_x",VLOOKUP(C3035,rosie!B:J,8,FALSE))</f>
        <v>5_8_2_2023</v>
      </c>
    </row>
    <row r="3036" spans="1:18" x14ac:dyDescent="0.2">
      <c r="A3036" t="s">
        <v>295</v>
      </c>
      <c r="C3036">
        <f t="shared" si="224"/>
        <v>371</v>
      </c>
      <c r="D3036" t="str">
        <f t="shared" si="221"/>
        <v>371 (1)</v>
      </c>
      <c r="E3036">
        <v>6.1050000000000004</v>
      </c>
      <c r="F3036">
        <f t="shared" si="222"/>
        <v>6.11</v>
      </c>
      <c r="G3036">
        <f>IFERROR(VLOOKUP(F3036,'rt.comb'!$A:$B,2,FALSE),F3036)</f>
        <v>6.11</v>
      </c>
      <c r="H3036" t="str">
        <f>IFERROR(VLOOKUP(G3036,compounds!$A:$D,4,FALSE),"")</f>
        <v/>
      </c>
      <c r="I3036">
        <v>10956711</v>
      </c>
      <c r="J3036" s="4">
        <f t="shared" si="220"/>
        <v>34975737</v>
      </c>
      <c r="K3036" s="4">
        <f>VLOOKUP($C3036,rosie!$B$7:$D$380,2,FALSE)</f>
        <v>12.76</v>
      </c>
      <c r="L3036" s="4">
        <f>VLOOKUP(C3036,rosie!$B$7:$F$66,5,FALSE)</f>
        <v>3.37</v>
      </c>
      <c r="M3036" s="4">
        <f>VLOOKUP($C3036,rosie!$B$7:$D$380,3,FALSE)</f>
        <v>1</v>
      </c>
      <c r="N3036" s="4" t="str">
        <f>VLOOKUP($C3036,rosie!$B$7:$E$380,4,FALSE)</f>
        <v>s</v>
      </c>
      <c r="O3036" s="4">
        <f t="shared" si="223"/>
        <v>1.3818366378181848E-3</v>
      </c>
      <c r="P3036" s="4">
        <f>VLOOKUP(A3036,RESULTS!$A:$M,13,FALSE)</f>
        <v>3</v>
      </c>
      <c r="Q3036" s="4">
        <v>533</v>
      </c>
      <c r="R3036" s="4" t="str">
        <f>IF(VLOOKUP(C3036,rosie!B:J,8,FALSE)=0,"x_x_x_x",VLOOKUP(C3036,rosie!B:J,8,FALSE))</f>
        <v>5_8_2_2023</v>
      </c>
    </row>
    <row r="3037" spans="1:18" x14ac:dyDescent="0.2">
      <c r="A3037" t="s">
        <v>295</v>
      </c>
      <c r="C3037">
        <f t="shared" si="224"/>
        <v>371</v>
      </c>
      <c r="D3037" t="str">
        <f t="shared" si="221"/>
        <v>371 (1)</v>
      </c>
      <c r="E3037">
        <v>6.4420000000000002</v>
      </c>
      <c r="F3037">
        <f t="shared" si="222"/>
        <v>6.44</v>
      </c>
      <c r="G3037">
        <f>IFERROR(VLOOKUP(F3037,'rt.comb'!$A:$B,2,FALSE),F3037)</f>
        <v>6.44</v>
      </c>
      <c r="H3037" t="str">
        <f>IFERROR(VLOOKUP(G3037,compounds!$A:$D,4,FALSE),"")</f>
        <v/>
      </c>
      <c r="I3037">
        <v>4460209</v>
      </c>
      <c r="J3037" s="4">
        <f t="shared" si="220"/>
        <v>34975737</v>
      </c>
      <c r="K3037" s="4">
        <f>VLOOKUP($C3037,rosie!$B$7:$D$380,2,FALSE)</f>
        <v>12.76</v>
      </c>
      <c r="L3037" s="4">
        <f>VLOOKUP(C3037,rosie!$B$7:$F$66,5,FALSE)</f>
        <v>3.37</v>
      </c>
      <c r="M3037" s="4">
        <f>VLOOKUP($C3037,rosie!$B$7:$D$380,3,FALSE)</f>
        <v>1</v>
      </c>
      <c r="N3037" s="4" t="str">
        <f>VLOOKUP($C3037,rosie!$B$7:$E$380,4,FALSE)</f>
        <v>s</v>
      </c>
      <c r="O3037" s="4">
        <f t="shared" si="223"/>
        <v>5.614584965588184E-4</v>
      </c>
      <c r="P3037" s="4">
        <f>VLOOKUP(A3037,RESULTS!$A:$M,13,FALSE)</f>
        <v>3</v>
      </c>
      <c r="Q3037" s="4">
        <v>534</v>
      </c>
      <c r="R3037" s="4" t="str">
        <f>IF(VLOOKUP(C3037,rosie!B:J,8,FALSE)=0,"x_x_x_x",VLOOKUP(C3037,rosie!B:J,8,FALSE))</f>
        <v>5_8_2_2023</v>
      </c>
    </row>
    <row r="3038" spans="1:18" x14ac:dyDescent="0.2">
      <c r="A3038" t="s">
        <v>295</v>
      </c>
      <c r="C3038">
        <f t="shared" si="224"/>
        <v>371</v>
      </c>
      <c r="D3038" t="str">
        <f t="shared" si="221"/>
        <v>371 (1)</v>
      </c>
      <c r="E3038">
        <v>7.101</v>
      </c>
      <c r="F3038">
        <f t="shared" si="222"/>
        <v>7.1</v>
      </c>
      <c r="G3038">
        <f>IFERROR(VLOOKUP(F3038,'rt.comb'!$A:$B,2,FALSE),F3038)</f>
        <v>7.1</v>
      </c>
      <c r="H3038" t="str">
        <f>IFERROR(VLOOKUP(G3038,compounds!$A:$D,4,FALSE),"")</f>
        <v>heptanal</v>
      </c>
      <c r="I3038">
        <v>4230831</v>
      </c>
      <c r="J3038" s="4">
        <f t="shared" si="220"/>
        <v>34975737</v>
      </c>
      <c r="K3038" s="4">
        <f>VLOOKUP($C3038,rosie!$B$7:$D$380,2,FALSE)</f>
        <v>12.76</v>
      </c>
      <c r="L3038" s="4">
        <f>VLOOKUP(C3038,rosie!$B$7:$F$66,5,FALSE)</f>
        <v>3.37</v>
      </c>
      <c r="M3038" s="4">
        <f>VLOOKUP($C3038,rosie!$B$7:$D$380,3,FALSE)</f>
        <v>1</v>
      </c>
      <c r="N3038" s="4" t="str">
        <f>VLOOKUP($C3038,rosie!$B$7:$E$380,4,FALSE)</f>
        <v>s</v>
      </c>
      <c r="O3038" s="4">
        <f t="shared" si="223"/>
        <v>5.3158852985172743E-4</v>
      </c>
      <c r="P3038" s="4">
        <f>VLOOKUP(A3038,RESULTS!$A:$M,13,FALSE)</f>
        <v>3</v>
      </c>
      <c r="Q3038" s="4">
        <v>535</v>
      </c>
      <c r="R3038" s="4" t="str">
        <f>IF(VLOOKUP(C3038,rosie!B:J,8,FALSE)=0,"x_x_x_x",VLOOKUP(C3038,rosie!B:J,8,FALSE))</f>
        <v>5_8_2_2023</v>
      </c>
    </row>
    <row r="3039" spans="1:18" x14ac:dyDescent="0.2">
      <c r="A3039" t="s">
        <v>295</v>
      </c>
      <c r="C3039">
        <f t="shared" si="224"/>
        <v>371</v>
      </c>
      <c r="D3039" t="str">
        <f t="shared" si="221"/>
        <v>371 (1)</v>
      </c>
      <c r="E3039">
        <v>7.5030000000000001</v>
      </c>
      <c r="F3039">
        <f t="shared" si="222"/>
        <v>7.5</v>
      </c>
      <c r="G3039">
        <f>IFERROR(VLOOKUP(F3039,'rt.comb'!$A:$B,2,FALSE),F3039)</f>
        <v>7.51</v>
      </c>
      <c r="H3039" t="str">
        <f>IFERROR(VLOOKUP(G3039,compounds!$A:$D,4,FALSE),"")</f>
        <v>cyclopentane</v>
      </c>
      <c r="I3039">
        <v>18258749</v>
      </c>
      <c r="J3039" s="4">
        <f t="shared" si="220"/>
        <v>34975737</v>
      </c>
      <c r="K3039" s="4">
        <f>VLOOKUP($C3039,rosie!$B$7:$D$380,2,FALSE)</f>
        <v>12.76</v>
      </c>
      <c r="L3039" s="4">
        <f>VLOOKUP(C3039,rosie!$B$7:$F$66,5,FALSE)</f>
        <v>3.37</v>
      </c>
      <c r="M3039" s="4">
        <f>VLOOKUP($C3039,rosie!$B$7:$D$380,3,FALSE)</f>
        <v>1</v>
      </c>
      <c r="N3039" s="4" t="str">
        <f>VLOOKUP($C3039,rosie!$B$7:$E$380,4,FALSE)</f>
        <v>s</v>
      </c>
      <c r="O3039" s="4">
        <f t="shared" si="223"/>
        <v>2.2898652923795198E-3</v>
      </c>
      <c r="P3039" s="4">
        <f>VLOOKUP(A3039,RESULTS!$A:$M,13,FALSE)</f>
        <v>3</v>
      </c>
      <c r="Q3039" s="4">
        <v>536</v>
      </c>
      <c r="R3039" s="4" t="str">
        <f>IF(VLOOKUP(C3039,rosie!B:J,8,FALSE)=0,"x_x_x_x",VLOOKUP(C3039,rosie!B:J,8,FALSE))</f>
        <v>5_8_2_2023</v>
      </c>
    </row>
    <row r="3040" spans="1:18" x14ac:dyDescent="0.2">
      <c r="A3040" t="s">
        <v>295</v>
      </c>
      <c r="C3040">
        <f t="shared" si="224"/>
        <v>371</v>
      </c>
      <c r="D3040" t="str">
        <f t="shared" si="221"/>
        <v>371 (1)</v>
      </c>
      <c r="E3040">
        <v>7.8419999999999996</v>
      </c>
      <c r="F3040">
        <f t="shared" si="222"/>
        <v>7.84</v>
      </c>
      <c r="G3040">
        <f>IFERROR(VLOOKUP(F3040,'rt.comb'!$A:$B,2,FALSE),F3040)</f>
        <v>7.84</v>
      </c>
      <c r="H3040" t="str">
        <f>IFERROR(VLOOKUP(G3040,compounds!$A:$D,4,FALSE),"")</f>
        <v/>
      </c>
      <c r="I3040">
        <v>703841</v>
      </c>
      <c r="J3040" s="4">
        <f t="shared" si="220"/>
        <v>34975737</v>
      </c>
      <c r="K3040" s="4">
        <f>VLOOKUP($C3040,rosie!$B$7:$D$380,2,FALSE)</f>
        <v>12.76</v>
      </c>
      <c r="L3040" s="4">
        <f>VLOOKUP(C3040,rosie!$B$7:$F$66,5,FALSE)</f>
        <v>3.37</v>
      </c>
      <c r="M3040" s="4">
        <f>VLOOKUP($C3040,rosie!$B$7:$D$380,3,FALSE)</f>
        <v>1</v>
      </c>
      <c r="N3040" s="4" t="str">
        <f>VLOOKUP($C3040,rosie!$B$7:$E$380,4,FALSE)</f>
        <v>s</v>
      </c>
      <c r="O3040" s="4">
        <f t="shared" si="223"/>
        <v>8.8105695067578808E-5</v>
      </c>
      <c r="P3040" s="4">
        <f>VLOOKUP(A3040,RESULTS!$A:$M,13,FALSE)</f>
        <v>3</v>
      </c>
      <c r="Q3040" s="4">
        <v>537</v>
      </c>
      <c r="R3040" s="4" t="str">
        <f>IF(VLOOKUP(C3040,rosie!B:J,8,FALSE)=0,"x_x_x_x",VLOOKUP(C3040,rosie!B:J,8,FALSE))</f>
        <v>5_8_2_2023</v>
      </c>
    </row>
    <row r="3041" spans="1:18" x14ac:dyDescent="0.2">
      <c r="A3041" t="s">
        <v>295</v>
      </c>
      <c r="C3041">
        <f t="shared" si="224"/>
        <v>371</v>
      </c>
      <c r="D3041" t="str">
        <f t="shared" si="221"/>
        <v>371 (1)</v>
      </c>
      <c r="E3041">
        <v>8.3829999999999991</v>
      </c>
      <c r="F3041">
        <f t="shared" si="222"/>
        <v>8.3800000000000008</v>
      </c>
      <c r="G3041">
        <f>IFERROR(VLOOKUP(F3041,'rt.comb'!$A:$B,2,FALSE),F3041)</f>
        <v>8.3800000000000008</v>
      </c>
      <c r="H3041" t="str">
        <f>IFERROR(VLOOKUP(G3041,compounds!$A:$D,4,FALSE),"")</f>
        <v/>
      </c>
      <c r="I3041">
        <v>3987046</v>
      </c>
      <c r="J3041" s="4">
        <f t="shared" si="220"/>
        <v>34975737</v>
      </c>
      <c r="K3041" s="4">
        <f>VLOOKUP($C3041,rosie!$B$7:$D$380,2,FALSE)</f>
        <v>12.76</v>
      </c>
      <c r="L3041" s="4">
        <f>VLOOKUP(C3041,rosie!$B$7:$F$66,5,FALSE)</f>
        <v>3.37</v>
      </c>
      <c r="M3041" s="4">
        <f>VLOOKUP($C3041,rosie!$B$7:$D$380,3,FALSE)</f>
        <v>1</v>
      </c>
      <c r="N3041" s="4" t="str">
        <f>VLOOKUP($C3041,rosie!$B$7:$E$380,4,FALSE)</f>
        <v>s</v>
      </c>
      <c r="O3041" s="4">
        <f t="shared" si="223"/>
        <v>4.9816438596410372E-4</v>
      </c>
      <c r="P3041" s="4">
        <f>VLOOKUP(A3041,RESULTS!$A:$M,13,FALSE)</f>
        <v>3</v>
      </c>
      <c r="Q3041" s="4">
        <v>538</v>
      </c>
      <c r="R3041" s="4" t="str">
        <f>IF(VLOOKUP(C3041,rosie!B:J,8,FALSE)=0,"x_x_x_x",VLOOKUP(C3041,rosie!B:J,8,FALSE))</f>
        <v>5_8_2_2023</v>
      </c>
    </row>
    <row r="3042" spans="1:18" x14ac:dyDescent="0.2">
      <c r="A3042" t="s">
        <v>295</v>
      </c>
      <c r="C3042">
        <f t="shared" si="224"/>
        <v>371</v>
      </c>
      <c r="D3042" t="str">
        <f t="shared" si="221"/>
        <v>371 (1)</v>
      </c>
      <c r="E3042">
        <v>8.4649999999999999</v>
      </c>
      <c r="F3042">
        <f t="shared" si="222"/>
        <v>8.4700000000000006</v>
      </c>
      <c r="G3042">
        <f>IFERROR(VLOOKUP(F3042,'rt.comb'!$A:$B,2,FALSE),F3042)</f>
        <v>8.4700000000000006</v>
      </c>
      <c r="H3042" t="str">
        <f>IFERROR(VLOOKUP(G3042,compounds!$A:$D,4,FALSE),"")</f>
        <v/>
      </c>
      <c r="I3042">
        <v>8746364</v>
      </c>
      <c r="J3042" s="4">
        <f t="shared" si="220"/>
        <v>34975737</v>
      </c>
      <c r="K3042" s="4">
        <f>VLOOKUP($C3042,rosie!$B$7:$D$380,2,FALSE)</f>
        <v>12.76</v>
      </c>
      <c r="L3042" s="4">
        <f>VLOOKUP(C3042,rosie!$B$7:$F$66,5,FALSE)</f>
        <v>3.37</v>
      </c>
      <c r="M3042" s="4">
        <f>VLOOKUP($C3042,rosie!$B$7:$D$380,3,FALSE)</f>
        <v>1</v>
      </c>
      <c r="N3042" s="4" t="str">
        <f>VLOOKUP($C3042,rosie!$B$7:$E$380,4,FALSE)</f>
        <v>s</v>
      </c>
      <c r="O3042" s="4">
        <f t="shared" si="223"/>
        <v>1.0907933662718922E-3</v>
      </c>
      <c r="P3042" s="4">
        <f>VLOOKUP(A3042,RESULTS!$A:$M,13,FALSE)</f>
        <v>3</v>
      </c>
      <c r="Q3042" s="4">
        <v>539</v>
      </c>
      <c r="R3042" s="4" t="str">
        <f>IF(VLOOKUP(C3042,rosie!B:J,8,FALSE)=0,"x_x_x_x",VLOOKUP(C3042,rosie!B:J,8,FALSE))</f>
        <v>5_8_2_2023</v>
      </c>
    </row>
    <row r="3043" spans="1:18" x14ac:dyDescent="0.2">
      <c r="A3043" t="s">
        <v>295</v>
      </c>
      <c r="C3043">
        <f t="shared" si="224"/>
        <v>371</v>
      </c>
      <c r="D3043" t="str">
        <f t="shared" si="221"/>
        <v>371 (1)</v>
      </c>
      <c r="E3043">
        <v>8.7620000000000005</v>
      </c>
      <c r="F3043">
        <f t="shared" si="222"/>
        <v>8.76</v>
      </c>
      <c r="G3043">
        <f>IFERROR(VLOOKUP(F3043,'rt.comb'!$A:$B,2,FALSE),F3043)</f>
        <v>8.76</v>
      </c>
      <c r="H3043" t="str">
        <f>IFERROR(VLOOKUP(G3043,compounds!$A:$D,4,FALSE),"")</f>
        <v/>
      </c>
      <c r="I3043">
        <v>3648735</v>
      </c>
      <c r="J3043" s="4">
        <f t="shared" si="220"/>
        <v>34975737</v>
      </c>
      <c r="K3043" s="4">
        <f>VLOOKUP($C3043,rosie!$B$7:$D$380,2,FALSE)</f>
        <v>12.76</v>
      </c>
      <c r="L3043" s="4">
        <f>VLOOKUP(C3043,rosie!$B$7:$F$66,5,FALSE)</f>
        <v>3.37</v>
      </c>
      <c r="M3043" s="4">
        <f>VLOOKUP($C3043,rosie!$B$7:$D$380,3,FALSE)</f>
        <v>1</v>
      </c>
      <c r="N3043" s="4" t="str">
        <f>VLOOKUP($C3043,rosie!$B$7:$E$380,4,FALSE)</f>
        <v>s</v>
      </c>
      <c r="O3043" s="4">
        <f t="shared" si="223"/>
        <v>4.5420537418836227E-4</v>
      </c>
      <c r="P3043" s="4">
        <f>VLOOKUP(A3043,RESULTS!$A:$M,13,FALSE)</f>
        <v>3</v>
      </c>
      <c r="Q3043" s="4">
        <v>540</v>
      </c>
      <c r="R3043" s="4" t="str">
        <f>IF(VLOOKUP(C3043,rosie!B:J,8,FALSE)=0,"x_x_x_x",VLOOKUP(C3043,rosie!B:J,8,FALSE))</f>
        <v>5_8_2_2023</v>
      </c>
    </row>
    <row r="3044" spans="1:18" x14ac:dyDescent="0.2">
      <c r="A3044" t="s">
        <v>295</v>
      </c>
      <c r="C3044">
        <f t="shared" si="224"/>
        <v>371</v>
      </c>
      <c r="D3044" t="str">
        <f t="shared" si="221"/>
        <v>371 (1)</v>
      </c>
      <c r="E3044">
        <v>8.9169999999999998</v>
      </c>
      <c r="F3044">
        <f t="shared" si="222"/>
        <v>8.92</v>
      </c>
      <c r="G3044">
        <f>IFERROR(VLOOKUP(F3044,'rt.comb'!$A:$B,2,FALSE),F3044)</f>
        <v>8.92</v>
      </c>
      <c r="H3044" t="str">
        <f>IFERROR(VLOOKUP(G3044,compounds!$A:$D,4,FALSE),"")</f>
        <v/>
      </c>
      <c r="I3044">
        <v>13909561</v>
      </c>
      <c r="J3044" s="4">
        <f t="shared" si="220"/>
        <v>34975737</v>
      </c>
      <c r="K3044" s="4">
        <f>VLOOKUP($C3044,rosie!$B$7:$D$380,2,FALSE)</f>
        <v>12.76</v>
      </c>
      <c r="L3044" s="4">
        <f>VLOOKUP(C3044,rosie!$B$7:$F$66,5,FALSE)</f>
        <v>3.37</v>
      </c>
      <c r="M3044" s="4">
        <f>VLOOKUP($C3044,rosie!$B$7:$D$380,3,FALSE)</f>
        <v>1</v>
      </c>
      <c r="N3044" s="4" t="str">
        <f>VLOOKUP($C3044,rosie!$B$7:$E$380,4,FALSE)</f>
        <v>s</v>
      </c>
      <c r="O3044" s="4">
        <f t="shared" si="223"/>
        <v>1.7283029214196319E-3</v>
      </c>
      <c r="P3044" s="4">
        <f>VLOOKUP(A3044,RESULTS!$A:$M,13,FALSE)</f>
        <v>3</v>
      </c>
      <c r="Q3044" s="4">
        <v>541</v>
      </c>
      <c r="R3044" s="4" t="str">
        <f>IF(VLOOKUP(C3044,rosie!B:J,8,FALSE)=0,"x_x_x_x",VLOOKUP(C3044,rosie!B:J,8,FALSE))</f>
        <v>5_8_2_2023</v>
      </c>
    </row>
    <row r="3045" spans="1:18" x14ac:dyDescent="0.2">
      <c r="A3045" t="s">
        <v>295</v>
      </c>
      <c r="C3045">
        <f t="shared" si="224"/>
        <v>371</v>
      </c>
      <c r="D3045" t="str">
        <f t="shared" si="221"/>
        <v>371 (1)</v>
      </c>
      <c r="E3045">
        <v>9.8279999999999994</v>
      </c>
      <c r="F3045">
        <f t="shared" si="222"/>
        <v>9.83</v>
      </c>
      <c r="G3045">
        <f>IFERROR(VLOOKUP(F3045,'rt.comb'!$A:$B,2,FALSE),F3045)</f>
        <v>9.82</v>
      </c>
      <c r="H3045" t="str">
        <f>IFERROR(VLOOKUP(G3045,compounds!$A:$D,4,FALSE),"")</f>
        <v>sixmethyl</v>
      </c>
      <c r="I3045">
        <v>11770611</v>
      </c>
      <c r="J3045" s="4">
        <f t="shared" si="220"/>
        <v>34975737</v>
      </c>
      <c r="K3045" s="4">
        <f>VLOOKUP($C3045,rosie!$B$7:$D$380,2,FALSE)</f>
        <v>12.76</v>
      </c>
      <c r="L3045" s="4">
        <f>VLOOKUP(C3045,rosie!$B$7:$F$66,5,FALSE)</f>
        <v>3.37</v>
      </c>
      <c r="M3045" s="4">
        <f>VLOOKUP($C3045,rosie!$B$7:$D$380,3,FALSE)</f>
        <v>1</v>
      </c>
      <c r="N3045" s="4" t="str">
        <f>VLOOKUP($C3045,rosie!$B$7:$E$380,4,FALSE)</f>
        <v>s</v>
      </c>
      <c r="O3045" s="4">
        <f t="shared" si="223"/>
        <v>1.4598338389842668E-3</v>
      </c>
      <c r="P3045" s="4">
        <f>VLOOKUP(A3045,RESULTS!$A:$M,13,FALSE)</f>
        <v>3</v>
      </c>
      <c r="Q3045" s="4">
        <v>542</v>
      </c>
      <c r="R3045" s="4" t="str">
        <f>IF(VLOOKUP(C3045,rosie!B:J,8,FALSE)=0,"x_x_x_x",VLOOKUP(C3045,rosie!B:J,8,FALSE))</f>
        <v>5_8_2_2023</v>
      </c>
    </row>
    <row r="3046" spans="1:18" x14ac:dyDescent="0.2">
      <c r="A3046" t="s">
        <v>295</v>
      </c>
      <c r="C3046">
        <f t="shared" si="224"/>
        <v>371</v>
      </c>
      <c r="D3046" t="str">
        <f t="shared" si="221"/>
        <v>371 (1)</v>
      </c>
      <c r="E3046">
        <v>9.9079999999999995</v>
      </c>
      <c r="F3046">
        <f t="shared" si="222"/>
        <v>9.91</v>
      </c>
      <c r="G3046">
        <f>IFERROR(VLOOKUP(F3046,'rt.comb'!$A:$B,2,FALSE),F3046)</f>
        <v>9.91</v>
      </c>
      <c r="H3046" t="str">
        <f>IFERROR(VLOOKUP(G3046,compounds!$A:$D,4,FALSE),"")</f>
        <v/>
      </c>
      <c r="I3046">
        <v>20165268</v>
      </c>
      <c r="J3046" s="4">
        <f t="shared" si="220"/>
        <v>34975737</v>
      </c>
      <c r="K3046" s="4">
        <f>VLOOKUP($C3046,rosie!$B$7:$D$380,2,FALSE)</f>
        <v>12.76</v>
      </c>
      <c r="L3046" s="4">
        <f>VLOOKUP(C3046,rosie!$B$7:$F$66,5,FALSE)</f>
        <v>3.37</v>
      </c>
      <c r="M3046" s="4">
        <f>VLOOKUP($C3046,rosie!$B$7:$D$380,3,FALSE)</f>
        <v>1</v>
      </c>
      <c r="N3046" s="4" t="str">
        <f>VLOOKUP($C3046,rosie!$B$7:$E$380,4,FALSE)</f>
        <v>s</v>
      </c>
      <c r="O3046" s="4">
        <f t="shared" si="223"/>
        <v>2.4963637894403973E-3</v>
      </c>
      <c r="P3046" s="4">
        <f>VLOOKUP(A3046,RESULTS!$A:$M,13,FALSE)</f>
        <v>3</v>
      </c>
      <c r="Q3046" s="4">
        <v>543</v>
      </c>
      <c r="R3046" s="4" t="str">
        <f>IF(VLOOKUP(C3046,rosie!B:J,8,FALSE)=0,"x_x_x_x",VLOOKUP(C3046,rosie!B:J,8,FALSE))</f>
        <v>5_8_2_2023</v>
      </c>
    </row>
    <row r="3047" spans="1:18" x14ac:dyDescent="0.2">
      <c r="A3047" t="s">
        <v>295</v>
      </c>
      <c r="C3047">
        <f t="shared" si="224"/>
        <v>371</v>
      </c>
      <c r="D3047" t="str">
        <f t="shared" si="221"/>
        <v>371 (1)</v>
      </c>
      <c r="E3047">
        <v>10.157999999999999</v>
      </c>
      <c r="F3047">
        <f t="shared" si="222"/>
        <v>10.16</v>
      </c>
      <c r="G3047">
        <f>IFERROR(VLOOKUP(F3047,'rt.comb'!$A:$B,2,FALSE),F3047)</f>
        <v>10.16</v>
      </c>
      <c r="H3047" t="str">
        <f>IFERROR(VLOOKUP(G3047,compounds!$A:$D,4,FALSE),"")</f>
        <v>decane</v>
      </c>
      <c r="I3047">
        <v>5247244</v>
      </c>
      <c r="J3047" s="4">
        <f t="shared" si="220"/>
        <v>34975737</v>
      </c>
      <c r="K3047" s="4">
        <f>VLOOKUP($C3047,rosie!$B$7:$D$380,2,FALSE)</f>
        <v>12.76</v>
      </c>
      <c r="L3047" s="4">
        <f>VLOOKUP(C3047,rosie!$B$7:$F$66,5,FALSE)</f>
        <v>3.37</v>
      </c>
      <c r="M3047" s="4">
        <f>VLOOKUP($C3047,rosie!$B$7:$D$380,3,FALSE)</f>
        <v>1</v>
      </c>
      <c r="N3047" s="4" t="str">
        <f>VLOOKUP($C3047,rosie!$B$7:$E$380,4,FALSE)</f>
        <v>s</v>
      </c>
      <c r="O3047" s="4">
        <f t="shared" si="223"/>
        <v>6.4838963790851537E-4</v>
      </c>
      <c r="P3047" s="4">
        <f>VLOOKUP(A3047,RESULTS!$A:$M,13,FALSE)</f>
        <v>3</v>
      </c>
      <c r="Q3047" s="4">
        <v>544</v>
      </c>
      <c r="R3047" s="4" t="str">
        <f>IF(VLOOKUP(C3047,rosie!B:J,8,FALSE)=0,"x_x_x_x",VLOOKUP(C3047,rosie!B:J,8,FALSE))</f>
        <v>5_8_2_2023</v>
      </c>
    </row>
    <row r="3048" spans="1:18" x14ac:dyDescent="0.2">
      <c r="A3048" t="s">
        <v>295</v>
      </c>
      <c r="C3048">
        <f t="shared" si="224"/>
        <v>371</v>
      </c>
      <c r="D3048" t="str">
        <f t="shared" si="221"/>
        <v>371 (1)</v>
      </c>
      <c r="E3048">
        <v>10.316000000000001</v>
      </c>
      <c r="F3048">
        <f t="shared" si="222"/>
        <v>10.32</v>
      </c>
      <c r="G3048">
        <f>IFERROR(VLOOKUP(F3048,'rt.comb'!$A:$B,2,FALSE),F3048)</f>
        <v>10.31</v>
      </c>
      <c r="H3048" t="str">
        <f>IFERROR(VLOOKUP(G3048,compounds!$A:$D,4,FALSE),"")</f>
        <v>octanal</v>
      </c>
      <c r="I3048">
        <v>31610154</v>
      </c>
      <c r="J3048" s="4">
        <f t="shared" si="220"/>
        <v>34975737</v>
      </c>
      <c r="K3048" s="4">
        <f>VLOOKUP($C3048,rosie!$B$7:$D$380,2,FALSE)</f>
        <v>12.76</v>
      </c>
      <c r="L3048" s="4">
        <f>VLOOKUP(C3048,rosie!$B$7:$F$66,5,FALSE)</f>
        <v>3.37</v>
      </c>
      <c r="M3048" s="4">
        <f>VLOOKUP($C3048,rosie!$B$7:$D$380,3,FALSE)</f>
        <v>1</v>
      </c>
      <c r="N3048" s="4" t="str">
        <f>VLOOKUP($C3048,rosie!$B$7:$E$380,4,FALSE)</f>
        <v>s</v>
      </c>
      <c r="O3048" s="4">
        <f t="shared" si="223"/>
        <v>3.8988256547778273E-3</v>
      </c>
      <c r="P3048" s="4">
        <f>VLOOKUP(A3048,RESULTS!$A:$M,13,FALSE)</f>
        <v>3</v>
      </c>
      <c r="Q3048" s="4">
        <v>545</v>
      </c>
      <c r="R3048" s="4" t="str">
        <f>IF(VLOOKUP(C3048,rosie!B:J,8,FALSE)=0,"x_x_x_x",VLOOKUP(C3048,rosie!B:J,8,FALSE))</f>
        <v>5_8_2_2023</v>
      </c>
    </row>
    <row r="3049" spans="1:18" x14ac:dyDescent="0.2">
      <c r="A3049" t="s">
        <v>295</v>
      </c>
      <c r="C3049">
        <f t="shared" si="224"/>
        <v>371</v>
      </c>
      <c r="D3049" t="str">
        <f t="shared" si="221"/>
        <v>371 (1)</v>
      </c>
      <c r="E3049">
        <v>10.468</v>
      </c>
      <c r="F3049">
        <f t="shared" si="222"/>
        <v>10.47</v>
      </c>
      <c r="G3049">
        <f>IFERROR(VLOOKUP(F3049,'rt.comb'!$A:$B,2,FALSE),F3049)</f>
        <v>10.48</v>
      </c>
      <c r="H3049" t="str">
        <f>IFERROR(VLOOKUP(G3049,compounds!$A:$D,4,FALSE),"")</f>
        <v>z3hex</v>
      </c>
      <c r="I3049">
        <v>132640283</v>
      </c>
      <c r="J3049" s="4">
        <f t="shared" si="220"/>
        <v>34975737</v>
      </c>
      <c r="K3049" s="4">
        <f>VLOOKUP($C3049,rosie!$B$7:$D$380,2,FALSE)</f>
        <v>12.76</v>
      </c>
      <c r="L3049" s="4">
        <f>VLOOKUP(C3049,rosie!$B$7:$F$66,5,FALSE)</f>
        <v>3.37</v>
      </c>
      <c r="M3049" s="4">
        <f>VLOOKUP($C3049,rosie!$B$7:$D$380,3,FALSE)</f>
        <v>1</v>
      </c>
      <c r="N3049" s="4" t="str">
        <f>VLOOKUP($C3049,rosie!$B$7:$E$380,4,FALSE)</f>
        <v>s</v>
      </c>
      <c r="O3049" s="4">
        <f t="shared" si="223"/>
        <v>1.6330011961007872E-2</v>
      </c>
      <c r="P3049" s="4">
        <f>VLOOKUP(A3049,RESULTS!$A:$M,13,FALSE)</f>
        <v>3</v>
      </c>
      <c r="Q3049" s="4">
        <v>546</v>
      </c>
      <c r="R3049" s="4" t="str">
        <f>IF(VLOOKUP(C3049,rosie!B:J,8,FALSE)=0,"x_x_x_x",VLOOKUP(C3049,rosie!B:J,8,FALSE))</f>
        <v>5_8_2_2023</v>
      </c>
    </row>
    <row r="3050" spans="1:18" x14ac:dyDescent="0.2">
      <c r="A3050" t="s">
        <v>295</v>
      </c>
      <c r="C3050">
        <f t="shared" si="224"/>
        <v>371</v>
      </c>
      <c r="D3050" t="str">
        <f t="shared" si="221"/>
        <v>371 (1)</v>
      </c>
      <c r="E3050">
        <v>10.958</v>
      </c>
      <c r="F3050">
        <f t="shared" si="222"/>
        <v>10.96</v>
      </c>
      <c r="G3050">
        <f>IFERROR(VLOOKUP(F3050,'rt.comb'!$A:$B,2,FALSE),F3050)</f>
        <v>10.96</v>
      </c>
      <c r="H3050" t="str">
        <f>IFERROR(VLOOKUP(G3050,compounds!$A:$D,4,FALSE),"")</f>
        <v/>
      </c>
      <c r="I3050">
        <v>4061573</v>
      </c>
      <c r="J3050" s="4">
        <f t="shared" si="220"/>
        <v>34975737</v>
      </c>
      <c r="K3050" s="4">
        <f>VLOOKUP($C3050,rosie!$B$7:$D$380,2,FALSE)</f>
        <v>12.76</v>
      </c>
      <c r="L3050" s="4">
        <f>VLOOKUP(C3050,rosie!$B$7:$F$66,5,FALSE)</f>
        <v>3.37</v>
      </c>
      <c r="M3050" s="4">
        <f>VLOOKUP($C3050,rosie!$B$7:$D$380,3,FALSE)</f>
        <v>1</v>
      </c>
      <c r="N3050" s="4" t="str">
        <f>VLOOKUP($C3050,rosie!$B$7:$E$380,4,FALSE)</f>
        <v>s</v>
      </c>
      <c r="O3050" s="4">
        <f t="shared" si="223"/>
        <v>4.9912651653515191E-4</v>
      </c>
      <c r="P3050" s="4">
        <f>VLOOKUP(A3050,RESULTS!$A:$M,13,FALSE)</f>
        <v>3</v>
      </c>
      <c r="Q3050" s="4">
        <v>547</v>
      </c>
      <c r="R3050" s="4" t="str">
        <f>IF(VLOOKUP(C3050,rosie!B:J,8,FALSE)=0,"x_x_x_x",VLOOKUP(C3050,rosie!B:J,8,FALSE))</f>
        <v>5_8_2_2023</v>
      </c>
    </row>
    <row r="3051" spans="1:18" x14ac:dyDescent="0.2">
      <c r="A3051" t="s">
        <v>295</v>
      </c>
      <c r="C3051">
        <f t="shared" si="224"/>
        <v>371</v>
      </c>
      <c r="D3051" t="str">
        <f t="shared" si="221"/>
        <v>371 (1)</v>
      </c>
      <c r="E3051">
        <v>11.076000000000001</v>
      </c>
      <c r="F3051">
        <f t="shared" si="222"/>
        <v>11.08</v>
      </c>
      <c r="G3051">
        <f>IFERROR(VLOOKUP(F3051,'rt.comb'!$A:$B,2,FALSE),F3051)</f>
        <v>11.07</v>
      </c>
      <c r="H3051" t="str">
        <f>IFERROR(VLOOKUP(G3051,compounds!$A:$D,4,FALSE),"")</f>
        <v>dlimonene</v>
      </c>
      <c r="I3051">
        <v>3501389</v>
      </c>
      <c r="J3051" s="4">
        <f t="shared" si="220"/>
        <v>34975737</v>
      </c>
      <c r="K3051" s="4">
        <f>VLOOKUP($C3051,rosie!$B$7:$D$380,2,FALSE)</f>
        <v>12.76</v>
      </c>
      <c r="L3051" s="4">
        <f>VLOOKUP(C3051,rosie!$B$7:$F$66,5,FALSE)</f>
        <v>3.37</v>
      </c>
      <c r="M3051" s="4">
        <f>VLOOKUP($C3051,rosie!$B$7:$D$380,3,FALSE)</f>
        <v>1</v>
      </c>
      <c r="N3051" s="4" t="str">
        <f>VLOOKUP($C3051,rosie!$B$7:$E$380,4,FALSE)</f>
        <v>s</v>
      </c>
      <c r="O3051" s="4">
        <f t="shared" si="223"/>
        <v>4.2950033832791926E-4</v>
      </c>
      <c r="P3051" s="4">
        <f>VLOOKUP(A3051,RESULTS!$A:$M,13,FALSE)</f>
        <v>3</v>
      </c>
      <c r="Q3051" s="4">
        <v>548</v>
      </c>
      <c r="R3051" s="4" t="str">
        <f>IF(VLOOKUP(C3051,rosie!B:J,8,FALSE)=0,"x_x_x_x",VLOOKUP(C3051,rosie!B:J,8,FALSE))</f>
        <v>5_8_2_2023</v>
      </c>
    </row>
    <row r="3052" spans="1:18" x14ac:dyDescent="0.2">
      <c r="A3052" t="s">
        <v>295</v>
      </c>
      <c r="C3052">
        <f t="shared" si="224"/>
        <v>371</v>
      </c>
      <c r="D3052" t="str">
        <f t="shared" si="221"/>
        <v>371 (1)</v>
      </c>
      <c r="E3052">
        <v>11.157</v>
      </c>
      <c r="F3052">
        <f t="shared" si="222"/>
        <v>11.16</v>
      </c>
      <c r="G3052">
        <f>IFERROR(VLOOKUP(F3052,'rt.comb'!$A:$B,2,FALSE),F3052)</f>
        <v>11.15</v>
      </c>
      <c r="H3052" t="str">
        <f>IFERROR(VLOOKUP(G3052,compounds!$A:$D,4,FALSE),"")</f>
        <v>ethylhexanol</v>
      </c>
      <c r="I3052">
        <v>7094647</v>
      </c>
      <c r="J3052" s="4">
        <f t="shared" si="220"/>
        <v>34975737</v>
      </c>
      <c r="K3052" s="4">
        <f>VLOOKUP($C3052,rosie!$B$7:$D$380,2,FALSE)</f>
        <v>12.76</v>
      </c>
      <c r="L3052" s="4">
        <f>VLOOKUP(C3052,rosie!$B$7:$F$66,5,FALSE)</f>
        <v>3.37</v>
      </c>
      <c r="M3052" s="4">
        <f>VLOOKUP($C3052,rosie!$B$7:$D$380,3,FALSE)</f>
        <v>1</v>
      </c>
      <c r="N3052" s="4" t="str">
        <f>VLOOKUP($C3052,rosie!$B$7:$E$380,4,FALSE)</f>
        <v>s</v>
      </c>
      <c r="O3052" s="4">
        <f t="shared" si="223"/>
        <v>8.6868466101067761E-4</v>
      </c>
      <c r="P3052" s="4">
        <f>VLOOKUP(A3052,RESULTS!$A:$M,13,FALSE)</f>
        <v>3</v>
      </c>
      <c r="Q3052" s="4">
        <v>549</v>
      </c>
      <c r="R3052" s="4" t="str">
        <f>IF(VLOOKUP(C3052,rosie!B:J,8,FALSE)=0,"x_x_x_x",VLOOKUP(C3052,rosie!B:J,8,FALSE))</f>
        <v>5_8_2_2023</v>
      </c>
    </row>
    <row r="3053" spans="1:18" x14ac:dyDescent="0.2">
      <c r="A3053" t="s">
        <v>295</v>
      </c>
      <c r="C3053">
        <f t="shared" si="224"/>
        <v>371</v>
      </c>
      <c r="D3053" t="str">
        <f t="shared" si="221"/>
        <v>371 (1)</v>
      </c>
      <c r="E3053">
        <v>11.935</v>
      </c>
      <c r="F3053">
        <f t="shared" si="222"/>
        <v>11.94</v>
      </c>
      <c r="G3053">
        <f>IFERROR(VLOOKUP(F3053,'rt.comb'!$A:$B,2,FALSE),F3053)</f>
        <v>11.94</v>
      </c>
      <c r="H3053" t="str">
        <f>IFERROR(VLOOKUP(G3053,compounds!$A:$D,4,FALSE),"")</f>
        <v/>
      </c>
      <c r="I3053">
        <v>6917084</v>
      </c>
      <c r="J3053" s="4">
        <f t="shared" si="220"/>
        <v>34975737</v>
      </c>
      <c r="K3053" s="4">
        <f>VLOOKUP($C3053,rosie!$B$7:$D$380,2,FALSE)</f>
        <v>12.76</v>
      </c>
      <c r="L3053" s="4">
        <f>VLOOKUP(C3053,rosie!$B$7:$F$66,5,FALSE)</f>
        <v>3.37</v>
      </c>
      <c r="M3053" s="4">
        <f>VLOOKUP($C3053,rosie!$B$7:$D$380,3,FALSE)</f>
        <v>1</v>
      </c>
      <c r="N3053" s="4" t="str">
        <f>VLOOKUP($C3053,rosie!$B$7:$E$380,4,FALSE)</f>
        <v>s</v>
      </c>
      <c r="O3053" s="4">
        <f t="shared" si="223"/>
        <v>8.454035476139042E-4</v>
      </c>
      <c r="P3053" s="4">
        <f>VLOOKUP(A3053,RESULTS!$A:$M,13,FALSE)</f>
        <v>3</v>
      </c>
      <c r="Q3053" s="4">
        <v>550</v>
      </c>
      <c r="R3053" s="4" t="str">
        <f>IF(VLOOKUP(C3053,rosie!B:J,8,FALSE)=0,"x_x_x_x",VLOOKUP(C3053,rosie!B:J,8,FALSE))</f>
        <v>5_8_2_2023</v>
      </c>
    </row>
    <row r="3054" spans="1:18" x14ac:dyDescent="0.2">
      <c r="A3054" t="s">
        <v>295</v>
      </c>
      <c r="C3054">
        <f t="shared" si="224"/>
        <v>371</v>
      </c>
      <c r="D3054" t="str">
        <f t="shared" si="221"/>
        <v>371 (1)</v>
      </c>
      <c r="E3054">
        <v>12.031000000000001</v>
      </c>
      <c r="F3054">
        <f t="shared" si="222"/>
        <v>12.03</v>
      </c>
      <c r="G3054">
        <f>IFERROR(VLOOKUP(F3054,'rt.comb'!$A:$B,2,FALSE),F3054)</f>
        <v>12.03</v>
      </c>
      <c r="H3054" t="str">
        <f>IFERROR(VLOOKUP(G3054,compounds!$A:$D,4,FALSE),"")</f>
        <v/>
      </c>
      <c r="I3054">
        <v>8858637</v>
      </c>
      <c r="J3054" s="4">
        <f t="shared" si="220"/>
        <v>34975737</v>
      </c>
      <c r="K3054" s="4">
        <f>VLOOKUP($C3054,rosie!$B$7:$D$380,2,FALSE)</f>
        <v>12.76</v>
      </c>
      <c r="L3054" s="4">
        <f>VLOOKUP(C3054,rosie!$B$7:$F$66,5,FALSE)</f>
        <v>3.37</v>
      </c>
      <c r="M3054" s="4">
        <f>VLOOKUP($C3054,rosie!$B$7:$D$380,3,FALSE)</f>
        <v>1</v>
      </c>
      <c r="N3054" s="4" t="str">
        <f>VLOOKUP($C3054,rosie!$B$7:$E$380,4,FALSE)</f>
        <v>s</v>
      </c>
      <c r="O3054" s="4">
        <f t="shared" si="223"/>
        <v>1.0807344932899738E-3</v>
      </c>
      <c r="P3054" s="4">
        <f>VLOOKUP(A3054,RESULTS!$A:$M,13,FALSE)</f>
        <v>3</v>
      </c>
      <c r="Q3054" s="4">
        <v>551</v>
      </c>
      <c r="R3054" s="4" t="str">
        <f>IF(VLOOKUP(C3054,rosie!B:J,8,FALSE)=0,"x_x_x_x",VLOOKUP(C3054,rosie!B:J,8,FALSE))</f>
        <v>5_8_2_2023</v>
      </c>
    </row>
    <row r="3055" spans="1:18" x14ac:dyDescent="0.2">
      <c r="A3055" t="s">
        <v>295</v>
      </c>
      <c r="C3055">
        <f t="shared" si="224"/>
        <v>371</v>
      </c>
      <c r="D3055" t="str">
        <f t="shared" si="221"/>
        <v>371 (1)</v>
      </c>
      <c r="E3055">
        <v>12.292</v>
      </c>
      <c r="F3055">
        <f t="shared" si="222"/>
        <v>12.29</v>
      </c>
      <c r="G3055">
        <f>IFERROR(VLOOKUP(F3055,'rt.comb'!$A:$B,2,FALSE),F3055)</f>
        <v>12.29</v>
      </c>
      <c r="H3055" t="str">
        <f>IFERROR(VLOOKUP(G3055,compounds!$A:$D,4,FALSE),"")</f>
        <v>acetophenone</v>
      </c>
      <c r="I3055">
        <v>16317087</v>
      </c>
      <c r="J3055" s="4">
        <f t="shared" si="220"/>
        <v>34975737</v>
      </c>
      <c r="K3055" s="4">
        <f>VLOOKUP($C3055,rosie!$B$7:$D$380,2,FALSE)</f>
        <v>12.76</v>
      </c>
      <c r="L3055" s="4">
        <f>VLOOKUP(C3055,rosie!$B$7:$F$66,5,FALSE)</f>
        <v>3.37</v>
      </c>
      <c r="M3055" s="4">
        <f>VLOOKUP($C3055,rosie!$B$7:$D$380,3,FALSE)</f>
        <v>1</v>
      </c>
      <c r="N3055" s="4" t="str">
        <f>VLOOKUP($C3055,rosie!$B$7:$E$380,4,FALSE)</f>
        <v>s</v>
      </c>
      <c r="O3055" s="4">
        <f t="shared" si="223"/>
        <v>1.9870429620155892E-3</v>
      </c>
      <c r="P3055" s="4">
        <f>VLOOKUP(A3055,RESULTS!$A:$M,13,FALSE)</f>
        <v>3</v>
      </c>
      <c r="Q3055" s="4">
        <v>552</v>
      </c>
      <c r="R3055" s="4" t="str">
        <f>IF(VLOOKUP(C3055,rosie!B:J,8,FALSE)=0,"x_x_x_x",VLOOKUP(C3055,rosie!B:J,8,FALSE))</f>
        <v>5_8_2_2023</v>
      </c>
    </row>
    <row r="3056" spans="1:18" x14ac:dyDescent="0.2">
      <c r="A3056" t="s">
        <v>295</v>
      </c>
      <c r="C3056">
        <f t="shared" si="224"/>
        <v>371</v>
      </c>
      <c r="D3056" t="str">
        <f t="shared" si="221"/>
        <v>371 (1)</v>
      </c>
      <c r="E3056">
        <v>13.201000000000001</v>
      </c>
      <c r="F3056">
        <f t="shared" si="222"/>
        <v>13.2</v>
      </c>
      <c r="G3056">
        <f>IFERROR(VLOOKUP(F3056,'rt.comb'!$A:$B,2,FALSE),F3056)</f>
        <v>13.2</v>
      </c>
      <c r="H3056" t="str">
        <f>IFERROR(VLOOKUP(G3056,compounds!$A:$D,4,FALSE),"")</f>
        <v/>
      </c>
      <c r="I3056">
        <v>2796920</v>
      </c>
      <c r="J3056" s="4">
        <f t="shared" si="220"/>
        <v>34975737</v>
      </c>
      <c r="K3056" s="4">
        <f>VLOOKUP($C3056,rosie!$B$7:$D$380,2,FALSE)</f>
        <v>12.76</v>
      </c>
      <c r="L3056" s="4">
        <f>VLOOKUP(C3056,rosie!$B$7:$F$66,5,FALSE)</f>
        <v>3.37</v>
      </c>
      <c r="M3056" s="4">
        <f>VLOOKUP($C3056,rosie!$B$7:$D$380,3,FALSE)</f>
        <v>1</v>
      </c>
      <c r="N3056" s="4" t="str">
        <f>VLOOKUP($C3056,rosie!$B$7:$E$380,4,FALSE)</f>
        <v>s</v>
      </c>
      <c r="O3056" s="4">
        <f t="shared" si="223"/>
        <v>3.3998410938009362E-4</v>
      </c>
      <c r="P3056" s="4">
        <f>VLOOKUP(A3056,RESULTS!$A:$M,13,FALSE)</f>
        <v>3</v>
      </c>
      <c r="Q3056" s="4">
        <v>553</v>
      </c>
      <c r="R3056" s="4" t="str">
        <f>IF(VLOOKUP(C3056,rosie!B:J,8,FALSE)=0,"x_x_x_x",VLOOKUP(C3056,rosie!B:J,8,FALSE))</f>
        <v>5_8_2_2023</v>
      </c>
    </row>
    <row r="3057" spans="1:18" x14ac:dyDescent="0.2">
      <c r="A3057" t="s">
        <v>295</v>
      </c>
      <c r="C3057">
        <f t="shared" si="224"/>
        <v>371</v>
      </c>
      <c r="D3057" t="str">
        <f t="shared" si="221"/>
        <v>371 (1)</v>
      </c>
      <c r="E3057">
        <v>13.359</v>
      </c>
      <c r="F3057">
        <f t="shared" si="222"/>
        <v>13.36</v>
      </c>
      <c r="G3057">
        <f>IFERROR(VLOOKUP(F3057,'rt.comb'!$A:$B,2,FALSE),F3057)</f>
        <v>13.36</v>
      </c>
      <c r="H3057" t="str">
        <f>IFERROR(VLOOKUP(G3057,compounds!$A:$D,4,FALSE),"")</f>
        <v/>
      </c>
      <c r="I3057">
        <v>7693102</v>
      </c>
      <c r="J3057" s="4">
        <f t="shared" si="220"/>
        <v>34975737</v>
      </c>
      <c r="K3057" s="4">
        <f>VLOOKUP($C3057,rosie!$B$7:$D$380,2,FALSE)</f>
        <v>12.76</v>
      </c>
      <c r="L3057" s="4">
        <f>VLOOKUP(C3057,rosie!$B$7:$F$66,5,FALSE)</f>
        <v>3.37</v>
      </c>
      <c r="M3057" s="4">
        <f>VLOOKUP($C3057,rosie!$B$7:$D$380,3,FALSE)</f>
        <v>1</v>
      </c>
      <c r="N3057" s="4" t="str">
        <f>VLOOKUP($C3057,rosie!$B$7:$E$380,4,FALSE)</f>
        <v>s</v>
      </c>
      <c r="O3057" s="4">
        <f t="shared" si="223"/>
        <v>9.3345939610908247E-4</v>
      </c>
      <c r="P3057" s="4">
        <f>VLOOKUP(A3057,RESULTS!$A:$M,13,FALSE)</f>
        <v>3</v>
      </c>
      <c r="Q3057" s="4">
        <v>554</v>
      </c>
      <c r="R3057" s="4" t="str">
        <f>IF(VLOOKUP(C3057,rosie!B:J,8,FALSE)=0,"x_x_x_x",VLOOKUP(C3057,rosie!B:J,8,FALSE))</f>
        <v>5_8_2_2023</v>
      </c>
    </row>
    <row r="3058" spans="1:18" x14ac:dyDescent="0.2">
      <c r="A3058" t="s">
        <v>295</v>
      </c>
      <c r="C3058">
        <f t="shared" si="224"/>
        <v>371</v>
      </c>
      <c r="D3058" t="str">
        <f t="shared" si="221"/>
        <v>371 (1)</v>
      </c>
      <c r="E3058">
        <v>13.512</v>
      </c>
      <c r="F3058">
        <f t="shared" si="222"/>
        <v>13.51</v>
      </c>
      <c r="G3058">
        <f>IFERROR(VLOOKUP(F3058,'rt.comb'!$A:$B,2,FALSE),F3058)</f>
        <v>13.51</v>
      </c>
      <c r="H3058" t="str">
        <f>IFERROR(VLOOKUP(G3058,compounds!$A:$D,4,FALSE),"")</f>
        <v>nonanal</v>
      </c>
      <c r="I3058">
        <v>67275113</v>
      </c>
      <c r="J3058" s="4">
        <f t="shared" si="220"/>
        <v>34975737</v>
      </c>
      <c r="K3058" s="4">
        <f>VLOOKUP($C3058,rosie!$B$7:$D$380,2,FALSE)</f>
        <v>12.76</v>
      </c>
      <c r="L3058" s="4">
        <f>VLOOKUP(C3058,rosie!$B$7:$F$66,5,FALSE)</f>
        <v>3.37</v>
      </c>
      <c r="M3058" s="4">
        <f>VLOOKUP($C3058,rosie!$B$7:$D$380,3,FALSE)</f>
        <v>1</v>
      </c>
      <c r="N3058" s="4" t="str">
        <f>VLOOKUP($C3058,rosie!$B$7:$E$380,4,FALSE)</f>
        <v>s</v>
      </c>
      <c r="O3058" s="4">
        <f t="shared" si="223"/>
        <v>8.1482652573834045E-3</v>
      </c>
      <c r="P3058" s="4">
        <f>VLOOKUP(A3058,RESULTS!$A:$M,13,FALSE)</f>
        <v>3</v>
      </c>
      <c r="Q3058" s="4">
        <v>555</v>
      </c>
      <c r="R3058" s="4" t="str">
        <f>IF(VLOOKUP(C3058,rosie!B:J,8,FALSE)=0,"x_x_x_x",VLOOKUP(C3058,rosie!B:J,8,FALSE))</f>
        <v>5_8_2_2023</v>
      </c>
    </row>
    <row r="3059" spans="1:18" x14ac:dyDescent="0.2">
      <c r="A3059" t="s">
        <v>295</v>
      </c>
      <c r="C3059">
        <f t="shared" si="224"/>
        <v>371</v>
      </c>
      <c r="D3059" t="str">
        <f t="shared" si="221"/>
        <v>371 (1)</v>
      </c>
      <c r="E3059">
        <v>13.888</v>
      </c>
      <c r="F3059">
        <f t="shared" si="222"/>
        <v>13.89</v>
      </c>
      <c r="G3059">
        <f>IFERROR(VLOOKUP(F3059,'rt.comb'!$A:$B,2,FALSE),F3059)</f>
        <v>13.89</v>
      </c>
      <c r="H3059" t="str">
        <f>IFERROR(VLOOKUP(G3059,compounds!$A:$D,4,FALSE),"")</f>
        <v>edimethylnonatriene</v>
      </c>
      <c r="I3059">
        <v>55212517</v>
      </c>
      <c r="J3059" s="4">
        <f t="shared" si="220"/>
        <v>34975737</v>
      </c>
      <c r="K3059" s="4">
        <f>VLOOKUP($C3059,rosie!$B$7:$D$380,2,FALSE)</f>
        <v>12.76</v>
      </c>
      <c r="L3059" s="4">
        <f>VLOOKUP(C3059,rosie!$B$7:$F$66,5,FALSE)</f>
        <v>3.37</v>
      </c>
      <c r="M3059" s="4">
        <f>VLOOKUP($C3059,rosie!$B$7:$D$380,3,FALSE)</f>
        <v>1</v>
      </c>
      <c r="N3059" s="4" t="str">
        <f>VLOOKUP($C3059,rosie!$B$7:$E$380,4,FALSE)</f>
        <v>s</v>
      </c>
      <c r="O3059" s="4">
        <f t="shared" si="223"/>
        <v>6.6752334721583307E-3</v>
      </c>
      <c r="P3059" s="4">
        <f>VLOOKUP(A3059,RESULTS!$A:$M,13,FALSE)</f>
        <v>3</v>
      </c>
      <c r="Q3059" s="4">
        <v>556</v>
      </c>
      <c r="R3059" s="4" t="str">
        <f>IF(VLOOKUP(C3059,rosie!B:J,8,FALSE)=0,"x_x_x_x",VLOOKUP(C3059,rosie!B:J,8,FALSE))</f>
        <v>5_8_2_2023</v>
      </c>
    </row>
    <row r="3060" spans="1:18" x14ac:dyDescent="0.2">
      <c r="A3060" t="s">
        <v>295</v>
      </c>
      <c r="C3060">
        <f t="shared" si="224"/>
        <v>371</v>
      </c>
      <c r="D3060" t="str">
        <f t="shared" si="221"/>
        <v>371 (1)</v>
      </c>
      <c r="E3060">
        <v>14.512</v>
      </c>
      <c r="F3060">
        <f t="shared" si="222"/>
        <v>14.51</v>
      </c>
      <c r="G3060">
        <f>IFERROR(VLOOKUP(F3060,'rt.comb'!$A:$B,2,FALSE),F3060)</f>
        <v>14.51</v>
      </c>
      <c r="H3060" t="str">
        <f>IFERROR(VLOOKUP(G3060,compounds!$A:$D,4,FALSE),"")</f>
        <v/>
      </c>
      <c r="I3060">
        <v>3110354</v>
      </c>
      <c r="J3060" s="4">
        <f t="shared" si="220"/>
        <v>34975737</v>
      </c>
      <c r="K3060" s="4">
        <f>VLOOKUP($C3060,rosie!$B$7:$D$380,2,FALSE)</f>
        <v>12.76</v>
      </c>
      <c r="L3060" s="4">
        <f>VLOOKUP(C3060,rosie!$B$7:$F$66,5,FALSE)</f>
        <v>3.37</v>
      </c>
      <c r="M3060" s="4">
        <f>VLOOKUP($C3060,rosie!$B$7:$D$380,3,FALSE)</f>
        <v>1</v>
      </c>
      <c r="N3060" s="4" t="str">
        <f>VLOOKUP($C3060,rosie!$B$7:$E$380,4,FALSE)</f>
        <v>s</v>
      </c>
      <c r="O3060" s="4">
        <f t="shared" si="223"/>
        <v>3.7536893738048172E-4</v>
      </c>
      <c r="P3060" s="4">
        <f>VLOOKUP(A3060,RESULTS!$A:$M,13,FALSE)</f>
        <v>3</v>
      </c>
      <c r="Q3060" s="4">
        <v>557</v>
      </c>
      <c r="R3060" s="4" t="str">
        <f>IF(VLOOKUP(C3060,rosie!B:J,8,FALSE)=0,"x_x_x_x",VLOOKUP(C3060,rosie!B:J,8,FALSE))</f>
        <v>5_8_2_2023</v>
      </c>
    </row>
    <row r="3061" spans="1:18" x14ac:dyDescent="0.2">
      <c r="A3061" t="s">
        <v>295</v>
      </c>
      <c r="C3061">
        <f t="shared" si="224"/>
        <v>371</v>
      </c>
      <c r="D3061" t="str">
        <f t="shared" si="221"/>
        <v>371 (1)</v>
      </c>
      <c r="E3061">
        <v>14.728999999999999</v>
      </c>
      <c r="F3061">
        <f t="shared" si="222"/>
        <v>14.73</v>
      </c>
      <c r="G3061">
        <f>IFERROR(VLOOKUP(F3061,'rt.comb'!$A:$B,2,FALSE),F3061)</f>
        <v>14.73</v>
      </c>
      <c r="H3061" t="str">
        <f>IFERROR(VLOOKUP(G3061,compounds!$A:$D,4,FALSE),"")</f>
        <v/>
      </c>
      <c r="I3061">
        <v>4099101</v>
      </c>
      <c r="J3061" s="4">
        <f t="shared" si="220"/>
        <v>34975737</v>
      </c>
      <c r="K3061" s="4">
        <f>VLOOKUP($C3061,rosie!$B$7:$D$380,2,FALSE)</f>
        <v>12.76</v>
      </c>
      <c r="L3061" s="4">
        <f>VLOOKUP(C3061,rosie!$B$7:$F$66,5,FALSE)</f>
        <v>3.37</v>
      </c>
      <c r="M3061" s="4">
        <f>VLOOKUP($C3061,rosie!$B$7:$D$380,3,FALSE)</f>
        <v>1</v>
      </c>
      <c r="N3061" s="4" t="str">
        <f>VLOOKUP($C3061,rosie!$B$7:$E$380,4,FALSE)</f>
        <v>s</v>
      </c>
      <c r="O3061" s="4">
        <f t="shared" si="223"/>
        <v>4.9380800518913123E-4</v>
      </c>
      <c r="P3061" s="4">
        <f>VLOOKUP(A3061,RESULTS!$A:$M,13,FALSE)</f>
        <v>3</v>
      </c>
      <c r="Q3061" s="4">
        <v>558</v>
      </c>
      <c r="R3061" s="4" t="str">
        <f>IF(VLOOKUP(C3061,rosie!B:J,8,FALSE)=0,"x_x_x_x",VLOOKUP(C3061,rosie!B:J,8,FALSE))</f>
        <v>5_8_2_2023</v>
      </c>
    </row>
    <row r="3062" spans="1:18" x14ac:dyDescent="0.2">
      <c r="A3062" t="s">
        <v>295</v>
      </c>
      <c r="C3062">
        <f t="shared" si="224"/>
        <v>371</v>
      </c>
      <c r="D3062" t="str">
        <f t="shared" si="221"/>
        <v>371 (1)</v>
      </c>
      <c r="E3062">
        <v>14.858000000000001</v>
      </c>
      <c r="F3062">
        <f t="shared" si="222"/>
        <v>14.86</v>
      </c>
      <c r="G3062">
        <f>IFERROR(VLOOKUP(F3062,'rt.comb'!$A:$B,2,FALSE),F3062)</f>
        <v>14.86</v>
      </c>
      <c r="H3062" t="str">
        <f>IFERROR(VLOOKUP(G3062,compounds!$A:$D,4,FALSE),"")</f>
        <v/>
      </c>
      <c r="I3062">
        <v>5254761</v>
      </c>
      <c r="J3062" s="4">
        <f t="shared" si="220"/>
        <v>34975737</v>
      </c>
      <c r="K3062" s="4">
        <f>VLOOKUP($C3062,rosie!$B$7:$D$380,2,FALSE)</f>
        <v>12.76</v>
      </c>
      <c r="L3062" s="4">
        <f>VLOOKUP(C3062,rosie!$B$7:$F$66,5,FALSE)</f>
        <v>3.37</v>
      </c>
      <c r="M3062" s="4">
        <f>VLOOKUP($C3062,rosie!$B$7:$D$380,3,FALSE)</f>
        <v>1</v>
      </c>
      <c r="N3062" s="4" t="str">
        <f>VLOOKUP($C3062,rosie!$B$7:$E$380,4,FALSE)</f>
        <v>s</v>
      </c>
      <c r="O3062" s="4">
        <f t="shared" si="223"/>
        <v>6.3189492273625213E-4</v>
      </c>
      <c r="P3062" s="4">
        <f>VLOOKUP(A3062,RESULTS!$A:$M,13,FALSE)</f>
        <v>3</v>
      </c>
      <c r="Q3062" s="4">
        <v>559</v>
      </c>
      <c r="R3062" s="4" t="str">
        <f>IF(VLOOKUP(C3062,rosie!B:J,8,FALSE)=0,"x_x_x_x",VLOOKUP(C3062,rosie!B:J,8,FALSE))</f>
        <v>5_8_2_2023</v>
      </c>
    </row>
    <row r="3063" spans="1:18" x14ac:dyDescent="0.2">
      <c r="A3063" t="s">
        <v>295</v>
      </c>
      <c r="C3063">
        <f t="shared" si="224"/>
        <v>371</v>
      </c>
      <c r="D3063" t="str">
        <f t="shared" si="221"/>
        <v>371 (1)</v>
      </c>
      <c r="E3063">
        <v>14.949</v>
      </c>
      <c r="F3063">
        <f t="shared" si="222"/>
        <v>14.95</v>
      </c>
      <c r="G3063">
        <f>IFERROR(VLOOKUP(F3063,'rt.comb'!$A:$B,2,FALSE),F3063)</f>
        <v>14.95</v>
      </c>
      <c r="H3063" t="str">
        <f>IFERROR(VLOOKUP(G3063,compounds!$A:$D,4,FALSE),"")</f>
        <v>benzene</v>
      </c>
      <c r="I3063">
        <v>11867514</v>
      </c>
      <c r="J3063" s="4">
        <f t="shared" si="220"/>
        <v>34975737</v>
      </c>
      <c r="K3063" s="4">
        <f>VLOOKUP($C3063,rosie!$B$7:$D$380,2,FALSE)</f>
        <v>12.76</v>
      </c>
      <c r="L3063" s="4">
        <f>VLOOKUP(C3063,rosie!$B$7:$F$66,5,FALSE)</f>
        <v>3.37</v>
      </c>
      <c r="M3063" s="4">
        <f>VLOOKUP($C3063,rosie!$B$7:$D$380,3,FALSE)</f>
        <v>1</v>
      </c>
      <c r="N3063" s="4" t="str">
        <f>VLOOKUP($C3063,rosie!$B$7:$E$380,4,FALSE)</f>
        <v>s</v>
      </c>
      <c r="O3063" s="4">
        <f t="shared" si="223"/>
        <v>1.4245425684762953E-3</v>
      </c>
      <c r="P3063" s="4">
        <f>VLOOKUP(A3063,RESULTS!$A:$M,13,FALSE)</f>
        <v>3</v>
      </c>
      <c r="Q3063" s="4">
        <v>560</v>
      </c>
      <c r="R3063" s="4" t="str">
        <f>IF(VLOOKUP(C3063,rosie!B:J,8,FALSE)=0,"x_x_x_x",VLOOKUP(C3063,rosie!B:J,8,FALSE))</f>
        <v>5_8_2_2023</v>
      </c>
    </row>
    <row r="3064" spans="1:18" x14ac:dyDescent="0.2">
      <c r="A3064" t="s">
        <v>295</v>
      </c>
      <c r="C3064">
        <f t="shared" si="224"/>
        <v>371</v>
      </c>
      <c r="D3064" t="str">
        <f t="shared" si="221"/>
        <v>371 (1)</v>
      </c>
      <c r="E3064">
        <v>15.159000000000001</v>
      </c>
      <c r="F3064">
        <f t="shared" si="222"/>
        <v>15.16</v>
      </c>
      <c r="G3064">
        <f>IFERROR(VLOOKUP(F3064,'rt.comb'!$A:$B,2,FALSE),F3064)</f>
        <v>15.16</v>
      </c>
      <c r="H3064" t="str">
        <f>IFERROR(VLOOKUP(G3064,compounds!$A:$D,4,FALSE),"")</f>
        <v/>
      </c>
      <c r="I3064">
        <v>14554525</v>
      </c>
      <c r="J3064" s="4">
        <f t="shared" si="220"/>
        <v>34975737</v>
      </c>
      <c r="K3064" s="4">
        <f>VLOOKUP($C3064,rosie!$B$7:$D$380,2,FALSE)</f>
        <v>12.76</v>
      </c>
      <c r="L3064" s="4">
        <f>VLOOKUP(C3064,rosie!$B$7:$F$66,5,FALSE)</f>
        <v>3.37</v>
      </c>
      <c r="M3064" s="4">
        <f>VLOOKUP($C3064,rosie!$B$7:$D$380,3,FALSE)</f>
        <v>1</v>
      </c>
      <c r="N3064" s="4" t="str">
        <f>VLOOKUP($C3064,rosie!$B$7:$E$380,4,FALSE)</f>
        <v>s</v>
      </c>
      <c r="O3064" s="4">
        <f t="shared" si="223"/>
        <v>1.7439694820561497E-3</v>
      </c>
      <c r="P3064" s="4">
        <f>VLOOKUP(A3064,RESULTS!$A:$M,13,FALSE)</f>
        <v>3</v>
      </c>
      <c r="Q3064" s="4">
        <v>561</v>
      </c>
      <c r="R3064" s="4" t="str">
        <f>IF(VLOOKUP(C3064,rosie!B:J,8,FALSE)=0,"x_x_x_x",VLOOKUP(C3064,rosie!B:J,8,FALSE))</f>
        <v>5_8_2_2023</v>
      </c>
    </row>
    <row r="3065" spans="1:18" x14ac:dyDescent="0.2">
      <c r="A3065" t="s">
        <v>295</v>
      </c>
      <c r="C3065">
        <f t="shared" si="224"/>
        <v>371</v>
      </c>
      <c r="D3065" t="str">
        <f t="shared" si="221"/>
        <v>371 (1)</v>
      </c>
      <c r="E3065">
        <v>15.269</v>
      </c>
      <c r="F3065">
        <f t="shared" si="222"/>
        <v>15.27</v>
      </c>
      <c r="G3065">
        <f>IFERROR(VLOOKUP(F3065,'rt.comb'!$A:$B,2,FALSE),F3065)</f>
        <v>15.27</v>
      </c>
      <c r="H3065" t="str">
        <f>IFERROR(VLOOKUP(G3065,compounds!$A:$D,4,FALSE),"")</f>
        <v/>
      </c>
      <c r="I3065">
        <v>4078031</v>
      </c>
      <c r="J3065" s="4">
        <f t="shared" si="220"/>
        <v>34975737</v>
      </c>
      <c r="K3065" s="4">
        <f>VLOOKUP($C3065,rosie!$B$7:$D$380,2,FALSE)</f>
        <v>12.76</v>
      </c>
      <c r="L3065" s="4">
        <f>VLOOKUP(C3065,rosie!$B$7:$F$66,5,FALSE)</f>
        <v>3.37</v>
      </c>
      <c r="M3065" s="4">
        <f>VLOOKUP($C3065,rosie!$B$7:$D$380,3,FALSE)</f>
        <v>1</v>
      </c>
      <c r="N3065" s="4" t="str">
        <f>VLOOKUP($C3065,rosie!$B$7:$E$380,4,FALSE)</f>
        <v>s</v>
      </c>
      <c r="O3065" s="4">
        <f t="shared" si="223"/>
        <v>4.8777317534694562E-4</v>
      </c>
      <c r="P3065" s="4">
        <f>VLOOKUP(A3065,RESULTS!$A:$M,13,FALSE)</f>
        <v>3</v>
      </c>
      <c r="Q3065" s="4">
        <v>562</v>
      </c>
      <c r="R3065" s="4" t="str">
        <f>IF(VLOOKUP(C3065,rosie!B:J,8,FALSE)=0,"x_x_x_x",VLOOKUP(C3065,rosie!B:J,8,FALSE))</f>
        <v>5_8_2_2023</v>
      </c>
    </row>
    <row r="3066" spans="1:18" x14ac:dyDescent="0.2">
      <c r="A3066" t="s">
        <v>295</v>
      </c>
      <c r="C3066">
        <f t="shared" si="224"/>
        <v>371</v>
      </c>
      <c r="D3066" t="str">
        <f t="shared" si="221"/>
        <v>371 (1)</v>
      </c>
      <c r="E3066">
        <v>15.44</v>
      </c>
      <c r="F3066">
        <f t="shared" si="222"/>
        <v>15.44</v>
      </c>
      <c r="G3066">
        <f>IFERROR(VLOOKUP(F3066,'rt.comb'!$A:$B,2,FALSE),F3066)</f>
        <v>15.44</v>
      </c>
      <c r="H3066" t="str">
        <f>IFERROR(VLOOKUP(G3066,compounds!$A:$D,4,FALSE),"")</f>
        <v/>
      </c>
      <c r="I3066">
        <v>4413293</v>
      </c>
      <c r="J3066" s="4">
        <f t="shared" si="220"/>
        <v>34975737</v>
      </c>
      <c r="K3066" s="4">
        <f>VLOOKUP($C3066,rosie!$B$7:$D$380,2,FALSE)</f>
        <v>12.76</v>
      </c>
      <c r="L3066" s="4">
        <f>VLOOKUP(C3066,rosie!$B$7:$F$66,5,FALSE)</f>
        <v>3.37</v>
      </c>
      <c r="M3066" s="4">
        <f>VLOOKUP($C3066,rosie!$B$7:$D$380,3,FALSE)</f>
        <v>1</v>
      </c>
      <c r="N3066" s="4" t="str">
        <f>VLOOKUP($C3066,rosie!$B$7:$E$380,4,FALSE)</f>
        <v>s</v>
      </c>
      <c r="O3066" s="4">
        <f t="shared" si="223"/>
        <v>5.2693624493618699E-4</v>
      </c>
      <c r="P3066" s="4">
        <f>VLOOKUP(A3066,RESULTS!$A:$M,13,FALSE)</f>
        <v>3</v>
      </c>
      <c r="Q3066" s="4">
        <v>563</v>
      </c>
      <c r="R3066" s="4" t="str">
        <f>IF(VLOOKUP(C3066,rosie!B:J,8,FALSE)=0,"x_x_x_x",VLOOKUP(C3066,rosie!B:J,8,FALSE))</f>
        <v>5_8_2_2023</v>
      </c>
    </row>
    <row r="3067" spans="1:18" x14ac:dyDescent="0.2">
      <c r="A3067" t="s">
        <v>295</v>
      </c>
      <c r="C3067">
        <f t="shared" si="224"/>
        <v>371</v>
      </c>
      <c r="D3067" t="str">
        <f t="shared" si="221"/>
        <v>371 (1)</v>
      </c>
      <c r="E3067">
        <v>15.491</v>
      </c>
      <c r="F3067">
        <f t="shared" si="222"/>
        <v>15.49</v>
      </c>
      <c r="G3067">
        <f>IFERROR(VLOOKUP(F3067,'rt.comb'!$A:$B,2,FALSE),F3067)</f>
        <v>15.49</v>
      </c>
      <c r="H3067" t="str">
        <f>IFERROR(VLOOKUP(G3067,compounds!$A:$D,4,FALSE),"")</f>
        <v>dodecanal_a</v>
      </c>
      <c r="I3067">
        <v>4690952</v>
      </c>
      <c r="J3067" s="4">
        <f t="shared" si="220"/>
        <v>34975737</v>
      </c>
      <c r="K3067" s="4">
        <f>VLOOKUP($C3067,rosie!$B$7:$D$380,2,FALSE)</f>
        <v>12.76</v>
      </c>
      <c r="L3067" s="4">
        <f>VLOOKUP(C3067,rosie!$B$7:$F$66,5,FALSE)</f>
        <v>3.37</v>
      </c>
      <c r="M3067" s="4">
        <f>VLOOKUP($C3067,rosie!$B$7:$D$380,3,FALSE)</f>
        <v>1</v>
      </c>
      <c r="N3067" s="4" t="str">
        <f>VLOOKUP($C3067,rosie!$B$7:$E$380,4,FALSE)</f>
        <v>s</v>
      </c>
      <c r="O3067" s="4">
        <f t="shared" si="223"/>
        <v>5.5909497739764068E-4</v>
      </c>
      <c r="P3067" s="4">
        <f>VLOOKUP(A3067,RESULTS!$A:$M,13,FALSE)</f>
        <v>3</v>
      </c>
      <c r="Q3067" s="4">
        <v>564</v>
      </c>
      <c r="R3067" s="4" t="str">
        <f>IF(VLOOKUP(C3067,rosie!B:J,8,FALSE)=0,"x_x_x_x",VLOOKUP(C3067,rosie!B:J,8,FALSE))</f>
        <v>5_8_2_2023</v>
      </c>
    </row>
    <row r="3068" spans="1:18" x14ac:dyDescent="0.2">
      <c r="A3068" t="s">
        <v>295</v>
      </c>
      <c r="C3068">
        <f t="shared" si="224"/>
        <v>371</v>
      </c>
      <c r="D3068" t="str">
        <f t="shared" si="221"/>
        <v>371 (1)</v>
      </c>
      <c r="E3068">
        <v>15.711</v>
      </c>
      <c r="F3068">
        <f t="shared" si="222"/>
        <v>15.71</v>
      </c>
      <c r="G3068">
        <f>IFERROR(VLOOKUP(F3068,'rt.comb'!$A:$B,2,FALSE),F3068)</f>
        <v>15.71</v>
      </c>
      <c r="H3068" t="str">
        <f>IFERROR(VLOOKUP(G3068,compounds!$A:$D,4,FALSE),"")</f>
        <v/>
      </c>
      <c r="I3068">
        <v>2645347</v>
      </c>
      <c r="J3068" s="4">
        <f t="shared" si="220"/>
        <v>34975737</v>
      </c>
      <c r="K3068" s="4">
        <f>VLOOKUP($C3068,rosie!$B$7:$D$380,2,FALSE)</f>
        <v>12.76</v>
      </c>
      <c r="L3068" s="4">
        <f>VLOOKUP(C3068,rosie!$B$7:$F$66,5,FALSE)</f>
        <v>3.37</v>
      </c>
      <c r="M3068" s="4">
        <f>VLOOKUP($C3068,rosie!$B$7:$D$380,3,FALSE)</f>
        <v>1</v>
      </c>
      <c r="N3068" s="4" t="str">
        <f>VLOOKUP($C3068,rosie!$B$7:$E$380,4,FALSE)</f>
        <v>s</v>
      </c>
      <c r="O3068" s="4">
        <f t="shared" si="223"/>
        <v>3.1472982918337564E-4</v>
      </c>
      <c r="P3068" s="4">
        <f>VLOOKUP(A3068,RESULTS!$A:$M,13,FALSE)</f>
        <v>3</v>
      </c>
      <c r="Q3068" s="4">
        <v>565</v>
      </c>
      <c r="R3068" s="4" t="str">
        <f>IF(VLOOKUP(C3068,rosie!B:J,8,FALSE)=0,"x_x_x_x",VLOOKUP(C3068,rosie!B:J,8,FALSE))</f>
        <v>5_8_2_2023</v>
      </c>
    </row>
    <row r="3069" spans="1:18" x14ac:dyDescent="0.2">
      <c r="A3069" t="s">
        <v>295</v>
      </c>
      <c r="C3069">
        <f t="shared" si="224"/>
        <v>371</v>
      </c>
      <c r="D3069" t="str">
        <f t="shared" si="221"/>
        <v>371 (1)</v>
      </c>
      <c r="E3069">
        <v>16</v>
      </c>
      <c r="F3069">
        <f t="shared" si="222"/>
        <v>16</v>
      </c>
      <c r="G3069">
        <f>IFERROR(VLOOKUP(F3069,'rt.comb'!$A:$B,2,FALSE),F3069)</f>
        <v>16</v>
      </c>
      <c r="H3069" t="str">
        <f>IFERROR(VLOOKUP(G3069,compounds!$A:$D,4,FALSE),"")</f>
        <v>Butanoicacidhexenylester</v>
      </c>
      <c r="I3069">
        <v>47368989</v>
      </c>
      <c r="J3069" s="4">
        <f t="shared" si="220"/>
        <v>34975737</v>
      </c>
      <c r="K3069" s="4">
        <f>VLOOKUP($C3069,rosie!$B$7:$D$380,2,FALSE)</f>
        <v>12.76</v>
      </c>
      <c r="L3069" s="4">
        <f>VLOOKUP(C3069,rosie!$B$7:$F$66,5,FALSE)</f>
        <v>3.37</v>
      </c>
      <c r="M3069" s="4">
        <f>VLOOKUP($C3069,rosie!$B$7:$D$380,3,FALSE)</f>
        <v>1</v>
      </c>
      <c r="N3069" s="4" t="str">
        <f>VLOOKUP($C3069,rosie!$B$7:$E$380,4,FALSE)</f>
        <v>s</v>
      </c>
      <c r="O3069" s="4">
        <f t="shared" si="223"/>
        <v>5.6257624528971073E-3</v>
      </c>
      <c r="P3069" s="4">
        <f>VLOOKUP(A3069,RESULTS!$A:$M,13,FALSE)</f>
        <v>3</v>
      </c>
      <c r="Q3069" s="4">
        <v>566</v>
      </c>
      <c r="R3069" s="4" t="str">
        <f>IF(VLOOKUP(C3069,rosie!B:J,8,FALSE)=0,"x_x_x_x",VLOOKUP(C3069,rosie!B:J,8,FALSE))</f>
        <v>5_8_2_2023</v>
      </c>
    </row>
    <row r="3070" spans="1:18" x14ac:dyDescent="0.2">
      <c r="A3070" t="s">
        <v>295</v>
      </c>
      <c r="C3070">
        <f t="shared" si="224"/>
        <v>371</v>
      </c>
      <c r="D3070" t="str">
        <f t="shared" si="221"/>
        <v>371 (1)</v>
      </c>
      <c r="E3070">
        <v>16.11</v>
      </c>
      <c r="F3070">
        <f t="shared" si="222"/>
        <v>16.11</v>
      </c>
      <c r="G3070">
        <f>IFERROR(VLOOKUP(F3070,'rt.comb'!$A:$B,2,FALSE),F3070)</f>
        <v>16.11</v>
      </c>
      <c r="H3070" t="str">
        <f>IFERROR(VLOOKUP(G3070,compounds!$A:$D,4,FALSE),"")</f>
        <v/>
      </c>
      <c r="I3070">
        <v>6950602</v>
      </c>
      <c r="J3070" s="4">
        <f t="shared" si="220"/>
        <v>34975737</v>
      </c>
      <c r="K3070" s="4">
        <f>VLOOKUP($C3070,rosie!$B$7:$D$380,2,FALSE)</f>
        <v>12.76</v>
      </c>
      <c r="L3070" s="4">
        <f>VLOOKUP(C3070,rosie!$B$7:$F$66,5,FALSE)</f>
        <v>3.37</v>
      </c>
      <c r="M3070" s="4">
        <f>VLOOKUP($C3070,rosie!$B$7:$D$380,3,FALSE)</f>
        <v>1</v>
      </c>
      <c r="N3070" s="4" t="str">
        <f>VLOOKUP($C3070,rosie!$B$7:$E$380,4,FALSE)</f>
        <v>s</v>
      </c>
      <c r="O3070" s="4">
        <f t="shared" si="223"/>
        <v>8.240300848544258E-4</v>
      </c>
      <c r="P3070" s="4">
        <f>VLOOKUP(A3070,RESULTS!$A:$M,13,FALSE)</f>
        <v>3</v>
      </c>
      <c r="Q3070" s="4">
        <v>567</v>
      </c>
      <c r="R3070" s="4" t="str">
        <f>IF(VLOOKUP(C3070,rosie!B:J,8,FALSE)=0,"x_x_x_x",VLOOKUP(C3070,rosie!B:J,8,FALSE))</f>
        <v>5_8_2_2023</v>
      </c>
    </row>
    <row r="3071" spans="1:18" x14ac:dyDescent="0.2">
      <c r="A3071" t="s">
        <v>295</v>
      </c>
      <c r="C3071">
        <f t="shared" si="224"/>
        <v>371</v>
      </c>
      <c r="D3071" t="str">
        <f t="shared" si="221"/>
        <v>371 (1)</v>
      </c>
      <c r="E3071">
        <v>16.209</v>
      </c>
      <c r="F3071">
        <f t="shared" si="222"/>
        <v>16.21</v>
      </c>
      <c r="G3071">
        <f>IFERROR(VLOOKUP(F3071,'rt.comb'!$A:$B,2,FALSE),F3071)</f>
        <v>16.21</v>
      </c>
      <c r="H3071" t="str">
        <f>IFERROR(VLOOKUP(G3071,compounds!$A:$D,4,FALSE),"")</f>
        <v>methylsalicylate</v>
      </c>
      <c r="I3071">
        <v>72489501</v>
      </c>
      <c r="J3071" s="4">
        <f t="shared" si="220"/>
        <v>34975737</v>
      </c>
      <c r="K3071" s="4">
        <f>VLOOKUP($C3071,rosie!$B$7:$D$380,2,FALSE)</f>
        <v>12.76</v>
      </c>
      <c r="L3071" s="4">
        <f>VLOOKUP(C3071,rosie!$B$7:$F$66,5,FALSE)</f>
        <v>3.37</v>
      </c>
      <c r="M3071" s="4">
        <f>VLOOKUP($C3071,rosie!$B$7:$D$380,3,FALSE)</f>
        <v>1</v>
      </c>
      <c r="N3071" s="4" t="str">
        <f>VLOOKUP($C3071,rosie!$B$7:$E$380,4,FALSE)</f>
        <v>s</v>
      </c>
      <c r="O3071" s="4">
        <f t="shared" si="223"/>
        <v>8.5788777713341185E-3</v>
      </c>
      <c r="P3071" s="4">
        <f>VLOOKUP(A3071,RESULTS!$A:$M,13,FALSE)</f>
        <v>3</v>
      </c>
      <c r="Q3071" s="4">
        <v>568</v>
      </c>
      <c r="R3071" s="4" t="str">
        <f>IF(VLOOKUP(C3071,rosie!B:J,8,FALSE)=0,"x_x_x_x",VLOOKUP(C3071,rosie!B:J,8,FALSE))</f>
        <v>5_8_2_2023</v>
      </c>
    </row>
    <row r="3072" spans="1:18" x14ac:dyDescent="0.2">
      <c r="A3072" t="s">
        <v>295</v>
      </c>
      <c r="C3072">
        <f t="shared" si="224"/>
        <v>371</v>
      </c>
      <c r="D3072" t="str">
        <f t="shared" si="221"/>
        <v>371 (1)</v>
      </c>
      <c r="E3072">
        <v>16.366</v>
      </c>
      <c r="F3072">
        <f t="shared" si="222"/>
        <v>16.37</v>
      </c>
      <c r="G3072">
        <f>IFERROR(VLOOKUP(F3072,'rt.comb'!$A:$B,2,FALSE),F3072)</f>
        <v>16.36</v>
      </c>
      <c r="H3072" t="str">
        <f>IFERROR(VLOOKUP(G3072,compounds!$A:$D,4,FALSE),"")</f>
        <v>dodecane</v>
      </c>
      <c r="I3072">
        <v>42367385</v>
      </c>
      <c r="J3072" s="4">
        <f t="shared" si="220"/>
        <v>34975737</v>
      </c>
      <c r="K3072" s="4">
        <f>VLOOKUP($C3072,rosie!$B$7:$D$380,2,FALSE)</f>
        <v>12.76</v>
      </c>
      <c r="L3072" s="4">
        <f>VLOOKUP(C3072,rosie!$B$7:$F$66,5,FALSE)</f>
        <v>3.37</v>
      </c>
      <c r="M3072" s="4">
        <f>VLOOKUP($C3072,rosie!$B$7:$D$380,3,FALSE)</f>
        <v>1</v>
      </c>
      <c r="N3072" s="4" t="str">
        <f>VLOOKUP($C3072,rosie!$B$7:$E$380,4,FALSE)</f>
        <v>s</v>
      </c>
      <c r="O3072" s="4">
        <f t="shared" si="223"/>
        <v>5.0052191629733588E-3</v>
      </c>
      <c r="P3072" s="4">
        <f>VLOOKUP(A3072,RESULTS!$A:$M,13,FALSE)</f>
        <v>3</v>
      </c>
      <c r="Q3072" s="4">
        <v>569</v>
      </c>
      <c r="R3072" s="4" t="str">
        <f>IF(VLOOKUP(C3072,rosie!B:J,8,FALSE)=0,"x_x_x_x",VLOOKUP(C3072,rosie!B:J,8,FALSE))</f>
        <v>5_8_2_2023</v>
      </c>
    </row>
    <row r="3073" spans="1:18" x14ac:dyDescent="0.2">
      <c r="A3073" t="s">
        <v>295</v>
      </c>
      <c r="C3073">
        <f t="shared" si="224"/>
        <v>371</v>
      </c>
      <c r="D3073" t="str">
        <f t="shared" si="221"/>
        <v>371 (1)</v>
      </c>
      <c r="E3073">
        <v>16.547000000000001</v>
      </c>
      <c r="F3073">
        <f t="shared" si="222"/>
        <v>16.55</v>
      </c>
      <c r="G3073">
        <f>IFERROR(VLOOKUP(F3073,'rt.comb'!$A:$B,2,FALSE),F3073)</f>
        <v>16.55</v>
      </c>
      <c r="H3073" t="str">
        <f>IFERROR(VLOOKUP(G3073,compounds!$A:$D,4,FALSE),"")</f>
        <v>decanal</v>
      </c>
      <c r="I3073">
        <v>82264133</v>
      </c>
      <c r="J3073" s="4">
        <f t="shared" si="220"/>
        <v>34975737</v>
      </c>
      <c r="K3073" s="4">
        <f>VLOOKUP($C3073,rosie!$B$7:$D$380,2,FALSE)</f>
        <v>12.76</v>
      </c>
      <c r="L3073" s="4">
        <f>VLOOKUP(C3073,rosie!$B$7:$F$66,5,FALSE)</f>
        <v>3.37</v>
      </c>
      <c r="M3073" s="4">
        <f>VLOOKUP($C3073,rosie!$B$7:$D$380,3,FALSE)</f>
        <v>1</v>
      </c>
      <c r="N3073" s="4" t="str">
        <f>VLOOKUP($C3073,rosie!$B$7:$E$380,4,FALSE)</f>
        <v>s</v>
      </c>
      <c r="O3073" s="4">
        <f t="shared" si="223"/>
        <v>9.7015108784685739E-3</v>
      </c>
      <c r="P3073" s="4">
        <f>VLOOKUP(A3073,RESULTS!$A:$M,13,FALSE)</f>
        <v>3</v>
      </c>
      <c r="Q3073" s="4">
        <v>570</v>
      </c>
      <c r="R3073" s="4" t="str">
        <f>IF(VLOOKUP(C3073,rosie!B:J,8,FALSE)=0,"x_x_x_x",VLOOKUP(C3073,rosie!B:J,8,FALSE))</f>
        <v>5_8_2_2023</v>
      </c>
    </row>
    <row r="3074" spans="1:18" x14ac:dyDescent="0.2">
      <c r="A3074" t="s">
        <v>295</v>
      </c>
      <c r="C3074">
        <f t="shared" si="224"/>
        <v>371</v>
      </c>
      <c r="D3074" t="str">
        <f t="shared" si="221"/>
        <v>371 (1)</v>
      </c>
      <c r="E3074">
        <v>17.324999999999999</v>
      </c>
      <c r="F3074">
        <f t="shared" si="222"/>
        <v>17.329999999999998</v>
      </c>
      <c r="G3074">
        <f>IFERROR(VLOOKUP(F3074,'rt.comb'!$A:$B,2,FALSE),F3074)</f>
        <v>17.329999999999998</v>
      </c>
      <c r="H3074" t="str">
        <f>IFERROR(VLOOKUP(G3074,compounds!$A:$D,4,FALSE),"")</f>
        <v/>
      </c>
      <c r="I3074">
        <v>11768881</v>
      </c>
      <c r="J3074" s="4">
        <f t="shared" ref="J3074:J3137" si="225">SUMIFS($I:$I,$A:$A,A3074,G:G,19.5)</f>
        <v>34975737</v>
      </c>
      <c r="K3074" s="4">
        <f>VLOOKUP($C3074,rosie!$B$7:$D$380,2,FALSE)</f>
        <v>12.76</v>
      </c>
      <c r="L3074" s="4">
        <f>VLOOKUP(C3074,rosie!$B$7:$F$66,5,FALSE)</f>
        <v>3.37</v>
      </c>
      <c r="M3074" s="4">
        <f>VLOOKUP($C3074,rosie!$B$7:$D$380,3,FALSE)</f>
        <v>1</v>
      </c>
      <c r="N3074" s="4" t="str">
        <f>VLOOKUP($C3074,rosie!$B$7:$E$380,4,FALSE)</f>
        <v>s</v>
      </c>
      <c r="O3074" s="4">
        <f t="shared" si="223"/>
        <v>1.3854880012919603E-3</v>
      </c>
      <c r="P3074" s="4">
        <f>VLOOKUP(A3074,RESULTS!$A:$M,13,FALSE)</f>
        <v>3</v>
      </c>
      <c r="Q3074" s="4">
        <v>571</v>
      </c>
      <c r="R3074" s="4" t="str">
        <f>IF(VLOOKUP(C3074,rosie!B:J,8,FALSE)=0,"x_x_x_x",VLOOKUP(C3074,rosie!B:J,8,FALSE))</f>
        <v>5_8_2_2023</v>
      </c>
    </row>
    <row r="3075" spans="1:18" x14ac:dyDescent="0.2">
      <c r="A3075" t="s">
        <v>295</v>
      </c>
      <c r="C3075">
        <f t="shared" si="224"/>
        <v>371</v>
      </c>
      <c r="D3075" t="str">
        <f t="shared" ref="D3075:D3138" si="226">C3075&amp;" ("&amp;M3075&amp;")"</f>
        <v>371 (1)</v>
      </c>
      <c r="E3075">
        <v>17.428999999999998</v>
      </c>
      <c r="F3075">
        <f t="shared" si="222"/>
        <v>17.43</v>
      </c>
      <c r="G3075">
        <f>IFERROR(VLOOKUP(F3075,'rt.comb'!$A:$B,2,FALSE),F3075)</f>
        <v>17.43</v>
      </c>
      <c r="H3075" t="str">
        <f>IFERROR(VLOOKUP(G3075,compounds!$A:$D,4,FALSE),"")</f>
        <v>cisthreehexiso</v>
      </c>
      <c r="I3075">
        <v>24704374</v>
      </c>
      <c r="J3075" s="4">
        <f t="shared" si="225"/>
        <v>34975737</v>
      </c>
      <c r="K3075" s="4">
        <f>VLOOKUP($C3075,rosie!$B$7:$D$380,2,FALSE)</f>
        <v>12.76</v>
      </c>
      <c r="L3075" s="4">
        <f>VLOOKUP(C3075,rosie!$B$7:$F$66,5,FALSE)</f>
        <v>3.37</v>
      </c>
      <c r="M3075" s="4">
        <f>VLOOKUP($C3075,rosie!$B$7:$D$380,3,FALSE)</f>
        <v>1</v>
      </c>
      <c r="N3075" s="4" t="str">
        <f>VLOOKUP($C3075,rosie!$B$7:$E$380,4,FALSE)</f>
        <v>s</v>
      </c>
      <c r="O3075" s="4">
        <f t="shared" si="223"/>
        <v>2.9032305850353068E-3</v>
      </c>
      <c r="P3075" s="4">
        <f>VLOOKUP(A3075,RESULTS!$A:$M,13,FALSE)</f>
        <v>3</v>
      </c>
      <c r="Q3075" s="4">
        <v>572</v>
      </c>
      <c r="R3075" s="4" t="str">
        <f>IF(VLOOKUP(C3075,rosie!B:J,8,FALSE)=0,"x_x_x_x",VLOOKUP(C3075,rosie!B:J,8,FALSE))</f>
        <v>5_8_2_2023</v>
      </c>
    </row>
    <row r="3076" spans="1:18" x14ac:dyDescent="0.2">
      <c r="A3076" t="s">
        <v>295</v>
      </c>
      <c r="C3076">
        <f t="shared" si="224"/>
        <v>371</v>
      </c>
      <c r="D3076" t="str">
        <f t="shared" si="226"/>
        <v>371 (1)</v>
      </c>
      <c r="E3076">
        <v>18.178999999999998</v>
      </c>
      <c r="F3076">
        <f t="shared" si="222"/>
        <v>18.18</v>
      </c>
      <c r="G3076">
        <f>IFERROR(VLOOKUP(F3076,'rt.comb'!$A:$B,2,FALSE),F3076)</f>
        <v>18.18</v>
      </c>
      <c r="H3076" t="str">
        <f>IFERROR(VLOOKUP(G3076,compounds!$A:$D,4,FALSE),"")</f>
        <v>methylacetophenone</v>
      </c>
      <c r="I3076">
        <v>5807120</v>
      </c>
      <c r="J3076" s="4">
        <f t="shared" si="225"/>
        <v>34975737</v>
      </c>
      <c r="K3076" s="4">
        <f>VLOOKUP($C3076,rosie!$B$7:$D$380,2,FALSE)</f>
        <v>12.76</v>
      </c>
      <c r="L3076" s="4">
        <f>VLOOKUP(C3076,rosie!$B$7:$F$66,5,FALSE)</f>
        <v>3.37</v>
      </c>
      <c r="M3076" s="4">
        <f>VLOOKUP($C3076,rosie!$B$7:$D$380,3,FALSE)</f>
        <v>1</v>
      </c>
      <c r="N3076" s="4" t="str">
        <f>VLOOKUP($C3076,rosie!$B$7:$E$380,4,FALSE)</f>
        <v>s</v>
      </c>
      <c r="O3076" s="4">
        <f t="shared" si="223"/>
        <v>6.81255284739055E-4</v>
      </c>
      <c r="P3076" s="4">
        <f>VLOOKUP(A3076,RESULTS!$A:$M,13,FALSE)</f>
        <v>3</v>
      </c>
      <c r="Q3076" s="4">
        <v>573</v>
      </c>
      <c r="R3076" s="4" t="str">
        <f>IF(VLOOKUP(C3076,rosie!B:J,8,FALSE)=0,"x_x_x_x",VLOOKUP(C3076,rosie!B:J,8,FALSE))</f>
        <v>5_8_2_2023</v>
      </c>
    </row>
    <row r="3077" spans="1:18" x14ac:dyDescent="0.2">
      <c r="A3077" t="s">
        <v>295</v>
      </c>
      <c r="C3077">
        <f t="shared" si="224"/>
        <v>371</v>
      </c>
      <c r="D3077" t="str">
        <f t="shared" si="226"/>
        <v>371 (1)</v>
      </c>
      <c r="E3077">
        <v>18.516999999999999</v>
      </c>
      <c r="F3077">
        <f t="shared" si="222"/>
        <v>18.52</v>
      </c>
      <c r="G3077">
        <f>IFERROR(VLOOKUP(F3077,'rt.comb'!$A:$B,2,FALSE),F3077)</f>
        <v>18.52</v>
      </c>
      <c r="H3077" t="str">
        <f>IFERROR(VLOOKUP(G3077,compounds!$A:$D,4,FALSE),"")</f>
        <v/>
      </c>
      <c r="I3077">
        <v>3086793</v>
      </c>
      <c r="J3077" s="4">
        <f t="shared" si="225"/>
        <v>34975737</v>
      </c>
      <c r="K3077" s="4">
        <f>VLOOKUP($C3077,rosie!$B$7:$D$380,2,FALSE)</f>
        <v>12.76</v>
      </c>
      <c r="L3077" s="4">
        <f>VLOOKUP(C3077,rosie!$B$7:$F$66,5,FALSE)</f>
        <v>3.37</v>
      </c>
      <c r="M3077" s="4">
        <f>VLOOKUP($C3077,rosie!$B$7:$D$380,3,FALSE)</f>
        <v>1</v>
      </c>
      <c r="N3077" s="4" t="str">
        <f>VLOOKUP($C3077,rosie!$B$7:$E$380,4,FALSE)</f>
        <v>s</v>
      </c>
      <c r="O3077" s="4">
        <f t="shared" si="223"/>
        <v>3.6149252394842896E-4</v>
      </c>
      <c r="P3077" s="4">
        <f>VLOOKUP(A3077,RESULTS!$A:$M,13,FALSE)</f>
        <v>3</v>
      </c>
      <c r="Q3077" s="4">
        <v>574</v>
      </c>
      <c r="R3077" s="4" t="str">
        <f>IF(VLOOKUP(C3077,rosie!B:J,8,FALSE)=0,"x_x_x_x",VLOOKUP(C3077,rosie!B:J,8,FALSE))</f>
        <v>5_8_2_2023</v>
      </c>
    </row>
    <row r="3078" spans="1:18" x14ac:dyDescent="0.2">
      <c r="A3078" t="s">
        <v>295</v>
      </c>
      <c r="C3078">
        <f t="shared" si="224"/>
        <v>371</v>
      </c>
      <c r="D3078" t="str">
        <f t="shared" si="226"/>
        <v>371 (1)</v>
      </c>
      <c r="E3078">
        <v>18.591000000000001</v>
      </c>
      <c r="F3078">
        <f t="shared" si="222"/>
        <v>18.59</v>
      </c>
      <c r="G3078">
        <f>IFERROR(VLOOKUP(F3078,'rt.comb'!$A:$B,2,FALSE),F3078)</f>
        <v>18.59</v>
      </c>
      <c r="H3078" t="str">
        <f>IFERROR(VLOOKUP(G3078,compounds!$A:$D,4,FALSE),"")</f>
        <v/>
      </c>
      <c r="I3078">
        <v>3713822</v>
      </c>
      <c r="J3078" s="4">
        <f t="shared" si="225"/>
        <v>34975737</v>
      </c>
      <c r="K3078" s="4">
        <f>VLOOKUP($C3078,rosie!$B$7:$D$380,2,FALSE)</f>
        <v>12.76</v>
      </c>
      <c r="L3078" s="4">
        <f>VLOOKUP(C3078,rosie!$B$7:$F$66,5,FALSE)</f>
        <v>3.37</v>
      </c>
      <c r="M3078" s="4">
        <f>VLOOKUP($C3078,rosie!$B$7:$D$380,3,FALSE)</f>
        <v>1</v>
      </c>
      <c r="N3078" s="4" t="str">
        <f>VLOOKUP($C3078,rosie!$B$7:$E$380,4,FALSE)</f>
        <v>s</v>
      </c>
      <c r="O3078" s="4">
        <f t="shared" si="223"/>
        <v>4.3416713489285882E-4</v>
      </c>
      <c r="P3078" s="4">
        <f>VLOOKUP(A3078,RESULTS!$A:$M,13,FALSE)</f>
        <v>3</v>
      </c>
      <c r="Q3078" s="4">
        <v>575</v>
      </c>
      <c r="R3078" s="4" t="str">
        <f>IF(VLOOKUP(C3078,rosie!B:J,8,FALSE)=0,"x_x_x_x",VLOOKUP(C3078,rosie!B:J,8,FALSE))</f>
        <v>5_8_2_2023</v>
      </c>
    </row>
    <row r="3079" spans="1:18" x14ac:dyDescent="0.2">
      <c r="A3079" t="s">
        <v>295</v>
      </c>
      <c r="C3079">
        <f t="shared" si="224"/>
        <v>371</v>
      </c>
      <c r="D3079" t="str">
        <f t="shared" si="226"/>
        <v>371 (1)</v>
      </c>
      <c r="E3079">
        <v>18.649000000000001</v>
      </c>
      <c r="F3079">
        <f t="shared" si="222"/>
        <v>18.649999999999999</v>
      </c>
      <c r="G3079">
        <f>IFERROR(VLOOKUP(F3079,'rt.comb'!$A:$B,2,FALSE),F3079)</f>
        <v>18.649999999999999</v>
      </c>
      <c r="H3079" t="str">
        <f>IFERROR(VLOOKUP(G3079,compounds!$A:$D,4,FALSE),"")</f>
        <v/>
      </c>
      <c r="I3079">
        <v>6488794</v>
      </c>
      <c r="J3079" s="4">
        <f t="shared" si="225"/>
        <v>34975737</v>
      </c>
      <c r="K3079" s="4">
        <f>VLOOKUP($C3079,rosie!$B$7:$D$380,2,FALSE)</f>
        <v>12.76</v>
      </c>
      <c r="L3079" s="4">
        <f>VLOOKUP(C3079,rosie!$B$7:$F$66,5,FALSE)</f>
        <v>3.37</v>
      </c>
      <c r="M3079" s="4">
        <f>VLOOKUP($C3079,rosie!$B$7:$D$380,3,FALSE)</f>
        <v>1</v>
      </c>
      <c r="N3079" s="4" t="str">
        <f>VLOOKUP($C3079,rosie!$B$7:$E$380,4,FALSE)</f>
        <v>s</v>
      </c>
      <c r="O3079" s="4">
        <f t="shared" si="223"/>
        <v>7.572603347807185E-4</v>
      </c>
      <c r="P3079" s="4">
        <f>VLOOKUP(A3079,RESULTS!$A:$M,13,FALSE)</f>
        <v>3</v>
      </c>
      <c r="Q3079" s="4">
        <v>576</v>
      </c>
      <c r="R3079" s="4" t="str">
        <f>IF(VLOOKUP(C3079,rosie!B:J,8,FALSE)=0,"x_x_x_x",VLOOKUP(C3079,rosie!B:J,8,FALSE))</f>
        <v>5_8_2_2023</v>
      </c>
    </row>
    <row r="3080" spans="1:18" x14ac:dyDescent="0.2">
      <c r="A3080" t="s">
        <v>295</v>
      </c>
      <c r="C3080">
        <f t="shared" si="224"/>
        <v>371</v>
      </c>
      <c r="D3080" t="str">
        <f t="shared" si="226"/>
        <v>371 (1)</v>
      </c>
      <c r="E3080">
        <v>18.765999999999998</v>
      </c>
      <c r="F3080">
        <f t="shared" si="222"/>
        <v>18.77</v>
      </c>
      <c r="G3080">
        <f>IFERROR(VLOOKUP(F3080,'rt.comb'!$A:$B,2,FALSE),F3080)</f>
        <v>18.77</v>
      </c>
      <c r="H3080" t="str">
        <f>IFERROR(VLOOKUP(G3080,compounds!$A:$D,4,FALSE),"")</f>
        <v/>
      </c>
      <c r="I3080">
        <v>2581162</v>
      </c>
      <c r="J3080" s="4">
        <f t="shared" si="225"/>
        <v>34975737</v>
      </c>
      <c r="K3080" s="4">
        <f>VLOOKUP($C3080,rosie!$B$7:$D$380,2,FALSE)</f>
        <v>12.76</v>
      </c>
      <c r="L3080" s="4">
        <f>VLOOKUP(C3080,rosie!$B$7:$F$66,5,FALSE)</f>
        <v>3.37</v>
      </c>
      <c r="M3080" s="4">
        <f>VLOOKUP($C3080,rosie!$B$7:$D$380,3,FALSE)</f>
        <v>1</v>
      </c>
      <c r="N3080" s="4" t="str">
        <f>VLOOKUP($C3080,rosie!$B$7:$E$380,4,FALSE)</f>
        <v>s</v>
      </c>
      <c r="O3080" s="4">
        <f t="shared" si="223"/>
        <v>3.007067350997863E-4</v>
      </c>
      <c r="P3080" s="4">
        <f>VLOOKUP(A3080,RESULTS!$A:$M,13,FALSE)</f>
        <v>3</v>
      </c>
      <c r="Q3080" s="4">
        <v>577</v>
      </c>
      <c r="R3080" s="4" t="str">
        <f>IF(VLOOKUP(C3080,rosie!B:J,8,FALSE)=0,"x_x_x_x",VLOOKUP(C3080,rosie!B:J,8,FALSE))</f>
        <v>5_8_2_2023</v>
      </c>
    </row>
    <row r="3081" spans="1:18" x14ac:dyDescent="0.2">
      <c r="A3081" t="s">
        <v>295</v>
      </c>
      <c r="C3081">
        <f t="shared" si="224"/>
        <v>371</v>
      </c>
      <c r="D3081" t="str">
        <f t="shared" si="226"/>
        <v>371 (1)</v>
      </c>
      <c r="E3081">
        <v>18.998999999999999</v>
      </c>
      <c r="F3081">
        <f t="shared" si="222"/>
        <v>19</v>
      </c>
      <c r="G3081">
        <f>IFERROR(VLOOKUP(F3081,'rt.comb'!$A:$B,2,FALSE),F3081)</f>
        <v>18.989999999999998</v>
      </c>
      <c r="H3081" t="str">
        <f>IFERROR(VLOOKUP(G3081,compounds!$A:$D,4,FALSE),"")</f>
        <v>methylnaphthalene</v>
      </c>
      <c r="I3081">
        <v>14675797</v>
      </c>
      <c r="J3081" s="4">
        <f t="shared" si="225"/>
        <v>34975737</v>
      </c>
      <c r="K3081" s="4">
        <f>VLOOKUP($C3081,rosie!$B$7:$D$380,2,FALSE)</f>
        <v>12.76</v>
      </c>
      <c r="L3081" s="4">
        <f>VLOOKUP(C3081,rosie!$B$7:$F$66,5,FALSE)</f>
        <v>3.37</v>
      </c>
      <c r="M3081" s="4">
        <f>VLOOKUP($C3081,rosie!$B$7:$D$380,3,FALSE)</f>
        <v>1</v>
      </c>
      <c r="N3081" s="4" t="str">
        <f>VLOOKUP($C3081,rosie!$B$7:$E$380,4,FALSE)</f>
        <v>s</v>
      </c>
      <c r="O3081" s="4">
        <f t="shared" si="223"/>
        <v>1.7067800706493227E-3</v>
      </c>
      <c r="P3081" s="4">
        <f>VLOOKUP(A3081,RESULTS!$A:$M,13,FALSE)</f>
        <v>3</v>
      </c>
      <c r="Q3081" s="4">
        <v>578</v>
      </c>
      <c r="R3081" s="4" t="str">
        <f>IF(VLOOKUP(C3081,rosie!B:J,8,FALSE)=0,"x_x_x_x",VLOOKUP(C3081,rosie!B:J,8,FALSE))</f>
        <v>5_8_2_2023</v>
      </c>
    </row>
    <row r="3082" spans="1:18" x14ac:dyDescent="0.2">
      <c r="A3082" t="s">
        <v>295</v>
      </c>
      <c r="C3082">
        <f t="shared" si="224"/>
        <v>371</v>
      </c>
      <c r="D3082" t="str">
        <f t="shared" si="226"/>
        <v>371 (1)</v>
      </c>
      <c r="E3082">
        <v>19.186</v>
      </c>
      <c r="F3082">
        <f t="shared" ref="F3082:F3145" si="227">ROUND(E3082,2)</f>
        <v>19.190000000000001</v>
      </c>
      <c r="G3082">
        <f>IFERROR(VLOOKUP(F3082,'rt.comb'!$A:$B,2,FALSE),F3082)</f>
        <v>19.190000000000001</v>
      </c>
      <c r="H3082" t="str">
        <f>IFERROR(VLOOKUP(G3082,compounds!$A:$D,4,FALSE),"")</f>
        <v/>
      </c>
      <c r="I3082">
        <v>5902948</v>
      </c>
      <c r="J3082" s="4">
        <f t="shared" si="225"/>
        <v>34975737</v>
      </c>
      <c r="K3082" s="4">
        <f>VLOOKUP($C3082,rosie!$B$7:$D$380,2,FALSE)</f>
        <v>12.76</v>
      </c>
      <c r="L3082" s="4">
        <f>VLOOKUP(C3082,rosie!$B$7:$F$66,5,FALSE)</f>
        <v>3.37</v>
      </c>
      <c r="M3082" s="4">
        <f>VLOOKUP($C3082,rosie!$B$7:$D$380,3,FALSE)</f>
        <v>1</v>
      </c>
      <c r="N3082" s="4" t="str">
        <f>VLOOKUP($C3082,rosie!$B$7:$E$380,4,FALSE)</f>
        <v>s</v>
      </c>
      <c r="O3082" s="4">
        <f t="shared" ref="O3082:O3145" si="228">IFERROR((30/J3082*I3082)/K3082/Q3082,0)</f>
        <v>6.8532109396875153E-4</v>
      </c>
      <c r="P3082" s="4">
        <f>VLOOKUP(A3082,RESULTS!$A:$M,13,FALSE)</f>
        <v>3</v>
      </c>
      <c r="Q3082" s="4">
        <v>579</v>
      </c>
      <c r="R3082" s="4" t="str">
        <f>IF(VLOOKUP(C3082,rosie!B:J,8,FALSE)=0,"x_x_x_x",VLOOKUP(C3082,rosie!B:J,8,FALSE))</f>
        <v>5_8_2_2023</v>
      </c>
    </row>
    <row r="3083" spans="1:18" x14ac:dyDescent="0.2">
      <c r="A3083" t="s">
        <v>295</v>
      </c>
      <c r="C3083">
        <f t="shared" ref="C3083:C3146" si="229">_xlfn.NUMBERVALUE(LEFT(SUBSTITUTE(A3083,"strleaves-",""),FIND("-",SUBSTITUTE(A3083,"strleaves-",""))-1))</f>
        <v>371</v>
      </c>
      <c r="D3083" t="str">
        <f t="shared" si="226"/>
        <v>371 (1)</v>
      </c>
      <c r="E3083">
        <v>19.396000000000001</v>
      </c>
      <c r="F3083">
        <f t="shared" si="227"/>
        <v>19.399999999999999</v>
      </c>
      <c r="G3083">
        <f>IFERROR(VLOOKUP(F3083,'rt.comb'!$A:$B,2,FALSE),F3083)</f>
        <v>19.399999999999999</v>
      </c>
      <c r="H3083" t="str">
        <f>IFERROR(VLOOKUP(G3083,compounds!$A:$D,4,FALSE),"")</f>
        <v>undecanal_c</v>
      </c>
      <c r="I3083">
        <v>8167944</v>
      </c>
      <c r="J3083" s="4">
        <f t="shared" si="225"/>
        <v>34975737</v>
      </c>
      <c r="K3083" s="4">
        <f>VLOOKUP($C3083,rosie!$B$7:$D$380,2,FALSE)</f>
        <v>12.76</v>
      </c>
      <c r="L3083" s="4">
        <f>VLOOKUP(C3083,rosie!$B$7:$F$66,5,FALSE)</f>
        <v>3.37</v>
      </c>
      <c r="M3083" s="4">
        <f>VLOOKUP($C3083,rosie!$B$7:$D$380,3,FALSE)</f>
        <v>1</v>
      </c>
      <c r="N3083" s="4" t="str">
        <f>VLOOKUP($C3083,rosie!$B$7:$E$380,4,FALSE)</f>
        <v>s</v>
      </c>
      <c r="O3083" s="4">
        <f t="shared" si="228"/>
        <v>9.466478736015301E-4</v>
      </c>
      <c r="P3083" s="4">
        <f>VLOOKUP(A3083,RESULTS!$A:$M,13,FALSE)</f>
        <v>3</v>
      </c>
      <c r="Q3083" s="4">
        <v>580</v>
      </c>
      <c r="R3083" s="4" t="str">
        <f>IF(VLOOKUP(C3083,rosie!B:J,8,FALSE)=0,"x_x_x_x",VLOOKUP(C3083,rosie!B:J,8,FALSE))</f>
        <v>5_8_2_2023</v>
      </c>
    </row>
    <row r="3084" spans="1:18" x14ac:dyDescent="0.2">
      <c r="A3084" t="s">
        <v>295</v>
      </c>
      <c r="C3084">
        <f t="shared" si="229"/>
        <v>371</v>
      </c>
      <c r="D3084" t="str">
        <f t="shared" si="226"/>
        <v>371 (1)</v>
      </c>
      <c r="E3084">
        <v>19.501000000000001</v>
      </c>
      <c r="F3084">
        <f t="shared" si="227"/>
        <v>19.5</v>
      </c>
      <c r="G3084">
        <f>IFERROR(VLOOKUP(F3084,'rt.comb'!$A:$B,2,FALSE),F3084)</f>
        <v>19.5</v>
      </c>
      <c r="H3084" t="str">
        <f>IFERROR(VLOOKUP(G3084,compounds!$A:$D,4,FALSE),"")</f>
        <v>standard</v>
      </c>
      <c r="I3084">
        <v>34975737</v>
      </c>
      <c r="J3084" s="4">
        <f t="shared" si="225"/>
        <v>34975737</v>
      </c>
      <c r="K3084" s="4">
        <f>VLOOKUP($C3084,rosie!$B$7:$D$380,2,FALSE)</f>
        <v>12.76</v>
      </c>
      <c r="L3084" s="4">
        <f>VLOOKUP(C3084,rosie!$B$7:$F$66,5,FALSE)</f>
        <v>3.37</v>
      </c>
      <c r="M3084" s="4">
        <f>VLOOKUP($C3084,rosie!$B$7:$D$380,3,FALSE)</f>
        <v>1</v>
      </c>
      <c r="N3084" s="4" t="str">
        <f>VLOOKUP($C3084,rosie!$B$7:$E$380,4,FALSE)</f>
        <v>s</v>
      </c>
      <c r="O3084" s="4">
        <f t="shared" si="228"/>
        <v>4.0466388617614209E-3</v>
      </c>
      <c r="P3084" s="4">
        <f>VLOOKUP(A3084,RESULTS!$A:$M,13,FALSE)</f>
        <v>3</v>
      </c>
      <c r="Q3084" s="4">
        <v>581</v>
      </c>
      <c r="R3084" s="4" t="str">
        <f>IF(VLOOKUP(C3084,rosie!B:J,8,FALSE)=0,"x_x_x_x",VLOOKUP(C3084,rosie!B:J,8,FALSE))</f>
        <v>5_8_2_2023</v>
      </c>
    </row>
    <row r="3085" spans="1:18" x14ac:dyDescent="0.2">
      <c r="A3085" t="s">
        <v>295</v>
      </c>
      <c r="C3085">
        <f t="shared" si="229"/>
        <v>371</v>
      </c>
      <c r="D3085" t="str">
        <f t="shared" si="226"/>
        <v>371 (1)</v>
      </c>
      <c r="E3085">
        <v>19.879000000000001</v>
      </c>
      <c r="F3085">
        <f t="shared" si="227"/>
        <v>19.88</v>
      </c>
      <c r="G3085">
        <f>IFERROR(VLOOKUP(F3085,'rt.comb'!$A:$B,2,FALSE),F3085)</f>
        <v>19.88</v>
      </c>
      <c r="H3085" t="str">
        <f>IFERROR(VLOOKUP(G3085,compounds!$A:$D,4,FALSE),"")</f>
        <v/>
      </c>
      <c r="I3085">
        <v>9741517</v>
      </c>
      <c r="J3085" s="4">
        <f t="shared" si="225"/>
        <v>34975737</v>
      </c>
      <c r="K3085" s="4">
        <f>VLOOKUP($C3085,rosie!$B$7:$D$380,2,FALSE)</f>
        <v>12.76</v>
      </c>
      <c r="L3085" s="4">
        <f>VLOOKUP(C3085,rosie!$B$7:$F$66,5,FALSE)</f>
        <v>3.37</v>
      </c>
      <c r="M3085" s="4">
        <f>VLOOKUP($C3085,rosie!$B$7:$D$380,3,FALSE)</f>
        <v>1</v>
      </c>
      <c r="N3085" s="4" t="str">
        <f>VLOOKUP($C3085,rosie!$B$7:$E$380,4,FALSE)</f>
        <v>s</v>
      </c>
      <c r="O3085" s="4">
        <f t="shared" si="228"/>
        <v>1.1251419410115181E-3</v>
      </c>
      <c r="P3085" s="4">
        <f>VLOOKUP(A3085,RESULTS!$A:$M,13,FALSE)</f>
        <v>3</v>
      </c>
      <c r="Q3085" s="4">
        <v>582</v>
      </c>
      <c r="R3085" s="4" t="str">
        <f>IF(VLOOKUP(C3085,rosie!B:J,8,FALSE)=0,"x_x_x_x",VLOOKUP(C3085,rosie!B:J,8,FALSE))</f>
        <v>5_8_2_2023</v>
      </c>
    </row>
    <row r="3086" spans="1:18" x14ac:dyDescent="0.2">
      <c r="A3086" t="s">
        <v>295</v>
      </c>
      <c r="C3086">
        <f t="shared" si="229"/>
        <v>371</v>
      </c>
      <c r="D3086" t="str">
        <f t="shared" si="226"/>
        <v>371 (1)</v>
      </c>
      <c r="E3086">
        <v>20.141999999999999</v>
      </c>
      <c r="F3086">
        <f t="shared" si="227"/>
        <v>20.14</v>
      </c>
      <c r="G3086">
        <f>IFERROR(VLOOKUP(F3086,'rt.comb'!$A:$B,2,FALSE),F3086)</f>
        <v>20.14</v>
      </c>
      <c r="H3086" t="str">
        <f>IFERROR(VLOOKUP(G3086,compounds!$A:$D,4,FALSE),"")</f>
        <v/>
      </c>
      <c r="I3086">
        <v>4101303</v>
      </c>
      <c r="J3086" s="4">
        <f t="shared" si="225"/>
        <v>34975737</v>
      </c>
      <c r="K3086" s="4">
        <f>VLOOKUP($C3086,rosie!$B$7:$D$380,2,FALSE)</f>
        <v>12.76</v>
      </c>
      <c r="L3086" s="4">
        <f>VLOOKUP(C3086,rosie!$B$7:$F$66,5,FALSE)</f>
        <v>3.37</v>
      </c>
      <c r="M3086" s="4">
        <f>VLOOKUP($C3086,rosie!$B$7:$D$380,3,FALSE)</f>
        <v>1</v>
      </c>
      <c r="N3086" s="4" t="str">
        <f>VLOOKUP($C3086,rosie!$B$7:$E$380,4,FALSE)</f>
        <v>s</v>
      </c>
      <c r="O3086" s="4">
        <f t="shared" si="228"/>
        <v>4.7288659881134935E-4</v>
      </c>
      <c r="P3086" s="4">
        <f>VLOOKUP(A3086,RESULTS!$A:$M,13,FALSE)</f>
        <v>3</v>
      </c>
      <c r="Q3086" s="4">
        <v>583</v>
      </c>
      <c r="R3086" s="4" t="str">
        <f>IF(VLOOKUP(C3086,rosie!B:J,8,FALSE)=0,"x_x_x_x",VLOOKUP(C3086,rosie!B:J,8,FALSE))</f>
        <v>5_8_2_2023</v>
      </c>
    </row>
    <row r="3087" spans="1:18" x14ac:dyDescent="0.2">
      <c r="A3087" t="s">
        <v>295</v>
      </c>
      <c r="C3087">
        <f t="shared" si="229"/>
        <v>371</v>
      </c>
      <c r="D3087" t="str">
        <f t="shared" si="226"/>
        <v>371 (1)</v>
      </c>
      <c r="E3087">
        <v>20.195</v>
      </c>
      <c r="F3087">
        <f t="shared" si="227"/>
        <v>20.2</v>
      </c>
      <c r="G3087">
        <f>IFERROR(VLOOKUP(F3087,'rt.comb'!$A:$B,2,FALSE),F3087)</f>
        <v>20.2</v>
      </c>
      <c r="H3087" t="str">
        <f>IFERROR(VLOOKUP(G3087,compounds!$A:$D,4,FALSE),"")</f>
        <v/>
      </c>
      <c r="I3087">
        <v>4226673</v>
      </c>
      <c r="J3087" s="4">
        <f t="shared" si="225"/>
        <v>34975737</v>
      </c>
      <c r="K3087" s="4">
        <f>VLOOKUP($C3087,rosie!$B$7:$D$380,2,FALSE)</f>
        <v>12.76</v>
      </c>
      <c r="L3087" s="4">
        <f>VLOOKUP(C3087,rosie!$B$7:$F$66,5,FALSE)</f>
        <v>3.37</v>
      </c>
      <c r="M3087" s="4">
        <f>VLOOKUP($C3087,rosie!$B$7:$D$380,3,FALSE)</f>
        <v>1</v>
      </c>
      <c r="N3087" s="4" t="str">
        <f>VLOOKUP($C3087,rosie!$B$7:$E$380,4,FALSE)</f>
        <v>s</v>
      </c>
      <c r="O3087" s="4">
        <f t="shared" si="228"/>
        <v>4.8650746466714922E-4</v>
      </c>
      <c r="P3087" s="4">
        <f>VLOOKUP(A3087,RESULTS!$A:$M,13,FALSE)</f>
        <v>3</v>
      </c>
      <c r="Q3087" s="4">
        <v>584</v>
      </c>
      <c r="R3087" s="4" t="str">
        <f>IF(VLOOKUP(C3087,rosie!B:J,8,FALSE)=0,"x_x_x_x",VLOOKUP(C3087,rosie!B:J,8,FALSE))</f>
        <v>5_8_2_2023</v>
      </c>
    </row>
    <row r="3088" spans="1:18" x14ac:dyDescent="0.2">
      <c r="A3088" t="s">
        <v>295</v>
      </c>
      <c r="C3088">
        <f t="shared" si="229"/>
        <v>371</v>
      </c>
      <c r="D3088" t="str">
        <f t="shared" si="226"/>
        <v>371 (1)</v>
      </c>
      <c r="E3088">
        <v>20.632999999999999</v>
      </c>
      <c r="F3088">
        <f t="shared" si="227"/>
        <v>20.63</v>
      </c>
      <c r="G3088">
        <f>IFERROR(VLOOKUP(F3088,'rt.comb'!$A:$B,2,FALSE),F3088)</f>
        <v>20.63</v>
      </c>
      <c r="H3088" t="str">
        <f>IFERROR(VLOOKUP(G3088,compounds!$A:$D,4,FALSE),"")</f>
        <v/>
      </c>
      <c r="I3088">
        <v>5517005</v>
      </c>
      <c r="J3088" s="4">
        <f t="shared" si="225"/>
        <v>34975737</v>
      </c>
      <c r="K3088" s="4">
        <f>VLOOKUP($C3088,rosie!$B$7:$D$380,2,FALSE)</f>
        <v>12.76</v>
      </c>
      <c r="L3088" s="4">
        <f>VLOOKUP(C3088,rosie!$B$7:$F$66,5,FALSE)</f>
        <v>3.37</v>
      </c>
      <c r="M3088" s="4">
        <f>VLOOKUP($C3088,rosie!$B$7:$D$380,3,FALSE)</f>
        <v>1</v>
      </c>
      <c r="N3088" s="4" t="str">
        <f>VLOOKUP($C3088,rosie!$B$7:$E$380,4,FALSE)</f>
        <v>s</v>
      </c>
      <c r="O3088" s="4">
        <f t="shared" si="228"/>
        <v>6.3394446916510434E-4</v>
      </c>
      <c r="P3088" s="4">
        <f>VLOOKUP(A3088,RESULTS!$A:$M,13,FALSE)</f>
        <v>3</v>
      </c>
      <c r="Q3088" s="4">
        <v>585</v>
      </c>
      <c r="R3088" s="4" t="str">
        <f>IF(VLOOKUP(C3088,rosie!B:J,8,FALSE)=0,"x_x_x_x",VLOOKUP(C3088,rosie!B:J,8,FALSE))</f>
        <v>5_8_2_2023</v>
      </c>
    </row>
    <row r="3089" spans="1:18" x14ac:dyDescent="0.2">
      <c r="A3089" t="s">
        <v>295</v>
      </c>
      <c r="C3089">
        <f t="shared" si="229"/>
        <v>371</v>
      </c>
      <c r="D3089" t="str">
        <f t="shared" si="226"/>
        <v>371 (1)</v>
      </c>
      <c r="E3089">
        <v>20.890999999999998</v>
      </c>
      <c r="F3089">
        <f t="shared" si="227"/>
        <v>20.89</v>
      </c>
      <c r="G3089">
        <f>IFERROR(VLOOKUP(F3089,'rt.comb'!$A:$B,2,FALSE),F3089)</f>
        <v>20.89</v>
      </c>
      <c r="H3089" t="str">
        <f>IFERROR(VLOOKUP(G3089,compounds!$A:$D,4,FALSE),"")</f>
        <v/>
      </c>
      <c r="I3089">
        <v>3112690</v>
      </c>
      <c r="J3089" s="4">
        <f t="shared" si="225"/>
        <v>34975737</v>
      </c>
      <c r="K3089" s="4">
        <f>VLOOKUP($C3089,rosie!$B$7:$D$380,2,FALSE)</f>
        <v>12.76</v>
      </c>
      <c r="L3089" s="4">
        <f>VLOOKUP(C3089,rosie!$B$7:$F$66,5,FALSE)</f>
        <v>3.37</v>
      </c>
      <c r="M3089" s="4">
        <f>VLOOKUP($C3089,rosie!$B$7:$D$380,3,FALSE)</f>
        <v>1</v>
      </c>
      <c r="N3089" s="4" t="str">
        <f>VLOOKUP($C3089,rosie!$B$7:$E$380,4,FALSE)</f>
        <v>s</v>
      </c>
      <c r="O3089" s="4">
        <f t="shared" si="228"/>
        <v>3.5706062443722038E-4</v>
      </c>
      <c r="P3089" s="4">
        <f>VLOOKUP(A3089,RESULTS!$A:$M,13,FALSE)</f>
        <v>3</v>
      </c>
      <c r="Q3089" s="4">
        <v>586</v>
      </c>
      <c r="R3089" s="4" t="str">
        <f>IF(VLOOKUP(C3089,rosie!B:J,8,FALSE)=0,"x_x_x_x",VLOOKUP(C3089,rosie!B:J,8,FALSE))</f>
        <v>5_8_2_2023</v>
      </c>
    </row>
    <row r="3090" spans="1:18" x14ac:dyDescent="0.2">
      <c r="A3090" t="s">
        <v>295</v>
      </c>
      <c r="C3090">
        <f t="shared" si="229"/>
        <v>371</v>
      </c>
      <c r="D3090" t="str">
        <f t="shared" si="226"/>
        <v>371 (1)</v>
      </c>
      <c r="E3090">
        <v>21.288</v>
      </c>
      <c r="F3090">
        <f t="shared" si="227"/>
        <v>21.29</v>
      </c>
      <c r="G3090">
        <f>IFERROR(VLOOKUP(F3090,'rt.comb'!$A:$B,2,FALSE),F3090)</f>
        <v>21.29</v>
      </c>
      <c r="H3090" t="str">
        <f>IFERROR(VLOOKUP(G3090,compounds!$A:$D,4,FALSE),"")</f>
        <v/>
      </c>
      <c r="I3090">
        <v>4000444</v>
      </c>
      <c r="J3090" s="4">
        <f t="shared" si="225"/>
        <v>34975737</v>
      </c>
      <c r="K3090" s="4">
        <f>VLOOKUP($C3090,rosie!$B$7:$D$380,2,FALSE)</f>
        <v>12.76</v>
      </c>
      <c r="L3090" s="4">
        <f>VLOOKUP(C3090,rosie!$B$7:$F$66,5,FALSE)</f>
        <v>3.37</v>
      </c>
      <c r="M3090" s="4">
        <f>VLOOKUP($C3090,rosie!$B$7:$D$380,3,FALSE)</f>
        <v>1</v>
      </c>
      <c r="N3090" s="4" t="str">
        <f>VLOOKUP($C3090,rosie!$B$7:$E$380,4,FALSE)</f>
        <v>s</v>
      </c>
      <c r="O3090" s="4">
        <f t="shared" si="228"/>
        <v>4.5811424870053057E-4</v>
      </c>
      <c r="P3090" s="4">
        <f>VLOOKUP(A3090,RESULTS!$A:$M,13,FALSE)</f>
        <v>3</v>
      </c>
      <c r="Q3090" s="4">
        <v>587</v>
      </c>
      <c r="R3090" s="4" t="str">
        <f>IF(VLOOKUP(C3090,rosie!B:J,8,FALSE)=0,"x_x_x_x",VLOOKUP(C3090,rosie!B:J,8,FALSE))</f>
        <v>5_8_2_2023</v>
      </c>
    </row>
    <row r="3091" spans="1:18" x14ac:dyDescent="0.2">
      <c r="A3091" t="s">
        <v>295</v>
      </c>
      <c r="C3091">
        <f t="shared" si="229"/>
        <v>371</v>
      </c>
      <c r="D3091" t="str">
        <f t="shared" si="226"/>
        <v>371 (1)</v>
      </c>
      <c r="E3091">
        <v>21.506</v>
      </c>
      <c r="F3091">
        <f t="shared" si="227"/>
        <v>21.51</v>
      </c>
      <c r="G3091">
        <f>IFERROR(VLOOKUP(F3091,'rt.comb'!$A:$B,2,FALSE),F3091)</f>
        <v>21.51</v>
      </c>
      <c r="H3091" t="str">
        <f>IFERROR(VLOOKUP(G3091,compounds!$A:$D,4,FALSE),"")</f>
        <v/>
      </c>
      <c r="I3091">
        <v>9820353</v>
      </c>
      <c r="J3091" s="4">
        <f t="shared" si="225"/>
        <v>34975737</v>
      </c>
      <c r="K3091" s="4">
        <f>VLOOKUP($C3091,rosie!$B$7:$D$380,2,FALSE)</f>
        <v>12.76</v>
      </c>
      <c r="L3091" s="4">
        <f>VLOOKUP(C3091,rosie!$B$7:$F$66,5,FALSE)</f>
        <v>3.37</v>
      </c>
      <c r="M3091" s="4">
        <f>VLOOKUP($C3091,rosie!$B$7:$D$380,3,FALSE)</f>
        <v>1</v>
      </c>
      <c r="N3091" s="4" t="str">
        <f>VLOOKUP($C3091,rosie!$B$7:$E$380,4,FALSE)</f>
        <v>s</v>
      </c>
      <c r="O3091" s="4">
        <f t="shared" si="228"/>
        <v>1.1226735187266678E-3</v>
      </c>
      <c r="P3091" s="4">
        <f>VLOOKUP(A3091,RESULTS!$A:$M,13,FALSE)</f>
        <v>3</v>
      </c>
      <c r="Q3091" s="4">
        <v>588</v>
      </c>
      <c r="R3091" s="4" t="str">
        <f>IF(VLOOKUP(C3091,rosie!B:J,8,FALSE)=0,"x_x_x_x",VLOOKUP(C3091,rosie!B:J,8,FALSE))</f>
        <v>5_8_2_2023</v>
      </c>
    </row>
    <row r="3092" spans="1:18" x14ac:dyDescent="0.2">
      <c r="A3092" t="s">
        <v>295</v>
      </c>
      <c r="C3092">
        <f t="shared" si="229"/>
        <v>371</v>
      </c>
      <c r="D3092" t="str">
        <f t="shared" si="226"/>
        <v>371 (1)</v>
      </c>
      <c r="E3092">
        <v>21.63</v>
      </c>
      <c r="F3092">
        <f t="shared" si="227"/>
        <v>21.63</v>
      </c>
      <c r="G3092">
        <f>IFERROR(VLOOKUP(F3092,'rt.comb'!$A:$B,2,FALSE),F3092)</f>
        <v>21.63</v>
      </c>
      <c r="H3092" t="str">
        <f>IFERROR(VLOOKUP(G3092,compounds!$A:$D,4,FALSE),"")</f>
        <v/>
      </c>
      <c r="I3092">
        <v>6887682</v>
      </c>
      <c r="J3092" s="4">
        <f t="shared" si="225"/>
        <v>34975737</v>
      </c>
      <c r="K3092" s="4">
        <f>VLOOKUP($C3092,rosie!$B$7:$D$380,2,FALSE)</f>
        <v>12.76</v>
      </c>
      <c r="L3092" s="4">
        <f>VLOOKUP(C3092,rosie!$B$7:$F$66,5,FALSE)</f>
        <v>3.37</v>
      </c>
      <c r="M3092" s="4">
        <f>VLOOKUP($C3092,rosie!$B$7:$D$380,3,FALSE)</f>
        <v>1</v>
      </c>
      <c r="N3092" s="4" t="str">
        <f>VLOOKUP($C3092,rosie!$B$7:$E$380,4,FALSE)</f>
        <v>s</v>
      </c>
      <c r="O3092" s="4">
        <f t="shared" si="228"/>
        <v>7.860705010086683E-4</v>
      </c>
      <c r="P3092" s="4">
        <f>VLOOKUP(A3092,RESULTS!$A:$M,13,FALSE)</f>
        <v>3</v>
      </c>
      <c r="Q3092" s="4">
        <v>589</v>
      </c>
      <c r="R3092" s="4" t="str">
        <f>IF(VLOOKUP(C3092,rosie!B:J,8,FALSE)=0,"x_x_x_x",VLOOKUP(C3092,rosie!B:J,8,FALSE))</f>
        <v>5_8_2_2023</v>
      </c>
    </row>
    <row r="3093" spans="1:18" x14ac:dyDescent="0.2">
      <c r="A3093" t="s">
        <v>295</v>
      </c>
      <c r="C3093">
        <f t="shared" si="229"/>
        <v>371</v>
      </c>
      <c r="D3093" t="str">
        <f t="shared" si="226"/>
        <v>371 (1)</v>
      </c>
      <c r="E3093">
        <v>21.834</v>
      </c>
      <c r="F3093">
        <f t="shared" si="227"/>
        <v>21.83</v>
      </c>
      <c r="G3093">
        <f>IFERROR(VLOOKUP(F3093,'rt.comb'!$A:$B,2,FALSE),F3093)</f>
        <v>21.84</v>
      </c>
      <c r="H3093" t="str">
        <f>IFERROR(VLOOKUP(G3093,compounds!$A:$D,4,FALSE),"")</f>
        <v>tetradecane</v>
      </c>
      <c r="I3093">
        <v>47508847</v>
      </c>
      <c r="J3093" s="4">
        <f t="shared" si="225"/>
        <v>34975737</v>
      </c>
      <c r="K3093" s="4">
        <f>VLOOKUP($C3093,rosie!$B$7:$D$380,2,FALSE)</f>
        <v>12.76</v>
      </c>
      <c r="L3093" s="4">
        <f>VLOOKUP(C3093,rosie!$B$7:$F$66,5,FALSE)</f>
        <v>3.37</v>
      </c>
      <c r="M3093" s="4">
        <f>VLOOKUP($C3093,rosie!$B$7:$D$380,3,FALSE)</f>
        <v>1</v>
      </c>
      <c r="N3093" s="4" t="str">
        <f>VLOOKUP($C3093,rosie!$B$7:$E$380,4,FALSE)</f>
        <v>s</v>
      </c>
      <c r="O3093" s="4">
        <f t="shared" si="228"/>
        <v>5.4128523993453833E-3</v>
      </c>
      <c r="P3093" s="4">
        <f>VLOOKUP(A3093,RESULTS!$A:$M,13,FALSE)</f>
        <v>3</v>
      </c>
      <c r="Q3093" s="4">
        <v>590</v>
      </c>
      <c r="R3093" s="4" t="str">
        <f>IF(VLOOKUP(C3093,rosie!B:J,8,FALSE)=0,"x_x_x_x",VLOOKUP(C3093,rosie!B:J,8,FALSE))</f>
        <v>5_8_2_2023</v>
      </c>
    </row>
    <row r="3094" spans="1:18" x14ac:dyDescent="0.2">
      <c r="A3094" t="s">
        <v>295</v>
      </c>
      <c r="C3094">
        <f t="shared" si="229"/>
        <v>371</v>
      </c>
      <c r="D3094" t="str">
        <f t="shared" si="226"/>
        <v>371 (1)</v>
      </c>
      <c r="E3094">
        <v>22.074000000000002</v>
      </c>
      <c r="F3094">
        <f t="shared" si="227"/>
        <v>22.07</v>
      </c>
      <c r="G3094">
        <f>IFERROR(VLOOKUP(F3094,'rt.comb'!$A:$B,2,FALSE),F3094)</f>
        <v>22.07</v>
      </c>
      <c r="H3094" t="str">
        <f>IFERROR(VLOOKUP(G3094,compounds!$A:$D,4,FALSE),"")</f>
        <v>dodecanal</v>
      </c>
      <c r="I3094">
        <v>8029670</v>
      </c>
      <c r="J3094" s="4">
        <f t="shared" si="225"/>
        <v>34975737</v>
      </c>
      <c r="K3094" s="4">
        <f>VLOOKUP($C3094,rosie!$B$7:$D$380,2,FALSE)</f>
        <v>12.76</v>
      </c>
      <c r="L3094" s="4">
        <f>VLOOKUP(C3094,rosie!$B$7:$F$66,5,FALSE)</f>
        <v>3.37</v>
      </c>
      <c r="M3094" s="4">
        <f>VLOOKUP($C3094,rosie!$B$7:$D$380,3,FALSE)</f>
        <v>1</v>
      </c>
      <c r="N3094" s="4" t="str">
        <f>VLOOKUP($C3094,rosie!$B$7:$E$380,4,FALSE)</f>
        <v>s</v>
      </c>
      <c r="O3094" s="4">
        <f t="shared" si="228"/>
        <v>9.1330097659760099E-4</v>
      </c>
      <c r="P3094" s="4">
        <f>VLOOKUP(A3094,RESULTS!$A:$M,13,FALSE)</f>
        <v>3</v>
      </c>
      <c r="Q3094" s="4">
        <v>591</v>
      </c>
      <c r="R3094" s="4" t="str">
        <f>IF(VLOOKUP(C3094,rosie!B:J,8,FALSE)=0,"x_x_x_x",VLOOKUP(C3094,rosie!B:J,8,FALSE))</f>
        <v>5_8_2_2023</v>
      </c>
    </row>
    <row r="3095" spans="1:18" x14ac:dyDescent="0.2">
      <c r="A3095" t="s">
        <v>295</v>
      </c>
      <c r="C3095">
        <f t="shared" si="229"/>
        <v>371</v>
      </c>
      <c r="D3095" t="str">
        <f t="shared" si="226"/>
        <v>371 (1)</v>
      </c>
      <c r="E3095">
        <v>22.280999999999999</v>
      </c>
      <c r="F3095">
        <f t="shared" si="227"/>
        <v>22.28</v>
      </c>
      <c r="G3095">
        <f>IFERROR(VLOOKUP(F3095,'rt.comb'!$A:$B,2,FALSE),F3095)</f>
        <v>22.29</v>
      </c>
      <c r="H3095" t="str">
        <f>IFERROR(VLOOKUP(G3095,compounds!$A:$D,4,FALSE),"")</f>
        <v>tetramethyldiol</v>
      </c>
      <c r="I3095">
        <v>23607281</v>
      </c>
      <c r="J3095" s="4">
        <f t="shared" si="225"/>
        <v>34975737</v>
      </c>
      <c r="K3095" s="4">
        <f>VLOOKUP($C3095,rosie!$B$7:$D$380,2,FALSE)</f>
        <v>12.76</v>
      </c>
      <c r="L3095" s="4">
        <f>VLOOKUP(C3095,rosie!$B$7:$F$66,5,FALSE)</f>
        <v>3.37</v>
      </c>
      <c r="M3095" s="4">
        <f>VLOOKUP($C3095,rosie!$B$7:$D$380,3,FALSE)</f>
        <v>1</v>
      </c>
      <c r="N3095" s="4" t="str">
        <f>VLOOKUP($C3095,rosie!$B$7:$E$380,4,FALSE)</f>
        <v>s</v>
      </c>
      <c r="O3095" s="4">
        <f t="shared" si="228"/>
        <v>2.6805750347678806E-3</v>
      </c>
      <c r="P3095" s="4">
        <f>VLOOKUP(A3095,RESULTS!$A:$M,13,FALSE)</f>
        <v>3</v>
      </c>
      <c r="Q3095" s="4">
        <v>592</v>
      </c>
      <c r="R3095" s="4" t="str">
        <f>IF(VLOOKUP(C3095,rosie!B:J,8,FALSE)=0,"x_x_x_x",VLOOKUP(C3095,rosie!B:J,8,FALSE))</f>
        <v>5_8_2_2023</v>
      </c>
    </row>
    <row r="3096" spans="1:18" x14ac:dyDescent="0.2">
      <c r="A3096" t="s">
        <v>295</v>
      </c>
      <c r="C3096">
        <f t="shared" si="229"/>
        <v>371</v>
      </c>
      <c r="D3096" t="str">
        <f t="shared" si="226"/>
        <v>371 (1)</v>
      </c>
      <c r="E3096">
        <v>22.417999999999999</v>
      </c>
      <c r="F3096">
        <f t="shared" si="227"/>
        <v>22.42</v>
      </c>
      <c r="G3096">
        <f>IFERROR(VLOOKUP(F3096,'rt.comb'!$A:$B,2,FALSE),F3096)</f>
        <v>22.42</v>
      </c>
      <c r="H3096" t="str">
        <f>IFERROR(VLOOKUP(G3096,compounds!$A:$D,4,FALSE),"")</f>
        <v/>
      </c>
      <c r="I3096">
        <v>43238318</v>
      </c>
      <c r="J3096" s="4">
        <f t="shared" si="225"/>
        <v>34975737</v>
      </c>
      <c r="K3096" s="4">
        <f>VLOOKUP($C3096,rosie!$B$7:$D$380,2,FALSE)</f>
        <v>12.76</v>
      </c>
      <c r="L3096" s="4">
        <f>VLOOKUP(C3096,rosie!$B$7:$F$66,5,FALSE)</f>
        <v>3.37</v>
      </c>
      <c r="M3096" s="4">
        <f>VLOOKUP($C3096,rosie!$B$7:$D$380,3,FALSE)</f>
        <v>1</v>
      </c>
      <c r="N3096" s="4" t="str">
        <f>VLOOKUP($C3096,rosie!$B$7:$E$380,4,FALSE)</f>
        <v>s</v>
      </c>
      <c r="O3096" s="4">
        <f t="shared" si="228"/>
        <v>4.9013735592690665E-3</v>
      </c>
      <c r="P3096" s="4">
        <f>VLOOKUP(A3096,RESULTS!$A:$M,13,FALSE)</f>
        <v>3</v>
      </c>
      <c r="Q3096" s="4">
        <v>593</v>
      </c>
      <c r="R3096" s="4" t="str">
        <f>IF(VLOOKUP(C3096,rosie!B:J,8,FALSE)=0,"x_x_x_x",VLOOKUP(C3096,rosie!B:J,8,FALSE))</f>
        <v>5_8_2_2023</v>
      </c>
    </row>
    <row r="3097" spans="1:18" x14ac:dyDescent="0.2">
      <c r="A3097" t="s">
        <v>295</v>
      </c>
      <c r="C3097">
        <f t="shared" si="229"/>
        <v>371</v>
      </c>
      <c r="D3097" t="str">
        <f t="shared" si="226"/>
        <v>371 (1)</v>
      </c>
      <c r="E3097">
        <v>22.698</v>
      </c>
      <c r="F3097">
        <f t="shared" si="227"/>
        <v>22.7</v>
      </c>
      <c r="G3097">
        <f>IFERROR(VLOOKUP(F3097,'rt.comb'!$A:$B,2,FALSE),F3097)</f>
        <v>22.7</v>
      </c>
      <c r="H3097" t="str">
        <f>IFERROR(VLOOKUP(G3097,compounds!$A:$D,4,FALSE),"")</f>
        <v/>
      </c>
      <c r="I3097">
        <v>2825358</v>
      </c>
      <c r="J3097" s="4">
        <f t="shared" si="225"/>
        <v>34975737</v>
      </c>
      <c r="K3097" s="4">
        <f>VLOOKUP($C3097,rosie!$B$7:$D$380,2,FALSE)</f>
        <v>12.76</v>
      </c>
      <c r="L3097" s="4">
        <f>VLOOKUP(C3097,rosie!$B$7:$F$66,5,FALSE)</f>
        <v>3.37</v>
      </c>
      <c r="M3097" s="4">
        <f>VLOOKUP($C3097,rosie!$B$7:$D$380,3,FALSE)</f>
        <v>1</v>
      </c>
      <c r="N3097" s="4" t="str">
        <f>VLOOKUP($C3097,rosie!$B$7:$E$380,4,FALSE)</f>
        <v>s</v>
      </c>
      <c r="O3097" s="4">
        <f t="shared" si="228"/>
        <v>3.1973541704580374E-4</v>
      </c>
      <c r="P3097" s="4">
        <f>VLOOKUP(A3097,RESULTS!$A:$M,13,FALSE)</f>
        <v>3</v>
      </c>
      <c r="Q3097" s="4">
        <v>594</v>
      </c>
      <c r="R3097" s="4" t="str">
        <f>IF(VLOOKUP(C3097,rosie!B:J,8,FALSE)=0,"x_x_x_x",VLOOKUP(C3097,rosie!B:J,8,FALSE))</f>
        <v>5_8_2_2023</v>
      </c>
    </row>
    <row r="3098" spans="1:18" x14ac:dyDescent="0.2">
      <c r="A3098" t="s">
        <v>295</v>
      </c>
      <c r="C3098">
        <f t="shared" si="229"/>
        <v>371</v>
      </c>
      <c r="D3098" t="str">
        <f t="shared" si="226"/>
        <v>371 (1)</v>
      </c>
      <c r="E3098">
        <v>23.109000000000002</v>
      </c>
      <c r="F3098">
        <f t="shared" si="227"/>
        <v>23.11</v>
      </c>
      <c r="G3098">
        <f>IFERROR(VLOOKUP(F3098,'rt.comb'!$A:$B,2,FALSE),F3098)</f>
        <v>23.11</v>
      </c>
      <c r="H3098" t="str">
        <f>IFERROR(VLOOKUP(G3098,compounds!$A:$D,4,FALSE),"")</f>
        <v/>
      </c>
      <c r="I3098">
        <v>2720776</v>
      </c>
      <c r="J3098" s="4">
        <f t="shared" si="225"/>
        <v>34975737</v>
      </c>
      <c r="K3098" s="4">
        <f>VLOOKUP($C3098,rosie!$B$7:$D$380,2,FALSE)</f>
        <v>12.76</v>
      </c>
      <c r="L3098" s="4">
        <f>VLOOKUP(C3098,rosie!$B$7:$F$66,5,FALSE)</f>
        <v>3.37</v>
      </c>
      <c r="M3098" s="4">
        <f>VLOOKUP($C3098,rosie!$B$7:$D$380,3,FALSE)</f>
        <v>1</v>
      </c>
      <c r="N3098" s="4" t="str">
        <f>VLOOKUP($C3098,rosie!$B$7:$E$380,4,FALSE)</f>
        <v>s</v>
      </c>
      <c r="O3098" s="4">
        <f t="shared" si="228"/>
        <v>3.0738277571478183E-4</v>
      </c>
      <c r="P3098" s="4">
        <f>VLOOKUP(A3098,RESULTS!$A:$M,13,FALSE)</f>
        <v>3</v>
      </c>
      <c r="Q3098" s="4">
        <v>595</v>
      </c>
      <c r="R3098" s="4" t="str">
        <f>IF(VLOOKUP(C3098,rosie!B:J,8,FALSE)=0,"x_x_x_x",VLOOKUP(C3098,rosie!B:J,8,FALSE))</f>
        <v>5_8_2_2023</v>
      </c>
    </row>
    <row r="3099" spans="1:18" x14ac:dyDescent="0.2">
      <c r="A3099" t="s">
        <v>295</v>
      </c>
      <c r="C3099">
        <f t="shared" si="229"/>
        <v>371</v>
      </c>
      <c r="D3099" t="str">
        <f t="shared" si="226"/>
        <v>371 (1)</v>
      </c>
      <c r="E3099">
        <v>23.193999999999999</v>
      </c>
      <c r="F3099">
        <f t="shared" si="227"/>
        <v>23.19</v>
      </c>
      <c r="G3099">
        <f>IFERROR(VLOOKUP(F3099,'rt.comb'!$A:$B,2,FALSE),F3099)</f>
        <v>23.19</v>
      </c>
      <c r="H3099" t="str">
        <f>IFERROR(VLOOKUP(G3099,compounds!$A:$D,4,FALSE),"")</f>
        <v/>
      </c>
      <c r="I3099">
        <v>5733217</v>
      </c>
      <c r="J3099" s="4">
        <f t="shared" si="225"/>
        <v>34975737</v>
      </c>
      <c r="K3099" s="4">
        <f>VLOOKUP($C3099,rosie!$B$7:$D$380,2,FALSE)</f>
        <v>12.76</v>
      </c>
      <c r="L3099" s="4">
        <f>VLOOKUP(C3099,rosie!$B$7:$F$66,5,FALSE)</f>
        <v>3.37</v>
      </c>
      <c r="M3099" s="4">
        <f>VLOOKUP($C3099,rosie!$B$7:$D$380,3,FALSE)</f>
        <v>1</v>
      </c>
      <c r="N3099" s="4" t="str">
        <f>VLOOKUP($C3099,rosie!$B$7:$E$380,4,FALSE)</f>
        <v>s</v>
      </c>
      <c r="O3099" s="4">
        <f t="shared" si="228"/>
        <v>6.4662996483462833E-4</v>
      </c>
      <c r="P3099" s="4">
        <f>VLOOKUP(A3099,RESULTS!$A:$M,13,FALSE)</f>
        <v>3</v>
      </c>
      <c r="Q3099" s="4">
        <v>596</v>
      </c>
      <c r="R3099" s="4" t="str">
        <f>IF(VLOOKUP(C3099,rosie!B:J,8,FALSE)=0,"x_x_x_x",VLOOKUP(C3099,rosie!B:J,8,FALSE))</f>
        <v>5_8_2_2023</v>
      </c>
    </row>
    <row r="3100" spans="1:18" x14ac:dyDescent="0.2">
      <c r="A3100" t="s">
        <v>295</v>
      </c>
      <c r="C3100">
        <f t="shared" si="229"/>
        <v>371</v>
      </c>
      <c r="D3100" t="str">
        <f t="shared" si="226"/>
        <v>371 (1)</v>
      </c>
      <c r="E3100">
        <v>23.454999999999998</v>
      </c>
      <c r="F3100">
        <f t="shared" si="227"/>
        <v>23.46</v>
      </c>
      <c r="G3100">
        <f>IFERROR(VLOOKUP(F3100,'rt.comb'!$A:$B,2,FALSE),F3100)</f>
        <v>23.46</v>
      </c>
      <c r="H3100" t="str">
        <f>IFERROR(VLOOKUP(G3100,compounds!$A:$D,4,FALSE),"")</f>
        <v/>
      </c>
      <c r="I3100">
        <v>4025705</v>
      </c>
      <c r="J3100" s="4">
        <f t="shared" si="225"/>
        <v>34975737</v>
      </c>
      <c r="K3100" s="4">
        <f>VLOOKUP($C3100,rosie!$B$7:$D$380,2,FALSE)</f>
        <v>12.76</v>
      </c>
      <c r="L3100" s="4">
        <f>VLOOKUP(C3100,rosie!$B$7:$F$66,5,FALSE)</f>
        <v>3.37</v>
      </c>
      <c r="M3100" s="4">
        <f>VLOOKUP($C3100,rosie!$B$7:$D$380,3,FALSE)</f>
        <v>1</v>
      </c>
      <c r="N3100" s="4" t="str">
        <f>VLOOKUP($C3100,rosie!$B$7:$E$380,4,FALSE)</f>
        <v>s</v>
      </c>
      <c r="O3100" s="4">
        <f t="shared" si="228"/>
        <v>4.5328497274601382E-4</v>
      </c>
      <c r="P3100" s="4">
        <f>VLOOKUP(A3100,RESULTS!$A:$M,13,FALSE)</f>
        <v>3</v>
      </c>
      <c r="Q3100" s="4">
        <v>597</v>
      </c>
      <c r="R3100" s="4" t="str">
        <f>IF(VLOOKUP(C3100,rosie!B:J,8,FALSE)=0,"x_x_x_x",VLOOKUP(C3100,rosie!B:J,8,FALSE))</f>
        <v>5_8_2_2023</v>
      </c>
    </row>
    <row r="3101" spans="1:18" x14ac:dyDescent="0.2">
      <c r="A3101" t="s">
        <v>295</v>
      </c>
      <c r="C3101">
        <f t="shared" si="229"/>
        <v>371</v>
      </c>
      <c r="D3101" t="str">
        <f t="shared" si="226"/>
        <v>371 (1)</v>
      </c>
      <c r="E3101">
        <v>23.91</v>
      </c>
      <c r="F3101">
        <f t="shared" si="227"/>
        <v>23.91</v>
      </c>
      <c r="G3101">
        <f>IFERROR(VLOOKUP(F3101,'rt.comb'!$A:$B,2,FALSE),F3101)</f>
        <v>23.91</v>
      </c>
      <c r="H3101" t="str">
        <f>IFERROR(VLOOKUP(G3101,compounds!$A:$D,4,FALSE),"")</f>
        <v/>
      </c>
      <c r="I3101">
        <v>3349488</v>
      </c>
      <c r="J3101" s="4">
        <f t="shared" si="225"/>
        <v>34975737</v>
      </c>
      <c r="K3101" s="4">
        <f>VLOOKUP($C3101,rosie!$B$7:$D$380,2,FALSE)</f>
        <v>12.76</v>
      </c>
      <c r="L3101" s="4">
        <f>VLOOKUP(C3101,rosie!$B$7:$F$66,5,FALSE)</f>
        <v>3.37</v>
      </c>
      <c r="M3101" s="4">
        <f>VLOOKUP($C3101,rosie!$B$7:$D$380,3,FALSE)</f>
        <v>1</v>
      </c>
      <c r="N3101" s="4" t="str">
        <f>VLOOKUP($C3101,rosie!$B$7:$E$380,4,FALSE)</f>
        <v>s</v>
      </c>
      <c r="O3101" s="4">
        <f t="shared" si="228"/>
        <v>3.7651384277799879E-4</v>
      </c>
      <c r="P3101" s="4">
        <f>VLOOKUP(A3101,RESULTS!$A:$M,13,FALSE)</f>
        <v>3</v>
      </c>
      <c r="Q3101" s="4">
        <v>598</v>
      </c>
      <c r="R3101" s="4" t="str">
        <f>IF(VLOOKUP(C3101,rosie!B:J,8,FALSE)=0,"x_x_x_x",VLOOKUP(C3101,rosie!B:J,8,FALSE))</f>
        <v>5_8_2_2023</v>
      </c>
    </row>
    <row r="3102" spans="1:18" x14ac:dyDescent="0.2">
      <c r="A3102" t="s">
        <v>295</v>
      </c>
      <c r="C3102">
        <f t="shared" si="229"/>
        <v>371</v>
      </c>
      <c r="D3102" t="str">
        <f t="shared" si="226"/>
        <v>371 (1)</v>
      </c>
      <c r="E3102">
        <v>24.14</v>
      </c>
      <c r="F3102">
        <f t="shared" si="227"/>
        <v>24.14</v>
      </c>
      <c r="G3102">
        <f>IFERROR(VLOOKUP(F3102,'rt.comb'!$A:$B,2,FALSE),F3102)</f>
        <v>24.14</v>
      </c>
      <c r="H3102" t="str">
        <f>IFERROR(VLOOKUP(G3102,compounds!$A:$D,4,FALSE),"")</f>
        <v/>
      </c>
      <c r="I3102">
        <v>5026348</v>
      </c>
      <c r="J3102" s="4">
        <f t="shared" si="225"/>
        <v>34975737</v>
      </c>
      <c r="K3102" s="4">
        <f>VLOOKUP($C3102,rosie!$B$7:$D$380,2,FALSE)</f>
        <v>12.76</v>
      </c>
      <c r="L3102" s="4">
        <f>VLOOKUP(C3102,rosie!$B$7:$F$66,5,FALSE)</f>
        <v>3.37</v>
      </c>
      <c r="M3102" s="4">
        <f>VLOOKUP($C3102,rosie!$B$7:$D$380,3,FALSE)</f>
        <v>1</v>
      </c>
      <c r="N3102" s="4" t="str">
        <f>VLOOKUP($C3102,rosie!$B$7:$E$380,4,FALSE)</f>
        <v>s</v>
      </c>
      <c r="O3102" s="4">
        <f t="shared" si="228"/>
        <v>5.6406536927238815E-4</v>
      </c>
      <c r="P3102" s="4">
        <f>VLOOKUP(A3102,RESULTS!$A:$M,13,FALSE)</f>
        <v>3</v>
      </c>
      <c r="Q3102" s="4">
        <v>599</v>
      </c>
      <c r="R3102" s="4" t="str">
        <f>IF(VLOOKUP(C3102,rosie!B:J,8,FALSE)=0,"x_x_x_x",VLOOKUP(C3102,rosie!B:J,8,FALSE))</f>
        <v>5_8_2_2023</v>
      </c>
    </row>
    <row r="3103" spans="1:18" x14ac:dyDescent="0.2">
      <c r="A3103" t="s">
        <v>295</v>
      </c>
      <c r="C3103">
        <f t="shared" si="229"/>
        <v>371</v>
      </c>
      <c r="D3103" t="str">
        <f t="shared" si="226"/>
        <v>371 (1)</v>
      </c>
      <c r="E3103">
        <v>24.247</v>
      </c>
      <c r="F3103">
        <f t="shared" si="227"/>
        <v>24.25</v>
      </c>
      <c r="G3103">
        <f>IFERROR(VLOOKUP(F3103,'rt.comb'!$A:$B,2,FALSE),F3103)</f>
        <v>24.25</v>
      </c>
      <c r="H3103" t="str">
        <f>IFERROR(VLOOKUP(G3103,compounds!$A:$D,4,FALSE),"")</f>
        <v/>
      </c>
      <c r="I3103">
        <v>3754609</v>
      </c>
      <c r="J3103" s="4">
        <f t="shared" si="225"/>
        <v>34975737</v>
      </c>
      <c r="K3103" s="4">
        <f>VLOOKUP($C3103,rosie!$B$7:$D$380,2,FALSE)</f>
        <v>12.76</v>
      </c>
      <c r="L3103" s="4">
        <f>VLOOKUP(C3103,rosie!$B$7:$F$66,5,FALSE)</f>
        <v>3.37</v>
      </c>
      <c r="M3103" s="4">
        <f>VLOOKUP($C3103,rosie!$B$7:$D$380,3,FALSE)</f>
        <v>1</v>
      </c>
      <c r="N3103" s="4" t="str">
        <f>VLOOKUP($C3103,rosie!$B$7:$E$380,4,FALSE)</f>
        <v>s</v>
      </c>
      <c r="O3103" s="4">
        <f t="shared" si="228"/>
        <v>4.2064639586004277E-4</v>
      </c>
      <c r="P3103" s="4">
        <f>VLOOKUP(A3103,RESULTS!$A:$M,13,FALSE)</f>
        <v>3</v>
      </c>
      <c r="Q3103" s="4">
        <v>600</v>
      </c>
      <c r="R3103" s="4" t="str">
        <f>IF(VLOOKUP(C3103,rosie!B:J,8,FALSE)=0,"x_x_x_x",VLOOKUP(C3103,rosie!B:J,8,FALSE))</f>
        <v>5_8_2_2023</v>
      </c>
    </row>
    <row r="3104" spans="1:18" x14ac:dyDescent="0.2">
      <c r="A3104" t="s">
        <v>295</v>
      </c>
      <c r="C3104">
        <f t="shared" si="229"/>
        <v>371</v>
      </c>
      <c r="D3104" t="str">
        <f t="shared" si="226"/>
        <v>371 (1)</v>
      </c>
      <c r="E3104">
        <v>24.327999999999999</v>
      </c>
      <c r="F3104">
        <f t="shared" si="227"/>
        <v>24.33</v>
      </c>
      <c r="G3104">
        <f>IFERROR(VLOOKUP(F3104,'rt.comb'!$A:$B,2,FALSE),F3104)</f>
        <v>24.33</v>
      </c>
      <c r="H3104" t="str">
        <f>IFERROR(VLOOKUP(G3104,compounds!$A:$D,4,FALSE),"")</f>
        <v>pentadecane</v>
      </c>
      <c r="I3104">
        <v>8783061</v>
      </c>
      <c r="J3104" s="4">
        <f t="shared" si="225"/>
        <v>34975737</v>
      </c>
      <c r="K3104" s="4">
        <f>VLOOKUP($C3104,rosie!$B$7:$D$380,2,FALSE)</f>
        <v>12.76</v>
      </c>
      <c r="L3104" s="4">
        <f>VLOOKUP(C3104,rosie!$B$7:$F$66,5,FALSE)</f>
        <v>3.37</v>
      </c>
      <c r="M3104" s="4">
        <f>VLOOKUP($C3104,rosie!$B$7:$D$380,3,FALSE)</f>
        <v>1</v>
      </c>
      <c r="N3104" s="4" t="str">
        <f>VLOOKUP($C3104,rosie!$B$7:$E$380,4,FALSE)</f>
        <v>s</v>
      </c>
      <c r="O3104" s="4">
        <f t="shared" si="228"/>
        <v>9.8237009364863202E-4</v>
      </c>
      <c r="P3104" s="4">
        <f>VLOOKUP(A3104,RESULTS!$A:$M,13,FALSE)</f>
        <v>3</v>
      </c>
      <c r="Q3104" s="4">
        <v>601</v>
      </c>
      <c r="R3104" s="4" t="str">
        <f>IF(VLOOKUP(C3104,rosie!B:J,8,FALSE)=0,"x_x_x_x",VLOOKUP(C3104,rosie!B:J,8,FALSE))</f>
        <v>5_8_2_2023</v>
      </c>
    </row>
    <row r="3105" spans="1:18" x14ac:dyDescent="0.2">
      <c r="A3105" t="s">
        <v>295</v>
      </c>
      <c r="C3105">
        <f t="shared" si="229"/>
        <v>371</v>
      </c>
      <c r="D3105" t="str">
        <f t="shared" si="226"/>
        <v>371 (1)</v>
      </c>
      <c r="E3105">
        <v>24.419</v>
      </c>
      <c r="F3105">
        <f t="shared" si="227"/>
        <v>24.42</v>
      </c>
      <c r="G3105">
        <f>IFERROR(VLOOKUP(F3105,'rt.comb'!$A:$B,2,FALSE),F3105)</f>
        <v>24.42</v>
      </c>
      <c r="H3105" t="str">
        <f>IFERROR(VLOOKUP(G3105,compounds!$A:$D,4,FALSE),"")</f>
        <v/>
      </c>
      <c r="I3105">
        <v>2837143</v>
      </c>
      <c r="J3105" s="4">
        <f t="shared" si="225"/>
        <v>34975737</v>
      </c>
      <c r="K3105" s="4">
        <f>VLOOKUP($C3105,rosie!$B$7:$D$380,2,FALSE)</f>
        <v>12.76</v>
      </c>
      <c r="L3105" s="4">
        <f>VLOOKUP(C3105,rosie!$B$7:$F$66,5,FALSE)</f>
        <v>3.37</v>
      </c>
      <c r="M3105" s="4">
        <f>VLOOKUP($C3105,rosie!$B$7:$D$380,3,FALSE)</f>
        <v>1</v>
      </c>
      <c r="N3105" s="4" t="str">
        <f>VLOOKUP($C3105,rosie!$B$7:$E$380,4,FALSE)</f>
        <v>s</v>
      </c>
      <c r="O3105" s="4">
        <f t="shared" si="228"/>
        <v>3.1680238356493798E-4</v>
      </c>
      <c r="P3105" s="4">
        <f>VLOOKUP(A3105,RESULTS!$A:$M,13,FALSE)</f>
        <v>3</v>
      </c>
      <c r="Q3105" s="4">
        <v>602</v>
      </c>
      <c r="R3105" s="4" t="str">
        <f>IF(VLOOKUP(C3105,rosie!B:J,8,FALSE)=0,"x_x_x_x",VLOOKUP(C3105,rosie!B:J,8,FALSE))</f>
        <v>5_8_2_2023</v>
      </c>
    </row>
    <row r="3106" spans="1:18" x14ac:dyDescent="0.2">
      <c r="A3106" t="s">
        <v>295</v>
      </c>
      <c r="C3106">
        <f t="shared" si="229"/>
        <v>371</v>
      </c>
      <c r="D3106" t="str">
        <f t="shared" si="226"/>
        <v>371 (1)</v>
      </c>
      <c r="E3106">
        <v>24.6</v>
      </c>
      <c r="F3106">
        <f t="shared" si="227"/>
        <v>24.6</v>
      </c>
      <c r="G3106">
        <f>IFERROR(VLOOKUP(F3106,'rt.comb'!$A:$B,2,FALSE),F3106)</f>
        <v>24.6</v>
      </c>
      <c r="H3106" t="str">
        <f>IFERROR(VLOOKUP(G3106,compounds!$A:$D,4,FALSE),"")</f>
        <v>tridecanal</v>
      </c>
      <c r="I3106">
        <v>5109789</v>
      </c>
      <c r="J3106" s="4">
        <f t="shared" si="225"/>
        <v>34975737</v>
      </c>
      <c r="K3106" s="4">
        <f>VLOOKUP($C3106,rosie!$B$7:$D$380,2,FALSE)</f>
        <v>12.76</v>
      </c>
      <c r="L3106" s="4">
        <f>VLOOKUP(C3106,rosie!$B$7:$F$66,5,FALSE)</f>
        <v>3.37</v>
      </c>
      <c r="M3106" s="4">
        <f>VLOOKUP($C3106,rosie!$B$7:$D$380,3,FALSE)</f>
        <v>1</v>
      </c>
      <c r="N3106" s="4" t="str">
        <f>VLOOKUP($C3106,rosie!$B$7:$E$380,4,FALSE)</f>
        <v>s</v>
      </c>
      <c r="O3106" s="4">
        <f t="shared" si="228"/>
        <v>5.696254184766209E-4</v>
      </c>
      <c r="P3106" s="4">
        <f>VLOOKUP(A3106,RESULTS!$A:$M,13,FALSE)</f>
        <v>3</v>
      </c>
      <c r="Q3106" s="4">
        <v>603</v>
      </c>
      <c r="R3106" s="4" t="str">
        <f>IF(VLOOKUP(C3106,rosie!B:J,8,FALSE)=0,"x_x_x_x",VLOOKUP(C3106,rosie!B:J,8,FALSE))</f>
        <v>5_8_2_2023</v>
      </c>
    </row>
    <row r="3107" spans="1:18" x14ac:dyDescent="0.2">
      <c r="A3107" t="s">
        <v>295</v>
      </c>
      <c r="C3107">
        <f t="shared" si="229"/>
        <v>371</v>
      </c>
      <c r="D3107" t="str">
        <f t="shared" si="226"/>
        <v>371 (1)</v>
      </c>
      <c r="E3107">
        <v>24.76</v>
      </c>
      <c r="F3107">
        <f t="shared" si="227"/>
        <v>24.76</v>
      </c>
      <c r="G3107">
        <f>IFERROR(VLOOKUP(F3107,'rt.comb'!$A:$B,2,FALSE),F3107)</f>
        <v>24.76</v>
      </c>
      <c r="H3107" t="str">
        <f>IFERROR(VLOOKUP(G3107,compounds!$A:$D,4,FALSE),"")</f>
        <v/>
      </c>
      <c r="I3107">
        <v>13118670</v>
      </c>
      <c r="J3107" s="4">
        <f t="shared" si="225"/>
        <v>34975737</v>
      </c>
      <c r="K3107" s="4">
        <f>VLOOKUP($C3107,rosie!$B$7:$D$380,2,FALSE)</f>
        <v>12.76</v>
      </c>
      <c r="L3107" s="4">
        <f>VLOOKUP(C3107,rosie!$B$7:$F$66,5,FALSE)</f>
        <v>3.37</v>
      </c>
      <c r="M3107" s="4">
        <f>VLOOKUP($C3107,rosie!$B$7:$D$380,3,FALSE)</f>
        <v>1</v>
      </c>
      <c r="N3107" s="4" t="str">
        <f>VLOOKUP($C3107,rosie!$B$7:$E$380,4,FALSE)</f>
        <v>s</v>
      </c>
      <c r="O3107" s="4">
        <f t="shared" si="228"/>
        <v>1.4600125019968442E-3</v>
      </c>
      <c r="P3107" s="4">
        <f>VLOOKUP(A3107,RESULTS!$A:$M,13,FALSE)</f>
        <v>3</v>
      </c>
      <c r="Q3107" s="4">
        <v>604</v>
      </c>
      <c r="R3107" s="4" t="str">
        <f>IF(VLOOKUP(C3107,rosie!B:J,8,FALSE)=0,"x_x_x_x",VLOOKUP(C3107,rosie!B:J,8,FALSE))</f>
        <v>5_8_2_2023</v>
      </c>
    </row>
    <row r="3108" spans="1:18" x14ac:dyDescent="0.2">
      <c r="A3108" t="s">
        <v>295</v>
      </c>
      <c r="C3108">
        <f t="shared" si="229"/>
        <v>371</v>
      </c>
      <c r="D3108" t="str">
        <f t="shared" si="226"/>
        <v>371 (1)</v>
      </c>
      <c r="E3108">
        <v>24.975000000000001</v>
      </c>
      <c r="F3108">
        <f t="shared" si="227"/>
        <v>24.98</v>
      </c>
      <c r="G3108">
        <f>IFERROR(VLOOKUP(F3108,'rt.comb'!$A:$B,2,FALSE),F3108)</f>
        <v>24.98</v>
      </c>
      <c r="H3108" t="str">
        <f>IFERROR(VLOOKUP(G3108,compounds!$A:$D,4,FALSE),"")</f>
        <v/>
      </c>
      <c r="I3108">
        <v>9959019</v>
      </c>
      <c r="J3108" s="4">
        <f t="shared" si="225"/>
        <v>34975737</v>
      </c>
      <c r="K3108" s="4">
        <f>VLOOKUP($C3108,rosie!$B$7:$D$380,2,FALSE)</f>
        <v>12.76</v>
      </c>
      <c r="L3108" s="4">
        <f>VLOOKUP(C3108,rosie!$B$7:$F$66,5,FALSE)</f>
        <v>3.37</v>
      </c>
      <c r="M3108" s="4">
        <f>VLOOKUP($C3108,rosie!$B$7:$D$380,3,FALSE)</f>
        <v>1</v>
      </c>
      <c r="N3108" s="4" t="str">
        <f>VLOOKUP($C3108,rosie!$B$7:$E$380,4,FALSE)</f>
        <v>s</v>
      </c>
      <c r="O3108" s="4">
        <f t="shared" si="228"/>
        <v>1.1065343290683389E-3</v>
      </c>
      <c r="P3108" s="4">
        <f>VLOOKUP(A3108,RESULTS!$A:$M,13,FALSE)</f>
        <v>3</v>
      </c>
      <c r="Q3108" s="4">
        <v>605</v>
      </c>
      <c r="R3108" s="4" t="str">
        <f>IF(VLOOKUP(C3108,rosie!B:J,8,FALSE)=0,"x_x_x_x",VLOOKUP(C3108,rosie!B:J,8,FALSE))</f>
        <v>5_8_2_2023</v>
      </c>
    </row>
    <row r="3109" spans="1:18" x14ac:dyDescent="0.2">
      <c r="A3109" t="s">
        <v>295</v>
      </c>
      <c r="C3109">
        <f t="shared" si="229"/>
        <v>371</v>
      </c>
      <c r="D3109" t="str">
        <f t="shared" si="226"/>
        <v>371 (1)</v>
      </c>
      <c r="E3109">
        <v>25.119</v>
      </c>
      <c r="F3109">
        <f t="shared" si="227"/>
        <v>25.12</v>
      </c>
      <c r="G3109">
        <f>IFERROR(VLOOKUP(F3109,'rt.comb'!$A:$B,2,FALSE),F3109)</f>
        <v>25.12</v>
      </c>
      <c r="H3109" t="str">
        <f>IFERROR(VLOOKUP(G3109,compounds!$A:$D,4,FALSE),"")</f>
        <v/>
      </c>
      <c r="I3109">
        <v>2694964</v>
      </c>
      <c r="J3109" s="4">
        <f t="shared" si="225"/>
        <v>34975737</v>
      </c>
      <c r="K3109" s="4">
        <f>VLOOKUP($C3109,rosie!$B$7:$D$380,2,FALSE)</f>
        <v>12.76</v>
      </c>
      <c r="L3109" s="4">
        <f>VLOOKUP(C3109,rosie!$B$7:$F$66,5,FALSE)</f>
        <v>3.37</v>
      </c>
      <c r="M3109" s="4">
        <f>VLOOKUP($C3109,rosie!$B$7:$D$380,3,FALSE)</f>
        <v>1</v>
      </c>
      <c r="N3109" s="4" t="str">
        <f>VLOOKUP($C3109,rosie!$B$7:$E$380,4,FALSE)</f>
        <v>s</v>
      </c>
      <c r="O3109" s="4">
        <f t="shared" si="228"/>
        <v>2.9894001344036913E-4</v>
      </c>
      <c r="P3109" s="4">
        <f>VLOOKUP(A3109,RESULTS!$A:$M,13,FALSE)</f>
        <v>3</v>
      </c>
      <c r="Q3109" s="4">
        <v>606</v>
      </c>
      <c r="R3109" s="4" t="str">
        <f>IF(VLOOKUP(C3109,rosie!B:J,8,FALSE)=0,"x_x_x_x",VLOOKUP(C3109,rosie!B:J,8,FALSE))</f>
        <v>5_8_2_2023</v>
      </c>
    </row>
    <row r="3110" spans="1:18" x14ac:dyDescent="0.2">
      <c r="A3110" t="s">
        <v>295</v>
      </c>
      <c r="C3110">
        <f t="shared" si="229"/>
        <v>371</v>
      </c>
      <c r="D3110" t="str">
        <f t="shared" si="226"/>
        <v>371 (1)</v>
      </c>
      <c r="E3110">
        <v>26.065000000000001</v>
      </c>
      <c r="F3110">
        <f t="shared" si="227"/>
        <v>26.07</v>
      </c>
      <c r="G3110">
        <f>IFERROR(VLOOKUP(F3110,'rt.comb'!$A:$B,2,FALSE),F3110)</f>
        <v>26.07</v>
      </c>
      <c r="H3110" t="str">
        <f>IFERROR(VLOOKUP(G3110,compounds!$A:$D,4,FALSE),"")</f>
        <v/>
      </c>
      <c r="I3110">
        <v>18996786</v>
      </c>
      <c r="J3110" s="4">
        <f t="shared" si="225"/>
        <v>34975737</v>
      </c>
      <c r="K3110" s="4">
        <f>VLOOKUP($C3110,rosie!$B$7:$D$380,2,FALSE)</f>
        <v>12.76</v>
      </c>
      <c r="L3110" s="4">
        <f>VLOOKUP(C3110,rosie!$B$7:$F$66,5,FALSE)</f>
        <v>3.37</v>
      </c>
      <c r="M3110" s="4">
        <f>VLOOKUP($C3110,rosie!$B$7:$D$380,3,FALSE)</f>
        <v>1</v>
      </c>
      <c r="N3110" s="4" t="str">
        <f>VLOOKUP($C3110,rosie!$B$7:$E$380,4,FALSE)</f>
        <v>s</v>
      </c>
      <c r="O3110" s="4">
        <f t="shared" si="228"/>
        <v>2.1037549219060413E-3</v>
      </c>
      <c r="P3110" s="4">
        <f>VLOOKUP(A3110,RESULTS!$A:$M,13,FALSE)</f>
        <v>3</v>
      </c>
      <c r="Q3110" s="4">
        <v>607</v>
      </c>
      <c r="R3110" s="4" t="str">
        <f>IF(VLOOKUP(C3110,rosie!B:J,8,FALSE)=0,"x_x_x_x",VLOOKUP(C3110,rosie!B:J,8,FALSE))</f>
        <v>5_8_2_2023</v>
      </c>
    </row>
    <row r="3111" spans="1:18" x14ac:dyDescent="0.2">
      <c r="A3111" t="s">
        <v>295</v>
      </c>
      <c r="C3111">
        <f t="shared" si="229"/>
        <v>371</v>
      </c>
      <c r="D3111" t="str">
        <f t="shared" si="226"/>
        <v>371 (1)</v>
      </c>
      <c r="E3111">
        <v>26.69</v>
      </c>
      <c r="F3111">
        <f t="shared" si="227"/>
        <v>26.69</v>
      </c>
      <c r="G3111">
        <f>IFERROR(VLOOKUP(F3111,'rt.comb'!$A:$B,2,FALSE),F3111)</f>
        <v>26.69</v>
      </c>
      <c r="H3111" t="str">
        <f>IFERROR(VLOOKUP(G3111,compounds!$A:$D,4,FALSE),"")</f>
        <v/>
      </c>
      <c r="I3111">
        <v>9119812</v>
      </c>
      <c r="J3111" s="4">
        <f t="shared" si="225"/>
        <v>34975737</v>
      </c>
      <c r="K3111" s="4">
        <f>VLOOKUP($C3111,rosie!$B$7:$D$380,2,FALSE)</f>
        <v>12.76</v>
      </c>
      <c r="L3111" s="4">
        <f>VLOOKUP(C3111,rosie!$B$7:$F$66,5,FALSE)</f>
        <v>3.37</v>
      </c>
      <c r="M3111" s="4">
        <f>VLOOKUP($C3111,rosie!$B$7:$D$380,3,FALSE)</f>
        <v>1</v>
      </c>
      <c r="N3111" s="4" t="str">
        <f>VLOOKUP($C3111,rosie!$B$7:$E$380,4,FALSE)</f>
        <v>s</v>
      </c>
      <c r="O3111" s="4">
        <f t="shared" si="228"/>
        <v>1.0082912819322362E-3</v>
      </c>
      <c r="P3111" s="4">
        <f>VLOOKUP(A3111,RESULTS!$A:$M,13,FALSE)</f>
        <v>3</v>
      </c>
      <c r="Q3111" s="4">
        <v>608</v>
      </c>
      <c r="R3111" s="4" t="str">
        <f>IF(VLOOKUP(C3111,rosie!B:J,8,FALSE)=0,"x_x_x_x",VLOOKUP(C3111,rosie!B:J,8,FALSE))</f>
        <v>5_8_2_2023</v>
      </c>
    </row>
    <row r="3112" spans="1:18" x14ac:dyDescent="0.2">
      <c r="A3112" t="s">
        <v>295</v>
      </c>
      <c r="C3112">
        <f t="shared" si="229"/>
        <v>371</v>
      </c>
      <c r="D3112" t="str">
        <f t="shared" si="226"/>
        <v>371 (1)</v>
      </c>
      <c r="E3112">
        <v>26.99</v>
      </c>
      <c r="F3112">
        <f t="shared" si="227"/>
        <v>26.99</v>
      </c>
      <c r="G3112">
        <f>IFERROR(VLOOKUP(F3112,'rt.comb'!$A:$B,2,FALSE),F3112)</f>
        <v>26.99</v>
      </c>
      <c r="H3112" t="str">
        <f>IFERROR(VLOOKUP(G3112,compounds!$A:$D,4,FALSE),"")</f>
        <v>tetradecanal</v>
      </c>
      <c r="I3112">
        <v>4634303</v>
      </c>
      <c r="J3112" s="4">
        <f t="shared" si="225"/>
        <v>34975737</v>
      </c>
      <c r="K3112" s="4">
        <f>VLOOKUP($C3112,rosie!$B$7:$D$380,2,FALSE)</f>
        <v>12.76</v>
      </c>
      <c r="L3112" s="4">
        <f>VLOOKUP(C3112,rosie!$B$7:$F$66,5,FALSE)</f>
        <v>3.37</v>
      </c>
      <c r="M3112" s="4">
        <f>VLOOKUP($C3112,rosie!$B$7:$D$380,3,FALSE)</f>
        <v>1</v>
      </c>
      <c r="N3112" s="4" t="str">
        <f>VLOOKUP($C3112,rosie!$B$7:$E$380,4,FALSE)</f>
        <v>s</v>
      </c>
      <c r="O3112" s="4">
        <f t="shared" si="228"/>
        <v>5.1152968127891082E-4</v>
      </c>
      <c r="P3112" s="4">
        <f>VLOOKUP(A3112,RESULTS!$A:$M,13,FALSE)</f>
        <v>3</v>
      </c>
      <c r="Q3112" s="4">
        <v>609</v>
      </c>
      <c r="R3112" s="4" t="str">
        <f>IF(VLOOKUP(C3112,rosie!B:J,8,FALSE)=0,"x_x_x_x",VLOOKUP(C3112,rosie!B:J,8,FALSE))</f>
        <v>5_8_2_2023</v>
      </c>
    </row>
    <row r="3113" spans="1:18" x14ac:dyDescent="0.2">
      <c r="A3113" t="s">
        <v>295</v>
      </c>
      <c r="C3113">
        <f t="shared" si="229"/>
        <v>371</v>
      </c>
      <c r="D3113" t="str">
        <f t="shared" si="226"/>
        <v>371 (1)</v>
      </c>
      <c r="E3113">
        <v>28.202999999999999</v>
      </c>
      <c r="F3113">
        <f t="shared" si="227"/>
        <v>28.2</v>
      </c>
      <c r="G3113">
        <f>IFERROR(VLOOKUP(F3113,'rt.comb'!$A:$B,2,FALSE),F3113)</f>
        <v>28.2</v>
      </c>
      <c r="H3113" t="str">
        <f>IFERROR(VLOOKUP(G3113,compounds!$A:$D,4,FALSE),"")</f>
        <v/>
      </c>
      <c r="I3113">
        <v>9274530</v>
      </c>
      <c r="J3113" s="4">
        <f t="shared" si="225"/>
        <v>34975737</v>
      </c>
      <c r="K3113" s="4">
        <f>VLOOKUP($C3113,rosie!$B$7:$D$380,2,FALSE)</f>
        <v>12.76</v>
      </c>
      <c r="L3113" s="4">
        <f>VLOOKUP(C3113,rosie!$B$7:$F$66,5,FALSE)</f>
        <v>3.37</v>
      </c>
      <c r="M3113" s="4">
        <f>VLOOKUP($C3113,rosie!$B$7:$D$380,3,FALSE)</f>
        <v>1</v>
      </c>
      <c r="N3113" s="4" t="str">
        <f>VLOOKUP($C3113,rosie!$B$7:$E$380,4,FALSE)</f>
        <v>s</v>
      </c>
      <c r="O3113" s="4">
        <f t="shared" si="228"/>
        <v>1.0220350292516351E-3</v>
      </c>
      <c r="P3113" s="4">
        <f>VLOOKUP(A3113,RESULTS!$A:$M,13,FALSE)</f>
        <v>3</v>
      </c>
      <c r="Q3113" s="4">
        <v>610</v>
      </c>
      <c r="R3113" s="4" t="str">
        <f>IF(VLOOKUP(C3113,rosie!B:J,8,FALSE)=0,"x_x_x_x",VLOOKUP(C3113,rosie!B:J,8,FALSE))</f>
        <v>5_8_2_2023</v>
      </c>
    </row>
    <row r="3114" spans="1:18" x14ac:dyDescent="0.2">
      <c r="A3114" t="s">
        <v>295</v>
      </c>
      <c r="C3114">
        <f t="shared" si="229"/>
        <v>371</v>
      </c>
      <c r="D3114" t="str">
        <f t="shared" si="226"/>
        <v>371 (1)</v>
      </c>
      <c r="E3114">
        <v>28.815999999999999</v>
      </c>
      <c r="F3114">
        <f t="shared" si="227"/>
        <v>28.82</v>
      </c>
      <c r="G3114">
        <f>IFERROR(VLOOKUP(F3114,'rt.comb'!$A:$B,2,FALSE),F3114)</f>
        <v>28.82</v>
      </c>
      <c r="H3114" t="str">
        <f>IFERROR(VLOOKUP(G3114,compounds!$A:$D,4,FALSE),"")</f>
        <v/>
      </c>
      <c r="I3114">
        <v>9614099</v>
      </c>
      <c r="J3114" s="4">
        <f t="shared" si="225"/>
        <v>34975737</v>
      </c>
      <c r="K3114" s="4">
        <f>VLOOKUP($C3114,rosie!$B$7:$D$380,2,FALSE)</f>
        <v>12.76</v>
      </c>
      <c r="L3114" s="4">
        <f>VLOOKUP(C3114,rosie!$B$7:$F$66,5,FALSE)</f>
        <v>3.37</v>
      </c>
      <c r="M3114" s="4">
        <f>VLOOKUP($C3114,rosie!$B$7:$D$380,3,FALSE)</f>
        <v>1</v>
      </c>
      <c r="N3114" s="4" t="str">
        <f>VLOOKUP($C3114,rosie!$B$7:$E$380,4,FALSE)</f>
        <v>s</v>
      </c>
      <c r="O3114" s="4">
        <f t="shared" si="228"/>
        <v>1.057720898858453E-3</v>
      </c>
      <c r="P3114" s="4">
        <f>VLOOKUP(A3114,RESULTS!$A:$M,13,FALSE)</f>
        <v>3</v>
      </c>
      <c r="Q3114" s="4">
        <v>611</v>
      </c>
      <c r="R3114" s="4" t="str">
        <f>IF(VLOOKUP(C3114,rosie!B:J,8,FALSE)=0,"x_x_x_x",VLOOKUP(C3114,rosie!B:J,8,FALSE))</f>
        <v>5_8_2_2023</v>
      </c>
    </row>
    <row r="3115" spans="1:18" x14ac:dyDescent="0.2">
      <c r="A3115" t="s">
        <v>295</v>
      </c>
      <c r="C3115">
        <f t="shared" si="229"/>
        <v>371</v>
      </c>
      <c r="D3115" t="str">
        <f t="shared" si="226"/>
        <v>371 (1)</v>
      </c>
      <c r="E3115">
        <v>28.923999999999999</v>
      </c>
      <c r="F3115">
        <f t="shared" si="227"/>
        <v>28.92</v>
      </c>
      <c r="G3115">
        <f>IFERROR(VLOOKUP(F3115,'rt.comb'!$A:$B,2,FALSE),F3115)</f>
        <v>28.92</v>
      </c>
      <c r="H3115" t="str">
        <f>IFERROR(VLOOKUP(G3115,compounds!$A:$D,4,FALSE),"")</f>
        <v/>
      </c>
      <c r="I3115">
        <v>6853296</v>
      </c>
      <c r="J3115" s="4">
        <f t="shared" si="225"/>
        <v>34975737</v>
      </c>
      <c r="K3115" s="4">
        <f>VLOOKUP($C3115,rosie!$B$7:$D$380,2,FALSE)</f>
        <v>12.76</v>
      </c>
      <c r="L3115" s="4">
        <f>VLOOKUP(C3115,rosie!$B$7:$F$66,5,FALSE)</f>
        <v>3.37</v>
      </c>
      <c r="M3115" s="4">
        <f>VLOOKUP($C3115,rosie!$B$7:$D$380,3,FALSE)</f>
        <v>1</v>
      </c>
      <c r="N3115" s="4" t="str">
        <f>VLOOKUP($C3115,rosie!$B$7:$E$380,4,FALSE)</f>
        <v>s</v>
      </c>
      <c r="O3115" s="4">
        <f t="shared" si="228"/>
        <v>7.5275174920097759E-4</v>
      </c>
      <c r="P3115" s="4">
        <f>VLOOKUP(A3115,RESULTS!$A:$M,13,FALSE)</f>
        <v>3</v>
      </c>
      <c r="Q3115" s="4">
        <v>612</v>
      </c>
      <c r="R3115" s="4" t="str">
        <f>IF(VLOOKUP(C3115,rosie!B:J,8,FALSE)=0,"x_x_x_x",VLOOKUP(C3115,rosie!B:J,8,FALSE))</f>
        <v>5_8_2_2023</v>
      </c>
    </row>
    <row r="3116" spans="1:18" x14ac:dyDescent="0.2">
      <c r="A3116" t="s">
        <v>295</v>
      </c>
      <c r="C3116">
        <f t="shared" si="229"/>
        <v>371</v>
      </c>
      <c r="D3116" t="str">
        <f t="shared" si="226"/>
        <v>371 (1)</v>
      </c>
      <c r="E3116">
        <v>29.254999999999999</v>
      </c>
      <c r="F3116">
        <f t="shared" si="227"/>
        <v>29.26</v>
      </c>
      <c r="G3116">
        <f>IFERROR(VLOOKUP(F3116,'rt.comb'!$A:$B,2,FALSE),F3116)</f>
        <v>29.26</v>
      </c>
      <c r="H3116" t="str">
        <f>IFERROR(VLOOKUP(G3116,compounds!$A:$D,4,FALSE),"")</f>
        <v>pentadecanal</v>
      </c>
      <c r="I3116">
        <v>5321930</v>
      </c>
      <c r="J3116" s="4">
        <f t="shared" si="225"/>
        <v>34975737</v>
      </c>
      <c r="K3116" s="4">
        <f>VLOOKUP($C3116,rosie!$B$7:$D$380,2,FALSE)</f>
        <v>12.76</v>
      </c>
      <c r="L3116" s="4">
        <f>VLOOKUP(C3116,rosie!$B$7:$F$66,5,FALSE)</f>
        <v>3.37</v>
      </c>
      <c r="M3116" s="4">
        <f>VLOOKUP($C3116,rosie!$B$7:$D$380,3,FALSE)</f>
        <v>1</v>
      </c>
      <c r="N3116" s="4" t="str">
        <f>VLOOKUP($C3116,rosie!$B$7:$E$380,4,FALSE)</f>
        <v>s</v>
      </c>
      <c r="O3116" s="4">
        <f t="shared" si="228"/>
        <v>5.8359611097257111E-4</v>
      </c>
      <c r="P3116" s="4">
        <f>VLOOKUP(A3116,RESULTS!$A:$M,13,FALSE)</f>
        <v>3</v>
      </c>
      <c r="Q3116" s="4">
        <v>613</v>
      </c>
      <c r="R3116" s="4" t="str">
        <f>IF(VLOOKUP(C3116,rosie!B:J,8,FALSE)=0,"x_x_x_x",VLOOKUP(C3116,rosie!B:J,8,FALSE))</f>
        <v>5_8_2_2023</v>
      </c>
    </row>
    <row r="3117" spans="1:18" x14ac:dyDescent="0.2">
      <c r="A3117" t="s">
        <v>295</v>
      </c>
      <c r="C3117">
        <f t="shared" si="229"/>
        <v>371</v>
      </c>
      <c r="D3117" t="str">
        <f t="shared" si="226"/>
        <v>371 (1)</v>
      </c>
      <c r="E3117">
        <v>31.236999999999998</v>
      </c>
      <c r="F3117">
        <f t="shared" si="227"/>
        <v>31.24</v>
      </c>
      <c r="G3117">
        <f>IFERROR(VLOOKUP(F3117,'rt.comb'!$A:$B,2,FALSE),F3117)</f>
        <v>31.24</v>
      </c>
      <c r="H3117" t="str">
        <f>IFERROR(VLOOKUP(G3117,compounds!$A:$D,4,FALSE),"")</f>
        <v/>
      </c>
      <c r="I3117">
        <v>11160901</v>
      </c>
      <c r="J3117" s="4">
        <f t="shared" si="225"/>
        <v>34975737</v>
      </c>
      <c r="K3117" s="4">
        <f>VLOOKUP($C3117,rosie!$B$7:$D$380,2,FALSE)</f>
        <v>12.76</v>
      </c>
      <c r="L3117" s="4">
        <f>VLOOKUP(C3117,rosie!$B$7:$F$66,5,FALSE)</f>
        <v>3.37</v>
      </c>
      <c r="M3117" s="4">
        <f>VLOOKUP($C3117,rosie!$B$7:$D$380,3,FALSE)</f>
        <v>1</v>
      </c>
      <c r="N3117" s="4" t="str">
        <f>VLOOKUP($C3117,rosie!$B$7:$E$380,4,FALSE)</f>
        <v>s</v>
      </c>
      <c r="O3117" s="4">
        <f t="shared" si="228"/>
        <v>1.2218969772400587E-3</v>
      </c>
      <c r="P3117" s="4">
        <f>VLOOKUP(A3117,RESULTS!$A:$M,13,FALSE)</f>
        <v>3</v>
      </c>
      <c r="Q3117" s="4">
        <v>614</v>
      </c>
      <c r="R3117" s="4" t="str">
        <f>IF(VLOOKUP(C3117,rosie!B:J,8,FALSE)=0,"x_x_x_x",VLOOKUP(C3117,rosie!B:J,8,FALSE))</f>
        <v>5_8_2_2023</v>
      </c>
    </row>
    <row r="3118" spans="1:18" x14ac:dyDescent="0.2">
      <c r="A3118" t="s">
        <v>295</v>
      </c>
      <c r="C3118">
        <f t="shared" si="229"/>
        <v>371</v>
      </c>
      <c r="D3118" t="str">
        <f t="shared" si="226"/>
        <v>371 (1)</v>
      </c>
      <c r="E3118">
        <v>31.614000000000001</v>
      </c>
      <c r="F3118">
        <f t="shared" si="227"/>
        <v>31.61</v>
      </c>
      <c r="G3118">
        <f>IFERROR(VLOOKUP(F3118,'rt.comb'!$A:$B,2,FALSE),F3118)</f>
        <v>31.61</v>
      </c>
      <c r="H3118" t="str">
        <f>IFERROR(VLOOKUP(G3118,compounds!$A:$D,4,FALSE),"")</f>
        <v/>
      </c>
      <c r="I3118">
        <v>3958634</v>
      </c>
      <c r="J3118" s="4">
        <f t="shared" si="225"/>
        <v>34975737</v>
      </c>
      <c r="K3118" s="4">
        <f>VLOOKUP($C3118,rosie!$B$7:$D$380,2,FALSE)</f>
        <v>12.76</v>
      </c>
      <c r="L3118" s="4">
        <f>VLOOKUP(C3118,rosie!$B$7:$F$66,5,FALSE)</f>
        <v>3.37</v>
      </c>
      <c r="M3118" s="4">
        <f>VLOOKUP($C3118,rosie!$B$7:$D$380,3,FALSE)</f>
        <v>1</v>
      </c>
      <c r="N3118" s="4" t="str">
        <f>VLOOKUP($C3118,rosie!$B$7:$E$380,4,FALSE)</f>
        <v>s</v>
      </c>
      <c r="O3118" s="4">
        <f t="shared" si="228"/>
        <v>4.3268709292941277E-4</v>
      </c>
      <c r="P3118" s="4">
        <f>VLOOKUP(A3118,RESULTS!$A:$M,13,FALSE)</f>
        <v>3</v>
      </c>
      <c r="Q3118" s="4">
        <v>615</v>
      </c>
      <c r="R3118" s="4" t="str">
        <f>IF(VLOOKUP(C3118,rosie!B:J,8,FALSE)=0,"x_x_x_x",VLOOKUP(C3118,rosie!B:J,8,FALSE))</f>
        <v>5_8_2_2023</v>
      </c>
    </row>
    <row r="3119" spans="1:18" x14ac:dyDescent="0.2">
      <c r="A3119" t="s">
        <v>295</v>
      </c>
      <c r="C3119">
        <f t="shared" si="229"/>
        <v>371</v>
      </c>
      <c r="D3119" t="str">
        <f t="shared" si="226"/>
        <v>371 (1)</v>
      </c>
      <c r="E3119">
        <v>32.000999999999998</v>
      </c>
      <c r="F3119">
        <f t="shared" si="227"/>
        <v>32</v>
      </c>
      <c r="G3119">
        <f>IFERROR(VLOOKUP(F3119,'rt.comb'!$A:$B,2,FALSE),F3119)</f>
        <v>32</v>
      </c>
      <c r="H3119" t="str">
        <f>IFERROR(VLOOKUP(G3119,compounds!$A:$D,4,FALSE),"")</f>
        <v/>
      </c>
      <c r="I3119">
        <v>27869745</v>
      </c>
      <c r="J3119" s="4">
        <f t="shared" si="225"/>
        <v>34975737</v>
      </c>
      <c r="K3119" s="4">
        <f>VLOOKUP($C3119,rosie!$B$7:$D$380,2,FALSE)</f>
        <v>12.76</v>
      </c>
      <c r="L3119" s="4">
        <f>VLOOKUP(C3119,rosie!$B$7:$F$66,5,FALSE)</f>
        <v>3.37</v>
      </c>
      <c r="M3119" s="4">
        <f>VLOOKUP($C3119,rosie!$B$7:$D$380,3,FALSE)</f>
        <v>1</v>
      </c>
      <c r="N3119" s="4" t="str">
        <f>VLOOKUP($C3119,rosie!$B$7:$E$380,4,FALSE)</f>
        <v>s</v>
      </c>
      <c r="O3119" s="4">
        <f t="shared" si="228"/>
        <v>3.0412770775350858E-3</v>
      </c>
      <c r="P3119" s="4">
        <f>VLOOKUP(A3119,RESULTS!$A:$M,13,FALSE)</f>
        <v>3</v>
      </c>
      <c r="Q3119" s="4">
        <v>616</v>
      </c>
      <c r="R3119" s="4" t="str">
        <f>IF(VLOOKUP(C3119,rosie!B:J,8,FALSE)=0,"x_x_x_x",VLOOKUP(C3119,rosie!B:J,8,FALSE))</f>
        <v>5_8_2_2023</v>
      </c>
    </row>
    <row r="3120" spans="1:18" x14ac:dyDescent="0.2">
      <c r="A3120" t="s">
        <v>295</v>
      </c>
      <c r="C3120">
        <f t="shared" si="229"/>
        <v>371</v>
      </c>
      <c r="D3120" t="str">
        <f t="shared" si="226"/>
        <v>371 (1)</v>
      </c>
      <c r="E3120">
        <v>32.869</v>
      </c>
      <c r="F3120">
        <f t="shared" si="227"/>
        <v>32.869999999999997</v>
      </c>
      <c r="G3120">
        <f>IFERROR(VLOOKUP(F3120,'rt.comb'!$A:$B,2,FALSE),F3120)</f>
        <v>32.869999999999997</v>
      </c>
      <c r="H3120" t="str">
        <f>IFERROR(VLOOKUP(G3120,compounds!$A:$D,4,FALSE),"")</f>
        <v/>
      </c>
      <c r="I3120">
        <v>1864533</v>
      </c>
      <c r="J3120" s="4">
        <f t="shared" si="225"/>
        <v>34975737</v>
      </c>
      <c r="K3120" s="4">
        <f>VLOOKUP($C3120,rosie!$B$7:$D$380,2,FALSE)</f>
        <v>12.76</v>
      </c>
      <c r="L3120" s="4">
        <f>VLOOKUP(C3120,rosie!$B$7:$F$66,5,FALSE)</f>
        <v>3.37</v>
      </c>
      <c r="M3120" s="4">
        <f>VLOOKUP($C3120,rosie!$B$7:$D$380,3,FALSE)</f>
        <v>1</v>
      </c>
      <c r="N3120" s="4" t="str">
        <f>VLOOKUP($C3120,rosie!$B$7:$E$380,4,FALSE)</f>
        <v>s</v>
      </c>
      <c r="O3120" s="4">
        <f t="shared" si="228"/>
        <v>2.0313680430064938E-4</v>
      </c>
      <c r="P3120" s="4">
        <f>VLOOKUP(A3120,RESULTS!$A:$M,13,FALSE)</f>
        <v>3</v>
      </c>
      <c r="Q3120" s="4">
        <v>617</v>
      </c>
      <c r="R3120" s="4" t="str">
        <f>IF(VLOOKUP(C3120,rosie!B:J,8,FALSE)=0,"x_x_x_x",VLOOKUP(C3120,rosie!B:J,8,FALSE))</f>
        <v>5_8_2_2023</v>
      </c>
    </row>
    <row r="3121" spans="1:18" x14ac:dyDescent="0.2">
      <c r="A3121" t="s">
        <v>297</v>
      </c>
      <c r="C3121">
        <f t="shared" si="229"/>
        <v>513</v>
      </c>
      <c r="D3121" t="str">
        <f t="shared" si="226"/>
        <v>513 (0)</v>
      </c>
      <c r="E3121">
        <v>4.859</v>
      </c>
      <c r="F3121">
        <f t="shared" si="227"/>
        <v>4.8600000000000003</v>
      </c>
      <c r="G3121">
        <f>IFERROR(VLOOKUP(F3121,'rt.comb'!$A:$B,2,FALSE),F3121)</f>
        <v>4.8600000000000003</v>
      </c>
      <c r="H3121" t="str">
        <f>IFERROR(VLOOKUP(G3121,compounds!$A:$D,4,FALSE),"")</f>
        <v/>
      </c>
      <c r="I3121">
        <v>7904931</v>
      </c>
      <c r="J3121" s="4">
        <f t="shared" si="225"/>
        <v>34234626</v>
      </c>
      <c r="K3121" s="4">
        <f>VLOOKUP($C3121,rosie!$B$7:$D$380,2,FALSE)</f>
        <v>7.74</v>
      </c>
      <c r="L3121" s="4">
        <f>VLOOKUP(C3121,rosie!$B$7:$F$66,5,FALSE)</f>
        <v>2.48</v>
      </c>
      <c r="M3121" s="4">
        <f>VLOOKUP($C3121,rosie!$B$7:$D$380,3,FALSE)</f>
        <v>0</v>
      </c>
      <c r="N3121" s="4" t="str">
        <f>VLOOKUP($C3121,rosie!$B$7:$E$380,4,FALSE)</f>
        <v>s</v>
      </c>
      <c r="O3121" s="4">
        <f t="shared" si="228"/>
        <v>1.4481858997592713E-3</v>
      </c>
      <c r="P3121" s="4">
        <f>VLOOKUP(A3121,RESULTS!$A:$M,13,FALSE)</f>
        <v>3</v>
      </c>
      <c r="Q3121" s="4">
        <v>618</v>
      </c>
      <c r="R3121" s="4" t="str">
        <f>IF(VLOOKUP(C3121,rosie!B:J,8,FALSE)=0,"x_x_x_x",VLOOKUP(C3121,rosie!B:J,8,FALSE))</f>
        <v>7_8_2_2023</v>
      </c>
    </row>
    <row r="3122" spans="1:18" x14ac:dyDescent="0.2">
      <c r="A3122" t="s">
        <v>297</v>
      </c>
      <c r="C3122">
        <f t="shared" si="229"/>
        <v>513</v>
      </c>
      <c r="D3122" t="str">
        <f t="shared" si="226"/>
        <v>513 (0)</v>
      </c>
      <c r="E3122">
        <v>5.423</v>
      </c>
      <c r="F3122">
        <f t="shared" si="227"/>
        <v>5.42</v>
      </c>
      <c r="G3122">
        <f>IFERROR(VLOOKUP(F3122,'rt.comb'!$A:$B,2,FALSE),F3122)</f>
        <v>5.43</v>
      </c>
      <c r="H3122" t="str">
        <f>IFERROR(VLOOKUP(G3122,compounds!$A:$D,4,FALSE),"")</f>
        <v>hydroxymethylpentanone</v>
      </c>
      <c r="I3122">
        <v>116156562</v>
      </c>
      <c r="J3122" s="4">
        <f t="shared" si="225"/>
        <v>34234626</v>
      </c>
      <c r="K3122" s="4">
        <f>VLOOKUP($C3122,rosie!$B$7:$D$380,2,FALSE)</f>
        <v>7.74</v>
      </c>
      <c r="L3122" s="4">
        <f>VLOOKUP(C3122,rosie!$B$7:$F$66,5,FALSE)</f>
        <v>2.48</v>
      </c>
      <c r="M3122" s="4">
        <f>VLOOKUP($C3122,rosie!$B$7:$D$380,3,FALSE)</f>
        <v>0</v>
      </c>
      <c r="N3122" s="4" t="str">
        <f>VLOOKUP($C3122,rosie!$B$7:$E$380,4,FALSE)</f>
        <v>s</v>
      </c>
      <c r="O3122" s="4">
        <f t="shared" si="228"/>
        <v>2.1245541590847593E-2</v>
      </c>
      <c r="P3122" s="4">
        <f>VLOOKUP(A3122,RESULTS!$A:$M,13,FALSE)</f>
        <v>3</v>
      </c>
      <c r="Q3122" s="4">
        <v>619</v>
      </c>
      <c r="R3122" s="4" t="str">
        <f>IF(VLOOKUP(C3122,rosie!B:J,8,FALSE)=0,"x_x_x_x",VLOOKUP(C3122,rosie!B:J,8,FALSE))</f>
        <v>7_8_2_2023</v>
      </c>
    </row>
    <row r="3123" spans="1:18" x14ac:dyDescent="0.2">
      <c r="A3123" t="s">
        <v>297</v>
      </c>
      <c r="C3123">
        <f t="shared" si="229"/>
        <v>513</v>
      </c>
      <c r="D3123" t="str">
        <f t="shared" si="226"/>
        <v>513 (0)</v>
      </c>
      <c r="E3123">
        <v>5.7569999999999997</v>
      </c>
      <c r="F3123">
        <f t="shared" si="227"/>
        <v>5.76</v>
      </c>
      <c r="G3123">
        <f>IFERROR(VLOOKUP(F3123,'rt.comb'!$A:$B,2,FALSE),F3123)</f>
        <v>5.76</v>
      </c>
      <c r="H3123" t="str">
        <f>IFERROR(VLOOKUP(G3123,compounds!$A:$D,4,FALSE),"")</f>
        <v>zhexenol</v>
      </c>
      <c r="I3123">
        <v>6415732</v>
      </c>
      <c r="J3123" s="4">
        <f t="shared" si="225"/>
        <v>34234626</v>
      </c>
      <c r="K3123" s="4">
        <f>VLOOKUP($C3123,rosie!$B$7:$D$380,2,FALSE)</f>
        <v>7.74</v>
      </c>
      <c r="L3123" s="4">
        <f>VLOOKUP(C3123,rosie!$B$7:$F$66,5,FALSE)</f>
        <v>2.48</v>
      </c>
      <c r="M3123" s="4">
        <f>VLOOKUP($C3123,rosie!$B$7:$D$380,3,FALSE)</f>
        <v>0</v>
      </c>
      <c r="N3123" s="4" t="str">
        <f>VLOOKUP($C3123,rosie!$B$7:$E$380,4,FALSE)</f>
        <v>s</v>
      </c>
      <c r="O3123" s="4">
        <f t="shared" si="228"/>
        <v>1.1715726670424851E-3</v>
      </c>
      <c r="P3123" s="4">
        <f>VLOOKUP(A3123,RESULTS!$A:$M,13,FALSE)</f>
        <v>3</v>
      </c>
      <c r="Q3123" s="4">
        <v>620</v>
      </c>
      <c r="R3123" s="4" t="str">
        <f>IF(VLOOKUP(C3123,rosie!B:J,8,FALSE)=0,"x_x_x_x",VLOOKUP(C3123,rosie!B:J,8,FALSE))</f>
        <v>7_8_2_2023</v>
      </c>
    </row>
    <row r="3124" spans="1:18" x14ac:dyDescent="0.2">
      <c r="A3124" t="s">
        <v>297</v>
      </c>
      <c r="C3124">
        <f t="shared" si="229"/>
        <v>513</v>
      </c>
      <c r="D3124" t="str">
        <f t="shared" si="226"/>
        <v>513 (0)</v>
      </c>
      <c r="E3124">
        <v>7.5030000000000001</v>
      </c>
      <c r="F3124">
        <f t="shared" si="227"/>
        <v>7.5</v>
      </c>
      <c r="G3124">
        <f>IFERROR(VLOOKUP(F3124,'rt.comb'!$A:$B,2,FALSE),F3124)</f>
        <v>7.51</v>
      </c>
      <c r="H3124" t="str">
        <f>IFERROR(VLOOKUP(G3124,compounds!$A:$D,4,FALSE),"")</f>
        <v>cyclopentane</v>
      </c>
      <c r="I3124">
        <v>6956023</v>
      </c>
      <c r="J3124" s="4">
        <f t="shared" si="225"/>
        <v>34234626</v>
      </c>
      <c r="K3124" s="4">
        <f>VLOOKUP($C3124,rosie!$B$7:$D$380,2,FALSE)</f>
        <v>7.74</v>
      </c>
      <c r="L3124" s="4">
        <f>VLOOKUP(C3124,rosie!$B$7:$F$66,5,FALSE)</f>
        <v>2.48</v>
      </c>
      <c r="M3124" s="4">
        <f>VLOOKUP($C3124,rosie!$B$7:$D$380,3,FALSE)</f>
        <v>0</v>
      </c>
      <c r="N3124" s="4" t="str">
        <f>VLOOKUP($C3124,rosie!$B$7:$E$380,4,FALSE)</f>
        <v>s</v>
      </c>
      <c r="O3124" s="4">
        <f t="shared" si="228"/>
        <v>1.2681893900156765E-3</v>
      </c>
      <c r="P3124" s="4">
        <f>VLOOKUP(A3124,RESULTS!$A:$M,13,FALSE)</f>
        <v>3</v>
      </c>
      <c r="Q3124" s="4">
        <v>621</v>
      </c>
      <c r="R3124" s="4" t="str">
        <f>IF(VLOOKUP(C3124,rosie!B:J,8,FALSE)=0,"x_x_x_x",VLOOKUP(C3124,rosie!B:J,8,FALSE))</f>
        <v>7_8_2_2023</v>
      </c>
    </row>
    <row r="3125" spans="1:18" x14ac:dyDescent="0.2">
      <c r="A3125" t="s">
        <v>297</v>
      </c>
      <c r="C3125">
        <f t="shared" si="229"/>
        <v>513</v>
      </c>
      <c r="D3125" t="str">
        <f t="shared" si="226"/>
        <v>513 (0)</v>
      </c>
      <c r="E3125">
        <v>8.3819999999999997</v>
      </c>
      <c r="F3125">
        <f t="shared" si="227"/>
        <v>8.3800000000000008</v>
      </c>
      <c r="G3125">
        <f>IFERROR(VLOOKUP(F3125,'rt.comb'!$A:$B,2,FALSE),F3125)</f>
        <v>8.3800000000000008</v>
      </c>
      <c r="H3125" t="str">
        <f>IFERROR(VLOOKUP(G3125,compounds!$A:$D,4,FALSE),"")</f>
        <v/>
      </c>
      <c r="I3125">
        <v>4080267</v>
      </c>
      <c r="J3125" s="4">
        <f t="shared" si="225"/>
        <v>34234626</v>
      </c>
      <c r="K3125" s="4">
        <f>VLOOKUP($C3125,rosie!$B$7:$D$380,2,FALSE)</f>
        <v>7.74</v>
      </c>
      <c r="L3125" s="4">
        <f>VLOOKUP(C3125,rosie!$B$7:$F$66,5,FALSE)</f>
        <v>2.48</v>
      </c>
      <c r="M3125" s="4">
        <f>VLOOKUP($C3125,rosie!$B$7:$D$380,3,FALSE)</f>
        <v>0</v>
      </c>
      <c r="N3125" s="4" t="str">
        <f>VLOOKUP($C3125,rosie!$B$7:$E$380,4,FALSE)</f>
        <v>s</v>
      </c>
      <c r="O3125" s="4">
        <f t="shared" si="228"/>
        <v>7.4269911176166967E-4</v>
      </c>
      <c r="P3125" s="4">
        <f>VLOOKUP(A3125,RESULTS!$A:$M,13,FALSE)</f>
        <v>3</v>
      </c>
      <c r="Q3125" s="4">
        <v>622</v>
      </c>
      <c r="R3125" s="4" t="str">
        <f>IF(VLOOKUP(C3125,rosie!B:J,8,FALSE)=0,"x_x_x_x",VLOOKUP(C3125,rosie!B:J,8,FALSE))</f>
        <v>7_8_2_2023</v>
      </c>
    </row>
    <row r="3126" spans="1:18" x14ac:dyDescent="0.2">
      <c r="A3126" t="s">
        <v>297</v>
      </c>
      <c r="C3126">
        <f t="shared" si="229"/>
        <v>513</v>
      </c>
      <c r="D3126" t="str">
        <f t="shared" si="226"/>
        <v>513 (0)</v>
      </c>
      <c r="E3126">
        <v>8.4649999999999999</v>
      </c>
      <c r="F3126">
        <f t="shared" si="227"/>
        <v>8.4700000000000006</v>
      </c>
      <c r="G3126">
        <f>IFERROR(VLOOKUP(F3126,'rt.comb'!$A:$B,2,FALSE),F3126)</f>
        <v>8.4700000000000006</v>
      </c>
      <c r="H3126" t="str">
        <f>IFERROR(VLOOKUP(G3126,compounds!$A:$D,4,FALSE),"")</f>
        <v/>
      </c>
      <c r="I3126">
        <v>8554258</v>
      </c>
      <c r="J3126" s="4">
        <f t="shared" si="225"/>
        <v>34234626</v>
      </c>
      <c r="K3126" s="4">
        <f>VLOOKUP($C3126,rosie!$B$7:$D$380,2,FALSE)</f>
        <v>7.74</v>
      </c>
      <c r="L3126" s="4">
        <f>VLOOKUP(C3126,rosie!$B$7:$F$66,5,FALSE)</f>
        <v>2.48</v>
      </c>
      <c r="M3126" s="4">
        <f>VLOOKUP($C3126,rosie!$B$7:$D$380,3,FALSE)</f>
        <v>0</v>
      </c>
      <c r="N3126" s="4" t="str">
        <f>VLOOKUP($C3126,rosie!$B$7:$E$380,4,FALSE)</f>
        <v>s</v>
      </c>
      <c r="O3126" s="4">
        <f t="shared" si="228"/>
        <v>1.5545654246786388E-3</v>
      </c>
      <c r="P3126" s="4">
        <f>VLOOKUP(A3126,RESULTS!$A:$M,13,FALSE)</f>
        <v>3</v>
      </c>
      <c r="Q3126" s="4">
        <v>623</v>
      </c>
      <c r="R3126" s="4" t="str">
        <f>IF(VLOOKUP(C3126,rosie!B:J,8,FALSE)=0,"x_x_x_x",VLOOKUP(C3126,rosie!B:J,8,FALSE))</f>
        <v>7_8_2_2023</v>
      </c>
    </row>
    <row r="3127" spans="1:18" x14ac:dyDescent="0.2">
      <c r="A3127" t="s">
        <v>297</v>
      </c>
      <c r="C3127">
        <f t="shared" si="229"/>
        <v>513</v>
      </c>
      <c r="D3127" t="str">
        <f t="shared" si="226"/>
        <v>513 (0)</v>
      </c>
      <c r="E3127">
        <v>8.9149999999999991</v>
      </c>
      <c r="F3127">
        <f t="shared" si="227"/>
        <v>8.92</v>
      </c>
      <c r="G3127">
        <f>IFERROR(VLOOKUP(F3127,'rt.comb'!$A:$B,2,FALSE),F3127)</f>
        <v>8.92</v>
      </c>
      <c r="H3127" t="str">
        <f>IFERROR(VLOOKUP(G3127,compounds!$A:$D,4,FALSE),"")</f>
        <v/>
      </c>
      <c r="I3127">
        <v>7184751</v>
      </c>
      <c r="J3127" s="4">
        <f t="shared" si="225"/>
        <v>34234626</v>
      </c>
      <c r="K3127" s="4">
        <f>VLOOKUP($C3127,rosie!$B$7:$D$380,2,FALSE)</f>
        <v>7.74</v>
      </c>
      <c r="L3127" s="4">
        <f>VLOOKUP(C3127,rosie!$B$7:$F$66,5,FALSE)</f>
        <v>2.48</v>
      </c>
      <c r="M3127" s="4">
        <f>VLOOKUP($C3127,rosie!$B$7:$D$380,3,FALSE)</f>
        <v>0</v>
      </c>
      <c r="N3127" s="4" t="str">
        <f>VLOOKUP($C3127,rosie!$B$7:$E$380,4,FALSE)</f>
        <v>s</v>
      </c>
      <c r="O3127" s="4">
        <f t="shared" si="228"/>
        <v>1.3035924548752405E-3</v>
      </c>
      <c r="P3127" s="4">
        <f>VLOOKUP(A3127,RESULTS!$A:$M,13,FALSE)</f>
        <v>3</v>
      </c>
      <c r="Q3127" s="4">
        <v>624</v>
      </c>
      <c r="R3127" s="4" t="str">
        <f>IF(VLOOKUP(C3127,rosie!B:J,8,FALSE)=0,"x_x_x_x",VLOOKUP(C3127,rosie!B:J,8,FALSE))</f>
        <v>7_8_2_2023</v>
      </c>
    </row>
    <row r="3128" spans="1:18" x14ac:dyDescent="0.2">
      <c r="A3128" t="s">
        <v>297</v>
      </c>
      <c r="C3128">
        <f t="shared" si="229"/>
        <v>513</v>
      </c>
      <c r="D3128" t="str">
        <f t="shared" si="226"/>
        <v>513 (0)</v>
      </c>
      <c r="E3128">
        <v>9.8279999999999994</v>
      </c>
      <c r="F3128">
        <f t="shared" si="227"/>
        <v>9.83</v>
      </c>
      <c r="G3128">
        <f>IFERROR(VLOOKUP(F3128,'rt.comb'!$A:$B,2,FALSE),F3128)</f>
        <v>9.82</v>
      </c>
      <c r="H3128" t="str">
        <f>IFERROR(VLOOKUP(G3128,compounds!$A:$D,4,FALSE),"")</f>
        <v>sixmethyl</v>
      </c>
      <c r="I3128">
        <v>4107898</v>
      </c>
      <c r="J3128" s="4">
        <f t="shared" si="225"/>
        <v>34234626</v>
      </c>
      <c r="K3128" s="4">
        <f>VLOOKUP($C3128,rosie!$B$7:$D$380,2,FALSE)</f>
        <v>7.74</v>
      </c>
      <c r="L3128" s="4">
        <f>VLOOKUP(C3128,rosie!$B$7:$F$66,5,FALSE)</f>
        <v>2.48</v>
      </c>
      <c r="M3128" s="4">
        <f>VLOOKUP($C3128,rosie!$B$7:$D$380,3,FALSE)</f>
        <v>0</v>
      </c>
      <c r="N3128" s="4" t="str">
        <f>VLOOKUP($C3128,rosie!$B$7:$E$380,4,FALSE)</f>
        <v>s</v>
      </c>
      <c r="O3128" s="4">
        <f t="shared" si="228"/>
        <v>7.4413946961501864E-4</v>
      </c>
      <c r="P3128" s="4">
        <f>VLOOKUP(A3128,RESULTS!$A:$M,13,FALSE)</f>
        <v>3</v>
      </c>
      <c r="Q3128" s="4">
        <v>625</v>
      </c>
      <c r="R3128" s="4" t="str">
        <f>IF(VLOOKUP(C3128,rosie!B:J,8,FALSE)=0,"x_x_x_x",VLOOKUP(C3128,rosie!B:J,8,FALSE))</f>
        <v>7_8_2_2023</v>
      </c>
    </row>
    <row r="3129" spans="1:18" x14ac:dyDescent="0.2">
      <c r="A3129" t="s">
        <v>297</v>
      </c>
      <c r="C3129">
        <f t="shared" si="229"/>
        <v>513</v>
      </c>
      <c r="D3129" t="str">
        <f t="shared" si="226"/>
        <v>513 (0)</v>
      </c>
      <c r="E3129">
        <v>9.9350000000000005</v>
      </c>
      <c r="F3129">
        <f t="shared" si="227"/>
        <v>9.94</v>
      </c>
      <c r="G3129">
        <f>IFERROR(VLOOKUP(F3129,'rt.comb'!$A:$B,2,FALSE),F3129)</f>
        <v>9.94</v>
      </c>
      <c r="H3129" t="str">
        <f>IFERROR(VLOOKUP(G3129,compounds!$A:$D,4,FALSE),"")</f>
        <v>bmyrcene</v>
      </c>
      <c r="I3129">
        <v>16965561</v>
      </c>
      <c r="J3129" s="4">
        <f t="shared" si="225"/>
        <v>34234626</v>
      </c>
      <c r="K3129" s="4">
        <f>VLOOKUP($C3129,rosie!$B$7:$D$380,2,FALSE)</f>
        <v>7.74</v>
      </c>
      <c r="L3129" s="4">
        <f>VLOOKUP(C3129,rosie!$B$7:$F$66,5,FALSE)</f>
        <v>2.48</v>
      </c>
      <c r="M3129" s="4">
        <f>VLOOKUP($C3129,rosie!$B$7:$D$380,3,FALSE)</f>
        <v>0</v>
      </c>
      <c r="N3129" s="4" t="str">
        <f>VLOOKUP($C3129,rosie!$B$7:$E$380,4,FALSE)</f>
        <v>s</v>
      </c>
      <c r="O3129" s="4">
        <f t="shared" si="228"/>
        <v>3.0683761481598635E-3</v>
      </c>
      <c r="P3129" s="4">
        <f>VLOOKUP(A3129,RESULTS!$A:$M,13,FALSE)</f>
        <v>3</v>
      </c>
      <c r="Q3129" s="4">
        <v>626</v>
      </c>
      <c r="R3129" s="4" t="str">
        <f>IF(VLOOKUP(C3129,rosie!B:J,8,FALSE)=0,"x_x_x_x",VLOOKUP(C3129,rosie!B:J,8,FALSE))</f>
        <v>7_8_2_2023</v>
      </c>
    </row>
    <row r="3130" spans="1:18" x14ac:dyDescent="0.2">
      <c r="A3130" t="s">
        <v>297</v>
      </c>
      <c r="C3130">
        <f t="shared" si="229"/>
        <v>513</v>
      </c>
      <c r="D3130" t="str">
        <f t="shared" si="226"/>
        <v>513 (0)</v>
      </c>
      <c r="E3130">
        <v>10.157</v>
      </c>
      <c r="F3130">
        <f t="shared" si="227"/>
        <v>10.16</v>
      </c>
      <c r="G3130">
        <f>IFERROR(VLOOKUP(F3130,'rt.comb'!$A:$B,2,FALSE),F3130)</f>
        <v>10.16</v>
      </c>
      <c r="H3130" t="str">
        <f>IFERROR(VLOOKUP(G3130,compounds!$A:$D,4,FALSE),"")</f>
        <v>decane</v>
      </c>
      <c r="I3130">
        <v>5425623</v>
      </c>
      <c r="J3130" s="4">
        <f t="shared" si="225"/>
        <v>34234626</v>
      </c>
      <c r="K3130" s="4">
        <f>VLOOKUP($C3130,rosie!$B$7:$D$380,2,FALSE)</f>
        <v>7.74</v>
      </c>
      <c r="L3130" s="4">
        <f>VLOOKUP(C3130,rosie!$B$7:$F$66,5,FALSE)</f>
        <v>2.48</v>
      </c>
      <c r="M3130" s="4">
        <f>VLOOKUP($C3130,rosie!$B$7:$D$380,3,FALSE)</f>
        <v>0</v>
      </c>
      <c r="N3130" s="4" t="str">
        <f>VLOOKUP($C3130,rosie!$B$7:$E$380,4,FALSE)</f>
        <v>s</v>
      </c>
      <c r="O3130" s="4">
        <f t="shared" si="228"/>
        <v>9.7970828101110819E-4</v>
      </c>
      <c r="P3130" s="4">
        <f>VLOOKUP(A3130,RESULTS!$A:$M,13,FALSE)</f>
        <v>3</v>
      </c>
      <c r="Q3130" s="4">
        <v>627</v>
      </c>
      <c r="R3130" s="4" t="str">
        <f>IF(VLOOKUP(C3130,rosie!B:J,8,FALSE)=0,"x_x_x_x",VLOOKUP(C3130,rosie!B:J,8,FALSE))</f>
        <v>7_8_2_2023</v>
      </c>
    </row>
    <row r="3131" spans="1:18" x14ac:dyDescent="0.2">
      <c r="A3131" t="s">
        <v>297</v>
      </c>
      <c r="C3131">
        <f t="shared" si="229"/>
        <v>513</v>
      </c>
      <c r="D3131" t="str">
        <f t="shared" si="226"/>
        <v>513 (0)</v>
      </c>
      <c r="E3131">
        <v>10.257999999999999</v>
      </c>
      <c r="F3131">
        <f t="shared" si="227"/>
        <v>10.26</v>
      </c>
      <c r="G3131">
        <f>IFERROR(VLOOKUP(F3131,'rt.comb'!$A:$B,2,FALSE),F3131)</f>
        <v>10.26</v>
      </c>
      <c r="H3131" t="str">
        <f>IFERROR(VLOOKUP(G3131,compounds!$A:$D,4,FALSE),"")</f>
        <v/>
      </c>
      <c r="I3131">
        <v>29608853</v>
      </c>
      <c r="J3131" s="4">
        <f t="shared" si="225"/>
        <v>34234626</v>
      </c>
      <c r="K3131" s="4">
        <f>VLOOKUP($C3131,rosie!$B$7:$D$380,2,FALSE)</f>
        <v>7.74</v>
      </c>
      <c r="L3131" s="4">
        <f>VLOOKUP(C3131,rosie!$B$7:$F$66,5,FALSE)</f>
        <v>2.48</v>
      </c>
      <c r="M3131" s="4">
        <f>VLOOKUP($C3131,rosie!$B$7:$D$380,3,FALSE)</f>
        <v>0</v>
      </c>
      <c r="N3131" s="4" t="str">
        <f>VLOOKUP($C3131,rosie!$B$7:$E$380,4,FALSE)</f>
        <v>s</v>
      </c>
      <c r="O3131" s="4">
        <f t="shared" si="228"/>
        <v>5.3379763635017733E-3</v>
      </c>
      <c r="P3131" s="4">
        <f>VLOOKUP(A3131,RESULTS!$A:$M,13,FALSE)</f>
        <v>3</v>
      </c>
      <c r="Q3131" s="4">
        <v>628</v>
      </c>
      <c r="R3131" s="4" t="str">
        <f>IF(VLOOKUP(C3131,rosie!B:J,8,FALSE)=0,"x_x_x_x",VLOOKUP(C3131,rosie!B:J,8,FALSE))</f>
        <v>7_8_2_2023</v>
      </c>
    </row>
    <row r="3132" spans="1:18" x14ac:dyDescent="0.2">
      <c r="A3132" t="s">
        <v>297</v>
      </c>
      <c r="C3132">
        <f t="shared" si="229"/>
        <v>513</v>
      </c>
      <c r="D3132" t="str">
        <f t="shared" si="226"/>
        <v>513 (0)</v>
      </c>
      <c r="E3132">
        <v>10.355</v>
      </c>
      <c r="F3132">
        <f t="shared" si="227"/>
        <v>10.36</v>
      </c>
      <c r="G3132">
        <f>IFERROR(VLOOKUP(F3132,'rt.comb'!$A:$B,2,FALSE),F3132)</f>
        <v>10.36</v>
      </c>
      <c r="H3132" t="str">
        <f>IFERROR(VLOOKUP(G3132,compounds!$A:$D,4,FALSE),"")</f>
        <v/>
      </c>
      <c r="I3132">
        <v>8708837</v>
      </c>
      <c r="J3132" s="4">
        <f t="shared" si="225"/>
        <v>34234626</v>
      </c>
      <c r="K3132" s="4">
        <f>VLOOKUP($C3132,rosie!$B$7:$D$380,2,FALSE)</f>
        <v>7.74</v>
      </c>
      <c r="L3132" s="4">
        <f>VLOOKUP(C3132,rosie!$B$7:$F$66,5,FALSE)</f>
        <v>2.48</v>
      </c>
      <c r="M3132" s="4">
        <f>VLOOKUP($C3132,rosie!$B$7:$D$380,3,FALSE)</f>
        <v>0</v>
      </c>
      <c r="N3132" s="4" t="str">
        <f>VLOOKUP($C3132,rosie!$B$7:$E$380,4,FALSE)</f>
        <v>s</v>
      </c>
      <c r="O3132" s="4">
        <f t="shared" si="228"/>
        <v>1.567560180711356E-3</v>
      </c>
      <c r="P3132" s="4">
        <f>VLOOKUP(A3132,RESULTS!$A:$M,13,FALSE)</f>
        <v>3</v>
      </c>
      <c r="Q3132" s="4">
        <v>629</v>
      </c>
      <c r="R3132" s="4" t="str">
        <f>IF(VLOOKUP(C3132,rosie!B:J,8,FALSE)=0,"x_x_x_x",VLOOKUP(C3132,rosie!B:J,8,FALSE))</f>
        <v>7_8_2_2023</v>
      </c>
    </row>
    <row r="3133" spans="1:18" x14ac:dyDescent="0.2">
      <c r="A3133" t="s">
        <v>297</v>
      </c>
      <c r="C3133">
        <f t="shared" si="229"/>
        <v>513</v>
      </c>
      <c r="D3133" t="str">
        <f t="shared" si="226"/>
        <v>513 (0)</v>
      </c>
      <c r="E3133">
        <v>10.467000000000001</v>
      </c>
      <c r="F3133">
        <f t="shared" si="227"/>
        <v>10.47</v>
      </c>
      <c r="G3133">
        <f>IFERROR(VLOOKUP(F3133,'rt.comb'!$A:$B,2,FALSE),F3133)</f>
        <v>10.48</v>
      </c>
      <c r="H3133" t="str">
        <f>IFERROR(VLOOKUP(G3133,compounds!$A:$D,4,FALSE),"")</f>
        <v>z3hex</v>
      </c>
      <c r="I3133">
        <v>22108476</v>
      </c>
      <c r="J3133" s="4">
        <f t="shared" si="225"/>
        <v>34234626</v>
      </c>
      <c r="K3133" s="4">
        <f>VLOOKUP($C3133,rosie!$B$7:$D$380,2,FALSE)</f>
        <v>7.74</v>
      </c>
      <c r="L3133" s="4">
        <f>VLOOKUP(C3133,rosie!$B$7:$F$66,5,FALSE)</f>
        <v>2.48</v>
      </c>
      <c r="M3133" s="4">
        <f>VLOOKUP($C3133,rosie!$B$7:$D$380,3,FALSE)</f>
        <v>0</v>
      </c>
      <c r="N3133" s="4" t="str">
        <f>VLOOKUP($C3133,rosie!$B$7:$E$380,4,FALSE)</f>
        <v>s</v>
      </c>
      <c r="O3133" s="4">
        <f t="shared" si="228"/>
        <v>3.9731317198892016E-3</v>
      </c>
      <c r="P3133" s="4">
        <f>VLOOKUP(A3133,RESULTS!$A:$M,13,FALSE)</f>
        <v>3</v>
      </c>
      <c r="Q3133" s="4">
        <v>630</v>
      </c>
      <c r="R3133" s="4" t="str">
        <f>IF(VLOOKUP(C3133,rosie!B:J,8,FALSE)=0,"x_x_x_x",VLOOKUP(C3133,rosie!B:J,8,FALSE))</f>
        <v>7_8_2_2023</v>
      </c>
    </row>
    <row r="3134" spans="1:18" x14ac:dyDescent="0.2">
      <c r="A3134" t="s">
        <v>297</v>
      </c>
      <c r="C3134">
        <f t="shared" si="229"/>
        <v>513</v>
      </c>
      <c r="D3134" t="str">
        <f t="shared" si="226"/>
        <v>513 (0)</v>
      </c>
      <c r="E3134">
        <v>11.746</v>
      </c>
      <c r="F3134">
        <f t="shared" si="227"/>
        <v>11.75</v>
      </c>
      <c r="G3134">
        <f>IFERROR(VLOOKUP(F3134,'rt.comb'!$A:$B,2,FALSE),F3134)</f>
        <v>11.76</v>
      </c>
      <c r="H3134" t="str">
        <f>IFERROR(VLOOKUP(G3134,compounds!$A:$D,4,FALSE),"")</f>
        <v>bocimene</v>
      </c>
      <c r="I3134">
        <v>13214682</v>
      </c>
      <c r="J3134" s="4">
        <f t="shared" si="225"/>
        <v>34234626</v>
      </c>
      <c r="K3134" s="4">
        <f>VLOOKUP($C3134,rosie!$B$7:$D$380,2,FALSE)</f>
        <v>7.74</v>
      </c>
      <c r="L3134" s="4">
        <f>VLOOKUP(C3134,rosie!$B$7:$F$66,5,FALSE)</f>
        <v>2.48</v>
      </c>
      <c r="M3134" s="4">
        <f>VLOOKUP($C3134,rosie!$B$7:$D$380,3,FALSE)</f>
        <v>0</v>
      </c>
      <c r="N3134" s="4" t="str">
        <f>VLOOKUP($C3134,rosie!$B$7:$E$380,4,FALSE)</f>
        <v>s</v>
      </c>
      <c r="O3134" s="4">
        <f t="shared" si="228"/>
        <v>2.3710573779455947E-3</v>
      </c>
      <c r="P3134" s="4">
        <f>VLOOKUP(A3134,RESULTS!$A:$M,13,FALSE)</f>
        <v>3</v>
      </c>
      <c r="Q3134" s="4">
        <v>631</v>
      </c>
      <c r="R3134" s="4" t="str">
        <f>IF(VLOOKUP(C3134,rosie!B:J,8,FALSE)=0,"x_x_x_x",VLOOKUP(C3134,rosie!B:J,8,FALSE))</f>
        <v>7_8_2_2023</v>
      </c>
    </row>
    <row r="3135" spans="1:18" x14ac:dyDescent="0.2">
      <c r="A3135" t="s">
        <v>297</v>
      </c>
      <c r="C3135">
        <f t="shared" si="229"/>
        <v>513</v>
      </c>
      <c r="D3135" t="str">
        <f t="shared" si="226"/>
        <v>513 (0)</v>
      </c>
      <c r="E3135">
        <v>12.026999999999999</v>
      </c>
      <c r="F3135">
        <f t="shared" si="227"/>
        <v>12.03</v>
      </c>
      <c r="G3135">
        <f>IFERROR(VLOOKUP(F3135,'rt.comb'!$A:$B,2,FALSE),F3135)</f>
        <v>12.03</v>
      </c>
      <c r="H3135" t="str">
        <f>IFERROR(VLOOKUP(G3135,compounds!$A:$D,4,FALSE),"")</f>
        <v/>
      </c>
      <c r="I3135">
        <v>7563697</v>
      </c>
      <c r="J3135" s="4">
        <f t="shared" si="225"/>
        <v>34234626</v>
      </c>
      <c r="K3135" s="4">
        <f>VLOOKUP($C3135,rosie!$B$7:$D$380,2,FALSE)</f>
        <v>7.74</v>
      </c>
      <c r="L3135" s="4">
        <f>VLOOKUP(C3135,rosie!$B$7:$F$66,5,FALSE)</f>
        <v>2.48</v>
      </c>
      <c r="M3135" s="4">
        <f>VLOOKUP($C3135,rosie!$B$7:$D$380,3,FALSE)</f>
        <v>0</v>
      </c>
      <c r="N3135" s="4" t="str">
        <f>VLOOKUP($C3135,rosie!$B$7:$E$380,4,FALSE)</f>
        <v>s</v>
      </c>
      <c r="O3135" s="4">
        <f t="shared" si="228"/>
        <v>1.3549764616415199E-3</v>
      </c>
      <c r="P3135" s="4">
        <f>VLOOKUP(A3135,RESULTS!$A:$M,13,FALSE)</f>
        <v>3</v>
      </c>
      <c r="Q3135" s="4">
        <v>632</v>
      </c>
      <c r="R3135" s="4" t="str">
        <f>IF(VLOOKUP(C3135,rosie!B:J,8,FALSE)=0,"x_x_x_x",VLOOKUP(C3135,rosie!B:J,8,FALSE))</f>
        <v>7_8_2_2023</v>
      </c>
    </row>
    <row r="3136" spans="1:18" x14ac:dyDescent="0.2">
      <c r="A3136" t="s">
        <v>297</v>
      </c>
      <c r="C3136">
        <f t="shared" si="229"/>
        <v>513</v>
      </c>
      <c r="D3136" t="str">
        <f t="shared" si="226"/>
        <v>513 (0)</v>
      </c>
      <c r="E3136">
        <v>12.292</v>
      </c>
      <c r="F3136">
        <f t="shared" si="227"/>
        <v>12.29</v>
      </c>
      <c r="G3136">
        <f>IFERROR(VLOOKUP(F3136,'rt.comb'!$A:$B,2,FALSE),F3136)</f>
        <v>12.29</v>
      </c>
      <c r="H3136" t="str">
        <f>IFERROR(VLOOKUP(G3136,compounds!$A:$D,4,FALSE),"")</f>
        <v>acetophenone</v>
      </c>
      <c r="I3136">
        <v>7425110</v>
      </c>
      <c r="J3136" s="4">
        <f t="shared" si="225"/>
        <v>34234626</v>
      </c>
      <c r="K3136" s="4">
        <f>VLOOKUP($C3136,rosie!$B$7:$D$380,2,FALSE)</f>
        <v>7.74</v>
      </c>
      <c r="L3136" s="4">
        <f>VLOOKUP(C3136,rosie!$B$7:$F$66,5,FALSE)</f>
        <v>2.48</v>
      </c>
      <c r="M3136" s="4">
        <f>VLOOKUP($C3136,rosie!$B$7:$D$380,3,FALSE)</f>
        <v>0</v>
      </c>
      <c r="N3136" s="4" t="str">
        <f>VLOOKUP($C3136,rosie!$B$7:$E$380,4,FALSE)</f>
        <v>s</v>
      </c>
      <c r="O3136" s="4">
        <f t="shared" si="228"/>
        <v>1.328048354976772E-3</v>
      </c>
      <c r="P3136" s="4">
        <f>VLOOKUP(A3136,RESULTS!$A:$M,13,FALSE)</f>
        <v>3</v>
      </c>
      <c r="Q3136" s="4">
        <v>633</v>
      </c>
      <c r="R3136" s="4" t="str">
        <f>IF(VLOOKUP(C3136,rosie!B:J,8,FALSE)=0,"x_x_x_x",VLOOKUP(C3136,rosie!B:J,8,FALSE))</f>
        <v>7_8_2_2023</v>
      </c>
    </row>
    <row r="3137" spans="1:18" x14ac:dyDescent="0.2">
      <c r="A3137" t="s">
        <v>297</v>
      </c>
      <c r="C3137">
        <f t="shared" si="229"/>
        <v>513</v>
      </c>
      <c r="D3137" t="str">
        <f t="shared" si="226"/>
        <v>513 (0)</v>
      </c>
      <c r="E3137">
        <v>13.353</v>
      </c>
      <c r="F3137">
        <f t="shared" si="227"/>
        <v>13.35</v>
      </c>
      <c r="G3137">
        <f>IFERROR(VLOOKUP(F3137,'rt.comb'!$A:$B,2,FALSE),F3137)</f>
        <v>13.35</v>
      </c>
      <c r="H3137" t="str">
        <f>IFERROR(VLOOKUP(G3137,compounds!$A:$D,4,FALSE),"")</f>
        <v/>
      </c>
      <c r="I3137">
        <v>5217360</v>
      </c>
      <c r="J3137" s="4">
        <f t="shared" si="225"/>
        <v>34234626</v>
      </c>
      <c r="K3137" s="4">
        <f>VLOOKUP($C3137,rosie!$B$7:$D$380,2,FALSE)</f>
        <v>7.74</v>
      </c>
      <c r="L3137" s="4">
        <f>VLOOKUP(C3137,rosie!$B$7:$F$66,5,FALSE)</f>
        <v>2.48</v>
      </c>
      <c r="M3137" s="4">
        <f>VLOOKUP($C3137,rosie!$B$7:$D$380,3,FALSE)</f>
        <v>0</v>
      </c>
      <c r="N3137" s="4" t="str">
        <f>VLOOKUP($C3137,rosie!$B$7:$E$380,4,FALSE)</f>
        <v>s</v>
      </c>
      <c r="O3137" s="4">
        <f t="shared" si="228"/>
        <v>9.3170033722441282E-4</v>
      </c>
      <c r="P3137" s="4">
        <f>VLOOKUP(A3137,RESULTS!$A:$M,13,FALSE)</f>
        <v>3</v>
      </c>
      <c r="Q3137" s="4">
        <v>634</v>
      </c>
      <c r="R3137" s="4" t="str">
        <f>IF(VLOOKUP(C3137,rosie!B:J,8,FALSE)=0,"x_x_x_x",VLOOKUP(C3137,rosie!B:J,8,FALSE))</f>
        <v>7_8_2_2023</v>
      </c>
    </row>
    <row r="3138" spans="1:18" x14ac:dyDescent="0.2">
      <c r="A3138" t="s">
        <v>297</v>
      </c>
      <c r="C3138">
        <f t="shared" si="229"/>
        <v>513</v>
      </c>
      <c r="D3138" t="str">
        <f t="shared" si="226"/>
        <v>513 (0)</v>
      </c>
      <c r="E3138">
        <v>13.510999999999999</v>
      </c>
      <c r="F3138">
        <f t="shared" si="227"/>
        <v>13.51</v>
      </c>
      <c r="G3138">
        <f>IFERROR(VLOOKUP(F3138,'rt.comb'!$A:$B,2,FALSE),F3138)</f>
        <v>13.51</v>
      </c>
      <c r="H3138" t="str">
        <f>IFERROR(VLOOKUP(G3138,compounds!$A:$D,4,FALSE),"")</f>
        <v>nonanal</v>
      </c>
      <c r="I3138">
        <v>26690434</v>
      </c>
      <c r="J3138" s="4">
        <f t="shared" ref="J3138:J3201" si="230">SUMIFS($I:$I,$A:$A,A3138,G:G,19.5)</f>
        <v>34234626</v>
      </c>
      <c r="K3138" s="4">
        <f>VLOOKUP($C3138,rosie!$B$7:$D$380,2,FALSE)</f>
        <v>7.74</v>
      </c>
      <c r="L3138" s="4">
        <f>VLOOKUP(C3138,rosie!$B$7:$F$66,5,FALSE)</f>
        <v>2.48</v>
      </c>
      <c r="M3138" s="4">
        <f>VLOOKUP($C3138,rosie!$B$7:$D$380,3,FALSE)</f>
        <v>0</v>
      </c>
      <c r="N3138" s="4" t="str">
        <f>VLOOKUP($C3138,rosie!$B$7:$E$380,4,FALSE)</f>
        <v>s</v>
      </c>
      <c r="O3138" s="4">
        <f t="shared" si="228"/>
        <v>4.7587908372483077E-3</v>
      </c>
      <c r="P3138" s="4">
        <f>VLOOKUP(A3138,RESULTS!$A:$M,13,FALSE)</f>
        <v>3</v>
      </c>
      <c r="Q3138" s="4">
        <v>635</v>
      </c>
      <c r="R3138" s="4" t="str">
        <f>IF(VLOOKUP(C3138,rosie!B:J,8,FALSE)=0,"x_x_x_x",VLOOKUP(C3138,rosie!B:J,8,FALSE))</f>
        <v>7_8_2_2023</v>
      </c>
    </row>
    <row r="3139" spans="1:18" x14ac:dyDescent="0.2">
      <c r="A3139" t="s">
        <v>297</v>
      </c>
      <c r="C3139">
        <f t="shared" si="229"/>
        <v>513</v>
      </c>
      <c r="D3139" t="str">
        <f t="shared" ref="D3139:D3202" si="231">C3139&amp;" ("&amp;M3139&amp;")"</f>
        <v>513 (0)</v>
      </c>
      <c r="E3139">
        <v>13.885</v>
      </c>
      <c r="F3139">
        <f t="shared" si="227"/>
        <v>13.89</v>
      </c>
      <c r="G3139">
        <f>IFERROR(VLOOKUP(F3139,'rt.comb'!$A:$B,2,FALSE),F3139)</f>
        <v>13.89</v>
      </c>
      <c r="H3139" t="str">
        <f>IFERROR(VLOOKUP(G3139,compounds!$A:$D,4,FALSE),"")</f>
        <v>edimethylnonatriene</v>
      </c>
      <c r="I3139">
        <v>36431839</v>
      </c>
      <c r="J3139" s="4">
        <f t="shared" si="230"/>
        <v>34234626</v>
      </c>
      <c r="K3139" s="4">
        <f>VLOOKUP($C3139,rosie!$B$7:$D$380,2,FALSE)</f>
        <v>7.74</v>
      </c>
      <c r="L3139" s="4">
        <f>VLOOKUP(C3139,rosie!$B$7:$F$66,5,FALSE)</f>
        <v>2.48</v>
      </c>
      <c r="M3139" s="4">
        <f>VLOOKUP($C3139,rosie!$B$7:$D$380,3,FALSE)</f>
        <v>0</v>
      </c>
      <c r="N3139" s="4" t="str">
        <f>VLOOKUP($C3139,rosie!$B$7:$E$380,4,FALSE)</f>
        <v>s</v>
      </c>
      <c r="O3139" s="4">
        <f t="shared" si="228"/>
        <v>6.4854286339686134E-3</v>
      </c>
      <c r="P3139" s="4">
        <f>VLOOKUP(A3139,RESULTS!$A:$M,13,FALSE)</f>
        <v>3</v>
      </c>
      <c r="Q3139" s="4">
        <v>636</v>
      </c>
      <c r="R3139" s="4" t="str">
        <f>IF(VLOOKUP(C3139,rosie!B:J,8,FALSE)=0,"x_x_x_x",VLOOKUP(C3139,rosie!B:J,8,FALSE))</f>
        <v>7_8_2_2023</v>
      </c>
    </row>
    <row r="3140" spans="1:18" x14ac:dyDescent="0.2">
      <c r="A3140" t="s">
        <v>297</v>
      </c>
      <c r="C3140">
        <f t="shared" si="229"/>
        <v>513</v>
      </c>
      <c r="D3140" t="str">
        <f t="shared" si="231"/>
        <v>513 (0)</v>
      </c>
      <c r="E3140">
        <v>14.943</v>
      </c>
      <c r="F3140">
        <f t="shared" si="227"/>
        <v>14.94</v>
      </c>
      <c r="G3140">
        <f>IFERROR(VLOOKUP(F3140,'rt.comb'!$A:$B,2,FALSE),F3140)</f>
        <v>14.95</v>
      </c>
      <c r="H3140" t="str">
        <f>IFERROR(VLOOKUP(G3140,compounds!$A:$D,4,FALSE),"")</f>
        <v>benzene</v>
      </c>
      <c r="I3140">
        <v>6306801</v>
      </c>
      <c r="J3140" s="4">
        <f t="shared" si="230"/>
        <v>34234626</v>
      </c>
      <c r="K3140" s="4">
        <f>VLOOKUP($C3140,rosie!$B$7:$D$380,2,FALSE)</f>
        <v>7.74</v>
      </c>
      <c r="L3140" s="4">
        <f>VLOOKUP(C3140,rosie!$B$7:$F$66,5,FALSE)</f>
        <v>2.48</v>
      </c>
      <c r="M3140" s="4">
        <f>VLOOKUP($C3140,rosie!$B$7:$D$380,3,FALSE)</f>
        <v>0</v>
      </c>
      <c r="N3140" s="4" t="str">
        <f>VLOOKUP($C3140,rosie!$B$7:$E$380,4,FALSE)</f>
        <v>s</v>
      </c>
      <c r="O3140" s="4">
        <f t="shared" si="228"/>
        <v>1.1209452520330105E-3</v>
      </c>
      <c r="P3140" s="4">
        <f>VLOOKUP(A3140,RESULTS!$A:$M,13,FALSE)</f>
        <v>3</v>
      </c>
      <c r="Q3140" s="4">
        <v>637</v>
      </c>
      <c r="R3140" s="4" t="str">
        <f>IF(VLOOKUP(C3140,rosie!B:J,8,FALSE)=0,"x_x_x_x",VLOOKUP(C3140,rosie!B:J,8,FALSE))</f>
        <v>7_8_2_2023</v>
      </c>
    </row>
    <row r="3141" spans="1:18" x14ac:dyDescent="0.2">
      <c r="A3141" t="s">
        <v>297</v>
      </c>
      <c r="C3141">
        <f t="shared" si="229"/>
        <v>513</v>
      </c>
      <c r="D3141" t="str">
        <f t="shared" si="231"/>
        <v>513 (0)</v>
      </c>
      <c r="E3141">
        <v>15.154</v>
      </c>
      <c r="F3141">
        <f t="shared" si="227"/>
        <v>15.15</v>
      </c>
      <c r="G3141">
        <f>IFERROR(VLOOKUP(F3141,'rt.comb'!$A:$B,2,FALSE),F3141)</f>
        <v>15.16</v>
      </c>
      <c r="H3141" t="str">
        <f>IFERROR(VLOOKUP(G3141,compounds!$A:$D,4,FALSE),"")</f>
        <v/>
      </c>
      <c r="I3141">
        <v>11607955</v>
      </c>
      <c r="J3141" s="4">
        <f t="shared" si="230"/>
        <v>34234626</v>
      </c>
      <c r="K3141" s="4">
        <f>VLOOKUP($C3141,rosie!$B$7:$D$380,2,FALSE)</f>
        <v>7.74</v>
      </c>
      <c r="L3141" s="4">
        <f>VLOOKUP(C3141,rosie!$B$7:$F$66,5,FALSE)</f>
        <v>2.48</v>
      </c>
      <c r="M3141" s="4">
        <f>VLOOKUP($C3141,rosie!$B$7:$D$380,3,FALSE)</f>
        <v>0</v>
      </c>
      <c r="N3141" s="4" t="str">
        <f>VLOOKUP($C3141,rosie!$B$7:$E$380,4,FALSE)</f>
        <v>s</v>
      </c>
      <c r="O3141" s="4">
        <f t="shared" si="228"/>
        <v>2.0599171027629233E-3</v>
      </c>
      <c r="P3141" s="4">
        <f>VLOOKUP(A3141,RESULTS!$A:$M,13,FALSE)</f>
        <v>3</v>
      </c>
      <c r="Q3141" s="4">
        <v>638</v>
      </c>
      <c r="R3141" s="4" t="str">
        <f>IF(VLOOKUP(C3141,rosie!B:J,8,FALSE)=0,"x_x_x_x",VLOOKUP(C3141,rosie!B:J,8,FALSE))</f>
        <v>7_8_2_2023</v>
      </c>
    </row>
    <row r="3142" spans="1:18" x14ac:dyDescent="0.2">
      <c r="A3142" t="s">
        <v>297</v>
      </c>
      <c r="C3142">
        <f t="shared" si="229"/>
        <v>513</v>
      </c>
      <c r="D3142" t="str">
        <f t="shared" si="231"/>
        <v>513 (0)</v>
      </c>
      <c r="E3142">
        <v>15.435</v>
      </c>
      <c r="F3142">
        <f t="shared" si="227"/>
        <v>15.44</v>
      </c>
      <c r="G3142">
        <f>IFERROR(VLOOKUP(F3142,'rt.comb'!$A:$B,2,FALSE),F3142)</f>
        <v>15.44</v>
      </c>
      <c r="H3142" t="str">
        <f>IFERROR(VLOOKUP(G3142,compounds!$A:$D,4,FALSE),"")</f>
        <v/>
      </c>
      <c r="I3142">
        <v>5441201</v>
      </c>
      <c r="J3142" s="4">
        <f t="shared" si="230"/>
        <v>34234626</v>
      </c>
      <c r="K3142" s="4">
        <f>VLOOKUP($C3142,rosie!$B$7:$D$380,2,FALSE)</f>
        <v>7.74</v>
      </c>
      <c r="L3142" s="4">
        <f>VLOOKUP(C3142,rosie!$B$7:$F$66,5,FALSE)</f>
        <v>2.48</v>
      </c>
      <c r="M3142" s="4">
        <f>VLOOKUP($C3142,rosie!$B$7:$D$380,3,FALSE)</f>
        <v>0</v>
      </c>
      <c r="N3142" s="4" t="str">
        <f>VLOOKUP($C3142,rosie!$B$7:$E$380,4,FALSE)</f>
        <v>s</v>
      </c>
      <c r="O3142" s="4">
        <f t="shared" si="228"/>
        <v>9.6407010807643813E-4</v>
      </c>
      <c r="P3142" s="4">
        <f>VLOOKUP(A3142,RESULTS!$A:$M,13,FALSE)</f>
        <v>3</v>
      </c>
      <c r="Q3142" s="4">
        <v>639</v>
      </c>
      <c r="R3142" s="4" t="str">
        <f>IF(VLOOKUP(C3142,rosie!B:J,8,FALSE)=0,"x_x_x_x",VLOOKUP(C3142,rosie!B:J,8,FALSE))</f>
        <v>7_8_2_2023</v>
      </c>
    </row>
    <row r="3143" spans="1:18" x14ac:dyDescent="0.2">
      <c r="A3143" t="s">
        <v>297</v>
      </c>
      <c r="C3143">
        <f t="shared" si="229"/>
        <v>513</v>
      </c>
      <c r="D3143" t="str">
        <f t="shared" si="231"/>
        <v>513 (0)</v>
      </c>
      <c r="E3143">
        <v>16.207999999999998</v>
      </c>
      <c r="F3143">
        <f t="shared" si="227"/>
        <v>16.21</v>
      </c>
      <c r="G3143">
        <f>IFERROR(VLOOKUP(F3143,'rt.comb'!$A:$B,2,FALSE),F3143)</f>
        <v>16.21</v>
      </c>
      <c r="H3143" t="str">
        <f>IFERROR(VLOOKUP(G3143,compounds!$A:$D,4,FALSE),"")</f>
        <v>methylsalicylate</v>
      </c>
      <c r="I3143">
        <v>14218892</v>
      </c>
      <c r="J3143" s="4">
        <f t="shared" si="230"/>
        <v>34234626</v>
      </c>
      <c r="K3143" s="4">
        <f>VLOOKUP($C3143,rosie!$B$7:$D$380,2,FALSE)</f>
        <v>7.74</v>
      </c>
      <c r="L3143" s="4">
        <f>VLOOKUP(C3143,rosie!$B$7:$F$66,5,FALSE)</f>
        <v>2.48</v>
      </c>
      <c r="M3143" s="4">
        <f>VLOOKUP($C3143,rosie!$B$7:$D$380,3,FALSE)</f>
        <v>0</v>
      </c>
      <c r="N3143" s="4" t="str">
        <f>VLOOKUP($C3143,rosie!$B$7:$E$380,4,FALSE)</f>
        <v>s</v>
      </c>
      <c r="O3143" s="4">
        <f t="shared" si="228"/>
        <v>2.5153619547411969E-3</v>
      </c>
      <c r="P3143" s="4">
        <f>VLOOKUP(A3143,RESULTS!$A:$M,13,FALSE)</f>
        <v>3</v>
      </c>
      <c r="Q3143" s="4">
        <v>640</v>
      </c>
      <c r="R3143" s="4" t="str">
        <f>IF(VLOOKUP(C3143,rosie!B:J,8,FALSE)=0,"x_x_x_x",VLOOKUP(C3143,rosie!B:J,8,FALSE))</f>
        <v>7_8_2_2023</v>
      </c>
    </row>
    <row r="3144" spans="1:18" x14ac:dyDescent="0.2">
      <c r="A3144" t="s">
        <v>297</v>
      </c>
      <c r="C3144">
        <f t="shared" si="229"/>
        <v>513</v>
      </c>
      <c r="D3144" t="str">
        <f t="shared" si="231"/>
        <v>513 (0)</v>
      </c>
      <c r="E3144">
        <v>16.364999999999998</v>
      </c>
      <c r="F3144">
        <f t="shared" si="227"/>
        <v>16.37</v>
      </c>
      <c r="G3144">
        <f>IFERROR(VLOOKUP(F3144,'rt.comb'!$A:$B,2,FALSE),F3144)</f>
        <v>16.36</v>
      </c>
      <c r="H3144" t="str">
        <f>IFERROR(VLOOKUP(G3144,compounds!$A:$D,4,FALSE),"")</f>
        <v>dodecane</v>
      </c>
      <c r="I3144">
        <v>80691541</v>
      </c>
      <c r="J3144" s="4">
        <f t="shared" si="230"/>
        <v>34234626</v>
      </c>
      <c r="K3144" s="4">
        <f>VLOOKUP($C3144,rosie!$B$7:$D$380,2,FALSE)</f>
        <v>7.74</v>
      </c>
      <c r="L3144" s="4">
        <f>VLOOKUP(C3144,rosie!$B$7:$F$66,5,FALSE)</f>
        <v>2.48</v>
      </c>
      <c r="M3144" s="4">
        <f>VLOOKUP($C3144,rosie!$B$7:$D$380,3,FALSE)</f>
        <v>0</v>
      </c>
      <c r="N3144" s="4" t="str">
        <f>VLOOKUP($C3144,rosie!$B$7:$E$380,4,FALSE)</f>
        <v>s</v>
      </c>
      <c r="O3144" s="4">
        <f t="shared" si="228"/>
        <v>1.4252291168729133E-2</v>
      </c>
      <c r="P3144" s="4">
        <f>VLOOKUP(A3144,RESULTS!$A:$M,13,FALSE)</f>
        <v>3</v>
      </c>
      <c r="Q3144" s="4">
        <v>641</v>
      </c>
      <c r="R3144" s="4" t="str">
        <f>IF(VLOOKUP(C3144,rosie!B:J,8,FALSE)=0,"x_x_x_x",VLOOKUP(C3144,rosie!B:J,8,FALSE))</f>
        <v>7_8_2_2023</v>
      </c>
    </row>
    <row r="3145" spans="1:18" x14ac:dyDescent="0.2">
      <c r="A3145" t="s">
        <v>297</v>
      </c>
      <c r="C3145">
        <f t="shared" si="229"/>
        <v>513</v>
      </c>
      <c r="D3145" t="str">
        <f t="shared" si="231"/>
        <v>513 (0)</v>
      </c>
      <c r="E3145">
        <v>16.544</v>
      </c>
      <c r="F3145">
        <f t="shared" si="227"/>
        <v>16.54</v>
      </c>
      <c r="G3145">
        <f>IFERROR(VLOOKUP(F3145,'rt.comb'!$A:$B,2,FALSE),F3145)</f>
        <v>16.55</v>
      </c>
      <c r="H3145" t="str">
        <f>IFERROR(VLOOKUP(G3145,compounds!$A:$D,4,FALSE),"")</f>
        <v>decanal</v>
      </c>
      <c r="I3145">
        <v>24524564</v>
      </c>
      <c r="J3145" s="4">
        <f t="shared" si="230"/>
        <v>34234626</v>
      </c>
      <c r="K3145" s="4">
        <f>VLOOKUP($C3145,rosie!$B$7:$D$380,2,FALSE)</f>
        <v>7.74</v>
      </c>
      <c r="L3145" s="4">
        <f>VLOOKUP(C3145,rosie!$B$7:$F$66,5,FALSE)</f>
        <v>2.48</v>
      </c>
      <c r="M3145" s="4">
        <f>VLOOKUP($C3145,rosie!$B$7:$D$380,3,FALSE)</f>
        <v>0</v>
      </c>
      <c r="N3145" s="4" t="str">
        <f>VLOOKUP($C3145,rosie!$B$7:$E$380,4,FALSE)</f>
        <v>s</v>
      </c>
      <c r="O3145" s="4">
        <f t="shared" si="228"/>
        <v>4.3249488289077882E-3</v>
      </c>
      <c r="P3145" s="4">
        <f>VLOOKUP(A3145,RESULTS!$A:$M,13,FALSE)</f>
        <v>3</v>
      </c>
      <c r="Q3145" s="4">
        <v>642</v>
      </c>
      <c r="R3145" s="4" t="str">
        <f>IF(VLOOKUP(C3145,rosie!B:J,8,FALSE)=0,"x_x_x_x",VLOOKUP(C3145,rosie!B:J,8,FALSE))</f>
        <v>7_8_2_2023</v>
      </c>
    </row>
    <row r="3146" spans="1:18" x14ac:dyDescent="0.2">
      <c r="A3146" t="s">
        <v>297</v>
      </c>
      <c r="C3146">
        <f t="shared" si="229"/>
        <v>513</v>
      </c>
      <c r="D3146" t="str">
        <f t="shared" si="231"/>
        <v>513 (0)</v>
      </c>
      <c r="E3146">
        <v>18.177</v>
      </c>
      <c r="F3146">
        <f t="shared" ref="F3146:F3209" si="232">ROUND(E3146,2)</f>
        <v>18.18</v>
      </c>
      <c r="G3146">
        <f>IFERROR(VLOOKUP(F3146,'rt.comb'!$A:$B,2,FALSE),F3146)</f>
        <v>18.18</v>
      </c>
      <c r="H3146" t="str">
        <f>IFERROR(VLOOKUP(G3146,compounds!$A:$D,4,FALSE),"")</f>
        <v>methylacetophenone</v>
      </c>
      <c r="I3146">
        <v>7059664</v>
      </c>
      <c r="J3146" s="4">
        <f t="shared" si="230"/>
        <v>34234626</v>
      </c>
      <c r="K3146" s="4">
        <f>VLOOKUP($C3146,rosie!$B$7:$D$380,2,FALSE)</f>
        <v>7.74</v>
      </c>
      <c r="L3146" s="4">
        <f>VLOOKUP(C3146,rosie!$B$7:$F$66,5,FALSE)</f>
        <v>2.48</v>
      </c>
      <c r="M3146" s="4">
        <f>VLOOKUP($C3146,rosie!$B$7:$D$380,3,FALSE)</f>
        <v>0</v>
      </c>
      <c r="N3146" s="4" t="str">
        <f>VLOOKUP($C3146,rosie!$B$7:$E$380,4,FALSE)</f>
        <v>s</v>
      </c>
      <c r="O3146" s="4">
        <f t="shared" ref="O3146:O3209" si="233">IFERROR((30/J3146*I3146)/K3146/Q3146,0)</f>
        <v>1.2430476159663395E-3</v>
      </c>
      <c r="P3146" s="4">
        <f>VLOOKUP(A3146,RESULTS!$A:$M,13,FALSE)</f>
        <v>3</v>
      </c>
      <c r="Q3146" s="4">
        <v>643</v>
      </c>
      <c r="R3146" s="4" t="str">
        <f>IF(VLOOKUP(C3146,rosie!B:J,8,FALSE)=0,"x_x_x_x",VLOOKUP(C3146,rosie!B:J,8,FALSE))</f>
        <v>7_8_2_2023</v>
      </c>
    </row>
    <row r="3147" spans="1:18" x14ac:dyDescent="0.2">
      <c r="A3147" t="s">
        <v>297</v>
      </c>
      <c r="C3147">
        <f t="shared" ref="C3147:C3210" si="234">_xlfn.NUMBERVALUE(LEFT(SUBSTITUTE(A3147,"strleaves-",""),FIND("-",SUBSTITUTE(A3147,"strleaves-",""))-1))</f>
        <v>513</v>
      </c>
      <c r="D3147" t="str">
        <f t="shared" si="231"/>
        <v>513 (0)</v>
      </c>
      <c r="E3147">
        <v>18.646999999999998</v>
      </c>
      <c r="F3147">
        <f t="shared" si="232"/>
        <v>18.649999999999999</v>
      </c>
      <c r="G3147">
        <f>IFERROR(VLOOKUP(F3147,'rt.comb'!$A:$B,2,FALSE),F3147)</f>
        <v>18.649999999999999</v>
      </c>
      <c r="H3147" t="str">
        <f>IFERROR(VLOOKUP(G3147,compounds!$A:$D,4,FALSE),"")</f>
        <v/>
      </c>
      <c r="I3147">
        <v>1313498</v>
      </c>
      <c r="J3147" s="4">
        <f t="shared" si="230"/>
        <v>34234626</v>
      </c>
      <c r="K3147" s="4">
        <f>VLOOKUP($C3147,rosie!$B$7:$D$380,2,FALSE)</f>
        <v>7.74</v>
      </c>
      <c r="L3147" s="4">
        <f>VLOOKUP(C3147,rosie!$B$7:$F$66,5,FALSE)</f>
        <v>2.48</v>
      </c>
      <c r="M3147" s="4">
        <f>VLOOKUP($C3147,rosie!$B$7:$D$380,3,FALSE)</f>
        <v>0</v>
      </c>
      <c r="N3147" s="4" t="str">
        <f>VLOOKUP($C3147,rosie!$B$7:$E$380,4,FALSE)</f>
        <v>s</v>
      </c>
      <c r="O3147" s="4">
        <f t="shared" si="233"/>
        <v>2.3091824852456176E-4</v>
      </c>
      <c r="P3147" s="4">
        <f>VLOOKUP(A3147,RESULTS!$A:$M,13,FALSE)</f>
        <v>3</v>
      </c>
      <c r="Q3147" s="4">
        <v>644</v>
      </c>
      <c r="R3147" s="4" t="str">
        <f>IF(VLOOKUP(C3147,rosie!B:J,8,FALSE)=0,"x_x_x_x",VLOOKUP(C3147,rosie!B:J,8,FALSE))</f>
        <v>7_8_2_2023</v>
      </c>
    </row>
    <row r="3148" spans="1:18" x14ac:dyDescent="0.2">
      <c r="A3148" t="s">
        <v>297</v>
      </c>
      <c r="C3148">
        <f t="shared" si="234"/>
        <v>513</v>
      </c>
      <c r="D3148" t="str">
        <f t="shared" si="231"/>
        <v>513 (0)</v>
      </c>
      <c r="E3148">
        <v>18.998000000000001</v>
      </c>
      <c r="F3148">
        <f t="shared" si="232"/>
        <v>19</v>
      </c>
      <c r="G3148">
        <f>IFERROR(VLOOKUP(F3148,'rt.comb'!$A:$B,2,FALSE),F3148)</f>
        <v>18.989999999999998</v>
      </c>
      <c r="H3148" t="str">
        <f>IFERROR(VLOOKUP(G3148,compounds!$A:$D,4,FALSE),"")</f>
        <v>methylnaphthalene</v>
      </c>
      <c r="I3148">
        <v>17754545</v>
      </c>
      <c r="J3148" s="4">
        <f t="shared" si="230"/>
        <v>34234626</v>
      </c>
      <c r="K3148" s="4">
        <f>VLOOKUP($C3148,rosie!$B$7:$D$380,2,FALSE)</f>
        <v>7.74</v>
      </c>
      <c r="L3148" s="4">
        <f>VLOOKUP(C3148,rosie!$B$7:$F$66,5,FALSE)</f>
        <v>2.48</v>
      </c>
      <c r="M3148" s="4">
        <f>VLOOKUP($C3148,rosie!$B$7:$D$380,3,FALSE)</f>
        <v>0</v>
      </c>
      <c r="N3148" s="4" t="str">
        <f>VLOOKUP($C3148,rosie!$B$7:$E$380,4,FALSE)</f>
        <v>s</v>
      </c>
      <c r="O3148" s="4">
        <f t="shared" si="233"/>
        <v>3.116481395927601E-3</v>
      </c>
      <c r="P3148" s="4">
        <f>VLOOKUP(A3148,RESULTS!$A:$M,13,FALSE)</f>
        <v>3</v>
      </c>
      <c r="Q3148" s="4">
        <v>645</v>
      </c>
      <c r="R3148" s="4" t="str">
        <f>IF(VLOOKUP(C3148,rosie!B:J,8,FALSE)=0,"x_x_x_x",VLOOKUP(C3148,rosie!B:J,8,FALSE))</f>
        <v>7_8_2_2023</v>
      </c>
    </row>
    <row r="3149" spans="1:18" x14ac:dyDescent="0.2">
      <c r="A3149" t="s">
        <v>297</v>
      </c>
      <c r="C3149">
        <f t="shared" si="234"/>
        <v>513</v>
      </c>
      <c r="D3149" t="str">
        <f t="shared" si="231"/>
        <v>513 (0)</v>
      </c>
      <c r="E3149">
        <v>19.183</v>
      </c>
      <c r="F3149">
        <f t="shared" si="232"/>
        <v>19.18</v>
      </c>
      <c r="G3149">
        <f>IFERROR(VLOOKUP(F3149,'rt.comb'!$A:$B,2,FALSE),F3149)</f>
        <v>19.18</v>
      </c>
      <c r="H3149" t="str">
        <f>IFERROR(VLOOKUP(G3149,compounds!$A:$D,4,FALSE),"")</f>
        <v/>
      </c>
      <c r="I3149">
        <v>4400679</v>
      </c>
      <c r="J3149" s="4">
        <f t="shared" si="230"/>
        <v>34234626</v>
      </c>
      <c r="K3149" s="4">
        <f>VLOOKUP($C3149,rosie!$B$7:$D$380,2,FALSE)</f>
        <v>7.74</v>
      </c>
      <c r="L3149" s="4">
        <f>VLOOKUP(C3149,rosie!$B$7:$F$66,5,FALSE)</f>
        <v>2.48</v>
      </c>
      <c r="M3149" s="4">
        <f>VLOOKUP($C3149,rosie!$B$7:$D$380,3,FALSE)</f>
        <v>0</v>
      </c>
      <c r="N3149" s="4" t="str">
        <f>VLOOKUP($C3149,rosie!$B$7:$E$380,4,FALSE)</f>
        <v>s</v>
      </c>
      <c r="O3149" s="4">
        <f t="shared" si="233"/>
        <v>7.7126190217757448E-4</v>
      </c>
      <c r="P3149" s="4">
        <f>VLOOKUP(A3149,RESULTS!$A:$M,13,FALSE)</f>
        <v>3</v>
      </c>
      <c r="Q3149" s="4">
        <v>646</v>
      </c>
      <c r="R3149" s="4" t="str">
        <f>IF(VLOOKUP(C3149,rosie!B:J,8,FALSE)=0,"x_x_x_x",VLOOKUP(C3149,rosie!B:J,8,FALSE))</f>
        <v>7_8_2_2023</v>
      </c>
    </row>
    <row r="3150" spans="1:18" x14ac:dyDescent="0.2">
      <c r="A3150" t="s">
        <v>297</v>
      </c>
      <c r="C3150">
        <f t="shared" si="234"/>
        <v>513</v>
      </c>
      <c r="D3150" t="str">
        <f t="shared" si="231"/>
        <v>513 (0)</v>
      </c>
      <c r="E3150">
        <v>19.498000000000001</v>
      </c>
      <c r="F3150">
        <f t="shared" si="232"/>
        <v>19.5</v>
      </c>
      <c r="G3150">
        <f>IFERROR(VLOOKUP(F3150,'rt.comb'!$A:$B,2,FALSE),F3150)</f>
        <v>19.5</v>
      </c>
      <c r="H3150" t="str">
        <f>IFERROR(VLOOKUP(G3150,compounds!$A:$D,4,FALSE),"")</f>
        <v>standard</v>
      </c>
      <c r="I3150">
        <v>34234626</v>
      </c>
      <c r="J3150" s="4">
        <f t="shared" si="230"/>
        <v>34234626</v>
      </c>
      <c r="K3150" s="4">
        <f>VLOOKUP($C3150,rosie!$B$7:$D$380,2,FALSE)</f>
        <v>7.74</v>
      </c>
      <c r="L3150" s="4">
        <f>VLOOKUP(C3150,rosie!$B$7:$F$66,5,FALSE)</f>
        <v>2.48</v>
      </c>
      <c r="M3150" s="4">
        <f>VLOOKUP($C3150,rosie!$B$7:$D$380,3,FALSE)</f>
        <v>0</v>
      </c>
      <c r="N3150" s="4" t="str">
        <f>VLOOKUP($C3150,rosie!$B$7:$E$380,4,FALSE)</f>
        <v>s</v>
      </c>
      <c r="O3150" s="4">
        <f t="shared" si="233"/>
        <v>5.9906785042473905E-3</v>
      </c>
      <c r="P3150" s="4">
        <f>VLOOKUP(A3150,RESULTS!$A:$M,13,FALSE)</f>
        <v>3</v>
      </c>
      <c r="Q3150" s="4">
        <v>647</v>
      </c>
      <c r="R3150" s="4" t="str">
        <f>IF(VLOOKUP(C3150,rosie!B:J,8,FALSE)=0,"x_x_x_x",VLOOKUP(C3150,rosie!B:J,8,FALSE))</f>
        <v>7_8_2_2023</v>
      </c>
    </row>
    <row r="3151" spans="1:18" x14ac:dyDescent="0.2">
      <c r="A3151" t="s">
        <v>297</v>
      </c>
      <c r="C3151">
        <f t="shared" si="234"/>
        <v>513</v>
      </c>
      <c r="D3151" t="str">
        <f t="shared" si="231"/>
        <v>513 (0)</v>
      </c>
      <c r="E3151">
        <v>20.135000000000002</v>
      </c>
      <c r="F3151">
        <f t="shared" si="232"/>
        <v>20.14</v>
      </c>
      <c r="G3151">
        <f>IFERROR(VLOOKUP(F3151,'rt.comb'!$A:$B,2,FALSE),F3151)</f>
        <v>20.14</v>
      </c>
      <c r="H3151" t="str">
        <f>IFERROR(VLOOKUP(G3151,compounds!$A:$D,4,FALSE),"")</f>
        <v/>
      </c>
      <c r="I3151">
        <v>5179351</v>
      </c>
      <c r="J3151" s="4">
        <f t="shared" si="230"/>
        <v>34234626</v>
      </c>
      <c r="K3151" s="4">
        <f>VLOOKUP($C3151,rosie!$B$7:$D$380,2,FALSE)</f>
        <v>7.74</v>
      </c>
      <c r="L3151" s="4">
        <f>VLOOKUP(C3151,rosie!$B$7:$F$66,5,FALSE)</f>
        <v>2.48</v>
      </c>
      <c r="M3151" s="4">
        <f>VLOOKUP($C3151,rosie!$B$7:$D$380,3,FALSE)</f>
        <v>0</v>
      </c>
      <c r="N3151" s="4" t="str">
        <f>VLOOKUP($C3151,rosie!$B$7:$E$380,4,FALSE)</f>
        <v>s</v>
      </c>
      <c r="O3151" s="4">
        <f t="shared" si="233"/>
        <v>9.0493012113053526E-4</v>
      </c>
      <c r="P3151" s="4">
        <f>VLOOKUP(A3151,RESULTS!$A:$M,13,FALSE)</f>
        <v>3</v>
      </c>
      <c r="Q3151" s="4">
        <v>648</v>
      </c>
      <c r="R3151" s="4" t="str">
        <f>IF(VLOOKUP(C3151,rosie!B:J,8,FALSE)=0,"x_x_x_x",VLOOKUP(C3151,rosie!B:J,8,FALSE))</f>
        <v>7_8_2_2023</v>
      </c>
    </row>
    <row r="3152" spans="1:18" x14ac:dyDescent="0.2">
      <c r="A3152" t="s">
        <v>297</v>
      </c>
      <c r="C3152">
        <f t="shared" si="234"/>
        <v>513</v>
      </c>
      <c r="D3152" t="str">
        <f t="shared" si="231"/>
        <v>513 (0)</v>
      </c>
      <c r="E3152">
        <v>20.192</v>
      </c>
      <c r="F3152">
        <f t="shared" si="232"/>
        <v>20.190000000000001</v>
      </c>
      <c r="G3152">
        <f>IFERROR(VLOOKUP(F3152,'rt.comb'!$A:$B,2,FALSE),F3152)</f>
        <v>20.190000000000001</v>
      </c>
      <c r="H3152" t="str">
        <f>IFERROR(VLOOKUP(G3152,compounds!$A:$D,4,FALSE),"")</f>
        <v/>
      </c>
      <c r="I3152">
        <v>6377851</v>
      </c>
      <c r="J3152" s="4">
        <f t="shared" si="230"/>
        <v>34234626</v>
      </c>
      <c r="K3152" s="4">
        <f>VLOOKUP($C3152,rosie!$B$7:$D$380,2,FALSE)</f>
        <v>7.74</v>
      </c>
      <c r="L3152" s="4">
        <f>VLOOKUP(C3152,rosie!$B$7:$F$66,5,FALSE)</f>
        <v>2.48</v>
      </c>
      <c r="M3152" s="4">
        <f>VLOOKUP($C3152,rosie!$B$7:$D$380,3,FALSE)</f>
        <v>0</v>
      </c>
      <c r="N3152" s="4" t="str">
        <f>VLOOKUP($C3152,rosie!$B$7:$E$380,4,FALSE)</f>
        <v>s</v>
      </c>
      <c r="O3152" s="4">
        <f t="shared" si="233"/>
        <v>1.1126136365745348E-3</v>
      </c>
      <c r="P3152" s="4">
        <f>VLOOKUP(A3152,RESULTS!$A:$M,13,FALSE)</f>
        <v>3</v>
      </c>
      <c r="Q3152" s="4">
        <v>649</v>
      </c>
      <c r="R3152" s="4" t="str">
        <f>IF(VLOOKUP(C3152,rosie!B:J,8,FALSE)=0,"x_x_x_x",VLOOKUP(C3152,rosie!B:J,8,FALSE))</f>
        <v>7_8_2_2023</v>
      </c>
    </row>
    <row r="3153" spans="1:18" x14ac:dyDescent="0.2">
      <c r="A3153" t="s">
        <v>297</v>
      </c>
      <c r="C3153">
        <f t="shared" si="234"/>
        <v>513</v>
      </c>
      <c r="D3153" t="str">
        <f t="shared" si="231"/>
        <v>513 (0)</v>
      </c>
      <c r="E3153">
        <v>21.283999999999999</v>
      </c>
      <c r="F3153">
        <f t="shared" si="232"/>
        <v>21.28</v>
      </c>
      <c r="G3153">
        <f>IFERROR(VLOOKUP(F3153,'rt.comb'!$A:$B,2,FALSE),F3153)</f>
        <v>21.28</v>
      </c>
      <c r="H3153" t="str">
        <f>IFERROR(VLOOKUP(G3153,compounds!$A:$D,4,FALSE),"")</f>
        <v/>
      </c>
      <c r="I3153">
        <v>5652822</v>
      </c>
      <c r="J3153" s="4">
        <f t="shared" si="230"/>
        <v>34234626</v>
      </c>
      <c r="K3153" s="4">
        <f>VLOOKUP($C3153,rosie!$B$7:$D$380,2,FALSE)</f>
        <v>7.74</v>
      </c>
      <c r="L3153" s="4">
        <f>VLOOKUP(C3153,rosie!$B$7:$F$66,5,FALSE)</f>
        <v>2.48</v>
      </c>
      <c r="M3153" s="4">
        <f>VLOOKUP($C3153,rosie!$B$7:$D$380,3,FALSE)</f>
        <v>0</v>
      </c>
      <c r="N3153" s="4" t="str">
        <f>VLOOKUP($C3153,rosie!$B$7:$E$380,4,FALSE)</f>
        <v>s</v>
      </c>
      <c r="O3153" s="4">
        <f t="shared" si="233"/>
        <v>9.8461548126506479E-4</v>
      </c>
      <c r="P3153" s="4">
        <f>VLOOKUP(A3153,RESULTS!$A:$M,13,FALSE)</f>
        <v>3</v>
      </c>
      <c r="Q3153" s="4">
        <v>650</v>
      </c>
      <c r="R3153" s="4" t="str">
        <f>IF(VLOOKUP(C3153,rosie!B:J,8,FALSE)=0,"x_x_x_x",VLOOKUP(C3153,rosie!B:J,8,FALSE))</f>
        <v>7_8_2_2023</v>
      </c>
    </row>
    <row r="3154" spans="1:18" x14ac:dyDescent="0.2">
      <c r="A3154" t="s">
        <v>297</v>
      </c>
      <c r="C3154">
        <f t="shared" si="234"/>
        <v>513</v>
      </c>
      <c r="D3154" t="str">
        <f t="shared" si="231"/>
        <v>513 (0)</v>
      </c>
      <c r="E3154">
        <v>21.632000000000001</v>
      </c>
      <c r="F3154">
        <f t="shared" si="232"/>
        <v>21.63</v>
      </c>
      <c r="G3154">
        <f>IFERROR(VLOOKUP(F3154,'rt.comb'!$A:$B,2,FALSE),F3154)</f>
        <v>21.63</v>
      </c>
      <c r="H3154" t="str">
        <f>IFERROR(VLOOKUP(G3154,compounds!$A:$D,4,FALSE),"")</f>
        <v/>
      </c>
      <c r="I3154">
        <v>4302236</v>
      </c>
      <c r="J3154" s="4">
        <f t="shared" si="230"/>
        <v>34234626</v>
      </c>
      <c r="K3154" s="4">
        <f>VLOOKUP($C3154,rosie!$B$7:$D$380,2,FALSE)</f>
        <v>7.74</v>
      </c>
      <c r="L3154" s="4">
        <f>VLOOKUP(C3154,rosie!$B$7:$F$66,5,FALSE)</f>
        <v>2.48</v>
      </c>
      <c r="M3154" s="4">
        <f>VLOOKUP($C3154,rosie!$B$7:$D$380,3,FALSE)</f>
        <v>0</v>
      </c>
      <c r="N3154" s="4" t="str">
        <f>VLOOKUP($C3154,rosie!$B$7:$E$380,4,FALSE)</f>
        <v>s</v>
      </c>
      <c r="O3154" s="4">
        <f t="shared" si="233"/>
        <v>7.4821764832152225E-4</v>
      </c>
      <c r="P3154" s="4">
        <f>VLOOKUP(A3154,RESULTS!$A:$M,13,FALSE)</f>
        <v>3</v>
      </c>
      <c r="Q3154" s="4">
        <v>651</v>
      </c>
      <c r="R3154" s="4" t="str">
        <f>IF(VLOOKUP(C3154,rosie!B:J,8,FALSE)=0,"x_x_x_x",VLOOKUP(C3154,rosie!B:J,8,FALSE))</f>
        <v>7_8_2_2023</v>
      </c>
    </row>
    <row r="3155" spans="1:18" x14ac:dyDescent="0.2">
      <c r="A3155" t="s">
        <v>297</v>
      </c>
      <c r="C3155">
        <f t="shared" si="234"/>
        <v>513</v>
      </c>
      <c r="D3155" t="str">
        <f t="shared" si="231"/>
        <v>513 (0)</v>
      </c>
      <c r="E3155">
        <v>21.831</v>
      </c>
      <c r="F3155">
        <f t="shared" si="232"/>
        <v>21.83</v>
      </c>
      <c r="G3155">
        <f>IFERROR(VLOOKUP(F3155,'rt.comb'!$A:$B,2,FALSE),F3155)</f>
        <v>21.84</v>
      </c>
      <c r="H3155" t="str">
        <f>IFERROR(VLOOKUP(G3155,compounds!$A:$D,4,FALSE),"")</f>
        <v>tetradecane</v>
      </c>
      <c r="I3155">
        <v>50964973</v>
      </c>
      <c r="J3155" s="4">
        <f t="shared" si="230"/>
        <v>34234626</v>
      </c>
      <c r="K3155" s="4">
        <f>VLOOKUP($C3155,rosie!$B$7:$D$380,2,FALSE)</f>
        <v>7.74</v>
      </c>
      <c r="L3155" s="4">
        <f>VLOOKUP(C3155,rosie!$B$7:$F$66,5,FALSE)</f>
        <v>2.48</v>
      </c>
      <c r="M3155" s="4">
        <f>VLOOKUP($C3155,rosie!$B$7:$D$380,3,FALSE)</f>
        <v>0</v>
      </c>
      <c r="N3155" s="4" t="str">
        <f>VLOOKUP($C3155,rosie!$B$7:$E$380,4,FALSE)</f>
        <v>s</v>
      </c>
      <c r="O3155" s="4">
        <f t="shared" si="233"/>
        <v>8.8499111191900036E-3</v>
      </c>
      <c r="P3155" s="4">
        <f>VLOOKUP(A3155,RESULTS!$A:$M,13,FALSE)</f>
        <v>3</v>
      </c>
      <c r="Q3155" s="4">
        <v>652</v>
      </c>
      <c r="R3155" s="4" t="str">
        <f>IF(VLOOKUP(C3155,rosie!B:J,8,FALSE)=0,"x_x_x_x",VLOOKUP(C3155,rosie!B:J,8,FALSE))</f>
        <v>7_8_2_2023</v>
      </c>
    </row>
    <row r="3156" spans="1:18" x14ac:dyDescent="0.2">
      <c r="A3156" t="s">
        <v>297</v>
      </c>
      <c r="C3156">
        <f t="shared" si="234"/>
        <v>513</v>
      </c>
      <c r="D3156" t="str">
        <f t="shared" si="231"/>
        <v>513 (0)</v>
      </c>
      <c r="E3156">
        <v>22.276</v>
      </c>
      <c r="F3156">
        <f t="shared" si="232"/>
        <v>22.28</v>
      </c>
      <c r="G3156">
        <f>IFERROR(VLOOKUP(F3156,'rt.comb'!$A:$B,2,FALSE),F3156)</f>
        <v>22.29</v>
      </c>
      <c r="H3156" t="str">
        <f>IFERROR(VLOOKUP(G3156,compounds!$A:$D,4,FALSE),"")</f>
        <v>tetramethyldiol</v>
      </c>
      <c r="I3156">
        <v>6848363</v>
      </c>
      <c r="J3156" s="4">
        <f t="shared" si="230"/>
        <v>34234626</v>
      </c>
      <c r="K3156" s="4">
        <f>VLOOKUP($C3156,rosie!$B$7:$D$380,2,FALSE)</f>
        <v>7.74</v>
      </c>
      <c r="L3156" s="4">
        <f>VLOOKUP(C3156,rosie!$B$7:$F$66,5,FALSE)</f>
        <v>2.48</v>
      </c>
      <c r="M3156" s="4">
        <f>VLOOKUP($C3156,rosie!$B$7:$D$380,3,FALSE)</f>
        <v>0</v>
      </c>
      <c r="N3156" s="4" t="str">
        <f>VLOOKUP($C3156,rosie!$B$7:$E$380,4,FALSE)</f>
        <v>s</v>
      </c>
      <c r="O3156" s="4">
        <f t="shared" si="233"/>
        <v>1.1873760842273599E-3</v>
      </c>
      <c r="P3156" s="4">
        <f>VLOOKUP(A3156,RESULTS!$A:$M,13,FALSE)</f>
        <v>3</v>
      </c>
      <c r="Q3156" s="4">
        <v>653</v>
      </c>
      <c r="R3156" s="4" t="str">
        <f>IF(VLOOKUP(C3156,rosie!B:J,8,FALSE)=0,"x_x_x_x",VLOOKUP(C3156,rosie!B:J,8,FALSE))</f>
        <v>7_8_2_2023</v>
      </c>
    </row>
    <row r="3157" spans="1:18" x14ac:dyDescent="0.2">
      <c r="A3157" t="s">
        <v>297</v>
      </c>
      <c r="C3157">
        <f t="shared" si="234"/>
        <v>513</v>
      </c>
      <c r="D3157" t="str">
        <f t="shared" si="231"/>
        <v>513 (0)</v>
      </c>
      <c r="E3157">
        <v>22.414000000000001</v>
      </c>
      <c r="F3157">
        <f t="shared" si="232"/>
        <v>22.41</v>
      </c>
      <c r="G3157">
        <f>IFERROR(VLOOKUP(F3157,'rt.comb'!$A:$B,2,FALSE),F3157)</f>
        <v>22.41</v>
      </c>
      <c r="H3157" t="str">
        <f>IFERROR(VLOOKUP(G3157,compounds!$A:$D,4,FALSE),"")</f>
        <v/>
      </c>
      <c r="I3157">
        <v>5372595</v>
      </c>
      <c r="J3157" s="4">
        <f t="shared" si="230"/>
        <v>34234626</v>
      </c>
      <c r="K3157" s="4">
        <f>VLOOKUP($C3157,rosie!$B$7:$D$380,2,FALSE)</f>
        <v>7.74</v>
      </c>
      <c r="L3157" s="4">
        <f>VLOOKUP(C3157,rosie!$B$7:$F$66,5,FALSE)</f>
        <v>2.48</v>
      </c>
      <c r="M3157" s="4">
        <f>VLOOKUP($C3157,rosie!$B$7:$D$380,3,FALSE)</f>
        <v>0</v>
      </c>
      <c r="N3157" s="4" t="str">
        <f>VLOOKUP($C3157,rosie!$B$7:$E$380,4,FALSE)</f>
        <v>s</v>
      </c>
      <c r="O3157" s="4">
        <f t="shared" si="233"/>
        <v>9.3008161891257259E-4</v>
      </c>
      <c r="P3157" s="4">
        <f>VLOOKUP(A3157,RESULTS!$A:$M,13,FALSE)</f>
        <v>3</v>
      </c>
      <c r="Q3157" s="4">
        <v>654</v>
      </c>
      <c r="R3157" s="4" t="str">
        <f>IF(VLOOKUP(C3157,rosie!B:J,8,FALSE)=0,"x_x_x_x",VLOOKUP(C3157,rosie!B:J,8,FALSE))</f>
        <v>7_8_2_2023</v>
      </c>
    </row>
    <row r="3158" spans="1:18" x14ac:dyDescent="0.2">
      <c r="A3158" t="s">
        <v>297</v>
      </c>
      <c r="C3158">
        <f t="shared" si="234"/>
        <v>513</v>
      </c>
      <c r="D3158" t="str">
        <f t="shared" si="231"/>
        <v>513 (0)</v>
      </c>
      <c r="E3158">
        <v>22.690999999999999</v>
      </c>
      <c r="F3158">
        <f t="shared" si="232"/>
        <v>22.69</v>
      </c>
      <c r="G3158">
        <f>IFERROR(VLOOKUP(F3158,'rt.comb'!$A:$B,2,FALSE),F3158)</f>
        <v>22.69</v>
      </c>
      <c r="H3158" t="str">
        <f>IFERROR(VLOOKUP(G3158,compounds!$A:$D,4,FALSE),"")</f>
        <v/>
      </c>
      <c r="I3158">
        <v>5911128</v>
      </c>
      <c r="J3158" s="4">
        <f t="shared" si="230"/>
        <v>34234626</v>
      </c>
      <c r="K3158" s="4">
        <f>VLOOKUP($C3158,rosie!$B$7:$D$380,2,FALSE)</f>
        <v>7.74</v>
      </c>
      <c r="L3158" s="4">
        <f>VLOOKUP(C3158,rosie!$B$7:$F$66,5,FALSE)</f>
        <v>2.48</v>
      </c>
      <c r="M3158" s="4">
        <f>VLOOKUP($C3158,rosie!$B$7:$D$380,3,FALSE)</f>
        <v>0</v>
      </c>
      <c r="N3158" s="4" t="str">
        <f>VLOOKUP($C3158,rosie!$B$7:$E$380,4,FALSE)</f>
        <v>s</v>
      </c>
      <c r="O3158" s="4">
        <f t="shared" si="233"/>
        <v>1.0217479381866342E-3</v>
      </c>
      <c r="P3158" s="4">
        <f>VLOOKUP(A3158,RESULTS!$A:$M,13,FALSE)</f>
        <v>3</v>
      </c>
      <c r="Q3158" s="4">
        <v>655</v>
      </c>
      <c r="R3158" s="4" t="str">
        <f>IF(VLOOKUP(C3158,rosie!B:J,8,FALSE)=0,"x_x_x_x",VLOOKUP(C3158,rosie!B:J,8,FALSE))</f>
        <v>7_8_2_2023</v>
      </c>
    </row>
    <row r="3159" spans="1:18" x14ac:dyDescent="0.2">
      <c r="A3159" t="s">
        <v>297</v>
      </c>
      <c r="C3159">
        <f t="shared" si="234"/>
        <v>513</v>
      </c>
      <c r="D3159" t="str">
        <f t="shared" si="231"/>
        <v>513 (0)</v>
      </c>
      <c r="E3159">
        <v>23.103000000000002</v>
      </c>
      <c r="F3159">
        <f t="shared" si="232"/>
        <v>23.1</v>
      </c>
      <c r="G3159">
        <f>IFERROR(VLOOKUP(F3159,'rt.comb'!$A:$B,2,FALSE),F3159)</f>
        <v>23.1</v>
      </c>
      <c r="H3159" t="str">
        <f>IFERROR(VLOOKUP(G3159,compounds!$A:$D,4,FALSE),"")</f>
        <v/>
      </c>
      <c r="I3159">
        <v>6193646</v>
      </c>
      <c r="J3159" s="4">
        <f t="shared" si="230"/>
        <v>34234626</v>
      </c>
      <c r="K3159" s="4">
        <f>VLOOKUP($C3159,rosie!$B$7:$D$380,2,FALSE)</f>
        <v>7.74</v>
      </c>
      <c r="L3159" s="4">
        <f>VLOOKUP(C3159,rosie!$B$7:$F$66,5,FALSE)</f>
        <v>2.48</v>
      </c>
      <c r="M3159" s="4">
        <f>VLOOKUP($C3159,rosie!$B$7:$D$380,3,FALSE)</f>
        <v>0</v>
      </c>
      <c r="N3159" s="4" t="str">
        <f>VLOOKUP($C3159,rosie!$B$7:$E$380,4,FALSE)</f>
        <v>s</v>
      </c>
      <c r="O3159" s="4">
        <f t="shared" si="233"/>
        <v>1.0689496425950458E-3</v>
      </c>
      <c r="P3159" s="4">
        <f>VLOOKUP(A3159,RESULTS!$A:$M,13,FALSE)</f>
        <v>3</v>
      </c>
      <c r="Q3159" s="4">
        <v>656</v>
      </c>
      <c r="R3159" s="4" t="str">
        <f>IF(VLOOKUP(C3159,rosie!B:J,8,FALSE)=0,"x_x_x_x",VLOOKUP(C3159,rosie!B:J,8,FALSE))</f>
        <v>7_8_2_2023</v>
      </c>
    </row>
    <row r="3160" spans="1:18" x14ac:dyDescent="0.2">
      <c r="A3160" t="s">
        <v>297</v>
      </c>
      <c r="C3160">
        <f t="shared" si="234"/>
        <v>513</v>
      </c>
      <c r="D3160" t="str">
        <f t="shared" si="231"/>
        <v>513 (0)</v>
      </c>
      <c r="E3160">
        <v>24.324999999999999</v>
      </c>
      <c r="F3160">
        <f t="shared" si="232"/>
        <v>24.33</v>
      </c>
      <c r="G3160">
        <f>IFERROR(VLOOKUP(F3160,'rt.comb'!$A:$B,2,FALSE),F3160)</f>
        <v>24.33</v>
      </c>
      <c r="H3160" t="str">
        <f>IFERROR(VLOOKUP(G3160,compounds!$A:$D,4,FALSE),"")</f>
        <v>pentadecane</v>
      </c>
      <c r="I3160">
        <v>4471726</v>
      </c>
      <c r="J3160" s="4">
        <f t="shared" si="230"/>
        <v>34234626</v>
      </c>
      <c r="K3160" s="4">
        <f>VLOOKUP($C3160,rosie!$B$7:$D$380,2,FALSE)</f>
        <v>7.74</v>
      </c>
      <c r="L3160" s="4">
        <f>VLOOKUP(C3160,rosie!$B$7:$F$66,5,FALSE)</f>
        <v>2.48</v>
      </c>
      <c r="M3160" s="4">
        <f>VLOOKUP($C3160,rosie!$B$7:$D$380,3,FALSE)</f>
        <v>0</v>
      </c>
      <c r="N3160" s="4" t="str">
        <f>VLOOKUP($C3160,rosie!$B$7:$E$380,4,FALSE)</f>
        <v>s</v>
      </c>
      <c r="O3160" s="4">
        <f t="shared" si="233"/>
        <v>7.7059204527421999E-4</v>
      </c>
      <c r="P3160" s="4">
        <f>VLOOKUP(A3160,RESULTS!$A:$M,13,FALSE)</f>
        <v>3</v>
      </c>
      <c r="Q3160" s="4">
        <v>657</v>
      </c>
      <c r="R3160" s="4" t="str">
        <f>IF(VLOOKUP(C3160,rosie!B:J,8,FALSE)=0,"x_x_x_x",VLOOKUP(C3160,rosie!B:J,8,FALSE))</f>
        <v>7_8_2_2023</v>
      </c>
    </row>
    <row r="3161" spans="1:18" x14ac:dyDescent="0.2">
      <c r="A3161" t="s">
        <v>297</v>
      </c>
      <c r="C3161">
        <f t="shared" si="234"/>
        <v>513</v>
      </c>
      <c r="D3161" t="str">
        <f t="shared" si="231"/>
        <v>513 (0)</v>
      </c>
      <c r="E3161">
        <v>26.686</v>
      </c>
      <c r="F3161">
        <f t="shared" si="232"/>
        <v>26.69</v>
      </c>
      <c r="G3161">
        <f>IFERROR(VLOOKUP(F3161,'rt.comb'!$A:$B,2,FALSE),F3161)</f>
        <v>26.69</v>
      </c>
      <c r="H3161" t="str">
        <f>IFERROR(VLOOKUP(G3161,compounds!$A:$D,4,FALSE),"")</f>
        <v/>
      </c>
      <c r="I3161">
        <v>6005406</v>
      </c>
      <c r="J3161" s="4">
        <f t="shared" si="230"/>
        <v>34234626</v>
      </c>
      <c r="K3161" s="4">
        <f>VLOOKUP($C3161,rosie!$B$7:$D$380,2,FALSE)</f>
        <v>7.74</v>
      </c>
      <c r="L3161" s="4">
        <f>VLOOKUP(C3161,rosie!$B$7:$F$66,5,FALSE)</f>
        <v>2.48</v>
      </c>
      <c r="M3161" s="4">
        <f>VLOOKUP($C3161,rosie!$B$7:$D$380,3,FALSE)</f>
        <v>0</v>
      </c>
      <c r="N3161" s="4" t="str">
        <f>VLOOKUP($C3161,rosie!$B$7:$E$380,4,FALSE)</f>
        <v>s</v>
      </c>
      <c r="O3161" s="4">
        <f t="shared" si="233"/>
        <v>1.0333113178273578E-3</v>
      </c>
      <c r="P3161" s="4">
        <f>VLOOKUP(A3161,RESULTS!$A:$M,13,FALSE)</f>
        <v>3</v>
      </c>
      <c r="Q3161" s="4">
        <v>658</v>
      </c>
      <c r="R3161" s="4" t="str">
        <f>IF(VLOOKUP(C3161,rosie!B:J,8,FALSE)=0,"x_x_x_x",VLOOKUP(C3161,rosie!B:J,8,FALSE))</f>
        <v>7_8_2_2023</v>
      </c>
    </row>
    <row r="3162" spans="1:18" x14ac:dyDescent="0.2">
      <c r="A3162" t="s">
        <v>297</v>
      </c>
      <c r="C3162">
        <f t="shared" si="234"/>
        <v>513</v>
      </c>
      <c r="D3162" t="str">
        <f t="shared" si="231"/>
        <v>513 (0)</v>
      </c>
      <c r="E3162">
        <v>31.233000000000001</v>
      </c>
      <c r="F3162">
        <f t="shared" si="232"/>
        <v>31.23</v>
      </c>
      <c r="G3162">
        <f>IFERROR(VLOOKUP(F3162,'rt.comb'!$A:$B,2,FALSE),F3162)</f>
        <v>31.23</v>
      </c>
      <c r="H3162" t="str">
        <f>IFERROR(VLOOKUP(G3162,compounds!$A:$D,4,FALSE),"")</f>
        <v/>
      </c>
      <c r="I3162">
        <v>4506395</v>
      </c>
      <c r="J3162" s="4">
        <f t="shared" si="230"/>
        <v>34234626</v>
      </c>
      <c r="K3162" s="4">
        <f>VLOOKUP($C3162,rosie!$B$7:$D$380,2,FALSE)</f>
        <v>7.74</v>
      </c>
      <c r="L3162" s="4">
        <f>VLOOKUP(C3162,rosie!$B$7:$F$66,5,FALSE)</f>
        <v>2.48</v>
      </c>
      <c r="M3162" s="4">
        <f>VLOOKUP($C3162,rosie!$B$7:$D$380,3,FALSE)</f>
        <v>0</v>
      </c>
      <c r="N3162" s="4" t="str">
        <f>VLOOKUP($C3162,rosie!$B$7:$E$380,4,FALSE)</f>
        <v>s</v>
      </c>
      <c r="O3162" s="4">
        <f t="shared" si="233"/>
        <v>7.7420959272453372E-4</v>
      </c>
      <c r="P3162" s="4">
        <f>VLOOKUP(A3162,RESULTS!$A:$M,13,FALSE)</f>
        <v>3</v>
      </c>
      <c r="Q3162" s="4">
        <v>659</v>
      </c>
      <c r="R3162" s="4" t="str">
        <f>IF(VLOOKUP(C3162,rosie!B:J,8,FALSE)=0,"x_x_x_x",VLOOKUP(C3162,rosie!B:J,8,FALSE))</f>
        <v>7_8_2_2023</v>
      </c>
    </row>
    <row r="3163" spans="1:18" x14ac:dyDescent="0.2">
      <c r="A3163" t="s">
        <v>297</v>
      </c>
      <c r="C3163">
        <f t="shared" si="234"/>
        <v>513</v>
      </c>
      <c r="D3163" t="str">
        <f t="shared" si="231"/>
        <v>513 (0)</v>
      </c>
      <c r="E3163">
        <v>32.002000000000002</v>
      </c>
      <c r="F3163">
        <f t="shared" si="232"/>
        <v>32</v>
      </c>
      <c r="G3163">
        <f>IFERROR(VLOOKUP(F3163,'rt.comb'!$A:$B,2,FALSE),F3163)</f>
        <v>32</v>
      </c>
      <c r="H3163" t="str">
        <f>IFERROR(VLOOKUP(G3163,compounds!$A:$D,4,FALSE),"")</f>
        <v/>
      </c>
      <c r="I3163">
        <v>7113656</v>
      </c>
      <c r="J3163" s="4">
        <f t="shared" si="230"/>
        <v>34234626</v>
      </c>
      <c r="K3163" s="4">
        <f>VLOOKUP($C3163,rosie!$B$7:$D$380,2,FALSE)</f>
        <v>7.74</v>
      </c>
      <c r="L3163" s="4">
        <f>VLOOKUP(C3163,rosie!$B$7:$F$66,5,FALSE)</f>
        <v>2.48</v>
      </c>
      <c r="M3163" s="4">
        <f>VLOOKUP($C3163,rosie!$B$7:$D$380,3,FALSE)</f>
        <v>0</v>
      </c>
      <c r="N3163" s="4" t="str">
        <f>VLOOKUP($C3163,rosie!$B$7:$E$380,4,FALSE)</f>
        <v>s</v>
      </c>
      <c r="O3163" s="4">
        <f t="shared" si="233"/>
        <v>1.2202916249232831E-3</v>
      </c>
      <c r="P3163" s="4">
        <f>VLOOKUP(A3163,RESULTS!$A:$M,13,FALSE)</f>
        <v>3</v>
      </c>
      <c r="Q3163" s="4">
        <v>660</v>
      </c>
      <c r="R3163" s="4" t="str">
        <f>IF(VLOOKUP(C3163,rosie!B:J,8,FALSE)=0,"x_x_x_x",VLOOKUP(C3163,rosie!B:J,8,FALSE))</f>
        <v>7_8_2_2023</v>
      </c>
    </row>
    <row r="3164" spans="1:18" x14ac:dyDescent="0.2">
      <c r="A3164" t="s">
        <v>297</v>
      </c>
      <c r="C3164">
        <f t="shared" si="234"/>
        <v>513</v>
      </c>
      <c r="D3164" t="str">
        <f t="shared" si="231"/>
        <v>513 (0)</v>
      </c>
      <c r="E3164">
        <v>37.396000000000001</v>
      </c>
      <c r="F3164">
        <f t="shared" si="232"/>
        <v>37.4</v>
      </c>
      <c r="G3164">
        <f>IFERROR(VLOOKUP(F3164,'rt.comb'!$A:$B,2,FALSE),F3164)</f>
        <v>37.4</v>
      </c>
      <c r="H3164" t="str">
        <f>IFERROR(VLOOKUP(G3164,compounds!$A:$D,4,FALSE),"")</f>
        <v/>
      </c>
      <c r="I3164">
        <v>1514524</v>
      </c>
      <c r="J3164" s="4">
        <f t="shared" si="230"/>
        <v>34234626</v>
      </c>
      <c r="K3164" s="4">
        <f>VLOOKUP($C3164,rosie!$B$7:$D$380,2,FALSE)</f>
        <v>7.74</v>
      </c>
      <c r="L3164" s="4">
        <f>VLOOKUP(C3164,rosie!$B$7:$F$66,5,FALSE)</f>
        <v>2.48</v>
      </c>
      <c r="M3164" s="4">
        <f>VLOOKUP($C3164,rosie!$B$7:$D$380,3,FALSE)</f>
        <v>0</v>
      </c>
      <c r="N3164" s="4" t="str">
        <f>VLOOKUP($C3164,rosie!$B$7:$E$380,4,FALSE)</f>
        <v>s</v>
      </c>
      <c r="O3164" s="4">
        <f t="shared" si="233"/>
        <v>2.5941160852481498E-4</v>
      </c>
      <c r="P3164" s="4">
        <f>VLOOKUP(A3164,RESULTS!$A:$M,13,FALSE)</f>
        <v>3</v>
      </c>
      <c r="Q3164" s="4">
        <v>661</v>
      </c>
      <c r="R3164" s="4" t="str">
        <f>IF(VLOOKUP(C3164,rosie!B:J,8,FALSE)=0,"x_x_x_x",VLOOKUP(C3164,rosie!B:J,8,FALSE))</f>
        <v>7_8_2_2023</v>
      </c>
    </row>
    <row r="3165" spans="1:18" x14ac:dyDescent="0.2">
      <c r="A3165" t="s">
        <v>298</v>
      </c>
      <c r="C3165">
        <f t="shared" si="234"/>
        <v>534</v>
      </c>
      <c r="D3165" t="str">
        <f t="shared" si="231"/>
        <v>534 (0)</v>
      </c>
      <c r="E3165">
        <v>4.2430000000000003</v>
      </c>
      <c r="F3165">
        <f t="shared" si="232"/>
        <v>4.24</v>
      </c>
      <c r="G3165">
        <f>IFERROR(VLOOKUP(F3165,'rt.comb'!$A:$B,2,FALSE),F3165)</f>
        <v>4.24</v>
      </c>
      <c r="H3165" t="str">
        <f>IFERROR(VLOOKUP(G3165,compounds!$A:$D,4,FALSE),"")</f>
        <v/>
      </c>
      <c r="I3165">
        <v>3174161</v>
      </c>
      <c r="J3165" s="4">
        <f t="shared" si="230"/>
        <v>20926370</v>
      </c>
      <c r="K3165" s="4">
        <f>VLOOKUP($C3165,rosie!$B$7:$D$380,2,FALSE)</f>
        <v>16.079999999999998</v>
      </c>
      <c r="L3165" s="4">
        <f>VLOOKUP(C3165,rosie!$B$7:$F$66,5,FALSE)</f>
        <v>4.32</v>
      </c>
      <c r="M3165" s="4">
        <f>VLOOKUP($C3165,rosie!$B$7:$D$380,3,FALSE)</f>
        <v>0</v>
      </c>
      <c r="N3165" s="4" t="str">
        <f>VLOOKUP($C3165,rosie!$B$7:$E$380,4,FALSE)</f>
        <v>s</v>
      </c>
      <c r="O3165" s="4">
        <f t="shared" si="233"/>
        <v>4.2747652698767495E-4</v>
      </c>
      <c r="P3165" s="4">
        <f>VLOOKUP(A3165,RESULTS!$A:$M,13,FALSE)</f>
        <v>3</v>
      </c>
      <c r="Q3165" s="4">
        <v>662</v>
      </c>
      <c r="R3165" s="4" t="str">
        <f>IF(VLOOKUP(C3165,rosie!B:J,8,FALSE)=0,"x_x_x_x",VLOOKUP(C3165,rosie!B:J,8,FALSE))</f>
        <v>6_8_2_2023</v>
      </c>
    </row>
    <row r="3166" spans="1:18" x14ac:dyDescent="0.2">
      <c r="A3166" t="s">
        <v>298</v>
      </c>
      <c r="C3166">
        <f t="shared" si="234"/>
        <v>534</v>
      </c>
      <c r="D3166" t="str">
        <f t="shared" si="231"/>
        <v>534 (0)</v>
      </c>
      <c r="E3166">
        <v>4.3869999999999996</v>
      </c>
      <c r="F3166">
        <f t="shared" si="232"/>
        <v>4.3899999999999997</v>
      </c>
      <c r="G3166">
        <f>IFERROR(VLOOKUP(F3166,'rt.comb'!$A:$B,2,FALSE),F3166)</f>
        <v>4.3899999999999997</v>
      </c>
      <c r="H3166" t="str">
        <f>IFERROR(VLOOKUP(G3166,compounds!$A:$D,4,FALSE),"")</f>
        <v/>
      </c>
      <c r="I3166">
        <v>3211137</v>
      </c>
      <c r="J3166" s="4">
        <f t="shared" si="230"/>
        <v>20926370</v>
      </c>
      <c r="K3166" s="4">
        <f>VLOOKUP($C3166,rosie!$B$7:$D$380,2,FALSE)</f>
        <v>16.079999999999998</v>
      </c>
      <c r="L3166" s="4">
        <f>VLOOKUP(C3166,rosie!$B$7:$F$66,5,FALSE)</f>
        <v>4.32</v>
      </c>
      <c r="M3166" s="4">
        <f>VLOOKUP($C3166,rosie!$B$7:$D$380,3,FALSE)</f>
        <v>0</v>
      </c>
      <c r="N3166" s="4" t="str">
        <f>VLOOKUP($C3166,rosie!$B$7:$E$380,4,FALSE)</f>
        <v>s</v>
      </c>
      <c r="O3166" s="4">
        <f t="shared" si="233"/>
        <v>4.3180395594801831E-4</v>
      </c>
      <c r="P3166" s="4">
        <f>VLOOKUP(A3166,RESULTS!$A:$M,13,FALSE)</f>
        <v>3</v>
      </c>
      <c r="Q3166" s="4">
        <v>663</v>
      </c>
      <c r="R3166" s="4" t="str">
        <f>IF(VLOOKUP(C3166,rosie!B:J,8,FALSE)=0,"x_x_x_x",VLOOKUP(C3166,rosie!B:J,8,FALSE))</f>
        <v>6_8_2_2023</v>
      </c>
    </row>
    <row r="3167" spans="1:18" x14ac:dyDescent="0.2">
      <c r="A3167" t="s">
        <v>298</v>
      </c>
      <c r="C3167">
        <f t="shared" si="234"/>
        <v>534</v>
      </c>
      <c r="D3167" t="str">
        <f t="shared" si="231"/>
        <v>534 (0)</v>
      </c>
      <c r="E3167">
        <v>4.6050000000000004</v>
      </c>
      <c r="F3167">
        <f t="shared" si="232"/>
        <v>4.6100000000000003</v>
      </c>
      <c r="G3167">
        <f>IFERROR(VLOOKUP(F3167,'rt.comb'!$A:$B,2,FALSE),F3167)</f>
        <v>4.6100000000000003</v>
      </c>
      <c r="H3167" t="str">
        <f>IFERROR(VLOOKUP(G3167,compounds!$A:$D,4,FALSE),"")</f>
        <v/>
      </c>
      <c r="I3167">
        <v>1467846</v>
      </c>
      <c r="J3167" s="4">
        <f t="shared" si="230"/>
        <v>20926370</v>
      </c>
      <c r="K3167" s="4">
        <f>VLOOKUP($C3167,rosie!$B$7:$D$380,2,FALSE)</f>
        <v>16.079999999999998</v>
      </c>
      <c r="L3167" s="4">
        <f>VLOOKUP(C3167,rosie!$B$7:$F$66,5,FALSE)</f>
        <v>4.32</v>
      </c>
      <c r="M3167" s="4">
        <f>VLOOKUP($C3167,rosie!$B$7:$D$380,3,FALSE)</f>
        <v>0</v>
      </c>
      <c r="N3167" s="4" t="str">
        <f>VLOOKUP($C3167,rosie!$B$7:$E$380,4,FALSE)</f>
        <v>s</v>
      </c>
      <c r="O3167" s="4">
        <f t="shared" si="233"/>
        <v>1.970850694801006E-4</v>
      </c>
      <c r="P3167" s="4">
        <f>VLOOKUP(A3167,RESULTS!$A:$M,13,FALSE)</f>
        <v>3</v>
      </c>
      <c r="Q3167" s="4">
        <v>664</v>
      </c>
      <c r="R3167" s="4" t="str">
        <f>IF(VLOOKUP(C3167,rosie!B:J,8,FALSE)=0,"x_x_x_x",VLOOKUP(C3167,rosie!B:J,8,FALSE))</f>
        <v>6_8_2_2023</v>
      </c>
    </row>
    <row r="3168" spans="1:18" x14ac:dyDescent="0.2">
      <c r="A3168" t="s">
        <v>298</v>
      </c>
      <c r="C3168">
        <f t="shared" si="234"/>
        <v>534</v>
      </c>
      <c r="D3168" t="str">
        <f t="shared" si="231"/>
        <v>534 (0)</v>
      </c>
      <c r="E3168">
        <v>4.7729999999999997</v>
      </c>
      <c r="F3168">
        <f t="shared" si="232"/>
        <v>4.7699999999999996</v>
      </c>
      <c r="G3168">
        <f>IFERROR(VLOOKUP(F3168,'rt.comb'!$A:$B,2,FALSE),F3168)</f>
        <v>4.7699999999999996</v>
      </c>
      <c r="H3168" t="str">
        <f>IFERROR(VLOOKUP(G3168,compounds!$A:$D,4,FALSE),"")</f>
        <v/>
      </c>
      <c r="I3168">
        <v>2263575</v>
      </c>
      <c r="J3168" s="4">
        <f t="shared" si="230"/>
        <v>20926370</v>
      </c>
      <c r="K3168" s="4">
        <f>VLOOKUP($C3168,rosie!$B$7:$D$380,2,FALSE)</f>
        <v>16.079999999999998</v>
      </c>
      <c r="L3168" s="4">
        <f>VLOOKUP(C3168,rosie!$B$7:$F$66,5,FALSE)</f>
        <v>4.32</v>
      </c>
      <c r="M3168" s="4">
        <f>VLOOKUP($C3168,rosie!$B$7:$D$380,3,FALSE)</f>
        <v>0</v>
      </c>
      <c r="N3168" s="4" t="str">
        <f>VLOOKUP($C3168,rosie!$B$7:$E$380,4,FALSE)</f>
        <v>s</v>
      </c>
      <c r="O3168" s="4">
        <f t="shared" si="233"/>
        <v>3.0346915395977039E-4</v>
      </c>
      <c r="P3168" s="4">
        <f>VLOOKUP(A3168,RESULTS!$A:$M,13,FALSE)</f>
        <v>3</v>
      </c>
      <c r="Q3168" s="4">
        <v>665</v>
      </c>
      <c r="R3168" s="4" t="str">
        <f>IF(VLOOKUP(C3168,rosie!B:J,8,FALSE)=0,"x_x_x_x",VLOOKUP(C3168,rosie!B:J,8,FALSE))</f>
        <v>6_8_2_2023</v>
      </c>
    </row>
    <row r="3169" spans="1:18" x14ac:dyDescent="0.2">
      <c r="A3169" t="s">
        <v>298</v>
      </c>
      <c r="C3169">
        <f t="shared" si="234"/>
        <v>534</v>
      </c>
      <c r="D3169" t="str">
        <f t="shared" si="231"/>
        <v>534 (0)</v>
      </c>
      <c r="E3169">
        <v>4.8540000000000001</v>
      </c>
      <c r="F3169">
        <f t="shared" si="232"/>
        <v>4.8499999999999996</v>
      </c>
      <c r="G3169">
        <f>IFERROR(VLOOKUP(F3169,'rt.comb'!$A:$B,2,FALSE),F3169)</f>
        <v>4.8499999999999996</v>
      </c>
      <c r="H3169" t="str">
        <f>IFERROR(VLOOKUP(G3169,compounds!$A:$D,4,FALSE),"")</f>
        <v/>
      </c>
      <c r="I3169">
        <v>16530747</v>
      </c>
      <c r="J3169" s="4">
        <f t="shared" si="230"/>
        <v>20926370</v>
      </c>
      <c r="K3169" s="4">
        <f>VLOOKUP($C3169,rosie!$B$7:$D$380,2,FALSE)</f>
        <v>16.079999999999998</v>
      </c>
      <c r="L3169" s="4">
        <f>VLOOKUP(C3169,rosie!$B$7:$F$66,5,FALSE)</f>
        <v>4.32</v>
      </c>
      <c r="M3169" s="4">
        <f>VLOOKUP($C3169,rosie!$B$7:$D$380,3,FALSE)</f>
        <v>0</v>
      </c>
      <c r="N3169" s="4" t="str">
        <f>VLOOKUP($C3169,rosie!$B$7:$E$380,4,FALSE)</f>
        <v>s</v>
      </c>
      <c r="O3169" s="4">
        <f t="shared" si="233"/>
        <v>2.2128886457543013E-3</v>
      </c>
      <c r="P3169" s="4">
        <f>VLOOKUP(A3169,RESULTS!$A:$M,13,FALSE)</f>
        <v>3</v>
      </c>
      <c r="Q3169" s="4">
        <v>666</v>
      </c>
      <c r="R3169" s="4" t="str">
        <f>IF(VLOOKUP(C3169,rosie!B:J,8,FALSE)=0,"x_x_x_x",VLOOKUP(C3169,rosie!B:J,8,FALSE))</f>
        <v>6_8_2_2023</v>
      </c>
    </row>
    <row r="3170" spans="1:18" x14ac:dyDescent="0.2">
      <c r="A3170" t="s">
        <v>298</v>
      </c>
      <c r="C3170">
        <f t="shared" si="234"/>
        <v>534</v>
      </c>
      <c r="D3170" t="str">
        <f t="shared" si="231"/>
        <v>534 (0)</v>
      </c>
      <c r="E3170">
        <v>5.431</v>
      </c>
      <c r="F3170">
        <f t="shared" si="232"/>
        <v>5.43</v>
      </c>
      <c r="G3170">
        <f>IFERROR(VLOOKUP(F3170,'rt.comb'!$A:$B,2,FALSE),F3170)</f>
        <v>5.43</v>
      </c>
      <c r="H3170" t="str">
        <f>IFERROR(VLOOKUP(G3170,compounds!$A:$D,4,FALSE),"")</f>
        <v>hydroxymethylpentanone</v>
      </c>
      <c r="I3170">
        <v>14231254</v>
      </c>
      <c r="J3170" s="4">
        <f t="shared" si="230"/>
        <v>20926370</v>
      </c>
      <c r="K3170" s="4">
        <f>VLOOKUP($C3170,rosie!$B$7:$D$380,2,FALSE)</f>
        <v>16.079999999999998</v>
      </c>
      <c r="L3170" s="4">
        <f>VLOOKUP(C3170,rosie!$B$7:$F$66,5,FALSE)</f>
        <v>4.32</v>
      </c>
      <c r="M3170" s="4">
        <f>VLOOKUP($C3170,rosie!$B$7:$D$380,3,FALSE)</f>
        <v>0</v>
      </c>
      <c r="N3170" s="4" t="str">
        <f>VLOOKUP($C3170,rosie!$B$7:$E$380,4,FALSE)</f>
        <v>s</v>
      </c>
      <c r="O3170" s="4">
        <f t="shared" si="233"/>
        <v>1.9022108152880175E-3</v>
      </c>
      <c r="P3170" s="4">
        <f>VLOOKUP(A3170,RESULTS!$A:$M,13,FALSE)</f>
        <v>3</v>
      </c>
      <c r="Q3170" s="4">
        <v>667</v>
      </c>
      <c r="R3170" s="4" t="str">
        <f>IF(VLOOKUP(C3170,rosie!B:J,8,FALSE)=0,"x_x_x_x",VLOOKUP(C3170,rosie!B:J,8,FALSE))</f>
        <v>6_8_2_2023</v>
      </c>
    </row>
    <row r="3171" spans="1:18" x14ac:dyDescent="0.2">
      <c r="A3171" t="s">
        <v>298</v>
      </c>
      <c r="C3171">
        <f t="shared" si="234"/>
        <v>534</v>
      </c>
      <c r="D3171" t="str">
        <f t="shared" si="231"/>
        <v>534 (0)</v>
      </c>
      <c r="E3171">
        <v>5.7489999999999997</v>
      </c>
      <c r="F3171">
        <f t="shared" si="232"/>
        <v>5.75</v>
      </c>
      <c r="G3171">
        <f>IFERROR(VLOOKUP(F3171,'rt.comb'!$A:$B,2,FALSE),F3171)</f>
        <v>5.76</v>
      </c>
      <c r="H3171" t="str">
        <f>IFERROR(VLOOKUP(G3171,compounds!$A:$D,4,FALSE),"")</f>
        <v>zhexenol</v>
      </c>
      <c r="I3171">
        <v>24040535</v>
      </c>
      <c r="J3171" s="4">
        <f t="shared" si="230"/>
        <v>20926370</v>
      </c>
      <c r="K3171" s="4">
        <f>VLOOKUP($C3171,rosie!$B$7:$D$380,2,FALSE)</f>
        <v>16.079999999999998</v>
      </c>
      <c r="L3171" s="4">
        <f>VLOOKUP(C3171,rosie!$B$7:$F$66,5,FALSE)</f>
        <v>4.32</v>
      </c>
      <c r="M3171" s="4">
        <f>VLOOKUP($C3171,rosie!$B$7:$D$380,3,FALSE)</f>
        <v>0</v>
      </c>
      <c r="N3171" s="4" t="str">
        <f>VLOOKUP($C3171,rosie!$B$7:$E$380,4,FALSE)</f>
        <v>s</v>
      </c>
      <c r="O3171" s="4">
        <f t="shared" si="233"/>
        <v>3.208551217654493E-3</v>
      </c>
      <c r="P3171" s="4">
        <f>VLOOKUP(A3171,RESULTS!$A:$M,13,FALSE)</f>
        <v>3</v>
      </c>
      <c r="Q3171" s="4">
        <v>668</v>
      </c>
      <c r="R3171" s="4" t="str">
        <f>IF(VLOOKUP(C3171,rosie!B:J,8,FALSE)=0,"x_x_x_x",VLOOKUP(C3171,rosie!B:J,8,FALSE))</f>
        <v>6_8_2_2023</v>
      </c>
    </row>
    <row r="3172" spans="1:18" x14ac:dyDescent="0.2">
      <c r="A3172" t="s">
        <v>298</v>
      </c>
      <c r="C3172">
        <f t="shared" si="234"/>
        <v>534</v>
      </c>
      <c r="D3172" t="str">
        <f t="shared" si="231"/>
        <v>534 (0)</v>
      </c>
      <c r="E3172">
        <v>5.89</v>
      </c>
      <c r="F3172">
        <f t="shared" si="232"/>
        <v>5.89</v>
      </c>
      <c r="G3172">
        <f>IFERROR(VLOOKUP(F3172,'rt.comb'!$A:$B,2,FALSE),F3172)</f>
        <v>5.89</v>
      </c>
      <c r="H3172" t="str">
        <f>IFERROR(VLOOKUP(G3172,compounds!$A:$D,4,FALSE),"")</f>
        <v/>
      </c>
      <c r="I3172">
        <v>7689807</v>
      </c>
      <c r="J3172" s="4">
        <f t="shared" si="230"/>
        <v>20926370</v>
      </c>
      <c r="K3172" s="4">
        <f>VLOOKUP($C3172,rosie!$B$7:$D$380,2,FALSE)</f>
        <v>16.079999999999998</v>
      </c>
      <c r="L3172" s="4">
        <f>VLOOKUP(C3172,rosie!$B$7:$F$66,5,FALSE)</f>
        <v>4.32</v>
      </c>
      <c r="M3172" s="4">
        <f>VLOOKUP($C3172,rosie!$B$7:$D$380,3,FALSE)</f>
        <v>0</v>
      </c>
      <c r="N3172" s="4" t="str">
        <f>VLOOKUP($C3172,rosie!$B$7:$E$380,4,FALSE)</f>
        <v>s</v>
      </c>
      <c r="O3172" s="4">
        <f t="shared" si="233"/>
        <v>1.0247799804019861E-3</v>
      </c>
      <c r="P3172" s="4">
        <f>VLOOKUP(A3172,RESULTS!$A:$M,13,FALSE)</f>
        <v>3</v>
      </c>
      <c r="Q3172" s="4">
        <v>669</v>
      </c>
      <c r="R3172" s="4" t="str">
        <f>IF(VLOOKUP(C3172,rosie!B:J,8,FALSE)=0,"x_x_x_x",VLOOKUP(C3172,rosie!B:J,8,FALSE))</f>
        <v>6_8_2_2023</v>
      </c>
    </row>
    <row r="3173" spans="1:18" x14ac:dyDescent="0.2">
      <c r="A3173" t="s">
        <v>298</v>
      </c>
      <c r="C3173">
        <f t="shared" si="234"/>
        <v>534</v>
      </c>
      <c r="D3173" t="str">
        <f t="shared" si="231"/>
        <v>534 (0)</v>
      </c>
      <c r="E3173">
        <v>6.1050000000000004</v>
      </c>
      <c r="F3173">
        <f t="shared" si="232"/>
        <v>6.11</v>
      </c>
      <c r="G3173">
        <f>IFERROR(VLOOKUP(F3173,'rt.comb'!$A:$B,2,FALSE),F3173)</f>
        <v>6.11</v>
      </c>
      <c r="H3173" t="str">
        <f>IFERROR(VLOOKUP(G3173,compounds!$A:$D,4,FALSE),"")</f>
        <v/>
      </c>
      <c r="I3173">
        <v>5647473</v>
      </c>
      <c r="J3173" s="4">
        <f t="shared" si="230"/>
        <v>20926370</v>
      </c>
      <c r="K3173" s="4">
        <f>VLOOKUP($C3173,rosie!$B$7:$D$380,2,FALSE)</f>
        <v>16.079999999999998</v>
      </c>
      <c r="L3173" s="4">
        <f>VLOOKUP(C3173,rosie!$B$7:$F$66,5,FALSE)</f>
        <v>4.32</v>
      </c>
      <c r="M3173" s="4">
        <f>VLOOKUP($C3173,rosie!$B$7:$D$380,3,FALSE)</f>
        <v>0</v>
      </c>
      <c r="N3173" s="4" t="str">
        <f>VLOOKUP($C3173,rosie!$B$7:$E$380,4,FALSE)</f>
        <v>s</v>
      </c>
      <c r="O3173" s="4">
        <f t="shared" si="233"/>
        <v>7.5148561388295909E-4</v>
      </c>
      <c r="P3173" s="4">
        <f>VLOOKUP(A3173,RESULTS!$A:$M,13,FALSE)</f>
        <v>3</v>
      </c>
      <c r="Q3173" s="4">
        <v>670</v>
      </c>
      <c r="R3173" s="4" t="str">
        <f>IF(VLOOKUP(C3173,rosie!B:J,8,FALSE)=0,"x_x_x_x",VLOOKUP(C3173,rosie!B:J,8,FALSE))</f>
        <v>6_8_2_2023</v>
      </c>
    </row>
    <row r="3174" spans="1:18" x14ac:dyDescent="0.2">
      <c r="A3174" t="s">
        <v>298</v>
      </c>
      <c r="C3174">
        <f t="shared" si="234"/>
        <v>534</v>
      </c>
      <c r="D3174" t="str">
        <f t="shared" si="231"/>
        <v>534 (0)</v>
      </c>
      <c r="E3174">
        <v>6.4429999999999996</v>
      </c>
      <c r="F3174">
        <f t="shared" si="232"/>
        <v>6.44</v>
      </c>
      <c r="G3174">
        <f>IFERROR(VLOOKUP(F3174,'rt.comb'!$A:$B,2,FALSE),F3174)</f>
        <v>6.44</v>
      </c>
      <c r="H3174" t="str">
        <f>IFERROR(VLOOKUP(G3174,compounds!$A:$D,4,FALSE),"")</f>
        <v/>
      </c>
      <c r="I3174">
        <v>4321460</v>
      </c>
      <c r="J3174" s="4">
        <f t="shared" si="230"/>
        <v>20926370</v>
      </c>
      <c r="K3174" s="4">
        <f>VLOOKUP($C3174,rosie!$B$7:$D$380,2,FALSE)</f>
        <v>16.079999999999998</v>
      </c>
      <c r="L3174" s="4">
        <f>VLOOKUP(C3174,rosie!$B$7:$F$66,5,FALSE)</f>
        <v>4.32</v>
      </c>
      <c r="M3174" s="4">
        <f>VLOOKUP($C3174,rosie!$B$7:$D$380,3,FALSE)</f>
        <v>0</v>
      </c>
      <c r="N3174" s="4" t="str">
        <f>VLOOKUP($C3174,rosie!$B$7:$E$380,4,FALSE)</f>
        <v>s</v>
      </c>
      <c r="O3174" s="4">
        <f t="shared" si="233"/>
        <v>5.7418162198004667E-4</v>
      </c>
      <c r="P3174" s="4">
        <f>VLOOKUP(A3174,RESULTS!$A:$M,13,FALSE)</f>
        <v>3</v>
      </c>
      <c r="Q3174" s="4">
        <v>671</v>
      </c>
      <c r="R3174" s="4" t="str">
        <f>IF(VLOOKUP(C3174,rosie!B:J,8,FALSE)=0,"x_x_x_x",VLOOKUP(C3174,rosie!B:J,8,FALSE))</f>
        <v>6_8_2_2023</v>
      </c>
    </row>
    <row r="3175" spans="1:18" x14ac:dyDescent="0.2">
      <c r="A3175" t="s">
        <v>298</v>
      </c>
      <c r="C3175">
        <f t="shared" si="234"/>
        <v>534</v>
      </c>
      <c r="D3175" t="str">
        <f t="shared" si="231"/>
        <v>534 (0)</v>
      </c>
      <c r="E3175">
        <v>6.7160000000000002</v>
      </c>
      <c r="F3175">
        <f t="shared" si="232"/>
        <v>6.72</v>
      </c>
      <c r="G3175">
        <f>IFERROR(VLOOKUP(F3175,'rt.comb'!$A:$B,2,FALSE),F3175)</f>
        <v>6.72</v>
      </c>
      <c r="H3175" t="str">
        <f>IFERROR(VLOOKUP(G3175,compounds!$A:$D,4,FALSE),"")</f>
        <v/>
      </c>
      <c r="I3175">
        <v>3160088</v>
      </c>
      <c r="J3175" s="4">
        <f t="shared" si="230"/>
        <v>20926370</v>
      </c>
      <c r="K3175" s="4">
        <f>VLOOKUP($C3175,rosie!$B$7:$D$380,2,FALSE)</f>
        <v>16.079999999999998</v>
      </c>
      <c r="L3175" s="4">
        <f>VLOOKUP(C3175,rosie!$B$7:$F$66,5,FALSE)</f>
        <v>4.32</v>
      </c>
      <c r="M3175" s="4">
        <f>VLOOKUP($C3175,rosie!$B$7:$D$380,3,FALSE)</f>
        <v>0</v>
      </c>
      <c r="N3175" s="4" t="str">
        <f>VLOOKUP($C3175,rosie!$B$7:$E$380,4,FALSE)</f>
        <v>s</v>
      </c>
      <c r="O3175" s="4">
        <f t="shared" si="233"/>
        <v>4.1924820720932863E-4</v>
      </c>
      <c r="P3175" s="4">
        <f>VLOOKUP(A3175,RESULTS!$A:$M,13,FALSE)</f>
        <v>3</v>
      </c>
      <c r="Q3175" s="4">
        <v>672</v>
      </c>
      <c r="R3175" s="4" t="str">
        <f>IF(VLOOKUP(C3175,rosie!B:J,8,FALSE)=0,"x_x_x_x",VLOOKUP(C3175,rosie!B:J,8,FALSE))</f>
        <v>6_8_2_2023</v>
      </c>
    </row>
    <row r="3176" spans="1:18" x14ac:dyDescent="0.2">
      <c r="A3176" t="s">
        <v>298</v>
      </c>
      <c r="C3176">
        <f t="shared" si="234"/>
        <v>534</v>
      </c>
      <c r="D3176" t="str">
        <f t="shared" si="231"/>
        <v>534 (0)</v>
      </c>
      <c r="E3176">
        <v>6.7919999999999998</v>
      </c>
      <c r="F3176">
        <f t="shared" si="232"/>
        <v>6.79</v>
      </c>
      <c r="G3176">
        <f>IFERROR(VLOOKUP(F3176,'rt.comb'!$A:$B,2,FALSE),F3176)</f>
        <v>6.79</v>
      </c>
      <c r="H3176" t="str">
        <f>IFERROR(VLOOKUP(G3176,compounds!$A:$D,4,FALSE),"")</f>
        <v/>
      </c>
      <c r="I3176">
        <v>3423712</v>
      </c>
      <c r="J3176" s="4">
        <f t="shared" si="230"/>
        <v>20926370</v>
      </c>
      <c r="K3176" s="4">
        <f>VLOOKUP($C3176,rosie!$B$7:$D$380,2,FALSE)</f>
        <v>16.079999999999998</v>
      </c>
      <c r="L3176" s="4">
        <f>VLOOKUP(C3176,rosie!$B$7:$F$66,5,FALSE)</f>
        <v>4.32</v>
      </c>
      <c r="M3176" s="4">
        <f>VLOOKUP($C3176,rosie!$B$7:$D$380,3,FALSE)</f>
        <v>0</v>
      </c>
      <c r="N3176" s="4" t="str">
        <f>VLOOKUP($C3176,rosie!$B$7:$E$380,4,FALSE)</f>
        <v>s</v>
      </c>
      <c r="O3176" s="4">
        <f t="shared" si="233"/>
        <v>4.5354822463024991E-4</v>
      </c>
      <c r="P3176" s="4">
        <f>VLOOKUP(A3176,RESULTS!$A:$M,13,FALSE)</f>
        <v>3</v>
      </c>
      <c r="Q3176" s="4">
        <v>673</v>
      </c>
      <c r="R3176" s="4" t="str">
        <f>IF(VLOOKUP(C3176,rosie!B:J,8,FALSE)=0,"x_x_x_x",VLOOKUP(C3176,rosie!B:J,8,FALSE))</f>
        <v>6_8_2_2023</v>
      </c>
    </row>
    <row r="3177" spans="1:18" x14ac:dyDescent="0.2">
      <c r="A3177" t="s">
        <v>298</v>
      </c>
      <c r="C3177">
        <f t="shared" si="234"/>
        <v>534</v>
      </c>
      <c r="D3177" t="str">
        <f t="shared" si="231"/>
        <v>534 (0)</v>
      </c>
      <c r="E3177">
        <v>6.9580000000000002</v>
      </c>
      <c r="F3177">
        <f t="shared" si="232"/>
        <v>6.96</v>
      </c>
      <c r="G3177">
        <f>IFERROR(VLOOKUP(F3177,'rt.comb'!$A:$B,2,FALSE),F3177)</f>
        <v>6.97</v>
      </c>
      <c r="H3177" t="str">
        <f>IFERROR(VLOOKUP(G3177,compounds!$A:$D,4,FALSE),"")</f>
        <v>nonane</v>
      </c>
      <c r="I3177">
        <v>1576748</v>
      </c>
      <c r="J3177" s="4">
        <f t="shared" si="230"/>
        <v>20926370</v>
      </c>
      <c r="K3177" s="4">
        <f>VLOOKUP($C3177,rosie!$B$7:$D$380,2,FALSE)</f>
        <v>16.079999999999998</v>
      </c>
      <c r="L3177" s="4">
        <f>VLOOKUP(C3177,rosie!$B$7:$F$66,5,FALSE)</f>
        <v>4.32</v>
      </c>
      <c r="M3177" s="4">
        <f>VLOOKUP($C3177,rosie!$B$7:$D$380,3,FALSE)</f>
        <v>0</v>
      </c>
      <c r="N3177" s="4" t="str">
        <f>VLOOKUP($C3177,rosie!$B$7:$E$380,4,FALSE)</f>
        <v>s</v>
      </c>
      <c r="O3177" s="4">
        <f t="shared" si="233"/>
        <v>2.0856609156575992E-4</v>
      </c>
      <c r="P3177" s="4">
        <f>VLOOKUP(A3177,RESULTS!$A:$M,13,FALSE)</f>
        <v>3</v>
      </c>
      <c r="Q3177" s="4">
        <v>674</v>
      </c>
      <c r="R3177" s="4" t="str">
        <f>IF(VLOOKUP(C3177,rosie!B:J,8,FALSE)=0,"x_x_x_x",VLOOKUP(C3177,rosie!B:J,8,FALSE))</f>
        <v>6_8_2_2023</v>
      </c>
    </row>
    <row r="3178" spans="1:18" x14ac:dyDescent="0.2">
      <c r="A3178" t="s">
        <v>298</v>
      </c>
      <c r="C3178">
        <f t="shared" si="234"/>
        <v>534</v>
      </c>
      <c r="D3178" t="str">
        <f t="shared" si="231"/>
        <v>534 (0)</v>
      </c>
      <c r="E3178">
        <v>7.5030000000000001</v>
      </c>
      <c r="F3178">
        <f t="shared" si="232"/>
        <v>7.5</v>
      </c>
      <c r="G3178">
        <f>IFERROR(VLOOKUP(F3178,'rt.comb'!$A:$B,2,FALSE),F3178)</f>
        <v>7.51</v>
      </c>
      <c r="H3178" t="str">
        <f>IFERROR(VLOOKUP(G3178,compounds!$A:$D,4,FALSE),"")</f>
        <v>cyclopentane</v>
      </c>
      <c r="I3178">
        <v>14430880</v>
      </c>
      <c r="J3178" s="4">
        <f t="shared" si="230"/>
        <v>20926370</v>
      </c>
      <c r="K3178" s="4">
        <f>VLOOKUP($C3178,rosie!$B$7:$D$380,2,FALSE)</f>
        <v>16.079999999999998</v>
      </c>
      <c r="L3178" s="4">
        <f>VLOOKUP(C3178,rosie!$B$7:$F$66,5,FALSE)</f>
        <v>4.32</v>
      </c>
      <c r="M3178" s="4">
        <f>VLOOKUP($C3178,rosie!$B$7:$D$380,3,FALSE)</f>
        <v>0</v>
      </c>
      <c r="N3178" s="4" t="str">
        <f>VLOOKUP($C3178,rosie!$B$7:$E$380,4,FALSE)</f>
        <v>s</v>
      </c>
      <c r="O3178" s="4">
        <f t="shared" si="233"/>
        <v>1.9060327255773493E-3</v>
      </c>
      <c r="P3178" s="4">
        <f>VLOOKUP(A3178,RESULTS!$A:$M,13,FALSE)</f>
        <v>3</v>
      </c>
      <c r="Q3178" s="4">
        <v>675</v>
      </c>
      <c r="R3178" s="4" t="str">
        <f>IF(VLOOKUP(C3178,rosie!B:J,8,FALSE)=0,"x_x_x_x",VLOOKUP(C3178,rosie!B:J,8,FALSE))</f>
        <v>6_8_2_2023</v>
      </c>
    </row>
    <row r="3179" spans="1:18" x14ac:dyDescent="0.2">
      <c r="A3179" t="s">
        <v>298</v>
      </c>
      <c r="C3179">
        <f t="shared" si="234"/>
        <v>534</v>
      </c>
      <c r="D3179" t="str">
        <f t="shared" si="231"/>
        <v>534 (0)</v>
      </c>
      <c r="E3179">
        <v>7.5640000000000001</v>
      </c>
      <c r="F3179">
        <f t="shared" si="232"/>
        <v>7.56</v>
      </c>
      <c r="G3179">
        <f>IFERROR(VLOOKUP(F3179,'rt.comb'!$A:$B,2,FALSE),F3179)</f>
        <v>7.56</v>
      </c>
      <c r="H3179" t="str">
        <f>IFERROR(VLOOKUP(G3179,compounds!$A:$D,4,FALSE),"")</f>
        <v/>
      </c>
      <c r="I3179">
        <v>9196690</v>
      </c>
      <c r="J3179" s="4">
        <f t="shared" si="230"/>
        <v>20926370</v>
      </c>
      <c r="K3179" s="4">
        <f>VLOOKUP($C3179,rosie!$B$7:$D$380,2,FALSE)</f>
        <v>16.079999999999998</v>
      </c>
      <c r="L3179" s="4">
        <f>VLOOKUP(C3179,rosie!$B$7:$F$66,5,FALSE)</f>
        <v>4.32</v>
      </c>
      <c r="M3179" s="4">
        <f>VLOOKUP($C3179,rosie!$B$7:$D$380,3,FALSE)</f>
        <v>0</v>
      </c>
      <c r="N3179" s="4" t="str">
        <f>VLOOKUP($C3179,rosie!$B$7:$E$380,4,FALSE)</f>
        <v>s</v>
      </c>
      <c r="O3179" s="4">
        <f t="shared" si="233"/>
        <v>1.2129032567269103E-3</v>
      </c>
      <c r="P3179" s="4">
        <f>VLOOKUP(A3179,RESULTS!$A:$M,13,FALSE)</f>
        <v>3</v>
      </c>
      <c r="Q3179" s="4">
        <v>676</v>
      </c>
      <c r="R3179" s="4" t="str">
        <f>IF(VLOOKUP(C3179,rosie!B:J,8,FALSE)=0,"x_x_x_x",VLOOKUP(C3179,rosie!B:J,8,FALSE))</f>
        <v>6_8_2_2023</v>
      </c>
    </row>
    <row r="3180" spans="1:18" x14ac:dyDescent="0.2">
      <c r="A3180" t="s">
        <v>298</v>
      </c>
      <c r="C3180">
        <f t="shared" si="234"/>
        <v>534</v>
      </c>
      <c r="D3180" t="str">
        <f t="shared" si="231"/>
        <v>534 (0)</v>
      </c>
      <c r="E3180">
        <v>7.8419999999999996</v>
      </c>
      <c r="F3180">
        <f t="shared" si="232"/>
        <v>7.84</v>
      </c>
      <c r="G3180">
        <f>IFERROR(VLOOKUP(F3180,'rt.comb'!$A:$B,2,FALSE),F3180)</f>
        <v>7.84</v>
      </c>
      <c r="H3180" t="str">
        <f>IFERROR(VLOOKUP(G3180,compounds!$A:$D,4,FALSE),"")</f>
        <v/>
      </c>
      <c r="I3180">
        <v>4639299</v>
      </c>
      <c r="J3180" s="4">
        <f t="shared" si="230"/>
        <v>20926370</v>
      </c>
      <c r="K3180" s="4">
        <f>VLOOKUP($C3180,rosie!$B$7:$D$380,2,FALSE)</f>
        <v>16.079999999999998</v>
      </c>
      <c r="L3180" s="4">
        <f>VLOOKUP(C3180,rosie!$B$7:$F$66,5,FALSE)</f>
        <v>4.32</v>
      </c>
      <c r="M3180" s="4">
        <f>VLOOKUP($C3180,rosie!$B$7:$D$380,3,FALSE)</f>
        <v>0</v>
      </c>
      <c r="N3180" s="4" t="str">
        <f>VLOOKUP($C3180,rosie!$B$7:$E$380,4,FALSE)</f>
        <v>s</v>
      </c>
      <c r="O3180" s="4">
        <f t="shared" si="233"/>
        <v>6.109490660313739E-4</v>
      </c>
      <c r="P3180" s="4">
        <f>VLOOKUP(A3180,RESULTS!$A:$M,13,FALSE)</f>
        <v>3</v>
      </c>
      <c r="Q3180" s="4">
        <v>677</v>
      </c>
      <c r="R3180" s="4" t="str">
        <f>IF(VLOOKUP(C3180,rosie!B:J,8,FALSE)=0,"x_x_x_x",VLOOKUP(C3180,rosie!B:J,8,FALSE))</f>
        <v>6_8_2_2023</v>
      </c>
    </row>
    <row r="3181" spans="1:18" x14ac:dyDescent="0.2">
      <c r="A3181" t="s">
        <v>298</v>
      </c>
      <c r="C3181">
        <f t="shared" si="234"/>
        <v>534</v>
      </c>
      <c r="D3181" t="str">
        <f t="shared" si="231"/>
        <v>534 (0)</v>
      </c>
      <c r="E3181">
        <v>8.0030000000000001</v>
      </c>
      <c r="F3181">
        <f t="shared" si="232"/>
        <v>8</v>
      </c>
      <c r="G3181">
        <f>IFERROR(VLOOKUP(F3181,'rt.comb'!$A:$B,2,FALSE),F3181)</f>
        <v>8.01</v>
      </c>
      <c r="H3181" t="str">
        <f>IFERROR(VLOOKUP(G3181,compounds!$A:$D,4,FALSE),"")</f>
        <v>apinene</v>
      </c>
      <c r="I3181">
        <v>4712113</v>
      </c>
      <c r="J3181" s="4">
        <f t="shared" si="230"/>
        <v>20926370</v>
      </c>
      <c r="K3181" s="4">
        <f>VLOOKUP($C3181,rosie!$B$7:$D$380,2,FALSE)</f>
        <v>16.079999999999998</v>
      </c>
      <c r="L3181" s="4">
        <f>VLOOKUP(C3181,rosie!$B$7:$F$66,5,FALSE)</f>
        <v>4.32</v>
      </c>
      <c r="M3181" s="4">
        <f>VLOOKUP($C3181,rosie!$B$7:$D$380,3,FALSE)</f>
        <v>0</v>
      </c>
      <c r="N3181" s="4" t="str">
        <f>VLOOKUP($C3181,rosie!$B$7:$E$380,4,FALSE)</f>
        <v>s</v>
      </c>
      <c r="O3181" s="4">
        <f t="shared" si="233"/>
        <v>6.1962269055325272E-4</v>
      </c>
      <c r="P3181" s="4">
        <f>VLOOKUP(A3181,RESULTS!$A:$M,13,FALSE)</f>
        <v>3</v>
      </c>
      <c r="Q3181" s="4">
        <v>678</v>
      </c>
      <c r="R3181" s="4" t="str">
        <f>IF(VLOOKUP(C3181,rosie!B:J,8,FALSE)=0,"x_x_x_x",VLOOKUP(C3181,rosie!B:J,8,FALSE))</f>
        <v>6_8_2_2023</v>
      </c>
    </row>
    <row r="3182" spans="1:18" x14ac:dyDescent="0.2">
      <c r="A3182" t="s">
        <v>298</v>
      </c>
      <c r="C3182">
        <f t="shared" si="234"/>
        <v>534</v>
      </c>
      <c r="D3182" t="str">
        <f t="shared" si="231"/>
        <v>534 (0)</v>
      </c>
      <c r="E3182">
        <v>8.3840000000000003</v>
      </c>
      <c r="F3182">
        <f t="shared" si="232"/>
        <v>8.3800000000000008</v>
      </c>
      <c r="G3182">
        <f>IFERROR(VLOOKUP(F3182,'rt.comb'!$A:$B,2,FALSE),F3182)</f>
        <v>8.3800000000000008</v>
      </c>
      <c r="H3182" t="str">
        <f>IFERROR(VLOOKUP(G3182,compounds!$A:$D,4,FALSE),"")</f>
        <v/>
      </c>
      <c r="I3182">
        <v>4680849</v>
      </c>
      <c r="J3182" s="4">
        <f t="shared" si="230"/>
        <v>20926370</v>
      </c>
      <c r="K3182" s="4">
        <f>VLOOKUP($C3182,rosie!$B$7:$D$380,2,FALSE)</f>
        <v>16.079999999999998</v>
      </c>
      <c r="L3182" s="4">
        <f>VLOOKUP(C3182,rosie!$B$7:$F$66,5,FALSE)</f>
        <v>4.32</v>
      </c>
      <c r="M3182" s="4">
        <f>VLOOKUP($C3182,rosie!$B$7:$D$380,3,FALSE)</f>
        <v>0</v>
      </c>
      <c r="N3182" s="4" t="str">
        <f>VLOOKUP($C3182,rosie!$B$7:$E$380,4,FALSE)</f>
        <v>s</v>
      </c>
      <c r="O3182" s="4">
        <f t="shared" si="233"/>
        <v>6.1460511115639664E-4</v>
      </c>
      <c r="P3182" s="4">
        <f>VLOOKUP(A3182,RESULTS!$A:$M,13,FALSE)</f>
        <v>3</v>
      </c>
      <c r="Q3182" s="4">
        <v>679</v>
      </c>
      <c r="R3182" s="4" t="str">
        <f>IF(VLOOKUP(C3182,rosie!B:J,8,FALSE)=0,"x_x_x_x",VLOOKUP(C3182,rosie!B:J,8,FALSE))</f>
        <v>6_8_2_2023</v>
      </c>
    </row>
    <row r="3183" spans="1:18" x14ac:dyDescent="0.2">
      <c r="A3183" t="s">
        <v>298</v>
      </c>
      <c r="C3183">
        <f t="shared" si="234"/>
        <v>534</v>
      </c>
      <c r="D3183" t="str">
        <f t="shared" si="231"/>
        <v>534 (0)</v>
      </c>
      <c r="E3183">
        <v>8.4659999999999993</v>
      </c>
      <c r="F3183">
        <f t="shared" si="232"/>
        <v>8.4700000000000006</v>
      </c>
      <c r="G3183">
        <f>IFERROR(VLOOKUP(F3183,'rt.comb'!$A:$B,2,FALSE),F3183)</f>
        <v>8.4700000000000006</v>
      </c>
      <c r="H3183" t="str">
        <f>IFERROR(VLOOKUP(G3183,compounds!$A:$D,4,FALSE),"")</f>
        <v/>
      </c>
      <c r="I3183">
        <v>9792903</v>
      </c>
      <c r="J3183" s="4">
        <f t="shared" si="230"/>
        <v>20926370</v>
      </c>
      <c r="K3183" s="4">
        <f>VLOOKUP($C3183,rosie!$B$7:$D$380,2,FALSE)</f>
        <v>16.079999999999998</v>
      </c>
      <c r="L3183" s="4">
        <f>VLOOKUP(C3183,rosie!$B$7:$F$66,5,FALSE)</f>
        <v>4.32</v>
      </c>
      <c r="M3183" s="4">
        <f>VLOOKUP($C3183,rosie!$B$7:$D$380,3,FALSE)</f>
        <v>0</v>
      </c>
      <c r="N3183" s="4" t="str">
        <f>VLOOKUP($C3183,rosie!$B$7:$E$380,4,FALSE)</f>
        <v>s</v>
      </c>
      <c r="O3183" s="4">
        <f t="shared" si="233"/>
        <v>1.2839374026162185E-3</v>
      </c>
      <c r="P3183" s="4">
        <f>VLOOKUP(A3183,RESULTS!$A:$M,13,FALSE)</f>
        <v>3</v>
      </c>
      <c r="Q3183" s="4">
        <v>680</v>
      </c>
      <c r="R3183" s="4" t="str">
        <f>IF(VLOOKUP(C3183,rosie!B:J,8,FALSE)=0,"x_x_x_x",VLOOKUP(C3183,rosie!B:J,8,FALSE))</f>
        <v>6_8_2_2023</v>
      </c>
    </row>
    <row r="3184" spans="1:18" x14ac:dyDescent="0.2">
      <c r="A3184" t="s">
        <v>298</v>
      </c>
      <c r="C3184">
        <f t="shared" si="234"/>
        <v>534</v>
      </c>
      <c r="D3184" t="str">
        <f t="shared" si="231"/>
        <v>534 (0)</v>
      </c>
      <c r="E3184">
        <v>8.9239999999999995</v>
      </c>
      <c r="F3184">
        <f t="shared" si="232"/>
        <v>8.92</v>
      </c>
      <c r="G3184">
        <f>IFERROR(VLOOKUP(F3184,'rt.comb'!$A:$B,2,FALSE),F3184)</f>
        <v>8.92</v>
      </c>
      <c r="H3184" t="str">
        <f>IFERROR(VLOOKUP(G3184,compounds!$A:$D,4,FALSE),"")</f>
        <v/>
      </c>
      <c r="I3184">
        <v>5652430</v>
      </c>
      <c r="J3184" s="4">
        <f t="shared" si="230"/>
        <v>20926370</v>
      </c>
      <c r="K3184" s="4">
        <f>VLOOKUP($C3184,rosie!$B$7:$D$380,2,FALSE)</f>
        <v>16.079999999999998</v>
      </c>
      <c r="L3184" s="4">
        <f>VLOOKUP(C3184,rosie!$B$7:$F$66,5,FALSE)</f>
        <v>4.32</v>
      </c>
      <c r="M3184" s="4">
        <f>VLOOKUP($C3184,rosie!$B$7:$D$380,3,FALSE)</f>
        <v>0</v>
      </c>
      <c r="N3184" s="4" t="str">
        <f>VLOOKUP($C3184,rosie!$B$7:$E$380,4,FALSE)</f>
        <v>s</v>
      </c>
      <c r="O3184" s="4">
        <f t="shared" si="233"/>
        <v>7.3999603254827444E-4</v>
      </c>
      <c r="P3184" s="4">
        <f>VLOOKUP(A3184,RESULTS!$A:$M,13,FALSE)</f>
        <v>3</v>
      </c>
      <c r="Q3184" s="4">
        <v>681</v>
      </c>
      <c r="R3184" s="4" t="str">
        <f>IF(VLOOKUP(C3184,rosie!B:J,8,FALSE)=0,"x_x_x_x",VLOOKUP(C3184,rosie!B:J,8,FALSE))</f>
        <v>6_8_2_2023</v>
      </c>
    </row>
    <row r="3185" spans="1:18" x14ac:dyDescent="0.2">
      <c r="A3185" t="s">
        <v>298</v>
      </c>
      <c r="C3185">
        <f t="shared" si="234"/>
        <v>534</v>
      </c>
      <c r="D3185" t="str">
        <f t="shared" si="231"/>
        <v>534 (0)</v>
      </c>
      <c r="E3185">
        <v>9.3000000000000007</v>
      </c>
      <c r="F3185">
        <f t="shared" si="232"/>
        <v>9.3000000000000007</v>
      </c>
      <c r="G3185">
        <f>IFERROR(VLOOKUP(F3185,'rt.comb'!$A:$B,2,FALSE),F3185)</f>
        <v>9.3000000000000007</v>
      </c>
      <c r="H3185" t="str">
        <f>IFERROR(VLOOKUP(G3185,compounds!$A:$D,4,FALSE),"")</f>
        <v/>
      </c>
      <c r="I3185">
        <v>6070073</v>
      </c>
      <c r="J3185" s="4">
        <f t="shared" si="230"/>
        <v>20926370</v>
      </c>
      <c r="K3185" s="4">
        <f>VLOOKUP($C3185,rosie!$B$7:$D$380,2,FALSE)</f>
        <v>16.079999999999998</v>
      </c>
      <c r="L3185" s="4">
        <f>VLOOKUP(C3185,rosie!$B$7:$F$66,5,FALSE)</f>
        <v>4.32</v>
      </c>
      <c r="M3185" s="4">
        <f>VLOOKUP($C3185,rosie!$B$7:$D$380,3,FALSE)</f>
        <v>0</v>
      </c>
      <c r="N3185" s="4" t="str">
        <f>VLOOKUP($C3185,rosie!$B$7:$E$380,4,FALSE)</f>
        <v>s</v>
      </c>
      <c r="O3185" s="4">
        <f t="shared" si="233"/>
        <v>7.9350715999548912E-4</v>
      </c>
      <c r="P3185" s="4">
        <f>VLOOKUP(A3185,RESULTS!$A:$M,13,FALSE)</f>
        <v>3</v>
      </c>
      <c r="Q3185" s="4">
        <v>682</v>
      </c>
      <c r="R3185" s="4" t="str">
        <f>IF(VLOOKUP(C3185,rosie!B:J,8,FALSE)=0,"x_x_x_x",VLOOKUP(C3185,rosie!B:J,8,FALSE))</f>
        <v>6_8_2_2023</v>
      </c>
    </row>
    <row r="3186" spans="1:18" x14ac:dyDescent="0.2">
      <c r="A3186" t="s">
        <v>298</v>
      </c>
      <c r="C3186">
        <f t="shared" si="234"/>
        <v>534</v>
      </c>
      <c r="D3186" t="str">
        <f t="shared" si="231"/>
        <v>534 (0)</v>
      </c>
      <c r="E3186">
        <v>9.9039999999999999</v>
      </c>
      <c r="F3186">
        <f t="shared" si="232"/>
        <v>9.9</v>
      </c>
      <c r="G3186">
        <f>IFERROR(VLOOKUP(F3186,'rt.comb'!$A:$B,2,FALSE),F3186)</f>
        <v>9.9</v>
      </c>
      <c r="H3186" t="str">
        <f>IFERROR(VLOOKUP(G3186,compounds!$A:$D,4,FALSE),"")</f>
        <v/>
      </c>
      <c r="I3186">
        <v>18207661</v>
      </c>
      <c r="J3186" s="4">
        <f t="shared" si="230"/>
        <v>20926370</v>
      </c>
      <c r="K3186" s="4">
        <f>VLOOKUP($C3186,rosie!$B$7:$D$380,2,FALSE)</f>
        <v>16.079999999999998</v>
      </c>
      <c r="L3186" s="4">
        <f>VLOOKUP(C3186,rosie!$B$7:$F$66,5,FALSE)</f>
        <v>4.32</v>
      </c>
      <c r="M3186" s="4">
        <f>VLOOKUP($C3186,rosie!$B$7:$D$380,3,FALSE)</f>
        <v>0</v>
      </c>
      <c r="N3186" s="4" t="str">
        <f>VLOOKUP($C3186,rosie!$B$7:$E$380,4,FALSE)</f>
        <v>s</v>
      </c>
      <c r="O3186" s="4">
        <f t="shared" si="233"/>
        <v>2.3767021861904585E-3</v>
      </c>
      <c r="P3186" s="4">
        <f>VLOOKUP(A3186,RESULTS!$A:$M,13,FALSE)</f>
        <v>3</v>
      </c>
      <c r="Q3186" s="4">
        <v>683</v>
      </c>
      <c r="R3186" s="4" t="str">
        <f>IF(VLOOKUP(C3186,rosie!B:J,8,FALSE)=0,"x_x_x_x",VLOOKUP(C3186,rosie!B:J,8,FALSE))</f>
        <v>6_8_2_2023</v>
      </c>
    </row>
    <row r="3187" spans="1:18" x14ac:dyDescent="0.2">
      <c r="A3187" t="s">
        <v>298</v>
      </c>
      <c r="C3187">
        <f t="shared" si="234"/>
        <v>534</v>
      </c>
      <c r="D3187" t="str">
        <f t="shared" si="231"/>
        <v>534 (0)</v>
      </c>
      <c r="E3187">
        <v>10.157999999999999</v>
      </c>
      <c r="F3187">
        <f t="shared" si="232"/>
        <v>10.16</v>
      </c>
      <c r="G3187">
        <f>IFERROR(VLOOKUP(F3187,'rt.comb'!$A:$B,2,FALSE),F3187)</f>
        <v>10.16</v>
      </c>
      <c r="H3187" t="str">
        <f>IFERROR(VLOOKUP(G3187,compounds!$A:$D,4,FALSE),"")</f>
        <v>decane</v>
      </c>
      <c r="I3187">
        <v>4756455</v>
      </c>
      <c r="J3187" s="4">
        <f t="shared" si="230"/>
        <v>20926370</v>
      </c>
      <c r="K3187" s="4">
        <f>VLOOKUP($C3187,rosie!$B$7:$D$380,2,FALSE)</f>
        <v>16.079999999999998</v>
      </c>
      <c r="L3187" s="4">
        <f>VLOOKUP(C3187,rosie!$B$7:$F$66,5,FALSE)</f>
        <v>4.32</v>
      </c>
      <c r="M3187" s="4">
        <f>VLOOKUP($C3187,rosie!$B$7:$D$380,3,FALSE)</f>
        <v>0</v>
      </c>
      <c r="N3187" s="4" t="str">
        <f>VLOOKUP($C3187,rosie!$B$7:$E$380,4,FALSE)</f>
        <v>s</v>
      </c>
      <c r="O3187" s="4">
        <f t="shared" si="233"/>
        <v>6.1996703977876917E-4</v>
      </c>
      <c r="P3187" s="4">
        <f>VLOOKUP(A3187,RESULTS!$A:$M,13,FALSE)</f>
        <v>3</v>
      </c>
      <c r="Q3187" s="4">
        <v>684</v>
      </c>
      <c r="R3187" s="4" t="str">
        <f>IF(VLOOKUP(C3187,rosie!B:J,8,FALSE)=0,"x_x_x_x",VLOOKUP(C3187,rosie!B:J,8,FALSE))</f>
        <v>6_8_2_2023</v>
      </c>
    </row>
    <row r="3188" spans="1:18" x14ac:dyDescent="0.2">
      <c r="A3188" t="s">
        <v>298</v>
      </c>
      <c r="C3188">
        <f t="shared" si="234"/>
        <v>534</v>
      </c>
      <c r="D3188" t="str">
        <f t="shared" si="231"/>
        <v>534 (0)</v>
      </c>
      <c r="E3188">
        <v>10.260999999999999</v>
      </c>
      <c r="F3188">
        <f t="shared" si="232"/>
        <v>10.26</v>
      </c>
      <c r="G3188">
        <f>IFERROR(VLOOKUP(F3188,'rt.comb'!$A:$B,2,FALSE),F3188)</f>
        <v>10.26</v>
      </c>
      <c r="H3188" t="str">
        <f>IFERROR(VLOOKUP(G3188,compounds!$A:$D,4,FALSE),"")</f>
        <v/>
      </c>
      <c r="I3188">
        <v>9915585</v>
      </c>
      <c r="J3188" s="4">
        <f t="shared" si="230"/>
        <v>20926370</v>
      </c>
      <c r="K3188" s="4">
        <f>VLOOKUP($C3188,rosie!$B$7:$D$380,2,FALSE)</f>
        <v>16.079999999999998</v>
      </c>
      <c r="L3188" s="4">
        <f>VLOOKUP(C3188,rosie!$B$7:$F$66,5,FALSE)</f>
        <v>4.32</v>
      </c>
      <c r="M3188" s="4">
        <f>VLOOKUP($C3188,rosie!$B$7:$D$380,3,FALSE)</f>
        <v>0</v>
      </c>
      <c r="N3188" s="4" t="str">
        <f>VLOOKUP($C3188,rosie!$B$7:$E$380,4,FALSE)</f>
        <v>s</v>
      </c>
      <c r="O3188" s="4">
        <f t="shared" si="233"/>
        <v>1.2905329004817834E-3</v>
      </c>
      <c r="P3188" s="4">
        <f>VLOOKUP(A3188,RESULTS!$A:$M,13,FALSE)</f>
        <v>3</v>
      </c>
      <c r="Q3188" s="4">
        <v>685</v>
      </c>
      <c r="R3188" s="4" t="str">
        <f>IF(VLOOKUP(C3188,rosie!B:J,8,FALSE)=0,"x_x_x_x",VLOOKUP(C3188,rosie!B:J,8,FALSE))</f>
        <v>6_8_2_2023</v>
      </c>
    </row>
    <row r="3189" spans="1:18" x14ac:dyDescent="0.2">
      <c r="A3189" t="s">
        <v>298</v>
      </c>
      <c r="C3189">
        <f t="shared" si="234"/>
        <v>534</v>
      </c>
      <c r="D3189" t="str">
        <f t="shared" si="231"/>
        <v>534 (0)</v>
      </c>
      <c r="E3189">
        <v>10.36</v>
      </c>
      <c r="F3189">
        <f t="shared" si="232"/>
        <v>10.36</v>
      </c>
      <c r="G3189">
        <f>IFERROR(VLOOKUP(F3189,'rt.comb'!$A:$B,2,FALSE),F3189)</f>
        <v>10.36</v>
      </c>
      <c r="H3189" t="str">
        <f>IFERROR(VLOOKUP(G3189,compounds!$A:$D,4,FALSE),"")</f>
        <v/>
      </c>
      <c r="I3189">
        <v>10986362</v>
      </c>
      <c r="J3189" s="4">
        <f t="shared" si="230"/>
        <v>20926370</v>
      </c>
      <c r="K3189" s="4">
        <f>VLOOKUP($C3189,rosie!$B$7:$D$380,2,FALSE)</f>
        <v>16.079999999999998</v>
      </c>
      <c r="L3189" s="4">
        <f>VLOOKUP(C3189,rosie!$B$7:$F$66,5,FALSE)</f>
        <v>4.32</v>
      </c>
      <c r="M3189" s="4">
        <f>VLOOKUP($C3189,rosie!$B$7:$D$380,3,FALSE)</f>
        <v>0</v>
      </c>
      <c r="N3189" s="4" t="str">
        <f>VLOOKUP($C3189,rosie!$B$7:$E$380,4,FALSE)</f>
        <v>s</v>
      </c>
      <c r="O3189" s="4">
        <f t="shared" si="233"/>
        <v>1.4278122367719216E-3</v>
      </c>
      <c r="P3189" s="4">
        <f>VLOOKUP(A3189,RESULTS!$A:$M,13,FALSE)</f>
        <v>3</v>
      </c>
      <c r="Q3189" s="4">
        <v>686</v>
      </c>
      <c r="R3189" s="4" t="str">
        <f>IF(VLOOKUP(C3189,rosie!B:J,8,FALSE)=0,"x_x_x_x",VLOOKUP(C3189,rosie!B:J,8,FALSE))</f>
        <v>6_8_2_2023</v>
      </c>
    </row>
    <row r="3190" spans="1:18" x14ac:dyDescent="0.2">
      <c r="A3190" t="s">
        <v>298</v>
      </c>
      <c r="C3190">
        <f t="shared" si="234"/>
        <v>534</v>
      </c>
      <c r="D3190" t="str">
        <f t="shared" si="231"/>
        <v>534 (0)</v>
      </c>
      <c r="E3190">
        <v>10.47</v>
      </c>
      <c r="F3190">
        <f t="shared" si="232"/>
        <v>10.47</v>
      </c>
      <c r="G3190">
        <f>IFERROR(VLOOKUP(F3190,'rt.comb'!$A:$B,2,FALSE),F3190)</f>
        <v>10.48</v>
      </c>
      <c r="H3190" t="str">
        <f>IFERROR(VLOOKUP(G3190,compounds!$A:$D,4,FALSE),"")</f>
        <v>z3hex</v>
      </c>
      <c r="I3190">
        <v>14629992</v>
      </c>
      <c r="J3190" s="4">
        <f t="shared" si="230"/>
        <v>20926370</v>
      </c>
      <c r="K3190" s="4">
        <f>VLOOKUP($C3190,rosie!$B$7:$D$380,2,FALSE)</f>
        <v>16.079999999999998</v>
      </c>
      <c r="L3190" s="4">
        <f>VLOOKUP(C3190,rosie!$B$7:$F$66,5,FALSE)</f>
        <v>4.32</v>
      </c>
      <c r="M3190" s="4">
        <f>VLOOKUP($C3190,rosie!$B$7:$D$380,3,FALSE)</f>
        <v>0</v>
      </c>
      <c r="N3190" s="4" t="str">
        <f>VLOOKUP($C3190,rosie!$B$7:$E$380,4,FALSE)</f>
        <v>s</v>
      </c>
      <c r="O3190" s="4">
        <f t="shared" si="233"/>
        <v>1.8985789527306285E-3</v>
      </c>
      <c r="P3190" s="4">
        <f>VLOOKUP(A3190,RESULTS!$A:$M,13,FALSE)</f>
        <v>3</v>
      </c>
      <c r="Q3190" s="4">
        <v>687</v>
      </c>
      <c r="R3190" s="4" t="str">
        <f>IF(VLOOKUP(C3190,rosie!B:J,8,FALSE)=0,"x_x_x_x",VLOOKUP(C3190,rosie!B:J,8,FALSE))</f>
        <v>6_8_2_2023</v>
      </c>
    </row>
    <row r="3191" spans="1:18" x14ac:dyDescent="0.2">
      <c r="A3191" t="s">
        <v>298</v>
      </c>
      <c r="C3191">
        <f t="shared" si="234"/>
        <v>534</v>
      </c>
      <c r="D3191" t="str">
        <f t="shared" si="231"/>
        <v>534 (0)</v>
      </c>
      <c r="E3191">
        <v>11.071999999999999</v>
      </c>
      <c r="F3191">
        <f t="shared" si="232"/>
        <v>11.07</v>
      </c>
      <c r="G3191">
        <f>IFERROR(VLOOKUP(F3191,'rt.comb'!$A:$B,2,FALSE),F3191)</f>
        <v>11.07</v>
      </c>
      <c r="H3191" t="str">
        <f>IFERROR(VLOOKUP(G3191,compounds!$A:$D,4,FALSE),"")</f>
        <v>dlimonene</v>
      </c>
      <c r="I3191">
        <v>10493773</v>
      </c>
      <c r="J3191" s="4">
        <f t="shared" si="230"/>
        <v>20926370</v>
      </c>
      <c r="K3191" s="4">
        <f>VLOOKUP($C3191,rosie!$B$7:$D$380,2,FALSE)</f>
        <v>16.079999999999998</v>
      </c>
      <c r="L3191" s="4">
        <f>VLOOKUP(C3191,rosie!$B$7:$F$66,5,FALSE)</f>
        <v>4.32</v>
      </c>
      <c r="M3191" s="4">
        <f>VLOOKUP($C3191,rosie!$B$7:$D$380,3,FALSE)</f>
        <v>0</v>
      </c>
      <c r="N3191" s="4" t="str">
        <f>VLOOKUP($C3191,rosie!$B$7:$E$380,4,FALSE)</f>
        <v>s</v>
      </c>
      <c r="O3191" s="4">
        <f t="shared" si="233"/>
        <v>1.3598297477400954E-3</v>
      </c>
      <c r="P3191" s="4">
        <f>VLOOKUP(A3191,RESULTS!$A:$M,13,FALSE)</f>
        <v>3</v>
      </c>
      <c r="Q3191" s="4">
        <v>688</v>
      </c>
      <c r="R3191" s="4" t="str">
        <f>IF(VLOOKUP(C3191,rosie!B:J,8,FALSE)=0,"x_x_x_x",VLOOKUP(C3191,rosie!B:J,8,FALSE))</f>
        <v>6_8_2_2023</v>
      </c>
    </row>
    <row r="3192" spans="1:18" x14ac:dyDescent="0.2">
      <c r="A3192" t="s">
        <v>298</v>
      </c>
      <c r="C3192">
        <f t="shared" si="234"/>
        <v>534</v>
      </c>
      <c r="D3192" t="str">
        <f t="shared" si="231"/>
        <v>534 (0)</v>
      </c>
      <c r="E3192">
        <v>11.749000000000001</v>
      </c>
      <c r="F3192">
        <f t="shared" si="232"/>
        <v>11.75</v>
      </c>
      <c r="G3192">
        <f>IFERROR(VLOOKUP(F3192,'rt.comb'!$A:$B,2,FALSE),F3192)</f>
        <v>11.76</v>
      </c>
      <c r="H3192" t="str">
        <f>IFERROR(VLOOKUP(G3192,compounds!$A:$D,4,FALSE),"")</f>
        <v>bocimene</v>
      </c>
      <c r="I3192">
        <v>9426133</v>
      </c>
      <c r="J3192" s="4">
        <f t="shared" si="230"/>
        <v>20926370</v>
      </c>
      <c r="K3192" s="4">
        <f>VLOOKUP($C3192,rosie!$B$7:$D$380,2,FALSE)</f>
        <v>16.079999999999998</v>
      </c>
      <c r="L3192" s="4">
        <f>VLOOKUP(C3192,rosie!$B$7:$F$66,5,FALSE)</f>
        <v>4.32</v>
      </c>
      <c r="M3192" s="4">
        <f>VLOOKUP($C3192,rosie!$B$7:$D$380,3,FALSE)</f>
        <v>0</v>
      </c>
      <c r="N3192" s="4" t="str">
        <f>VLOOKUP($C3192,rosie!$B$7:$E$380,4,FALSE)</f>
        <v>s</v>
      </c>
      <c r="O3192" s="4">
        <f t="shared" si="233"/>
        <v>1.2197073806314936E-3</v>
      </c>
      <c r="P3192" s="4">
        <f>VLOOKUP(A3192,RESULTS!$A:$M,13,FALSE)</f>
        <v>3</v>
      </c>
      <c r="Q3192" s="4">
        <v>689</v>
      </c>
      <c r="R3192" s="4" t="str">
        <f>IF(VLOOKUP(C3192,rosie!B:J,8,FALSE)=0,"x_x_x_x",VLOOKUP(C3192,rosie!B:J,8,FALSE))</f>
        <v>6_8_2_2023</v>
      </c>
    </row>
    <row r="3193" spans="1:18" x14ac:dyDescent="0.2">
      <c r="A3193" t="s">
        <v>298</v>
      </c>
      <c r="C3193">
        <f t="shared" si="234"/>
        <v>534</v>
      </c>
      <c r="D3193" t="str">
        <f t="shared" si="231"/>
        <v>534 (0)</v>
      </c>
      <c r="E3193">
        <v>12.026999999999999</v>
      </c>
      <c r="F3193">
        <f t="shared" si="232"/>
        <v>12.03</v>
      </c>
      <c r="G3193">
        <f>IFERROR(VLOOKUP(F3193,'rt.comb'!$A:$B,2,FALSE),F3193)</f>
        <v>12.03</v>
      </c>
      <c r="H3193" t="str">
        <f>IFERROR(VLOOKUP(G3193,compounds!$A:$D,4,FALSE),"")</f>
        <v/>
      </c>
      <c r="I3193">
        <v>6578607</v>
      </c>
      <c r="J3193" s="4">
        <f t="shared" si="230"/>
        <v>20926370</v>
      </c>
      <c r="K3193" s="4">
        <f>VLOOKUP($C3193,rosie!$B$7:$D$380,2,FALSE)</f>
        <v>16.079999999999998</v>
      </c>
      <c r="L3193" s="4">
        <f>VLOOKUP(C3193,rosie!$B$7:$F$66,5,FALSE)</f>
        <v>4.32</v>
      </c>
      <c r="M3193" s="4">
        <f>VLOOKUP($C3193,rosie!$B$7:$D$380,3,FALSE)</f>
        <v>0</v>
      </c>
      <c r="N3193" s="4" t="str">
        <f>VLOOKUP($C3193,rosie!$B$7:$E$380,4,FALSE)</f>
        <v>s</v>
      </c>
      <c r="O3193" s="4">
        <f t="shared" si="233"/>
        <v>8.5001416404334256E-4</v>
      </c>
      <c r="P3193" s="4">
        <f>VLOOKUP(A3193,RESULTS!$A:$M,13,FALSE)</f>
        <v>3</v>
      </c>
      <c r="Q3193" s="4">
        <v>690</v>
      </c>
      <c r="R3193" s="4" t="str">
        <f>IF(VLOOKUP(C3193,rosie!B:J,8,FALSE)=0,"x_x_x_x",VLOOKUP(C3193,rosie!B:J,8,FALSE))</f>
        <v>6_8_2_2023</v>
      </c>
    </row>
    <row r="3194" spans="1:18" x14ac:dyDescent="0.2">
      <c r="A3194" t="s">
        <v>298</v>
      </c>
      <c r="C3194">
        <f t="shared" si="234"/>
        <v>534</v>
      </c>
      <c r="D3194" t="str">
        <f t="shared" si="231"/>
        <v>534 (0)</v>
      </c>
      <c r="E3194">
        <v>13.204000000000001</v>
      </c>
      <c r="F3194">
        <f t="shared" si="232"/>
        <v>13.2</v>
      </c>
      <c r="G3194">
        <f>IFERROR(VLOOKUP(F3194,'rt.comb'!$A:$B,2,FALSE),F3194)</f>
        <v>13.2</v>
      </c>
      <c r="H3194" t="str">
        <f>IFERROR(VLOOKUP(G3194,compounds!$A:$D,4,FALSE),"")</f>
        <v/>
      </c>
      <c r="I3194">
        <v>6052865</v>
      </c>
      <c r="J3194" s="4">
        <f t="shared" si="230"/>
        <v>20926370</v>
      </c>
      <c r="K3194" s="4">
        <f>VLOOKUP($C3194,rosie!$B$7:$D$380,2,FALSE)</f>
        <v>16.079999999999998</v>
      </c>
      <c r="L3194" s="4">
        <f>VLOOKUP(C3194,rosie!$B$7:$F$66,5,FALSE)</f>
        <v>4.32</v>
      </c>
      <c r="M3194" s="4">
        <f>VLOOKUP($C3194,rosie!$B$7:$D$380,3,FALSE)</f>
        <v>0</v>
      </c>
      <c r="N3194" s="4" t="str">
        <f>VLOOKUP($C3194,rosie!$B$7:$E$380,4,FALSE)</f>
        <v>s</v>
      </c>
      <c r="O3194" s="4">
        <f t="shared" si="233"/>
        <v>7.8095183704561142E-4</v>
      </c>
      <c r="P3194" s="4">
        <f>VLOOKUP(A3194,RESULTS!$A:$M,13,FALSE)</f>
        <v>3</v>
      </c>
      <c r="Q3194" s="4">
        <v>691</v>
      </c>
      <c r="R3194" s="4" t="str">
        <f>IF(VLOOKUP(C3194,rosie!B:J,8,FALSE)=0,"x_x_x_x",VLOOKUP(C3194,rosie!B:J,8,FALSE))</f>
        <v>6_8_2_2023</v>
      </c>
    </row>
    <row r="3195" spans="1:18" x14ac:dyDescent="0.2">
      <c r="A3195" t="s">
        <v>298</v>
      </c>
      <c r="C3195">
        <f t="shared" si="234"/>
        <v>534</v>
      </c>
      <c r="D3195" t="str">
        <f t="shared" si="231"/>
        <v>534 (0)</v>
      </c>
      <c r="E3195">
        <v>13.36</v>
      </c>
      <c r="F3195">
        <f t="shared" si="232"/>
        <v>13.36</v>
      </c>
      <c r="G3195">
        <f>IFERROR(VLOOKUP(F3195,'rt.comb'!$A:$B,2,FALSE),F3195)</f>
        <v>13.36</v>
      </c>
      <c r="H3195" t="str">
        <f>IFERROR(VLOOKUP(G3195,compounds!$A:$D,4,FALSE),"")</f>
        <v/>
      </c>
      <c r="I3195">
        <v>3706291</v>
      </c>
      <c r="J3195" s="4">
        <f t="shared" si="230"/>
        <v>20926370</v>
      </c>
      <c r="K3195" s="4">
        <f>VLOOKUP($C3195,rosie!$B$7:$D$380,2,FALSE)</f>
        <v>16.079999999999998</v>
      </c>
      <c r="L3195" s="4">
        <f>VLOOKUP(C3195,rosie!$B$7:$F$66,5,FALSE)</f>
        <v>4.32</v>
      </c>
      <c r="M3195" s="4">
        <f>VLOOKUP($C3195,rosie!$B$7:$D$380,3,FALSE)</f>
        <v>0</v>
      </c>
      <c r="N3195" s="4" t="str">
        <f>VLOOKUP($C3195,rosie!$B$7:$E$380,4,FALSE)</f>
        <v>s</v>
      </c>
      <c r="O3195" s="4">
        <f t="shared" si="233"/>
        <v>4.7750148993534964E-4</v>
      </c>
      <c r="P3195" s="4">
        <f>VLOOKUP(A3195,RESULTS!$A:$M,13,FALSE)</f>
        <v>3</v>
      </c>
      <c r="Q3195" s="4">
        <v>692</v>
      </c>
      <c r="R3195" s="4" t="str">
        <f>IF(VLOOKUP(C3195,rosie!B:J,8,FALSE)=0,"x_x_x_x",VLOOKUP(C3195,rosie!B:J,8,FALSE))</f>
        <v>6_8_2_2023</v>
      </c>
    </row>
    <row r="3196" spans="1:18" x14ac:dyDescent="0.2">
      <c r="A3196" t="s">
        <v>298</v>
      </c>
      <c r="C3196">
        <f t="shared" si="234"/>
        <v>534</v>
      </c>
      <c r="D3196" t="str">
        <f t="shared" si="231"/>
        <v>534 (0)</v>
      </c>
      <c r="E3196">
        <v>13.515000000000001</v>
      </c>
      <c r="F3196">
        <f t="shared" si="232"/>
        <v>13.52</v>
      </c>
      <c r="G3196">
        <f>IFERROR(VLOOKUP(F3196,'rt.comb'!$A:$B,2,FALSE),F3196)</f>
        <v>13.51</v>
      </c>
      <c r="H3196" t="str">
        <f>IFERROR(VLOOKUP(G3196,compounds!$A:$D,4,FALSE),"")</f>
        <v>nonanal</v>
      </c>
      <c r="I3196">
        <v>6326290</v>
      </c>
      <c r="J3196" s="4">
        <f t="shared" si="230"/>
        <v>20926370</v>
      </c>
      <c r="K3196" s="4">
        <f>VLOOKUP($C3196,rosie!$B$7:$D$380,2,FALSE)</f>
        <v>16.079999999999998</v>
      </c>
      <c r="L3196" s="4">
        <f>VLOOKUP(C3196,rosie!$B$7:$F$66,5,FALSE)</f>
        <v>4.32</v>
      </c>
      <c r="M3196" s="4">
        <f>VLOOKUP($C3196,rosie!$B$7:$D$380,3,FALSE)</f>
        <v>0</v>
      </c>
      <c r="N3196" s="4" t="str">
        <f>VLOOKUP($C3196,rosie!$B$7:$E$380,4,FALSE)</f>
        <v>s</v>
      </c>
      <c r="O3196" s="4">
        <f t="shared" si="233"/>
        <v>8.1387399515803378E-4</v>
      </c>
      <c r="P3196" s="4">
        <f>VLOOKUP(A3196,RESULTS!$A:$M,13,FALSE)</f>
        <v>3</v>
      </c>
      <c r="Q3196" s="4">
        <v>693</v>
      </c>
      <c r="R3196" s="4" t="str">
        <f>IF(VLOOKUP(C3196,rosie!B:J,8,FALSE)=0,"x_x_x_x",VLOOKUP(C3196,rosie!B:J,8,FALSE))</f>
        <v>6_8_2_2023</v>
      </c>
    </row>
    <row r="3197" spans="1:18" x14ac:dyDescent="0.2">
      <c r="A3197" t="s">
        <v>298</v>
      </c>
      <c r="C3197">
        <f t="shared" si="234"/>
        <v>534</v>
      </c>
      <c r="D3197" t="str">
        <f t="shared" si="231"/>
        <v>534 (0)</v>
      </c>
      <c r="E3197">
        <v>13.885999999999999</v>
      </c>
      <c r="F3197">
        <f t="shared" si="232"/>
        <v>13.89</v>
      </c>
      <c r="G3197">
        <f>IFERROR(VLOOKUP(F3197,'rt.comb'!$A:$B,2,FALSE),F3197)</f>
        <v>13.89</v>
      </c>
      <c r="H3197" t="str">
        <f>IFERROR(VLOOKUP(G3197,compounds!$A:$D,4,FALSE),"")</f>
        <v>edimethylnonatriene</v>
      </c>
      <c r="I3197">
        <v>39312023</v>
      </c>
      <c r="J3197" s="4">
        <f t="shared" si="230"/>
        <v>20926370</v>
      </c>
      <c r="K3197" s="4">
        <f>VLOOKUP($C3197,rosie!$B$7:$D$380,2,FALSE)</f>
        <v>16.079999999999998</v>
      </c>
      <c r="L3197" s="4">
        <f>VLOOKUP(C3197,rosie!$B$7:$F$66,5,FALSE)</f>
        <v>4.32</v>
      </c>
      <c r="M3197" s="4">
        <f>VLOOKUP($C3197,rosie!$B$7:$D$380,3,FALSE)</f>
        <v>0</v>
      </c>
      <c r="N3197" s="4" t="str">
        <f>VLOOKUP($C3197,rosie!$B$7:$E$380,4,FALSE)</f>
        <v>s</v>
      </c>
      <c r="O3197" s="4">
        <f t="shared" si="233"/>
        <v>5.0501843676809387E-3</v>
      </c>
      <c r="P3197" s="4">
        <f>VLOOKUP(A3197,RESULTS!$A:$M,13,FALSE)</f>
        <v>3</v>
      </c>
      <c r="Q3197" s="4">
        <v>694</v>
      </c>
      <c r="R3197" s="4" t="str">
        <f>IF(VLOOKUP(C3197,rosie!B:J,8,FALSE)=0,"x_x_x_x",VLOOKUP(C3197,rosie!B:J,8,FALSE))</f>
        <v>6_8_2_2023</v>
      </c>
    </row>
    <row r="3198" spans="1:18" x14ac:dyDescent="0.2">
      <c r="A3198" t="s">
        <v>298</v>
      </c>
      <c r="C3198">
        <f t="shared" si="234"/>
        <v>534</v>
      </c>
      <c r="D3198" t="str">
        <f t="shared" si="231"/>
        <v>534 (0)</v>
      </c>
      <c r="E3198">
        <v>15.157</v>
      </c>
      <c r="F3198">
        <f t="shared" si="232"/>
        <v>15.16</v>
      </c>
      <c r="G3198">
        <f>IFERROR(VLOOKUP(F3198,'rt.comb'!$A:$B,2,FALSE),F3198)</f>
        <v>15.16</v>
      </c>
      <c r="H3198" t="str">
        <f>IFERROR(VLOOKUP(G3198,compounds!$A:$D,4,FALSE),"")</f>
        <v/>
      </c>
      <c r="I3198">
        <v>6024451</v>
      </c>
      <c r="J3198" s="4">
        <f t="shared" si="230"/>
        <v>20926370</v>
      </c>
      <c r="K3198" s="4">
        <f>VLOOKUP($C3198,rosie!$B$7:$D$380,2,FALSE)</f>
        <v>16.079999999999998</v>
      </c>
      <c r="L3198" s="4">
        <f>VLOOKUP(C3198,rosie!$B$7:$F$66,5,FALSE)</f>
        <v>4.32</v>
      </c>
      <c r="M3198" s="4">
        <f>VLOOKUP($C3198,rosie!$B$7:$D$380,3,FALSE)</f>
        <v>0</v>
      </c>
      <c r="N3198" s="4" t="str">
        <f>VLOOKUP($C3198,rosie!$B$7:$E$380,4,FALSE)</f>
        <v>s</v>
      </c>
      <c r="O3198" s="4">
        <f t="shared" si="233"/>
        <v>7.728122228171354E-4</v>
      </c>
      <c r="P3198" s="4">
        <f>VLOOKUP(A3198,RESULTS!$A:$M,13,FALSE)</f>
        <v>3</v>
      </c>
      <c r="Q3198" s="4">
        <v>695</v>
      </c>
      <c r="R3198" s="4" t="str">
        <f>IF(VLOOKUP(C3198,rosie!B:J,8,FALSE)=0,"x_x_x_x",VLOOKUP(C3198,rosie!B:J,8,FALSE))</f>
        <v>6_8_2_2023</v>
      </c>
    </row>
    <row r="3199" spans="1:18" x14ac:dyDescent="0.2">
      <c r="A3199" t="s">
        <v>298</v>
      </c>
      <c r="C3199">
        <f t="shared" si="234"/>
        <v>534</v>
      </c>
      <c r="D3199" t="str">
        <f t="shared" si="231"/>
        <v>534 (0)</v>
      </c>
      <c r="E3199">
        <v>16</v>
      </c>
      <c r="F3199">
        <f t="shared" si="232"/>
        <v>16</v>
      </c>
      <c r="G3199">
        <f>IFERROR(VLOOKUP(F3199,'rt.comb'!$A:$B,2,FALSE),F3199)</f>
        <v>16</v>
      </c>
      <c r="H3199" t="str">
        <f>IFERROR(VLOOKUP(G3199,compounds!$A:$D,4,FALSE),"")</f>
        <v>Butanoicacidhexenylester</v>
      </c>
      <c r="I3199">
        <v>3513191</v>
      </c>
      <c r="J3199" s="4">
        <f t="shared" si="230"/>
        <v>20926370</v>
      </c>
      <c r="K3199" s="4">
        <f>VLOOKUP($C3199,rosie!$B$7:$D$380,2,FALSE)</f>
        <v>16.079999999999998</v>
      </c>
      <c r="L3199" s="4">
        <f>VLOOKUP(C3199,rosie!$B$7:$F$66,5,FALSE)</f>
        <v>4.32</v>
      </c>
      <c r="M3199" s="4">
        <f>VLOOKUP($C3199,rosie!$B$7:$D$380,3,FALSE)</f>
        <v>0</v>
      </c>
      <c r="N3199" s="4" t="str">
        <f>VLOOKUP($C3199,rosie!$B$7:$E$380,4,FALSE)</f>
        <v>s</v>
      </c>
      <c r="O3199" s="4">
        <f t="shared" si="233"/>
        <v>4.5002209010232004E-4</v>
      </c>
      <c r="P3199" s="4">
        <f>VLOOKUP(A3199,RESULTS!$A:$M,13,FALSE)</f>
        <v>3</v>
      </c>
      <c r="Q3199" s="4">
        <v>696</v>
      </c>
      <c r="R3199" s="4" t="str">
        <f>IF(VLOOKUP(C3199,rosie!B:J,8,FALSE)=0,"x_x_x_x",VLOOKUP(C3199,rosie!B:J,8,FALSE))</f>
        <v>6_8_2_2023</v>
      </c>
    </row>
    <row r="3200" spans="1:18" x14ac:dyDescent="0.2">
      <c r="A3200" t="s">
        <v>298</v>
      </c>
      <c r="C3200">
        <f t="shared" si="234"/>
        <v>534</v>
      </c>
      <c r="D3200" t="str">
        <f t="shared" si="231"/>
        <v>534 (0)</v>
      </c>
      <c r="E3200">
        <v>16.11</v>
      </c>
      <c r="F3200">
        <f t="shared" si="232"/>
        <v>16.11</v>
      </c>
      <c r="G3200">
        <f>IFERROR(VLOOKUP(F3200,'rt.comb'!$A:$B,2,FALSE),F3200)</f>
        <v>16.11</v>
      </c>
      <c r="H3200" t="str">
        <f>IFERROR(VLOOKUP(G3200,compounds!$A:$D,4,FALSE),"")</f>
        <v/>
      </c>
      <c r="I3200">
        <v>6576947</v>
      </c>
      <c r="J3200" s="4">
        <f t="shared" si="230"/>
        <v>20926370</v>
      </c>
      <c r="K3200" s="4">
        <f>VLOOKUP($C3200,rosie!$B$7:$D$380,2,FALSE)</f>
        <v>16.079999999999998</v>
      </c>
      <c r="L3200" s="4">
        <f>VLOOKUP(C3200,rosie!$B$7:$F$66,5,FALSE)</f>
        <v>4.32</v>
      </c>
      <c r="M3200" s="4">
        <f>VLOOKUP($C3200,rosie!$B$7:$D$380,3,FALSE)</f>
        <v>0</v>
      </c>
      <c r="N3200" s="4" t="str">
        <f>VLOOKUP($C3200,rosie!$B$7:$E$380,4,FALSE)</f>
        <v>s</v>
      </c>
      <c r="O3200" s="4">
        <f t="shared" si="233"/>
        <v>8.4126510385541505E-4</v>
      </c>
      <c r="P3200" s="4">
        <f>VLOOKUP(A3200,RESULTS!$A:$M,13,FALSE)</f>
        <v>3</v>
      </c>
      <c r="Q3200" s="4">
        <v>697</v>
      </c>
      <c r="R3200" s="4" t="str">
        <f>IF(VLOOKUP(C3200,rosie!B:J,8,FALSE)=0,"x_x_x_x",VLOOKUP(C3200,rosie!B:J,8,FALSE))</f>
        <v>6_8_2_2023</v>
      </c>
    </row>
    <row r="3201" spans="1:18" x14ac:dyDescent="0.2">
      <c r="A3201" t="s">
        <v>298</v>
      </c>
      <c r="C3201">
        <f t="shared" si="234"/>
        <v>534</v>
      </c>
      <c r="D3201" t="str">
        <f t="shared" si="231"/>
        <v>534 (0)</v>
      </c>
      <c r="E3201">
        <v>16.21</v>
      </c>
      <c r="F3201">
        <f t="shared" si="232"/>
        <v>16.21</v>
      </c>
      <c r="G3201">
        <f>IFERROR(VLOOKUP(F3201,'rt.comb'!$A:$B,2,FALSE),F3201)</f>
        <v>16.21</v>
      </c>
      <c r="H3201" t="str">
        <f>IFERROR(VLOOKUP(G3201,compounds!$A:$D,4,FALSE),"")</f>
        <v>methylsalicylate</v>
      </c>
      <c r="I3201">
        <v>22601630</v>
      </c>
      <c r="J3201" s="4">
        <f t="shared" si="230"/>
        <v>20926370</v>
      </c>
      <c r="K3201" s="4">
        <f>VLOOKUP($C3201,rosie!$B$7:$D$380,2,FALSE)</f>
        <v>16.079999999999998</v>
      </c>
      <c r="L3201" s="4">
        <f>VLOOKUP(C3201,rosie!$B$7:$F$66,5,FALSE)</f>
        <v>4.32</v>
      </c>
      <c r="M3201" s="4">
        <f>VLOOKUP($C3201,rosie!$B$7:$D$380,3,FALSE)</f>
        <v>0</v>
      </c>
      <c r="N3201" s="4" t="str">
        <f>VLOOKUP($C3201,rosie!$B$7:$E$380,4,FALSE)</f>
        <v>s</v>
      </c>
      <c r="O3201" s="4">
        <f t="shared" si="233"/>
        <v>2.8868595071757435E-3</v>
      </c>
      <c r="P3201" s="4">
        <f>VLOOKUP(A3201,RESULTS!$A:$M,13,FALSE)</f>
        <v>3</v>
      </c>
      <c r="Q3201" s="4">
        <v>698</v>
      </c>
      <c r="R3201" s="4" t="str">
        <f>IF(VLOOKUP(C3201,rosie!B:J,8,FALSE)=0,"x_x_x_x",VLOOKUP(C3201,rosie!B:J,8,FALSE))</f>
        <v>6_8_2_2023</v>
      </c>
    </row>
    <row r="3202" spans="1:18" x14ac:dyDescent="0.2">
      <c r="A3202" t="s">
        <v>298</v>
      </c>
      <c r="C3202">
        <f t="shared" si="234"/>
        <v>534</v>
      </c>
      <c r="D3202" t="str">
        <f t="shared" si="231"/>
        <v>534 (0)</v>
      </c>
      <c r="E3202">
        <v>16.367000000000001</v>
      </c>
      <c r="F3202">
        <f t="shared" si="232"/>
        <v>16.37</v>
      </c>
      <c r="G3202">
        <f>IFERROR(VLOOKUP(F3202,'rt.comb'!$A:$B,2,FALSE),F3202)</f>
        <v>16.36</v>
      </c>
      <c r="H3202" t="str">
        <f>IFERROR(VLOOKUP(G3202,compounds!$A:$D,4,FALSE),"")</f>
        <v>dodecane</v>
      </c>
      <c r="I3202">
        <v>42049259</v>
      </c>
      <c r="J3202" s="4">
        <f t="shared" ref="J3202:J3265" si="235">SUMIFS($I:$I,$A:$A,A3202,G:G,19.5)</f>
        <v>20926370</v>
      </c>
      <c r="K3202" s="4">
        <f>VLOOKUP($C3202,rosie!$B$7:$D$380,2,FALSE)</f>
        <v>16.079999999999998</v>
      </c>
      <c r="L3202" s="4">
        <f>VLOOKUP(C3202,rosie!$B$7:$F$66,5,FALSE)</f>
        <v>4.32</v>
      </c>
      <c r="M3202" s="4">
        <f>VLOOKUP($C3202,rosie!$B$7:$D$380,3,FALSE)</f>
        <v>0</v>
      </c>
      <c r="N3202" s="4" t="str">
        <f>VLOOKUP($C3202,rosie!$B$7:$E$380,4,FALSE)</f>
        <v>s</v>
      </c>
      <c r="O3202" s="4">
        <f t="shared" si="233"/>
        <v>5.3631813415839823E-3</v>
      </c>
      <c r="P3202" s="4">
        <f>VLOOKUP(A3202,RESULTS!$A:$M,13,FALSE)</f>
        <v>3</v>
      </c>
      <c r="Q3202" s="4">
        <v>699</v>
      </c>
      <c r="R3202" s="4" t="str">
        <f>IF(VLOOKUP(C3202,rosie!B:J,8,FALSE)=0,"x_x_x_x",VLOOKUP(C3202,rosie!B:J,8,FALSE))</f>
        <v>6_8_2_2023</v>
      </c>
    </row>
    <row r="3203" spans="1:18" x14ac:dyDescent="0.2">
      <c r="A3203" t="s">
        <v>298</v>
      </c>
      <c r="C3203">
        <f t="shared" si="234"/>
        <v>534</v>
      </c>
      <c r="D3203" t="str">
        <f t="shared" ref="D3203:D3266" si="236">C3203&amp;" ("&amp;M3203&amp;")"</f>
        <v>534 (0)</v>
      </c>
      <c r="E3203">
        <v>16.55</v>
      </c>
      <c r="F3203">
        <f t="shared" si="232"/>
        <v>16.55</v>
      </c>
      <c r="G3203">
        <f>IFERROR(VLOOKUP(F3203,'rt.comb'!$A:$B,2,FALSE),F3203)</f>
        <v>16.55</v>
      </c>
      <c r="H3203" t="str">
        <f>IFERROR(VLOOKUP(G3203,compounds!$A:$D,4,FALSE),"")</f>
        <v>decanal</v>
      </c>
      <c r="I3203">
        <v>5145323</v>
      </c>
      <c r="J3203" s="4">
        <f t="shared" si="235"/>
        <v>20926370</v>
      </c>
      <c r="K3203" s="4">
        <f>VLOOKUP($C3203,rosie!$B$7:$D$380,2,FALSE)</f>
        <v>16.079999999999998</v>
      </c>
      <c r="L3203" s="4">
        <f>VLOOKUP(C3203,rosie!$B$7:$F$66,5,FALSE)</f>
        <v>4.32</v>
      </c>
      <c r="M3203" s="4">
        <f>VLOOKUP($C3203,rosie!$B$7:$D$380,3,FALSE)</f>
        <v>0</v>
      </c>
      <c r="N3203" s="4" t="str">
        <f>VLOOKUP($C3203,rosie!$B$7:$E$380,4,FALSE)</f>
        <v>s</v>
      </c>
      <c r="O3203" s="4">
        <f t="shared" si="233"/>
        <v>6.5532375855748546E-4</v>
      </c>
      <c r="P3203" s="4">
        <f>VLOOKUP(A3203,RESULTS!$A:$M,13,FALSE)</f>
        <v>3</v>
      </c>
      <c r="Q3203" s="4">
        <v>700</v>
      </c>
      <c r="R3203" s="4" t="str">
        <f>IF(VLOOKUP(C3203,rosie!B:J,8,FALSE)=0,"x_x_x_x",VLOOKUP(C3203,rosie!B:J,8,FALSE))</f>
        <v>6_8_2_2023</v>
      </c>
    </row>
    <row r="3204" spans="1:18" x14ac:dyDescent="0.2">
      <c r="A3204" t="s">
        <v>298</v>
      </c>
      <c r="C3204">
        <f t="shared" si="234"/>
        <v>534</v>
      </c>
      <c r="D3204" t="str">
        <f t="shared" si="236"/>
        <v>534 (0)</v>
      </c>
      <c r="E3204">
        <v>17.324999999999999</v>
      </c>
      <c r="F3204">
        <f t="shared" si="232"/>
        <v>17.329999999999998</v>
      </c>
      <c r="G3204">
        <f>IFERROR(VLOOKUP(F3204,'rt.comb'!$A:$B,2,FALSE),F3204)</f>
        <v>17.329999999999998</v>
      </c>
      <c r="H3204" t="str">
        <f>IFERROR(VLOOKUP(G3204,compounds!$A:$D,4,FALSE),"")</f>
        <v/>
      </c>
      <c r="I3204">
        <v>9792363</v>
      </c>
      <c r="J3204" s="4">
        <f t="shared" si="235"/>
        <v>20926370</v>
      </c>
      <c r="K3204" s="4">
        <f>VLOOKUP($C3204,rosie!$B$7:$D$380,2,FALSE)</f>
        <v>16.079999999999998</v>
      </c>
      <c r="L3204" s="4">
        <f>VLOOKUP(C3204,rosie!$B$7:$F$66,5,FALSE)</f>
        <v>4.32</v>
      </c>
      <c r="M3204" s="4">
        <f>VLOOKUP($C3204,rosie!$B$7:$D$380,3,FALSE)</f>
        <v>0</v>
      </c>
      <c r="N3204" s="4" t="str">
        <f>VLOOKUP($C3204,rosie!$B$7:$E$380,4,FALSE)</f>
        <v>s</v>
      </c>
      <c r="O3204" s="4">
        <f t="shared" si="233"/>
        <v>1.2454055500229785E-3</v>
      </c>
      <c r="P3204" s="4">
        <f>VLOOKUP(A3204,RESULTS!$A:$M,13,FALSE)</f>
        <v>3</v>
      </c>
      <c r="Q3204" s="4">
        <v>701</v>
      </c>
      <c r="R3204" s="4" t="str">
        <f>IF(VLOOKUP(C3204,rosie!B:J,8,FALSE)=0,"x_x_x_x",VLOOKUP(C3204,rosie!B:J,8,FALSE))</f>
        <v>6_8_2_2023</v>
      </c>
    </row>
    <row r="3205" spans="1:18" x14ac:dyDescent="0.2">
      <c r="A3205" t="s">
        <v>298</v>
      </c>
      <c r="C3205">
        <f t="shared" si="234"/>
        <v>534</v>
      </c>
      <c r="D3205" t="str">
        <f t="shared" si="236"/>
        <v>534 (0)</v>
      </c>
      <c r="E3205">
        <v>17.431000000000001</v>
      </c>
      <c r="F3205">
        <f t="shared" si="232"/>
        <v>17.43</v>
      </c>
      <c r="G3205">
        <f>IFERROR(VLOOKUP(F3205,'rt.comb'!$A:$B,2,FALSE),F3205)</f>
        <v>17.43</v>
      </c>
      <c r="H3205" t="str">
        <f>IFERROR(VLOOKUP(G3205,compounds!$A:$D,4,FALSE),"")</f>
        <v>cisthreehexiso</v>
      </c>
      <c r="I3205">
        <v>26249882</v>
      </c>
      <c r="J3205" s="4">
        <f t="shared" si="235"/>
        <v>20926370</v>
      </c>
      <c r="K3205" s="4">
        <f>VLOOKUP($C3205,rosie!$B$7:$D$380,2,FALSE)</f>
        <v>16.079999999999998</v>
      </c>
      <c r="L3205" s="4">
        <f>VLOOKUP(C3205,rosie!$B$7:$F$66,5,FALSE)</f>
        <v>4.32</v>
      </c>
      <c r="M3205" s="4">
        <f>VLOOKUP($C3205,rosie!$B$7:$D$380,3,FALSE)</f>
        <v>0</v>
      </c>
      <c r="N3205" s="4" t="str">
        <f>VLOOKUP($C3205,rosie!$B$7:$E$380,4,FALSE)</f>
        <v>s</v>
      </c>
      <c r="O3205" s="4">
        <f t="shared" si="233"/>
        <v>3.3337386785613028E-3</v>
      </c>
      <c r="P3205" s="4">
        <f>VLOOKUP(A3205,RESULTS!$A:$M,13,FALSE)</f>
        <v>3</v>
      </c>
      <c r="Q3205" s="4">
        <v>702</v>
      </c>
      <c r="R3205" s="4" t="str">
        <f>IF(VLOOKUP(C3205,rosie!B:J,8,FALSE)=0,"x_x_x_x",VLOOKUP(C3205,rosie!B:J,8,FALSE))</f>
        <v>6_8_2_2023</v>
      </c>
    </row>
    <row r="3206" spans="1:18" x14ac:dyDescent="0.2">
      <c r="A3206" t="s">
        <v>298</v>
      </c>
      <c r="C3206">
        <f t="shared" si="234"/>
        <v>534</v>
      </c>
      <c r="D3206" t="str">
        <f t="shared" si="236"/>
        <v>534 (0)</v>
      </c>
      <c r="E3206">
        <v>18.181000000000001</v>
      </c>
      <c r="F3206">
        <f t="shared" si="232"/>
        <v>18.18</v>
      </c>
      <c r="G3206">
        <f>IFERROR(VLOOKUP(F3206,'rt.comb'!$A:$B,2,FALSE),F3206)</f>
        <v>18.18</v>
      </c>
      <c r="H3206" t="str">
        <f>IFERROR(VLOOKUP(G3206,compounds!$A:$D,4,FALSE),"")</f>
        <v>methylacetophenone</v>
      </c>
      <c r="I3206">
        <v>7640730</v>
      </c>
      <c r="J3206" s="4">
        <f t="shared" si="235"/>
        <v>20926370</v>
      </c>
      <c r="K3206" s="4">
        <f>VLOOKUP($C3206,rosie!$B$7:$D$380,2,FALSE)</f>
        <v>16.079999999999998</v>
      </c>
      <c r="L3206" s="4">
        <f>VLOOKUP(C3206,rosie!$B$7:$F$66,5,FALSE)</f>
        <v>4.32</v>
      </c>
      <c r="M3206" s="4">
        <f>VLOOKUP($C3206,rosie!$B$7:$D$380,3,FALSE)</f>
        <v>0</v>
      </c>
      <c r="N3206" s="4" t="str">
        <f>VLOOKUP($C3206,rosie!$B$7:$E$380,4,FALSE)</f>
        <v>s</v>
      </c>
      <c r="O3206" s="4">
        <f t="shared" si="233"/>
        <v>9.6899344412705525E-4</v>
      </c>
      <c r="P3206" s="4">
        <f>VLOOKUP(A3206,RESULTS!$A:$M,13,FALSE)</f>
        <v>3</v>
      </c>
      <c r="Q3206" s="4">
        <v>703</v>
      </c>
      <c r="R3206" s="4" t="str">
        <f>IF(VLOOKUP(C3206,rosie!B:J,8,FALSE)=0,"x_x_x_x",VLOOKUP(C3206,rosie!B:J,8,FALSE))</f>
        <v>6_8_2_2023</v>
      </c>
    </row>
    <row r="3207" spans="1:18" x14ac:dyDescent="0.2">
      <c r="A3207" t="s">
        <v>298</v>
      </c>
      <c r="C3207">
        <f t="shared" si="234"/>
        <v>534</v>
      </c>
      <c r="D3207" t="str">
        <f t="shared" si="236"/>
        <v>534 (0)</v>
      </c>
      <c r="E3207">
        <v>18.649000000000001</v>
      </c>
      <c r="F3207">
        <f t="shared" si="232"/>
        <v>18.649999999999999</v>
      </c>
      <c r="G3207">
        <f>IFERROR(VLOOKUP(F3207,'rt.comb'!$A:$B,2,FALSE),F3207)</f>
        <v>18.649999999999999</v>
      </c>
      <c r="H3207" t="str">
        <f>IFERROR(VLOOKUP(G3207,compounds!$A:$D,4,FALSE),"")</f>
        <v/>
      </c>
      <c r="I3207">
        <v>3863561</v>
      </c>
      <c r="J3207" s="4">
        <f t="shared" si="235"/>
        <v>20926370</v>
      </c>
      <c r="K3207" s="4">
        <f>VLOOKUP($C3207,rosie!$B$7:$D$380,2,FALSE)</f>
        <v>16.079999999999998</v>
      </c>
      <c r="L3207" s="4">
        <f>VLOOKUP(C3207,rosie!$B$7:$F$66,5,FALSE)</f>
        <v>4.32</v>
      </c>
      <c r="M3207" s="4">
        <f>VLOOKUP($C3207,rosie!$B$7:$D$380,3,FALSE)</f>
        <v>0</v>
      </c>
      <c r="N3207" s="4" t="str">
        <f>VLOOKUP($C3207,rosie!$B$7:$E$380,4,FALSE)</f>
        <v>s</v>
      </c>
      <c r="O3207" s="4">
        <f t="shared" si="233"/>
        <v>4.8927882958511816E-4</v>
      </c>
      <c r="P3207" s="4">
        <f>VLOOKUP(A3207,RESULTS!$A:$M,13,FALSE)</f>
        <v>3</v>
      </c>
      <c r="Q3207" s="4">
        <v>704</v>
      </c>
      <c r="R3207" s="4" t="str">
        <f>IF(VLOOKUP(C3207,rosie!B:J,8,FALSE)=0,"x_x_x_x",VLOOKUP(C3207,rosie!B:J,8,FALSE))</f>
        <v>6_8_2_2023</v>
      </c>
    </row>
    <row r="3208" spans="1:18" x14ac:dyDescent="0.2">
      <c r="A3208" t="s">
        <v>298</v>
      </c>
      <c r="C3208">
        <f t="shared" si="234"/>
        <v>534</v>
      </c>
      <c r="D3208" t="str">
        <f t="shared" si="236"/>
        <v>534 (0)</v>
      </c>
      <c r="E3208">
        <v>18.693999999999999</v>
      </c>
      <c r="F3208">
        <f t="shared" si="232"/>
        <v>18.690000000000001</v>
      </c>
      <c r="G3208">
        <f>IFERROR(VLOOKUP(F3208,'rt.comb'!$A:$B,2,FALSE),F3208)</f>
        <v>18.690000000000001</v>
      </c>
      <c r="H3208" t="str">
        <f>IFERROR(VLOOKUP(G3208,compounds!$A:$D,4,FALSE),"")</f>
        <v/>
      </c>
      <c r="I3208">
        <v>2724082</v>
      </c>
      <c r="J3208" s="4">
        <f t="shared" si="235"/>
        <v>20926370</v>
      </c>
      <c r="K3208" s="4">
        <f>VLOOKUP($C3208,rosie!$B$7:$D$380,2,FALSE)</f>
        <v>16.079999999999998</v>
      </c>
      <c r="L3208" s="4">
        <f>VLOOKUP(C3208,rosie!$B$7:$F$66,5,FALSE)</f>
        <v>4.32</v>
      </c>
      <c r="M3208" s="4">
        <f>VLOOKUP($C3208,rosie!$B$7:$D$380,3,FALSE)</f>
        <v>0</v>
      </c>
      <c r="N3208" s="4" t="str">
        <f>VLOOKUP($C3208,rosie!$B$7:$E$380,4,FALSE)</f>
        <v>s</v>
      </c>
      <c r="O3208" s="4">
        <f t="shared" si="233"/>
        <v>3.4448662920783364E-4</v>
      </c>
      <c r="P3208" s="4">
        <f>VLOOKUP(A3208,RESULTS!$A:$M,13,FALSE)</f>
        <v>3</v>
      </c>
      <c r="Q3208" s="4">
        <v>705</v>
      </c>
      <c r="R3208" s="4" t="str">
        <f>IF(VLOOKUP(C3208,rosie!B:J,8,FALSE)=0,"x_x_x_x",VLOOKUP(C3208,rosie!B:J,8,FALSE))</f>
        <v>6_8_2_2023</v>
      </c>
    </row>
    <row r="3209" spans="1:18" x14ac:dyDescent="0.2">
      <c r="A3209" t="s">
        <v>298</v>
      </c>
      <c r="C3209">
        <f t="shared" si="234"/>
        <v>534</v>
      </c>
      <c r="D3209" t="str">
        <f t="shared" si="236"/>
        <v>534 (0)</v>
      </c>
      <c r="E3209">
        <v>18.965</v>
      </c>
      <c r="F3209">
        <f t="shared" si="232"/>
        <v>18.97</v>
      </c>
      <c r="G3209">
        <f>IFERROR(VLOOKUP(F3209,'rt.comb'!$A:$B,2,FALSE),F3209)</f>
        <v>18.97</v>
      </c>
      <c r="H3209" t="str">
        <f>IFERROR(VLOOKUP(G3209,compounds!$A:$D,4,FALSE),"")</f>
        <v/>
      </c>
      <c r="I3209">
        <v>4846524</v>
      </c>
      <c r="J3209" s="4">
        <f t="shared" si="235"/>
        <v>20926370</v>
      </c>
      <c r="K3209" s="4">
        <f>VLOOKUP($C3209,rosie!$B$7:$D$380,2,FALSE)</f>
        <v>16.079999999999998</v>
      </c>
      <c r="L3209" s="4">
        <f>VLOOKUP(C3209,rosie!$B$7:$F$66,5,FALSE)</f>
        <v>4.32</v>
      </c>
      <c r="M3209" s="4">
        <f>VLOOKUP($C3209,rosie!$B$7:$D$380,3,FALSE)</f>
        <v>0</v>
      </c>
      <c r="N3209" s="4" t="str">
        <f>VLOOKUP($C3209,rosie!$B$7:$E$380,4,FALSE)</f>
        <v>s</v>
      </c>
      <c r="O3209" s="4">
        <f t="shared" si="233"/>
        <v>6.1202192020050339E-4</v>
      </c>
      <c r="P3209" s="4">
        <f>VLOOKUP(A3209,RESULTS!$A:$M,13,FALSE)</f>
        <v>3</v>
      </c>
      <c r="Q3209" s="4">
        <v>706</v>
      </c>
      <c r="R3209" s="4" t="str">
        <f>IF(VLOOKUP(C3209,rosie!B:J,8,FALSE)=0,"x_x_x_x",VLOOKUP(C3209,rosie!B:J,8,FALSE))</f>
        <v>6_8_2_2023</v>
      </c>
    </row>
    <row r="3210" spans="1:18" x14ac:dyDescent="0.2">
      <c r="A3210" t="s">
        <v>298</v>
      </c>
      <c r="C3210">
        <f t="shared" si="234"/>
        <v>534</v>
      </c>
      <c r="D3210" t="str">
        <f t="shared" si="236"/>
        <v>534 (0)</v>
      </c>
      <c r="E3210">
        <v>19.184999999999999</v>
      </c>
      <c r="F3210">
        <f t="shared" ref="F3210:F3273" si="237">ROUND(E3210,2)</f>
        <v>19.190000000000001</v>
      </c>
      <c r="G3210">
        <f>IFERROR(VLOOKUP(F3210,'rt.comb'!$A:$B,2,FALSE),F3210)</f>
        <v>19.190000000000001</v>
      </c>
      <c r="H3210" t="str">
        <f>IFERROR(VLOOKUP(G3210,compounds!$A:$D,4,FALSE),"")</f>
        <v/>
      </c>
      <c r="I3210">
        <v>4329928</v>
      </c>
      <c r="J3210" s="4">
        <f t="shared" si="235"/>
        <v>20926370</v>
      </c>
      <c r="K3210" s="4">
        <f>VLOOKUP($C3210,rosie!$B$7:$D$380,2,FALSE)</f>
        <v>16.079999999999998</v>
      </c>
      <c r="L3210" s="4">
        <f>VLOOKUP(C3210,rosie!$B$7:$F$66,5,FALSE)</f>
        <v>4.32</v>
      </c>
      <c r="M3210" s="4">
        <f>VLOOKUP($C3210,rosie!$B$7:$D$380,3,FALSE)</f>
        <v>0</v>
      </c>
      <c r="N3210" s="4" t="str">
        <f>VLOOKUP($C3210,rosie!$B$7:$E$380,4,FALSE)</f>
        <v>s</v>
      </c>
      <c r="O3210" s="4">
        <f t="shared" ref="O3210:O3273" si="238">IFERROR((30/J3210*I3210)/K3210/Q3210,0)</f>
        <v>5.4601248267395497E-4</v>
      </c>
      <c r="P3210" s="4">
        <f>VLOOKUP(A3210,RESULTS!$A:$M,13,FALSE)</f>
        <v>3</v>
      </c>
      <c r="Q3210" s="4">
        <v>707</v>
      </c>
      <c r="R3210" s="4" t="str">
        <f>IF(VLOOKUP(C3210,rosie!B:J,8,FALSE)=0,"x_x_x_x",VLOOKUP(C3210,rosie!B:J,8,FALSE))</f>
        <v>6_8_2_2023</v>
      </c>
    </row>
    <row r="3211" spans="1:18" x14ac:dyDescent="0.2">
      <c r="A3211" t="s">
        <v>298</v>
      </c>
      <c r="C3211">
        <f t="shared" ref="C3211:C3274" si="239">_xlfn.NUMBERVALUE(LEFT(SUBSTITUTE(A3211,"strleaves-",""),FIND("-",SUBSTITUTE(A3211,"strleaves-",""))-1))</f>
        <v>534</v>
      </c>
      <c r="D3211" t="str">
        <f t="shared" si="236"/>
        <v>534 (0)</v>
      </c>
      <c r="E3211">
        <v>19.501999999999999</v>
      </c>
      <c r="F3211">
        <f t="shared" si="237"/>
        <v>19.5</v>
      </c>
      <c r="G3211">
        <f>IFERROR(VLOOKUP(F3211,'rt.comb'!$A:$B,2,FALSE),F3211)</f>
        <v>19.5</v>
      </c>
      <c r="H3211" t="str">
        <f>IFERROR(VLOOKUP(G3211,compounds!$A:$D,4,FALSE),"")</f>
        <v>standard</v>
      </c>
      <c r="I3211">
        <v>20926370</v>
      </c>
      <c r="J3211" s="4">
        <f t="shared" si="235"/>
        <v>20926370</v>
      </c>
      <c r="K3211" s="4">
        <f>VLOOKUP($C3211,rosie!$B$7:$D$380,2,FALSE)</f>
        <v>16.079999999999998</v>
      </c>
      <c r="L3211" s="4">
        <f>VLOOKUP(C3211,rosie!$B$7:$F$66,5,FALSE)</f>
        <v>4.32</v>
      </c>
      <c r="M3211" s="4">
        <f>VLOOKUP($C3211,rosie!$B$7:$D$380,3,FALSE)</f>
        <v>0</v>
      </c>
      <c r="N3211" s="4" t="str">
        <f>VLOOKUP($C3211,rosie!$B$7:$E$380,4,FALSE)</f>
        <v>s</v>
      </c>
      <c r="O3211" s="4">
        <f t="shared" si="238"/>
        <v>2.6351294375579733E-3</v>
      </c>
      <c r="P3211" s="4">
        <f>VLOOKUP(A3211,RESULTS!$A:$M,13,FALSE)</f>
        <v>3</v>
      </c>
      <c r="Q3211" s="4">
        <v>708</v>
      </c>
      <c r="R3211" s="4" t="str">
        <f>IF(VLOOKUP(C3211,rosie!B:J,8,FALSE)=0,"x_x_x_x",VLOOKUP(C3211,rosie!B:J,8,FALSE))</f>
        <v>6_8_2_2023</v>
      </c>
    </row>
    <row r="3212" spans="1:18" x14ac:dyDescent="0.2">
      <c r="A3212" t="s">
        <v>298</v>
      </c>
      <c r="C3212">
        <f t="shared" si="239"/>
        <v>534</v>
      </c>
      <c r="D3212" t="str">
        <f t="shared" si="236"/>
        <v>534 (0)</v>
      </c>
      <c r="E3212">
        <v>20.63</v>
      </c>
      <c r="F3212">
        <f t="shared" si="237"/>
        <v>20.63</v>
      </c>
      <c r="G3212">
        <f>IFERROR(VLOOKUP(F3212,'rt.comb'!$A:$B,2,FALSE),F3212)</f>
        <v>20.63</v>
      </c>
      <c r="H3212" t="str">
        <f>IFERROR(VLOOKUP(G3212,compounds!$A:$D,4,FALSE),"")</f>
        <v/>
      </c>
      <c r="I3212">
        <v>3241840</v>
      </c>
      <c r="J3212" s="4">
        <f t="shared" si="235"/>
        <v>20926370</v>
      </c>
      <c r="K3212" s="4">
        <f>VLOOKUP($C3212,rosie!$B$7:$D$380,2,FALSE)</f>
        <v>16.079999999999998</v>
      </c>
      <c r="L3212" s="4">
        <f>VLOOKUP(C3212,rosie!$B$7:$F$66,5,FALSE)</f>
        <v>4.32</v>
      </c>
      <c r="M3212" s="4">
        <f>VLOOKUP($C3212,rosie!$B$7:$D$380,3,FALSE)</f>
        <v>0</v>
      </c>
      <c r="N3212" s="4" t="str">
        <f>VLOOKUP($C3212,rosie!$B$7:$E$380,4,FALSE)</f>
        <v>s</v>
      </c>
      <c r="O3212" s="4">
        <f t="shared" si="238"/>
        <v>4.0764925396963249E-4</v>
      </c>
      <c r="P3212" s="4">
        <f>VLOOKUP(A3212,RESULTS!$A:$M,13,FALSE)</f>
        <v>3</v>
      </c>
      <c r="Q3212" s="4">
        <v>709</v>
      </c>
      <c r="R3212" s="4" t="str">
        <f>IF(VLOOKUP(C3212,rosie!B:J,8,FALSE)=0,"x_x_x_x",VLOOKUP(C3212,rosie!B:J,8,FALSE))</f>
        <v>6_8_2_2023</v>
      </c>
    </row>
    <row r="3213" spans="1:18" x14ac:dyDescent="0.2">
      <c r="A3213" t="s">
        <v>298</v>
      </c>
      <c r="C3213">
        <f t="shared" si="239"/>
        <v>534</v>
      </c>
      <c r="D3213" t="str">
        <f t="shared" si="236"/>
        <v>534 (0)</v>
      </c>
      <c r="E3213">
        <v>21.324999999999999</v>
      </c>
      <c r="F3213">
        <f t="shared" si="237"/>
        <v>21.33</v>
      </c>
      <c r="G3213">
        <f>IFERROR(VLOOKUP(F3213,'rt.comb'!$A:$B,2,FALSE),F3213)</f>
        <v>21.33</v>
      </c>
      <c r="H3213" t="str">
        <f>IFERROR(VLOOKUP(G3213,compounds!$A:$D,4,FALSE),"")</f>
        <v/>
      </c>
      <c r="I3213">
        <v>5706952</v>
      </c>
      <c r="J3213" s="4">
        <f t="shared" si="235"/>
        <v>20926370</v>
      </c>
      <c r="K3213" s="4">
        <f>VLOOKUP($C3213,rosie!$B$7:$D$380,2,FALSE)</f>
        <v>16.079999999999998</v>
      </c>
      <c r="L3213" s="4">
        <f>VLOOKUP(C3213,rosie!$B$7:$F$66,5,FALSE)</f>
        <v>4.32</v>
      </c>
      <c r="M3213" s="4">
        <f>VLOOKUP($C3213,rosie!$B$7:$D$380,3,FALSE)</f>
        <v>0</v>
      </c>
      <c r="N3213" s="4" t="str">
        <f>VLOOKUP($C3213,rosie!$B$7:$E$380,4,FALSE)</f>
        <v>s</v>
      </c>
      <c r="O3213" s="4">
        <f t="shared" si="238"/>
        <v>7.1661712379802913E-4</v>
      </c>
      <c r="P3213" s="4">
        <f>VLOOKUP(A3213,RESULTS!$A:$M,13,FALSE)</f>
        <v>3</v>
      </c>
      <c r="Q3213" s="4">
        <v>710</v>
      </c>
      <c r="R3213" s="4" t="str">
        <f>IF(VLOOKUP(C3213,rosie!B:J,8,FALSE)=0,"x_x_x_x",VLOOKUP(C3213,rosie!B:J,8,FALSE))</f>
        <v>6_8_2_2023</v>
      </c>
    </row>
    <row r="3214" spans="1:18" x14ac:dyDescent="0.2">
      <c r="A3214" t="s">
        <v>298</v>
      </c>
      <c r="C3214">
        <f t="shared" si="239"/>
        <v>534</v>
      </c>
      <c r="D3214" t="str">
        <f t="shared" si="236"/>
        <v>534 (0)</v>
      </c>
      <c r="E3214">
        <v>21.63</v>
      </c>
      <c r="F3214">
        <f t="shared" si="237"/>
        <v>21.63</v>
      </c>
      <c r="G3214">
        <f>IFERROR(VLOOKUP(F3214,'rt.comb'!$A:$B,2,FALSE),F3214)</f>
        <v>21.63</v>
      </c>
      <c r="H3214" t="str">
        <f>IFERROR(VLOOKUP(G3214,compounds!$A:$D,4,FALSE),"")</f>
        <v/>
      </c>
      <c r="I3214">
        <v>2242861</v>
      </c>
      <c r="J3214" s="4">
        <f t="shared" si="235"/>
        <v>20926370</v>
      </c>
      <c r="K3214" s="4">
        <f>VLOOKUP($C3214,rosie!$B$7:$D$380,2,FALSE)</f>
        <v>16.079999999999998</v>
      </c>
      <c r="L3214" s="4">
        <f>VLOOKUP(C3214,rosie!$B$7:$F$66,5,FALSE)</f>
        <v>4.32</v>
      </c>
      <c r="M3214" s="4">
        <f>VLOOKUP($C3214,rosie!$B$7:$D$380,3,FALSE)</f>
        <v>0</v>
      </c>
      <c r="N3214" s="4" t="str">
        <f>VLOOKUP($C3214,rosie!$B$7:$E$380,4,FALSE)</f>
        <v>s</v>
      </c>
      <c r="O3214" s="4">
        <f t="shared" si="238"/>
        <v>2.8123804415928095E-4</v>
      </c>
      <c r="P3214" s="4">
        <f>VLOOKUP(A3214,RESULTS!$A:$M,13,FALSE)</f>
        <v>3</v>
      </c>
      <c r="Q3214" s="4">
        <v>711</v>
      </c>
      <c r="R3214" s="4" t="str">
        <f>IF(VLOOKUP(C3214,rosie!B:J,8,FALSE)=0,"x_x_x_x",VLOOKUP(C3214,rosie!B:J,8,FALSE))</f>
        <v>6_8_2_2023</v>
      </c>
    </row>
    <row r="3215" spans="1:18" x14ac:dyDescent="0.2">
      <c r="A3215" t="s">
        <v>298</v>
      </c>
      <c r="C3215">
        <f t="shared" si="239"/>
        <v>534</v>
      </c>
      <c r="D3215" t="str">
        <f t="shared" si="236"/>
        <v>534 (0)</v>
      </c>
      <c r="E3215">
        <v>21.832999999999998</v>
      </c>
      <c r="F3215">
        <f t="shared" si="237"/>
        <v>21.83</v>
      </c>
      <c r="G3215">
        <f>IFERROR(VLOOKUP(F3215,'rt.comb'!$A:$B,2,FALSE),F3215)</f>
        <v>21.84</v>
      </c>
      <c r="H3215" t="str">
        <f>IFERROR(VLOOKUP(G3215,compounds!$A:$D,4,FALSE),"")</f>
        <v>tetradecane</v>
      </c>
      <c r="I3215">
        <v>25730900</v>
      </c>
      <c r="J3215" s="4">
        <f t="shared" si="235"/>
        <v>20926370</v>
      </c>
      <c r="K3215" s="4">
        <f>VLOOKUP($C3215,rosie!$B$7:$D$380,2,FALSE)</f>
        <v>16.079999999999998</v>
      </c>
      <c r="L3215" s="4">
        <f>VLOOKUP(C3215,rosie!$B$7:$F$66,5,FALSE)</f>
        <v>4.32</v>
      </c>
      <c r="M3215" s="4">
        <f>VLOOKUP($C3215,rosie!$B$7:$D$380,3,FALSE)</f>
        <v>0</v>
      </c>
      <c r="N3215" s="4" t="str">
        <f>VLOOKUP($C3215,rosie!$B$7:$E$380,4,FALSE)</f>
        <v>s</v>
      </c>
      <c r="O3215" s="4">
        <f t="shared" si="238"/>
        <v>3.2219314329510322E-3</v>
      </c>
      <c r="P3215" s="4">
        <f>VLOOKUP(A3215,RESULTS!$A:$M,13,FALSE)</f>
        <v>3</v>
      </c>
      <c r="Q3215" s="4">
        <v>712</v>
      </c>
      <c r="R3215" s="4" t="str">
        <f>IF(VLOOKUP(C3215,rosie!B:J,8,FALSE)=0,"x_x_x_x",VLOOKUP(C3215,rosie!B:J,8,FALSE))</f>
        <v>6_8_2_2023</v>
      </c>
    </row>
    <row r="3216" spans="1:18" x14ac:dyDescent="0.2">
      <c r="A3216" t="s">
        <v>298</v>
      </c>
      <c r="C3216">
        <f t="shared" si="239"/>
        <v>534</v>
      </c>
      <c r="D3216" t="str">
        <f t="shared" si="236"/>
        <v>534 (0)</v>
      </c>
      <c r="E3216">
        <v>22.282</v>
      </c>
      <c r="F3216">
        <f t="shared" si="237"/>
        <v>22.28</v>
      </c>
      <c r="G3216">
        <f>IFERROR(VLOOKUP(F3216,'rt.comb'!$A:$B,2,FALSE),F3216)</f>
        <v>22.29</v>
      </c>
      <c r="H3216" t="str">
        <f>IFERROR(VLOOKUP(G3216,compounds!$A:$D,4,FALSE),"")</f>
        <v>tetramethyldiol</v>
      </c>
      <c r="I3216">
        <v>14760169</v>
      </c>
      <c r="J3216" s="4">
        <f t="shared" si="235"/>
        <v>20926370</v>
      </c>
      <c r="K3216" s="4">
        <f>VLOOKUP($C3216,rosie!$B$7:$D$380,2,FALSE)</f>
        <v>16.079999999999998</v>
      </c>
      <c r="L3216" s="4">
        <f>VLOOKUP(C3216,rosie!$B$7:$F$66,5,FALSE)</f>
        <v>4.32</v>
      </c>
      <c r="M3216" s="4">
        <f>VLOOKUP($C3216,rosie!$B$7:$D$380,3,FALSE)</f>
        <v>0</v>
      </c>
      <c r="N3216" s="4" t="str">
        <f>VLOOKUP($C3216,rosie!$B$7:$E$380,4,FALSE)</f>
        <v>s</v>
      </c>
      <c r="O3216" s="4">
        <f t="shared" si="238"/>
        <v>1.845623497253092E-3</v>
      </c>
      <c r="P3216" s="4">
        <f>VLOOKUP(A3216,RESULTS!$A:$M,13,FALSE)</f>
        <v>3</v>
      </c>
      <c r="Q3216" s="4">
        <v>713</v>
      </c>
      <c r="R3216" s="4" t="str">
        <f>IF(VLOOKUP(C3216,rosie!B:J,8,FALSE)=0,"x_x_x_x",VLOOKUP(C3216,rosie!B:J,8,FALSE))</f>
        <v>6_8_2_2023</v>
      </c>
    </row>
    <row r="3217" spans="1:18" x14ac:dyDescent="0.2">
      <c r="A3217" t="s">
        <v>298</v>
      </c>
      <c r="C3217">
        <f t="shared" si="239"/>
        <v>534</v>
      </c>
      <c r="D3217" t="str">
        <f t="shared" si="236"/>
        <v>534 (0)</v>
      </c>
      <c r="E3217">
        <v>22.414000000000001</v>
      </c>
      <c r="F3217">
        <f t="shared" si="237"/>
        <v>22.41</v>
      </c>
      <c r="G3217">
        <f>IFERROR(VLOOKUP(F3217,'rt.comb'!$A:$B,2,FALSE),F3217)</f>
        <v>22.41</v>
      </c>
      <c r="H3217" t="str">
        <f>IFERROR(VLOOKUP(G3217,compounds!$A:$D,4,FALSE),"")</f>
        <v/>
      </c>
      <c r="I3217">
        <v>7109415</v>
      </c>
      <c r="J3217" s="4">
        <f t="shared" si="235"/>
        <v>20926370</v>
      </c>
      <c r="K3217" s="4">
        <f>VLOOKUP($C3217,rosie!$B$7:$D$380,2,FALSE)</f>
        <v>16.079999999999998</v>
      </c>
      <c r="L3217" s="4">
        <f>VLOOKUP(C3217,rosie!$B$7:$F$66,5,FALSE)</f>
        <v>4.32</v>
      </c>
      <c r="M3217" s="4">
        <f>VLOOKUP($C3217,rosie!$B$7:$D$380,3,FALSE)</f>
        <v>0</v>
      </c>
      <c r="N3217" s="4" t="str">
        <f>VLOOKUP($C3217,rosie!$B$7:$E$380,4,FALSE)</f>
        <v>s</v>
      </c>
      <c r="O3217" s="4">
        <f t="shared" si="238"/>
        <v>8.8772196308371115E-4</v>
      </c>
      <c r="P3217" s="4">
        <f>VLOOKUP(A3217,RESULTS!$A:$M,13,FALSE)</f>
        <v>3</v>
      </c>
      <c r="Q3217" s="4">
        <v>714</v>
      </c>
      <c r="R3217" s="4" t="str">
        <f>IF(VLOOKUP(C3217,rosie!B:J,8,FALSE)=0,"x_x_x_x",VLOOKUP(C3217,rosie!B:J,8,FALSE))</f>
        <v>6_8_2_2023</v>
      </c>
    </row>
    <row r="3218" spans="1:18" x14ac:dyDescent="0.2">
      <c r="A3218" t="s">
        <v>298</v>
      </c>
      <c r="C3218">
        <f t="shared" si="239"/>
        <v>534</v>
      </c>
      <c r="D3218" t="str">
        <f t="shared" si="236"/>
        <v>534 (0)</v>
      </c>
      <c r="E3218">
        <v>24.242999999999999</v>
      </c>
      <c r="F3218">
        <f t="shared" si="237"/>
        <v>24.24</v>
      </c>
      <c r="G3218">
        <f>IFERROR(VLOOKUP(F3218,'rt.comb'!$A:$B,2,FALSE),F3218)</f>
        <v>24.24</v>
      </c>
      <c r="H3218" t="str">
        <f>IFERROR(VLOOKUP(G3218,compounds!$A:$D,4,FALSE),"")</f>
        <v/>
      </c>
      <c r="I3218">
        <v>1920250</v>
      </c>
      <c r="J3218" s="4">
        <f t="shared" si="235"/>
        <v>20926370</v>
      </c>
      <c r="K3218" s="4">
        <f>VLOOKUP($C3218,rosie!$B$7:$D$380,2,FALSE)</f>
        <v>16.079999999999998</v>
      </c>
      <c r="L3218" s="4">
        <f>VLOOKUP(C3218,rosie!$B$7:$F$66,5,FALSE)</f>
        <v>4.32</v>
      </c>
      <c r="M3218" s="4">
        <f>VLOOKUP($C3218,rosie!$B$7:$D$380,3,FALSE)</f>
        <v>0</v>
      </c>
      <c r="N3218" s="4" t="str">
        <f>VLOOKUP($C3218,rosie!$B$7:$E$380,4,FALSE)</f>
        <v>s</v>
      </c>
      <c r="O3218" s="4">
        <f t="shared" si="238"/>
        <v>2.3943798138036066E-4</v>
      </c>
      <c r="P3218" s="4">
        <f>VLOOKUP(A3218,RESULTS!$A:$M,13,FALSE)</f>
        <v>3</v>
      </c>
      <c r="Q3218" s="4">
        <v>715</v>
      </c>
      <c r="R3218" s="4" t="str">
        <f>IF(VLOOKUP(C3218,rosie!B:J,8,FALSE)=0,"x_x_x_x",VLOOKUP(C3218,rosie!B:J,8,FALSE))</f>
        <v>6_8_2_2023</v>
      </c>
    </row>
    <row r="3219" spans="1:18" x14ac:dyDescent="0.2">
      <c r="A3219" t="s">
        <v>298</v>
      </c>
      <c r="C3219">
        <f t="shared" si="239"/>
        <v>534</v>
      </c>
      <c r="D3219" t="str">
        <f t="shared" si="236"/>
        <v>534 (0)</v>
      </c>
      <c r="E3219">
        <v>24.329000000000001</v>
      </c>
      <c r="F3219">
        <f t="shared" si="237"/>
        <v>24.33</v>
      </c>
      <c r="G3219">
        <f>IFERROR(VLOOKUP(F3219,'rt.comb'!$A:$B,2,FALSE),F3219)</f>
        <v>24.33</v>
      </c>
      <c r="H3219" t="str">
        <f>IFERROR(VLOOKUP(G3219,compounds!$A:$D,4,FALSE),"")</f>
        <v>pentadecane</v>
      </c>
      <c r="I3219">
        <v>4620743</v>
      </c>
      <c r="J3219" s="4">
        <f t="shared" si="235"/>
        <v>20926370</v>
      </c>
      <c r="K3219" s="4">
        <f>VLOOKUP($C3219,rosie!$B$7:$D$380,2,FALSE)</f>
        <v>16.079999999999998</v>
      </c>
      <c r="L3219" s="4">
        <f>VLOOKUP(C3219,rosie!$B$7:$F$66,5,FALSE)</f>
        <v>4.32</v>
      </c>
      <c r="M3219" s="4">
        <f>VLOOKUP($C3219,rosie!$B$7:$D$380,3,FALSE)</f>
        <v>0</v>
      </c>
      <c r="N3219" s="4" t="str">
        <f>VLOOKUP($C3219,rosie!$B$7:$E$380,4,FALSE)</f>
        <v>s</v>
      </c>
      <c r="O3219" s="4">
        <f t="shared" si="238"/>
        <v>5.7536057857643635E-4</v>
      </c>
      <c r="P3219" s="4">
        <f>VLOOKUP(A3219,RESULTS!$A:$M,13,FALSE)</f>
        <v>3</v>
      </c>
      <c r="Q3219" s="4">
        <v>716</v>
      </c>
      <c r="R3219" s="4" t="str">
        <f>IF(VLOOKUP(C3219,rosie!B:J,8,FALSE)=0,"x_x_x_x",VLOOKUP(C3219,rosie!B:J,8,FALSE))</f>
        <v>6_8_2_2023</v>
      </c>
    </row>
    <row r="3220" spans="1:18" x14ac:dyDescent="0.2">
      <c r="A3220" t="s">
        <v>298</v>
      </c>
      <c r="C3220">
        <f t="shared" si="239"/>
        <v>534</v>
      </c>
      <c r="D3220" t="str">
        <f t="shared" si="236"/>
        <v>534 (0)</v>
      </c>
      <c r="E3220">
        <v>26.068000000000001</v>
      </c>
      <c r="F3220">
        <f t="shared" si="237"/>
        <v>26.07</v>
      </c>
      <c r="G3220">
        <f>IFERROR(VLOOKUP(F3220,'rt.comb'!$A:$B,2,FALSE),F3220)</f>
        <v>26.07</v>
      </c>
      <c r="H3220" t="str">
        <f>IFERROR(VLOOKUP(G3220,compounds!$A:$D,4,FALSE),"")</f>
        <v/>
      </c>
      <c r="I3220">
        <v>6456635</v>
      </c>
      <c r="J3220" s="4">
        <f t="shared" si="235"/>
        <v>20926370</v>
      </c>
      <c r="K3220" s="4">
        <f>VLOOKUP($C3220,rosie!$B$7:$D$380,2,FALSE)</f>
        <v>16.079999999999998</v>
      </c>
      <c r="L3220" s="4">
        <f>VLOOKUP(C3220,rosie!$B$7:$F$66,5,FALSE)</f>
        <v>4.32</v>
      </c>
      <c r="M3220" s="4">
        <f>VLOOKUP($C3220,rosie!$B$7:$D$380,3,FALSE)</f>
        <v>0</v>
      </c>
      <c r="N3220" s="4" t="str">
        <f>VLOOKUP($C3220,rosie!$B$7:$E$380,4,FALSE)</f>
        <v>s</v>
      </c>
      <c r="O3220" s="4">
        <f t="shared" si="238"/>
        <v>8.0283886966317183E-4</v>
      </c>
      <c r="P3220" s="4">
        <f>VLOOKUP(A3220,RESULTS!$A:$M,13,FALSE)</f>
        <v>3</v>
      </c>
      <c r="Q3220" s="4">
        <v>717</v>
      </c>
      <c r="R3220" s="4" t="str">
        <f>IF(VLOOKUP(C3220,rosie!B:J,8,FALSE)=0,"x_x_x_x",VLOOKUP(C3220,rosie!B:J,8,FALSE))</f>
        <v>6_8_2_2023</v>
      </c>
    </row>
    <row r="3221" spans="1:18" x14ac:dyDescent="0.2">
      <c r="A3221" t="s">
        <v>298</v>
      </c>
      <c r="C3221">
        <f t="shared" si="239"/>
        <v>534</v>
      </c>
      <c r="D3221" t="str">
        <f t="shared" si="236"/>
        <v>534 (0)</v>
      </c>
      <c r="E3221">
        <v>26.690999999999999</v>
      </c>
      <c r="F3221">
        <f t="shared" si="237"/>
        <v>26.69</v>
      </c>
      <c r="G3221">
        <f>IFERROR(VLOOKUP(F3221,'rt.comb'!$A:$B,2,FALSE),F3221)</f>
        <v>26.69</v>
      </c>
      <c r="H3221" t="str">
        <f>IFERROR(VLOOKUP(G3221,compounds!$A:$D,4,FALSE),"")</f>
        <v/>
      </c>
      <c r="I3221">
        <v>3892854</v>
      </c>
      <c r="J3221" s="4">
        <f t="shared" si="235"/>
        <v>20926370</v>
      </c>
      <c r="K3221" s="4">
        <f>VLOOKUP($C3221,rosie!$B$7:$D$380,2,FALSE)</f>
        <v>16.079999999999998</v>
      </c>
      <c r="L3221" s="4">
        <f>VLOOKUP(C3221,rosie!$B$7:$F$66,5,FALSE)</f>
        <v>4.32</v>
      </c>
      <c r="M3221" s="4">
        <f>VLOOKUP($C3221,rosie!$B$7:$D$380,3,FALSE)</f>
        <v>0</v>
      </c>
      <c r="N3221" s="4" t="str">
        <f>VLOOKUP($C3221,rosie!$B$7:$E$380,4,FALSE)</f>
        <v>s</v>
      </c>
      <c r="O3221" s="4">
        <f t="shared" si="238"/>
        <v>4.8337588721542436E-4</v>
      </c>
      <c r="P3221" s="4">
        <f>VLOOKUP(A3221,RESULTS!$A:$M,13,FALSE)</f>
        <v>3</v>
      </c>
      <c r="Q3221" s="4">
        <v>718</v>
      </c>
      <c r="R3221" s="4" t="str">
        <f>IF(VLOOKUP(C3221,rosie!B:J,8,FALSE)=0,"x_x_x_x",VLOOKUP(C3221,rosie!B:J,8,FALSE))</f>
        <v>6_8_2_2023</v>
      </c>
    </row>
    <row r="3222" spans="1:18" x14ac:dyDescent="0.2">
      <c r="A3222" t="s">
        <v>298</v>
      </c>
      <c r="C3222">
        <f t="shared" si="239"/>
        <v>534</v>
      </c>
      <c r="D3222" t="str">
        <f t="shared" si="236"/>
        <v>534 (0)</v>
      </c>
      <c r="E3222">
        <v>28.204999999999998</v>
      </c>
      <c r="F3222">
        <f t="shared" si="237"/>
        <v>28.21</v>
      </c>
      <c r="G3222">
        <f>IFERROR(VLOOKUP(F3222,'rt.comb'!$A:$B,2,FALSE),F3222)</f>
        <v>28.21</v>
      </c>
      <c r="H3222" t="str">
        <f>IFERROR(VLOOKUP(G3222,compounds!$A:$D,4,FALSE),"")</f>
        <v/>
      </c>
      <c r="I3222">
        <v>11338652</v>
      </c>
      <c r="J3222" s="4">
        <f t="shared" si="235"/>
        <v>20926370</v>
      </c>
      <c r="K3222" s="4">
        <f>VLOOKUP($C3222,rosie!$B$7:$D$380,2,FALSE)</f>
        <v>16.079999999999998</v>
      </c>
      <c r="L3222" s="4">
        <f>VLOOKUP(C3222,rosie!$B$7:$F$66,5,FALSE)</f>
        <v>4.32</v>
      </c>
      <c r="M3222" s="4">
        <f>VLOOKUP($C3222,rosie!$B$7:$D$380,3,FALSE)</f>
        <v>0</v>
      </c>
      <c r="N3222" s="4" t="str">
        <f>VLOOKUP($C3222,rosie!$B$7:$E$380,4,FALSE)</f>
        <v>s</v>
      </c>
      <c r="O3222" s="4">
        <f t="shared" si="238"/>
        <v>1.4059628534219876E-3</v>
      </c>
      <c r="P3222" s="4">
        <f>VLOOKUP(A3222,RESULTS!$A:$M,13,FALSE)</f>
        <v>3</v>
      </c>
      <c r="Q3222" s="4">
        <v>719</v>
      </c>
      <c r="R3222" s="4" t="str">
        <f>IF(VLOOKUP(C3222,rosie!B:J,8,FALSE)=0,"x_x_x_x",VLOOKUP(C3222,rosie!B:J,8,FALSE))</f>
        <v>6_8_2_2023</v>
      </c>
    </row>
    <row r="3223" spans="1:18" x14ac:dyDescent="0.2">
      <c r="A3223" t="s">
        <v>298</v>
      </c>
      <c r="C3223">
        <f t="shared" si="239"/>
        <v>534</v>
      </c>
      <c r="D3223" t="str">
        <f t="shared" si="236"/>
        <v>534 (0)</v>
      </c>
      <c r="E3223">
        <v>28.434999999999999</v>
      </c>
      <c r="F3223">
        <f t="shared" si="237"/>
        <v>28.44</v>
      </c>
      <c r="G3223">
        <f>IFERROR(VLOOKUP(F3223,'rt.comb'!$A:$B,2,FALSE),F3223)</f>
        <v>28.44</v>
      </c>
      <c r="H3223" t="str">
        <f>IFERROR(VLOOKUP(G3223,compounds!$A:$D,4,FALSE),"")</f>
        <v/>
      </c>
      <c r="I3223">
        <v>3055830</v>
      </c>
      <c r="J3223" s="4">
        <f t="shared" si="235"/>
        <v>20926370</v>
      </c>
      <c r="K3223" s="4">
        <f>VLOOKUP($C3223,rosie!$B$7:$D$380,2,FALSE)</f>
        <v>16.079999999999998</v>
      </c>
      <c r="L3223" s="4">
        <f>VLOOKUP(C3223,rosie!$B$7:$F$66,5,FALSE)</f>
        <v>4.32</v>
      </c>
      <c r="M3223" s="4">
        <f>VLOOKUP($C3223,rosie!$B$7:$D$380,3,FALSE)</f>
        <v>0</v>
      </c>
      <c r="N3223" s="4" t="str">
        <f>VLOOKUP($C3223,rosie!$B$7:$E$380,4,FALSE)</f>
        <v>s</v>
      </c>
      <c r="O3223" s="4">
        <f t="shared" si="238"/>
        <v>3.7838856568784911E-4</v>
      </c>
      <c r="P3223" s="4">
        <f>VLOOKUP(A3223,RESULTS!$A:$M,13,FALSE)</f>
        <v>3</v>
      </c>
      <c r="Q3223" s="4">
        <v>720</v>
      </c>
      <c r="R3223" s="4" t="str">
        <f>IF(VLOOKUP(C3223,rosie!B:J,8,FALSE)=0,"x_x_x_x",VLOOKUP(C3223,rosie!B:J,8,FALSE))</f>
        <v>6_8_2_2023</v>
      </c>
    </row>
    <row r="3224" spans="1:18" x14ac:dyDescent="0.2">
      <c r="A3224" t="s">
        <v>298</v>
      </c>
      <c r="C3224">
        <f t="shared" si="239"/>
        <v>534</v>
      </c>
      <c r="D3224" t="str">
        <f t="shared" si="236"/>
        <v>534 (0)</v>
      </c>
      <c r="E3224">
        <v>32.002000000000002</v>
      </c>
      <c r="F3224">
        <f t="shared" si="237"/>
        <v>32</v>
      </c>
      <c r="G3224">
        <f>IFERROR(VLOOKUP(F3224,'rt.comb'!$A:$B,2,FALSE),F3224)</f>
        <v>32</v>
      </c>
      <c r="H3224" t="str">
        <f>IFERROR(VLOOKUP(G3224,compounds!$A:$D,4,FALSE),"")</f>
        <v/>
      </c>
      <c r="I3224">
        <v>13863490</v>
      </c>
      <c r="J3224" s="4">
        <f t="shared" si="235"/>
        <v>20926370</v>
      </c>
      <c r="K3224" s="4">
        <f>VLOOKUP($C3224,rosie!$B$7:$D$380,2,FALSE)</f>
        <v>16.079999999999998</v>
      </c>
      <c r="L3224" s="4">
        <f>VLOOKUP(C3224,rosie!$B$7:$F$66,5,FALSE)</f>
        <v>4.32</v>
      </c>
      <c r="M3224" s="4">
        <f>VLOOKUP($C3224,rosie!$B$7:$D$380,3,FALSE)</f>
        <v>0</v>
      </c>
      <c r="N3224" s="4" t="str">
        <f>VLOOKUP($C3224,rosie!$B$7:$E$380,4,FALSE)</f>
        <v>s</v>
      </c>
      <c r="O3224" s="4">
        <f t="shared" si="238"/>
        <v>1.7142676090149303E-3</v>
      </c>
      <c r="P3224" s="4">
        <f>VLOOKUP(A3224,RESULTS!$A:$M,13,FALSE)</f>
        <v>3</v>
      </c>
      <c r="Q3224" s="4">
        <v>721</v>
      </c>
      <c r="R3224" s="4" t="str">
        <f>IF(VLOOKUP(C3224,rosie!B:J,8,FALSE)=0,"x_x_x_x",VLOOKUP(C3224,rosie!B:J,8,FALSE))</f>
        <v>6_8_2_2023</v>
      </c>
    </row>
    <row r="3225" spans="1:18" x14ac:dyDescent="0.2">
      <c r="A3225" t="s">
        <v>298</v>
      </c>
      <c r="C3225">
        <f t="shared" si="239"/>
        <v>534</v>
      </c>
      <c r="D3225" t="str">
        <f t="shared" si="236"/>
        <v>534 (0)</v>
      </c>
      <c r="E3225">
        <v>35.091000000000001</v>
      </c>
      <c r="F3225">
        <f t="shared" si="237"/>
        <v>35.090000000000003</v>
      </c>
      <c r="G3225">
        <f>IFERROR(VLOOKUP(F3225,'rt.comb'!$A:$B,2,FALSE),F3225)</f>
        <v>35.090000000000003</v>
      </c>
      <c r="H3225" t="str">
        <f>IFERROR(VLOOKUP(G3225,compounds!$A:$D,4,FALSE),"")</f>
        <v/>
      </c>
      <c r="I3225">
        <v>30687311</v>
      </c>
      <c r="J3225" s="4">
        <f t="shared" si="235"/>
        <v>20926370</v>
      </c>
      <c r="K3225" s="4">
        <f>VLOOKUP($C3225,rosie!$B$7:$D$380,2,FALSE)</f>
        <v>16.079999999999998</v>
      </c>
      <c r="L3225" s="4">
        <f>VLOOKUP(C3225,rosie!$B$7:$F$66,5,FALSE)</f>
        <v>4.32</v>
      </c>
      <c r="M3225" s="4">
        <f>VLOOKUP($C3225,rosie!$B$7:$D$380,3,FALSE)</f>
        <v>0</v>
      </c>
      <c r="N3225" s="4" t="str">
        <f>VLOOKUP($C3225,rosie!$B$7:$E$380,4,FALSE)</f>
        <v>s</v>
      </c>
      <c r="O3225" s="4">
        <f t="shared" si="238"/>
        <v>3.7893345322572805E-3</v>
      </c>
      <c r="P3225" s="4">
        <f>VLOOKUP(A3225,RESULTS!$A:$M,13,FALSE)</f>
        <v>3</v>
      </c>
      <c r="Q3225" s="4">
        <v>722</v>
      </c>
      <c r="R3225" s="4" t="str">
        <f>IF(VLOOKUP(C3225,rosie!B:J,8,FALSE)=0,"x_x_x_x",VLOOKUP(C3225,rosie!B:J,8,FALSE))</f>
        <v>6_8_2_2023</v>
      </c>
    </row>
    <row r="3226" spans="1:18" x14ac:dyDescent="0.2">
      <c r="A3226" t="s">
        <v>299</v>
      </c>
      <c r="C3226">
        <f t="shared" si="239"/>
        <v>545</v>
      </c>
      <c r="D3226" t="str">
        <f t="shared" si="236"/>
        <v>545 (1)</v>
      </c>
      <c r="E3226">
        <v>4.3890000000000002</v>
      </c>
      <c r="F3226">
        <f t="shared" si="237"/>
        <v>4.3899999999999997</v>
      </c>
      <c r="G3226">
        <f>IFERROR(VLOOKUP(F3226,'rt.comb'!$A:$B,2,FALSE),F3226)</f>
        <v>4.3899999999999997</v>
      </c>
      <c r="H3226" t="str">
        <f>IFERROR(VLOOKUP(G3226,compounds!$A:$D,4,FALSE),"")</f>
        <v/>
      </c>
      <c r="I3226">
        <v>5229581</v>
      </c>
      <c r="J3226" s="4">
        <f t="shared" si="235"/>
        <v>25324291</v>
      </c>
      <c r="K3226" s="4">
        <f>VLOOKUP($C3226,rosie!$B$7:$D$380,2,FALSE)</f>
        <v>8.92</v>
      </c>
      <c r="L3226" s="4">
        <f>VLOOKUP(C3226,rosie!$B$7:$F$66,5,FALSE)</f>
        <v>2.81</v>
      </c>
      <c r="M3226" s="4">
        <f>VLOOKUP($C3226,rosie!$B$7:$D$380,3,FALSE)</f>
        <v>1</v>
      </c>
      <c r="N3226" s="4" t="str">
        <f>VLOOKUP($C3226,rosie!$B$7:$E$380,4,FALSE)</f>
        <v>s</v>
      </c>
      <c r="O3226" s="4">
        <f t="shared" si="238"/>
        <v>9.6061132371389976E-4</v>
      </c>
      <c r="P3226" s="4">
        <f>VLOOKUP(A3226,RESULTS!$A:$M,13,FALSE)</f>
        <v>3</v>
      </c>
      <c r="Q3226" s="4">
        <v>723</v>
      </c>
      <c r="R3226" s="4" t="str">
        <f>IF(VLOOKUP(C3226,rosie!B:J,8,FALSE)=0,"x_x_x_x",VLOOKUP(C3226,rosie!B:J,8,FALSE))</f>
        <v>6_8_2_2023</v>
      </c>
    </row>
    <row r="3227" spans="1:18" x14ac:dyDescent="0.2">
      <c r="A3227" t="s">
        <v>299</v>
      </c>
      <c r="C3227">
        <f t="shared" si="239"/>
        <v>545</v>
      </c>
      <c r="D3227" t="str">
        <f t="shared" si="236"/>
        <v>545 (1)</v>
      </c>
      <c r="E3227">
        <v>4.7779999999999996</v>
      </c>
      <c r="F3227">
        <f t="shared" si="237"/>
        <v>4.78</v>
      </c>
      <c r="G3227">
        <f>IFERROR(VLOOKUP(F3227,'rt.comb'!$A:$B,2,FALSE),F3227)</f>
        <v>4.78</v>
      </c>
      <c r="H3227" t="str">
        <f>IFERROR(VLOOKUP(G3227,compounds!$A:$D,4,FALSE),"")</f>
        <v/>
      </c>
      <c r="I3227">
        <v>8158378</v>
      </c>
      <c r="J3227" s="4">
        <f t="shared" si="235"/>
        <v>25324291</v>
      </c>
      <c r="K3227" s="4">
        <f>VLOOKUP($C3227,rosie!$B$7:$D$380,2,FALSE)</f>
        <v>8.92</v>
      </c>
      <c r="L3227" s="4">
        <f>VLOOKUP(C3227,rosie!$B$7:$F$66,5,FALSE)</f>
        <v>2.81</v>
      </c>
      <c r="M3227" s="4">
        <f>VLOOKUP($C3227,rosie!$B$7:$D$380,3,FALSE)</f>
        <v>1</v>
      </c>
      <c r="N3227" s="4" t="str">
        <f>VLOOKUP($C3227,rosie!$B$7:$E$380,4,FALSE)</f>
        <v>s</v>
      </c>
      <c r="O3227" s="4">
        <f t="shared" si="238"/>
        <v>1.496526330210024E-3</v>
      </c>
      <c r="P3227" s="4">
        <f>VLOOKUP(A3227,RESULTS!$A:$M,13,FALSE)</f>
        <v>3</v>
      </c>
      <c r="Q3227" s="4">
        <v>724</v>
      </c>
      <c r="R3227" s="4" t="str">
        <f>IF(VLOOKUP(C3227,rosie!B:J,8,FALSE)=0,"x_x_x_x",VLOOKUP(C3227,rosie!B:J,8,FALSE))</f>
        <v>6_8_2_2023</v>
      </c>
    </row>
    <row r="3228" spans="1:18" x14ac:dyDescent="0.2">
      <c r="A3228" t="s">
        <v>299</v>
      </c>
      <c r="C3228">
        <f t="shared" si="239"/>
        <v>545</v>
      </c>
      <c r="D3228" t="str">
        <f t="shared" si="236"/>
        <v>545 (1)</v>
      </c>
      <c r="E3228">
        <v>4.859</v>
      </c>
      <c r="F3228">
        <f t="shared" si="237"/>
        <v>4.8600000000000003</v>
      </c>
      <c r="G3228">
        <f>IFERROR(VLOOKUP(F3228,'rt.comb'!$A:$B,2,FALSE),F3228)</f>
        <v>4.8600000000000003</v>
      </c>
      <c r="H3228" t="str">
        <f>IFERROR(VLOOKUP(G3228,compounds!$A:$D,4,FALSE),"")</f>
        <v/>
      </c>
      <c r="I3228">
        <v>10544099</v>
      </c>
      <c r="J3228" s="4">
        <f t="shared" si="235"/>
        <v>25324291</v>
      </c>
      <c r="K3228" s="4">
        <f>VLOOKUP($C3228,rosie!$B$7:$D$380,2,FALSE)</f>
        <v>8.92</v>
      </c>
      <c r="L3228" s="4">
        <f>VLOOKUP(C3228,rosie!$B$7:$F$66,5,FALSE)</f>
        <v>2.81</v>
      </c>
      <c r="M3228" s="4">
        <f>VLOOKUP($C3228,rosie!$B$7:$D$380,3,FALSE)</f>
        <v>1</v>
      </c>
      <c r="N3228" s="4" t="str">
        <f>VLOOKUP($C3228,rosie!$B$7:$E$380,4,FALSE)</f>
        <v>s</v>
      </c>
      <c r="O3228" s="4">
        <f t="shared" si="238"/>
        <v>1.9314815915873302E-3</v>
      </c>
      <c r="P3228" s="4">
        <f>VLOOKUP(A3228,RESULTS!$A:$M,13,FALSE)</f>
        <v>3</v>
      </c>
      <c r="Q3228" s="4">
        <v>725</v>
      </c>
      <c r="R3228" s="4" t="str">
        <f>IF(VLOOKUP(C3228,rosie!B:J,8,FALSE)=0,"x_x_x_x",VLOOKUP(C3228,rosie!B:J,8,FALSE))</f>
        <v>6_8_2_2023</v>
      </c>
    </row>
    <row r="3229" spans="1:18" x14ac:dyDescent="0.2">
      <c r="A3229" t="s">
        <v>299</v>
      </c>
      <c r="C3229">
        <f t="shared" si="239"/>
        <v>545</v>
      </c>
      <c r="D3229" t="str">
        <f t="shared" si="236"/>
        <v>545 (1)</v>
      </c>
      <c r="E3229">
        <v>5.4249999999999998</v>
      </c>
      <c r="F3229">
        <f t="shared" si="237"/>
        <v>5.43</v>
      </c>
      <c r="G3229">
        <f>IFERROR(VLOOKUP(F3229,'rt.comb'!$A:$B,2,FALSE),F3229)</f>
        <v>5.43</v>
      </c>
      <c r="H3229" t="str">
        <f>IFERROR(VLOOKUP(G3229,compounds!$A:$D,4,FALSE),"")</f>
        <v>hydroxymethylpentanone</v>
      </c>
      <c r="I3229">
        <v>65754654</v>
      </c>
      <c r="J3229" s="4">
        <f t="shared" si="235"/>
        <v>25324291</v>
      </c>
      <c r="K3229" s="4">
        <f>VLOOKUP($C3229,rosie!$B$7:$D$380,2,FALSE)</f>
        <v>8.92</v>
      </c>
      <c r="L3229" s="4">
        <f>VLOOKUP(C3229,rosie!$B$7:$F$66,5,FALSE)</f>
        <v>2.81</v>
      </c>
      <c r="M3229" s="4">
        <f>VLOOKUP($C3229,rosie!$B$7:$D$380,3,FALSE)</f>
        <v>1</v>
      </c>
      <c r="N3229" s="4" t="str">
        <f>VLOOKUP($C3229,rosie!$B$7:$E$380,4,FALSE)</f>
        <v>s</v>
      </c>
      <c r="O3229" s="4">
        <f t="shared" si="238"/>
        <v>1.2028430997815434E-2</v>
      </c>
      <c r="P3229" s="4">
        <f>VLOOKUP(A3229,RESULTS!$A:$M,13,FALSE)</f>
        <v>3</v>
      </c>
      <c r="Q3229" s="4">
        <v>726</v>
      </c>
      <c r="R3229" s="4" t="str">
        <f>IF(VLOOKUP(C3229,rosie!B:J,8,FALSE)=0,"x_x_x_x",VLOOKUP(C3229,rosie!B:J,8,FALSE))</f>
        <v>6_8_2_2023</v>
      </c>
    </row>
    <row r="3230" spans="1:18" x14ac:dyDescent="0.2">
      <c r="A3230" t="s">
        <v>299</v>
      </c>
      <c r="C3230">
        <f t="shared" si="239"/>
        <v>545</v>
      </c>
      <c r="D3230" t="str">
        <f t="shared" si="236"/>
        <v>545 (1)</v>
      </c>
      <c r="E3230">
        <v>5.7510000000000003</v>
      </c>
      <c r="F3230">
        <f t="shared" si="237"/>
        <v>5.75</v>
      </c>
      <c r="G3230">
        <f>IFERROR(VLOOKUP(F3230,'rt.comb'!$A:$B,2,FALSE),F3230)</f>
        <v>5.76</v>
      </c>
      <c r="H3230" t="str">
        <f>IFERROR(VLOOKUP(G3230,compounds!$A:$D,4,FALSE),"")</f>
        <v>zhexenol</v>
      </c>
      <c r="I3230">
        <v>151238078</v>
      </c>
      <c r="J3230" s="4">
        <f t="shared" si="235"/>
        <v>25324291</v>
      </c>
      <c r="K3230" s="4">
        <f>VLOOKUP($C3230,rosie!$B$7:$D$380,2,FALSE)</f>
        <v>8.92</v>
      </c>
      <c r="L3230" s="4">
        <f>VLOOKUP(C3230,rosie!$B$7:$F$66,5,FALSE)</f>
        <v>2.81</v>
      </c>
      <c r="M3230" s="4">
        <f>VLOOKUP($C3230,rosie!$B$7:$D$380,3,FALSE)</f>
        <v>1</v>
      </c>
      <c r="N3230" s="4" t="str">
        <f>VLOOKUP($C3230,rosie!$B$7:$E$380,4,FALSE)</f>
        <v>s</v>
      </c>
      <c r="O3230" s="4">
        <f t="shared" si="238"/>
        <v>2.7627770751110836E-2</v>
      </c>
      <c r="P3230" s="4">
        <f>VLOOKUP(A3230,RESULTS!$A:$M,13,FALSE)</f>
        <v>3</v>
      </c>
      <c r="Q3230" s="4">
        <v>727</v>
      </c>
      <c r="R3230" s="4" t="str">
        <f>IF(VLOOKUP(C3230,rosie!B:J,8,FALSE)=0,"x_x_x_x",VLOOKUP(C3230,rosie!B:J,8,FALSE))</f>
        <v>6_8_2_2023</v>
      </c>
    </row>
    <row r="3231" spans="1:18" x14ac:dyDescent="0.2">
      <c r="A3231" t="s">
        <v>299</v>
      </c>
      <c r="C3231">
        <f t="shared" si="239"/>
        <v>545</v>
      </c>
      <c r="D3231" t="str">
        <f t="shared" si="236"/>
        <v>545 (1)</v>
      </c>
      <c r="E3231">
        <v>6.11</v>
      </c>
      <c r="F3231">
        <f t="shared" si="237"/>
        <v>6.11</v>
      </c>
      <c r="G3231">
        <f>IFERROR(VLOOKUP(F3231,'rt.comb'!$A:$B,2,FALSE),F3231)</f>
        <v>6.11</v>
      </c>
      <c r="H3231" t="str">
        <f>IFERROR(VLOOKUP(G3231,compounds!$A:$D,4,FALSE),"")</f>
        <v/>
      </c>
      <c r="I3231">
        <v>10593165</v>
      </c>
      <c r="J3231" s="4">
        <f t="shared" si="235"/>
        <v>25324291</v>
      </c>
      <c r="K3231" s="4">
        <f>VLOOKUP($C3231,rosie!$B$7:$D$380,2,FALSE)</f>
        <v>8.92</v>
      </c>
      <c r="L3231" s="4">
        <f>VLOOKUP(C3231,rosie!$B$7:$F$66,5,FALSE)</f>
        <v>2.81</v>
      </c>
      <c r="M3231" s="4">
        <f>VLOOKUP($C3231,rosie!$B$7:$D$380,3,FALSE)</f>
        <v>1</v>
      </c>
      <c r="N3231" s="4" t="str">
        <f>VLOOKUP($C3231,rosie!$B$7:$E$380,4,FALSE)</f>
        <v>s</v>
      </c>
      <c r="O3231" s="4">
        <f t="shared" si="238"/>
        <v>1.9324731239465558E-3</v>
      </c>
      <c r="P3231" s="4">
        <f>VLOOKUP(A3231,RESULTS!$A:$M,13,FALSE)</f>
        <v>3</v>
      </c>
      <c r="Q3231" s="4">
        <v>728</v>
      </c>
      <c r="R3231" s="4" t="str">
        <f>IF(VLOOKUP(C3231,rosie!B:J,8,FALSE)=0,"x_x_x_x",VLOOKUP(C3231,rosie!B:J,8,FALSE))</f>
        <v>6_8_2_2023</v>
      </c>
    </row>
    <row r="3232" spans="1:18" x14ac:dyDescent="0.2">
      <c r="A3232" t="s">
        <v>299</v>
      </c>
      <c r="C3232">
        <f t="shared" si="239"/>
        <v>545</v>
      </c>
      <c r="D3232" t="str">
        <f t="shared" si="236"/>
        <v>545 (1)</v>
      </c>
      <c r="E3232">
        <v>6.4480000000000004</v>
      </c>
      <c r="F3232">
        <f t="shared" si="237"/>
        <v>6.45</v>
      </c>
      <c r="G3232">
        <f>IFERROR(VLOOKUP(F3232,'rt.comb'!$A:$B,2,FALSE),F3232)</f>
        <v>6.45</v>
      </c>
      <c r="H3232" t="str">
        <f>IFERROR(VLOOKUP(G3232,compounds!$A:$D,4,FALSE),"")</f>
        <v/>
      </c>
      <c r="I3232">
        <v>4487964</v>
      </c>
      <c r="J3232" s="4">
        <f t="shared" si="235"/>
        <v>25324291</v>
      </c>
      <c r="K3232" s="4">
        <f>VLOOKUP($C3232,rosie!$B$7:$D$380,2,FALSE)</f>
        <v>8.92</v>
      </c>
      <c r="L3232" s="4">
        <f>VLOOKUP(C3232,rosie!$B$7:$F$66,5,FALSE)</f>
        <v>2.81</v>
      </c>
      <c r="M3232" s="4">
        <f>VLOOKUP($C3232,rosie!$B$7:$D$380,3,FALSE)</f>
        <v>1</v>
      </c>
      <c r="N3232" s="4" t="str">
        <f>VLOOKUP($C3232,rosie!$B$7:$E$380,4,FALSE)</f>
        <v>s</v>
      </c>
      <c r="O3232" s="4">
        <f t="shared" si="238"/>
        <v>8.1760011011661974E-4</v>
      </c>
      <c r="P3232" s="4">
        <f>VLOOKUP(A3232,RESULTS!$A:$M,13,FALSE)</f>
        <v>3</v>
      </c>
      <c r="Q3232" s="4">
        <v>729</v>
      </c>
      <c r="R3232" s="4" t="str">
        <f>IF(VLOOKUP(C3232,rosie!B:J,8,FALSE)=0,"x_x_x_x",VLOOKUP(C3232,rosie!B:J,8,FALSE))</f>
        <v>6_8_2_2023</v>
      </c>
    </row>
    <row r="3233" spans="1:18" x14ac:dyDescent="0.2">
      <c r="A3233" t="s">
        <v>299</v>
      </c>
      <c r="C3233">
        <f t="shared" si="239"/>
        <v>545</v>
      </c>
      <c r="D3233" t="str">
        <f t="shared" si="236"/>
        <v>545 (1)</v>
      </c>
      <c r="E3233">
        <v>7.5060000000000002</v>
      </c>
      <c r="F3233">
        <f t="shared" si="237"/>
        <v>7.51</v>
      </c>
      <c r="G3233">
        <f>IFERROR(VLOOKUP(F3233,'rt.comb'!$A:$B,2,FALSE),F3233)</f>
        <v>7.51</v>
      </c>
      <c r="H3233" t="str">
        <f>IFERROR(VLOOKUP(G3233,compounds!$A:$D,4,FALSE),"")</f>
        <v>cyclopentane</v>
      </c>
      <c r="I3233">
        <v>12798500</v>
      </c>
      <c r="J3233" s="4">
        <f t="shared" si="235"/>
        <v>25324291</v>
      </c>
      <c r="K3233" s="4">
        <f>VLOOKUP($C3233,rosie!$B$7:$D$380,2,FALSE)</f>
        <v>8.92</v>
      </c>
      <c r="L3233" s="4">
        <f>VLOOKUP(C3233,rosie!$B$7:$F$66,5,FALSE)</f>
        <v>2.81</v>
      </c>
      <c r="M3233" s="4">
        <f>VLOOKUP($C3233,rosie!$B$7:$D$380,3,FALSE)</f>
        <v>1</v>
      </c>
      <c r="N3233" s="4" t="str">
        <f>VLOOKUP($C3233,rosie!$B$7:$E$380,4,FALSE)</f>
        <v>s</v>
      </c>
      <c r="O3233" s="4">
        <f t="shared" si="238"/>
        <v>2.3283878140281369E-3</v>
      </c>
      <c r="P3233" s="4">
        <f>VLOOKUP(A3233,RESULTS!$A:$M,13,FALSE)</f>
        <v>3</v>
      </c>
      <c r="Q3233" s="4">
        <v>730</v>
      </c>
      <c r="R3233" s="4" t="str">
        <f>IF(VLOOKUP(C3233,rosie!B:J,8,FALSE)=0,"x_x_x_x",VLOOKUP(C3233,rosie!B:J,8,FALSE))</f>
        <v>6_8_2_2023</v>
      </c>
    </row>
    <row r="3234" spans="1:18" x14ac:dyDescent="0.2">
      <c r="A3234" t="s">
        <v>299</v>
      </c>
      <c r="C3234">
        <f t="shared" si="239"/>
        <v>545</v>
      </c>
      <c r="D3234" t="str">
        <f t="shared" si="236"/>
        <v>545 (1)</v>
      </c>
      <c r="E3234">
        <v>7.5720000000000001</v>
      </c>
      <c r="F3234">
        <f t="shared" si="237"/>
        <v>7.57</v>
      </c>
      <c r="G3234">
        <f>IFERROR(VLOOKUP(F3234,'rt.comb'!$A:$B,2,FALSE),F3234)</f>
        <v>7.57</v>
      </c>
      <c r="H3234" t="str">
        <f>IFERROR(VLOOKUP(G3234,compounds!$A:$D,4,FALSE),"")</f>
        <v/>
      </c>
      <c r="I3234">
        <v>4043822</v>
      </c>
      <c r="J3234" s="4">
        <f t="shared" si="235"/>
        <v>25324291</v>
      </c>
      <c r="K3234" s="4">
        <f>VLOOKUP($C3234,rosie!$B$7:$D$380,2,FALSE)</f>
        <v>8.92</v>
      </c>
      <c r="L3234" s="4">
        <f>VLOOKUP(C3234,rosie!$B$7:$F$66,5,FALSE)</f>
        <v>2.81</v>
      </c>
      <c r="M3234" s="4">
        <f>VLOOKUP($C3234,rosie!$B$7:$D$380,3,FALSE)</f>
        <v>1</v>
      </c>
      <c r="N3234" s="4" t="str">
        <f>VLOOKUP($C3234,rosie!$B$7:$E$380,4,FALSE)</f>
        <v>s</v>
      </c>
      <c r="O3234" s="4">
        <f t="shared" si="238"/>
        <v>7.3467245759083612E-4</v>
      </c>
      <c r="P3234" s="4">
        <f>VLOOKUP(A3234,RESULTS!$A:$M,13,FALSE)</f>
        <v>3</v>
      </c>
      <c r="Q3234" s="4">
        <v>731</v>
      </c>
      <c r="R3234" s="4" t="str">
        <f>IF(VLOOKUP(C3234,rosie!B:J,8,FALSE)=0,"x_x_x_x",VLOOKUP(C3234,rosie!B:J,8,FALSE))</f>
        <v>6_8_2_2023</v>
      </c>
    </row>
    <row r="3235" spans="1:18" x14ac:dyDescent="0.2">
      <c r="A3235" t="s">
        <v>299</v>
      </c>
      <c r="C3235">
        <f t="shared" si="239"/>
        <v>545</v>
      </c>
      <c r="D3235" t="str">
        <f t="shared" si="236"/>
        <v>545 (1)</v>
      </c>
      <c r="E3235">
        <v>8.3859999999999992</v>
      </c>
      <c r="F3235">
        <f t="shared" si="237"/>
        <v>8.39</v>
      </c>
      <c r="G3235">
        <f>IFERROR(VLOOKUP(F3235,'rt.comb'!$A:$B,2,FALSE),F3235)</f>
        <v>8.39</v>
      </c>
      <c r="H3235" t="str">
        <f>IFERROR(VLOOKUP(G3235,compounds!$A:$D,4,FALSE),"")</f>
        <v/>
      </c>
      <c r="I3235">
        <v>4325108</v>
      </c>
      <c r="J3235" s="4">
        <f t="shared" si="235"/>
        <v>25324291</v>
      </c>
      <c r="K3235" s="4">
        <f>VLOOKUP($C3235,rosie!$B$7:$D$380,2,FALSE)</f>
        <v>8.92</v>
      </c>
      <c r="L3235" s="4">
        <f>VLOOKUP(C3235,rosie!$B$7:$F$66,5,FALSE)</f>
        <v>2.81</v>
      </c>
      <c r="M3235" s="4">
        <f>VLOOKUP($C3235,rosie!$B$7:$D$380,3,FALSE)</f>
        <v>1</v>
      </c>
      <c r="N3235" s="4" t="str">
        <f>VLOOKUP($C3235,rosie!$B$7:$E$380,4,FALSE)</f>
        <v>s</v>
      </c>
      <c r="O3235" s="4">
        <f t="shared" si="238"/>
        <v>7.8470239916003572E-4</v>
      </c>
      <c r="P3235" s="4">
        <f>VLOOKUP(A3235,RESULTS!$A:$M,13,FALSE)</f>
        <v>3</v>
      </c>
      <c r="Q3235" s="4">
        <v>732</v>
      </c>
      <c r="R3235" s="4" t="str">
        <f>IF(VLOOKUP(C3235,rosie!B:J,8,FALSE)=0,"x_x_x_x",VLOOKUP(C3235,rosie!B:J,8,FALSE))</f>
        <v>6_8_2_2023</v>
      </c>
    </row>
    <row r="3236" spans="1:18" x14ac:dyDescent="0.2">
      <c r="A3236" t="s">
        <v>299</v>
      </c>
      <c r="C3236">
        <f t="shared" si="239"/>
        <v>545</v>
      </c>
      <c r="D3236" t="str">
        <f t="shared" si="236"/>
        <v>545 (1)</v>
      </c>
      <c r="E3236">
        <v>8.468</v>
      </c>
      <c r="F3236">
        <f t="shared" si="237"/>
        <v>8.4700000000000006</v>
      </c>
      <c r="G3236">
        <f>IFERROR(VLOOKUP(F3236,'rt.comb'!$A:$B,2,FALSE),F3236)</f>
        <v>8.4700000000000006</v>
      </c>
      <c r="H3236" t="str">
        <f>IFERROR(VLOOKUP(G3236,compounds!$A:$D,4,FALSE),"")</f>
        <v/>
      </c>
      <c r="I3236">
        <v>10004326</v>
      </c>
      <c r="J3236" s="4">
        <f t="shared" si="235"/>
        <v>25324291</v>
      </c>
      <c r="K3236" s="4">
        <f>VLOOKUP($C3236,rosie!$B$7:$D$380,2,FALSE)</f>
        <v>8.92</v>
      </c>
      <c r="L3236" s="4">
        <f>VLOOKUP(C3236,rosie!$B$7:$F$66,5,FALSE)</f>
        <v>2.81</v>
      </c>
      <c r="M3236" s="4">
        <f>VLOOKUP($C3236,rosie!$B$7:$D$380,3,FALSE)</f>
        <v>1</v>
      </c>
      <c r="N3236" s="4" t="str">
        <f>VLOOKUP($C3236,rosie!$B$7:$E$380,4,FALSE)</f>
        <v>s</v>
      </c>
      <c r="O3236" s="4">
        <f t="shared" si="238"/>
        <v>1.8126041314372502E-3</v>
      </c>
      <c r="P3236" s="4">
        <f>VLOOKUP(A3236,RESULTS!$A:$M,13,FALSE)</f>
        <v>3</v>
      </c>
      <c r="Q3236" s="4">
        <v>733</v>
      </c>
      <c r="R3236" s="4" t="str">
        <f>IF(VLOOKUP(C3236,rosie!B:J,8,FALSE)=0,"x_x_x_x",VLOOKUP(C3236,rosie!B:J,8,FALSE))</f>
        <v>6_8_2_2023</v>
      </c>
    </row>
    <row r="3237" spans="1:18" x14ac:dyDescent="0.2">
      <c r="A3237" t="s">
        <v>299</v>
      </c>
      <c r="C3237">
        <f t="shared" si="239"/>
        <v>545</v>
      </c>
      <c r="D3237" t="str">
        <f t="shared" si="236"/>
        <v>545 (1)</v>
      </c>
      <c r="E3237">
        <v>8.9149999999999991</v>
      </c>
      <c r="F3237">
        <f t="shared" si="237"/>
        <v>8.92</v>
      </c>
      <c r="G3237">
        <f>IFERROR(VLOOKUP(F3237,'rt.comb'!$A:$B,2,FALSE),F3237)</f>
        <v>8.92</v>
      </c>
      <c r="H3237" t="str">
        <f>IFERROR(VLOOKUP(G3237,compounds!$A:$D,4,FALSE),"")</f>
        <v/>
      </c>
      <c r="I3237">
        <v>12491266</v>
      </c>
      <c r="J3237" s="4">
        <f t="shared" si="235"/>
        <v>25324291</v>
      </c>
      <c r="K3237" s="4">
        <f>VLOOKUP($C3237,rosie!$B$7:$D$380,2,FALSE)</f>
        <v>8.92</v>
      </c>
      <c r="L3237" s="4">
        <f>VLOOKUP(C3237,rosie!$B$7:$F$66,5,FALSE)</f>
        <v>2.81</v>
      </c>
      <c r="M3237" s="4">
        <f>VLOOKUP($C3237,rosie!$B$7:$D$380,3,FALSE)</f>
        <v>1</v>
      </c>
      <c r="N3237" s="4" t="str">
        <f>VLOOKUP($C3237,rosie!$B$7:$E$380,4,FALSE)</f>
        <v>s</v>
      </c>
      <c r="O3237" s="4">
        <f t="shared" si="238"/>
        <v>2.2601096093850309E-3</v>
      </c>
      <c r="P3237" s="4">
        <f>VLOOKUP(A3237,RESULTS!$A:$M,13,FALSE)</f>
        <v>3</v>
      </c>
      <c r="Q3237" s="4">
        <v>734</v>
      </c>
      <c r="R3237" s="4" t="str">
        <f>IF(VLOOKUP(C3237,rosie!B:J,8,FALSE)=0,"x_x_x_x",VLOOKUP(C3237,rosie!B:J,8,FALSE))</f>
        <v>6_8_2_2023</v>
      </c>
    </row>
    <row r="3238" spans="1:18" x14ac:dyDescent="0.2">
      <c r="A3238" t="s">
        <v>299</v>
      </c>
      <c r="C3238">
        <f t="shared" si="239"/>
        <v>545</v>
      </c>
      <c r="D3238" t="str">
        <f t="shared" si="236"/>
        <v>545 (1)</v>
      </c>
      <c r="E3238">
        <v>9.83</v>
      </c>
      <c r="F3238">
        <f t="shared" si="237"/>
        <v>9.83</v>
      </c>
      <c r="G3238">
        <f>IFERROR(VLOOKUP(F3238,'rt.comb'!$A:$B,2,FALSE),F3238)</f>
        <v>9.82</v>
      </c>
      <c r="H3238" t="str">
        <f>IFERROR(VLOOKUP(G3238,compounds!$A:$D,4,FALSE),"")</f>
        <v>sixmethyl</v>
      </c>
      <c r="I3238">
        <v>3478181</v>
      </c>
      <c r="J3238" s="4">
        <f t="shared" si="235"/>
        <v>25324291</v>
      </c>
      <c r="K3238" s="4">
        <f>VLOOKUP($C3238,rosie!$B$7:$D$380,2,FALSE)</f>
        <v>8.92</v>
      </c>
      <c r="L3238" s="4">
        <f>VLOOKUP(C3238,rosie!$B$7:$F$66,5,FALSE)</f>
        <v>2.81</v>
      </c>
      <c r="M3238" s="4">
        <f>VLOOKUP($C3238,rosie!$B$7:$D$380,3,FALSE)</f>
        <v>1</v>
      </c>
      <c r="N3238" s="4" t="str">
        <f>VLOOKUP($C3238,rosie!$B$7:$E$380,4,FALSE)</f>
        <v>s</v>
      </c>
      <c r="O3238" s="4">
        <f t="shared" si="238"/>
        <v>6.2846912134744369E-4</v>
      </c>
      <c r="P3238" s="4">
        <f>VLOOKUP(A3238,RESULTS!$A:$M,13,FALSE)</f>
        <v>3</v>
      </c>
      <c r="Q3238" s="4">
        <v>735</v>
      </c>
      <c r="R3238" s="4" t="str">
        <f>IF(VLOOKUP(C3238,rosie!B:J,8,FALSE)=0,"x_x_x_x",VLOOKUP(C3238,rosie!B:J,8,FALSE))</f>
        <v>6_8_2_2023</v>
      </c>
    </row>
    <row r="3239" spans="1:18" x14ac:dyDescent="0.2">
      <c r="A3239" t="s">
        <v>299</v>
      </c>
      <c r="C3239">
        <f t="shared" si="239"/>
        <v>545</v>
      </c>
      <c r="D3239" t="str">
        <f t="shared" si="236"/>
        <v>545 (1)</v>
      </c>
      <c r="E3239">
        <v>9.9179999999999993</v>
      </c>
      <c r="F3239">
        <f t="shared" si="237"/>
        <v>9.92</v>
      </c>
      <c r="G3239">
        <f>IFERROR(VLOOKUP(F3239,'rt.comb'!$A:$B,2,FALSE),F3239)</f>
        <v>9.92</v>
      </c>
      <c r="H3239" t="str">
        <f>IFERROR(VLOOKUP(G3239,compounds!$A:$D,4,FALSE),"")</f>
        <v/>
      </c>
      <c r="I3239">
        <v>5515727</v>
      </c>
      <c r="J3239" s="4">
        <f t="shared" si="235"/>
        <v>25324291</v>
      </c>
      <c r="K3239" s="4">
        <f>VLOOKUP($C3239,rosie!$B$7:$D$380,2,FALSE)</f>
        <v>8.92</v>
      </c>
      <c r="L3239" s="4">
        <f>VLOOKUP(C3239,rosie!$B$7:$F$66,5,FALSE)</f>
        <v>2.81</v>
      </c>
      <c r="M3239" s="4">
        <f>VLOOKUP($C3239,rosie!$B$7:$D$380,3,FALSE)</f>
        <v>1</v>
      </c>
      <c r="N3239" s="4" t="str">
        <f>VLOOKUP($C3239,rosie!$B$7:$E$380,4,FALSE)</f>
        <v>s</v>
      </c>
      <c r="O3239" s="4">
        <f t="shared" si="238"/>
        <v>9.952771956317232E-4</v>
      </c>
      <c r="P3239" s="4">
        <f>VLOOKUP(A3239,RESULTS!$A:$M,13,FALSE)</f>
        <v>3</v>
      </c>
      <c r="Q3239" s="4">
        <v>736</v>
      </c>
      <c r="R3239" s="4" t="str">
        <f>IF(VLOOKUP(C3239,rosie!B:J,8,FALSE)=0,"x_x_x_x",VLOOKUP(C3239,rosie!B:J,8,FALSE))</f>
        <v>6_8_2_2023</v>
      </c>
    </row>
    <row r="3240" spans="1:18" x14ac:dyDescent="0.2">
      <c r="A3240" t="s">
        <v>299</v>
      </c>
      <c r="C3240">
        <f t="shared" si="239"/>
        <v>545</v>
      </c>
      <c r="D3240" t="str">
        <f t="shared" si="236"/>
        <v>545 (1)</v>
      </c>
      <c r="E3240">
        <v>10.316000000000001</v>
      </c>
      <c r="F3240">
        <f t="shared" si="237"/>
        <v>10.32</v>
      </c>
      <c r="G3240">
        <f>IFERROR(VLOOKUP(F3240,'rt.comb'!$A:$B,2,FALSE),F3240)</f>
        <v>10.31</v>
      </c>
      <c r="H3240" t="str">
        <f>IFERROR(VLOOKUP(G3240,compounds!$A:$D,4,FALSE),"")</f>
        <v>octanal</v>
      </c>
      <c r="I3240">
        <v>9297058</v>
      </c>
      <c r="J3240" s="4">
        <f t="shared" si="235"/>
        <v>25324291</v>
      </c>
      <c r="K3240" s="4">
        <f>VLOOKUP($C3240,rosie!$B$7:$D$380,2,FALSE)</f>
        <v>8.92</v>
      </c>
      <c r="L3240" s="4">
        <f>VLOOKUP(C3240,rosie!$B$7:$F$66,5,FALSE)</f>
        <v>2.81</v>
      </c>
      <c r="M3240" s="4">
        <f>VLOOKUP($C3240,rosie!$B$7:$D$380,3,FALSE)</f>
        <v>1</v>
      </c>
      <c r="N3240" s="4" t="str">
        <f>VLOOKUP($C3240,rosie!$B$7:$E$380,4,FALSE)</f>
        <v>s</v>
      </c>
      <c r="O3240" s="4">
        <f t="shared" si="238"/>
        <v>1.675317625052879E-3</v>
      </c>
      <c r="P3240" s="4">
        <f>VLOOKUP(A3240,RESULTS!$A:$M,13,FALSE)</f>
        <v>3</v>
      </c>
      <c r="Q3240" s="4">
        <v>737</v>
      </c>
      <c r="R3240" s="4" t="str">
        <f>IF(VLOOKUP(C3240,rosie!B:J,8,FALSE)=0,"x_x_x_x",VLOOKUP(C3240,rosie!B:J,8,FALSE))</f>
        <v>6_8_2_2023</v>
      </c>
    </row>
    <row r="3241" spans="1:18" x14ac:dyDescent="0.2">
      <c r="A3241" t="s">
        <v>299</v>
      </c>
      <c r="C3241">
        <f t="shared" si="239"/>
        <v>545</v>
      </c>
      <c r="D3241" t="str">
        <f t="shared" si="236"/>
        <v>545 (1)</v>
      </c>
      <c r="E3241">
        <v>10.467000000000001</v>
      </c>
      <c r="F3241">
        <f t="shared" si="237"/>
        <v>10.47</v>
      </c>
      <c r="G3241">
        <f>IFERROR(VLOOKUP(F3241,'rt.comb'!$A:$B,2,FALSE),F3241)</f>
        <v>10.48</v>
      </c>
      <c r="H3241" t="str">
        <f>IFERROR(VLOOKUP(G3241,compounds!$A:$D,4,FALSE),"")</f>
        <v>z3hex</v>
      </c>
      <c r="I3241">
        <v>220085156</v>
      </c>
      <c r="J3241" s="4">
        <f t="shared" si="235"/>
        <v>25324291</v>
      </c>
      <c r="K3241" s="4">
        <f>VLOOKUP($C3241,rosie!$B$7:$D$380,2,FALSE)</f>
        <v>8.92</v>
      </c>
      <c r="L3241" s="4">
        <f>VLOOKUP(C3241,rosie!$B$7:$F$66,5,FALSE)</f>
        <v>2.81</v>
      </c>
      <c r="M3241" s="4">
        <f>VLOOKUP($C3241,rosie!$B$7:$D$380,3,FALSE)</f>
        <v>1</v>
      </c>
      <c r="N3241" s="4" t="str">
        <f>VLOOKUP($C3241,rosie!$B$7:$E$380,4,FALSE)</f>
        <v>s</v>
      </c>
      <c r="O3241" s="4">
        <f t="shared" si="238"/>
        <v>3.960531711971068E-2</v>
      </c>
      <c r="P3241" s="4">
        <f>VLOOKUP(A3241,RESULTS!$A:$M,13,FALSE)</f>
        <v>3</v>
      </c>
      <c r="Q3241" s="4">
        <v>738</v>
      </c>
      <c r="R3241" s="4" t="str">
        <f>IF(VLOOKUP(C3241,rosie!B:J,8,FALSE)=0,"x_x_x_x",VLOOKUP(C3241,rosie!B:J,8,FALSE))</f>
        <v>6_8_2_2023</v>
      </c>
    </row>
    <row r="3242" spans="1:18" x14ac:dyDescent="0.2">
      <c r="A3242" t="s">
        <v>299</v>
      </c>
      <c r="C3242">
        <f t="shared" si="239"/>
        <v>545</v>
      </c>
      <c r="D3242" t="str">
        <f t="shared" si="236"/>
        <v>545 (1)</v>
      </c>
      <c r="E3242">
        <v>12.028</v>
      </c>
      <c r="F3242">
        <f t="shared" si="237"/>
        <v>12.03</v>
      </c>
      <c r="G3242">
        <f>IFERROR(VLOOKUP(F3242,'rt.comb'!$A:$B,2,FALSE),F3242)</f>
        <v>12.03</v>
      </c>
      <c r="H3242" t="str">
        <f>IFERROR(VLOOKUP(G3242,compounds!$A:$D,4,FALSE),"")</f>
        <v/>
      </c>
      <c r="I3242">
        <v>7471057</v>
      </c>
      <c r="J3242" s="4">
        <f t="shared" si="235"/>
        <v>25324291</v>
      </c>
      <c r="K3242" s="4">
        <f>VLOOKUP($C3242,rosie!$B$7:$D$380,2,FALSE)</f>
        <v>8.92</v>
      </c>
      <c r="L3242" s="4">
        <f>VLOOKUP(C3242,rosie!$B$7:$F$66,5,FALSE)</f>
        <v>2.81</v>
      </c>
      <c r="M3242" s="4">
        <f>VLOOKUP($C3242,rosie!$B$7:$D$380,3,FALSE)</f>
        <v>1</v>
      </c>
      <c r="N3242" s="4" t="str">
        <f>VLOOKUP($C3242,rosie!$B$7:$E$380,4,FALSE)</f>
        <v>s</v>
      </c>
      <c r="O3242" s="4">
        <f t="shared" si="238"/>
        <v>1.3426311424453881E-3</v>
      </c>
      <c r="P3242" s="4">
        <f>VLOOKUP(A3242,RESULTS!$A:$M,13,FALSE)</f>
        <v>3</v>
      </c>
      <c r="Q3242" s="4">
        <v>739</v>
      </c>
      <c r="R3242" s="4" t="str">
        <f>IF(VLOOKUP(C3242,rosie!B:J,8,FALSE)=0,"x_x_x_x",VLOOKUP(C3242,rosie!B:J,8,FALSE))</f>
        <v>6_8_2_2023</v>
      </c>
    </row>
    <row r="3243" spans="1:18" x14ac:dyDescent="0.2">
      <c r="A3243" t="s">
        <v>299</v>
      </c>
      <c r="C3243">
        <f t="shared" si="239"/>
        <v>545</v>
      </c>
      <c r="D3243" t="str">
        <f t="shared" si="236"/>
        <v>545 (1)</v>
      </c>
      <c r="E3243">
        <v>13.515000000000001</v>
      </c>
      <c r="F3243">
        <f t="shared" si="237"/>
        <v>13.52</v>
      </c>
      <c r="G3243">
        <f>IFERROR(VLOOKUP(F3243,'rt.comb'!$A:$B,2,FALSE),F3243)</f>
        <v>13.51</v>
      </c>
      <c r="H3243" t="str">
        <f>IFERROR(VLOOKUP(G3243,compounds!$A:$D,4,FALSE),"")</f>
        <v>nonanal</v>
      </c>
      <c r="I3243">
        <v>12120564</v>
      </c>
      <c r="J3243" s="4">
        <f t="shared" si="235"/>
        <v>25324291</v>
      </c>
      <c r="K3243" s="4">
        <f>VLOOKUP($C3243,rosie!$B$7:$D$380,2,FALSE)</f>
        <v>8.92</v>
      </c>
      <c r="L3243" s="4">
        <f>VLOOKUP(C3243,rosie!$B$7:$F$66,5,FALSE)</f>
        <v>2.81</v>
      </c>
      <c r="M3243" s="4">
        <f>VLOOKUP($C3243,rosie!$B$7:$D$380,3,FALSE)</f>
        <v>1</v>
      </c>
      <c r="N3243" s="4" t="str">
        <f>VLOOKUP($C3243,rosie!$B$7:$E$380,4,FALSE)</f>
        <v>s</v>
      </c>
      <c r="O3243" s="4">
        <f t="shared" si="238"/>
        <v>2.1752551943086803E-3</v>
      </c>
      <c r="P3243" s="4">
        <f>VLOOKUP(A3243,RESULTS!$A:$M,13,FALSE)</f>
        <v>3</v>
      </c>
      <c r="Q3243" s="4">
        <v>740</v>
      </c>
      <c r="R3243" s="4" t="str">
        <f>IF(VLOOKUP(C3243,rosie!B:J,8,FALSE)=0,"x_x_x_x",VLOOKUP(C3243,rosie!B:J,8,FALSE))</f>
        <v>6_8_2_2023</v>
      </c>
    </row>
    <row r="3244" spans="1:18" x14ac:dyDescent="0.2">
      <c r="A3244" t="s">
        <v>299</v>
      </c>
      <c r="C3244">
        <f t="shared" si="239"/>
        <v>545</v>
      </c>
      <c r="D3244" t="str">
        <f t="shared" si="236"/>
        <v>545 (1)</v>
      </c>
      <c r="E3244">
        <v>13.887</v>
      </c>
      <c r="F3244">
        <f t="shared" si="237"/>
        <v>13.89</v>
      </c>
      <c r="G3244">
        <f>IFERROR(VLOOKUP(F3244,'rt.comb'!$A:$B,2,FALSE),F3244)</f>
        <v>13.89</v>
      </c>
      <c r="H3244" t="str">
        <f>IFERROR(VLOOKUP(G3244,compounds!$A:$D,4,FALSE),"")</f>
        <v>edimethylnonatriene</v>
      </c>
      <c r="I3244">
        <v>4448584</v>
      </c>
      <c r="J3244" s="4">
        <f t="shared" si="235"/>
        <v>25324291</v>
      </c>
      <c r="K3244" s="4">
        <f>VLOOKUP($C3244,rosie!$B$7:$D$380,2,FALSE)</f>
        <v>8.92</v>
      </c>
      <c r="L3244" s="4">
        <f>VLOOKUP(C3244,rosie!$B$7:$F$66,5,FALSE)</f>
        <v>2.81</v>
      </c>
      <c r="M3244" s="4">
        <f>VLOOKUP($C3244,rosie!$B$7:$D$380,3,FALSE)</f>
        <v>1</v>
      </c>
      <c r="N3244" s="4" t="str">
        <f>VLOOKUP($C3244,rosie!$B$7:$E$380,4,FALSE)</f>
        <v>s</v>
      </c>
      <c r="O3244" s="4">
        <f t="shared" si="238"/>
        <v>7.9730170449554484E-4</v>
      </c>
      <c r="P3244" s="4">
        <f>VLOOKUP(A3244,RESULTS!$A:$M,13,FALSE)</f>
        <v>3</v>
      </c>
      <c r="Q3244" s="4">
        <v>741</v>
      </c>
      <c r="R3244" s="4" t="str">
        <f>IF(VLOOKUP(C3244,rosie!B:J,8,FALSE)=0,"x_x_x_x",VLOOKUP(C3244,rosie!B:J,8,FALSE))</f>
        <v>6_8_2_2023</v>
      </c>
    </row>
    <row r="3245" spans="1:18" x14ac:dyDescent="0.2">
      <c r="A3245" t="s">
        <v>299</v>
      </c>
      <c r="C3245">
        <f t="shared" si="239"/>
        <v>545</v>
      </c>
      <c r="D3245" t="str">
        <f t="shared" si="236"/>
        <v>545 (1)</v>
      </c>
      <c r="E3245">
        <v>15.157999999999999</v>
      </c>
      <c r="F3245">
        <f t="shared" si="237"/>
        <v>15.16</v>
      </c>
      <c r="G3245">
        <f>IFERROR(VLOOKUP(F3245,'rt.comb'!$A:$B,2,FALSE),F3245)</f>
        <v>15.16</v>
      </c>
      <c r="H3245" t="str">
        <f>IFERROR(VLOOKUP(G3245,compounds!$A:$D,4,FALSE),"")</f>
        <v/>
      </c>
      <c r="I3245">
        <v>3744636</v>
      </c>
      <c r="J3245" s="4">
        <f t="shared" si="235"/>
        <v>25324291</v>
      </c>
      <c r="K3245" s="4">
        <f>VLOOKUP($C3245,rosie!$B$7:$D$380,2,FALSE)</f>
        <v>8.92</v>
      </c>
      <c r="L3245" s="4">
        <f>VLOOKUP(C3245,rosie!$B$7:$F$66,5,FALSE)</f>
        <v>2.81</v>
      </c>
      <c r="M3245" s="4">
        <f>VLOOKUP($C3245,rosie!$B$7:$D$380,3,FALSE)</f>
        <v>1</v>
      </c>
      <c r="N3245" s="4" t="str">
        <f>VLOOKUP($C3245,rosie!$B$7:$E$380,4,FALSE)</f>
        <v>s</v>
      </c>
      <c r="O3245" s="4">
        <f t="shared" si="238"/>
        <v>6.7023145781917859E-4</v>
      </c>
      <c r="P3245" s="4">
        <f>VLOOKUP(A3245,RESULTS!$A:$M,13,FALSE)</f>
        <v>3</v>
      </c>
      <c r="Q3245" s="4">
        <v>742</v>
      </c>
      <c r="R3245" s="4" t="str">
        <f>IF(VLOOKUP(C3245,rosie!B:J,8,FALSE)=0,"x_x_x_x",VLOOKUP(C3245,rosie!B:J,8,FALSE))</f>
        <v>6_8_2_2023</v>
      </c>
    </row>
    <row r="3246" spans="1:18" x14ac:dyDescent="0.2">
      <c r="A3246" t="s">
        <v>299</v>
      </c>
      <c r="C3246">
        <f t="shared" si="239"/>
        <v>545</v>
      </c>
      <c r="D3246" t="str">
        <f t="shared" si="236"/>
        <v>545 (1)</v>
      </c>
      <c r="E3246">
        <v>15.27</v>
      </c>
      <c r="F3246">
        <f t="shared" si="237"/>
        <v>15.27</v>
      </c>
      <c r="G3246">
        <f>IFERROR(VLOOKUP(F3246,'rt.comb'!$A:$B,2,FALSE),F3246)</f>
        <v>15.27</v>
      </c>
      <c r="H3246" t="str">
        <f>IFERROR(VLOOKUP(G3246,compounds!$A:$D,4,FALSE),"")</f>
        <v/>
      </c>
      <c r="I3246">
        <v>4788434</v>
      </c>
      <c r="J3246" s="4">
        <f t="shared" si="235"/>
        <v>25324291</v>
      </c>
      <c r="K3246" s="4">
        <f>VLOOKUP($C3246,rosie!$B$7:$D$380,2,FALSE)</f>
        <v>8.92</v>
      </c>
      <c r="L3246" s="4">
        <f>VLOOKUP(C3246,rosie!$B$7:$F$66,5,FALSE)</f>
        <v>2.81</v>
      </c>
      <c r="M3246" s="4">
        <f>VLOOKUP($C3246,rosie!$B$7:$D$380,3,FALSE)</f>
        <v>1</v>
      </c>
      <c r="N3246" s="4" t="str">
        <f>VLOOKUP($C3246,rosie!$B$7:$E$380,4,FALSE)</f>
        <v>s</v>
      </c>
      <c r="O3246" s="4">
        <f t="shared" si="238"/>
        <v>8.5590151888182819E-4</v>
      </c>
      <c r="P3246" s="4">
        <f>VLOOKUP(A3246,RESULTS!$A:$M,13,FALSE)</f>
        <v>3</v>
      </c>
      <c r="Q3246" s="4">
        <v>743</v>
      </c>
      <c r="R3246" s="4" t="str">
        <f>IF(VLOOKUP(C3246,rosie!B:J,8,FALSE)=0,"x_x_x_x",VLOOKUP(C3246,rosie!B:J,8,FALSE))</f>
        <v>6_8_2_2023</v>
      </c>
    </row>
    <row r="3247" spans="1:18" x14ac:dyDescent="0.2">
      <c r="A3247" t="s">
        <v>299</v>
      </c>
      <c r="C3247">
        <f t="shared" si="239"/>
        <v>545</v>
      </c>
      <c r="D3247" t="str">
        <f t="shared" si="236"/>
        <v>545 (1)</v>
      </c>
      <c r="E3247">
        <v>15.44</v>
      </c>
      <c r="F3247">
        <f t="shared" si="237"/>
        <v>15.44</v>
      </c>
      <c r="G3247">
        <f>IFERROR(VLOOKUP(F3247,'rt.comb'!$A:$B,2,FALSE),F3247)</f>
        <v>15.44</v>
      </c>
      <c r="H3247" t="str">
        <f>IFERROR(VLOOKUP(G3247,compounds!$A:$D,4,FALSE),"")</f>
        <v/>
      </c>
      <c r="I3247">
        <v>3839748</v>
      </c>
      <c r="J3247" s="4">
        <f t="shared" si="235"/>
        <v>25324291</v>
      </c>
      <c r="K3247" s="4">
        <f>VLOOKUP($C3247,rosie!$B$7:$D$380,2,FALSE)</f>
        <v>8.92</v>
      </c>
      <c r="L3247" s="4">
        <f>VLOOKUP(C3247,rosie!$B$7:$F$66,5,FALSE)</f>
        <v>2.81</v>
      </c>
      <c r="M3247" s="4">
        <f>VLOOKUP($C3247,rosie!$B$7:$D$380,3,FALSE)</f>
        <v>1</v>
      </c>
      <c r="N3247" s="4" t="str">
        <f>VLOOKUP($C3247,rosie!$B$7:$E$380,4,FALSE)</f>
        <v>s</v>
      </c>
      <c r="O3247" s="4">
        <f t="shared" si="238"/>
        <v>6.8540756309872972E-4</v>
      </c>
      <c r="P3247" s="4">
        <f>VLOOKUP(A3247,RESULTS!$A:$M,13,FALSE)</f>
        <v>3</v>
      </c>
      <c r="Q3247" s="4">
        <v>744</v>
      </c>
      <c r="R3247" s="4" t="str">
        <f>IF(VLOOKUP(C3247,rosie!B:J,8,FALSE)=0,"x_x_x_x",VLOOKUP(C3247,rosie!B:J,8,FALSE))</f>
        <v>6_8_2_2023</v>
      </c>
    </row>
    <row r="3248" spans="1:18" x14ac:dyDescent="0.2">
      <c r="A3248" t="s">
        <v>299</v>
      </c>
      <c r="C3248">
        <f t="shared" si="239"/>
        <v>545</v>
      </c>
      <c r="D3248" t="str">
        <f t="shared" si="236"/>
        <v>545 (1)</v>
      </c>
      <c r="E3248">
        <v>16.001999999999999</v>
      </c>
      <c r="F3248">
        <f t="shared" si="237"/>
        <v>16</v>
      </c>
      <c r="G3248">
        <f>IFERROR(VLOOKUP(F3248,'rt.comb'!$A:$B,2,FALSE),F3248)</f>
        <v>16</v>
      </c>
      <c r="H3248" t="str">
        <f>IFERROR(VLOOKUP(G3248,compounds!$A:$D,4,FALSE),"")</f>
        <v>Butanoicacidhexenylester</v>
      </c>
      <c r="I3248">
        <v>11154673</v>
      </c>
      <c r="J3248" s="4">
        <f t="shared" si="235"/>
        <v>25324291</v>
      </c>
      <c r="K3248" s="4">
        <f>VLOOKUP($C3248,rosie!$B$7:$D$380,2,FALSE)</f>
        <v>8.92</v>
      </c>
      <c r="L3248" s="4">
        <f>VLOOKUP(C3248,rosie!$B$7:$F$66,5,FALSE)</f>
        <v>2.81</v>
      </c>
      <c r="M3248" s="4">
        <f>VLOOKUP($C3248,rosie!$B$7:$D$380,3,FALSE)</f>
        <v>1</v>
      </c>
      <c r="N3248" s="4" t="str">
        <f>VLOOKUP($C3248,rosie!$B$7:$E$380,4,FALSE)</f>
        <v>s</v>
      </c>
      <c r="O3248" s="4">
        <f t="shared" si="238"/>
        <v>1.9884728960580409E-3</v>
      </c>
      <c r="P3248" s="4">
        <f>VLOOKUP(A3248,RESULTS!$A:$M,13,FALSE)</f>
        <v>3</v>
      </c>
      <c r="Q3248" s="4">
        <v>745</v>
      </c>
      <c r="R3248" s="4" t="str">
        <f>IF(VLOOKUP(C3248,rosie!B:J,8,FALSE)=0,"x_x_x_x",VLOOKUP(C3248,rosie!B:J,8,FALSE))</f>
        <v>6_8_2_2023</v>
      </c>
    </row>
    <row r="3249" spans="1:18" x14ac:dyDescent="0.2">
      <c r="A3249" t="s">
        <v>299</v>
      </c>
      <c r="C3249">
        <f t="shared" si="239"/>
        <v>545</v>
      </c>
      <c r="D3249" t="str">
        <f t="shared" si="236"/>
        <v>545 (1)</v>
      </c>
      <c r="E3249">
        <v>16.366</v>
      </c>
      <c r="F3249">
        <f t="shared" si="237"/>
        <v>16.37</v>
      </c>
      <c r="G3249">
        <f>IFERROR(VLOOKUP(F3249,'rt.comb'!$A:$B,2,FALSE),F3249)</f>
        <v>16.36</v>
      </c>
      <c r="H3249" t="str">
        <f>IFERROR(VLOOKUP(G3249,compounds!$A:$D,4,FALSE),"")</f>
        <v>dodecane</v>
      </c>
      <c r="I3249">
        <v>23019232</v>
      </c>
      <c r="J3249" s="4">
        <f t="shared" si="235"/>
        <v>25324291</v>
      </c>
      <c r="K3249" s="4">
        <f>VLOOKUP($C3249,rosie!$B$7:$D$380,2,FALSE)</f>
        <v>8.92</v>
      </c>
      <c r="L3249" s="4">
        <f>VLOOKUP(C3249,rosie!$B$7:$F$66,5,FALSE)</f>
        <v>2.81</v>
      </c>
      <c r="M3249" s="4">
        <f>VLOOKUP($C3249,rosie!$B$7:$D$380,3,FALSE)</f>
        <v>1</v>
      </c>
      <c r="N3249" s="4" t="str">
        <f>VLOOKUP($C3249,rosie!$B$7:$E$380,4,FALSE)</f>
        <v>s</v>
      </c>
      <c r="O3249" s="4">
        <f t="shared" si="238"/>
        <v>4.0979920121203437E-3</v>
      </c>
      <c r="P3249" s="4">
        <f>VLOOKUP(A3249,RESULTS!$A:$M,13,FALSE)</f>
        <v>3</v>
      </c>
      <c r="Q3249" s="4">
        <v>746</v>
      </c>
      <c r="R3249" s="4" t="str">
        <f>IF(VLOOKUP(C3249,rosie!B:J,8,FALSE)=0,"x_x_x_x",VLOOKUP(C3249,rosie!B:J,8,FALSE))</f>
        <v>6_8_2_2023</v>
      </c>
    </row>
    <row r="3250" spans="1:18" x14ac:dyDescent="0.2">
      <c r="A3250" t="s">
        <v>299</v>
      </c>
      <c r="C3250">
        <f t="shared" si="239"/>
        <v>545</v>
      </c>
      <c r="D3250" t="str">
        <f t="shared" si="236"/>
        <v>545 (1)</v>
      </c>
      <c r="E3250">
        <v>16.548999999999999</v>
      </c>
      <c r="F3250">
        <f t="shared" si="237"/>
        <v>16.55</v>
      </c>
      <c r="G3250">
        <f>IFERROR(VLOOKUP(F3250,'rt.comb'!$A:$B,2,FALSE),F3250)</f>
        <v>16.55</v>
      </c>
      <c r="H3250" t="str">
        <f>IFERROR(VLOOKUP(G3250,compounds!$A:$D,4,FALSE),"")</f>
        <v>decanal</v>
      </c>
      <c r="I3250">
        <v>8424077</v>
      </c>
      <c r="J3250" s="4">
        <f t="shared" si="235"/>
        <v>25324291</v>
      </c>
      <c r="K3250" s="4">
        <f>VLOOKUP($C3250,rosie!$B$7:$D$380,2,FALSE)</f>
        <v>8.92</v>
      </c>
      <c r="L3250" s="4">
        <f>VLOOKUP(C3250,rosie!$B$7:$F$66,5,FALSE)</f>
        <v>2.81</v>
      </c>
      <c r="M3250" s="4">
        <f>VLOOKUP($C3250,rosie!$B$7:$D$380,3,FALSE)</f>
        <v>1</v>
      </c>
      <c r="N3250" s="4" t="str">
        <f>VLOOKUP($C3250,rosie!$B$7:$E$380,4,FALSE)</f>
        <v>s</v>
      </c>
      <c r="O3250" s="4">
        <f t="shared" si="238"/>
        <v>1.497686210069415E-3</v>
      </c>
      <c r="P3250" s="4">
        <f>VLOOKUP(A3250,RESULTS!$A:$M,13,FALSE)</f>
        <v>3</v>
      </c>
      <c r="Q3250" s="4">
        <v>747</v>
      </c>
      <c r="R3250" s="4" t="str">
        <f>IF(VLOOKUP(C3250,rosie!B:J,8,FALSE)=0,"x_x_x_x",VLOOKUP(C3250,rosie!B:J,8,FALSE))</f>
        <v>6_8_2_2023</v>
      </c>
    </row>
    <row r="3251" spans="1:18" x14ac:dyDescent="0.2">
      <c r="A3251" t="s">
        <v>299</v>
      </c>
      <c r="C3251">
        <f t="shared" si="239"/>
        <v>545</v>
      </c>
      <c r="D3251" t="str">
        <f t="shared" si="236"/>
        <v>545 (1)</v>
      </c>
      <c r="E3251">
        <v>17.431999999999999</v>
      </c>
      <c r="F3251">
        <f t="shared" si="237"/>
        <v>17.43</v>
      </c>
      <c r="G3251">
        <f>IFERROR(VLOOKUP(F3251,'rt.comb'!$A:$B,2,FALSE),F3251)</f>
        <v>17.43</v>
      </c>
      <c r="H3251" t="str">
        <f>IFERROR(VLOOKUP(G3251,compounds!$A:$D,4,FALSE),"")</f>
        <v>cisthreehexiso</v>
      </c>
      <c r="I3251">
        <v>14239756</v>
      </c>
      <c r="J3251" s="4">
        <f t="shared" si="235"/>
        <v>25324291</v>
      </c>
      <c r="K3251" s="4">
        <f>VLOOKUP($C3251,rosie!$B$7:$D$380,2,FALSE)</f>
        <v>8.92</v>
      </c>
      <c r="L3251" s="4">
        <f>VLOOKUP(C3251,rosie!$B$7:$F$66,5,FALSE)</f>
        <v>2.81</v>
      </c>
      <c r="M3251" s="4">
        <f>VLOOKUP($C3251,rosie!$B$7:$D$380,3,FALSE)</f>
        <v>1</v>
      </c>
      <c r="N3251" s="4" t="str">
        <f>VLOOKUP($C3251,rosie!$B$7:$E$380,4,FALSE)</f>
        <v>s</v>
      </c>
      <c r="O3251" s="4">
        <f t="shared" si="238"/>
        <v>2.5282502265104863E-3</v>
      </c>
      <c r="P3251" s="4">
        <f>VLOOKUP(A3251,RESULTS!$A:$M,13,FALSE)</f>
        <v>3</v>
      </c>
      <c r="Q3251" s="4">
        <v>748</v>
      </c>
      <c r="R3251" s="4" t="str">
        <f>IF(VLOOKUP(C3251,rosie!B:J,8,FALSE)=0,"x_x_x_x",VLOOKUP(C3251,rosie!B:J,8,FALSE))</f>
        <v>6_8_2_2023</v>
      </c>
    </row>
    <row r="3252" spans="1:18" x14ac:dyDescent="0.2">
      <c r="A3252" t="s">
        <v>299</v>
      </c>
      <c r="C3252">
        <f t="shared" si="239"/>
        <v>545</v>
      </c>
      <c r="D3252" t="str">
        <f t="shared" si="236"/>
        <v>545 (1)</v>
      </c>
      <c r="E3252">
        <v>18.178000000000001</v>
      </c>
      <c r="F3252">
        <f t="shared" si="237"/>
        <v>18.18</v>
      </c>
      <c r="G3252">
        <f>IFERROR(VLOOKUP(F3252,'rt.comb'!$A:$B,2,FALSE),F3252)</f>
        <v>18.18</v>
      </c>
      <c r="H3252" t="str">
        <f>IFERROR(VLOOKUP(G3252,compounds!$A:$D,4,FALSE),"")</f>
        <v>methylacetophenone</v>
      </c>
      <c r="I3252">
        <v>17732099</v>
      </c>
      <c r="J3252" s="4">
        <f t="shared" si="235"/>
        <v>25324291</v>
      </c>
      <c r="K3252" s="4">
        <f>VLOOKUP($C3252,rosie!$B$7:$D$380,2,FALSE)</f>
        <v>8.92</v>
      </c>
      <c r="L3252" s="4">
        <f>VLOOKUP(C3252,rosie!$B$7:$F$66,5,FALSE)</f>
        <v>2.81</v>
      </c>
      <c r="M3252" s="4">
        <f>VLOOKUP($C3252,rosie!$B$7:$D$380,3,FALSE)</f>
        <v>1</v>
      </c>
      <c r="N3252" s="4" t="str">
        <f>VLOOKUP($C3252,rosie!$B$7:$E$380,4,FALSE)</f>
        <v>s</v>
      </c>
      <c r="O3252" s="4">
        <f t="shared" si="238"/>
        <v>3.1441078481880018E-3</v>
      </c>
      <c r="P3252" s="4">
        <f>VLOOKUP(A3252,RESULTS!$A:$M,13,FALSE)</f>
        <v>3</v>
      </c>
      <c r="Q3252" s="4">
        <v>749</v>
      </c>
      <c r="R3252" s="4" t="str">
        <f>IF(VLOOKUP(C3252,rosie!B:J,8,FALSE)=0,"x_x_x_x",VLOOKUP(C3252,rosie!B:J,8,FALSE))</f>
        <v>6_8_2_2023</v>
      </c>
    </row>
    <row r="3253" spans="1:18" x14ac:dyDescent="0.2">
      <c r="A3253" t="s">
        <v>299</v>
      </c>
      <c r="C3253">
        <f t="shared" si="239"/>
        <v>545</v>
      </c>
      <c r="D3253" t="str">
        <f t="shared" si="236"/>
        <v>545 (1)</v>
      </c>
      <c r="E3253">
        <v>18.652000000000001</v>
      </c>
      <c r="F3253">
        <f t="shared" si="237"/>
        <v>18.649999999999999</v>
      </c>
      <c r="G3253">
        <f>IFERROR(VLOOKUP(F3253,'rt.comb'!$A:$B,2,FALSE),F3253)</f>
        <v>18.649999999999999</v>
      </c>
      <c r="H3253" t="str">
        <f>IFERROR(VLOOKUP(G3253,compounds!$A:$D,4,FALSE),"")</f>
        <v/>
      </c>
      <c r="I3253">
        <v>3884599</v>
      </c>
      <c r="J3253" s="4">
        <f t="shared" si="235"/>
        <v>25324291</v>
      </c>
      <c r="K3253" s="4">
        <f>VLOOKUP($C3253,rosie!$B$7:$D$380,2,FALSE)</f>
        <v>8.92</v>
      </c>
      <c r="L3253" s="4">
        <f>VLOOKUP(C3253,rosie!$B$7:$F$66,5,FALSE)</f>
        <v>2.81</v>
      </c>
      <c r="M3253" s="4">
        <f>VLOOKUP($C3253,rosie!$B$7:$D$380,3,FALSE)</f>
        <v>1</v>
      </c>
      <c r="N3253" s="4" t="str">
        <f>VLOOKUP($C3253,rosie!$B$7:$E$380,4,FALSE)</f>
        <v>s</v>
      </c>
      <c r="O3253" s="4">
        <f t="shared" si="238"/>
        <v>6.8786630422937041E-4</v>
      </c>
      <c r="P3253" s="4">
        <f>VLOOKUP(A3253,RESULTS!$A:$M,13,FALSE)</f>
        <v>3</v>
      </c>
      <c r="Q3253" s="4">
        <v>750</v>
      </c>
      <c r="R3253" s="4" t="str">
        <f>IF(VLOOKUP(C3253,rosie!B:J,8,FALSE)=0,"x_x_x_x",VLOOKUP(C3253,rosie!B:J,8,FALSE))</f>
        <v>6_8_2_2023</v>
      </c>
    </row>
    <row r="3254" spans="1:18" x14ac:dyDescent="0.2">
      <c r="A3254" t="s">
        <v>299</v>
      </c>
      <c r="C3254">
        <f t="shared" si="239"/>
        <v>545</v>
      </c>
      <c r="D3254" t="str">
        <f t="shared" si="236"/>
        <v>545 (1)</v>
      </c>
      <c r="E3254">
        <v>18.696000000000002</v>
      </c>
      <c r="F3254">
        <f t="shared" si="237"/>
        <v>18.7</v>
      </c>
      <c r="G3254">
        <f>IFERROR(VLOOKUP(F3254,'rt.comb'!$A:$B,2,FALSE),F3254)</f>
        <v>18.690000000000001</v>
      </c>
      <c r="H3254" t="str">
        <f>IFERROR(VLOOKUP(G3254,compounds!$A:$D,4,FALSE),"")</f>
        <v/>
      </c>
      <c r="I3254">
        <v>7248308</v>
      </c>
      <c r="J3254" s="4">
        <f t="shared" si="235"/>
        <v>25324291</v>
      </c>
      <c r="K3254" s="4">
        <f>VLOOKUP($C3254,rosie!$B$7:$D$380,2,FALSE)</f>
        <v>8.92</v>
      </c>
      <c r="L3254" s="4">
        <f>VLOOKUP(C3254,rosie!$B$7:$F$66,5,FALSE)</f>
        <v>2.81</v>
      </c>
      <c r="M3254" s="4">
        <f>VLOOKUP($C3254,rosie!$B$7:$D$380,3,FALSE)</f>
        <v>1</v>
      </c>
      <c r="N3254" s="4" t="str">
        <f>VLOOKUP($C3254,rosie!$B$7:$E$380,4,FALSE)</f>
        <v>s</v>
      </c>
      <c r="O3254" s="4">
        <f t="shared" si="238"/>
        <v>1.2817868370426377E-3</v>
      </c>
      <c r="P3254" s="4">
        <f>VLOOKUP(A3254,RESULTS!$A:$M,13,FALSE)</f>
        <v>3</v>
      </c>
      <c r="Q3254" s="4">
        <v>751</v>
      </c>
      <c r="R3254" s="4" t="str">
        <f>IF(VLOOKUP(C3254,rosie!B:J,8,FALSE)=0,"x_x_x_x",VLOOKUP(C3254,rosie!B:J,8,FALSE))</f>
        <v>6_8_2_2023</v>
      </c>
    </row>
    <row r="3255" spans="1:18" x14ac:dyDescent="0.2">
      <c r="A3255" t="s">
        <v>299</v>
      </c>
      <c r="C3255">
        <f t="shared" si="239"/>
        <v>545</v>
      </c>
      <c r="D3255" t="str">
        <f t="shared" si="236"/>
        <v>545 (1)</v>
      </c>
      <c r="E3255">
        <v>19.001000000000001</v>
      </c>
      <c r="F3255">
        <f t="shared" si="237"/>
        <v>19</v>
      </c>
      <c r="G3255">
        <f>IFERROR(VLOOKUP(F3255,'rt.comb'!$A:$B,2,FALSE),F3255)</f>
        <v>18.989999999999998</v>
      </c>
      <c r="H3255" t="str">
        <f>IFERROR(VLOOKUP(G3255,compounds!$A:$D,4,FALSE),"")</f>
        <v>methylnaphthalene</v>
      </c>
      <c r="I3255">
        <v>22965553</v>
      </c>
      <c r="J3255" s="4">
        <f t="shared" si="235"/>
        <v>25324291</v>
      </c>
      <c r="K3255" s="4">
        <f>VLOOKUP($C3255,rosie!$B$7:$D$380,2,FALSE)</f>
        <v>8.92</v>
      </c>
      <c r="L3255" s="4">
        <f>VLOOKUP(C3255,rosie!$B$7:$F$66,5,FALSE)</f>
        <v>2.81</v>
      </c>
      <c r="M3255" s="4">
        <f>VLOOKUP($C3255,rosie!$B$7:$D$380,3,FALSE)</f>
        <v>1</v>
      </c>
      <c r="N3255" s="4" t="str">
        <f>VLOOKUP($C3255,rosie!$B$7:$E$380,4,FALSE)</f>
        <v>s</v>
      </c>
      <c r="O3255" s="4">
        <f t="shared" si="238"/>
        <v>4.0558153253249258E-3</v>
      </c>
      <c r="P3255" s="4">
        <f>VLOOKUP(A3255,RESULTS!$A:$M,13,FALSE)</f>
        <v>3</v>
      </c>
      <c r="Q3255" s="4">
        <v>752</v>
      </c>
      <c r="R3255" s="4" t="str">
        <f>IF(VLOOKUP(C3255,rosie!B:J,8,FALSE)=0,"x_x_x_x",VLOOKUP(C3255,rosie!B:J,8,FALSE))</f>
        <v>6_8_2_2023</v>
      </c>
    </row>
    <row r="3256" spans="1:18" x14ac:dyDescent="0.2">
      <c r="A3256" t="s">
        <v>299</v>
      </c>
      <c r="C3256">
        <f t="shared" si="239"/>
        <v>545</v>
      </c>
      <c r="D3256" t="str">
        <f t="shared" si="236"/>
        <v>545 (1)</v>
      </c>
      <c r="E3256">
        <v>19.501000000000001</v>
      </c>
      <c r="F3256">
        <f t="shared" si="237"/>
        <v>19.5</v>
      </c>
      <c r="G3256">
        <f>IFERROR(VLOOKUP(F3256,'rt.comb'!$A:$B,2,FALSE),F3256)</f>
        <v>19.5</v>
      </c>
      <c r="H3256" t="str">
        <f>IFERROR(VLOOKUP(G3256,compounds!$A:$D,4,FALSE),"")</f>
        <v>standard</v>
      </c>
      <c r="I3256">
        <v>25324291</v>
      </c>
      <c r="J3256" s="4">
        <f t="shared" si="235"/>
        <v>25324291</v>
      </c>
      <c r="K3256" s="4">
        <f>VLOOKUP($C3256,rosie!$B$7:$D$380,2,FALSE)</f>
        <v>8.92</v>
      </c>
      <c r="L3256" s="4">
        <f>VLOOKUP(C3256,rosie!$B$7:$F$66,5,FALSE)</f>
        <v>2.81</v>
      </c>
      <c r="M3256" s="4">
        <f>VLOOKUP($C3256,rosie!$B$7:$D$380,3,FALSE)</f>
        <v>1</v>
      </c>
      <c r="N3256" s="4" t="str">
        <f>VLOOKUP($C3256,rosie!$B$7:$E$380,4,FALSE)</f>
        <v>s</v>
      </c>
      <c r="O3256" s="4">
        <f t="shared" si="238"/>
        <v>4.4664391760313006E-3</v>
      </c>
      <c r="P3256" s="4">
        <f>VLOOKUP(A3256,RESULTS!$A:$M,13,FALSE)</f>
        <v>3</v>
      </c>
      <c r="Q3256" s="4">
        <v>753</v>
      </c>
      <c r="R3256" s="4" t="str">
        <f>IF(VLOOKUP(C3256,rosie!B:J,8,FALSE)=0,"x_x_x_x",VLOOKUP(C3256,rosie!B:J,8,FALSE))</f>
        <v>6_8_2_2023</v>
      </c>
    </row>
    <row r="3257" spans="1:18" x14ac:dyDescent="0.2">
      <c r="A3257" t="s">
        <v>299</v>
      </c>
      <c r="C3257">
        <f t="shared" si="239"/>
        <v>545</v>
      </c>
      <c r="D3257" t="str">
        <f t="shared" si="236"/>
        <v>545 (1)</v>
      </c>
      <c r="E3257">
        <v>21.832999999999998</v>
      </c>
      <c r="F3257">
        <f t="shared" si="237"/>
        <v>21.83</v>
      </c>
      <c r="G3257">
        <f>IFERROR(VLOOKUP(F3257,'rt.comb'!$A:$B,2,FALSE),F3257)</f>
        <v>21.84</v>
      </c>
      <c r="H3257" t="str">
        <f>IFERROR(VLOOKUP(G3257,compounds!$A:$D,4,FALSE),"")</f>
        <v>tetradecane</v>
      </c>
      <c r="I3257">
        <v>13825737</v>
      </c>
      <c r="J3257" s="4">
        <f t="shared" si="235"/>
        <v>25324291</v>
      </c>
      <c r="K3257" s="4">
        <f>VLOOKUP($C3257,rosie!$B$7:$D$380,2,FALSE)</f>
        <v>8.92</v>
      </c>
      <c r="L3257" s="4">
        <f>VLOOKUP(C3257,rosie!$B$7:$F$66,5,FALSE)</f>
        <v>2.81</v>
      </c>
      <c r="M3257" s="4">
        <f>VLOOKUP($C3257,rosie!$B$7:$D$380,3,FALSE)</f>
        <v>1</v>
      </c>
      <c r="N3257" s="4" t="str">
        <f>VLOOKUP($C3257,rosie!$B$7:$E$380,4,FALSE)</f>
        <v>s</v>
      </c>
      <c r="O3257" s="4">
        <f t="shared" si="238"/>
        <v>2.4352079360316792E-3</v>
      </c>
      <c r="P3257" s="4">
        <f>VLOOKUP(A3257,RESULTS!$A:$M,13,FALSE)</f>
        <v>3</v>
      </c>
      <c r="Q3257" s="4">
        <v>754</v>
      </c>
      <c r="R3257" s="4" t="str">
        <f>IF(VLOOKUP(C3257,rosie!B:J,8,FALSE)=0,"x_x_x_x",VLOOKUP(C3257,rosie!B:J,8,FALSE))</f>
        <v>6_8_2_2023</v>
      </c>
    </row>
    <row r="3258" spans="1:18" x14ac:dyDescent="0.2">
      <c r="A3258" t="s">
        <v>299</v>
      </c>
      <c r="C3258">
        <f t="shared" si="239"/>
        <v>545</v>
      </c>
      <c r="D3258" t="str">
        <f t="shared" si="236"/>
        <v>545 (1)</v>
      </c>
      <c r="E3258">
        <v>22.280999999999999</v>
      </c>
      <c r="F3258">
        <f t="shared" si="237"/>
        <v>22.28</v>
      </c>
      <c r="G3258">
        <f>IFERROR(VLOOKUP(F3258,'rt.comb'!$A:$B,2,FALSE),F3258)</f>
        <v>22.29</v>
      </c>
      <c r="H3258" t="str">
        <f>IFERROR(VLOOKUP(G3258,compounds!$A:$D,4,FALSE),"")</f>
        <v>tetramethyldiol</v>
      </c>
      <c r="I3258">
        <v>13199100</v>
      </c>
      <c r="J3258" s="4">
        <f t="shared" si="235"/>
        <v>25324291</v>
      </c>
      <c r="K3258" s="4">
        <f>VLOOKUP($C3258,rosie!$B$7:$D$380,2,FALSE)</f>
        <v>8.92</v>
      </c>
      <c r="L3258" s="4">
        <f>VLOOKUP(C3258,rosie!$B$7:$F$66,5,FALSE)</f>
        <v>2.81</v>
      </c>
      <c r="M3258" s="4">
        <f>VLOOKUP($C3258,rosie!$B$7:$D$380,3,FALSE)</f>
        <v>1</v>
      </c>
      <c r="N3258" s="4" t="str">
        <f>VLOOKUP($C3258,rosie!$B$7:$E$380,4,FALSE)</f>
        <v>s</v>
      </c>
      <c r="O3258" s="4">
        <f t="shared" si="238"/>
        <v>2.3217554442489571E-3</v>
      </c>
      <c r="P3258" s="4">
        <f>VLOOKUP(A3258,RESULTS!$A:$M,13,FALSE)</f>
        <v>3</v>
      </c>
      <c r="Q3258" s="4">
        <v>755</v>
      </c>
      <c r="R3258" s="4" t="str">
        <f>IF(VLOOKUP(C3258,rosie!B:J,8,FALSE)=0,"x_x_x_x",VLOOKUP(C3258,rosie!B:J,8,FALSE))</f>
        <v>6_8_2_2023</v>
      </c>
    </row>
    <row r="3259" spans="1:18" x14ac:dyDescent="0.2">
      <c r="A3259" t="s">
        <v>299</v>
      </c>
      <c r="C3259">
        <f t="shared" si="239"/>
        <v>545</v>
      </c>
      <c r="D3259" t="str">
        <f t="shared" si="236"/>
        <v>545 (1)</v>
      </c>
      <c r="E3259">
        <v>23.911999999999999</v>
      </c>
      <c r="F3259">
        <f t="shared" si="237"/>
        <v>23.91</v>
      </c>
      <c r="G3259">
        <f>IFERROR(VLOOKUP(F3259,'rt.comb'!$A:$B,2,FALSE),F3259)</f>
        <v>23.91</v>
      </c>
      <c r="H3259" t="str">
        <f>IFERROR(VLOOKUP(G3259,compounds!$A:$D,4,FALSE),"")</f>
        <v/>
      </c>
      <c r="I3259">
        <v>4712055</v>
      </c>
      <c r="J3259" s="4">
        <f t="shared" si="235"/>
        <v>25324291</v>
      </c>
      <c r="K3259" s="4">
        <f>VLOOKUP($C3259,rosie!$B$7:$D$380,2,FALSE)</f>
        <v>8.92</v>
      </c>
      <c r="L3259" s="4">
        <f>VLOOKUP(C3259,rosie!$B$7:$F$66,5,FALSE)</f>
        <v>2.81</v>
      </c>
      <c r="M3259" s="4">
        <f>VLOOKUP($C3259,rosie!$B$7:$D$380,3,FALSE)</f>
        <v>1</v>
      </c>
      <c r="N3259" s="4" t="str">
        <f>VLOOKUP($C3259,rosie!$B$7:$E$380,4,FALSE)</f>
        <v>s</v>
      </c>
      <c r="O3259" s="4">
        <f t="shared" si="238"/>
        <v>8.2776614570533513E-4</v>
      </c>
      <c r="P3259" s="4">
        <f>VLOOKUP(A3259,RESULTS!$A:$M,13,FALSE)</f>
        <v>3</v>
      </c>
      <c r="Q3259" s="4">
        <v>756</v>
      </c>
      <c r="R3259" s="4" t="str">
        <f>IF(VLOOKUP(C3259,rosie!B:J,8,FALSE)=0,"x_x_x_x",VLOOKUP(C3259,rosie!B:J,8,FALSE))</f>
        <v>6_8_2_2023</v>
      </c>
    </row>
    <row r="3260" spans="1:18" x14ac:dyDescent="0.2">
      <c r="A3260" t="s">
        <v>299</v>
      </c>
      <c r="C3260">
        <f t="shared" si="239"/>
        <v>545</v>
      </c>
      <c r="D3260" t="str">
        <f t="shared" si="236"/>
        <v>545 (1)</v>
      </c>
      <c r="E3260">
        <v>28.202000000000002</v>
      </c>
      <c r="F3260">
        <f t="shared" si="237"/>
        <v>28.2</v>
      </c>
      <c r="G3260">
        <f>IFERROR(VLOOKUP(F3260,'rt.comb'!$A:$B,2,FALSE),F3260)</f>
        <v>28.2</v>
      </c>
      <c r="H3260" t="str">
        <f>IFERROR(VLOOKUP(G3260,compounds!$A:$D,4,FALSE),"")</f>
        <v/>
      </c>
      <c r="I3260">
        <v>5733414</v>
      </c>
      <c r="J3260" s="4">
        <f t="shared" si="235"/>
        <v>25324291</v>
      </c>
      <c r="K3260" s="4">
        <f>VLOOKUP($C3260,rosie!$B$7:$D$380,2,FALSE)</f>
        <v>8.92</v>
      </c>
      <c r="L3260" s="4">
        <f>VLOOKUP(C3260,rosie!$B$7:$F$66,5,FALSE)</f>
        <v>2.81</v>
      </c>
      <c r="M3260" s="4">
        <f>VLOOKUP($C3260,rosie!$B$7:$D$380,3,FALSE)</f>
        <v>1</v>
      </c>
      <c r="N3260" s="4" t="str">
        <f>VLOOKUP($C3260,rosie!$B$7:$E$380,4,FALSE)</f>
        <v>s</v>
      </c>
      <c r="O3260" s="4">
        <f t="shared" si="238"/>
        <v>1.005857661136723E-3</v>
      </c>
      <c r="P3260" s="4">
        <f>VLOOKUP(A3260,RESULTS!$A:$M,13,FALSE)</f>
        <v>3</v>
      </c>
      <c r="Q3260" s="4">
        <v>757</v>
      </c>
      <c r="R3260" s="4" t="str">
        <f>IF(VLOOKUP(C3260,rosie!B:J,8,FALSE)=0,"x_x_x_x",VLOOKUP(C3260,rosie!B:J,8,FALSE))</f>
        <v>6_8_2_2023</v>
      </c>
    </row>
    <row r="3261" spans="1:18" x14ac:dyDescent="0.2">
      <c r="A3261" t="s">
        <v>300</v>
      </c>
      <c r="C3261">
        <f t="shared" si="239"/>
        <v>563</v>
      </c>
      <c r="D3261" t="str">
        <f t="shared" si="236"/>
        <v>563 (1)</v>
      </c>
      <c r="E3261">
        <v>4.391</v>
      </c>
      <c r="F3261">
        <f t="shared" si="237"/>
        <v>4.3899999999999997</v>
      </c>
      <c r="G3261">
        <f>IFERROR(VLOOKUP(F3261,'rt.comb'!$A:$B,2,FALSE),F3261)</f>
        <v>4.3899999999999997</v>
      </c>
      <c r="H3261" t="str">
        <f>IFERROR(VLOOKUP(G3261,compounds!$A:$D,4,FALSE),"")</f>
        <v/>
      </c>
      <c r="I3261">
        <v>5701202</v>
      </c>
      <c r="J3261" s="4">
        <f t="shared" si="235"/>
        <v>22382895</v>
      </c>
      <c r="K3261" s="4">
        <f>VLOOKUP($C3261,rosie!$B$7:$D$380,2,FALSE)</f>
        <v>10.88</v>
      </c>
      <c r="L3261" s="4">
        <f>VLOOKUP(C3261,rosie!$B$7:$F$66,5,FALSE)</f>
        <v>3.06</v>
      </c>
      <c r="M3261" s="4">
        <f>VLOOKUP($C3261,rosie!$B$7:$D$380,3,FALSE)</f>
        <v>1</v>
      </c>
      <c r="N3261" s="4" t="str">
        <f>VLOOKUP($C3261,rosie!$B$7:$E$380,4,FALSE)</f>
        <v>s</v>
      </c>
      <c r="O3261" s="4">
        <f t="shared" si="238"/>
        <v>9.2655952541098813E-4</v>
      </c>
      <c r="P3261" s="4">
        <f>VLOOKUP(A3261,RESULTS!$A:$M,13,FALSE)</f>
        <v>3</v>
      </c>
      <c r="Q3261" s="4">
        <v>758</v>
      </c>
      <c r="R3261" s="4" t="str">
        <f>IF(VLOOKUP(C3261,rosie!B:J,8,FALSE)=0,"x_x_x_x",VLOOKUP(C3261,rosie!B:J,8,FALSE))</f>
        <v>9_8_2_2023</v>
      </c>
    </row>
    <row r="3262" spans="1:18" x14ac:dyDescent="0.2">
      <c r="A3262" t="s">
        <v>300</v>
      </c>
      <c r="C3262">
        <f t="shared" si="239"/>
        <v>563</v>
      </c>
      <c r="D3262" t="str">
        <f t="shared" si="236"/>
        <v>563 (1)</v>
      </c>
      <c r="E3262">
        <v>4.782</v>
      </c>
      <c r="F3262">
        <f t="shared" si="237"/>
        <v>4.78</v>
      </c>
      <c r="G3262">
        <f>IFERROR(VLOOKUP(F3262,'rt.comb'!$A:$B,2,FALSE),F3262)</f>
        <v>4.78</v>
      </c>
      <c r="H3262" t="str">
        <f>IFERROR(VLOOKUP(G3262,compounds!$A:$D,4,FALSE),"")</f>
        <v/>
      </c>
      <c r="I3262">
        <v>3766666</v>
      </c>
      <c r="J3262" s="4">
        <f t="shared" si="235"/>
        <v>22382895</v>
      </c>
      <c r="K3262" s="4">
        <f>VLOOKUP($C3262,rosie!$B$7:$D$380,2,FALSE)</f>
        <v>10.88</v>
      </c>
      <c r="L3262" s="4">
        <f>VLOOKUP(C3262,rosie!$B$7:$F$66,5,FALSE)</f>
        <v>3.06</v>
      </c>
      <c r="M3262" s="4">
        <f>VLOOKUP($C3262,rosie!$B$7:$D$380,3,FALSE)</f>
        <v>1</v>
      </c>
      <c r="N3262" s="4" t="str">
        <f>VLOOKUP($C3262,rosie!$B$7:$E$380,4,FALSE)</f>
        <v>s</v>
      </c>
      <c r="O3262" s="4">
        <f t="shared" si="238"/>
        <v>6.1135214167621819E-4</v>
      </c>
      <c r="P3262" s="4">
        <f>VLOOKUP(A3262,RESULTS!$A:$M,13,FALSE)</f>
        <v>3</v>
      </c>
      <c r="Q3262" s="4">
        <v>759</v>
      </c>
      <c r="R3262" s="4" t="str">
        <f>IF(VLOOKUP(C3262,rosie!B:J,8,FALSE)=0,"x_x_x_x",VLOOKUP(C3262,rosie!B:J,8,FALSE))</f>
        <v>9_8_2_2023</v>
      </c>
    </row>
    <row r="3263" spans="1:18" x14ac:dyDescent="0.2">
      <c r="A3263" t="s">
        <v>300</v>
      </c>
      <c r="C3263">
        <f t="shared" si="239"/>
        <v>563</v>
      </c>
      <c r="D3263" t="str">
        <f t="shared" si="236"/>
        <v>563 (1)</v>
      </c>
      <c r="E3263">
        <v>4.8600000000000003</v>
      </c>
      <c r="F3263">
        <f t="shared" si="237"/>
        <v>4.8600000000000003</v>
      </c>
      <c r="G3263">
        <f>IFERROR(VLOOKUP(F3263,'rt.comb'!$A:$B,2,FALSE),F3263)</f>
        <v>4.8600000000000003</v>
      </c>
      <c r="H3263" t="str">
        <f>IFERROR(VLOOKUP(G3263,compounds!$A:$D,4,FALSE),"")</f>
        <v/>
      </c>
      <c r="I3263">
        <v>11594201</v>
      </c>
      <c r="J3263" s="4">
        <f t="shared" si="235"/>
        <v>22382895</v>
      </c>
      <c r="K3263" s="4">
        <f>VLOOKUP($C3263,rosie!$B$7:$D$380,2,FALSE)</f>
        <v>10.88</v>
      </c>
      <c r="L3263" s="4">
        <f>VLOOKUP(C3263,rosie!$B$7:$F$66,5,FALSE)</f>
        <v>3.06</v>
      </c>
      <c r="M3263" s="4">
        <f>VLOOKUP($C3263,rosie!$B$7:$D$380,3,FALSE)</f>
        <v>1</v>
      </c>
      <c r="N3263" s="4" t="str">
        <f>VLOOKUP($C3263,rosie!$B$7:$E$380,4,FALSE)</f>
        <v>s</v>
      </c>
      <c r="O3263" s="4">
        <f t="shared" si="238"/>
        <v>1.8793312475501103E-3</v>
      </c>
      <c r="P3263" s="4">
        <f>VLOOKUP(A3263,RESULTS!$A:$M,13,FALSE)</f>
        <v>3</v>
      </c>
      <c r="Q3263" s="4">
        <v>760</v>
      </c>
      <c r="R3263" s="4" t="str">
        <f>IF(VLOOKUP(C3263,rosie!B:J,8,FALSE)=0,"x_x_x_x",VLOOKUP(C3263,rosie!B:J,8,FALSE))</f>
        <v>9_8_2_2023</v>
      </c>
    </row>
    <row r="3264" spans="1:18" x14ac:dyDescent="0.2">
      <c r="A3264" t="s">
        <v>300</v>
      </c>
      <c r="C3264">
        <f t="shared" si="239"/>
        <v>563</v>
      </c>
      <c r="D3264" t="str">
        <f t="shared" si="236"/>
        <v>563 (1)</v>
      </c>
      <c r="E3264">
        <v>5.4379999999999997</v>
      </c>
      <c r="F3264">
        <f t="shared" si="237"/>
        <v>5.44</v>
      </c>
      <c r="G3264">
        <f>IFERROR(VLOOKUP(F3264,'rt.comb'!$A:$B,2,FALSE),F3264)</f>
        <v>5.43</v>
      </c>
      <c r="H3264" t="str">
        <f>IFERROR(VLOOKUP(G3264,compounds!$A:$D,4,FALSE),"")</f>
        <v>hydroxymethylpentanone</v>
      </c>
      <c r="I3264">
        <v>9398600</v>
      </c>
      <c r="J3264" s="4">
        <f t="shared" si="235"/>
        <v>22382895</v>
      </c>
      <c r="K3264" s="4">
        <f>VLOOKUP($C3264,rosie!$B$7:$D$380,2,FALSE)</f>
        <v>10.88</v>
      </c>
      <c r="L3264" s="4">
        <f>VLOOKUP(C3264,rosie!$B$7:$F$66,5,FALSE)</f>
        <v>3.06</v>
      </c>
      <c r="M3264" s="4">
        <f>VLOOKUP($C3264,rosie!$B$7:$D$380,3,FALSE)</f>
        <v>1</v>
      </c>
      <c r="N3264" s="4" t="str">
        <f>VLOOKUP($C3264,rosie!$B$7:$E$380,4,FALSE)</f>
        <v>s</v>
      </c>
      <c r="O3264" s="4">
        <f t="shared" si="238"/>
        <v>1.5214392354357586E-3</v>
      </c>
      <c r="P3264" s="4">
        <f>VLOOKUP(A3264,RESULTS!$A:$M,13,FALSE)</f>
        <v>3</v>
      </c>
      <c r="Q3264" s="4">
        <v>761</v>
      </c>
      <c r="R3264" s="4" t="str">
        <f>IF(VLOOKUP(C3264,rosie!B:J,8,FALSE)=0,"x_x_x_x",VLOOKUP(C3264,rosie!B:J,8,FALSE))</f>
        <v>9_8_2_2023</v>
      </c>
    </row>
    <row r="3265" spans="1:18" x14ac:dyDescent="0.2">
      <c r="A3265" t="s">
        <v>300</v>
      </c>
      <c r="C3265">
        <f t="shared" si="239"/>
        <v>563</v>
      </c>
      <c r="D3265" t="str">
        <f t="shared" si="236"/>
        <v>563 (1)</v>
      </c>
      <c r="E3265">
        <v>5.7510000000000003</v>
      </c>
      <c r="F3265">
        <f t="shared" si="237"/>
        <v>5.75</v>
      </c>
      <c r="G3265">
        <f>IFERROR(VLOOKUP(F3265,'rt.comb'!$A:$B,2,FALSE),F3265)</f>
        <v>5.76</v>
      </c>
      <c r="H3265" t="str">
        <f>IFERROR(VLOOKUP(G3265,compounds!$A:$D,4,FALSE),"")</f>
        <v>zhexenol</v>
      </c>
      <c r="I3265">
        <v>88883587</v>
      </c>
      <c r="J3265" s="4">
        <f t="shared" si="235"/>
        <v>22382895</v>
      </c>
      <c r="K3265" s="4">
        <f>VLOOKUP($C3265,rosie!$B$7:$D$380,2,FALSE)</f>
        <v>10.88</v>
      </c>
      <c r="L3265" s="4">
        <f>VLOOKUP(C3265,rosie!$B$7:$F$66,5,FALSE)</f>
        <v>3.06</v>
      </c>
      <c r="M3265" s="4">
        <f>VLOOKUP($C3265,rosie!$B$7:$D$380,3,FALSE)</f>
        <v>1</v>
      </c>
      <c r="N3265" s="4" t="str">
        <f>VLOOKUP($C3265,rosie!$B$7:$E$380,4,FALSE)</f>
        <v>s</v>
      </c>
      <c r="O3265" s="4">
        <f t="shared" si="238"/>
        <v>1.4369534630133882E-2</v>
      </c>
      <c r="P3265" s="4">
        <f>VLOOKUP(A3265,RESULTS!$A:$M,13,FALSE)</f>
        <v>3</v>
      </c>
      <c r="Q3265" s="4">
        <v>762</v>
      </c>
      <c r="R3265" s="4" t="str">
        <f>IF(VLOOKUP(C3265,rosie!B:J,8,FALSE)=0,"x_x_x_x",VLOOKUP(C3265,rosie!B:J,8,FALSE))</f>
        <v>9_8_2_2023</v>
      </c>
    </row>
    <row r="3266" spans="1:18" x14ac:dyDescent="0.2">
      <c r="A3266" t="s">
        <v>300</v>
      </c>
      <c r="C3266">
        <f t="shared" si="239"/>
        <v>563</v>
      </c>
      <c r="D3266" t="str">
        <f t="shared" si="236"/>
        <v>563 (1)</v>
      </c>
      <c r="E3266">
        <v>5.891</v>
      </c>
      <c r="F3266">
        <f t="shared" si="237"/>
        <v>5.89</v>
      </c>
      <c r="G3266">
        <f>IFERROR(VLOOKUP(F3266,'rt.comb'!$A:$B,2,FALSE),F3266)</f>
        <v>5.89</v>
      </c>
      <c r="H3266" t="str">
        <f>IFERROR(VLOOKUP(G3266,compounds!$A:$D,4,FALSE),"")</f>
        <v/>
      </c>
      <c r="I3266">
        <v>20695555</v>
      </c>
      <c r="J3266" s="4">
        <f t="shared" ref="J3266:J3329" si="240">SUMIFS($I:$I,$A:$A,A3266,G:G,19.5)</f>
        <v>22382895</v>
      </c>
      <c r="K3266" s="4">
        <f>VLOOKUP($C3266,rosie!$B$7:$D$380,2,FALSE)</f>
        <v>10.88</v>
      </c>
      <c r="L3266" s="4">
        <f>VLOOKUP(C3266,rosie!$B$7:$F$66,5,FALSE)</f>
        <v>3.06</v>
      </c>
      <c r="M3266" s="4">
        <f>VLOOKUP($C3266,rosie!$B$7:$D$380,3,FALSE)</f>
        <v>1</v>
      </c>
      <c r="N3266" s="4" t="str">
        <f>VLOOKUP($C3266,rosie!$B$7:$E$380,4,FALSE)</f>
        <v>s</v>
      </c>
      <c r="O3266" s="4">
        <f t="shared" si="238"/>
        <v>3.3414013329424964E-3</v>
      </c>
      <c r="P3266" s="4">
        <f>VLOOKUP(A3266,RESULTS!$A:$M,13,FALSE)</f>
        <v>3</v>
      </c>
      <c r="Q3266" s="4">
        <v>763</v>
      </c>
      <c r="R3266" s="4" t="str">
        <f>IF(VLOOKUP(C3266,rosie!B:J,8,FALSE)=0,"x_x_x_x",VLOOKUP(C3266,rosie!B:J,8,FALSE))</f>
        <v>9_8_2_2023</v>
      </c>
    </row>
    <row r="3267" spans="1:18" x14ac:dyDescent="0.2">
      <c r="A3267" t="s">
        <v>300</v>
      </c>
      <c r="C3267">
        <f t="shared" si="239"/>
        <v>563</v>
      </c>
      <c r="D3267" t="str">
        <f t="shared" ref="D3267:D3330" si="241">C3267&amp;" ("&amp;M3267&amp;")"</f>
        <v>563 (1)</v>
      </c>
      <c r="E3267">
        <v>6.109</v>
      </c>
      <c r="F3267">
        <f t="shared" si="237"/>
        <v>6.11</v>
      </c>
      <c r="G3267">
        <f>IFERROR(VLOOKUP(F3267,'rt.comb'!$A:$B,2,FALSE),F3267)</f>
        <v>6.11</v>
      </c>
      <c r="H3267" t="str">
        <f>IFERROR(VLOOKUP(G3267,compounds!$A:$D,4,FALSE),"")</f>
        <v/>
      </c>
      <c r="I3267">
        <v>10222568</v>
      </c>
      <c r="J3267" s="4">
        <f t="shared" si="240"/>
        <v>22382895</v>
      </c>
      <c r="K3267" s="4">
        <f>VLOOKUP($C3267,rosie!$B$7:$D$380,2,FALSE)</f>
        <v>10.88</v>
      </c>
      <c r="L3267" s="4">
        <f>VLOOKUP(C3267,rosie!$B$7:$F$66,5,FALSE)</f>
        <v>3.06</v>
      </c>
      <c r="M3267" s="4">
        <f>VLOOKUP($C3267,rosie!$B$7:$D$380,3,FALSE)</f>
        <v>1</v>
      </c>
      <c r="N3267" s="4" t="str">
        <f>VLOOKUP($C3267,rosie!$B$7:$E$380,4,FALSE)</f>
        <v>s</v>
      </c>
      <c r="O3267" s="4">
        <f t="shared" si="238"/>
        <v>1.6483246429881766E-3</v>
      </c>
      <c r="P3267" s="4">
        <f>VLOOKUP(A3267,RESULTS!$A:$M,13,FALSE)</f>
        <v>3</v>
      </c>
      <c r="Q3267" s="4">
        <v>764</v>
      </c>
      <c r="R3267" s="4" t="str">
        <f>IF(VLOOKUP(C3267,rosie!B:J,8,FALSE)=0,"x_x_x_x",VLOOKUP(C3267,rosie!B:J,8,FALSE))</f>
        <v>9_8_2_2023</v>
      </c>
    </row>
    <row r="3268" spans="1:18" x14ac:dyDescent="0.2">
      <c r="A3268" t="s">
        <v>300</v>
      </c>
      <c r="C3268">
        <f t="shared" si="239"/>
        <v>563</v>
      </c>
      <c r="D3268" t="str">
        <f t="shared" si="241"/>
        <v>563 (1)</v>
      </c>
      <c r="E3268">
        <v>6.4489999999999998</v>
      </c>
      <c r="F3268">
        <f t="shared" si="237"/>
        <v>6.45</v>
      </c>
      <c r="G3268">
        <f>IFERROR(VLOOKUP(F3268,'rt.comb'!$A:$B,2,FALSE),F3268)</f>
        <v>6.45</v>
      </c>
      <c r="H3268" t="str">
        <f>IFERROR(VLOOKUP(G3268,compounds!$A:$D,4,FALSE),"")</f>
        <v/>
      </c>
      <c r="I3268">
        <v>655199</v>
      </c>
      <c r="J3268" s="4">
        <f t="shared" si="240"/>
        <v>22382895</v>
      </c>
      <c r="K3268" s="4">
        <f>VLOOKUP($C3268,rosie!$B$7:$D$380,2,FALSE)</f>
        <v>10.88</v>
      </c>
      <c r="L3268" s="4">
        <f>VLOOKUP(C3268,rosie!$B$7:$F$66,5,FALSE)</f>
        <v>3.06</v>
      </c>
      <c r="M3268" s="4">
        <f>VLOOKUP($C3268,rosie!$B$7:$D$380,3,FALSE)</f>
        <v>1</v>
      </c>
      <c r="N3268" s="4" t="str">
        <f>VLOOKUP($C3268,rosie!$B$7:$E$380,4,FALSE)</f>
        <v>s</v>
      </c>
      <c r="O3268" s="4">
        <f t="shared" si="238"/>
        <v>1.0550860785071818E-4</v>
      </c>
      <c r="P3268" s="4">
        <f>VLOOKUP(A3268,RESULTS!$A:$M,13,FALSE)</f>
        <v>3</v>
      </c>
      <c r="Q3268" s="4">
        <v>765</v>
      </c>
      <c r="R3268" s="4" t="str">
        <f>IF(VLOOKUP(C3268,rosie!B:J,8,FALSE)=0,"x_x_x_x",VLOOKUP(C3268,rosie!B:J,8,FALSE))</f>
        <v>9_8_2_2023</v>
      </c>
    </row>
    <row r="3269" spans="1:18" x14ac:dyDescent="0.2">
      <c r="A3269" t="s">
        <v>300</v>
      </c>
      <c r="C3269">
        <f t="shared" si="239"/>
        <v>563</v>
      </c>
      <c r="D3269" t="str">
        <f t="shared" si="241"/>
        <v>563 (1)</v>
      </c>
      <c r="E3269">
        <v>6.7919999999999998</v>
      </c>
      <c r="F3269">
        <f t="shared" si="237"/>
        <v>6.79</v>
      </c>
      <c r="G3269">
        <f>IFERROR(VLOOKUP(F3269,'rt.comb'!$A:$B,2,FALSE),F3269)</f>
        <v>6.79</v>
      </c>
      <c r="H3269" t="str">
        <f>IFERROR(VLOOKUP(G3269,compounds!$A:$D,4,FALSE),"")</f>
        <v/>
      </c>
      <c r="I3269">
        <v>3027392</v>
      </c>
      <c r="J3269" s="4">
        <f t="shared" si="240"/>
        <v>22382895</v>
      </c>
      <c r="K3269" s="4">
        <f>VLOOKUP($C3269,rosie!$B$7:$D$380,2,FALSE)</f>
        <v>10.88</v>
      </c>
      <c r="L3269" s="4">
        <f>VLOOKUP(C3269,rosie!$B$7:$F$66,5,FALSE)</f>
        <v>3.06</v>
      </c>
      <c r="M3269" s="4">
        <f>VLOOKUP($C3269,rosie!$B$7:$D$380,3,FALSE)</f>
        <v>1</v>
      </c>
      <c r="N3269" s="4" t="str">
        <f>VLOOKUP($C3269,rosie!$B$7:$E$380,4,FALSE)</f>
        <v>s</v>
      </c>
      <c r="O3269" s="4">
        <f t="shared" si="238"/>
        <v>4.868733366226503E-4</v>
      </c>
      <c r="P3269" s="4">
        <f>VLOOKUP(A3269,RESULTS!$A:$M,13,FALSE)</f>
        <v>3</v>
      </c>
      <c r="Q3269" s="4">
        <v>766</v>
      </c>
      <c r="R3269" s="4" t="str">
        <f>IF(VLOOKUP(C3269,rosie!B:J,8,FALSE)=0,"x_x_x_x",VLOOKUP(C3269,rosie!B:J,8,FALSE))</f>
        <v>9_8_2_2023</v>
      </c>
    </row>
    <row r="3270" spans="1:18" x14ac:dyDescent="0.2">
      <c r="A3270" t="s">
        <v>300</v>
      </c>
      <c r="C3270">
        <f t="shared" si="239"/>
        <v>563</v>
      </c>
      <c r="D3270" t="str">
        <f t="shared" si="241"/>
        <v>563 (1)</v>
      </c>
      <c r="E3270">
        <v>7.5060000000000002</v>
      </c>
      <c r="F3270">
        <f t="shared" si="237"/>
        <v>7.51</v>
      </c>
      <c r="G3270">
        <f>IFERROR(VLOOKUP(F3270,'rt.comb'!$A:$B,2,FALSE),F3270)</f>
        <v>7.51</v>
      </c>
      <c r="H3270" t="str">
        <f>IFERROR(VLOOKUP(G3270,compounds!$A:$D,4,FALSE),"")</f>
        <v>cyclopentane</v>
      </c>
      <c r="I3270">
        <v>14790346</v>
      </c>
      <c r="J3270" s="4">
        <f t="shared" si="240"/>
        <v>22382895</v>
      </c>
      <c r="K3270" s="4">
        <f>VLOOKUP($C3270,rosie!$B$7:$D$380,2,FALSE)</f>
        <v>10.88</v>
      </c>
      <c r="L3270" s="4">
        <f>VLOOKUP(C3270,rosie!$B$7:$F$66,5,FALSE)</f>
        <v>3.06</v>
      </c>
      <c r="M3270" s="4">
        <f>VLOOKUP($C3270,rosie!$B$7:$D$380,3,FALSE)</f>
        <v>1</v>
      </c>
      <c r="N3270" s="4" t="str">
        <f>VLOOKUP($C3270,rosie!$B$7:$E$380,4,FALSE)</f>
        <v>s</v>
      </c>
      <c r="O3270" s="4">
        <f t="shared" si="238"/>
        <v>2.3755220821625217E-3</v>
      </c>
      <c r="P3270" s="4">
        <f>VLOOKUP(A3270,RESULTS!$A:$M,13,FALSE)</f>
        <v>3</v>
      </c>
      <c r="Q3270" s="4">
        <v>767</v>
      </c>
      <c r="R3270" s="4" t="str">
        <f>IF(VLOOKUP(C3270,rosie!B:J,8,FALSE)=0,"x_x_x_x",VLOOKUP(C3270,rosie!B:J,8,FALSE))</f>
        <v>9_8_2_2023</v>
      </c>
    </row>
    <row r="3271" spans="1:18" x14ac:dyDescent="0.2">
      <c r="A3271" t="s">
        <v>300</v>
      </c>
      <c r="C3271">
        <f t="shared" si="239"/>
        <v>563</v>
      </c>
      <c r="D3271" t="str">
        <f t="shared" si="241"/>
        <v>563 (1)</v>
      </c>
      <c r="E3271">
        <v>7.5709999999999997</v>
      </c>
      <c r="F3271">
        <f t="shared" si="237"/>
        <v>7.57</v>
      </c>
      <c r="G3271">
        <f>IFERROR(VLOOKUP(F3271,'rt.comb'!$A:$B,2,FALSE),F3271)</f>
        <v>7.57</v>
      </c>
      <c r="H3271" t="str">
        <f>IFERROR(VLOOKUP(G3271,compounds!$A:$D,4,FALSE),"")</f>
        <v/>
      </c>
      <c r="I3271">
        <v>5265161</v>
      </c>
      <c r="J3271" s="4">
        <f t="shared" si="240"/>
        <v>22382895</v>
      </c>
      <c r="K3271" s="4">
        <f>VLOOKUP($C3271,rosie!$B$7:$D$380,2,FALSE)</f>
        <v>10.88</v>
      </c>
      <c r="L3271" s="4">
        <f>VLOOKUP(C3271,rosie!$B$7:$F$66,5,FALSE)</f>
        <v>3.06</v>
      </c>
      <c r="M3271" s="4">
        <f>VLOOKUP($C3271,rosie!$B$7:$D$380,3,FALSE)</f>
        <v>1</v>
      </c>
      <c r="N3271" s="4" t="str">
        <f>VLOOKUP($C3271,rosie!$B$7:$E$380,4,FALSE)</f>
        <v>s</v>
      </c>
      <c r="O3271" s="4">
        <f t="shared" si="238"/>
        <v>8.4455227796889556E-4</v>
      </c>
      <c r="P3271" s="4">
        <f>VLOOKUP(A3271,RESULTS!$A:$M,13,FALSE)</f>
        <v>3</v>
      </c>
      <c r="Q3271" s="4">
        <v>768</v>
      </c>
      <c r="R3271" s="4" t="str">
        <f>IF(VLOOKUP(C3271,rosie!B:J,8,FALSE)=0,"x_x_x_x",VLOOKUP(C3271,rosie!B:J,8,FALSE))</f>
        <v>9_8_2_2023</v>
      </c>
    </row>
    <row r="3272" spans="1:18" x14ac:dyDescent="0.2">
      <c r="A3272" t="s">
        <v>300</v>
      </c>
      <c r="C3272">
        <f t="shared" si="239"/>
        <v>563</v>
      </c>
      <c r="D3272" t="str">
        <f t="shared" si="241"/>
        <v>563 (1)</v>
      </c>
      <c r="E3272">
        <v>8.0039999999999996</v>
      </c>
      <c r="F3272">
        <f t="shared" si="237"/>
        <v>8</v>
      </c>
      <c r="G3272">
        <f>IFERROR(VLOOKUP(F3272,'rt.comb'!$A:$B,2,FALSE),F3272)</f>
        <v>8.01</v>
      </c>
      <c r="H3272" t="str">
        <f>IFERROR(VLOOKUP(G3272,compounds!$A:$D,4,FALSE),"")</f>
        <v>apinene</v>
      </c>
      <c r="I3272">
        <v>4709753</v>
      </c>
      <c r="J3272" s="4">
        <f t="shared" si="240"/>
        <v>22382895</v>
      </c>
      <c r="K3272" s="4">
        <f>VLOOKUP($C3272,rosie!$B$7:$D$380,2,FALSE)</f>
        <v>10.88</v>
      </c>
      <c r="L3272" s="4">
        <f>VLOOKUP(C3272,rosie!$B$7:$F$66,5,FALSE)</f>
        <v>3.06</v>
      </c>
      <c r="M3272" s="4">
        <f>VLOOKUP($C3272,rosie!$B$7:$D$380,3,FALSE)</f>
        <v>1</v>
      </c>
      <c r="N3272" s="4" t="str">
        <f>VLOOKUP($C3272,rosie!$B$7:$E$380,4,FALSE)</f>
        <v>s</v>
      </c>
      <c r="O3272" s="4">
        <f t="shared" si="238"/>
        <v>7.5448028097646516E-4</v>
      </c>
      <c r="P3272" s="4">
        <f>VLOOKUP(A3272,RESULTS!$A:$M,13,FALSE)</f>
        <v>3</v>
      </c>
      <c r="Q3272" s="4">
        <v>769</v>
      </c>
      <c r="R3272" s="4" t="str">
        <f>IF(VLOOKUP(C3272,rosie!B:J,8,FALSE)=0,"x_x_x_x",VLOOKUP(C3272,rosie!B:J,8,FALSE))</f>
        <v>9_8_2_2023</v>
      </c>
    </row>
    <row r="3273" spans="1:18" x14ac:dyDescent="0.2">
      <c r="A3273" t="s">
        <v>300</v>
      </c>
      <c r="C3273">
        <f t="shared" si="239"/>
        <v>563</v>
      </c>
      <c r="D3273" t="str">
        <f t="shared" si="241"/>
        <v>563 (1)</v>
      </c>
      <c r="E3273">
        <v>8.3849999999999998</v>
      </c>
      <c r="F3273">
        <f t="shared" si="237"/>
        <v>8.39</v>
      </c>
      <c r="G3273">
        <f>IFERROR(VLOOKUP(F3273,'rt.comb'!$A:$B,2,FALSE),F3273)</f>
        <v>8.39</v>
      </c>
      <c r="H3273" t="str">
        <f>IFERROR(VLOOKUP(G3273,compounds!$A:$D,4,FALSE),"")</f>
        <v/>
      </c>
      <c r="I3273">
        <v>5353451</v>
      </c>
      <c r="J3273" s="4">
        <f t="shared" si="240"/>
        <v>22382895</v>
      </c>
      <c r="K3273" s="4">
        <f>VLOOKUP($C3273,rosie!$B$7:$D$380,2,FALSE)</f>
        <v>10.88</v>
      </c>
      <c r="L3273" s="4">
        <f>VLOOKUP(C3273,rosie!$B$7:$F$66,5,FALSE)</f>
        <v>3.06</v>
      </c>
      <c r="M3273" s="4">
        <f>VLOOKUP($C3273,rosie!$B$7:$D$380,3,FALSE)</f>
        <v>1</v>
      </c>
      <c r="N3273" s="4" t="str">
        <f>VLOOKUP($C3273,rosie!$B$7:$E$380,4,FALSE)</f>
        <v>s</v>
      </c>
      <c r="O3273" s="4">
        <f t="shared" si="238"/>
        <v>8.5648391009980618E-4</v>
      </c>
      <c r="P3273" s="4">
        <f>VLOOKUP(A3273,RESULTS!$A:$M,13,FALSE)</f>
        <v>3</v>
      </c>
      <c r="Q3273" s="4">
        <v>770</v>
      </c>
      <c r="R3273" s="4" t="str">
        <f>IF(VLOOKUP(C3273,rosie!B:J,8,FALSE)=0,"x_x_x_x",VLOOKUP(C3273,rosie!B:J,8,FALSE))</f>
        <v>9_8_2_2023</v>
      </c>
    </row>
    <row r="3274" spans="1:18" x14ac:dyDescent="0.2">
      <c r="A3274" t="s">
        <v>300</v>
      </c>
      <c r="C3274">
        <f t="shared" si="239"/>
        <v>563</v>
      </c>
      <c r="D3274" t="str">
        <f t="shared" si="241"/>
        <v>563 (1)</v>
      </c>
      <c r="E3274">
        <v>8.4659999999999993</v>
      </c>
      <c r="F3274">
        <f t="shared" ref="F3274:F3337" si="242">ROUND(E3274,2)</f>
        <v>8.4700000000000006</v>
      </c>
      <c r="G3274">
        <f>IFERROR(VLOOKUP(F3274,'rt.comb'!$A:$B,2,FALSE),F3274)</f>
        <v>8.4700000000000006</v>
      </c>
      <c r="H3274" t="str">
        <f>IFERROR(VLOOKUP(G3274,compounds!$A:$D,4,FALSE),"")</f>
        <v/>
      </c>
      <c r="I3274">
        <v>12263258</v>
      </c>
      <c r="J3274" s="4">
        <f t="shared" si="240"/>
        <v>22382895</v>
      </c>
      <c r="K3274" s="4">
        <f>VLOOKUP($C3274,rosie!$B$7:$D$380,2,FALSE)</f>
        <v>10.88</v>
      </c>
      <c r="L3274" s="4">
        <f>VLOOKUP(C3274,rosie!$B$7:$F$66,5,FALSE)</f>
        <v>3.06</v>
      </c>
      <c r="M3274" s="4">
        <f>VLOOKUP($C3274,rosie!$B$7:$D$380,3,FALSE)</f>
        <v>1</v>
      </c>
      <c r="N3274" s="4" t="str">
        <f>VLOOKUP($C3274,rosie!$B$7:$E$380,4,FALSE)</f>
        <v>s</v>
      </c>
      <c r="O3274" s="4">
        <f t="shared" ref="O3274:O3337" si="243">IFERROR((30/J3274*I3274)/K3274/Q3274,0)</f>
        <v>1.959420236972923E-3</v>
      </c>
      <c r="P3274" s="4">
        <f>VLOOKUP(A3274,RESULTS!$A:$M,13,FALSE)</f>
        <v>3</v>
      </c>
      <c r="Q3274" s="4">
        <v>771</v>
      </c>
      <c r="R3274" s="4" t="str">
        <f>IF(VLOOKUP(C3274,rosie!B:J,8,FALSE)=0,"x_x_x_x",VLOOKUP(C3274,rosie!B:J,8,FALSE))</f>
        <v>9_8_2_2023</v>
      </c>
    </row>
    <row r="3275" spans="1:18" x14ac:dyDescent="0.2">
      <c r="A3275" t="s">
        <v>300</v>
      </c>
      <c r="C3275">
        <f t="shared" ref="C3275:C3318" si="244">_xlfn.NUMBERVALUE(LEFT(SUBSTITUTE(A3275,"strleaves-",""),FIND("-",SUBSTITUTE(A3275,"strleaves-",""))-1))</f>
        <v>563</v>
      </c>
      <c r="D3275" t="str">
        <f t="shared" si="241"/>
        <v>563 (1)</v>
      </c>
      <c r="E3275">
        <v>8.9179999999999993</v>
      </c>
      <c r="F3275">
        <f t="shared" si="242"/>
        <v>8.92</v>
      </c>
      <c r="G3275">
        <f>IFERROR(VLOOKUP(F3275,'rt.comb'!$A:$B,2,FALSE),F3275)</f>
        <v>8.92</v>
      </c>
      <c r="H3275" t="str">
        <f>IFERROR(VLOOKUP(G3275,compounds!$A:$D,4,FALSE),"")</f>
        <v/>
      </c>
      <c r="I3275">
        <v>14560977</v>
      </c>
      <c r="J3275" s="4">
        <f t="shared" si="240"/>
        <v>22382895</v>
      </c>
      <c r="K3275" s="4">
        <f>VLOOKUP($C3275,rosie!$B$7:$D$380,2,FALSE)</f>
        <v>10.88</v>
      </c>
      <c r="L3275" s="4">
        <f>VLOOKUP(C3275,rosie!$B$7:$F$66,5,FALSE)</f>
        <v>3.06</v>
      </c>
      <c r="M3275" s="4">
        <f>VLOOKUP($C3275,rosie!$B$7:$D$380,3,FALSE)</f>
        <v>1</v>
      </c>
      <c r="N3275" s="4" t="str">
        <f>VLOOKUP($C3275,rosie!$B$7:$E$380,4,FALSE)</f>
        <v>s</v>
      </c>
      <c r="O3275" s="4">
        <f t="shared" si="243"/>
        <v>2.3235355282785891E-3</v>
      </c>
      <c r="P3275" s="4">
        <f>VLOOKUP(A3275,RESULTS!$A:$M,13,FALSE)</f>
        <v>3</v>
      </c>
      <c r="Q3275" s="4">
        <v>772</v>
      </c>
      <c r="R3275" s="4" t="str">
        <f>IF(VLOOKUP(C3275,rosie!B:J,8,FALSE)=0,"x_x_x_x",VLOOKUP(C3275,rosie!B:J,8,FALSE))</f>
        <v>9_8_2_2023</v>
      </c>
    </row>
    <row r="3276" spans="1:18" x14ac:dyDescent="0.2">
      <c r="A3276" t="s">
        <v>300</v>
      </c>
      <c r="C3276">
        <f t="shared" si="244"/>
        <v>563</v>
      </c>
      <c r="D3276" t="str">
        <f t="shared" si="241"/>
        <v>563 (1)</v>
      </c>
      <c r="E3276">
        <v>9.3030000000000008</v>
      </c>
      <c r="F3276">
        <f t="shared" si="242"/>
        <v>9.3000000000000007</v>
      </c>
      <c r="G3276">
        <f>IFERROR(VLOOKUP(F3276,'rt.comb'!$A:$B,2,FALSE),F3276)</f>
        <v>9.3000000000000007</v>
      </c>
      <c r="H3276" t="str">
        <f>IFERROR(VLOOKUP(G3276,compounds!$A:$D,4,FALSE),"")</f>
        <v/>
      </c>
      <c r="I3276">
        <v>2144900</v>
      </c>
      <c r="J3276" s="4">
        <f t="shared" si="240"/>
        <v>22382895</v>
      </c>
      <c r="K3276" s="4">
        <f>VLOOKUP($C3276,rosie!$B$7:$D$380,2,FALSE)</f>
        <v>10.88</v>
      </c>
      <c r="L3276" s="4">
        <f>VLOOKUP(C3276,rosie!$B$7:$F$66,5,FALSE)</f>
        <v>3.06</v>
      </c>
      <c r="M3276" s="4">
        <f>VLOOKUP($C3276,rosie!$B$7:$D$380,3,FALSE)</f>
        <v>1</v>
      </c>
      <c r="N3276" s="4" t="str">
        <f>VLOOKUP($C3276,rosie!$B$7:$E$380,4,FALSE)</f>
        <v>s</v>
      </c>
      <c r="O3276" s="4">
        <f t="shared" si="243"/>
        <v>3.4182486996171856E-4</v>
      </c>
      <c r="P3276" s="4">
        <f>VLOOKUP(A3276,RESULTS!$A:$M,13,FALSE)</f>
        <v>3</v>
      </c>
      <c r="Q3276" s="4">
        <v>773</v>
      </c>
      <c r="R3276" s="4" t="str">
        <f>IF(VLOOKUP(C3276,rosie!B:J,8,FALSE)=0,"x_x_x_x",VLOOKUP(C3276,rosie!B:J,8,FALSE))</f>
        <v>9_8_2_2023</v>
      </c>
    </row>
    <row r="3277" spans="1:18" x14ac:dyDescent="0.2">
      <c r="A3277" t="s">
        <v>300</v>
      </c>
      <c r="C3277">
        <f t="shared" si="244"/>
        <v>563</v>
      </c>
      <c r="D3277" t="str">
        <f t="shared" si="241"/>
        <v>563 (1)</v>
      </c>
      <c r="E3277">
        <v>9.9090000000000007</v>
      </c>
      <c r="F3277">
        <f t="shared" si="242"/>
        <v>9.91</v>
      </c>
      <c r="G3277">
        <f>IFERROR(VLOOKUP(F3277,'rt.comb'!$A:$B,2,FALSE),F3277)</f>
        <v>9.91</v>
      </c>
      <c r="H3277" t="str">
        <f>IFERROR(VLOOKUP(G3277,compounds!$A:$D,4,FALSE),"")</f>
        <v/>
      </c>
      <c r="I3277">
        <v>25459529</v>
      </c>
      <c r="J3277" s="4">
        <f t="shared" si="240"/>
        <v>22382895</v>
      </c>
      <c r="K3277" s="4">
        <f>VLOOKUP($C3277,rosie!$B$7:$D$380,2,FALSE)</f>
        <v>10.88</v>
      </c>
      <c r="L3277" s="4">
        <f>VLOOKUP(C3277,rosie!$B$7:$F$66,5,FALSE)</f>
        <v>3.06</v>
      </c>
      <c r="M3277" s="4">
        <f>VLOOKUP($C3277,rosie!$B$7:$D$380,3,FALSE)</f>
        <v>1</v>
      </c>
      <c r="N3277" s="4" t="str">
        <f>VLOOKUP($C3277,rosie!$B$7:$E$380,4,FALSE)</f>
        <v>s</v>
      </c>
      <c r="O3277" s="4">
        <f t="shared" si="243"/>
        <v>4.0521499328718749E-3</v>
      </c>
      <c r="P3277" s="4">
        <f>VLOOKUP(A3277,RESULTS!$A:$M,13,FALSE)</f>
        <v>3</v>
      </c>
      <c r="Q3277" s="4">
        <v>774</v>
      </c>
      <c r="R3277" s="4" t="str">
        <f>IF(VLOOKUP(C3277,rosie!B:J,8,FALSE)=0,"x_x_x_x",VLOOKUP(C3277,rosie!B:J,8,FALSE))</f>
        <v>9_8_2_2023</v>
      </c>
    </row>
    <row r="3278" spans="1:18" x14ac:dyDescent="0.2">
      <c r="A3278" t="s">
        <v>300</v>
      </c>
      <c r="C3278">
        <f t="shared" si="244"/>
        <v>563</v>
      </c>
      <c r="D3278" t="str">
        <f t="shared" si="241"/>
        <v>563 (1)</v>
      </c>
      <c r="E3278">
        <v>10.157999999999999</v>
      </c>
      <c r="F3278">
        <f t="shared" si="242"/>
        <v>10.16</v>
      </c>
      <c r="G3278">
        <f>IFERROR(VLOOKUP(F3278,'rt.comb'!$A:$B,2,FALSE),F3278)</f>
        <v>10.16</v>
      </c>
      <c r="H3278" t="str">
        <f>IFERROR(VLOOKUP(G3278,compounds!$A:$D,4,FALSE),"")</f>
        <v>decane</v>
      </c>
      <c r="I3278">
        <v>5038076</v>
      </c>
      <c r="J3278" s="4">
        <f t="shared" si="240"/>
        <v>22382895</v>
      </c>
      <c r="K3278" s="4">
        <f>VLOOKUP($C3278,rosie!$B$7:$D$380,2,FALSE)</f>
        <v>10.88</v>
      </c>
      <c r="L3278" s="4">
        <f>VLOOKUP(C3278,rosie!$B$7:$F$66,5,FALSE)</f>
        <v>3.06</v>
      </c>
      <c r="M3278" s="4">
        <f>VLOOKUP($C3278,rosie!$B$7:$D$380,3,FALSE)</f>
        <v>1</v>
      </c>
      <c r="N3278" s="4" t="str">
        <f>VLOOKUP($C3278,rosie!$B$7:$E$380,4,FALSE)</f>
        <v>s</v>
      </c>
      <c r="O3278" s="4">
        <f t="shared" si="243"/>
        <v>8.0082775054390572E-4</v>
      </c>
      <c r="P3278" s="4">
        <f>VLOOKUP(A3278,RESULTS!$A:$M,13,FALSE)</f>
        <v>3</v>
      </c>
      <c r="Q3278" s="4">
        <v>775</v>
      </c>
      <c r="R3278" s="4" t="str">
        <f>IF(VLOOKUP(C3278,rosie!B:J,8,FALSE)=0,"x_x_x_x",VLOOKUP(C3278,rosie!B:J,8,FALSE))</f>
        <v>9_8_2_2023</v>
      </c>
    </row>
    <row r="3279" spans="1:18" x14ac:dyDescent="0.2">
      <c r="A3279" t="s">
        <v>300</v>
      </c>
      <c r="C3279">
        <f t="shared" si="244"/>
        <v>563</v>
      </c>
      <c r="D3279" t="str">
        <f t="shared" si="241"/>
        <v>563 (1)</v>
      </c>
      <c r="E3279">
        <v>10.263999999999999</v>
      </c>
      <c r="F3279">
        <f t="shared" si="242"/>
        <v>10.26</v>
      </c>
      <c r="G3279">
        <f>IFERROR(VLOOKUP(F3279,'rt.comb'!$A:$B,2,FALSE),F3279)</f>
        <v>10.26</v>
      </c>
      <c r="H3279" t="str">
        <f>IFERROR(VLOOKUP(G3279,compounds!$A:$D,4,FALSE),"")</f>
        <v/>
      </c>
      <c r="I3279">
        <v>6760637</v>
      </c>
      <c r="J3279" s="4">
        <f t="shared" si="240"/>
        <v>22382895</v>
      </c>
      <c r="K3279" s="4">
        <f>VLOOKUP($C3279,rosie!$B$7:$D$380,2,FALSE)</f>
        <v>10.88</v>
      </c>
      <c r="L3279" s="4">
        <f>VLOOKUP(C3279,rosie!$B$7:$F$66,5,FALSE)</f>
        <v>3.06</v>
      </c>
      <c r="M3279" s="4">
        <f>VLOOKUP($C3279,rosie!$B$7:$D$380,3,FALSE)</f>
        <v>1</v>
      </c>
      <c r="N3279" s="4" t="str">
        <f>VLOOKUP($C3279,rosie!$B$7:$E$380,4,FALSE)</f>
        <v>s</v>
      </c>
      <c r="O3279" s="4">
        <f t="shared" si="243"/>
        <v>1.0732527219898718E-3</v>
      </c>
      <c r="P3279" s="4">
        <f>VLOOKUP(A3279,RESULTS!$A:$M,13,FALSE)</f>
        <v>3</v>
      </c>
      <c r="Q3279" s="4">
        <v>776</v>
      </c>
      <c r="R3279" s="4" t="str">
        <f>IF(VLOOKUP(C3279,rosie!B:J,8,FALSE)=0,"x_x_x_x",VLOOKUP(C3279,rosie!B:J,8,FALSE))</f>
        <v>9_8_2_2023</v>
      </c>
    </row>
    <row r="3280" spans="1:18" x14ac:dyDescent="0.2">
      <c r="A3280" t="s">
        <v>300</v>
      </c>
      <c r="C3280">
        <f t="shared" si="244"/>
        <v>563</v>
      </c>
      <c r="D3280" t="str">
        <f t="shared" si="241"/>
        <v>563 (1)</v>
      </c>
      <c r="E3280">
        <v>10.355</v>
      </c>
      <c r="F3280">
        <f t="shared" si="242"/>
        <v>10.36</v>
      </c>
      <c r="G3280">
        <f>IFERROR(VLOOKUP(F3280,'rt.comb'!$A:$B,2,FALSE),F3280)</f>
        <v>10.36</v>
      </c>
      <c r="H3280" t="str">
        <f>IFERROR(VLOOKUP(G3280,compounds!$A:$D,4,FALSE),"")</f>
        <v/>
      </c>
      <c r="I3280">
        <v>21222906</v>
      </c>
      <c r="J3280" s="4">
        <f t="shared" si="240"/>
        <v>22382895</v>
      </c>
      <c r="K3280" s="4">
        <f>VLOOKUP($C3280,rosie!$B$7:$D$380,2,FALSE)</f>
        <v>10.88</v>
      </c>
      <c r="L3280" s="4">
        <f>VLOOKUP(C3280,rosie!$B$7:$F$66,5,FALSE)</f>
        <v>3.06</v>
      </c>
      <c r="M3280" s="4">
        <f>VLOOKUP($C3280,rosie!$B$7:$D$380,3,FALSE)</f>
        <v>1</v>
      </c>
      <c r="N3280" s="4" t="str">
        <f>VLOOKUP($C3280,rosie!$B$7:$E$380,4,FALSE)</f>
        <v>s</v>
      </c>
      <c r="O3280" s="4">
        <f t="shared" si="243"/>
        <v>3.364805255427668E-3</v>
      </c>
      <c r="P3280" s="4">
        <f>VLOOKUP(A3280,RESULTS!$A:$M,13,FALSE)</f>
        <v>3</v>
      </c>
      <c r="Q3280" s="4">
        <v>777</v>
      </c>
      <c r="R3280" s="4" t="str">
        <f>IF(VLOOKUP(C3280,rosie!B:J,8,FALSE)=0,"x_x_x_x",VLOOKUP(C3280,rosie!B:J,8,FALSE))</f>
        <v>9_8_2_2023</v>
      </c>
    </row>
    <row r="3281" spans="1:18" x14ac:dyDescent="0.2">
      <c r="A3281" t="s">
        <v>300</v>
      </c>
      <c r="C3281">
        <f t="shared" si="244"/>
        <v>563</v>
      </c>
      <c r="D3281" t="str">
        <f t="shared" si="241"/>
        <v>563 (1)</v>
      </c>
      <c r="E3281">
        <v>10.467000000000001</v>
      </c>
      <c r="F3281">
        <f t="shared" si="242"/>
        <v>10.47</v>
      </c>
      <c r="G3281">
        <f>IFERROR(VLOOKUP(F3281,'rt.comb'!$A:$B,2,FALSE),F3281)</f>
        <v>10.48</v>
      </c>
      <c r="H3281" t="str">
        <f>IFERROR(VLOOKUP(G3281,compounds!$A:$D,4,FALSE),"")</f>
        <v>z3hex</v>
      </c>
      <c r="I3281">
        <v>49903267</v>
      </c>
      <c r="J3281" s="4">
        <f t="shared" si="240"/>
        <v>22382895</v>
      </c>
      <c r="K3281" s="4">
        <f>VLOOKUP($C3281,rosie!$B$7:$D$380,2,FALSE)</f>
        <v>10.88</v>
      </c>
      <c r="L3281" s="4">
        <f>VLOOKUP(C3281,rosie!$B$7:$F$66,5,FALSE)</f>
        <v>3.06</v>
      </c>
      <c r="M3281" s="4">
        <f>VLOOKUP($C3281,rosie!$B$7:$D$380,3,FALSE)</f>
        <v>1</v>
      </c>
      <c r="N3281" s="4" t="str">
        <f>VLOOKUP($C3281,rosie!$B$7:$E$380,4,FALSE)</f>
        <v>s</v>
      </c>
      <c r="O3281" s="4">
        <f t="shared" si="243"/>
        <v>7.9017899954363906E-3</v>
      </c>
      <c r="P3281" s="4">
        <f>VLOOKUP(A3281,RESULTS!$A:$M,13,FALSE)</f>
        <v>3</v>
      </c>
      <c r="Q3281" s="4">
        <v>778</v>
      </c>
      <c r="R3281" s="4" t="str">
        <f>IF(VLOOKUP(C3281,rosie!B:J,8,FALSE)=0,"x_x_x_x",VLOOKUP(C3281,rosie!B:J,8,FALSE))</f>
        <v>9_8_2_2023</v>
      </c>
    </row>
    <row r="3282" spans="1:18" x14ac:dyDescent="0.2">
      <c r="A3282" t="s">
        <v>300</v>
      </c>
      <c r="C3282">
        <f t="shared" si="244"/>
        <v>563</v>
      </c>
      <c r="D3282" t="str">
        <f t="shared" si="241"/>
        <v>563 (1)</v>
      </c>
      <c r="E3282">
        <v>10.958</v>
      </c>
      <c r="F3282">
        <f t="shared" si="242"/>
        <v>10.96</v>
      </c>
      <c r="G3282">
        <f>IFERROR(VLOOKUP(F3282,'rt.comb'!$A:$B,2,FALSE),F3282)</f>
        <v>10.96</v>
      </c>
      <c r="H3282" t="str">
        <f>IFERROR(VLOOKUP(G3282,compounds!$A:$D,4,FALSE),"")</f>
        <v/>
      </c>
      <c r="I3282">
        <v>6105613</v>
      </c>
      <c r="J3282" s="4">
        <f t="shared" si="240"/>
        <v>22382895</v>
      </c>
      <c r="K3282" s="4">
        <f>VLOOKUP($C3282,rosie!$B$7:$D$380,2,FALSE)</f>
        <v>10.88</v>
      </c>
      <c r="L3282" s="4">
        <f>VLOOKUP(C3282,rosie!$B$7:$F$66,5,FALSE)</f>
        <v>3.06</v>
      </c>
      <c r="M3282" s="4">
        <f>VLOOKUP($C3282,rosie!$B$7:$D$380,3,FALSE)</f>
        <v>1</v>
      </c>
      <c r="N3282" s="4" t="str">
        <f>VLOOKUP($C3282,rosie!$B$7:$E$380,4,FALSE)</f>
        <v>s</v>
      </c>
      <c r="O3282" s="4">
        <f t="shared" si="243"/>
        <v>9.6553476962829891E-4</v>
      </c>
      <c r="P3282" s="4">
        <f>VLOOKUP(A3282,RESULTS!$A:$M,13,FALSE)</f>
        <v>3</v>
      </c>
      <c r="Q3282" s="4">
        <v>779</v>
      </c>
      <c r="R3282" s="4" t="str">
        <f>IF(VLOOKUP(C3282,rosie!B:J,8,FALSE)=0,"x_x_x_x",VLOOKUP(C3282,rosie!B:J,8,FALSE))</f>
        <v>9_8_2_2023</v>
      </c>
    </row>
    <row r="3283" spans="1:18" x14ac:dyDescent="0.2">
      <c r="A3283" t="s">
        <v>300</v>
      </c>
      <c r="C3283">
        <f t="shared" si="244"/>
        <v>563</v>
      </c>
      <c r="D3283" t="str">
        <f t="shared" si="241"/>
        <v>563 (1)</v>
      </c>
      <c r="E3283">
        <v>11.074999999999999</v>
      </c>
      <c r="F3283">
        <f t="shared" si="242"/>
        <v>11.08</v>
      </c>
      <c r="G3283">
        <f>IFERROR(VLOOKUP(F3283,'rt.comb'!$A:$B,2,FALSE),F3283)</f>
        <v>11.07</v>
      </c>
      <c r="H3283" t="str">
        <f>IFERROR(VLOOKUP(G3283,compounds!$A:$D,4,FALSE),"")</f>
        <v>dlimonene</v>
      </c>
      <c r="I3283">
        <v>13698944</v>
      </c>
      <c r="J3283" s="4">
        <f t="shared" si="240"/>
        <v>22382895</v>
      </c>
      <c r="K3283" s="4">
        <f>VLOOKUP($C3283,rosie!$B$7:$D$380,2,FALSE)</f>
        <v>10.88</v>
      </c>
      <c r="L3283" s="4">
        <f>VLOOKUP(C3283,rosie!$B$7:$F$66,5,FALSE)</f>
        <v>3.06</v>
      </c>
      <c r="M3283" s="4">
        <f>VLOOKUP($C3283,rosie!$B$7:$D$380,3,FALSE)</f>
        <v>1</v>
      </c>
      <c r="N3283" s="4" t="str">
        <f>VLOOKUP($C3283,rosie!$B$7:$E$380,4,FALSE)</f>
        <v>s</v>
      </c>
      <c r="O3283" s="4">
        <f t="shared" si="243"/>
        <v>2.1635582364381008E-3</v>
      </c>
      <c r="P3283" s="4">
        <f>VLOOKUP(A3283,RESULTS!$A:$M,13,FALSE)</f>
        <v>3</v>
      </c>
      <c r="Q3283" s="4">
        <v>780</v>
      </c>
      <c r="R3283" s="4" t="str">
        <f>IF(VLOOKUP(C3283,rosie!B:J,8,FALSE)=0,"x_x_x_x",VLOOKUP(C3283,rosie!B:J,8,FALSE))</f>
        <v>9_8_2_2023</v>
      </c>
    </row>
    <row r="3284" spans="1:18" x14ac:dyDescent="0.2">
      <c r="A3284" t="s">
        <v>300</v>
      </c>
      <c r="C3284">
        <f t="shared" si="244"/>
        <v>563</v>
      </c>
      <c r="D3284" t="str">
        <f t="shared" si="241"/>
        <v>563 (1)</v>
      </c>
      <c r="E3284">
        <v>11.420999999999999</v>
      </c>
      <c r="F3284">
        <f t="shared" si="242"/>
        <v>11.42</v>
      </c>
      <c r="G3284">
        <f>IFERROR(VLOOKUP(F3284,'rt.comb'!$A:$B,2,FALSE),F3284)</f>
        <v>11.42</v>
      </c>
      <c r="H3284" t="str">
        <f>IFERROR(VLOOKUP(G3284,compounds!$A:$D,4,FALSE),"")</f>
        <v/>
      </c>
      <c r="I3284">
        <v>4872372</v>
      </c>
      <c r="J3284" s="4">
        <f t="shared" si="240"/>
        <v>22382895</v>
      </c>
      <c r="K3284" s="4">
        <f>VLOOKUP($C3284,rosie!$B$7:$D$380,2,FALSE)</f>
        <v>10.88</v>
      </c>
      <c r="L3284" s="4">
        <f>VLOOKUP(C3284,rosie!$B$7:$F$66,5,FALSE)</f>
        <v>3.06</v>
      </c>
      <c r="M3284" s="4">
        <f>VLOOKUP($C3284,rosie!$B$7:$D$380,3,FALSE)</f>
        <v>1</v>
      </c>
      <c r="N3284" s="4" t="str">
        <f>VLOOKUP($C3284,rosie!$B$7:$E$380,4,FALSE)</f>
        <v>s</v>
      </c>
      <c r="O3284" s="4">
        <f t="shared" si="243"/>
        <v>7.6853828490812263E-4</v>
      </c>
      <c r="P3284" s="4">
        <f>VLOOKUP(A3284,RESULTS!$A:$M,13,FALSE)</f>
        <v>3</v>
      </c>
      <c r="Q3284" s="4">
        <v>781</v>
      </c>
      <c r="R3284" s="4" t="str">
        <f>IF(VLOOKUP(C3284,rosie!B:J,8,FALSE)=0,"x_x_x_x",VLOOKUP(C3284,rosie!B:J,8,FALSE))</f>
        <v>9_8_2_2023</v>
      </c>
    </row>
    <row r="3285" spans="1:18" x14ac:dyDescent="0.2">
      <c r="A3285" t="s">
        <v>300</v>
      </c>
      <c r="C3285">
        <f t="shared" si="244"/>
        <v>563</v>
      </c>
      <c r="D3285" t="str">
        <f t="shared" si="241"/>
        <v>563 (1)</v>
      </c>
      <c r="E3285">
        <v>11.746</v>
      </c>
      <c r="F3285">
        <f t="shared" si="242"/>
        <v>11.75</v>
      </c>
      <c r="G3285">
        <f>IFERROR(VLOOKUP(F3285,'rt.comb'!$A:$B,2,FALSE),F3285)</f>
        <v>11.76</v>
      </c>
      <c r="H3285" t="str">
        <f>IFERROR(VLOOKUP(G3285,compounds!$A:$D,4,FALSE),"")</f>
        <v>bocimene</v>
      </c>
      <c r="I3285">
        <v>99776599</v>
      </c>
      <c r="J3285" s="4">
        <f t="shared" si="240"/>
        <v>22382895</v>
      </c>
      <c r="K3285" s="4">
        <f>VLOOKUP($C3285,rosie!$B$7:$D$380,2,FALSE)</f>
        <v>10.88</v>
      </c>
      <c r="L3285" s="4">
        <f>VLOOKUP(C3285,rosie!$B$7:$F$66,5,FALSE)</f>
        <v>3.06</v>
      </c>
      <c r="M3285" s="4">
        <f>VLOOKUP($C3285,rosie!$B$7:$D$380,3,FALSE)</f>
        <v>1</v>
      </c>
      <c r="N3285" s="4" t="str">
        <f>VLOOKUP($C3285,rosie!$B$7:$E$380,4,FALSE)</f>
        <v>s</v>
      </c>
      <c r="O3285" s="4">
        <f t="shared" si="243"/>
        <v>1.5718027538053032E-2</v>
      </c>
      <c r="P3285" s="4">
        <f>VLOOKUP(A3285,RESULTS!$A:$M,13,FALSE)</f>
        <v>3</v>
      </c>
      <c r="Q3285" s="4">
        <v>782</v>
      </c>
      <c r="R3285" s="4" t="str">
        <f>IF(VLOOKUP(C3285,rosie!B:J,8,FALSE)=0,"x_x_x_x",VLOOKUP(C3285,rosie!B:J,8,FALSE))</f>
        <v>9_8_2_2023</v>
      </c>
    </row>
    <row r="3286" spans="1:18" x14ac:dyDescent="0.2">
      <c r="A3286" t="s">
        <v>300</v>
      </c>
      <c r="C3286">
        <f t="shared" si="244"/>
        <v>563</v>
      </c>
      <c r="D3286" t="str">
        <f t="shared" si="241"/>
        <v>563 (1)</v>
      </c>
      <c r="E3286">
        <v>12.029</v>
      </c>
      <c r="F3286">
        <f t="shared" si="242"/>
        <v>12.03</v>
      </c>
      <c r="G3286">
        <f>IFERROR(VLOOKUP(F3286,'rt.comb'!$A:$B,2,FALSE),F3286)</f>
        <v>12.03</v>
      </c>
      <c r="H3286" t="str">
        <f>IFERROR(VLOOKUP(G3286,compounds!$A:$D,4,FALSE),"")</f>
        <v/>
      </c>
      <c r="I3286">
        <v>11578376</v>
      </c>
      <c r="J3286" s="4">
        <f t="shared" si="240"/>
        <v>22382895</v>
      </c>
      <c r="K3286" s="4">
        <f>VLOOKUP($C3286,rosie!$B$7:$D$380,2,FALSE)</f>
        <v>10.88</v>
      </c>
      <c r="L3286" s="4">
        <f>VLOOKUP(C3286,rosie!$B$7:$F$66,5,FALSE)</f>
        <v>3.06</v>
      </c>
      <c r="M3286" s="4">
        <f>VLOOKUP($C3286,rosie!$B$7:$D$380,3,FALSE)</f>
        <v>1</v>
      </c>
      <c r="N3286" s="4" t="str">
        <f>VLOOKUP($C3286,rosie!$B$7:$E$380,4,FALSE)</f>
        <v>s</v>
      </c>
      <c r="O3286" s="4">
        <f t="shared" si="243"/>
        <v>1.8216376289719013E-3</v>
      </c>
      <c r="P3286" s="4">
        <f>VLOOKUP(A3286,RESULTS!$A:$M,13,FALSE)</f>
        <v>3</v>
      </c>
      <c r="Q3286" s="4">
        <v>783</v>
      </c>
      <c r="R3286" s="4" t="str">
        <f>IF(VLOOKUP(C3286,rosie!B:J,8,FALSE)=0,"x_x_x_x",VLOOKUP(C3286,rosie!B:J,8,FALSE))</f>
        <v>9_8_2_2023</v>
      </c>
    </row>
    <row r="3287" spans="1:18" x14ac:dyDescent="0.2">
      <c r="A3287" t="s">
        <v>300</v>
      </c>
      <c r="C3287">
        <f t="shared" si="244"/>
        <v>563</v>
      </c>
      <c r="D3287" t="str">
        <f t="shared" si="241"/>
        <v>563 (1)</v>
      </c>
      <c r="E3287">
        <v>12.295</v>
      </c>
      <c r="F3287">
        <f t="shared" si="242"/>
        <v>12.3</v>
      </c>
      <c r="G3287">
        <f>IFERROR(VLOOKUP(F3287,'rt.comb'!$A:$B,2,FALSE),F3287)</f>
        <v>12.29</v>
      </c>
      <c r="H3287" t="str">
        <f>IFERROR(VLOOKUP(G3287,compounds!$A:$D,4,FALSE),"")</f>
        <v>acetophenone</v>
      </c>
      <c r="I3287">
        <v>7007072</v>
      </c>
      <c r="J3287" s="4">
        <f t="shared" si="240"/>
        <v>22382895</v>
      </c>
      <c r="K3287" s="4">
        <f>VLOOKUP($C3287,rosie!$B$7:$D$380,2,FALSE)</f>
        <v>10.88</v>
      </c>
      <c r="L3287" s="4">
        <f>VLOOKUP(C3287,rosie!$B$7:$F$66,5,FALSE)</f>
        <v>3.06</v>
      </c>
      <c r="M3287" s="4">
        <f>VLOOKUP($C3287,rosie!$B$7:$D$380,3,FALSE)</f>
        <v>1</v>
      </c>
      <c r="N3287" s="4" t="str">
        <f>VLOOKUP($C3287,rosie!$B$7:$E$380,4,FALSE)</f>
        <v>s</v>
      </c>
      <c r="O3287" s="4">
        <f t="shared" si="243"/>
        <v>1.1010235779623334E-3</v>
      </c>
      <c r="P3287" s="4">
        <f>VLOOKUP(A3287,RESULTS!$A:$M,13,FALSE)</f>
        <v>3</v>
      </c>
      <c r="Q3287" s="4">
        <v>784</v>
      </c>
      <c r="R3287" s="4" t="str">
        <f>IF(VLOOKUP(C3287,rosie!B:J,8,FALSE)=0,"x_x_x_x",VLOOKUP(C3287,rosie!B:J,8,FALSE))</f>
        <v>9_8_2_2023</v>
      </c>
    </row>
    <row r="3288" spans="1:18" x14ac:dyDescent="0.2">
      <c r="A3288" t="s">
        <v>300</v>
      </c>
      <c r="C3288">
        <f t="shared" si="244"/>
        <v>563</v>
      </c>
      <c r="D3288" t="str">
        <f t="shared" si="241"/>
        <v>563 (1)</v>
      </c>
      <c r="E3288">
        <v>13.205</v>
      </c>
      <c r="F3288">
        <f t="shared" si="242"/>
        <v>13.21</v>
      </c>
      <c r="G3288">
        <f>IFERROR(VLOOKUP(F3288,'rt.comb'!$A:$B,2,FALSE),F3288)</f>
        <v>13.21</v>
      </c>
      <c r="H3288" t="str">
        <f>IFERROR(VLOOKUP(G3288,compounds!$A:$D,4,FALSE),"")</f>
        <v/>
      </c>
      <c r="I3288">
        <v>7687399</v>
      </c>
      <c r="J3288" s="4">
        <f t="shared" si="240"/>
        <v>22382895</v>
      </c>
      <c r="K3288" s="4">
        <f>VLOOKUP($C3288,rosie!$B$7:$D$380,2,FALSE)</f>
        <v>10.88</v>
      </c>
      <c r="L3288" s="4">
        <f>VLOOKUP(C3288,rosie!$B$7:$F$66,5,FALSE)</f>
        <v>3.06</v>
      </c>
      <c r="M3288" s="4">
        <f>VLOOKUP($C3288,rosie!$B$7:$D$380,3,FALSE)</f>
        <v>1</v>
      </c>
      <c r="N3288" s="4" t="str">
        <f>VLOOKUP($C3288,rosie!$B$7:$E$380,4,FALSE)</f>
        <v>s</v>
      </c>
      <c r="O3288" s="4">
        <f t="shared" si="243"/>
        <v>1.2063848319209972E-3</v>
      </c>
      <c r="P3288" s="4">
        <f>VLOOKUP(A3288,RESULTS!$A:$M,13,FALSE)</f>
        <v>3</v>
      </c>
      <c r="Q3288" s="4">
        <v>785</v>
      </c>
      <c r="R3288" s="4" t="str">
        <f>IF(VLOOKUP(C3288,rosie!B:J,8,FALSE)=0,"x_x_x_x",VLOOKUP(C3288,rosie!B:J,8,FALSE))</f>
        <v>9_8_2_2023</v>
      </c>
    </row>
    <row r="3289" spans="1:18" x14ac:dyDescent="0.2">
      <c r="A3289" t="s">
        <v>300</v>
      </c>
      <c r="C3289">
        <f t="shared" si="244"/>
        <v>563</v>
      </c>
      <c r="D3289" t="str">
        <f t="shared" si="241"/>
        <v>563 (1)</v>
      </c>
      <c r="E3289">
        <v>13.358000000000001</v>
      </c>
      <c r="F3289">
        <f t="shared" si="242"/>
        <v>13.36</v>
      </c>
      <c r="G3289">
        <f>IFERROR(VLOOKUP(F3289,'rt.comb'!$A:$B,2,FALSE),F3289)</f>
        <v>13.36</v>
      </c>
      <c r="H3289" t="str">
        <f>IFERROR(VLOOKUP(G3289,compounds!$A:$D,4,FALSE),"")</f>
        <v/>
      </c>
      <c r="I3289">
        <v>22144834</v>
      </c>
      <c r="J3289" s="4">
        <f t="shared" si="240"/>
        <v>22382895</v>
      </c>
      <c r="K3289" s="4">
        <f>VLOOKUP($C3289,rosie!$B$7:$D$380,2,FALSE)</f>
        <v>10.88</v>
      </c>
      <c r="L3289" s="4">
        <f>VLOOKUP(C3289,rosie!$B$7:$F$66,5,FALSE)</f>
        <v>3.06</v>
      </c>
      <c r="M3289" s="4">
        <f>VLOOKUP($C3289,rosie!$B$7:$D$380,3,FALSE)</f>
        <v>1</v>
      </c>
      <c r="N3289" s="4" t="str">
        <f>VLOOKUP($C3289,rosie!$B$7:$E$380,4,FALSE)</f>
        <v>s</v>
      </c>
      <c r="O3289" s="4">
        <f t="shared" si="243"/>
        <v>3.470771199636573E-3</v>
      </c>
      <c r="P3289" s="4">
        <f>VLOOKUP(A3289,RESULTS!$A:$M,13,FALSE)</f>
        <v>3</v>
      </c>
      <c r="Q3289" s="4">
        <v>786</v>
      </c>
      <c r="R3289" s="4" t="str">
        <f>IF(VLOOKUP(C3289,rosie!B:J,8,FALSE)=0,"x_x_x_x",VLOOKUP(C3289,rosie!B:J,8,FALSE))</f>
        <v>9_8_2_2023</v>
      </c>
    </row>
    <row r="3290" spans="1:18" x14ac:dyDescent="0.2">
      <c r="A3290" t="s">
        <v>300</v>
      </c>
      <c r="C3290">
        <f t="shared" si="244"/>
        <v>563</v>
      </c>
      <c r="D3290" t="str">
        <f t="shared" si="241"/>
        <v>563 (1)</v>
      </c>
      <c r="E3290">
        <v>13.513</v>
      </c>
      <c r="F3290">
        <f t="shared" si="242"/>
        <v>13.51</v>
      </c>
      <c r="G3290">
        <f>IFERROR(VLOOKUP(F3290,'rt.comb'!$A:$B,2,FALSE),F3290)</f>
        <v>13.51</v>
      </c>
      <c r="H3290" t="str">
        <f>IFERROR(VLOOKUP(G3290,compounds!$A:$D,4,FALSE),"")</f>
        <v>nonanal</v>
      </c>
      <c r="I3290">
        <v>23583922</v>
      </c>
      <c r="J3290" s="4">
        <f t="shared" si="240"/>
        <v>22382895</v>
      </c>
      <c r="K3290" s="4">
        <f>VLOOKUP($C3290,rosie!$B$7:$D$380,2,FALSE)</f>
        <v>10.88</v>
      </c>
      <c r="L3290" s="4">
        <f>VLOOKUP(C3290,rosie!$B$7:$F$66,5,FALSE)</f>
        <v>3.06</v>
      </c>
      <c r="M3290" s="4">
        <f>VLOOKUP($C3290,rosie!$B$7:$D$380,3,FALSE)</f>
        <v>1</v>
      </c>
      <c r="N3290" s="4" t="str">
        <f>VLOOKUP($C3290,rosie!$B$7:$E$380,4,FALSE)</f>
        <v>s</v>
      </c>
      <c r="O3290" s="4">
        <f t="shared" si="243"/>
        <v>3.6916234785692955E-3</v>
      </c>
      <c r="P3290" s="4">
        <f>VLOOKUP(A3290,RESULTS!$A:$M,13,FALSE)</f>
        <v>3</v>
      </c>
      <c r="Q3290" s="4">
        <v>787</v>
      </c>
      <c r="R3290" s="4" t="str">
        <f>IF(VLOOKUP(C3290,rosie!B:J,8,FALSE)=0,"x_x_x_x",VLOOKUP(C3290,rosie!B:J,8,FALSE))</f>
        <v>9_8_2_2023</v>
      </c>
    </row>
    <row r="3291" spans="1:18" x14ac:dyDescent="0.2">
      <c r="A3291" t="s">
        <v>300</v>
      </c>
      <c r="C3291">
        <f t="shared" si="244"/>
        <v>563</v>
      </c>
      <c r="D3291" t="str">
        <f t="shared" si="241"/>
        <v>563 (1)</v>
      </c>
      <c r="E3291">
        <v>13.885999999999999</v>
      </c>
      <c r="F3291">
        <f t="shared" si="242"/>
        <v>13.89</v>
      </c>
      <c r="G3291">
        <f>IFERROR(VLOOKUP(F3291,'rt.comb'!$A:$B,2,FALSE),F3291)</f>
        <v>13.89</v>
      </c>
      <c r="H3291" t="str">
        <f>IFERROR(VLOOKUP(G3291,compounds!$A:$D,4,FALSE),"")</f>
        <v>edimethylnonatriene</v>
      </c>
      <c r="I3291">
        <v>103528562</v>
      </c>
      <c r="J3291" s="4">
        <f t="shared" si="240"/>
        <v>22382895</v>
      </c>
      <c r="K3291" s="4">
        <f>VLOOKUP($C3291,rosie!$B$7:$D$380,2,FALSE)</f>
        <v>10.88</v>
      </c>
      <c r="L3291" s="4">
        <f>VLOOKUP(C3291,rosie!$B$7:$F$66,5,FALSE)</f>
        <v>3.06</v>
      </c>
      <c r="M3291" s="4">
        <f>VLOOKUP($C3291,rosie!$B$7:$D$380,3,FALSE)</f>
        <v>1</v>
      </c>
      <c r="N3291" s="4" t="str">
        <f>VLOOKUP($C3291,rosie!$B$7:$E$380,4,FALSE)</f>
        <v>s</v>
      </c>
      <c r="O3291" s="4">
        <f t="shared" si="243"/>
        <v>1.6184901706881298E-2</v>
      </c>
      <c r="P3291" s="4">
        <f>VLOOKUP(A3291,RESULTS!$A:$M,13,FALSE)</f>
        <v>3</v>
      </c>
      <c r="Q3291" s="4">
        <v>788</v>
      </c>
      <c r="R3291" s="4" t="str">
        <f>IF(VLOOKUP(C3291,rosie!B:J,8,FALSE)=0,"x_x_x_x",VLOOKUP(C3291,rosie!B:J,8,FALSE))</f>
        <v>9_8_2_2023</v>
      </c>
    </row>
    <row r="3292" spans="1:18" x14ac:dyDescent="0.2">
      <c r="A3292" t="s">
        <v>300</v>
      </c>
      <c r="C3292">
        <f t="shared" si="244"/>
        <v>563</v>
      </c>
      <c r="D3292" t="str">
        <f t="shared" si="241"/>
        <v>563 (1)</v>
      </c>
      <c r="E3292">
        <v>15.157</v>
      </c>
      <c r="F3292">
        <f t="shared" si="242"/>
        <v>15.16</v>
      </c>
      <c r="G3292">
        <f>IFERROR(VLOOKUP(F3292,'rt.comb'!$A:$B,2,FALSE),F3292)</f>
        <v>15.16</v>
      </c>
      <c r="H3292" t="str">
        <f>IFERROR(VLOOKUP(G3292,compounds!$A:$D,4,FALSE),"")</f>
        <v/>
      </c>
      <c r="I3292">
        <v>7668121</v>
      </c>
      <c r="J3292" s="4">
        <f t="shared" si="240"/>
        <v>22382895</v>
      </c>
      <c r="K3292" s="4">
        <f>VLOOKUP($C3292,rosie!$B$7:$D$380,2,FALSE)</f>
        <v>10.88</v>
      </c>
      <c r="L3292" s="4">
        <f>VLOOKUP(C3292,rosie!$B$7:$F$66,5,FALSE)</f>
        <v>3.06</v>
      </c>
      <c r="M3292" s="4">
        <f>VLOOKUP($C3292,rosie!$B$7:$D$380,3,FALSE)</f>
        <v>1</v>
      </c>
      <c r="N3292" s="4" t="str">
        <f>VLOOKUP($C3292,rosie!$B$7:$E$380,4,FALSE)</f>
        <v>s</v>
      </c>
      <c r="O3292" s="4">
        <f t="shared" si="243"/>
        <v>1.1972588500652056E-3</v>
      </c>
      <c r="P3292" s="4">
        <f>VLOOKUP(A3292,RESULTS!$A:$M,13,FALSE)</f>
        <v>3</v>
      </c>
      <c r="Q3292" s="4">
        <v>789</v>
      </c>
      <c r="R3292" s="4" t="str">
        <f>IF(VLOOKUP(C3292,rosie!B:J,8,FALSE)=0,"x_x_x_x",VLOOKUP(C3292,rosie!B:J,8,FALSE))</f>
        <v>9_8_2_2023</v>
      </c>
    </row>
    <row r="3293" spans="1:18" x14ac:dyDescent="0.2">
      <c r="A3293" t="s">
        <v>300</v>
      </c>
      <c r="C3293">
        <f t="shared" si="244"/>
        <v>563</v>
      </c>
      <c r="D3293" t="str">
        <f t="shared" si="241"/>
        <v>563 (1)</v>
      </c>
      <c r="E3293">
        <v>16</v>
      </c>
      <c r="F3293">
        <f t="shared" si="242"/>
        <v>16</v>
      </c>
      <c r="G3293">
        <f>IFERROR(VLOOKUP(F3293,'rt.comb'!$A:$B,2,FALSE),F3293)</f>
        <v>16</v>
      </c>
      <c r="H3293" t="str">
        <f>IFERROR(VLOOKUP(G3293,compounds!$A:$D,4,FALSE),"")</f>
        <v>Butanoicacidhexenylester</v>
      </c>
      <c r="I3293">
        <v>64664664</v>
      </c>
      <c r="J3293" s="4">
        <f t="shared" si="240"/>
        <v>22382895</v>
      </c>
      <c r="K3293" s="4">
        <f>VLOOKUP($C3293,rosie!$B$7:$D$380,2,FALSE)</f>
        <v>10.88</v>
      </c>
      <c r="L3293" s="4">
        <f>VLOOKUP(C3293,rosie!$B$7:$F$66,5,FALSE)</f>
        <v>3.06</v>
      </c>
      <c r="M3293" s="4">
        <f>VLOOKUP($C3293,rosie!$B$7:$D$380,3,FALSE)</f>
        <v>1</v>
      </c>
      <c r="N3293" s="4" t="str">
        <f>VLOOKUP($C3293,rosie!$B$7:$E$380,4,FALSE)</f>
        <v>s</v>
      </c>
      <c r="O3293" s="4">
        <f t="shared" si="243"/>
        <v>1.0083609899806953E-2</v>
      </c>
      <c r="P3293" s="4">
        <f>VLOOKUP(A3293,RESULTS!$A:$M,13,FALSE)</f>
        <v>3</v>
      </c>
      <c r="Q3293" s="4">
        <v>790</v>
      </c>
      <c r="R3293" s="4" t="str">
        <f>IF(VLOOKUP(C3293,rosie!B:J,8,FALSE)=0,"x_x_x_x",VLOOKUP(C3293,rosie!B:J,8,FALSE))</f>
        <v>9_8_2_2023</v>
      </c>
    </row>
    <row r="3294" spans="1:18" x14ac:dyDescent="0.2">
      <c r="A3294" t="s">
        <v>300</v>
      </c>
      <c r="C3294">
        <f t="shared" si="244"/>
        <v>563</v>
      </c>
      <c r="D3294" t="str">
        <f t="shared" si="241"/>
        <v>563 (1)</v>
      </c>
      <c r="E3294">
        <v>16.108000000000001</v>
      </c>
      <c r="F3294">
        <f t="shared" si="242"/>
        <v>16.11</v>
      </c>
      <c r="G3294">
        <f>IFERROR(VLOOKUP(F3294,'rt.comb'!$A:$B,2,FALSE),F3294)</f>
        <v>16.11</v>
      </c>
      <c r="H3294" t="str">
        <f>IFERROR(VLOOKUP(G3294,compounds!$A:$D,4,FALSE),"")</f>
        <v/>
      </c>
      <c r="I3294">
        <v>6675140</v>
      </c>
      <c r="J3294" s="4">
        <f t="shared" si="240"/>
        <v>22382895</v>
      </c>
      <c r="K3294" s="4">
        <f>VLOOKUP($C3294,rosie!$B$7:$D$380,2,FALSE)</f>
        <v>10.88</v>
      </c>
      <c r="L3294" s="4">
        <f>VLOOKUP(C3294,rosie!$B$7:$F$66,5,FALSE)</f>
        <v>3.06</v>
      </c>
      <c r="M3294" s="4">
        <f>VLOOKUP($C3294,rosie!$B$7:$D$380,3,FALSE)</f>
        <v>1</v>
      </c>
      <c r="N3294" s="4" t="str">
        <f>VLOOKUP($C3294,rosie!$B$7:$E$380,4,FALSE)</f>
        <v>s</v>
      </c>
      <c r="O3294" s="4">
        <f t="shared" si="243"/>
        <v>1.0395849824902346E-3</v>
      </c>
      <c r="P3294" s="4">
        <f>VLOOKUP(A3294,RESULTS!$A:$M,13,FALSE)</f>
        <v>3</v>
      </c>
      <c r="Q3294" s="4">
        <v>791</v>
      </c>
      <c r="R3294" s="4" t="str">
        <f>IF(VLOOKUP(C3294,rosie!B:J,8,FALSE)=0,"x_x_x_x",VLOOKUP(C3294,rosie!B:J,8,FALSE))</f>
        <v>9_8_2_2023</v>
      </c>
    </row>
    <row r="3295" spans="1:18" x14ac:dyDescent="0.2">
      <c r="A3295" t="s">
        <v>300</v>
      </c>
      <c r="C3295">
        <f t="shared" si="244"/>
        <v>563</v>
      </c>
      <c r="D3295" t="str">
        <f t="shared" si="241"/>
        <v>563 (1)</v>
      </c>
      <c r="E3295">
        <v>16.209</v>
      </c>
      <c r="F3295">
        <f t="shared" si="242"/>
        <v>16.21</v>
      </c>
      <c r="G3295">
        <f>IFERROR(VLOOKUP(F3295,'rt.comb'!$A:$B,2,FALSE),F3295)</f>
        <v>16.21</v>
      </c>
      <c r="H3295" t="str">
        <f>IFERROR(VLOOKUP(G3295,compounds!$A:$D,4,FALSE),"")</f>
        <v>methylsalicylate</v>
      </c>
      <c r="I3295">
        <v>122302418</v>
      </c>
      <c r="J3295" s="4">
        <f t="shared" si="240"/>
        <v>22382895</v>
      </c>
      <c r="K3295" s="4">
        <f>VLOOKUP($C3295,rosie!$B$7:$D$380,2,FALSE)</f>
        <v>10.88</v>
      </c>
      <c r="L3295" s="4">
        <f>VLOOKUP(C3295,rosie!$B$7:$F$66,5,FALSE)</f>
        <v>3.06</v>
      </c>
      <c r="M3295" s="4">
        <f>VLOOKUP($C3295,rosie!$B$7:$D$380,3,FALSE)</f>
        <v>1</v>
      </c>
      <c r="N3295" s="4" t="str">
        <f>VLOOKUP($C3295,rosie!$B$7:$E$380,4,FALSE)</f>
        <v>s</v>
      </c>
      <c r="O3295" s="4">
        <f t="shared" si="243"/>
        <v>1.9023304683981373E-2</v>
      </c>
      <c r="P3295" s="4">
        <f>VLOOKUP(A3295,RESULTS!$A:$M,13,FALSE)</f>
        <v>3</v>
      </c>
      <c r="Q3295" s="4">
        <v>792</v>
      </c>
      <c r="R3295" s="4" t="str">
        <f>IF(VLOOKUP(C3295,rosie!B:J,8,FALSE)=0,"x_x_x_x",VLOOKUP(C3295,rosie!B:J,8,FALSE))</f>
        <v>9_8_2_2023</v>
      </c>
    </row>
    <row r="3296" spans="1:18" x14ac:dyDescent="0.2">
      <c r="A3296" t="s">
        <v>300</v>
      </c>
      <c r="C3296">
        <f t="shared" si="244"/>
        <v>563</v>
      </c>
      <c r="D3296" t="str">
        <f t="shared" si="241"/>
        <v>563 (1)</v>
      </c>
      <c r="E3296">
        <v>16.367000000000001</v>
      </c>
      <c r="F3296">
        <f t="shared" si="242"/>
        <v>16.37</v>
      </c>
      <c r="G3296">
        <f>IFERROR(VLOOKUP(F3296,'rt.comb'!$A:$B,2,FALSE),F3296)</f>
        <v>16.36</v>
      </c>
      <c r="H3296" t="str">
        <f>IFERROR(VLOOKUP(G3296,compounds!$A:$D,4,FALSE),"")</f>
        <v>dodecane</v>
      </c>
      <c r="I3296">
        <v>35203330</v>
      </c>
      <c r="J3296" s="4">
        <f t="shared" si="240"/>
        <v>22382895</v>
      </c>
      <c r="K3296" s="4">
        <f>VLOOKUP($C3296,rosie!$B$7:$D$380,2,FALSE)</f>
        <v>10.88</v>
      </c>
      <c r="L3296" s="4">
        <f>VLOOKUP(C3296,rosie!$B$7:$F$66,5,FALSE)</f>
        <v>3.06</v>
      </c>
      <c r="M3296" s="4">
        <f>VLOOKUP($C3296,rosie!$B$7:$D$380,3,FALSE)</f>
        <v>1</v>
      </c>
      <c r="N3296" s="4" t="str">
        <f>VLOOKUP($C3296,rosie!$B$7:$E$380,4,FALSE)</f>
        <v>s</v>
      </c>
      <c r="O3296" s="4">
        <f t="shared" si="243"/>
        <v>5.4687322581668677E-3</v>
      </c>
      <c r="P3296" s="4">
        <f>VLOOKUP(A3296,RESULTS!$A:$M,13,FALSE)</f>
        <v>3</v>
      </c>
      <c r="Q3296" s="4">
        <v>793</v>
      </c>
      <c r="R3296" s="4" t="str">
        <f>IF(VLOOKUP(C3296,rosie!B:J,8,FALSE)=0,"x_x_x_x",VLOOKUP(C3296,rosie!B:J,8,FALSE))</f>
        <v>9_8_2_2023</v>
      </c>
    </row>
    <row r="3297" spans="1:18" x14ac:dyDescent="0.2">
      <c r="A3297" t="s">
        <v>300</v>
      </c>
      <c r="C3297">
        <f t="shared" si="244"/>
        <v>563</v>
      </c>
      <c r="D3297" t="str">
        <f t="shared" si="241"/>
        <v>563 (1)</v>
      </c>
      <c r="E3297">
        <v>16.547999999999998</v>
      </c>
      <c r="F3297">
        <f t="shared" si="242"/>
        <v>16.55</v>
      </c>
      <c r="G3297">
        <f>IFERROR(VLOOKUP(F3297,'rt.comb'!$A:$B,2,FALSE),F3297)</f>
        <v>16.55</v>
      </c>
      <c r="H3297" t="str">
        <f>IFERROR(VLOOKUP(G3297,compounds!$A:$D,4,FALSE),"")</f>
        <v>decanal</v>
      </c>
      <c r="I3297">
        <v>13196869</v>
      </c>
      <c r="J3297" s="4">
        <f t="shared" si="240"/>
        <v>22382895</v>
      </c>
      <c r="K3297" s="4">
        <f>VLOOKUP($C3297,rosie!$B$7:$D$380,2,FALSE)</f>
        <v>10.88</v>
      </c>
      <c r="L3297" s="4">
        <f>VLOOKUP(C3297,rosie!$B$7:$F$66,5,FALSE)</f>
        <v>3.06</v>
      </c>
      <c r="M3297" s="4">
        <f>VLOOKUP($C3297,rosie!$B$7:$D$380,3,FALSE)</f>
        <v>1</v>
      </c>
      <c r="N3297" s="4" t="str">
        <f>VLOOKUP($C3297,rosie!$B$7:$E$380,4,FALSE)</f>
        <v>s</v>
      </c>
      <c r="O3297" s="4">
        <f t="shared" si="243"/>
        <v>2.0475122330811213E-3</v>
      </c>
      <c r="P3297" s="4">
        <f>VLOOKUP(A3297,RESULTS!$A:$M,13,FALSE)</f>
        <v>3</v>
      </c>
      <c r="Q3297" s="4">
        <v>794</v>
      </c>
      <c r="R3297" s="4" t="str">
        <f>IF(VLOOKUP(C3297,rosie!B:J,8,FALSE)=0,"x_x_x_x",VLOOKUP(C3297,rosie!B:J,8,FALSE))</f>
        <v>9_8_2_2023</v>
      </c>
    </row>
    <row r="3298" spans="1:18" x14ac:dyDescent="0.2">
      <c r="A3298" t="s">
        <v>300</v>
      </c>
      <c r="C3298">
        <f t="shared" si="244"/>
        <v>563</v>
      </c>
      <c r="D3298" t="str">
        <f t="shared" si="241"/>
        <v>563 (1)</v>
      </c>
      <c r="E3298">
        <v>17.324999999999999</v>
      </c>
      <c r="F3298">
        <f t="shared" si="242"/>
        <v>17.329999999999998</v>
      </c>
      <c r="G3298">
        <f>IFERROR(VLOOKUP(F3298,'rt.comb'!$A:$B,2,FALSE),F3298)</f>
        <v>17.329999999999998</v>
      </c>
      <c r="H3298" t="str">
        <f>IFERROR(VLOOKUP(G3298,compounds!$A:$D,4,FALSE),"")</f>
        <v/>
      </c>
      <c r="I3298">
        <v>17140558</v>
      </c>
      <c r="J3298" s="4">
        <f t="shared" si="240"/>
        <v>22382895</v>
      </c>
      <c r="K3298" s="4">
        <f>VLOOKUP($C3298,rosie!$B$7:$D$380,2,FALSE)</f>
        <v>10.88</v>
      </c>
      <c r="L3298" s="4">
        <f>VLOOKUP(C3298,rosie!$B$7:$F$66,5,FALSE)</f>
        <v>3.06</v>
      </c>
      <c r="M3298" s="4">
        <f>VLOOKUP($C3298,rosie!$B$7:$D$380,3,FALSE)</f>
        <v>1</v>
      </c>
      <c r="N3298" s="4" t="str">
        <f>VLOOKUP($C3298,rosie!$B$7:$E$380,4,FALSE)</f>
        <v>s</v>
      </c>
      <c r="O3298" s="4">
        <f t="shared" si="243"/>
        <v>2.65603582948856E-3</v>
      </c>
      <c r="P3298" s="4">
        <f>VLOOKUP(A3298,RESULTS!$A:$M,13,FALSE)</f>
        <v>3</v>
      </c>
      <c r="Q3298" s="4">
        <v>795</v>
      </c>
      <c r="R3298" s="4" t="str">
        <f>IF(VLOOKUP(C3298,rosie!B:J,8,FALSE)=0,"x_x_x_x",VLOOKUP(C3298,rosie!B:J,8,FALSE))</f>
        <v>9_8_2_2023</v>
      </c>
    </row>
    <row r="3299" spans="1:18" x14ac:dyDescent="0.2">
      <c r="A3299" t="s">
        <v>300</v>
      </c>
      <c r="C3299">
        <f t="shared" si="244"/>
        <v>563</v>
      </c>
      <c r="D3299" t="str">
        <f t="shared" si="241"/>
        <v>563 (1)</v>
      </c>
      <c r="E3299">
        <v>17.43</v>
      </c>
      <c r="F3299">
        <f t="shared" si="242"/>
        <v>17.43</v>
      </c>
      <c r="G3299">
        <f>IFERROR(VLOOKUP(F3299,'rt.comb'!$A:$B,2,FALSE),F3299)</f>
        <v>17.43</v>
      </c>
      <c r="H3299" t="str">
        <f>IFERROR(VLOOKUP(G3299,compounds!$A:$D,4,FALSE),"")</f>
        <v>cisthreehexiso</v>
      </c>
      <c r="I3299">
        <v>93542858</v>
      </c>
      <c r="J3299" s="4">
        <f t="shared" si="240"/>
        <v>22382895</v>
      </c>
      <c r="K3299" s="4">
        <f>VLOOKUP($C3299,rosie!$B$7:$D$380,2,FALSE)</f>
        <v>10.88</v>
      </c>
      <c r="L3299" s="4">
        <f>VLOOKUP(C3299,rosie!$B$7:$F$66,5,FALSE)</f>
        <v>3.06</v>
      </c>
      <c r="M3299" s="4">
        <f>VLOOKUP($C3299,rosie!$B$7:$D$380,3,FALSE)</f>
        <v>1</v>
      </c>
      <c r="N3299" s="4" t="str">
        <f>VLOOKUP($C3299,rosie!$B$7:$E$380,4,FALSE)</f>
        <v>s</v>
      </c>
      <c r="O3299" s="4">
        <f t="shared" si="243"/>
        <v>1.4476836479135719E-2</v>
      </c>
      <c r="P3299" s="4">
        <f>VLOOKUP(A3299,RESULTS!$A:$M,13,FALSE)</f>
        <v>3</v>
      </c>
      <c r="Q3299" s="4">
        <v>796</v>
      </c>
      <c r="R3299" s="4" t="str">
        <f>IF(VLOOKUP(C3299,rosie!B:J,8,FALSE)=0,"x_x_x_x",VLOOKUP(C3299,rosie!B:J,8,FALSE))</f>
        <v>9_8_2_2023</v>
      </c>
    </row>
    <row r="3300" spans="1:18" x14ac:dyDescent="0.2">
      <c r="A3300" t="s">
        <v>300</v>
      </c>
      <c r="C3300">
        <f t="shared" si="244"/>
        <v>563</v>
      </c>
      <c r="D3300" t="str">
        <f t="shared" si="241"/>
        <v>563 (1)</v>
      </c>
      <c r="E3300">
        <v>18.181000000000001</v>
      </c>
      <c r="F3300">
        <f t="shared" si="242"/>
        <v>18.18</v>
      </c>
      <c r="G3300">
        <f>IFERROR(VLOOKUP(F3300,'rt.comb'!$A:$B,2,FALSE),F3300)</f>
        <v>18.18</v>
      </c>
      <c r="H3300" t="str">
        <f>IFERROR(VLOOKUP(G3300,compounds!$A:$D,4,FALSE),"")</f>
        <v>methylacetophenone</v>
      </c>
      <c r="I3300">
        <v>6502813</v>
      </c>
      <c r="J3300" s="4">
        <f t="shared" si="240"/>
        <v>22382895</v>
      </c>
      <c r="K3300" s="4">
        <f>VLOOKUP($C3300,rosie!$B$7:$D$380,2,FALSE)</f>
        <v>10.88</v>
      </c>
      <c r="L3300" s="4">
        <f>VLOOKUP(C3300,rosie!$B$7:$F$66,5,FALSE)</f>
        <v>3.06</v>
      </c>
      <c r="M3300" s="4">
        <f>VLOOKUP($C3300,rosie!$B$7:$D$380,3,FALSE)</f>
        <v>1</v>
      </c>
      <c r="N3300" s="4" t="str">
        <f>VLOOKUP($C3300,rosie!$B$7:$E$380,4,FALSE)</f>
        <v>s</v>
      </c>
      <c r="O3300" s="4">
        <f t="shared" si="243"/>
        <v>1.005122617824978E-3</v>
      </c>
      <c r="P3300" s="4">
        <f>VLOOKUP(A3300,RESULTS!$A:$M,13,FALSE)</f>
        <v>3</v>
      </c>
      <c r="Q3300" s="4">
        <v>797</v>
      </c>
      <c r="R3300" s="4" t="str">
        <f>IF(VLOOKUP(C3300,rosie!B:J,8,FALSE)=0,"x_x_x_x",VLOOKUP(C3300,rosie!B:J,8,FALSE))</f>
        <v>9_8_2_2023</v>
      </c>
    </row>
    <row r="3301" spans="1:18" x14ac:dyDescent="0.2">
      <c r="A3301" t="s">
        <v>300</v>
      </c>
      <c r="C3301">
        <f t="shared" si="244"/>
        <v>563</v>
      </c>
      <c r="D3301" t="str">
        <f t="shared" si="241"/>
        <v>563 (1)</v>
      </c>
      <c r="E3301">
        <v>18.649999999999999</v>
      </c>
      <c r="F3301">
        <f t="shared" si="242"/>
        <v>18.649999999999999</v>
      </c>
      <c r="G3301">
        <f>IFERROR(VLOOKUP(F3301,'rt.comb'!$A:$B,2,FALSE),F3301)</f>
        <v>18.649999999999999</v>
      </c>
      <c r="H3301" t="str">
        <f>IFERROR(VLOOKUP(G3301,compounds!$A:$D,4,FALSE),"")</f>
        <v/>
      </c>
      <c r="I3301">
        <v>6215618</v>
      </c>
      <c r="J3301" s="4">
        <f t="shared" si="240"/>
        <v>22382895</v>
      </c>
      <c r="K3301" s="4">
        <f>VLOOKUP($C3301,rosie!$B$7:$D$380,2,FALSE)</f>
        <v>10.88</v>
      </c>
      <c r="L3301" s="4">
        <f>VLOOKUP(C3301,rosie!$B$7:$F$66,5,FALSE)</f>
        <v>3.06</v>
      </c>
      <c r="M3301" s="4">
        <f>VLOOKUP($C3301,rosie!$B$7:$D$380,3,FALSE)</f>
        <v>1</v>
      </c>
      <c r="N3301" s="4" t="str">
        <f>VLOOKUP($C3301,rosie!$B$7:$E$380,4,FALSE)</f>
        <v>s</v>
      </c>
      <c r="O3301" s="4">
        <f t="shared" si="243"/>
        <v>9.5952772139196142E-4</v>
      </c>
      <c r="P3301" s="4">
        <f>VLOOKUP(A3301,RESULTS!$A:$M,13,FALSE)</f>
        <v>3</v>
      </c>
      <c r="Q3301" s="4">
        <v>798</v>
      </c>
      <c r="R3301" s="4" t="str">
        <f>IF(VLOOKUP(C3301,rosie!B:J,8,FALSE)=0,"x_x_x_x",VLOOKUP(C3301,rosie!B:J,8,FALSE))</f>
        <v>9_8_2_2023</v>
      </c>
    </row>
    <row r="3302" spans="1:18" x14ac:dyDescent="0.2">
      <c r="A3302" t="s">
        <v>300</v>
      </c>
      <c r="C3302">
        <f t="shared" si="244"/>
        <v>563</v>
      </c>
      <c r="D3302" t="str">
        <f t="shared" si="241"/>
        <v>563 (1)</v>
      </c>
      <c r="E3302">
        <v>19</v>
      </c>
      <c r="F3302">
        <f t="shared" si="242"/>
        <v>19</v>
      </c>
      <c r="G3302">
        <f>IFERROR(VLOOKUP(F3302,'rt.comb'!$A:$B,2,FALSE),F3302)</f>
        <v>18.989999999999998</v>
      </c>
      <c r="H3302" t="str">
        <f>IFERROR(VLOOKUP(G3302,compounds!$A:$D,4,FALSE),"")</f>
        <v>methylnaphthalene</v>
      </c>
      <c r="I3302">
        <v>6471366</v>
      </c>
      <c r="J3302" s="4">
        <f t="shared" si="240"/>
        <v>22382895</v>
      </c>
      <c r="K3302" s="4">
        <f>VLOOKUP($C3302,rosie!$B$7:$D$380,2,FALSE)</f>
        <v>10.88</v>
      </c>
      <c r="L3302" s="4">
        <f>VLOOKUP(C3302,rosie!$B$7:$F$66,5,FALSE)</f>
        <v>3.06</v>
      </c>
      <c r="M3302" s="4">
        <f>VLOOKUP($C3302,rosie!$B$7:$D$380,3,FALSE)</f>
        <v>1</v>
      </c>
      <c r="N3302" s="4" t="str">
        <f>VLOOKUP($C3302,rosie!$B$7:$E$380,4,FALSE)</f>
        <v>s</v>
      </c>
      <c r="O3302" s="4">
        <f t="shared" si="243"/>
        <v>9.9775815357644243E-4</v>
      </c>
      <c r="P3302" s="4">
        <f>VLOOKUP(A3302,RESULTS!$A:$M,13,FALSE)</f>
        <v>3</v>
      </c>
      <c r="Q3302" s="4">
        <v>799</v>
      </c>
      <c r="R3302" s="4" t="str">
        <f>IF(VLOOKUP(C3302,rosie!B:J,8,FALSE)=0,"x_x_x_x",VLOOKUP(C3302,rosie!B:J,8,FALSE))</f>
        <v>9_8_2_2023</v>
      </c>
    </row>
    <row r="3303" spans="1:18" x14ac:dyDescent="0.2">
      <c r="A3303" t="s">
        <v>300</v>
      </c>
      <c r="C3303">
        <f t="shared" si="244"/>
        <v>563</v>
      </c>
      <c r="D3303" t="str">
        <f t="shared" si="241"/>
        <v>563 (1)</v>
      </c>
      <c r="E3303">
        <v>19.501000000000001</v>
      </c>
      <c r="F3303">
        <f t="shared" si="242"/>
        <v>19.5</v>
      </c>
      <c r="G3303">
        <f>IFERROR(VLOOKUP(F3303,'rt.comb'!$A:$B,2,FALSE),F3303)</f>
        <v>19.5</v>
      </c>
      <c r="H3303" t="str">
        <f>IFERROR(VLOOKUP(G3303,compounds!$A:$D,4,FALSE),"")</f>
        <v>standard</v>
      </c>
      <c r="I3303">
        <v>22382895</v>
      </c>
      <c r="J3303" s="4">
        <f t="shared" si="240"/>
        <v>22382895</v>
      </c>
      <c r="K3303" s="4">
        <f>VLOOKUP($C3303,rosie!$B$7:$D$380,2,FALSE)</f>
        <v>10.88</v>
      </c>
      <c r="L3303" s="4">
        <f>VLOOKUP(C3303,rosie!$B$7:$F$66,5,FALSE)</f>
        <v>3.06</v>
      </c>
      <c r="M3303" s="4">
        <f>VLOOKUP($C3303,rosie!$B$7:$D$380,3,FALSE)</f>
        <v>1</v>
      </c>
      <c r="N3303" s="4" t="str">
        <f>VLOOKUP($C3303,rosie!$B$7:$E$380,4,FALSE)</f>
        <v>s</v>
      </c>
      <c r="O3303" s="4">
        <f t="shared" si="243"/>
        <v>3.4466911764705881E-3</v>
      </c>
      <c r="P3303" s="4">
        <f>VLOOKUP(A3303,RESULTS!$A:$M,13,FALSE)</f>
        <v>3</v>
      </c>
      <c r="Q3303" s="4">
        <v>800</v>
      </c>
      <c r="R3303" s="4" t="str">
        <f>IF(VLOOKUP(C3303,rosie!B:J,8,FALSE)=0,"x_x_x_x",VLOOKUP(C3303,rosie!B:J,8,FALSE))</f>
        <v>9_8_2_2023</v>
      </c>
    </row>
    <row r="3304" spans="1:18" x14ac:dyDescent="0.2">
      <c r="A3304" t="s">
        <v>300</v>
      </c>
      <c r="C3304">
        <f t="shared" si="244"/>
        <v>563</v>
      </c>
      <c r="D3304" t="str">
        <f t="shared" si="241"/>
        <v>563 (1)</v>
      </c>
      <c r="E3304">
        <v>19.876999999999999</v>
      </c>
      <c r="F3304">
        <f t="shared" si="242"/>
        <v>19.88</v>
      </c>
      <c r="G3304">
        <f>IFERROR(VLOOKUP(F3304,'rt.comb'!$A:$B,2,FALSE),F3304)</f>
        <v>19.88</v>
      </c>
      <c r="H3304" t="str">
        <f>IFERROR(VLOOKUP(G3304,compounds!$A:$D,4,FALSE),"")</f>
        <v/>
      </c>
      <c r="I3304">
        <v>18336549</v>
      </c>
      <c r="J3304" s="4">
        <f t="shared" si="240"/>
        <v>22382895</v>
      </c>
      <c r="K3304" s="4">
        <f>VLOOKUP($C3304,rosie!$B$7:$D$380,2,FALSE)</f>
        <v>10.88</v>
      </c>
      <c r="L3304" s="4">
        <f>VLOOKUP(C3304,rosie!$B$7:$F$66,5,FALSE)</f>
        <v>3.06</v>
      </c>
      <c r="M3304" s="4">
        <f>VLOOKUP($C3304,rosie!$B$7:$D$380,3,FALSE)</f>
        <v>1</v>
      </c>
      <c r="N3304" s="4" t="str">
        <f>VLOOKUP($C3304,rosie!$B$7:$E$380,4,FALSE)</f>
        <v>s</v>
      </c>
      <c r="O3304" s="4">
        <f t="shared" si="243"/>
        <v>2.8200784458640702E-3</v>
      </c>
      <c r="P3304" s="4">
        <f>VLOOKUP(A3304,RESULTS!$A:$M,13,FALSE)</f>
        <v>3</v>
      </c>
      <c r="Q3304" s="4">
        <v>801</v>
      </c>
      <c r="R3304" s="4" t="str">
        <f>IF(VLOOKUP(C3304,rosie!B:J,8,FALSE)=0,"x_x_x_x",VLOOKUP(C3304,rosie!B:J,8,FALSE))</f>
        <v>9_8_2_2023</v>
      </c>
    </row>
    <row r="3305" spans="1:18" x14ac:dyDescent="0.2">
      <c r="A3305" t="s">
        <v>300</v>
      </c>
      <c r="C3305">
        <f t="shared" si="244"/>
        <v>563</v>
      </c>
      <c r="D3305" t="str">
        <f t="shared" si="241"/>
        <v>563 (1)</v>
      </c>
      <c r="E3305">
        <v>20.64</v>
      </c>
      <c r="F3305">
        <f t="shared" si="242"/>
        <v>20.64</v>
      </c>
      <c r="G3305">
        <f>IFERROR(VLOOKUP(F3305,'rt.comb'!$A:$B,2,FALSE),F3305)</f>
        <v>20.64</v>
      </c>
      <c r="H3305" t="str">
        <f>IFERROR(VLOOKUP(G3305,compounds!$A:$D,4,FALSE),"")</f>
        <v/>
      </c>
      <c r="I3305">
        <v>6351678</v>
      </c>
      <c r="J3305" s="4">
        <f t="shared" si="240"/>
        <v>22382895</v>
      </c>
      <c r="K3305" s="4">
        <f>VLOOKUP($C3305,rosie!$B$7:$D$380,2,FALSE)</f>
        <v>10.88</v>
      </c>
      <c r="L3305" s="4">
        <f>VLOOKUP(C3305,rosie!$B$7:$F$66,5,FALSE)</f>
        <v>3.06</v>
      </c>
      <c r="M3305" s="4">
        <f>VLOOKUP($C3305,rosie!$B$7:$D$380,3,FALSE)</f>
        <v>1</v>
      </c>
      <c r="N3305" s="4" t="str">
        <f>VLOOKUP($C3305,rosie!$B$7:$E$380,4,FALSE)</f>
        <v>s</v>
      </c>
      <c r="O3305" s="4">
        <f t="shared" si="243"/>
        <v>9.7564136911583216E-4</v>
      </c>
      <c r="P3305" s="4">
        <f>VLOOKUP(A3305,RESULTS!$A:$M,13,FALSE)</f>
        <v>3</v>
      </c>
      <c r="Q3305" s="4">
        <v>802</v>
      </c>
      <c r="R3305" s="4" t="str">
        <f>IF(VLOOKUP(C3305,rosie!B:J,8,FALSE)=0,"x_x_x_x",VLOOKUP(C3305,rosie!B:J,8,FALSE))</f>
        <v>9_8_2_2023</v>
      </c>
    </row>
    <row r="3306" spans="1:18" x14ac:dyDescent="0.2">
      <c r="A3306" t="s">
        <v>300</v>
      </c>
      <c r="C3306">
        <f t="shared" si="244"/>
        <v>563</v>
      </c>
      <c r="D3306" t="str">
        <f t="shared" si="241"/>
        <v>563 (1)</v>
      </c>
      <c r="E3306">
        <v>21.286999999999999</v>
      </c>
      <c r="F3306">
        <f t="shared" si="242"/>
        <v>21.29</v>
      </c>
      <c r="G3306">
        <f>IFERROR(VLOOKUP(F3306,'rt.comb'!$A:$B,2,FALSE),F3306)</f>
        <v>21.29</v>
      </c>
      <c r="H3306" t="str">
        <f>IFERROR(VLOOKUP(G3306,compounds!$A:$D,4,FALSE),"")</f>
        <v/>
      </c>
      <c r="I3306">
        <v>6763957</v>
      </c>
      <c r="J3306" s="4">
        <f t="shared" si="240"/>
        <v>22382895</v>
      </c>
      <c r="K3306" s="4">
        <f>VLOOKUP($C3306,rosie!$B$7:$D$380,2,FALSE)</f>
        <v>10.88</v>
      </c>
      <c r="L3306" s="4">
        <f>VLOOKUP(C3306,rosie!$B$7:$F$66,5,FALSE)</f>
        <v>3.06</v>
      </c>
      <c r="M3306" s="4">
        <f>VLOOKUP($C3306,rosie!$B$7:$D$380,3,FALSE)</f>
        <v>1</v>
      </c>
      <c r="N3306" s="4" t="str">
        <f>VLOOKUP($C3306,rosie!$B$7:$E$380,4,FALSE)</f>
        <v>s</v>
      </c>
      <c r="O3306" s="4">
        <f t="shared" si="243"/>
        <v>1.0376750979740874E-3</v>
      </c>
      <c r="P3306" s="4">
        <f>VLOOKUP(A3306,RESULTS!$A:$M,13,FALSE)</f>
        <v>3</v>
      </c>
      <c r="Q3306" s="4">
        <v>803</v>
      </c>
      <c r="R3306" s="4" t="str">
        <f>IF(VLOOKUP(C3306,rosie!B:J,8,FALSE)=0,"x_x_x_x",VLOOKUP(C3306,rosie!B:J,8,FALSE))</f>
        <v>9_8_2_2023</v>
      </c>
    </row>
    <row r="3307" spans="1:18" x14ac:dyDescent="0.2">
      <c r="A3307" t="s">
        <v>300</v>
      </c>
      <c r="C3307">
        <f t="shared" si="244"/>
        <v>563</v>
      </c>
      <c r="D3307" t="str">
        <f t="shared" si="241"/>
        <v>563 (1)</v>
      </c>
      <c r="E3307">
        <v>21.373000000000001</v>
      </c>
      <c r="F3307">
        <f t="shared" si="242"/>
        <v>21.37</v>
      </c>
      <c r="G3307">
        <f>IFERROR(VLOOKUP(F3307,'rt.comb'!$A:$B,2,FALSE),F3307)</f>
        <v>21.37</v>
      </c>
      <c r="H3307" t="str">
        <f>IFERROR(VLOOKUP(G3307,compounds!$A:$D,4,FALSE),"")</f>
        <v/>
      </c>
      <c r="I3307">
        <v>4019261</v>
      </c>
      <c r="J3307" s="4">
        <f t="shared" si="240"/>
        <v>22382895</v>
      </c>
      <c r="K3307" s="4">
        <f>VLOOKUP($C3307,rosie!$B$7:$D$380,2,FALSE)</f>
        <v>10.88</v>
      </c>
      <c r="L3307" s="4">
        <f>VLOOKUP(C3307,rosie!$B$7:$F$66,5,FALSE)</f>
        <v>3.06</v>
      </c>
      <c r="M3307" s="4">
        <f>VLOOKUP($C3307,rosie!$B$7:$D$380,3,FALSE)</f>
        <v>1</v>
      </c>
      <c r="N3307" s="4" t="str">
        <f>VLOOKUP($C3307,rosie!$B$7:$E$380,4,FALSE)</f>
        <v>s</v>
      </c>
      <c r="O3307" s="4">
        <f t="shared" si="243"/>
        <v>6.1583768646844041E-4</v>
      </c>
      <c r="P3307" s="4">
        <f>VLOOKUP(A3307,RESULTS!$A:$M,13,FALSE)</f>
        <v>3</v>
      </c>
      <c r="Q3307" s="4">
        <v>804</v>
      </c>
      <c r="R3307" s="4" t="str">
        <f>IF(VLOOKUP(C3307,rosie!B:J,8,FALSE)=0,"x_x_x_x",VLOOKUP(C3307,rosie!B:J,8,FALSE))</f>
        <v>9_8_2_2023</v>
      </c>
    </row>
    <row r="3308" spans="1:18" x14ac:dyDescent="0.2">
      <c r="A3308" t="s">
        <v>300</v>
      </c>
      <c r="C3308">
        <f t="shared" si="244"/>
        <v>563</v>
      </c>
      <c r="D3308" t="str">
        <f t="shared" si="241"/>
        <v>563 (1)</v>
      </c>
      <c r="E3308">
        <v>21.504999999999999</v>
      </c>
      <c r="F3308">
        <f t="shared" si="242"/>
        <v>21.51</v>
      </c>
      <c r="G3308">
        <f>IFERROR(VLOOKUP(F3308,'rt.comb'!$A:$B,2,FALSE),F3308)</f>
        <v>21.51</v>
      </c>
      <c r="H3308" t="str">
        <f>IFERROR(VLOOKUP(G3308,compounds!$A:$D,4,FALSE),"")</f>
        <v/>
      </c>
      <c r="I3308">
        <v>10782219</v>
      </c>
      <c r="J3308" s="4">
        <f t="shared" si="240"/>
        <v>22382895</v>
      </c>
      <c r="K3308" s="4">
        <f>VLOOKUP($C3308,rosie!$B$7:$D$380,2,FALSE)</f>
        <v>10.88</v>
      </c>
      <c r="L3308" s="4">
        <f>VLOOKUP(C3308,rosie!$B$7:$F$66,5,FALSE)</f>
        <v>3.06</v>
      </c>
      <c r="M3308" s="4">
        <f>VLOOKUP($C3308,rosie!$B$7:$D$380,3,FALSE)</f>
        <v>1</v>
      </c>
      <c r="N3308" s="4" t="str">
        <f>VLOOKUP($C3308,rosie!$B$7:$E$380,4,FALSE)</f>
        <v>s</v>
      </c>
      <c r="O3308" s="4">
        <f t="shared" si="243"/>
        <v>1.6500168156528602E-3</v>
      </c>
      <c r="P3308" s="4">
        <f>VLOOKUP(A3308,RESULTS!$A:$M,13,FALSE)</f>
        <v>3</v>
      </c>
      <c r="Q3308" s="4">
        <v>805</v>
      </c>
      <c r="R3308" s="4" t="str">
        <f>IF(VLOOKUP(C3308,rosie!B:J,8,FALSE)=0,"x_x_x_x",VLOOKUP(C3308,rosie!B:J,8,FALSE))</f>
        <v>9_8_2_2023</v>
      </c>
    </row>
    <row r="3309" spans="1:18" x14ac:dyDescent="0.2">
      <c r="A3309" t="s">
        <v>300</v>
      </c>
      <c r="C3309">
        <f t="shared" si="244"/>
        <v>563</v>
      </c>
      <c r="D3309" t="str">
        <f t="shared" si="241"/>
        <v>563 (1)</v>
      </c>
      <c r="E3309">
        <v>21.835000000000001</v>
      </c>
      <c r="F3309">
        <f t="shared" si="242"/>
        <v>21.84</v>
      </c>
      <c r="G3309">
        <f>IFERROR(VLOOKUP(F3309,'rt.comb'!$A:$B,2,FALSE),F3309)</f>
        <v>21.84</v>
      </c>
      <c r="H3309" t="str">
        <f>IFERROR(VLOOKUP(G3309,compounds!$A:$D,4,FALSE),"")</f>
        <v>tetradecane</v>
      </c>
      <c r="I3309">
        <v>29787122</v>
      </c>
      <c r="J3309" s="4">
        <f t="shared" si="240"/>
        <v>22382895</v>
      </c>
      <c r="K3309" s="4">
        <f>VLOOKUP($C3309,rosie!$B$7:$D$380,2,FALSE)</f>
        <v>10.88</v>
      </c>
      <c r="L3309" s="4">
        <f>VLOOKUP(C3309,rosie!$B$7:$F$66,5,FALSE)</f>
        <v>3.06</v>
      </c>
      <c r="M3309" s="4">
        <f>VLOOKUP($C3309,rosie!$B$7:$D$380,3,FALSE)</f>
        <v>1</v>
      </c>
      <c r="N3309" s="4" t="str">
        <f>VLOOKUP($C3309,rosie!$B$7:$E$380,4,FALSE)</f>
        <v>s</v>
      </c>
      <c r="O3309" s="4">
        <f t="shared" si="243"/>
        <v>4.5527059846237564E-3</v>
      </c>
      <c r="P3309" s="4">
        <f>VLOOKUP(A3309,RESULTS!$A:$M,13,FALSE)</f>
        <v>3</v>
      </c>
      <c r="Q3309" s="4">
        <v>806</v>
      </c>
      <c r="R3309" s="4" t="str">
        <f>IF(VLOOKUP(C3309,rosie!B:J,8,FALSE)=0,"x_x_x_x",VLOOKUP(C3309,rosie!B:J,8,FALSE))</f>
        <v>9_8_2_2023</v>
      </c>
    </row>
    <row r="3310" spans="1:18" x14ac:dyDescent="0.2">
      <c r="A3310" t="s">
        <v>300</v>
      </c>
      <c r="C3310">
        <f t="shared" si="244"/>
        <v>563</v>
      </c>
      <c r="D3310" t="str">
        <f t="shared" si="241"/>
        <v>563 (1)</v>
      </c>
      <c r="E3310">
        <v>22.279</v>
      </c>
      <c r="F3310">
        <f t="shared" si="242"/>
        <v>22.28</v>
      </c>
      <c r="G3310">
        <f>IFERROR(VLOOKUP(F3310,'rt.comb'!$A:$B,2,FALSE),F3310)</f>
        <v>22.29</v>
      </c>
      <c r="H3310" t="str">
        <f>IFERROR(VLOOKUP(G3310,compounds!$A:$D,4,FALSE),"")</f>
        <v>tetramethyldiol</v>
      </c>
      <c r="I3310">
        <v>14873946</v>
      </c>
      <c r="J3310" s="4">
        <f t="shared" si="240"/>
        <v>22382895</v>
      </c>
      <c r="K3310" s="4">
        <f>VLOOKUP($C3310,rosie!$B$7:$D$380,2,FALSE)</f>
        <v>10.88</v>
      </c>
      <c r="L3310" s="4">
        <f>VLOOKUP(C3310,rosie!$B$7:$F$66,5,FALSE)</f>
        <v>3.06</v>
      </c>
      <c r="M3310" s="4">
        <f>VLOOKUP($C3310,rosie!$B$7:$D$380,3,FALSE)</f>
        <v>1</v>
      </c>
      <c r="N3310" s="4" t="str">
        <f>VLOOKUP($C3310,rosie!$B$7:$E$380,4,FALSE)</f>
        <v>s</v>
      </c>
      <c r="O3310" s="4">
        <f t="shared" si="243"/>
        <v>2.2705379632651989E-3</v>
      </c>
      <c r="P3310" s="4">
        <f>VLOOKUP(A3310,RESULTS!$A:$M,13,FALSE)</f>
        <v>3</v>
      </c>
      <c r="Q3310" s="4">
        <v>807</v>
      </c>
      <c r="R3310" s="4" t="str">
        <f>IF(VLOOKUP(C3310,rosie!B:J,8,FALSE)=0,"x_x_x_x",VLOOKUP(C3310,rosie!B:J,8,FALSE))</f>
        <v>9_8_2_2023</v>
      </c>
    </row>
    <row r="3311" spans="1:18" x14ac:dyDescent="0.2">
      <c r="A3311" t="s">
        <v>300</v>
      </c>
      <c r="C3311">
        <f t="shared" si="244"/>
        <v>563</v>
      </c>
      <c r="D3311" t="str">
        <f t="shared" si="241"/>
        <v>563 (1)</v>
      </c>
      <c r="E3311">
        <v>22.417000000000002</v>
      </c>
      <c r="F3311">
        <f t="shared" si="242"/>
        <v>22.42</v>
      </c>
      <c r="G3311">
        <f>IFERROR(VLOOKUP(F3311,'rt.comb'!$A:$B,2,FALSE),F3311)</f>
        <v>22.42</v>
      </c>
      <c r="H3311" t="str">
        <f>IFERROR(VLOOKUP(G3311,compounds!$A:$D,4,FALSE),"")</f>
        <v/>
      </c>
      <c r="I3311">
        <v>22460388</v>
      </c>
      <c r="J3311" s="4">
        <f t="shared" si="240"/>
        <v>22382895</v>
      </c>
      <c r="K3311" s="4">
        <f>VLOOKUP($C3311,rosie!$B$7:$D$380,2,FALSE)</f>
        <v>10.88</v>
      </c>
      <c r="L3311" s="4">
        <f>VLOOKUP(C3311,rosie!$B$7:$F$66,5,FALSE)</f>
        <v>3.06</v>
      </c>
      <c r="M3311" s="4">
        <f>VLOOKUP($C3311,rosie!$B$7:$D$380,3,FALSE)</f>
        <v>1</v>
      </c>
      <c r="N3311" s="4" t="str">
        <f>VLOOKUP($C3311,rosie!$B$7:$E$380,4,FALSE)</f>
        <v>s</v>
      </c>
      <c r="O3311" s="4">
        <f t="shared" si="243"/>
        <v>3.4243803441367667E-3</v>
      </c>
      <c r="P3311" s="4">
        <f>VLOOKUP(A3311,RESULTS!$A:$M,13,FALSE)</f>
        <v>3</v>
      </c>
      <c r="Q3311" s="4">
        <v>808</v>
      </c>
      <c r="R3311" s="4" t="str">
        <f>IF(VLOOKUP(C3311,rosie!B:J,8,FALSE)=0,"x_x_x_x",VLOOKUP(C3311,rosie!B:J,8,FALSE))</f>
        <v>9_8_2_2023</v>
      </c>
    </row>
    <row r="3312" spans="1:18" x14ac:dyDescent="0.2">
      <c r="A3312" t="s">
        <v>300</v>
      </c>
      <c r="C3312">
        <f t="shared" si="244"/>
        <v>563</v>
      </c>
      <c r="D3312" t="str">
        <f t="shared" si="241"/>
        <v>563 (1)</v>
      </c>
      <c r="E3312">
        <v>24.760999999999999</v>
      </c>
      <c r="F3312">
        <f t="shared" si="242"/>
        <v>24.76</v>
      </c>
      <c r="G3312">
        <f>IFERROR(VLOOKUP(F3312,'rt.comb'!$A:$B,2,FALSE),F3312)</f>
        <v>24.76</v>
      </c>
      <c r="H3312" t="str">
        <f>IFERROR(VLOOKUP(G3312,compounds!$A:$D,4,FALSE),"")</f>
        <v/>
      </c>
      <c r="I3312">
        <v>3949827</v>
      </c>
      <c r="J3312" s="4">
        <f t="shared" si="240"/>
        <v>22382895</v>
      </c>
      <c r="K3312" s="4">
        <f>VLOOKUP($C3312,rosie!$B$7:$D$380,2,FALSE)</f>
        <v>10.88</v>
      </c>
      <c r="L3312" s="4">
        <f>VLOOKUP(C3312,rosie!$B$7:$F$66,5,FALSE)</f>
        <v>3.06</v>
      </c>
      <c r="M3312" s="4">
        <f>VLOOKUP($C3312,rosie!$B$7:$D$380,3,FALSE)</f>
        <v>1</v>
      </c>
      <c r="N3312" s="4" t="str">
        <f>VLOOKUP($C3312,rosie!$B$7:$E$380,4,FALSE)</f>
        <v>s</v>
      </c>
      <c r="O3312" s="4">
        <f t="shared" si="243"/>
        <v>6.0145848297034278E-4</v>
      </c>
      <c r="P3312" s="4">
        <f>VLOOKUP(A3312,RESULTS!$A:$M,13,FALSE)</f>
        <v>3</v>
      </c>
      <c r="Q3312" s="4">
        <v>809</v>
      </c>
      <c r="R3312" s="4" t="str">
        <f>IF(VLOOKUP(C3312,rosie!B:J,8,FALSE)=0,"x_x_x_x",VLOOKUP(C3312,rosie!B:J,8,FALSE))</f>
        <v>9_8_2_2023</v>
      </c>
    </row>
    <row r="3313" spans="1:18" x14ac:dyDescent="0.2">
      <c r="A3313" t="s">
        <v>300</v>
      </c>
      <c r="C3313">
        <f t="shared" si="244"/>
        <v>563</v>
      </c>
      <c r="D3313" t="str">
        <f t="shared" si="241"/>
        <v>563 (1)</v>
      </c>
      <c r="E3313">
        <v>24.975999999999999</v>
      </c>
      <c r="F3313">
        <f t="shared" si="242"/>
        <v>24.98</v>
      </c>
      <c r="G3313">
        <f>IFERROR(VLOOKUP(F3313,'rt.comb'!$A:$B,2,FALSE),F3313)</f>
        <v>24.98</v>
      </c>
      <c r="H3313" t="str">
        <f>IFERROR(VLOOKUP(G3313,compounds!$A:$D,4,FALSE),"")</f>
        <v/>
      </c>
      <c r="I3313">
        <v>3399219</v>
      </c>
      <c r="J3313" s="4">
        <f t="shared" si="240"/>
        <v>22382895</v>
      </c>
      <c r="K3313" s="4">
        <f>VLOOKUP($C3313,rosie!$B$7:$D$380,2,FALSE)</f>
        <v>10.88</v>
      </c>
      <c r="L3313" s="4">
        <f>VLOOKUP(C3313,rosie!$B$7:$F$66,5,FALSE)</f>
        <v>3.06</v>
      </c>
      <c r="M3313" s="4">
        <f>VLOOKUP($C3313,rosie!$B$7:$D$380,3,FALSE)</f>
        <v>1</v>
      </c>
      <c r="N3313" s="4" t="str">
        <f>VLOOKUP($C3313,rosie!$B$7:$E$380,4,FALSE)</f>
        <v>s</v>
      </c>
      <c r="O3313" s="4">
        <f t="shared" si="243"/>
        <v>5.1697581752389356E-4</v>
      </c>
      <c r="P3313" s="4">
        <f>VLOOKUP(A3313,RESULTS!$A:$M,13,FALSE)</f>
        <v>3</v>
      </c>
      <c r="Q3313" s="4">
        <v>810</v>
      </c>
      <c r="R3313" s="4" t="str">
        <f>IF(VLOOKUP(C3313,rosie!B:J,8,FALSE)=0,"x_x_x_x",VLOOKUP(C3313,rosie!B:J,8,FALSE))</f>
        <v>9_8_2_2023</v>
      </c>
    </row>
    <row r="3314" spans="1:18" x14ac:dyDescent="0.2">
      <c r="A3314" t="s">
        <v>300</v>
      </c>
      <c r="C3314">
        <f t="shared" si="244"/>
        <v>563</v>
      </c>
      <c r="D3314" t="str">
        <f t="shared" si="241"/>
        <v>563 (1)</v>
      </c>
      <c r="E3314">
        <v>26.065999999999999</v>
      </c>
      <c r="F3314">
        <f t="shared" si="242"/>
        <v>26.07</v>
      </c>
      <c r="G3314">
        <f>IFERROR(VLOOKUP(F3314,'rt.comb'!$A:$B,2,FALSE),F3314)</f>
        <v>26.07</v>
      </c>
      <c r="H3314" t="str">
        <f>IFERROR(VLOOKUP(G3314,compounds!$A:$D,4,FALSE),"")</f>
        <v/>
      </c>
      <c r="I3314">
        <v>33128806</v>
      </c>
      <c r="J3314" s="4">
        <f t="shared" si="240"/>
        <v>22382895</v>
      </c>
      <c r="K3314" s="4">
        <f>VLOOKUP($C3314,rosie!$B$7:$D$380,2,FALSE)</f>
        <v>10.88</v>
      </c>
      <c r="L3314" s="4">
        <f>VLOOKUP(C3314,rosie!$B$7:$F$66,5,FALSE)</f>
        <v>3.06</v>
      </c>
      <c r="M3314" s="4">
        <f>VLOOKUP($C3314,rosie!$B$7:$D$380,3,FALSE)</f>
        <v>1</v>
      </c>
      <c r="N3314" s="4" t="str">
        <f>VLOOKUP($C3314,rosie!$B$7:$E$380,4,FALSE)</f>
        <v>s</v>
      </c>
      <c r="O3314" s="4">
        <f t="shared" si="243"/>
        <v>5.0322363607846442E-3</v>
      </c>
      <c r="P3314" s="4">
        <f>VLOOKUP(A3314,RESULTS!$A:$M,13,FALSE)</f>
        <v>3</v>
      </c>
      <c r="Q3314" s="4">
        <v>811</v>
      </c>
      <c r="R3314" s="4" t="str">
        <f>IF(VLOOKUP(C3314,rosie!B:J,8,FALSE)=0,"x_x_x_x",VLOOKUP(C3314,rosie!B:J,8,FALSE))</f>
        <v>9_8_2_2023</v>
      </c>
    </row>
    <row r="3315" spans="1:18" x14ac:dyDescent="0.2">
      <c r="A3315" t="s">
        <v>300</v>
      </c>
      <c r="C3315">
        <f t="shared" si="244"/>
        <v>563</v>
      </c>
      <c r="D3315" t="str">
        <f t="shared" si="241"/>
        <v>563 (1)</v>
      </c>
      <c r="E3315">
        <v>26.69</v>
      </c>
      <c r="F3315">
        <f t="shared" si="242"/>
        <v>26.69</v>
      </c>
      <c r="G3315">
        <f>IFERROR(VLOOKUP(F3315,'rt.comb'!$A:$B,2,FALSE),F3315)</f>
        <v>26.69</v>
      </c>
      <c r="H3315" t="str">
        <f>IFERROR(VLOOKUP(G3315,compounds!$A:$D,4,FALSE),"")</f>
        <v/>
      </c>
      <c r="I3315">
        <v>3746359</v>
      </c>
      <c r="J3315" s="4">
        <f t="shared" si="240"/>
        <v>22382895</v>
      </c>
      <c r="K3315" s="4">
        <f>VLOOKUP($C3315,rosie!$B$7:$D$380,2,FALSE)</f>
        <v>10.88</v>
      </c>
      <c r="L3315" s="4">
        <f>VLOOKUP(C3315,rosie!$B$7:$F$66,5,FALSE)</f>
        <v>3.06</v>
      </c>
      <c r="M3315" s="4">
        <f>VLOOKUP($C3315,rosie!$B$7:$D$380,3,FALSE)</f>
        <v>1</v>
      </c>
      <c r="N3315" s="4" t="str">
        <f>VLOOKUP($C3315,rosie!$B$7:$E$380,4,FALSE)</f>
        <v>s</v>
      </c>
      <c r="O3315" s="4">
        <f t="shared" si="243"/>
        <v>5.6836779861692689E-4</v>
      </c>
      <c r="P3315" s="4">
        <f>VLOOKUP(A3315,RESULTS!$A:$M,13,FALSE)</f>
        <v>3</v>
      </c>
      <c r="Q3315" s="4">
        <v>812</v>
      </c>
      <c r="R3315" s="4" t="str">
        <f>IF(VLOOKUP(C3315,rosie!B:J,8,FALSE)=0,"x_x_x_x",VLOOKUP(C3315,rosie!B:J,8,FALSE))</f>
        <v>9_8_2_2023</v>
      </c>
    </row>
    <row r="3316" spans="1:18" x14ac:dyDescent="0.2">
      <c r="A3316" t="s">
        <v>300</v>
      </c>
      <c r="C3316">
        <f t="shared" si="244"/>
        <v>563</v>
      </c>
      <c r="D3316" t="str">
        <f t="shared" si="241"/>
        <v>563 (1)</v>
      </c>
      <c r="E3316">
        <v>28.818999999999999</v>
      </c>
      <c r="F3316">
        <f t="shared" si="242"/>
        <v>28.82</v>
      </c>
      <c r="G3316">
        <f>IFERROR(VLOOKUP(F3316,'rt.comb'!$A:$B,2,FALSE),F3316)</f>
        <v>28.82</v>
      </c>
      <c r="H3316" t="str">
        <f>IFERROR(VLOOKUP(G3316,compounds!$A:$D,4,FALSE),"")</f>
        <v/>
      </c>
      <c r="I3316">
        <v>3719662</v>
      </c>
      <c r="J3316" s="4">
        <f t="shared" si="240"/>
        <v>22382895</v>
      </c>
      <c r="K3316" s="4">
        <f>VLOOKUP($C3316,rosie!$B$7:$D$380,2,FALSE)</f>
        <v>10.88</v>
      </c>
      <c r="L3316" s="4">
        <f>VLOOKUP(C3316,rosie!$B$7:$F$66,5,FALSE)</f>
        <v>3.06</v>
      </c>
      <c r="M3316" s="4">
        <f>VLOOKUP($C3316,rosie!$B$7:$D$380,3,FALSE)</f>
        <v>1</v>
      </c>
      <c r="N3316" s="4" t="str">
        <f>VLOOKUP($C3316,rosie!$B$7:$E$380,4,FALSE)</f>
        <v>s</v>
      </c>
      <c r="O3316" s="4">
        <f t="shared" si="243"/>
        <v>5.6362342453800563E-4</v>
      </c>
      <c r="P3316" s="4">
        <f>VLOOKUP(A3316,RESULTS!$A:$M,13,FALSE)</f>
        <v>3</v>
      </c>
      <c r="Q3316" s="4">
        <v>813</v>
      </c>
      <c r="R3316" s="4" t="str">
        <f>IF(VLOOKUP(C3316,rosie!B:J,8,FALSE)=0,"x_x_x_x",VLOOKUP(C3316,rosie!B:J,8,FALSE))</f>
        <v>9_8_2_2023</v>
      </c>
    </row>
    <row r="3317" spans="1:18" x14ac:dyDescent="0.2">
      <c r="A3317" t="s">
        <v>300</v>
      </c>
      <c r="C3317">
        <f t="shared" si="244"/>
        <v>563</v>
      </c>
      <c r="D3317" t="str">
        <f t="shared" si="241"/>
        <v>563 (1)</v>
      </c>
      <c r="E3317">
        <v>32.003</v>
      </c>
      <c r="F3317">
        <f t="shared" si="242"/>
        <v>32</v>
      </c>
      <c r="G3317">
        <f>IFERROR(VLOOKUP(F3317,'rt.comb'!$A:$B,2,FALSE),F3317)</f>
        <v>32</v>
      </c>
      <c r="H3317" t="str">
        <f>IFERROR(VLOOKUP(G3317,compounds!$A:$D,4,FALSE),"")</f>
        <v/>
      </c>
      <c r="I3317">
        <v>5931441</v>
      </c>
      <c r="J3317" s="4">
        <f t="shared" si="240"/>
        <v>22382895</v>
      </c>
      <c r="K3317" s="4">
        <f>VLOOKUP($C3317,rosie!$B$7:$D$380,2,FALSE)</f>
        <v>10.88</v>
      </c>
      <c r="L3317" s="4">
        <f>VLOOKUP(C3317,rosie!$B$7:$F$66,5,FALSE)</f>
        <v>3.06</v>
      </c>
      <c r="M3317" s="4">
        <f>VLOOKUP($C3317,rosie!$B$7:$D$380,3,FALSE)</f>
        <v>1</v>
      </c>
      <c r="N3317" s="4" t="str">
        <f>VLOOKUP($C3317,rosie!$B$7:$E$380,4,FALSE)</f>
        <v>s</v>
      </c>
      <c r="O3317" s="4">
        <f t="shared" si="243"/>
        <v>8.9766007974043354E-4</v>
      </c>
      <c r="P3317" s="4">
        <f>VLOOKUP(A3317,RESULTS!$A:$M,13,FALSE)</f>
        <v>3</v>
      </c>
      <c r="Q3317" s="4">
        <v>814</v>
      </c>
      <c r="R3317" s="4" t="str">
        <f>IF(VLOOKUP(C3317,rosie!B:J,8,FALSE)=0,"x_x_x_x",VLOOKUP(C3317,rosie!B:J,8,FALSE))</f>
        <v>9_8_2_2023</v>
      </c>
    </row>
    <row r="3318" spans="1:18" x14ac:dyDescent="0.2">
      <c r="A3318" t="s">
        <v>300</v>
      </c>
      <c r="C3318">
        <f t="shared" si="244"/>
        <v>563</v>
      </c>
      <c r="D3318" t="str">
        <f t="shared" si="241"/>
        <v>563 (1)</v>
      </c>
      <c r="E3318">
        <v>35.091000000000001</v>
      </c>
      <c r="F3318">
        <f t="shared" si="242"/>
        <v>35.090000000000003</v>
      </c>
      <c r="G3318">
        <f>IFERROR(VLOOKUP(F3318,'rt.comb'!$A:$B,2,FALSE),F3318)</f>
        <v>35.090000000000003</v>
      </c>
      <c r="H3318" t="str">
        <f>IFERROR(VLOOKUP(G3318,compounds!$A:$D,4,FALSE),"")</f>
        <v/>
      </c>
      <c r="I3318">
        <v>5347460</v>
      </c>
      <c r="J3318" s="4">
        <f t="shared" si="240"/>
        <v>22382895</v>
      </c>
      <c r="K3318" s="4">
        <f>VLOOKUP($C3318,rosie!$B$7:$D$380,2,FALSE)</f>
        <v>10.88</v>
      </c>
      <c r="L3318" s="4">
        <f>VLOOKUP(C3318,rosie!$B$7:$F$66,5,FALSE)</f>
        <v>3.06</v>
      </c>
      <c r="M3318" s="4">
        <f>VLOOKUP($C3318,rosie!$B$7:$D$380,3,FALSE)</f>
        <v>1</v>
      </c>
      <c r="N3318" s="4" t="str">
        <f>VLOOKUP($C3318,rosie!$B$7:$E$380,4,FALSE)</f>
        <v>s</v>
      </c>
      <c r="O3318" s="4">
        <f t="shared" si="243"/>
        <v>8.0828782624270672E-4</v>
      </c>
      <c r="P3318" s="4">
        <f>VLOOKUP(A3318,RESULTS!$A:$M,13,FALSE)</f>
        <v>3</v>
      </c>
      <c r="Q3318" s="4">
        <v>815</v>
      </c>
      <c r="R3318" s="4" t="str">
        <f>IF(VLOOKUP(C3318,rosie!B:J,8,FALSE)=0,"x_x_x_x",VLOOKUP(C3318,rosie!B:J,8,FALSE))</f>
        <v>9_8_2_2023</v>
      </c>
    </row>
    <row r="3319" spans="1:18" x14ac:dyDescent="0.2">
      <c r="A3319" t="s">
        <v>301</v>
      </c>
      <c r="B3319">
        <v>655</v>
      </c>
      <c r="C3319">
        <v>655</v>
      </c>
      <c r="D3319" t="str">
        <f t="shared" si="241"/>
        <v>655 (0)</v>
      </c>
      <c r="E3319">
        <v>4.3940000000000001</v>
      </c>
      <c r="F3319">
        <f t="shared" si="242"/>
        <v>4.3899999999999997</v>
      </c>
      <c r="G3319">
        <f>IFERROR(VLOOKUP(F3319,'rt.comb'!$A:$B,2,FALSE),F3319)</f>
        <v>4.3899999999999997</v>
      </c>
      <c r="H3319" t="str">
        <f>IFERROR(VLOOKUP(G3319,compounds!$A:$D,4,FALSE),"")</f>
        <v/>
      </c>
      <c r="I3319">
        <v>6415197</v>
      </c>
      <c r="J3319" s="4">
        <f t="shared" si="240"/>
        <v>40542790</v>
      </c>
      <c r="K3319" s="4">
        <f>VLOOKUP($C3319,rosie!$B$7:$D$380,2,FALSE)</f>
        <v>3.34</v>
      </c>
      <c r="L3319" s="4">
        <f>VLOOKUP(C3319,rosie!$B$7:$F$66,5,FALSE)</f>
        <v>0.88</v>
      </c>
      <c r="M3319" s="4">
        <f>VLOOKUP($C3319,rosie!$B$7:$D$380,3,FALSE)</f>
        <v>0</v>
      </c>
      <c r="N3319" s="4" t="str">
        <f>VLOOKUP($C3319,rosie!$B$7:$E$380,4,FALSE)</f>
        <v>l</v>
      </c>
      <c r="O3319" s="4">
        <f t="shared" si="243"/>
        <v>1.7417306511134675E-3</v>
      </c>
      <c r="P3319" s="4">
        <f>VLOOKUP(A3319,RESULTS!$A:$M,13,FALSE)</f>
        <v>3</v>
      </c>
      <c r="Q3319" s="4">
        <v>816</v>
      </c>
      <c r="R3319" s="4" t="str">
        <f>IF(VLOOKUP(C3319,rosie!B:J,8,FALSE)=0,"x_x_x_x",VLOOKUP(C3319,rosie!B:J,8,FALSE))</f>
        <v>8_5_31_2023</v>
      </c>
    </row>
    <row r="3320" spans="1:18" x14ac:dyDescent="0.2">
      <c r="A3320" t="s">
        <v>301</v>
      </c>
      <c r="B3320">
        <v>655</v>
      </c>
      <c r="C3320">
        <v>655</v>
      </c>
      <c r="D3320" t="str">
        <f t="shared" si="241"/>
        <v>655 (0)</v>
      </c>
      <c r="E3320">
        <v>4.8639999999999999</v>
      </c>
      <c r="F3320">
        <f t="shared" si="242"/>
        <v>4.8600000000000003</v>
      </c>
      <c r="G3320">
        <f>IFERROR(VLOOKUP(F3320,'rt.comb'!$A:$B,2,FALSE),F3320)</f>
        <v>4.8600000000000003</v>
      </c>
      <c r="H3320" t="str">
        <f>IFERROR(VLOOKUP(G3320,compounds!$A:$D,4,FALSE),"")</f>
        <v/>
      </c>
      <c r="I3320">
        <v>16725022</v>
      </c>
      <c r="J3320" s="4">
        <f t="shared" si="240"/>
        <v>40542790</v>
      </c>
      <c r="K3320" s="4">
        <f>VLOOKUP($C3320,rosie!$B$7:$D$380,2,FALSE)</f>
        <v>3.34</v>
      </c>
      <c r="L3320" s="4">
        <f>VLOOKUP(C3320,rosie!$B$7:$F$66,5,FALSE)</f>
        <v>0.88</v>
      </c>
      <c r="M3320" s="4">
        <f>VLOOKUP($C3320,rosie!$B$7:$D$380,3,FALSE)</f>
        <v>0</v>
      </c>
      <c r="N3320" s="4" t="str">
        <f>VLOOKUP($C3320,rosie!$B$7:$E$380,4,FALSE)</f>
        <v>l</v>
      </c>
      <c r="O3320" s="4">
        <f t="shared" si="243"/>
        <v>4.5352976738575529E-3</v>
      </c>
      <c r="P3320" s="4">
        <f>VLOOKUP(A3320,RESULTS!$A:$M,13,FALSE)</f>
        <v>3</v>
      </c>
      <c r="Q3320" s="4">
        <v>817</v>
      </c>
      <c r="R3320" s="4" t="str">
        <f>IF(VLOOKUP(C3320,rosie!B:J,8,FALSE)=0,"x_x_x_x",VLOOKUP(C3320,rosie!B:J,8,FALSE))</f>
        <v>8_5_31_2023</v>
      </c>
    </row>
    <row r="3321" spans="1:18" x14ac:dyDescent="0.2">
      <c r="A3321" t="s">
        <v>301</v>
      </c>
      <c r="B3321">
        <v>655</v>
      </c>
      <c r="C3321">
        <v>655</v>
      </c>
      <c r="D3321" t="str">
        <f t="shared" si="241"/>
        <v>655 (0)</v>
      </c>
      <c r="E3321">
        <v>5.4329999999999998</v>
      </c>
      <c r="F3321">
        <f t="shared" si="242"/>
        <v>5.43</v>
      </c>
      <c r="G3321">
        <f>IFERROR(VLOOKUP(F3321,'rt.comb'!$A:$B,2,FALSE),F3321)</f>
        <v>5.43</v>
      </c>
      <c r="H3321" t="str">
        <f>IFERROR(VLOOKUP(G3321,compounds!$A:$D,4,FALSE),"")</f>
        <v>hydroxymethylpentanone</v>
      </c>
      <c r="I3321">
        <v>32910616</v>
      </c>
      <c r="J3321" s="4">
        <f t="shared" si="240"/>
        <v>40542790</v>
      </c>
      <c r="K3321" s="4">
        <f>VLOOKUP($C3321,rosie!$B$7:$D$380,2,FALSE)</f>
        <v>3.34</v>
      </c>
      <c r="L3321" s="4">
        <f>VLOOKUP(C3321,rosie!$B$7:$F$66,5,FALSE)</f>
        <v>0.88</v>
      </c>
      <c r="M3321" s="4">
        <f>VLOOKUP($C3321,rosie!$B$7:$D$380,3,FALSE)</f>
        <v>0</v>
      </c>
      <c r="N3321" s="4" t="str">
        <f>VLOOKUP($C3321,rosie!$B$7:$E$380,4,FALSE)</f>
        <v>l</v>
      </c>
      <c r="O3321" s="4">
        <f t="shared" si="243"/>
        <v>8.9134095869488617E-3</v>
      </c>
      <c r="P3321" s="4">
        <f>VLOOKUP(A3321,RESULTS!$A:$M,13,FALSE)</f>
        <v>3</v>
      </c>
      <c r="Q3321" s="4">
        <v>818</v>
      </c>
      <c r="R3321" s="4" t="str">
        <f>IF(VLOOKUP(C3321,rosie!B:J,8,FALSE)=0,"x_x_x_x",VLOOKUP(C3321,rosie!B:J,8,FALSE))</f>
        <v>8_5_31_2023</v>
      </c>
    </row>
    <row r="3322" spans="1:18" x14ac:dyDescent="0.2">
      <c r="A3322" t="s">
        <v>301</v>
      </c>
      <c r="B3322">
        <v>655</v>
      </c>
      <c r="C3322">
        <v>655</v>
      </c>
      <c r="D3322" t="str">
        <f t="shared" si="241"/>
        <v>655 (0)</v>
      </c>
      <c r="E3322">
        <v>5.657</v>
      </c>
      <c r="F3322">
        <f t="shared" si="242"/>
        <v>5.66</v>
      </c>
      <c r="G3322">
        <f>IFERROR(VLOOKUP(F3322,'rt.comb'!$A:$B,2,FALSE),F3322)</f>
        <v>5.66</v>
      </c>
      <c r="H3322" t="str">
        <f>IFERROR(VLOOKUP(G3322,compounds!$A:$D,4,FALSE),"")</f>
        <v/>
      </c>
      <c r="I3322">
        <v>4550031</v>
      </c>
      <c r="J3322" s="4">
        <f t="shared" si="240"/>
        <v>40542790</v>
      </c>
      <c r="K3322" s="4">
        <f>VLOOKUP($C3322,rosie!$B$7:$D$380,2,FALSE)</f>
        <v>3.34</v>
      </c>
      <c r="L3322" s="4">
        <f>VLOOKUP(C3322,rosie!$B$7:$F$66,5,FALSE)</f>
        <v>0.88</v>
      </c>
      <c r="M3322" s="4">
        <f>VLOOKUP($C3322,rosie!$B$7:$D$380,3,FALSE)</f>
        <v>0</v>
      </c>
      <c r="N3322" s="4" t="str">
        <f>VLOOKUP($C3322,rosie!$B$7:$E$380,4,FALSE)</f>
        <v>l</v>
      </c>
      <c r="O3322" s="4">
        <f t="shared" si="243"/>
        <v>1.2308116826735482E-3</v>
      </c>
      <c r="P3322" s="4">
        <f>VLOOKUP(A3322,RESULTS!$A:$M,13,FALSE)</f>
        <v>3</v>
      </c>
      <c r="Q3322" s="4">
        <v>819</v>
      </c>
      <c r="R3322" s="4" t="str">
        <f>IF(VLOOKUP(C3322,rosie!B:J,8,FALSE)=0,"x_x_x_x",VLOOKUP(C3322,rosie!B:J,8,FALSE))</f>
        <v>8_5_31_2023</v>
      </c>
    </row>
    <row r="3323" spans="1:18" x14ac:dyDescent="0.2">
      <c r="A3323" t="s">
        <v>301</v>
      </c>
      <c r="B3323">
        <v>655</v>
      </c>
      <c r="C3323">
        <v>655</v>
      </c>
      <c r="D3323" t="str">
        <f t="shared" si="241"/>
        <v>655 (0)</v>
      </c>
      <c r="E3323">
        <v>5.7610000000000001</v>
      </c>
      <c r="F3323">
        <f t="shared" si="242"/>
        <v>5.76</v>
      </c>
      <c r="G3323">
        <f>IFERROR(VLOOKUP(F3323,'rt.comb'!$A:$B,2,FALSE),F3323)</f>
        <v>5.76</v>
      </c>
      <c r="H3323" t="str">
        <f>IFERROR(VLOOKUP(G3323,compounds!$A:$D,4,FALSE),"")</f>
        <v>zhexenol</v>
      </c>
      <c r="I3323">
        <v>373848874</v>
      </c>
      <c r="J3323" s="4">
        <f t="shared" si="240"/>
        <v>40542790</v>
      </c>
      <c r="K3323" s="4">
        <f>VLOOKUP($C3323,rosie!$B$7:$D$380,2,FALSE)</f>
        <v>3.34</v>
      </c>
      <c r="L3323" s="4">
        <f>VLOOKUP(C3323,rosie!$B$7:$F$66,5,FALSE)</f>
        <v>0.88</v>
      </c>
      <c r="M3323" s="4">
        <f>VLOOKUP($C3323,rosie!$B$7:$D$380,3,FALSE)</f>
        <v>0</v>
      </c>
      <c r="N3323" s="4" t="str">
        <f>VLOOKUP($C3323,rosie!$B$7:$E$380,4,FALSE)</f>
        <v>l</v>
      </c>
      <c r="O3323" s="4">
        <f t="shared" si="243"/>
        <v>0.10100511805428505</v>
      </c>
      <c r="P3323" s="4">
        <f>VLOOKUP(A3323,RESULTS!$A:$M,13,FALSE)</f>
        <v>3</v>
      </c>
      <c r="Q3323" s="4">
        <v>820</v>
      </c>
      <c r="R3323" s="4" t="str">
        <f>IF(VLOOKUP(C3323,rosie!B:J,8,FALSE)=0,"x_x_x_x",VLOOKUP(C3323,rosie!B:J,8,FALSE))</f>
        <v>8_5_31_2023</v>
      </c>
    </row>
    <row r="3324" spans="1:18" x14ac:dyDescent="0.2">
      <c r="A3324" t="s">
        <v>301</v>
      </c>
      <c r="B3324">
        <v>655</v>
      </c>
      <c r="C3324">
        <v>655</v>
      </c>
      <c r="D3324" t="str">
        <f t="shared" si="241"/>
        <v>655 (0)</v>
      </c>
      <c r="E3324">
        <v>6.11</v>
      </c>
      <c r="F3324">
        <f t="shared" si="242"/>
        <v>6.11</v>
      </c>
      <c r="G3324">
        <f>IFERROR(VLOOKUP(F3324,'rt.comb'!$A:$B,2,FALSE),F3324)</f>
        <v>6.11</v>
      </c>
      <c r="H3324" t="str">
        <f>IFERROR(VLOOKUP(G3324,compounds!$A:$D,4,FALSE),"")</f>
        <v/>
      </c>
      <c r="I3324">
        <v>20579740</v>
      </c>
      <c r="J3324" s="4">
        <f t="shared" si="240"/>
        <v>40542790</v>
      </c>
      <c r="K3324" s="4">
        <f>VLOOKUP($C3324,rosie!$B$7:$D$380,2,FALSE)</f>
        <v>3.34</v>
      </c>
      <c r="L3324" s="4">
        <f>VLOOKUP(C3324,rosie!$B$7:$F$66,5,FALSE)</f>
        <v>0.88</v>
      </c>
      <c r="M3324" s="4">
        <f>VLOOKUP($C3324,rosie!$B$7:$D$380,3,FALSE)</f>
        <v>0</v>
      </c>
      <c r="N3324" s="4" t="str">
        <f>VLOOKUP($C3324,rosie!$B$7:$E$380,4,FALSE)</f>
        <v>l</v>
      </c>
      <c r="O3324" s="4">
        <f t="shared" si="243"/>
        <v>5.5533862749588452E-3</v>
      </c>
      <c r="P3324" s="4">
        <f>VLOOKUP(A3324,RESULTS!$A:$M,13,FALSE)</f>
        <v>3</v>
      </c>
      <c r="Q3324" s="4">
        <v>821</v>
      </c>
      <c r="R3324" s="4" t="str">
        <f>IF(VLOOKUP(C3324,rosie!B:J,8,FALSE)=0,"x_x_x_x",VLOOKUP(C3324,rosie!B:J,8,FALSE))</f>
        <v>8_5_31_2023</v>
      </c>
    </row>
    <row r="3325" spans="1:18" x14ac:dyDescent="0.2">
      <c r="A3325" t="s">
        <v>301</v>
      </c>
      <c r="B3325">
        <v>655</v>
      </c>
      <c r="C3325">
        <v>655</v>
      </c>
      <c r="D3325" t="str">
        <f t="shared" si="241"/>
        <v>655 (0)</v>
      </c>
      <c r="E3325">
        <v>7.5060000000000002</v>
      </c>
      <c r="F3325">
        <f t="shared" si="242"/>
        <v>7.51</v>
      </c>
      <c r="G3325">
        <f>IFERROR(VLOOKUP(F3325,'rt.comb'!$A:$B,2,FALSE),F3325)</f>
        <v>7.51</v>
      </c>
      <c r="H3325" t="str">
        <f>IFERROR(VLOOKUP(G3325,compounds!$A:$D,4,FALSE),"")</f>
        <v>cyclopentane</v>
      </c>
      <c r="I3325">
        <v>8870942</v>
      </c>
      <c r="J3325" s="4">
        <f t="shared" si="240"/>
        <v>40542790</v>
      </c>
      <c r="K3325" s="4">
        <f>VLOOKUP($C3325,rosie!$B$7:$D$380,2,FALSE)</f>
        <v>3.34</v>
      </c>
      <c r="L3325" s="4">
        <f>VLOOKUP(C3325,rosie!$B$7:$F$66,5,FALSE)</f>
        <v>0.88</v>
      </c>
      <c r="M3325" s="4">
        <f>VLOOKUP($C3325,rosie!$B$7:$D$380,3,FALSE)</f>
        <v>0</v>
      </c>
      <c r="N3325" s="4" t="str">
        <f>VLOOKUP($C3325,rosie!$B$7:$E$380,4,FALSE)</f>
        <v>l</v>
      </c>
      <c r="O3325" s="4">
        <f t="shared" si="243"/>
        <v>2.390887152027385E-3</v>
      </c>
      <c r="P3325" s="4">
        <f>VLOOKUP(A3325,RESULTS!$A:$M,13,FALSE)</f>
        <v>3</v>
      </c>
      <c r="Q3325" s="4">
        <v>822</v>
      </c>
      <c r="R3325" s="4" t="str">
        <f>IF(VLOOKUP(C3325,rosie!B:J,8,FALSE)=0,"x_x_x_x",VLOOKUP(C3325,rosie!B:J,8,FALSE))</f>
        <v>8_5_31_2023</v>
      </c>
    </row>
    <row r="3326" spans="1:18" x14ac:dyDescent="0.2">
      <c r="A3326" t="s">
        <v>301</v>
      </c>
      <c r="B3326">
        <v>655</v>
      </c>
      <c r="C3326">
        <v>655</v>
      </c>
      <c r="D3326" t="str">
        <f t="shared" si="241"/>
        <v>655 (0)</v>
      </c>
      <c r="E3326">
        <v>8.3840000000000003</v>
      </c>
      <c r="F3326">
        <f t="shared" si="242"/>
        <v>8.3800000000000008</v>
      </c>
      <c r="G3326">
        <f>IFERROR(VLOOKUP(F3326,'rt.comb'!$A:$B,2,FALSE),F3326)</f>
        <v>8.3800000000000008</v>
      </c>
      <c r="H3326" t="str">
        <f>IFERROR(VLOOKUP(G3326,compounds!$A:$D,4,FALSE),"")</f>
        <v/>
      </c>
      <c r="I3326">
        <v>4345984</v>
      </c>
      <c r="J3326" s="4">
        <f t="shared" si="240"/>
        <v>40542790</v>
      </c>
      <c r="K3326" s="4">
        <f>VLOOKUP($C3326,rosie!$B$7:$D$380,2,FALSE)</f>
        <v>3.34</v>
      </c>
      <c r="L3326" s="4">
        <f>VLOOKUP(C3326,rosie!$B$7:$F$66,5,FALSE)</f>
        <v>0.88</v>
      </c>
      <c r="M3326" s="4">
        <f>VLOOKUP($C3326,rosie!$B$7:$D$380,3,FALSE)</f>
        <v>0</v>
      </c>
      <c r="N3326" s="4" t="str">
        <f>VLOOKUP($C3326,rosie!$B$7:$E$380,4,FALSE)</f>
        <v>l</v>
      </c>
      <c r="O3326" s="4">
        <f t="shared" si="243"/>
        <v>1.1699018936192104E-3</v>
      </c>
      <c r="P3326" s="4">
        <f>VLOOKUP(A3326,RESULTS!$A:$M,13,FALSE)</f>
        <v>3</v>
      </c>
      <c r="Q3326" s="4">
        <v>823</v>
      </c>
      <c r="R3326" s="4" t="str">
        <f>IF(VLOOKUP(C3326,rosie!B:J,8,FALSE)=0,"x_x_x_x",VLOOKUP(C3326,rosie!B:J,8,FALSE))</f>
        <v>8_5_31_2023</v>
      </c>
    </row>
    <row r="3327" spans="1:18" x14ac:dyDescent="0.2">
      <c r="A3327" t="s">
        <v>301</v>
      </c>
      <c r="B3327">
        <v>655</v>
      </c>
      <c r="C3327">
        <v>655</v>
      </c>
      <c r="D3327" t="str">
        <f t="shared" si="241"/>
        <v>655 (0)</v>
      </c>
      <c r="E3327">
        <v>8.4659999999999993</v>
      </c>
      <c r="F3327">
        <f t="shared" si="242"/>
        <v>8.4700000000000006</v>
      </c>
      <c r="G3327">
        <f>IFERROR(VLOOKUP(F3327,'rt.comb'!$A:$B,2,FALSE),F3327)</f>
        <v>8.4700000000000006</v>
      </c>
      <c r="H3327" t="str">
        <f>IFERROR(VLOOKUP(G3327,compounds!$A:$D,4,FALSE),"")</f>
        <v/>
      </c>
      <c r="I3327">
        <v>11464591</v>
      </c>
      <c r="J3327" s="4">
        <f t="shared" si="240"/>
        <v>40542790</v>
      </c>
      <c r="K3327" s="4">
        <f>VLOOKUP($C3327,rosie!$B$7:$D$380,2,FALSE)</f>
        <v>3.34</v>
      </c>
      <c r="L3327" s="4">
        <f>VLOOKUP(C3327,rosie!$B$7:$F$66,5,FALSE)</f>
        <v>0.88</v>
      </c>
      <c r="M3327" s="4">
        <f>VLOOKUP($C3327,rosie!$B$7:$D$380,3,FALSE)</f>
        <v>0</v>
      </c>
      <c r="N3327" s="4" t="str">
        <f>VLOOKUP($C3327,rosie!$B$7:$E$380,4,FALSE)</f>
        <v>l</v>
      </c>
      <c r="O3327" s="4">
        <f t="shared" si="243"/>
        <v>3.0824249420393951E-3</v>
      </c>
      <c r="P3327" s="4">
        <f>VLOOKUP(A3327,RESULTS!$A:$M,13,FALSE)</f>
        <v>3</v>
      </c>
      <c r="Q3327" s="4">
        <v>824</v>
      </c>
      <c r="R3327" s="4" t="str">
        <f>IF(VLOOKUP(C3327,rosie!B:J,8,FALSE)=0,"x_x_x_x",VLOOKUP(C3327,rosie!B:J,8,FALSE))</f>
        <v>8_5_31_2023</v>
      </c>
    </row>
    <row r="3328" spans="1:18" x14ac:dyDescent="0.2">
      <c r="A3328" t="s">
        <v>301</v>
      </c>
      <c r="B3328">
        <v>655</v>
      </c>
      <c r="C3328">
        <v>655</v>
      </c>
      <c r="D3328" t="str">
        <f t="shared" si="241"/>
        <v>655 (0)</v>
      </c>
      <c r="E3328">
        <v>8.9169999999999998</v>
      </c>
      <c r="F3328">
        <f t="shared" si="242"/>
        <v>8.92</v>
      </c>
      <c r="G3328">
        <f>IFERROR(VLOOKUP(F3328,'rt.comb'!$A:$B,2,FALSE),F3328)</f>
        <v>8.92</v>
      </c>
      <c r="H3328" t="str">
        <f>IFERROR(VLOOKUP(G3328,compounds!$A:$D,4,FALSE),"")</f>
        <v/>
      </c>
      <c r="I3328">
        <v>12271473</v>
      </c>
      <c r="J3328" s="4">
        <f t="shared" si="240"/>
        <v>40542790</v>
      </c>
      <c r="K3328" s="4">
        <f>VLOOKUP($C3328,rosie!$B$7:$D$380,2,FALSE)</f>
        <v>3.34</v>
      </c>
      <c r="L3328" s="4">
        <f>VLOOKUP(C3328,rosie!$B$7:$F$66,5,FALSE)</f>
        <v>0.88</v>
      </c>
      <c r="M3328" s="4">
        <f>VLOOKUP($C3328,rosie!$B$7:$D$380,3,FALSE)</f>
        <v>0</v>
      </c>
      <c r="N3328" s="4" t="str">
        <f>VLOOKUP($C3328,rosie!$B$7:$E$380,4,FALSE)</f>
        <v>l</v>
      </c>
      <c r="O3328" s="4">
        <f t="shared" si="243"/>
        <v>3.2953678750277061E-3</v>
      </c>
      <c r="P3328" s="4">
        <f>VLOOKUP(A3328,RESULTS!$A:$M,13,FALSE)</f>
        <v>3</v>
      </c>
      <c r="Q3328" s="4">
        <v>825</v>
      </c>
      <c r="R3328" s="4" t="str">
        <f>IF(VLOOKUP(C3328,rosie!B:J,8,FALSE)=0,"x_x_x_x",VLOOKUP(C3328,rosie!B:J,8,FALSE))</f>
        <v>8_5_31_2023</v>
      </c>
    </row>
    <row r="3329" spans="1:18" x14ac:dyDescent="0.2">
      <c r="A3329" t="s">
        <v>301</v>
      </c>
      <c r="B3329">
        <v>655</v>
      </c>
      <c r="C3329">
        <v>655</v>
      </c>
      <c r="D3329" t="str">
        <f t="shared" si="241"/>
        <v>655 (0)</v>
      </c>
      <c r="E3329">
        <v>9.8249999999999993</v>
      </c>
      <c r="F3329">
        <f t="shared" si="242"/>
        <v>9.83</v>
      </c>
      <c r="G3329">
        <f>IFERROR(VLOOKUP(F3329,'rt.comb'!$A:$B,2,FALSE),F3329)</f>
        <v>9.82</v>
      </c>
      <c r="H3329" t="str">
        <f>IFERROR(VLOOKUP(G3329,compounds!$A:$D,4,FALSE),"")</f>
        <v>sixmethyl</v>
      </c>
      <c r="I3329">
        <v>5784269</v>
      </c>
      <c r="J3329" s="4">
        <f t="shared" si="240"/>
        <v>40542790</v>
      </c>
      <c r="K3329" s="4">
        <f>VLOOKUP($C3329,rosie!$B$7:$D$380,2,FALSE)</f>
        <v>3.34</v>
      </c>
      <c r="L3329" s="4">
        <f>VLOOKUP(C3329,rosie!$B$7:$F$66,5,FALSE)</f>
        <v>0.88</v>
      </c>
      <c r="M3329" s="4">
        <f>VLOOKUP($C3329,rosie!$B$7:$D$380,3,FALSE)</f>
        <v>0</v>
      </c>
      <c r="N3329" s="4" t="str">
        <f>VLOOKUP($C3329,rosie!$B$7:$E$380,4,FALSE)</f>
        <v>l</v>
      </c>
      <c r="O3329" s="4">
        <f t="shared" si="243"/>
        <v>1.5514207312932735E-3</v>
      </c>
      <c r="P3329" s="4">
        <f>VLOOKUP(A3329,RESULTS!$A:$M,13,FALSE)</f>
        <v>3</v>
      </c>
      <c r="Q3329" s="4">
        <v>826</v>
      </c>
      <c r="R3329" s="4" t="str">
        <f>IF(VLOOKUP(C3329,rosie!B:J,8,FALSE)=0,"x_x_x_x",VLOOKUP(C3329,rosie!B:J,8,FALSE))</f>
        <v>8_5_31_2023</v>
      </c>
    </row>
    <row r="3330" spans="1:18" x14ac:dyDescent="0.2">
      <c r="A3330" t="s">
        <v>301</v>
      </c>
      <c r="B3330">
        <v>655</v>
      </c>
      <c r="C3330">
        <v>655</v>
      </c>
      <c r="D3330" t="str">
        <f t="shared" si="241"/>
        <v>655 (0)</v>
      </c>
      <c r="E3330">
        <v>9.9060000000000006</v>
      </c>
      <c r="F3330">
        <f t="shared" si="242"/>
        <v>9.91</v>
      </c>
      <c r="G3330">
        <f>IFERROR(VLOOKUP(F3330,'rt.comb'!$A:$B,2,FALSE),F3330)</f>
        <v>9.91</v>
      </c>
      <c r="H3330" t="str">
        <f>IFERROR(VLOOKUP(G3330,compounds!$A:$D,4,FALSE),"")</f>
        <v/>
      </c>
      <c r="I3330">
        <v>13264660</v>
      </c>
      <c r="J3330" s="4">
        <f t="shared" ref="J3330:J3393" si="245">SUMIFS($I:$I,$A:$A,A3330,G:G,19.5)</f>
        <v>40542790</v>
      </c>
      <c r="K3330" s="4">
        <f>VLOOKUP($C3330,rosie!$B$7:$D$380,2,FALSE)</f>
        <v>3.34</v>
      </c>
      <c r="L3330" s="4">
        <f>VLOOKUP(C3330,rosie!$B$7:$F$66,5,FALSE)</f>
        <v>0.88</v>
      </c>
      <c r="M3330" s="4">
        <f>VLOOKUP($C3330,rosie!$B$7:$D$380,3,FALSE)</f>
        <v>0</v>
      </c>
      <c r="N3330" s="4" t="str">
        <f>VLOOKUP($C3330,rosie!$B$7:$E$380,4,FALSE)</f>
        <v>l</v>
      </c>
      <c r="O3330" s="4">
        <f t="shared" si="243"/>
        <v>3.5534627654645401E-3</v>
      </c>
      <c r="P3330" s="4">
        <f>VLOOKUP(A3330,RESULTS!$A:$M,13,FALSE)</f>
        <v>3</v>
      </c>
      <c r="Q3330" s="4">
        <v>827</v>
      </c>
      <c r="R3330" s="4" t="str">
        <f>IF(VLOOKUP(C3330,rosie!B:J,8,FALSE)=0,"x_x_x_x",VLOOKUP(C3330,rosie!B:J,8,FALSE))</f>
        <v>8_5_31_2023</v>
      </c>
    </row>
    <row r="3331" spans="1:18" x14ac:dyDescent="0.2">
      <c r="A3331" t="s">
        <v>301</v>
      </c>
      <c r="B3331">
        <v>655</v>
      </c>
      <c r="C3331">
        <v>655</v>
      </c>
      <c r="D3331" t="str">
        <f t="shared" ref="D3331:D3394" si="246">C3331&amp;" ("&amp;M3331&amp;")"</f>
        <v>655 (0)</v>
      </c>
      <c r="E3331">
        <v>10.157999999999999</v>
      </c>
      <c r="F3331">
        <f t="shared" si="242"/>
        <v>10.16</v>
      </c>
      <c r="G3331">
        <f>IFERROR(VLOOKUP(F3331,'rt.comb'!$A:$B,2,FALSE),F3331)</f>
        <v>10.16</v>
      </c>
      <c r="H3331" t="str">
        <f>IFERROR(VLOOKUP(G3331,compounds!$A:$D,4,FALSE),"")</f>
        <v>decane</v>
      </c>
      <c r="I3331">
        <v>7164662</v>
      </c>
      <c r="J3331" s="4">
        <f t="shared" si="245"/>
        <v>40542790</v>
      </c>
      <c r="K3331" s="4">
        <f>VLOOKUP($C3331,rosie!$B$7:$D$380,2,FALSE)</f>
        <v>3.34</v>
      </c>
      <c r="L3331" s="4">
        <f>VLOOKUP(C3331,rosie!$B$7:$F$66,5,FALSE)</f>
        <v>0.88</v>
      </c>
      <c r="M3331" s="4">
        <f>VLOOKUP($C3331,rosie!$B$7:$D$380,3,FALSE)</f>
        <v>0</v>
      </c>
      <c r="N3331" s="4" t="str">
        <f>VLOOKUP($C3331,rosie!$B$7:$E$380,4,FALSE)</f>
        <v>l</v>
      </c>
      <c r="O3331" s="4">
        <f t="shared" si="243"/>
        <v>1.9170194807288552E-3</v>
      </c>
      <c r="P3331" s="4">
        <f>VLOOKUP(A3331,RESULTS!$A:$M,13,FALSE)</f>
        <v>3</v>
      </c>
      <c r="Q3331" s="4">
        <v>828</v>
      </c>
      <c r="R3331" s="4" t="str">
        <f>IF(VLOOKUP(C3331,rosie!B:J,8,FALSE)=0,"x_x_x_x",VLOOKUP(C3331,rosie!B:J,8,FALSE))</f>
        <v>8_5_31_2023</v>
      </c>
    </row>
    <row r="3332" spans="1:18" x14ac:dyDescent="0.2">
      <c r="A3332" t="s">
        <v>301</v>
      </c>
      <c r="B3332">
        <v>655</v>
      </c>
      <c r="C3332">
        <v>655</v>
      </c>
      <c r="D3332" t="str">
        <f t="shared" si="246"/>
        <v>655 (0)</v>
      </c>
      <c r="E3332">
        <v>10.313000000000001</v>
      </c>
      <c r="F3332">
        <f t="shared" si="242"/>
        <v>10.31</v>
      </c>
      <c r="G3332">
        <f>IFERROR(VLOOKUP(F3332,'rt.comb'!$A:$B,2,FALSE),F3332)</f>
        <v>10.31</v>
      </c>
      <c r="H3332" t="str">
        <f>IFERROR(VLOOKUP(G3332,compounds!$A:$D,4,FALSE),"")</f>
        <v>octanal</v>
      </c>
      <c r="I3332">
        <v>14624228</v>
      </c>
      <c r="J3332" s="4">
        <f t="shared" si="245"/>
        <v>40542790</v>
      </c>
      <c r="K3332" s="4">
        <f>VLOOKUP($C3332,rosie!$B$7:$D$380,2,FALSE)</f>
        <v>3.34</v>
      </c>
      <c r="L3332" s="4">
        <f>VLOOKUP(C3332,rosie!$B$7:$F$66,5,FALSE)</f>
        <v>0.88</v>
      </c>
      <c r="M3332" s="4">
        <f>VLOOKUP($C3332,rosie!$B$7:$D$380,3,FALSE)</f>
        <v>0</v>
      </c>
      <c r="N3332" s="4" t="str">
        <f>VLOOKUP($C3332,rosie!$B$7:$E$380,4,FALSE)</f>
        <v>l</v>
      </c>
      <c r="O3332" s="4">
        <f t="shared" si="243"/>
        <v>3.9082251470153083E-3</v>
      </c>
      <c r="P3332" s="4">
        <f>VLOOKUP(A3332,RESULTS!$A:$M,13,FALSE)</f>
        <v>3</v>
      </c>
      <c r="Q3332" s="4">
        <v>829</v>
      </c>
      <c r="R3332" s="4" t="str">
        <f>IF(VLOOKUP(C3332,rosie!B:J,8,FALSE)=0,"x_x_x_x",VLOOKUP(C3332,rosie!B:J,8,FALSE))</f>
        <v>8_5_31_2023</v>
      </c>
    </row>
    <row r="3333" spans="1:18" x14ac:dyDescent="0.2">
      <c r="A3333" t="s">
        <v>301</v>
      </c>
      <c r="B3333">
        <v>655</v>
      </c>
      <c r="C3333">
        <v>655</v>
      </c>
      <c r="D3333" t="str">
        <f t="shared" si="246"/>
        <v>655 (0)</v>
      </c>
      <c r="E3333">
        <v>10.465999999999999</v>
      </c>
      <c r="F3333">
        <f t="shared" si="242"/>
        <v>10.47</v>
      </c>
      <c r="G3333">
        <f>IFERROR(VLOOKUP(F3333,'rt.comb'!$A:$B,2,FALSE),F3333)</f>
        <v>10.48</v>
      </c>
      <c r="H3333" t="str">
        <f>IFERROR(VLOOKUP(G3333,compounds!$A:$D,4,FALSE),"")</f>
        <v>z3hex</v>
      </c>
      <c r="I3333">
        <v>98421726</v>
      </c>
      <c r="J3333" s="4">
        <f t="shared" si="245"/>
        <v>40542790</v>
      </c>
      <c r="K3333" s="4">
        <f>VLOOKUP($C3333,rosie!$B$7:$D$380,2,FALSE)</f>
        <v>3.34</v>
      </c>
      <c r="L3333" s="4">
        <f>VLOOKUP(C3333,rosie!$B$7:$F$66,5,FALSE)</f>
        <v>0.88</v>
      </c>
      <c r="M3333" s="4">
        <f>VLOOKUP($C3333,rosie!$B$7:$D$380,3,FALSE)</f>
        <v>0</v>
      </c>
      <c r="N3333" s="4" t="str">
        <f>VLOOKUP($C3333,rosie!$B$7:$E$380,4,FALSE)</f>
        <v>l</v>
      </c>
      <c r="O3333" s="4">
        <f t="shared" si="243"/>
        <v>2.6270844908386239E-2</v>
      </c>
      <c r="P3333" s="4">
        <f>VLOOKUP(A3333,RESULTS!$A:$M,13,FALSE)</f>
        <v>3</v>
      </c>
      <c r="Q3333" s="4">
        <v>830</v>
      </c>
      <c r="R3333" s="4" t="str">
        <f>IF(VLOOKUP(C3333,rosie!B:J,8,FALSE)=0,"x_x_x_x",VLOOKUP(C3333,rosie!B:J,8,FALSE))</f>
        <v>8_5_31_2023</v>
      </c>
    </row>
    <row r="3334" spans="1:18" x14ac:dyDescent="0.2">
      <c r="A3334" t="s">
        <v>301</v>
      </c>
      <c r="B3334">
        <v>655</v>
      </c>
      <c r="C3334">
        <v>655</v>
      </c>
      <c r="D3334" t="str">
        <f t="shared" si="246"/>
        <v>655 (0)</v>
      </c>
      <c r="E3334">
        <v>10.957000000000001</v>
      </c>
      <c r="F3334">
        <f t="shared" si="242"/>
        <v>10.96</v>
      </c>
      <c r="G3334">
        <f>IFERROR(VLOOKUP(F3334,'rt.comb'!$A:$B,2,FALSE),F3334)</f>
        <v>10.96</v>
      </c>
      <c r="H3334" t="str">
        <f>IFERROR(VLOOKUP(G3334,compounds!$A:$D,4,FALSE),"")</f>
        <v/>
      </c>
      <c r="I3334">
        <v>5540223</v>
      </c>
      <c r="J3334" s="4">
        <f t="shared" si="245"/>
        <v>40542790</v>
      </c>
      <c r="K3334" s="4">
        <f>VLOOKUP($C3334,rosie!$B$7:$D$380,2,FALSE)</f>
        <v>3.34</v>
      </c>
      <c r="L3334" s="4">
        <f>VLOOKUP(C3334,rosie!$B$7:$F$66,5,FALSE)</f>
        <v>0.88</v>
      </c>
      <c r="M3334" s="4">
        <f>VLOOKUP($C3334,rosie!$B$7:$D$380,3,FALSE)</f>
        <v>0</v>
      </c>
      <c r="N3334" s="4" t="str">
        <f>VLOOKUP($C3334,rosie!$B$7:$E$380,4,FALSE)</f>
        <v>l</v>
      </c>
      <c r="O3334" s="4">
        <f t="shared" si="243"/>
        <v>1.4770234081751508E-3</v>
      </c>
      <c r="P3334" s="4">
        <f>VLOOKUP(A3334,RESULTS!$A:$M,13,FALSE)</f>
        <v>3</v>
      </c>
      <c r="Q3334" s="4">
        <v>831</v>
      </c>
      <c r="R3334" s="4" t="str">
        <f>IF(VLOOKUP(C3334,rosie!B:J,8,FALSE)=0,"x_x_x_x",VLOOKUP(C3334,rosie!B:J,8,FALSE))</f>
        <v>8_5_31_2023</v>
      </c>
    </row>
    <row r="3335" spans="1:18" x14ac:dyDescent="0.2">
      <c r="A3335" t="s">
        <v>301</v>
      </c>
      <c r="B3335">
        <v>655</v>
      </c>
      <c r="C3335">
        <v>655</v>
      </c>
      <c r="D3335" t="str">
        <f t="shared" si="246"/>
        <v>655 (0)</v>
      </c>
      <c r="E3335">
        <v>11.747999999999999</v>
      </c>
      <c r="F3335">
        <f t="shared" si="242"/>
        <v>11.75</v>
      </c>
      <c r="G3335">
        <f>IFERROR(VLOOKUP(F3335,'rt.comb'!$A:$B,2,FALSE),F3335)</f>
        <v>11.76</v>
      </c>
      <c r="H3335" t="str">
        <f>IFERROR(VLOOKUP(G3335,compounds!$A:$D,4,FALSE),"")</f>
        <v>bocimene</v>
      </c>
      <c r="I3335">
        <v>16095283</v>
      </c>
      <c r="J3335" s="4">
        <f t="shared" si="245"/>
        <v>40542790</v>
      </c>
      <c r="K3335" s="4">
        <f>VLOOKUP($C3335,rosie!$B$7:$D$380,2,FALSE)</f>
        <v>3.34</v>
      </c>
      <c r="L3335" s="4">
        <f>VLOOKUP(C3335,rosie!$B$7:$F$66,5,FALSE)</f>
        <v>0.88</v>
      </c>
      <c r="M3335" s="4">
        <f>VLOOKUP($C3335,rosie!$B$7:$D$380,3,FALSE)</f>
        <v>0</v>
      </c>
      <c r="N3335" s="4" t="str">
        <f>VLOOKUP($C3335,rosie!$B$7:$E$380,4,FALSE)</f>
        <v>l</v>
      </c>
      <c r="O3335" s="4">
        <f t="shared" si="243"/>
        <v>4.2858448663496331E-3</v>
      </c>
      <c r="P3335" s="4">
        <f>VLOOKUP(A3335,RESULTS!$A:$M,13,FALSE)</f>
        <v>3</v>
      </c>
      <c r="Q3335" s="4">
        <v>832</v>
      </c>
      <c r="R3335" s="4" t="str">
        <f>IF(VLOOKUP(C3335,rosie!B:J,8,FALSE)=0,"x_x_x_x",VLOOKUP(C3335,rosie!B:J,8,FALSE))</f>
        <v>8_5_31_2023</v>
      </c>
    </row>
    <row r="3336" spans="1:18" x14ac:dyDescent="0.2">
      <c r="A3336" t="s">
        <v>301</v>
      </c>
      <c r="B3336">
        <v>655</v>
      </c>
      <c r="C3336">
        <v>655</v>
      </c>
      <c r="D3336" t="str">
        <f t="shared" si="246"/>
        <v>655 (0)</v>
      </c>
      <c r="E3336">
        <v>11.938000000000001</v>
      </c>
      <c r="F3336">
        <f t="shared" si="242"/>
        <v>11.94</v>
      </c>
      <c r="G3336">
        <f>IFERROR(VLOOKUP(F3336,'rt.comb'!$A:$B,2,FALSE),F3336)</f>
        <v>11.94</v>
      </c>
      <c r="H3336" t="str">
        <f>IFERROR(VLOOKUP(G3336,compounds!$A:$D,4,FALSE),"")</f>
        <v/>
      </c>
      <c r="I3336">
        <v>5095496</v>
      </c>
      <c r="J3336" s="4">
        <f t="shared" si="245"/>
        <v>40542790</v>
      </c>
      <c r="K3336" s="4">
        <f>VLOOKUP($C3336,rosie!$B$7:$D$380,2,FALSE)</f>
        <v>3.34</v>
      </c>
      <c r="L3336" s="4">
        <f>VLOOKUP(C3336,rosie!$B$7:$F$66,5,FALSE)</f>
        <v>0.88</v>
      </c>
      <c r="M3336" s="4">
        <f>VLOOKUP($C3336,rosie!$B$7:$D$380,3,FALSE)</f>
        <v>0</v>
      </c>
      <c r="N3336" s="4" t="str">
        <f>VLOOKUP($C3336,rosie!$B$7:$E$380,4,FALSE)</f>
        <v>l</v>
      </c>
      <c r="O3336" s="4">
        <f t="shared" si="243"/>
        <v>1.3551975867699944E-3</v>
      </c>
      <c r="P3336" s="4">
        <f>VLOOKUP(A3336,RESULTS!$A:$M,13,FALSE)</f>
        <v>3</v>
      </c>
      <c r="Q3336" s="4">
        <v>833</v>
      </c>
      <c r="R3336" s="4" t="str">
        <f>IF(VLOOKUP(C3336,rosie!B:J,8,FALSE)=0,"x_x_x_x",VLOOKUP(C3336,rosie!B:J,8,FALSE))</f>
        <v>8_5_31_2023</v>
      </c>
    </row>
    <row r="3337" spans="1:18" x14ac:dyDescent="0.2">
      <c r="A3337" t="s">
        <v>301</v>
      </c>
      <c r="B3337">
        <v>655</v>
      </c>
      <c r="C3337">
        <v>655</v>
      </c>
      <c r="D3337" t="str">
        <f t="shared" si="246"/>
        <v>655 (0)</v>
      </c>
      <c r="E3337">
        <v>12.023999999999999</v>
      </c>
      <c r="F3337">
        <f t="shared" si="242"/>
        <v>12.02</v>
      </c>
      <c r="G3337">
        <f>IFERROR(VLOOKUP(F3337,'rt.comb'!$A:$B,2,FALSE),F3337)</f>
        <v>12.02</v>
      </c>
      <c r="H3337" t="str">
        <f>IFERROR(VLOOKUP(G3337,compounds!$A:$D,4,FALSE),"")</f>
        <v/>
      </c>
      <c r="I3337">
        <v>7441494</v>
      </c>
      <c r="J3337" s="4">
        <f t="shared" si="245"/>
        <v>40542790</v>
      </c>
      <c r="K3337" s="4">
        <f>VLOOKUP($C3337,rosie!$B$7:$D$380,2,FALSE)</f>
        <v>3.34</v>
      </c>
      <c r="L3337" s="4">
        <f>VLOOKUP(C3337,rosie!$B$7:$F$66,5,FALSE)</f>
        <v>0.88</v>
      </c>
      <c r="M3337" s="4">
        <f>VLOOKUP($C3337,rosie!$B$7:$D$380,3,FALSE)</f>
        <v>0</v>
      </c>
      <c r="N3337" s="4" t="str">
        <f>VLOOKUP($C3337,rosie!$B$7:$E$380,4,FALSE)</f>
        <v>l</v>
      </c>
      <c r="O3337" s="4">
        <f t="shared" si="243"/>
        <v>1.9767659028048583E-3</v>
      </c>
      <c r="P3337" s="4">
        <f>VLOOKUP(A3337,RESULTS!$A:$M,13,FALSE)</f>
        <v>3</v>
      </c>
      <c r="Q3337" s="4">
        <v>834</v>
      </c>
      <c r="R3337" s="4" t="str">
        <f>IF(VLOOKUP(C3337,rosie!B:J,8,FALSE)=0,"x_x_x_x",VLOOKUP(C3337,rosie!B:J,8,FALSE))</f>
        <v>8_5_31_2023</v>
      </c>
    </row>
    <row r="3338" spans="1:18" x14ac:dyDescent="0.2">
      <c r="A3338" t="s">
        <v>301</v>
      </c>
      <c r="B3338">
        <v>655</v>
      </c>
      <c r="C3338">
        <v>655</v>
      </c>
      <c r="D3338" t="str">
        <f t="shared" si="246"/>
        <v>655 (0)</v>
      </c>
      <c r="E3338">
        <v>12.295</v>
      </c>
      <c r="F3338">
        <f t="shared" ref="F3338:F3401" si="247">ROUND(E3338,2)</f>
        <v>12.3</v>
      </c>
      <c r="G3338">
        <f>IFERROR(VLOOKUP(F3338,'rt.comb'!$A:$B,2,FALSE),F3338)</f>
        <v>12.29</v>
      </c>
      <c r="H3338" t="str">
        <f>IFERROR(VLOOKUP(G3338,compounds!$A:$D,4,FALSE),"")</f>
        <v>acetophenone</v>
      </c>
      <c r="I3338">
        <v>6293968</v>
      </c>
      <c r="J3338" s="4">
        <f t="shared" si="245"/>
        <v>40542790</v>
      </c>
      <c r="K3338" s="4">
        <f>VLOOKUP($C3338,rosie!$B$7:$D$380,2,FALSE)</f>
        <v>3.34</v>
      </c>
      <c r="L3338" s="4">
        <f>VLOOKUP(C3338,rosie!$B$7:$F$66,5,FALSE)</f>
        <v>0.88</v>
      </c>
      <c r="M3338" s="4">
        <f>VLOOKUP($C3338,rosie!$B$7:$D$380,3,FALSE)</f>
        <v>0</v>
      </c>
      <c r="N3338" s="4" t="str">
        <f>VLOOKUP($C3338,rosie!$B$7:$E$380,4,FALSE)</f>
        <v>l</v>
      </c>
      <c r="O3338" s="4">
        <f t="shared" ref="O3338:O3401" si="248">IFERROR((30/J3338*I3338)/K3338/Q3338,0)</f>
        <v>1.6699336308843675E-3</v>
      </c>
      <c r="P3338" s="4">
        <f>VLOOKUP(A3338,RESULTS!$A:$M,13,FALSE)</f>
        <v>3</v>
      </c>
      <c r="Q3338" s="4">
        <v>835</v>
      </c>
      <c r="R3338" s="4" t="str">
        <f>IF(VLOOKUP(C3338,rosie!B:J,8,FALSE)=0,"x_x_x_x",VLOOKUP(C3338,rosie!B:J,8,FALSE))</f>
        <v>8_5_31_2023</v>
      </c>
    </row>
    <row r="3339" spans="1:18" x14ac:dyDescent="0.2">
      <c r="A3339" t="s">
        <v>301</v>
      </c>
      <c r="B3339">
        <v>655</v>
      </c>
      <c r="C3339">
        <v>655</v>
      </c>
      <c r="D3339" t="str">
        <f t="shared" si="246"/>
        <v>655 (0)</v>
      </c>
      <c r="E3339">
        <v>13.513</v>
      </c>
      <c r="F3339">
        <f t="shared" si="247"/>
        <v>13.51</v>
      </c>
      <c r="G3339">
        <f>IFERROR(VLOOKUP(F3339,'rt.comb'!$A:$B,2,FALSE),F3339)</f>
        <v>13.51</v>
      </c>
      <c r="H3339" t="str">
        <f>IFERROR(VLOOKUP(G3339,compounds!$A:$D,4,FALSE),"")</f>
        <v>nonanal</v>
      </c>
      <c r="I3339">
        <v>22050315</v>
      </c>
      <c r="J3339" s="4">
        <f t="shared" si="245"/>
        <v>40542790</v>
      </c>
      <c r="K3339" s="4">
        <f>VLOOKUP($C3339,rosie!$B$7:$D$380,2,FALSE)</f>
        <v>3.34</v>
      </c>
      <c r="L3339" s="4">
        <f>VLOOKUP(C3339,rosie!$B$7:$F$66,5,FALSE)</f>
        <v>0.88</v>
      </c>
      <c r="M3339" s="4">
        <f>VLOOKUP($C3339,rosie!$B$7:$D$380,3,FALSE)</f>
        <v>0</v>
      </c>
      <c r="N3339" s="4" t="str">
        <f>VLOOKUP($C3339,rosie!$B$7:$E$380,4,FALSE)</f>
        <v>l</v>
      </c>
      <c r="O3339" s="4">
        <f t="shared" si="248"/>
        <v>5.8434546318942076E-3</v>
      </c>
      <c r="P3339" s="4">
        <f>VLOOKUP(A3339,RESULTS!$A:$M,13,FALSE)</f>
        <v>3</v>
      </c>
      <c r="Q3339" s="4">
        <v>836</v>
      </c>
      <c r="R3339" s="4" t="str">
        <f>IF(VLOOKUP(C3339,rosie!B:J,8,FALSE)=0,"x_x_x_x",VLOOKUP(C3339,rosie!B:J,8,FALSE))</f>
        <v>8_5_31_2023</v>
      </c>
    </row>
    <row r="3340" spans="1:18" x14ac:dyDescent="0.2">
      <c r="A3340" t="s">
        <v>301</v>
      </c>
      <c r="B3340">
        <v>655</v>
      </c>
      <c r="C3340">
        <v>655</v>
      </c>
      <c r="D3340" t="str">
        <f t="shared" si="246"/>
        <v>655 (0)</v>
      </c>
      <c r="E3340">
        <v>13.885</v>
      </c>
      <c r="F3340">
        <f t="shared" si="247"/>
        <v>13.89</v>
      </c>
      <c r="G3340">
        <f>IFERROR(VLOOKUP(F3340,'rt.comb'!$A:$B,2,FALSE),F3340)</f>
        <v>13.89</v>
      </c>
      <c r="H3340" t="str">
        <f>IFERROR(VLOOKUP(G3340,compounds!$A:$D,4,FALSE),"")</f>
        <v>edimethylnonatriene</v>
      </c>
      <c r="I3340">
        <v>181383985</v>
      </c>
      <c r="J3340" s="4">
        <f t="shared" si="245"/>
        <v>40542790</v>
      </c>
      <c r="K3340" s="4">
        <f>VLOOKUP($C3340,rosie!$B$7:$D$380,2,FALSE)</f>
        <v>3.34</v>
      </c>
      <c r="L3340" s="4">
        <f>VLOOKUP(C3340,rosie!$B$7:$F$66,5,FALSE)</f>
        <v>0.88</v>
      </c>
      <c r="M3340" s="4">
        <f>VLOOKUP($C3340,rosie!$B$7:$D$380,3,FALSE)</f>
        <v>0</v>
      </c>
      <c r="N3340" s="4" t="str">
        <f>VLOOKUP($C3340,rosie!$B$7:$E$380,4,FALSE)</f>
        <v>l</v>
      </c>
      <c r="O3340" s="4">
        <f t="shared" si="248"/>
        <v>4.8010324033872669E-2</v>
      </c>
      <c r="P3340" s="4">
        <f>VLOOKUP(A3340,RESULTS!$A:$M,13,FALSE)</f>
        <v>3</v>
      </c>
      <c r="Q3340" s="4">
        <v>837</v>
      </c>
      <c r="R3340" s="4" t="str">
        <f>IF(VLOOKUP(C3340,rosie!B:J,8,FALSE)=0,"x_x_x_x",VLOOKUP(C3340,rosie!B:J,8,FALSE))</f>
        <v>8_5_31_2023</v>
      </c>
    </row>
    <row r="3341" spans="1:18" x14ac:dyDescent="0.2">
      <c r="A3341" t="s">
        <v>301</v>
      </c>
      <c r="B3341">
        <v>655</v>
      </c>
      <c r="C3341">
        <v>655</v>
      </c>
      <c r="D3341" t="str">
        <f t="shared" si="246"/>
        <v>655 (0)</v>
      </c>
      <c r="E3341">
        <v>15.999000000000001</v>
      </c>
      <c r="F3341">
        <f t="shared" si="247"/>
        <v>16</v>
      </c>
      <c r="G3341">
        <f>IFERROR(VLOOKUP(F3341,'rt.comb'!$A:$B,2,FALSE),F3341)</f>
        <v>16</v>
      </c>
      <c r="H3341" t="str">
        <f>IFERROR(VLOOKUP(G3341,compounds!$A:$D,4,FALSE),"")</f>
        <v>Butanoicacidhexenylester</v>
      </c>
      <c r="I3341">
        <v>74398503</v>
      </c>
      <c r="J3341" s="4">
        <f t="shared" si="245"/>
        <v>40542790</v>
      </c>
      <c r="K3341" s="4">
        <f>VLOOKUP($C3341,rosie!$B$7:$D$380,2,FALSE)</f>
        <v>3.34</v>
      </c>
      <c r="L3341" s="4">
        <f>VLOOKUP(C3341,rosie!$B$7:$F$66,5,FALSE)</f>
        <v>0.88</v>
      </c>
      <c r="M3341" s="4">
        <f>VLOOKUP($C3341,rosie!$B$7:$D$380,3,FALSE)</f>
        <v>0</v>
      </c>
      <c r="N3341" s="4" t="str">
        <f>VLOOKUP($C3341,rosie!$B$7:$E$380,4,FALSE)</f>
        <v>l</v>
      </c>
      <c r="O3341" s="4">
        <f t="shared" si="248"/>
        <v>1.9668957160990302E-2</v>
      </c>
      <c r="P3341" s="4">
        <f>VLOOKUP(A3341,RESULTS!$A:$M,13,FALSE)</f>
        <v>3</v>
      </c>
      <c r="Q3341" s="4">
        <v>838</v>
      </c>
      <c r="R3341" s="4" t="str">
        <f>IF(VLOOKUP(C3341,rosie!B:J,8,FALSE)=0,"x_x_x_x",VLOOKUP(C3341,rosie!B:J,8,FALSE))</f>
        <v>8_5_31_2023</v>
      </c>
    </row>
    <row r="3342" spans="1:18" x14ac:dyDescent="0.2">
      <c r="A3342" t="s">
        <v>301</v>
      </c>
      <c r="B3342">
        <v>655</v>
      </c>
      <c r="C3342">
        <v>655</v>
      </c>
      <c r="D3342" t="str">
        <f t="shared" si="246"/>
        <v>655 (0)</v>
      </c>
      <c r="E3342">
        <v>16.21</v>
      </c>
      <c r="F3342">
        <f t="shared" si="247"/>
        <v>16.21</v>
      </c>
      <c r="G3342">
        <f>IFERROR(VLOOKUP(F3342,'rt.comb'!$A:$B,2,FALSE),F3342)</f>
        <v>16.21</v>
      </c>
      <c r="H3342" t="str">
        <f>IFERROR(VLOOKUP(G3342,compounds!$A:$D,4,FALSE),"")</f>
        <v>methylsalicylate</v>
      </c>
      <c r="I3342">
        <v>37455307</v>
      </c>
      <c r="J3342" s="4">
        <f t="shared" si="245"/>
        <v>40542790</v>
      </c>
      <c r="K3342" s="4">
        <f>VLOOKUP($C3342,rosie!$B$7:$D$380,2,FALSE)</f>
        <v>3.34</v>
      </c>
      <c r="L3342" s="4">
        <f>VLOOKUP(C3342,rosie!$B$7:$F$66,5,FALSE)</f>
        <v>0.88</v>
      </c>
      <c r="M3342" s="4">
        <f>VLOOKUP($C3342,rosie!$B$7:$D$380,3,FALSE)</f>
        <v>0</v>
      </c>
      <c r="N3342" s="4" t="str">
        <f>VLOOKUP($C3342,rosie!$B$7:$E$380,4,FALSE)</f>
        <v>l</v>
      </c>
      <c r="O3342" s="4">
        <f t="shared" si="248"/>
        <v>9.8903703958340243E-3</v>
      </c>
      <c r="P3342" s="4">
        <f>VLOOKUP(A3342,RESULTS!$A:$M,13,FALSE)</f>
        <v>3</v>
      </c>
      <c r="Q3342" s="4">
        <v>839</v>
      </c>
      <c r="R3342" s="4" t="str">
        <f>IF(VLOOKUP(C3342,rosie!B:J,8,FALSE)=0,"x_x_x_x",VLOOKUP(C3342,rosie!B:J,8,FALSE))</f>
        <v>8_5_31_2023</v>
      </c>
    </row>
    <row r="3343" spans="1:18" x14ac:dyDescent="0.2">
      <c r="A3343" t="s">
        <v>301</v>
      </c>
      <c r="B3343">
        <v>655</v>
      </c>
      <c r="C3343">
        <v>655</v>
      </c>
      <c r="D3343" t="str">
        <f t="shared" si="246"/>
        <v>655 (0)</v>
      </c>
      <c r="E3343">
        <v>16.366</v>
      </c>
      <c r="F3343">
        <f t="shared" si="247"/>
        <v>16.37</v>
      </c>
      <c r="G3343">
        <f>IFERROR(VLOOKUP(F3343,'rt.comb'!$A:$B,2,FALSE),F3343)</f>
        <v>16.36</v>
      </c>
      <c r="H3343" t="str">
        <f>IFERROR(VLOOKUP(G3343,compounds!$A:$D,4,FALSE),"")</f>
        <v>dodecane</v>
      </c>
      <c r="I3343">
        <v>32925817</v>
      </c>
      <c r="J3343" s="4">
        <f t="shared" si="245"/>
        <v>40542790</v>
      </c>
      <c r="K3343" s="4">
        <f>VLOOKUP($C3343,rosie!$B$7:$D$380,2,FALSE)</f>
        <v>3.34</v>
      </c>
      <c r="L3343" s="4">
        <f>VLOOKUP(C3343,rosie!$B$7:$F$66,5,FALSE)</f>
        <v>0.88</v>
      </c>
      <c r="M3343" s="4">
        <f>VLOOKUP($C3343,rosie!$B$7:$D$380,3,FALSE)</f>
        <v>0</v>
      </c>
      <c r="N3343" s="4" t="str">
        <f>VLOOKUP($C3343,rosie!$B$7:$E$380,4,FALSE)</f>
        <v>l</v>
      </c>
      <c r="O3343" s="4">
        <f t="shared" si="248"/>
        <v>8.6839723112967868E-3</v>
      </c>
      <c r="P3343" s="4">
        <f>VLOOKUP(A3343,RESULTS!$A:$M,13,FALSE)</f>
        <v>3</v>
      </c>
      <c r="Q3343" s="4">
        <v>840</v>
      </c>
      <c r="R3343" s="4" t="str">
        <f>IF(VLOOKUP(C3343,rosie!B:J,8,FALSE)=0,"x_x_x_x",VLOOKUP(C3343,rosie!B:J,8,FALSE))</f>
        <v>8_5_31_2023</v>
      </c>
    </row>
    <row r="3344" spans="1:18" x14ac:dyDescent="0.2">
      <c r="A3344" t="s">
        <v>301</v>
      </c>
      <c r="B3344">
        <v>655</v>
      </c>
      <c r="C3344">
        <v>655</v>
      </c>
      <c r="D3344" t="str">
        <f t="shared" si="246"/>
        <v>655 (0)</v>
      </c>
      <c r="E3344">
        <v>16.545999999999999</v>
      </c>
      <c r="F3344">
        <f t="shared" si="247"/>
        <v>16.55</v>
      </c>
      <c r="G3344">
        <f>IFERROR(VLOOKUP(F3344,'rt.comb'!$A:$B,2,FALSE),F3344)</f>
        <v>16.55</v>
      </c>
      <c r="H3344" t="str">
        <f>IFERROR(VLOOKUP(G3344,compounds!$A:$D,4,FALSE),"")</f>
        <v>decanal</v>
      </c>
      <c r="I3344">
        <v>15806270</v>
      </c>
      <c r="J3344" s="4">
        <f t="shared" si="245"/>
        <v>40542790</v>
      </c>
      <c r="K3344" s="4">
        <f>VLOOKUP($C3344,rosie!$B$7:$D$380,2,FALSE)</f>
        <v>3.34</v>
      </c>
      <c r="L3344" s="4">
        <f>VLOOKUP(C3344,rosie!$B$7:$F$66,5,FALSE)</f>
        <v>0.88</v>
      </c>
      <c r="M3344" s="4">
        <f>VLOOKUP($C3344,rosie!$B$7:$D$380,3,FALSE)</f>
        <v>0</v>
      </c>
      <c r="N3344" s="4" t="str">
        <f>VLOOKUP($C3344,rosie!$B$7:$E$380,4,FALSE)</f>
        <v>l</v>
      </c>
      <c r="O3344" s="4">
        <f t="shared" si="248"/>
        <v>4.1638450192797161E-3</v>
      </c>
      <c r="P3344" s="4">
        <f>VLOOKUP(A3344,RESULTS!$A:$M,13,FALSE)</f>
        <v>3</v>
      </c>
      <c r="Q3344" s="4">
        <v>841</v>
      </c>
      <c r="R3344" s="4" t="str">
        <f>IF(VLOOKUP(C3344,rosie!B:J,8,FALSE)=0,"x_x_x_x",VLOOKUP(C3344,rosie!B:J,8,FALSE))</f>
        <v>8_5_31_2023</v>
      </c>
    </row>
    <row r="3345" spans="1:18" x14ac:dyDescent="0.2">
      <c r="A3345" t="s">
        <v>301</v>
      </c>
      <c r="B3345">
        <v>655</v>
      </c>
      <c r="C3345">
        <v>655</v>
      </c>
      <c r="D3345" t="str">
        <f t="shared" si="246"/>
        <v>655 (0)</v>
      </c>
      <c r="E3345">
        <v>17.324000000000002</v>
      </c>
      <c r="F3345">
        <f t="shared" si="247"/>
        <v>17.32</v>
      </c>
      <c r="G3345">
        <f>IFERROR(VLOOKUP(F3345,'rt.comb'!$A:$B,2,FALSE),F3345)</f>
        <v>17.329999999999998</v>
      </c>
      <c r="H3345" t="str">
        <f>IFERROR(VLOOKUP(G3345,compounds!$A:$D,4,FALSE),"")</f>
        <v/>
      </c>
      <c r="I3345">
        <v>16484226</v>
      </c>
      <c r="J3345" s="4">
        <f t="shared" si="245"/>
        <v>40542790</v>
      </c>
      <c r="K3345" s="4">
        <f>VLOOKUP($C3345,rosie!$B$7:$D$380,2,FALSE)</f>
        <v>3.34</v>
      </c>
      <c r="L3345" s="4">
        <f>VLOOKUP(C3345,rosie!$B$7:$F$66,5,FALSE)</f>
        <v>0.88</v>
      </c>
      <c r="M3345" s="4">
        <f>VLOOKUP($C3345,rosie!$B$7:$D$380,3,FALSE)</f>
        <v>0</v>
      </c>
      <c r="N3345" s="4" t="str">
        <f>VLOOKUP($C3345,rosie!$B$7:$E$380,4,FALSE)</f>
        <v>l</v>
      </c>
      <c r="O3345" s="4">
        <f t="shared" si="248"/>
        <v>4.3372816479995968E-3</v>
      </c>
      <c r="P3345" s="4">
        <f>VLOOKUP(A3345,RESULTS!$A:$M,13,FALSE)</f>
        <v>3</v>
      </c>
      <c r="Q3345" s="4">
        <v>842</v>
      </c>
      <c r="R3345" s="4" t="str">
        <f>IF(VLOOKUP(C3345,rosie!B:J,8,FALSE)=0,"x_x_x_x",VLOOKUP(C3345,rosie!B:J,8,FALSE))</f>
        <v>8_5_31_2023</v>
      </c>
    </row>
    <row r="3346" spans="1:18" x14ac:dyDescent="0.2">
      <c r="A3346" t="s">
        <v>301</v>
      </c>
      <c r="B3346">
        <v>655</v>
      </c>
      <c r="C3346">
        <v>655</v>
      </c>
      <c r="D3346" t="str">
        <f t="shared" si="246"/>
        <v>655 (0)</v>
      </c>
      <c r="E3346">
        <v>17.43</v>
      </c>
      <c r="F3346">
        <f t="shared" si="247"/>
        <v>17.43</v>
      </c>
      <c r="G3346">
        <f>IFERROR(VLOOKUP(F3346,'rt.comb'!$A:$B,2,FALSE),F3346)</f>
        <v>17.43</v>
      </c>
      <c r="H3346" t="str">
        <f>IFERROR(VLOOKUP(G3346,compounds!$A:$D,4,FALSE),"")</f>
        <v>cisthreehexiso</v>
      </c>
      <c r="I3346">
        <v>131384050</v>
      </c>
      <c r="J3346" s="4">
        <f t="shared" si="245"/>
        <v>40542790</v>
      </c>
      <c r="K3346" s="4">
        <f>VLOOKUP($C3346,rosie!$B$7:$D$380,2,FALSE)</f>
        <v>3.34</v>
      </c>
      <c r="L3346" s="4">
        <f>VLOOKUP(C3346,rosie!$B$7:$F$66,5,FALSE)</f>
        <v>0.88</v>
      </c>
      <c r="M3346" s="4">
        <f>VLOOKUP($C3346,rosie!$B$7:$D$380,3,FALSE)</f>
        <v>0</v>
      </c>
      <c r="N3346" s="4" t="str">
        <f>VLOOKUP($C3346,rosie!$B$7:$E$380,4,FALSE)</f>
        <v>l</v>
      </c>
      <c r="O3346" s="4">
        <f t="shared" si="248"/>
        <v>3.4528381902637247E-2</v>
      </c>
      <c r="P3346" s="4">
        <f>VLOOKUP(A3346,RESULTS!$A:$M,13,FALSE)</f>
        <v>3</v>
      </c>
      <c r="Q3346" s="4">
        <v>843</v>
      </c>
      <c r="R3346" s="4" t="str">
        <f>IF(VLOOKUP(C3346,rosie!B:J,8,FALSE)=0,"x_x_x_x",VLOOKUP(C3346,rosie!B:J,8,FALSE))</f>
        <v>8_5_31_2023</v>
      </c>
    </row>
    <row r="3347" spans="1:18" x14ac:dyDescent="0.2">
      <c r="A3347" t="s">
        <v>301</v>
      </c>
      <c r="B3347">
        <v>655</v>
      </c>
      <c r="C3347">
        <v>655</v>
      </c>
      <c r="D3347" t="str">
        <f t="shared" si="246"/>
        <v>655 (0)</v>
      </c>
      <c r="E3347">
        <v>18.178999999999998</v>
      </c>
      <c r="F3347">
        <f t="shared" si="247"/>
        <v>18.18</v>
      </c>
      <c r="G3347">
        <f>IFERROR(VLOOKUP(F3347,'rt.comb'!$A:$B,2,FALSE),F3347)</f>
        <v>18.18</v>
      </c>
      <c r="H3347" t="str">
        <f>IFERROR(VLOOKUP(G3347,compounds!$A:$D,4,FALSE),"")</f>
        <v>methylacetophenone</v>
      </c>
      <c r="I3347">
        <v>10452293</v>
      </c>
      <c r="J3347" s="4">
        <f t="shared" si="245"/>
        <v>40542790</v>
      </c>
      <c r="K3347" s="4">
        <f>VLOOKUP($C3347,rosie!$B$7:$D$380,2,FALSE)</f>
        <v>3.34</v>
      </c>
      <c r="L3347" s="4">
        <f>VLOOKUP(C3347,rosie!$B$7:$F$66,5,FALSE)</f>
        <v>0.88</v>
      </c>
      <c r="M3347" s="4">
        <f>VLOOKUP($C3347,rosie!$B$7:$D$380,3,FALSE)</f>
        <v>0</v>
      </c>
      <c r="N3347" s="4" t="str">
        <f>VLOOKUP($C3347,rosie!$B$7:$E$380,4,FALSE)</f>
        <v>l</v>
      </c>
      <c r="O3347" s="4">
        <f t="shared" si="248"/>
        <v>2.7436599566037878E-3</v>
      </c>
      <c r="P3347" s="4">
        <f>VLOOKUP(A3347,RESULTS!$A:$M,13,FALSE)</f>
        <v>3</v>
      </c>
      <c r="Q3347" s="4">
        <v>844</v>
      </c>
      <c r="R3347" s="4" t="str">
        <f>IF(VLOOKUP(C3347,rosie!B:J,8,FALSE)=0,"x_x_x_x",VLOOKUP(C3347,rosie!B:J,8,FALSE))</f>
        <v>8_5_31_2023</v>
      </c>
    </row>
    <row r="3348" spans="1:18" x14ac:dyDescent="0.2">
      <c r="A3348" t="s">
        <v>301</v>
      </c>
      <c r="B3348">
        <v>655</v>
      </c>
      <c r="C3348">
        <v>655</v>
      </c>
      <c r="D3348" t="str">
        <f t="shared" si="246"/>
        <v>655 (0)</v>
      </c>
      <c r="E3348">
        <v>19.001000000000001</v>
      </c>
      <c r="F3348">
        <f t="shared" si="247"/>
        <v>19</v>
      </c>
      <c r="G3348">
        <f>IFERROR(VLOOKUP(F3348,'rt.comb'!$A:$B,2,FALSE),F3348)</f>
        <v>18.989999999999998</v>
      </c>
      <c r="H3348" t="str">
        <f>IFERROR(VLOOKUP(G3348,compounds!$A:$D,4,FALSE),"")</f>
        <v>methylnaphthalene</v>
      </c>
      <c r="I3348">
        <v>7397716</v>
      </c>
      <c r="J3348" s="4">
        <f t="shared" si="245"/>
        <v>40542790</v>
      </c>
      <c r="K3348" s="4">
        <f>VLOOKUP($C3348,rosie!$B$7:$D$380,2,FALSE)</f>
        <v>3.34</v>
      </c>
      <c r="L3348" s="4">
        <f>VLOOKUP(C3348,rosie!$B$7:$F$66,5,FALSE)</f>
        <v>0.88</v>
      </c>
      <c r="M3348" s="4">
        <f>VLOOKUP($C3348,rosie!$B$7:$D$380,3,FALSE)</f>
        <v>0</v>
      </c>
      <c r="N3348" s="4" t="str">
        <f>VLOOKUP($C3348,rosie!$B$7:$E$380,4,FALSE)</f>
        <v>l</v>
      </c>
      <c r="O3348" s="4">
        <f t="shared" si="248"/>
        <v>1.9395550103277061E-3</v>
      </c>
      <c r="P3348" s="4">
        <f>VLOOKUP(A3348,RESULTS!$A:$M,13,FALSE)</f>
        <v>3</v>
      </c>
      <c r="Q3348" s="4">
        <v>845</v>
      </c>
      <c r="R3348" s="4" t="str">
        <f>IF(VLOOKUP(C3348,rosie!B:J,8,FALSE)=0,"x_x_x_x",VLOOKUP(C3348,rosie!B:J,8,FALSE))</f>
        <v>8_5_31_2023</v>
      </c>
    </row>
    <row r="3349" spans="1:18" x14ac:dyDescent="0.2">
      <c r="A3349" t="s">
        <v>301</v>
      </c>
      <c r="B3349">
        <v>655</v>
      </c>
      <c r="C3349">
        <v>655</v>
      </c>
      <c r="D3349" t="str">
        <f t="shared" si="246"/>
        <v>655 (0)</v>
      </c>
      <c r="E3349">
        <v>19.501000000000001</v>
      </c>
      <c r="F3349">
        <f t="shared" si="247"/>
        <v>19.5</v>
      </c>
      <c r="G3349">
        <f>IFERROR(VLOOKUP(F3349,'rt.comb'!$A:$B,2,FALSE),F3349)</f>
        <v>19.5</v>
      </c>
      <c r="H3349" t="str">
        <f>IFERROR(VLOOKUP(G3349,compounds!$A:$D,4,FALSE),"")</f>
        <v>standard</v>
      </c>
      <c r="I3349">
        <v>20271395</v>
      </c>
      <c r="J3349" s="4">
        <f t="shared" si="245"/>
        <v>40542790</v>
      </c>
      <c r="K3349" s="4">
        <f>VLOOKUP($C3349,rosie!$B$7:$D$380,2,FALSE)</f>
        <v>3.34</v>
      </c>
      <c r="L3349" s="4">
        <f>VLOOKUP(C3349,rosie!$B$7:$F$66,5,FALSE)</f>
        <v>0.88</v>
      </c>
      <c r="M3349" s="4">
        <f>VLOOKUP($C3349,rosie!$B$7:$D$380,3,FALSE)</f>
        <v>0</v>
      </c>
      <c r="N3349" s="4" t="str">
        <f>VLOOKUP($C3349,rosie!$B$7:$E$380,4,FALSE)</f>
        <v>l</v>
      </c>
      <c r="O3349" s="4">
        <f t="shared" si="248"/>
        <v>5.308531872425362E-3</v>
      </c>
      <c r="P3349" s="4">
        <f>VLOOKUP(A3349,RESULTS!$A:$M,13,FALSE)</f>
        <v>3</v>
      </c>
      <c r="Q3349" s="4">
        <v>846</v>
      </c>
      <c r="R3349" s="4" t="str">
        <f>IF(VLOOKUP(C3349,rosie!B:J,8,FALSE)=0,"x_x_x_x",VLOOKUP(C3349,rosie!B:J,8,FALSE))</f>
        <v>8_5_31_2023</v>
      </c>
    </row>
    <row r="3350" spans="1:18" x14ac:dyDescent="0.2">
      <c r="A3350" t="s">
        <v>301</v>
      </c>
      <c r="B3350">
        <v>655</v>
      </c>
      <c r="C3350">
        <v>655</v>
      </c>
      <c r="D3350" t="str">
        <f t="shared" si="246"/>
        <v>655 (0)</v>
      </c>
      <c r="E3350">
        <v>19.876999999999999</v>
      </c>
      <c r="F3350">
        <f t="shared" si="247"/>
        <v>19.88</v>
      </c>
      <c r="G3350">
        <f>IFERROR(VLOOKUP(F3350,'rt.comb'!$A:$B,2,FALSE),F3350)</f>
        <v>19.88</v>
      </c>
      <c r="H3350" t="str">
        <f>IFERROR(VLOOKUP(G3350,compounds!$A:$D,4,FALSE),"")</f>
        <v/>
      </c>
      <c r="I3350">
        <v>8987620</v>
      </c>
      <c r="J3350" s="4">
        <f t="shared" si="245"/>
        <v>40542790</v>
      </c>
      <c r="K3350" s="4">
        <f>VLOOKUP($C3350,rosie!$B$7:$D$380,2,FALSE)</f>
        <v>3.34</v>
      </c>
      <c r="L3350" s="4">
        <f>VLOOKUP(C3350,rosie!$B$7:$F$66,5,FALSE)</f>
        <v>0.88</v>
      </c>
      <c r="M3350" s="4">
        <f>VLOOKUP($C3350,rosie!$B$7:$D$380,3,FALSE)</f>
        <v>0</v>
      </c>
      <c r="N3350" s="4" t="str">
        <f>VLOOKUP($C3350,rosie!$B$7:$E$380,4,FALSE)</f>
        <v>l</v>
      </c>
      <c r="O3350" s="4">
        <f t="shared" si="248"/>
        <v>2.3508366222453744E-3</v>
      </c>
      <c r="P3350" s="4">
        <f>VLOOKUP(A3350,RESULTS!$A:$M,13,FALSE)</f>
        <v>3</v>
      </c>
      <c r="Q3350" s="4">
        <v>847</v>
      </c>
      <c r="R3350" s="4" t="str">
        <f>IF(VLOOKUP(C3350,rosie!B:J,8,FALSE)=0,"x_x_x_x",VLOOKUP(C3350,rosie!B:J,8,FALSE))</f>
        <v>8_5_31_2023</v>
      </c>
    </row>
    <row r="3351" spans="1:18" x14ac:dyDescent="0.2">
      <c r="A3351" t="s">
        <v>301</v>
      </c>
      <c r="B3351">
        <v>655</v>
      </c>
      <c r="C3351">
        <v>655</v>
      </c>
      <c r="D3351" t="str">
        <f t="shared" si="246"/>
        <v>655 (0)</v>
      </c>
      <c r="E3351">
        <v>21.506</v>
      </c>
      <c r="F3351">
        <f t="shared" si="247"/>
        <v>21.51</v>
      </c>
      <c r="G3351">
        <f>IFERROR(VLOOKUP(F3351,'rt.comb'!$A:$B,2,FALSE),F3351)</f>
        <v>21.51</v>
      </c>
      <c r="H3351" t="str">
        <f>IFERROR(VLOOKUP(G3351,compounds!$A:$D,4,FALSE),"")</f>
        <v/>
      </c>
      <c r="I3351">
        <v>11776259</v>
      </c>
      <c r="J3351" s="4">
        <f t="shared" si="245"/>
        <v>40542790</v>
      </c>
      <c r="K3351" s="4">
        <f>VLOOKUP($C3351,rosie!$B$7:$D$380,2,FALSE)</f>
        <v>3.34</v>
      </c>
      <c r="L3351" s="4">
        <f>VLOOKUP(C3351,rosie!$B$7:$F$66,5,FALSE)</f>
        <v>0.88</v>
      </c>
      <c r="M3351" s="4">
        <f>VLOOKUP($C3351,rosie!$B$7:$D$380,3,FALSE)</f>
        <v>0</v>
      </c>
      <c r="N3351" s="4" t="str">
        <f>VLOOKUP($C3351,rosie!$B$7:$E$380,4,FALSE)</f>
        <v>l</v>
      </c>
      <c r="O3351" s="4">
        <f t="shared" si="248"/>
        <v>3.0766114535305104E-3</v>
      </c>
      <c r="P3351" s="4">
        <f>VLOOKUP(A3351,RESULTS!$A:$M,13,FALSE)</f>
        <v>3</v>
      </c>
      <c r="Q3351" s="4">
        <v>848</v>
      </c>
      <c r="R3351" s="4" t="str">
        <f>IF(VLOOKUP(C3351,rosie!B:J,8,FALSE)=0,"x_x_x_x",VLOOKUP(C3351,rosie!B:J,8,FALSE))</f>
        <v>8_5_31_2023</v>
      </c>
    </row>
    <row r="3352" spans="1:18" x14ac:dyDescent="0.2">
      <c r="A3352" t="s">
        <v>301</v>
      </c>
      <c r="B3352">
        <v>655</v>
      </c>
      <c r="C3352">
        <v>655</v>
      </c>
      <c r="D3352" t="str">
        <f t="shared" si="246"/>
        <v>655 (0)</v>
      </c>
      <c r="E3352">
        <v>21.834</v>
      </c>
      <c r="F3352">
        <f t="shared" si="247"/>
        <v>21.83</v>
      </c>
      <c r="G3352">
        <f>IFERROR(VLOOKUP(F3352,'rt.comb'!$A:$B,2,FALSE),F3352)</f>
        <v>21.84</v>
      </c>
      <c r="H3352" t="str">
        <f>IFERROR(VLOOKUP(G3352,compounds!$A:$D,4,FALSE),"")</f>
        <v>tetradecane</v>
      </c>
      <c r="I3352">
        <v>22317605</v>
      </c>
      <c r="J3352" s="4">
        <f t="shared" si="245"/>
        <v>40542790</v>
      </c>
      <c r="K3352" s="4">
        <f>VLOOKUP($C3352,rosie!$B$7:$D$380,2,FALSE)</f>
        <v>3.34</v>
      </c>
      <c r="L3352" s="4">
        <f>VLOOKUP(C3352,rosie!$B$7:$F$66,5,FALSE)</f>
        <v>0.88</v>
      </c>
      <c r="M3352" s="4">
        <f>VLOOKUP($C3352,rosie!$B$7:$D$380,3,FALSE)</f>
        <v>0</v>
      </c>
      <c r="N3352" s="4" t="str">
        <f>VLOOKUP($C3352,rosie!$B$7:$E$380,4,FALSE)</f>
        <v>l</v>
      </c>
      <c r="O3352" s="4">
        <f t="shared" si="248"/>
        <v>5.8237275932256248E-3</v>
      </c>
      <c r="P3352" s="4">
        <f>VLOOKUP(A3352,RESULTS!$A:$M,13,FALSE)</f>
        <v>3</v>
      </c>
      <c r="Q3352" s="4">
        <v>849</v>
      </c>
      <c r="R3352" s="4" t="str">
        <f>IF(VLOOKUP(C3352,rosie!B:J,8,FALSE)=0,"x_x_x_x",VLOOKUP(C3352,rosie!B:J,8,FALSE))</f>
        <v>8_5_31_2023</v>
      </c>
    </row>
    <row r="3353" spans="1:18" x14ac:dyDescent="0.2">
      <c r="A3353" t="s">
        <v>301</v>
      </c>
      <c r="B3353">
        <v>655</v>
      </c>
      <c r="C3353">
        <v>655</v>
      </c>
      <c r="D3353" t="str">
        <f t="shared" si="246"/>
        <v>655 (0)</v>
      </c>
      <c r="E3353">
        <v>24.327999999999999</v>
      </c>
      <c r="F3353">
        <f t="shared" si="247"/>
        <v>24.33</v>
      </c>
      <c r="G3353">
        <f>IFERROR(VLOOKUP(F3353,'rt.comb'!$A:$B,2,FALSE),F3353)</f>
        <v>24.33</v>
      </c>
      <c r="H3353" t="str">
        <f>IFERROR(VLOOKUP(G3353,compounds!$A:$D,4,FALSE),"")</f>
        <v>pentadecane</v>
      </c>
      <c r="I3353">
        <v>4282441</v>
      </c>
      <c r="J3353" s="4">
        <f t="shared" si="245"/>
        <v>40542790</v>
      </c>
      <c r="K3353" s="4">
        <f>VLOOKUP($C3353,rosie!$B$7:$D$380,2,FALSE)</f>
        <v>3.34</v>
      </c>
      <c r="L3353" s="4">
        <f>VLOOKUP(C3353,rosie!$B$7:$F$66,5,FALSE)</f>
        <v>0.88</v>
      </c>
      <c r="M3353" s="4">
        <f>VLOOKUP($C3353,rosie!$B$7:$D$380,3,FALSE)</f>
        <v>0</v>
      </c>
      <c r="N3353" s="4" t="str">
        <f>VLOOKUP($C3353,rosie!$B$7:$E$380,4,FALSE)</f>
        <v>l</v>
      </c>
      <c r="O3353" s="4">
        <f t="shared" si="248"/>
        <v>1.1161784121724722E-3</v>
      </c>
      <c r="P3353" s="4">
        <f>VLOOKUP(A3353,RESULTS!$A:$M,13,FALSE)</f>
        <v>3</v>
      </c>
      <c r="Q3353" s="4">
        <v>850</v>
      </c>
      <c r="R3353" s="4" t="str">
        <f>IF(VLOOKUP(C3353,rosie!B:J,8,FALSE)=0,"x_x_x_x",VLOOKUP(C3353,rosie!B:J,8,FALSE))</f>
        <v>8_5_31_2023</v>
      </c>
    </row>
    <row r="3354" spans="1:18" x14ac:dyDescent="0.2">
      <c r="A3354" t="s">
        <v>301</v>
      </c>
      <c r="B3354">
        <v>655</v>
      </c>
      <c r="C3354">
        <v>655</v>
      </c>
      <c r="D3354" t="str">
        <f t="shared" si="246"/>
        <v>655 (0)</v>
      </c>
      <c r="E3354">
        <v>24.76</v>
      </c>
      <c r="F3354">
        <f t="shared" si="247"/>
        <v>24.76</v>
      </c>
      <c r="G3354">
        <f>IFERROR(VLOOKUP(F3354,'rt.comb'!$A:$B,2,FALSE),F3354)</f>
        <v>24.76</v>
      </c>
      <c r="H3354" t="str">
        <f>IFERROR(VLOOKUP(G3354,compounds!$A:$D,4,FALSE),"")</f>
        <v/>
      </c>
      <c r="I3354">
        <v>12123529</v>
      </c>
      <c r="J3354" s="4">
        <f t="shared" si="245"/>
        <v>40542790</v>
      </c>
      <c r="K3354" s="4">
        <f>VLOOKUP($C3354,rosie!$B$7:$D$380,2,FALSE)</f>
        <v>3.34</v>
      </c>
      <c r="L3354" s="4">
        <f>VLOOKUP(C3354,rosie!$B$7:$F$66,5,FALSE)</f>
        <v>0.88</v>
      </c>
      <c r="M3354" s="4">
        <f>VLOOKUP($C3354,rosie!$B$7:$D$380,3,FALSE)</f>
        <v>0</v>
      </c>
      <c r="N3354" s="4" t="str">
        <f>VLOOKUP($C3354,rosie!$B$7:$E$380,4,FALSE)</f>
        <v>l</v>
      </c>
      <c r="O3354" s="4">
        <f t="shared" si="248"/>
        <v>3.1561719195811093E-3</v>
      </c>
      <c r="P3354" s="4">
        <f>VLOOKUP(A3354,RESULTS!$A:$M,13,FALSE)</f>
        <v>3</v>
      </c>
      <c r="Q3354" s="4">
        <v>851</v>
      </c>
      <c r="R3354" s="4" t="str">
        <f>IF(VLOOKUP(C3354,rosie!B:J,8,FALSE)=0,"x_x_x_x",VLOOKUP(C3354,rosie!B:J,8,FALSE))</f>
        <v>8_5_31_2023</v>
      </c>
    </row>
    <row r="3355" spans="1:18" x14ac:dyDescent="0.2">
      <c r="A3355" t="s">
        <v>301</v>
      </c>
      <c r="B3355">
        <v>655</v>
      </c>
      <c r="C3355">
        <v>655</v>
      </c>
      <c r="D3355" t="str">
        <f t="shared" si="246"/>
        <v>655 (0)</v>
      </c>
      <c r="E3355">
        <v>24.975999999999999</v>
      </c>
      <c r="F3355">
        <f t="shared" si="247"/>
        <v>24.98</v>
      </c>
      <c r="G3355">
        <f>IFERROR(VLOOKUP(F3355,'rt.comb'!$A:$B,2,FALSE),F3355)</f>
        <v>24.98</v>
      </c>
      <c r="H3355" t="str">
        <f>IFERROR(VLOOKUP(G3355,compounds!$A:$D,4,FALSE),"")</f>
        <v/>
      </c>
      <c r="I3355">
        <v>14463102</v>
      </c>
      <c r="J3355" s="4">
        <f t="shared" si="245"/>
        <v>40542790</v>
      </c>
      <c r="K3355" s="4">
        <f>VLOOKUP($C3355,rosie!$B$7:$D$380,2,FALSE)</f>
        <v>3.34</v>
      </c>
      <c r="L3355" s="4">
        <f>VLOOKUP(C3355,rosie!$B$7:$F$66,5,FALSE)</f>
        <v>0.88</v>
      </c>
      <c r="M3355" s="4">
        <f>VLOOKUP($C3355,rosie!$B$7:$D$380,3,FALSE)</f>
        <v>0</v>
      </c>
      <c r="N3355" s="4" t="str">
        <f>VLOOKUP($C3355,rosie!$B$7:$E$380,4,FALSE)</f>
        <v>l</v>
      </c>
      <c r="O3355" s="4">
        <f t="shared" si="248"/>
        <v>3.7608240055286533E-3</v>
      </c>
      <c r="P3355" s="4">
        <f>VLOOKUP(A3355,RESULTS!$A:$M,13,FALSE)</f>
        <v>3</v>
      </c>
      <c r="Q3355" s="4">
        <v>852</v>
      </c>
      <c r="R3355" s="4" t="str">
        <f>IF(VLOOKUP(C3355,rosie!B:J,8,FALSE)=0,"x_x_x_x",VLOOKUP(C3355,rosie!B:J,8,FALSE))</f>
        <v>8_5_31_2023</v>
      </c>
    </row>
    <row r="3356" spans="1:18" x14ac:dyDescent="0.2">
      <c r="A3356" t="s">
        <v>301</v>
      </c>
      <c r="B3356">
        <v>655</v>
      </c>
      <c r="C3356">
        <v>655</v>
      </c>
      <c r="D3356" t="str">
        <f t="shared" si="246"/>
        <v>655 (0)</v>
      </c>
      <c r="E3356">
        <v>26.065000000000001</v>
      </c>
      <c r="F3356">
        <f t="shared" si="247"/>
        <v>26.07</v>
      </c>
      <c r="G3356">
        <f>IFERROR(VLOOKUP(F3356,'rt.comb'!$A:$B,2,FALSE),F3356)</f>
        <v>26.07</v>
      </c>
      <c r="H3356" t="str">
        <f>IFERROR(VLOOKUP(G3356,compounds!$A:$D,4,FALSE),"")</f>
        <v/>
      </c>
      <c r="I3356">
        <v>21197399</v>
      </c>
      <c r="J3356" s="4">
        <f t="shared" si="245"/>
        <v>40542790</v>
      </c>
      <c r="K3356" s="4">
        <f>VLOOKUP($C3356,rosie!$B$7:$D$380,2,FALSE)</f>
        <v>3.34</v>
      </c>
      <c r="L3356" s="4">
        <f>VLOOKUP(C3356,rosie!$B$7:$F$66,5,FALSE)</f>
        <v>0.88</v>
      </c>
      <c r="M3356" s="4">
        <f>VLOOKUP($C3356,rosie!$B$7:$D$380,3,FALSE)</f>
        <v>0</v>
      </c>
      <c r="N3356" s="4" t="str">
        <f>VLOOKUP($C3356,rosie!$B$7:$E$380,4,FALSE)</f>
        <v>l</v>
      </c>
      <c r="O3356" s="4">
        <f t="shared" si="248"/>
        <v>5.5054737910796986E-3</v>
      </c>
      <c r="P3356" s="4">
        <f>VLOOKUP(A3356,RESULTS!$A:$M,13,FALSE)</f>
        <v>3</v>
      </c>
      <c r="Q3356" s="4">
        <v>853</v>
      </c>
      <c r="R3356" s="4" t="str">
        <f>IF(VLOOKUP(C3356,rosie!B:J,8,FALSE)=0,"x_x_x_x",VLOOKUP(C3356,rosie!B:J,8,FALSE))</f>
        <v>8_5_31_2023</v>
      </c>
    </row>
    <row r="3357" spans="1:18" x14ac:dyDescent="0.2">
      <c r="A3357" t="s">
        <v>301</v>
      </c>
      <c r="B3357">
        <v>655</v>
      </c>
      <c r="C3357">
        <v>655</v>
      </c>
      <c r="D3357" t="str">
        <f t="shared" si="246"/>
        <v>655 (0)</v>
      </c>
      <c r="E3357">
        <v>31.239000000000001</v>
      </c>
      <c r="F3357">
        <f t="shared" si="247"/>
        <v>31.24</v>
      </c>
      <c r="G3357">
        <f>IFERROR(VLOOKUP(F3357,'rt.comb'!$A:$B,2,FALSE),F3357)</f>
        <v>31.24</v>
      </c>
      <c r="H3357" t="str">
        <f>IFERROR(VLOOKUP(G3357,compounds!$A:$D,4,FALSE),"")</f>
        <v/>
      </c>
      <c r="I3357">
        <v>12911063</v>
      </c>
      <c r="J3357" s="4">
        <f t="shared" si="245"/>
        <v>40542790</v>
      </c>
      <c r="K3357" s="4">
        <f>VLOOKUP($C3357,rosie!$B$7:$D$380,2,FALSE)</f>
        <v>3.34</v>
      </c>
      <c r="L3357" s="4">
        <f>VLOOKUP(C3357,rosie!$B$7:$F$66,5,FALSE)</f>
        <v>0.88</v>
      </c>
      <c r="M3357" s="4">
        <f>VLOOKUP($C3357,rosie!$B$7:$D$380,3,FALSE)</f>
        <v>0</v>
      </c>
      <c r="N3357" s="4" t="str">
        <f>VLOOKUP($C3357,rosie!$B$7:$E$380,4,FALSE)</f>
        <v>l</v>
      </c>
      <c r="O3357" s="4">
        <f t="shared" si="248"/>
        <v>3.349386655066421E-3</v>
      </c>
      <c r="P3357" s="4">
        <f>VLOOKUP(A3357,RESULTS!$A:$M,13,FALSE)</f>
        <v>3</v>
      </c>
      <c r="Q3357" s="4">
        <v>854</v>
      </c>
      <c r="R3357" s="4" t="str">
        <f>IF(VLOOKUP(C3357,rosie!B:J,8,FALSE)=0,"x_x_x_x",VLOOKUP(C3357,rosie!B:J,8,FALSE))</f>
        <v>8_5_31_2023</v>
      </c>
    </row>
    <row r="3358" spans="1:18" x14ac:dyDescent="0.2">
      <c r="A3358" t="s">
        <v>301</v>
      </c>
      <c r="B3358">
        <v>655</v>
      </c>
      <c r="C3358">
        <v>655</v>
      </c>
      <c r="D3358" t="str">
        <f t="shared" si="246"/>
        <v>655 (0)</v>
      </c>
      <c r="E3358">
        <v>32.871000000000002</v>
      </c>
      <c r="F3358">
        <f t="shared" si="247"/>
        <v>32.869999999999997</v>
      </c>
      <c r="G3358">
        <f>IFERROR(VLOOKUP(F3358,'rt.comb'!$A:$B,2,FALSE),F3358)</f>
        <v>32.869999999999997</v>
      </c>
      <c r="H3358" t="str">
        <f>IFERROR(VLOOKUP(G3358,compounds!$A:$D,4,FALSE),"")</f>
        <v/>
      </c>
      <c r="I3358">
        <v>57772935</v>
      </c>
      <c r="J3358" s="4">
        <f t="shared" si="245"/>
        <v>40542790</v>
      </c>
      <c r="K3358" s="4">
        <f>VLOOKUP($C3358,rosie!$B$7:$D$380,2,FALSE)</f>
        <v>3.34</v>
      </c>
      <c r="L3358" s="4">
        <f>VLOOKUP(C3358,rosie!$B$7:$F$66,5,FALSE)</f>
        <v>0.88</v>
      </c>
      <c r="M3358" s="4">
        <f>VLOOKUP($C3358,rosie!$B$7:$D$380,3,FALSE)</f>
        <v>0</v>
      </c>
      <c r="N3358" s="4" t="str">
        <f>VLOOKUP($C3358,rosie!$B$7:$E$380,4,FALSE)</f>
        <v>l</v>
      </c>
      <c r="O3358" s="4">
        <f t="shared" si="248"/>
        <v>1.4969919763001029E-2</v>
      </c>
      <c r="P3358" s="4">
        <f>VLOOKUP(A3358,RESULTS!$A:$M,13,FALSE)</f>
        <v>3</v>
      </c>
      <c r="Q3358" s="4">
        <v>855</v>
      </c>
      <c r="R3358" s="4" t="str">
        <f>IF(VLOOKUP(C3358,rosie!B:J,8,FALSE)=0,"x_x_x_x",VLOOKUP(C3358,rosie!B:J,8,FALSE))</f>
        <v>8_5_31_2023</v>
      </c>
    </row>
    <row r="3359" spans="1:18" x14ac:dyDescent="0.2">
      <c r="A3359" t="s">
        <v>302</v>
      </c>
      <c r="C3359">
        <f t="shared" ref="C3359:C3402" si="249">_xlfn.NUMBERVALUE(LEFT(SUBSTITUTE(A3359,"strleaves-",""),FIND("-",SUBSTITUTE(A3359,"strleaves-",""))-1))</f>
        <v>752</v>
      </c>
      <c r="D3359" t="str">
        <f t="shared" si="246"/>
        <v>752 (1)</v>
      </c>
      <c r="E3359">
        <v>4.3920000000000003</v>
      </c>
      <c r="F3359">
        <f t="shared" si="247"/>
        <v>4.3899999999999997</v>
      </c>
      <c r="G3359">
        <f>IFERROR(VLOOKUP(F3359,'rt.comb'!$A:$B,2,FALSE),F3359)</f>
        <v>4.3899999999999997</v>
      </c>
      <c r="H3359" t="str">
        <f>IFERROR(VLOOKUP(G3359,compounds!$A:$D,4,FALSE),"")</f>
        <v/>
      </c>
      <c r="I3359">
        <v>5112789</v>
      </c>
      <c r="J3359" s="4">
        <f t="shared" si="245"/>
        <v>26278506</v>
      </c>
      <c r="K3359" s="4">
        <f>VLOOKUP($C3359,rosie!$B$7:$D$380,2,FALSE)</f>
        <v>7.89</v>
      </c>
      <c r="L3359" s="4">
        <f>VLOOKUP(C3359,rosie!$B$7:$F$66,5,FALSE)</f>
        <v>2.11</v>
      </c>
      <c r="M3359" s="4">
        <f>VLOOKUP($C3359,rosie!$B$7:$D$380,3,FALSE)</f>
        <v>1</v>
      </c>
      <c r="N3359" s="4" t="str">
        <f>VLOOKUP($C3359,rosie!$B$7:$E$380,4,FALSE)</f>
        <v>s</v>
      </c>
      <c r="O3359" s="4">
        <f t="shared" si="248"/>
        <v>8.6422671312206168E-4</v>
      </c>
      <c r="P3359" s="4">
        <f>VLOOKUP(A3359,RESULTS!$A:$M,13,FALSE)</f>
        <v>3</v>
      </c>
      <c r="Q3359" s="4">
        <v>856</v>
      </c>
      <c r="R3359" s="4" t="str">
        <f>IF(VLOOKUP(C3359,rosie!B:J,8,FALSE)=0,"x_x_x_x",VLOOKUP(C3359,rosie!B:J,8,FALSE))</f>
        <v>10_8_2_2023</v>
      </c>
    </row>
    <row r="3360" spans="1:18" x14ac:dyDescent="0.2">
      <c r="A3360" t="s">
        <v>302</v>
      </c>
      <c r="C3360">
        <f t="shared" si="249"/>
        <v>752</v>
      </c>
      <c r="D3360" t="str">
        <f t="shared" si="246"/>
        <v>752 (1)</v>
      </c>
      <c r="E3360">
        <v>4.7640000000000002</v>
      </c>
      <c r="F3360">
        <f t="shared" si="247"/>
        <v>4.76</v>
      </c>
      <c r="G3360">
        <f>IFERROR(VLOOKUP(F3360,'rt.comb'!$A:$B,2,FALSE),F3360)</f>
        <v>4.76</v>
      </c>
      <c r="H3360" t="str">
        <f>IFERROR(VLOOKUP(G3360,compounds!$A:$D,4,FALSE),"")</f>
        <v/>
      </c>
      <c r="I3360">
        <v>10963272</v>
      </c>
      <c r="J3360" s="4">
        <f t="shared" si="245"/>
        <v>26278506</v>
      </c>
      <c r="K3360" s="4">
        <f>VLOOKUP($C3360,rosie!$B$7:$D$380,2,FALSE)</f>
        <v>7.89</v>
      </c>
      <c r="L3360" s="4">
        <f>VLOOKUP(C3360,rosie!$B$7:$F$66,5,FALSE)</f>
        <v>2.11</v>
      </c>
      <c r="M3360" s="4">
        <f>VLOOKUP($C3360,rosie!$B$7:$D$380,3,FALSE)</f>
        <v>1</v>
      </c>
      <c r="N3360" s="4" t="str">
        <f>VLOOKUP($C3360,rosie!$B$7:$E$380,4,FALSE)</f>
        <v>s</v>
      </c>
      <c r="O3360" s="4">
        <f t="shared" si="248"/>
        <v>1.8509852069108421E-3</v>
      </c>
      <c r="P3360" s="4">
        <f>VLOOKUP(A3360,RESULTS!$A:$M,13,FALSE)</f>
        <v>3</v>
      </c>
      <c r="Q3360" s="4">
        <v>857</v>
      </c>
      <c r="R3360" s="4" t="str">
        <f>IF(VLOOKUP(C3360,rosie!B:J,8,FALSE)=0,"x_x_x_x",VLOOKUP(C3360,rosie!B:J,8,FALSE))</f>
        <v>10_8_2_2023</v>
      </c>
    </row>
    <row r="3361" spans="1:18" x14ac:dyDescent="0.2">
      <c r="A3361" t="s">
        <v>302</v>
      </c>
      <c r="C3361">
        <f t="shared" si="249"/>
        <v>752</v>
      </c>
      <c r="D3361" t="str">
        <f t="shared" si="246"/>
        <v>752 (1)</v>
      </c>
      <c r="E3361">
        <v>4.8550000000000004</v>
      </c>
      <c r="F3361">
        <f t="shared" si="247"/>
        <v>4.8600000000000003</v>
      </c>
      <c r="G3361">
        <f>IFERROR(VLOOKUP(F3361,'rt.comb'!$A:$B,2,FALSE),F3361)</f>
        <v>4.8600000000000003</v>
      </c>
      <c r="H3361" t="str">
        <f>IFERROR(VLOOKUP(G3361,compounds!$A:$D,4,FALSE),"")</f>
        <v/>
      </c>
      <c r="I3361">
        <v>12540875</v>
      </c>
      <c r="J3361" s="4">
        <f t="shared" si="245"/>
        <v>26278506</v>
      </c>
      <c r="K3361" s="4">
        <f>VLOOKUP($C3361,rosie!$B$7:$D$380,2,FALSE)</f>
        <v>7.89</v>
      </c>
      <c r="L3361" s="4">
        <f>VLOOKUP(C3361,rosie!$B$7:$F$66,5,FALSE)</f>
        <v>2.11</v>
      </c>
      <c r="M3361" s="4">
        <f>VLOOKUP($C3361,rosie!$B$7:$D$380,3,FALSE)</f>
        <v>1</v>
      </c>
      <c r="N3361" s="4" t="str">
        <f>VLOOKUP($C3361,rosie!$B$7:$E$380,4,FALSE)</f>
        <v>s</v>
      </c>
      <c r="O3361" s="4">
        <f t="shared" si="248"/>
        <v>2.1148722168292345E-3</v>
      </c>
      <c r="P3361" s="4">
        <f>VLOOKUP(A3361,RESULTS!$A:$M,13,FALSE)</f>
        <v>3</v>
      </c>
      <c r="Q3361" s="4">
        <v>858</v>
      </c>
      <c r="R3361" s="4" t="str">
        <f>IF(VLOOKUP(C3361,rosie!B:J,8,FALSE)=0,"x_x_x_x",VLOOKUP(C3361,rosie!B:J,8,FALSE))</f>
        <v>10_8_2_2023</v>
      </c>
    </row>
    <row r="3362" spans="1:18" x14ac:dyDescent="0.2">
      <c r="A3362" t="s">
        <v>302</v>
      </c>
      <c r="C3362">
        <f t="shared" si="249"/>
        <v>752</v>
      </c>
      <c r="D3362" t="str">
        <f t="shared" si="246"/>
        <v>752 (1)</v>
      </c>
      <c r="E3362">
        <v>5.4329999999999998</v>
      </c>
      <c r="F3362">
        <f t="shared" si="247"/>
        <v>5.43</v>
      </c>
      <c r="G3362">
        <f>IFERROR(VLOOKUP(F3362,'rt.comb'!$A:$B,2,FALSE),F3362)</f>
        <v>5.43</v>
      </c>
      <c r="H3362" t="str">
        <f>IFERROR(VLOOKUP(G3362,compounds!$A:$D,4,FALSE),"")</f>
        <v>hydroxymethylpentanone</v>
      </c>
      <c r="I3362">
        <v>57558889</v>
      </c>
      <c r="J3362" s="4">
        <f t="shared" si="245"/>
        <v>26278506</v>
      </c>
      <c r="K3362" s="4">
        <f>VLOOKUP($C3362,rosie!$B$7:$D$380,2,FALSE)</f>
        <v>7.89</v>
      </c>
      <c r="L3362" s="4">
        <f>VLOOKUP(C3362,rosie!$B$7:$F$66,5,FALSE)</f>
        <v>2.11</v>
      </c>
      <c r="M3362" s="4">
        <f>VLOOKUP($C3362,rosie!$B$7:$D$380,3,FALSE)</f>
        <v>1</v>
      </c>
      <c r="N3362" s="4" t="str">
        <f>VLOOKUP($C3362,rosie!$B$7:$E$380,4,FALSE)</f>
        <v>s</v>
      </c>
      <c r="O3362" s="4">
        <f t="shared" si="248"/>
        <v>9.6953349937954764E-3</v>
      </c>
      <c r="P3362" s="4">
        <f>VLOOKUP(A3362,RESULTS!$A:$M,13,FALSE)</f>
        <v>3</v>
      </c>
      <c r="Q3362" s="4">
        <v>859</v>
      </c>
      <c r="R3362" s="4" t="str">
        <f>IF(VLOOKUP(C3362,rosie!B:J,8,FALSE)=0,"x_x_x_x",VLOOKUP(C3362,rosie!B:J,8,FALSE))</f>
        <v>10_8_2_2023</v>
      </c>
    </row>
    <row r="3363" spans="1:18" x14ac:dyDescent="0.2">
      <c r="A3363" t="s">
        <v>302</v>
      </c>
      <c r="C3363">
        <f t="shared" si="249"/>
        <v>752</v>
      </c>
      <c r="D3363" t="str">
        <f t="shared" si="246"/>
        <v>752 (1)</v>
      </c>
      <c r="E3363">
        <v>5.7539999999999996</v>
      </c>
      <c r="F3363">
        <f t="shared" si="247"/>
        <v>5.75</v>
      </c>
      <c r="G3363">
        <f>IFERROR(VLOOKUP(F3363,'rt.comb'!$A:$B,2,FALSE),F3363)</f>
        <v>5.76</v>
      </c>
      <c r="H3363" t="str">
        <f>IFERROR(VLOOKUP(G3363,compounds!$A:$D,4,FALSE),"")</f>
        <v>zhexenol</v>
      </c>
      <c r="I3363">
        <v>228842834</v>
      </c>
      <c r="J3363" s="4">
        <f t="shared" si="245"/>
        <v>26278506</v>
      </c>
      <c r="K3363" s="4">
        <f>VLOOKUP($C3363,rosie!$B$7:$D$380,2,FALSE)</f>
        <v>7.89</v>
      </c>
      <c r="L3363" s="4">
        <f>VLOOKUP(C3363,rosie!$B$7:$F$66,5,FALSE)</f>
        <v>2.11</v>
      </c>
      <c r="M3363" s="4">
        <f>VLOOKUP($C3363,rosie!$B$7:$D$380,3,FALSE)</f>
        <v>1</v>
      </c>
      <c r="N3363" s="4" t="str">
        <f>VLOOKUP($C3363,rosie!$B$7:$E$380,4,FALSE)</f>
        <v>s</v>
      </c>
      <c r="O3363" s="4">
        <f t="shared" si="248"/>
        <v>3.8501925282297247E-2</v>
      </c>
      <c r="P3363" s="4">
        <f>VLOOKUP(A3363,RESULTS!$A:$M,13,FALSE)</f>
        <v>3</v>
      </c>
      <c r="Q3363" s="4">
        <v>860</v>
      </c>
      <c r="R3363" s="4" t="str">
        <f>IF(VLOOKUP(C3363,rosie!B:J,8,FALSE)=0,"x_x_x_x",VLOOKUP(C3363,rosie!B:J,8,FALSE))</f>
        <v>10_8_2_2023</v>
      </c>
    </row>
    <row r="3364" spans="1:18" x14ac:dyDescent="0.2">
      <c r="A3364" t="s">
        <v>302</v>
      </c>
      <c r="C3364">
        <f t="shared" si="249"/>
        <v>752</v>
      </c>
      <c r="D3364" t="str">
        <f t="shared" si="246"/>
        <v>752 (1)</v>
      </c>
      <c r="E3364">
        <v>6.1079999999999997</v>
      </c>
      <c r="F3364">
        <f t="shared" si="247"/>
        <v>6.11</v>
      </c>
      <c r="G3364">
        <f>IFERROR(VLOOKUP(F3364,'rt.comb'!$A:$B,2,FALSE),F3364)</f>
        <v>6.11</v>
      </c>
      <c r="H3364" t="str">
        <f>IFERROR(VLOOKUP(G3364,compounds!$A:$D,4,FALSE),"")</f>
        <v/>
      </c>
      <c r="I3364">
        <v>16402545</v>
      </c>
      <c r="J3364" s="4">
        <f t="shared" si="245"/>
        <v>26278506</v>
      </c>
      <c r="K3364" s="4">
        <f>VLOOKUP($C3364,rosie!$B$7:$D$380,2,FALSE)</f>
        <v>7.89</v>
      </c>
      <c r="L3364" s="4">
        <f>VLOOKUP(C3364,rosie!$B$7:$F$66,5,FALSE)</f>
        <v>2.11</v>
      </c>
      <c r="M3364" s="4">
        <f>VLOOKUP($C3364,rosie!$B$7:$D$380,3,FALSE)</f>
        <v>1</v>
      </c>
      <c r="N3364" s="4" t="str">
        <f>VLOOKUP($C3364,rosie!$B$7:$E$380,4,FALSE)</f>
        <v>s</v>
      </c>
      <c r="O3364" s="4">
        <f t="shared" si="248"/>
        <v>2.7564598252512347E-3</v>
      </c>
      <c r="P3364" s="4">
        <f>VLOOKUP(A3364,RESULTS!$A:$M,13,FALSE)</f>
        <v>3</v>
      </c>
      <c r="Q3364" s="4">
        <v>861</v>
      </c>
      <c r="R3364" s="4" t="str">
        <f>IF(VLOOKUP(C3364,rosie!B:J,8,FALSE)=0,"x_x_x_x",VLOOKUP(C3364,rosie!B:J,8,FALSE))</f>
        <v>10_8_2_2023</v>
      </c>
    </row>
    <row r="3365" spans="1:18" x14ac:dyDescent="0.2">
      <c r="A3365" t="s">
        <v>302</v>
      </c>
      <c r="C3365">
        <f t="shared" si="249"/>
        <v>752</v>
      </c>
      <c r="D3365" t="str">
        <f t="shared" si="246"/>
        <v>752 (1)</v>
      </c>
      <c r="E3365">
        <v>6.4420000000000002</v>
      </c>
      <c r="F3365">
        <f t="shared" si="247"/>
        <v>6.44</v>
      </c>
      <c r="G3365">
        <f>IFERROR(VLOOKUP(F3365,'rt.comb'!$A:$B,2,FALSE),F3365)</f>
        <v>6.44</v>
      </c>
      <c r="H3365" t="str">
        <f>IFERROR(VLOOKUP(G3365,compounds!$A:$D,4,FALSE),"")</f>
        <v/>
      </c>
      <c r="I3365">
        <v>4747195</v>
      </c>
      <c r="J3365" s="4">
        <f t="shared" si="245"/>
        <v>26278506</v>
      </c>
      <c r="K3365" s="4">
        <f>VLOOKUP($C3365,rosie!$B$7:$D$380,2,FALSE)</f>
        <v>7.89</v>
      </c>
      <c r="L3365" s="4">
        <f>VLOOKUP(C3365,rosie!$B$7:$F$66,5,FALSE)</f>
        <v>2.11</v>
      </c>
      <c r="M3365" s="4">
        <f>VLOOKUP($C3365,rosie!$B$7:$D$380,3,FALSE)</f>
        <v>1</v>
      </c>
      <c r="N3365" s="4" t="str">
        <f>VLOOKUP($C3365,rosie!$B$7:$E$380,4,FALSE)</f>
        <v>s</v>
      </c>
      <c r="O3365" s="4">
        <f t="shared" si="248"/>
        <v>7.9684414589554565E-4</v>
      </c>
      <c r="P3365" s="4">
        <f>VLOOKUP(A3365,RESULTS!$A:$M,13,FALSE)</f>
        <v>3</v>
      </c>
      <c r="Q3365" s="4">
        <v>862</v>
      </c>
      <c r="R3365" s="4" t="str">
        <f>IF(VLOOKUP(C3365,rosie!B:J,8,FALSE)=0,"x_x_x_x",VLOOKUP(C3365,rosie!B:J,8,FALSE))</f>
        <v>10_8_2_2023</v>
      </c>
    </row>
    <row r="3366" spans="1:18" x14ac:dyDescent="0.2">
      <c r="A3366" t="s">
        <v>302</v>
      </c>
      <c r="C3366">
        <f t="shared" si="249"/>
        <v>752</v>
      </c>
      <c r="D3366" t="str">
        <f t="shared" si="246"/>
        <v>752 (1)</v>
      </c>
      <c r="E3366">
        <v>6.7910000000000004</v>
      </c>
      <c r="F3366">
        <f t="shared" si="247"/>
        <v>6.79</v>
      </c>
      <c r="G3366">
        <f>IFERROR(VLOOKUP(F3366,'rt.comb'!$A:$B,2,FALSE),F3366)</f>
        <v>6.79</v>
      </c>
      <c r="H3366" t="str">
        <f>IFERROR(VLOOKUP(G3366,compounds!$A:$D,4,FALSE),"")</f>
        <v/>
      </c>
      <c r="I3366">
        <v>2716566</v>
      </c>
      <c r="J3366" s="4">
        <f t="shared" si="245"/>
        <v>26278506</v>
      </c>
      <c r="K3366" s="4">
        <f>VLOOKUP($C3366,rosie!$B$7:$D$380,2,FALSE)</f>
        <v>7.89</v>
      </c>
      <c r="L3366" s="4">
        <f>VLOOKUP(C3366,rosie!$B$7:$F$66,5,FALSE)</f>
        <v>2.11</v>
      </c>
      <c r="M3366" s="4">
        <f>VLOOKUP($C3366,rosie!$B$7:$D$380,3,FALSE)</f>
        <v>1</v>
      </c>
      <c r="N3366" s="4" t="str">
        <f>VLOOKUP($C3366,rosie!$B$7:$E$380,4,FALSE)</f>
        <v>s</v>
      </c>
      <c r="O3366" s="4">
        <f t="shared" si="248"/>
        <v>4.554629406535092E-4</v>
      </c>
      <c r="P3366" s="4">
        <f>VLOOKUP(A3366,RESULTS!$A:$M,13,FALSE)</f>
        <v>3</v>
      </c>
      <c r="Q3366" s="4">
        <v>863</v>
      </c>
      <c r="R3366" s="4" t="str">
        <f>IF(VLOOKUP(C3366,rosie!B:J,8,FALSE)=0,"x_x_x_x",VLOOKUP(C3366,rosie!B:J,8,FALSE))</f>
        <v>10_8_2_2023</v>
      </c>
    </row>
    <row r="3367" spans="1:18" x14ac:dyDescent="0.2">
      <c r="A3367" t="s">
        <v>302</v>
      </c>
      <c r="C3367">
        <f t="shared" si="249"/>
        <v>752</v>
      </c>
      <c r="D3367" t="str">
        <f t="shared" si="246"/>
        <v>752 (1)</v>
      </c>
      <c r="E3367">
        <v>7.5049999999999999</v>
      </c>
      <c r="F3367">
        <f t="shared" si="247"/>
        <v>7.51</v>
      </c>
      <c r="G3367">
        <f>IFERROR(VLOOKUP(F3367,'rt.comb'!$A:$B,2,FALSE),F3367)</f>
        <v>7.51</v>
      </c>
      <c r="H3367" t="str">
        <f>IFERROR(VLOOKUP(G3367,compounds!$A:$D,4,FALSE),"")</f>
        <v>cyclopentane</v>
      </c>
      <c r="I3367">
        <v>23777567</v>
      </c>
      <c r="J3367" s="4">
        <f t="shared" si="245"/>
        <v>26278506</v>
      </c>
      <c r="K3367" s="4">
        <f>VLOOKUP($C3367,rosie!$B$7:$D$380,2,FALSE)</f>
        <v>7.89</v>
      </c>
      <c r="L3367" s="4">
        <f>VLOOKUP(C3367,rosie!$B$7:$F$66,5,FALSE)</f>
        <v>2.11</v>
      </c>
      <c r="M3367" s="4">
        <f>VLOOKUP($C3367,rosie!$B$7:$D$380,3,FALSE)</f>
        <v>1</v>
      </c>
      <c r="N3367" s="4" t="str">
        <f>VLOOKUP($C3367,rosie!$B$7:$E$380,4,FALSE)</f>
        <v>s</v>
      </c>
      <c r="O3367" s="4">
        <f t="shared" si="248"/>
        <v>3.9819632933583166E-3</v>
      </c>
      <c r="P3367" s="4">
        <f>VLOOKUP(A3367,RESULTS!$A:$M,13,FALSE)</f>
        <v>3</v>
      </c>
      <c r="Q3367" s="4">
        <v>864</v>
      </c>
      <c r="R3367" s="4" t="str">
        <f>IF(VLOOKUP(C3367,rosie!B:J,8,FALSE)=0,"x_x_x_x",VLOOKUP(C3367,rosie!B:J,8,FALSE))</f>
        <v>10_8_2_2023</v>
      </c>
    </row>
    <row r="3368" spans="1:18" x14ac:dyDescent="0.2">
      <c r="A3368" t="s">
        <v>302</v>
      </c>
      <c r="C3368">
        <f t="shared" si="249"/>
        <v>752</v>
      </c>
      <c r="D3368" t="str">
        <f t="shared" si="246"/>
        <v>752 (1)</v>
      </c>
      <c r="E3368">
        <v>8.3849999999999998</v>
      </c>
      <c r="F3368">
        <f t="shared" si="247"/>
        <v>8.39</v>
      </c>
      <c r="G3368">
        <f>IFERROR(VLOOKUP(F3368,'rt.comb'!$A:$B,2,FALSE),F3368)</f>
        <v>8.39</v>
      </c>
      <c r="H3368" t="str">
        <f>IFERROR(VLOOKUP(G3368,compounds!$A:$D,4,FALSE),"")</f>
        <v/>
      </c>
      <c r="I3368">
        <v>5396111</v>
      </c>
      <c r="J3368" s="4">
        <f t="shared" si="245"/>
        <v>26278506</v>
      </c>
      <c r="K3368" s="4">
        <f>VLOOKUP($C3368,rosie!$B$7:$D$380,2,FALSE)</f>
        <v>7.89</v>
      </c>
      <c r="L3368" s="4">
        <f>VLOOKUP(C3368,rosie!$B$7:$F$66,5,FALSE)</f>
        <v>2.11</v>
      </c>
      <c r="M3368" s="4">
        <f>VLOOKUP($C3368,rosie!$B$7:$D$380,3,FALSE)</f>
        <v>1</v>
      </c>
      <c r="N3368" s="4" t="str">
        <f>VLOOKUP($C3368,rosie!$B$7:$E$380,4,FALSE)</f>
        <v>s</v>
      </c>
      <c r="O3368" s="4">
        <f t="shared" si="248"/>
        <v>9.0262705736198596E-4</v>
      </c>
      <c r="P3368" s="4">
        <f>VLOOKUP(A3368,RESULTS!$A:$M,13,FALSE)</f>
        <v>3</v>
      </c>
      <c r="Q3368" s="4">
        <v>865</v>
      </c>
      <c r="R3368" s="4" t="str">
        <f>IF(VLOOKUP(C3368,rosie!B:J,8,FALSE)=0,"x_x_x_x",VLOOKUP(C3368,rosie!B:J,8,FALSE))</f>
        <v>10_8_2_2023</v>
      </c>
    </row>
    <row r="3369" spans="1:18" x14ac:dyDescent="0.2">
      <c r="A3369" t="s">
        <v>302</v>
      </c>
      <c r="C3369">
        <f t="shared" si="249"/>
        <v>752</v>
      </c>
      <c r="D3369" t="str">
        <f t="shared" si="246"/>
        <v>752 (1)</v>
      </c>
      <c r="E3369">
        <v>8.4670000000000005</v>
      </c>
      <c r="F3369">
        <f t="shared" si="247"/>
        <v>8.4700000000000006</v>
      </c>
      <c r="G3369">
        <f>IFERROR(VLOOKUP(F3369,'rt.comb'!$A:$B,2,FALSE),F3369)</f>
        <v>8.4700000000000006</v>
      </c>
      <c r="H3369" t="str">
        <f>IFERROR(VLOOKUP(G3369,compounds!$A:$D,4,FALSE),"")</f>
        <v/>
      </c>
      <c r="I3369">
        <v>12190499</v>
      </c>
      <c r="J3369" s="4">
        <f t="shared" si="245"/>
        <v>26278506</v>
      </c>
      <c r="K3369" s="4">
        <f>VLOOKUP($C3369,rosie!$B$7:$D$380,2,FALSE)</f>
        <v>7.89</v>
      </c>
      <c r="L3369" s="4">
        <f>VLOOKUP(C3369,rosie!$B$7:$F$66,5,FALSE)</f>
        <v>2.11</v>
      </c>
      <c r="M3369" s="4">
        <f>VLOOKUP($C3369,rosie!$B$7:$D$380,3,FALSE)</f>
        <v>1</v>
      </c>
      <c r="N3369" s="4" t="str">
        <f>VLOOKUP($C3369,rosie!$B$7:$E$380,4,FALSE)</f>
        <v>s</v>
      </c>
      <c r="O3369" s="4">
        <f t="shared" si="248"/>
        <v>2.0367943042308885E-3</v>
      </c>
      <c r="P3369" s="4">
        <f>VLOOKUP(A3369,RESULTS!$A:$M,13,FALSE)</f>
        <v>3</v>
      </c>
      <c r="Q3369" s="4">
        <v>866</v>
      </c>
      <c r="R3369" s="4" t="str">
        <f>IF(VLOOKUP(C3369,rosie!B:J,8,FALSE)=0,"x_x_x_x",VLOOKUP(C3369,rosie!B:J,8,FALSE))</f>
        <v>10_8_2_2023</v>
      </c>
    </row>
    <row r="3370" spans="1:18" x14ac:dyDescent="0.2">
      <c r="A3370" t="s">
        <v>302</v>
      </c>
      <c r="C3370">
        <f t="shared" si="249"/>
        <v>752</v>
      </c>
      <c r="D3370" t="str">
        <f t="shared" si="246"/>
        <v>752 (1)</v>
      </c>
      <c r="E3370">
        <v>8.923</v>
      </c>
      <c r="F3370">
        <f t="shared" si="247"/>
        <v>8.92</v>
      </c>
      <c r="G3370">
        <f>IFERROR(VLOOKUP(F3370,'rt.comb'!$A:$B,2,FALSE),F3370)</f>
        <v>8.92</v>
      </c>
      <c r="H3370" t="str">
        <f>IFERROR(VLOOKUP(G3370,compounds!$A:$D,4,FALSE),"")</f>
        <v/>
      </c>
      <c r="I3370">
        <v>4374652</v>
      </c>
      <c r="J3370" s="4">
        <f t="shared" si="245"/>
        <v>26278506</v>
      </c>
      <c r="K3370" s="4">
        <f>VLOOKUP($C3370,rosie!$B$7:$D$380,2,FALSE)</f>
        <v>7.89</v>
      </c>
      <c r="L3370" s="4">
        <f>VLOOKUP(C3370,rosie!$B$7:$F$66,5,FALSE)</f>
        <v>2.11</v>
      </c>
      <c r="M3370" s="4">
        <f>VLOOKUP($C3370,rosie!$B$7:$D$380,3,FALSE)</f>
        <v>1</v>
      </c>
      <c r="N3370" s="4" t="str">
        <f>VLOOKUP($C3370,rosie!$B$7:$E$380,4,FALSE)</f>
        <v>s</v>
      </c>
      <c r="O3370" s="4">
        <f t="shared" si="248"/>
        <v>7.3007586915508303E-4</v>
      </c>
      <c r="P3370" s="4">
        <f>VLOOKUP(A3370,RESULTS!$A:$M,13,FALSE)</f>
        <v>3</v>
      </c>
      <c r="Q3370" s="4">
        <v>867</v>
      </c>
      <c r="R3370" s="4" t="str">
        <f>IF(VLOOKUP(C3370,rosie!B:J,8,FALSE)=0,"x_x_x_x",VLOOKUP(C3370,rosie!B:J,8,FALSE))</f>
        <v>10_8_2_2023</v>
      </c>
    </row>
    <row r="3371" spans="1:18" x14ac:dyDescent="0.2">
      <c r="A3371" t="s">
        <v>302</v>
      </c>
      <c r="C3371">
        <f t="shared" si="249"/>
        <v>752</v>
      </c>
      <c r="D3371" t="str">
        <f t="shared" si="246"/>
        <v>752 (1)</v>
      </c>
      <c r="E3371">
        <v>8.9740000000000002</v>
      </c>
      <c r="F3371">
        <f t="shared" si="247"/>
        <v>8.9700000000000006</v>
      </c>
      <c r="G3371">
        <f>IFERROR(VLOOKUP(F3371,'rt.comb'!$A:$B,2,FALSE),F3371)</f>
        <v>8.9700000000000006</v>
      </c>
      <c r="H3371" t="str">
        <f>IFERROR(VLOOKUP(G3371,compounds!$A:$D,4,FALSE),"")</f>
        <v/>
      </c>
      <c r="I3371">
        <v>5177547</v>
      </c>
      <c r="J3371" s="4">
        <f t="shared" si="245"/>
        <v>26278506</v>
      </c>
      <c r="K3371" s="4">
        <f>VLOOKUP($C3371,rosie!$B$7:$D$380,2,FALSE)</f>
        <v>7.89</v>
      </c>
      <c r="L3371" s="4">
        <f>VLOOKUP(C3371,rosie!$B$7:$F$66,5,FALSE)</f>
        <v>2.11</v>
      </c>
      <c r="M3371" s="4">
        <f>VLOOKUP($C3371,rosie!$B$7:$D$380,3,FALSE)</f>
        <v>1</v>
      </c>
      <c r="N3371" s="4" t="str">
        <f>VLOOKUP($C3371,rosie!$B$7:$E$380,4,FALSE)</f>
        <v>s</v>
      </c>
      <c r="O3371" s="4">
        <f t="shared" si="248"/>
        <v>8.6307374505610341E-4</v>
      </c>
      <c r="P3371" s="4">
        <f>VLOOKUP(A3371,RESULTS!$A:$M,13,FALSE)</f>
        <v>3</v>
      </c>
      <c r="Q3371" s="4">
        <v>868</v>
      </c>
      <c r="R3371" s="4" t="str">
        <f>IF(VLOOKUP(C3371,rosie!B:J,8,FALSE)=0,"x_x_x_x",VLOOKUP(C3371,rosie!B:J,8,FALSE))</f>
        <v>10_8_2_2023</v>
      </c>
    </row>
    <row r="3372" spans="1:18" x14ac:dyDescent="0.2">
      <c r="A3372" t="s">
        <v>302</v>
      </c>
      <c r="C3372">
        <f t="shared" si="249"/>
        <v>752</v>
      </c>
      <c r="D3372" t="str">
        <f t="shared" si="246"/>
        <v>752 (1)</v>
      </c>
      <c r="E3372">
        <v>9.8330000000000002</v>
      </c>
      <c r="F3372">
        <f t="shared" si="247"/>
        <v>9.83</v>
      </c>
      <c r="G3372">
        <f>IFERROR(VLOOKUP(F3372,'rt.comb'!$A:$B,2,FALSE),F3372)</f>
        <v>9.82</v>
      </c>
      <c r="H3372" t="str">
        <f>IFERROR(VLOOKUP(G3372,compounds!$A:$D,4,FALSE),"")</f>
        <v>sixmethyl</v>
      </c>
      <c r="I3372">
        <v>7204522</v>
      </c>
      <c r="J3372" s="4">
        <f t="shared" si="245"/>
        <v>26278506</v>
      </c>
      <c r="K3372" s="4">
        <f>VLOOKUP($C3372,rosie!$B$7:$D$380,2,FALSE)</f>
        <v>7.89</v>
      </c>
      <c r="L3372" s="4">
        <f>VLOOKUP(C3372,rosie!$B$7:$F$66,5,FALSE)</f>
        <v>2.11</v>
      </c>
      <c r="M3372" s="4">
        <f>VLOOKUP($C3372,rosie!$B$7:$D$380,3,FALSE)</f>
        <v>1</v>
      </c>
      <c r="N3372" s="4" t="str">
        <f>VLOOKUP($C3372,rosie!$B$7:$E$380,4,FALSE)</f>
        <v>s</v>
      </c>
      <c r="O3372" s="4">
        <f t="shared" si="248"/>
        <v>1.1995793363197321E-3</v>
      </c>
      <c r="P3372" s="4">
        <f>VLOOKUP(A3372,RESULTS!$A:$M,13,FALSE)</f>
        <v>3</v>
      </c>
      <c r="Q3372" s="4">
        <v>869</v>
      </c>
      <c r="R3372" s="4" t="str">
        <f>IF(VLOOKUP(C3372,rosie!B:J,8,FALSE)=0,"x_x_x_x",VLOOKUP(C3372,rosie!B:J,8,FALSE))</f>
        <v>10_8_2_2023</v>
      </c>
    </row>
    <row r="3373" spans="1:18" x14ac:dyDescent="0.2">
      <c r="A3373" t="s">
        <v>302</v>
      </c>
      <c r="C3373">
        <f t="shared" si="249"/>
        <v>752</v>
      </c>
      <c r="D3373" t="str">
        <f t="shared" si="246"/>
        <v>752 (1)</v>
      </c>
      <c r="E3373">
        <v>9.9329999999999998</v>
      </c>
      <c r="F3373">
        <f t="shared" si="247"/>
        <v>9.93</v>
      </c>
      <c r="G3373">
        <f>IFERROR(VLOOKUP(F3373,'rt.comb'!$A:$B,2,FALSE),F3373)</f>
        <v>9.93</v>
      </c>
      <c r="H3373" t="str">
        <f>IFERROR(VLOOKUP(G3373,compounds!$A:$D,4,FALSE),"")</f>
        <v/>
      </c>
      <c r="I3373">
        <v>8464560</v>
      </c>
      <c r="J3373" s="4">
        <f t="shared" si="245"/>
        <v>26278506</v>
      </c>
      <c r="K3373" s="4">
        <f>VLOOKUP($C3373,rosie!$B$7:$D$380,2,FALSE)</f>
        <v>7.89</v>
      </c>
      <c r="L3373" s="4">
        <f>VLOOKUP(C3373,rosie!$B$7:$F$66,5,FALSE)</f>
        <v>2.11</v>
      </c>
      <c r="M3373" s="4">
        <f>VLOOKUP($C3373,rosie!$B$7:$D$380,3,FALSE)</f>
        <v>1</v>
      </c>
      <c r="N3373" s="4" t="str">
        <f>VLOOKUP($C3373,rosie!$B$7:$E$380,4,FALSE)</f>
        <v>s</v>
      </c>
      <c r="O3373" s="4">
        <f t="shared" si="248"/>
        <v>1.4077603072990335E-3</v>
      </c>
      <c r="P3373" s="4">
        <f>VLOOKUP(A3373,RESULTS!$A:$M,13,FALSE)</f>
        <v>3</v>
      </c>
      <c r="Q3373" s="4">
        <v>870</v>
      </c>
      <c r="R3373" s="4" t="str">
        <f>IF(VLOOKUP(C3373,rosie!B:J,8,FALSE)=0,"x_x_x_x",VLOOKUP(C3373,rosie!B:J,8,FALSE))</f>
        <v>10_8_2_2023</v>
      </c>
    </row>
    <row r="3374" spans="1:18" x14ac:dyDescent="0.2">
      <c r="A3374" t="s">
        <v>302</v>
      </c>
      <c r="C3374">
        <f t="shared" si="249"/>
        <v>752</v>
      </c>
      <c r="D3374" t="str">
        <f t="shared" si="246"/>
        <v>752 (1)</v>
      </c>
      <c r="E3374">
        <v>10.16</v>
      </c>
      <c r="F3374">
        <f t="shared" si="247"/>
        <v>10.16</v>
      </c>
      <c r="G3374">
        <f>IFERROR(VLOOKUP(F3374,'rt.comb'!$A:$B,2,FALSE),F3374)</f>
        <v>10.16</v>
      </c>
      <c r="H3374" t="str">
        <f>IFERROR(VLOOKUP(G3374,compounds!$A:$D,4,FALSE),"")</f>
        <v>decane</v>
      </c>
      <c r="I3374">
        <v>3506018</v>
      </c>
      <c r="J3374" s="4">
        <f t="shared" si="245"/>
        <v>26278506</v>
      </c>
      <c r="K3374" s="4">
        <f>VLOOKUP($C3374,rosie!$B$7:$D$380,2,FALSE)</f>
        <v>7.89</v>
      </c>
      <c r="L3374" s="4">
        <f>VLOOKUP(C3374,rosie!$B$7:$F$66,5,FALSE)</f>
        <v>2.11</v>
      </c>
      <c r="M3374" s="4">
        <f>VLOOKUP($C3374,rosie!$B$7:$D$380,3,FALSE)</f>
        <v>1</v>
      </c>
      <c r="N3374" s="4" t="str">
        <f>VLOOKUP($C3374,rosie!$B$7:$E$380,4,FALSE)</f>
        <v>s</v>
      </c>
      <c r="O3374" s="4">
        <f t="shared" si="248"/>
        <v>5.8242440824903886E-4</v>
      </c>
      <c r="P3374" s="4">
        <f>VLOOKUP(A3374,RESULTS!$A:$M,13,FALSE)</f>
        <v>3</v>
      </c>
      <c r="Q3374" s="4">
        <v>871</v>
      </c>
      <c r="R3374" s="4" t="str">
        <f>IF(VLOOKUP(C3374,rosie!B:J,8,FALSE)=0,"x_x_x_x",VLOOKUP(C3374,rosie!B:J,8,FALSE))</f>
        <v>10_8_2_2023</v>
      </c>
    </row>
    <row r="3375" spans="1:18" x14ac:dyDescent="0.2">
      <c r="A3375" t="s">
        <v>302</v>
      </c>
      <c r="C3375">
        <f t="shared" si="249"/>
        <v>752</v>
      </c>
      <c r="D3375" t="str">
        <f t="shared" si="246"/>
        <v>752 (1)</v>
      </c>
      <c r="E3375">
        <v>10.319000000000001</v>
      </c>
      <c r="F3375">
        <f t="shared" si="247"/>
        <v>10.32</v>
      </c>
      <c r="G3375">
        <f>IFERROR(VLOOKUP(F3375,'rt.comb'!$A:$B,2,FALSE),F3375)</f>
        <v>10.31</v>
      </c>
      <c r="H3375" t="str">
        <f>IFERROR(VLOOKUP(G3375,compounds!$A:$D,4,FALSE),"")</f>
        <v>octanal</v>
      </c>
      <c r="I3375">
        <v>7028358</v>
      </c>
      <c r="J3375" s="4">
        <f t="shared" si="245"/>
        <v>26278506</v>
      </c>
      <c r="K3375" s="4">
        <f>VLOOKUP($C3375,rosie!$B$7:$D$380,2,FALSE)</f>
        <v>7.89</v>
      </c>
      <c r="L3375" s="4">
        <f>VLOOKUP(C3375,rosie!$B$7:$F$66,5,FALSE)</f>
        <v>2.11</v>
      </c>
      <c r="M3375" s="4">
        <f>VLOOKUP($C3375,rosie!$B$7:$D$380,3,FALSE)</f>
        <v>1</v>
      </c>
      <c r="N3375" s="4" t="str">
        <f>VLOOKUP($C3375,rosie!$B$7:$E$380,4,FALSE)</f>
        <v>s</v>
      </c>
      <c r="O3375" s="4">
        <f t="shared" si="248"/>
        <v>1.1662213037699838E-3</v>
      </c>
      <c r="P3375" s="4">
        <f>VLOOKUP(A3375,RESULTS!$A:$M,13,FALSE)</f>
        <v>3</v>
      </c>
      <c r="Q3375" s="4">
        <v>872</v>
      </c>
      <c r="R3375" s="4" t="str">
        <f>IF(VLOOKUP(C3375,rosie!B:J,8,FALSE)=0,"x_x_x_x",VLOOKUP(C3375,rosie!B:J,8,FALSE))</f>
        <v>10_8_2_2023</v>
      </c>
    </row>
    <row r="3376" spans="1:18" x14ac:dyDescent="0.2">
      <c r="A3376" t="s">
        <v>302</v>
      </c>
      <c r="C3376">
        <f t="shared" si="249"/>
        <v>752</v>
      </c>
      <c r="D3376" t="str">
        <f t="shared" si="246"/>
        <v>752 (1)</v>
      </c>
      <c r="E3376">
        <v>10.368</v>
      </c>
      <c r="F3376">
        <f t="shared" si="247"/>
        <v>10.37</v>
      </c>
      <c r="G3376">
        <f>IFERROR(VLOOKUP(F3376,'rt.comb'!$A:$B,2,FALSE),F3376)</f>
        <v>10.37</v>
      </c>
      <c r="H3376" t="str">
        <f>IFERROR(VLOOKUP(G3376,compounds!$A:$D,4,FALSE),"")</f>
        <v/>
      </c>
      <c r="I3376">
        <v>8039727</v>
      </c>
      <c r="J3376" s="4">
        <f t="shared" si="245"/>
        <v>26278506</v>
      </c>
      <c r="K3376" s="4">
        <f>VLOOKUP($C3376,rosie!$B$7:$D$380,2,FALSE)</f>
        <v>7.89</v>
      </c>
      <c r="L3376" s="4">
        <f>VLOOKUP(C3376,rosie!$B$7:$F$66,5,FALSE)</f>
        <v>2.11</v>
      </c>
      <c r="M3376" s="4">
        <f>VLOOKUP($C3376,rosie!$B$7:$D$380,3,FALSE)</f>
        <v>1</v>
      </c>
      <c r="N3376" s="4" t="str">
        <f>VLOOKUP($C3376,rosie!$B$7:$E$380,4,FALSE)</f>
        <v>s</v>
      </c>
      <c r="O3376" s="4">
        <f t="shared" si="248"/>
        <v>1.3325104969356032E-3</v>
      </c>
      <c r="P3376" s="4">
        <f>VLOOKUP(A3376,RESULTS!$A:$M,13,FALSE)</f>
        <v>3</v>
      </c>
      <c r="Q3376" s="4">
        <v>873</v>
      </c>
      <c r="R3376" s="4" t="str">
        <f>IF(VLOOKUP(C3376,rosie!B:J,8,FALSE)=0,"x_x_x_x",VLOOKUP(C3376,rosie!B:J,8,FALSE))</f>
        <v>10_8_2_2023</v>
      </c>
    </row>
    <row r="3377" spans="1:18" x14ac:dyDescent="0.2">
      <c r="A3377" t="s">
        <v>302</v>
      </c>
      <c r="C3377">
        <f t="shared" si="249"/>
        <v>752</v>
      </c>
      <c r="D3377" t="str">
        <f t="shared" si="246"/>
        <v>752 (1)</v>
      </c>
      <c r="E3377">
        <v>10.474</v>
      </c>
      <c r="F3377">
        <f t="shared" si="247"/>
        <v>10.47</v>
      </c>
      <c r="G3377">
        <f>IFERROR(VLOOKUP(F3377,'rt.comb'!$A:$B,2,FALSE),F3377)</f>
        <v>10.48</v>
      </c>
      <c r="H3377" t="str">
        <f>IFERROR(VLOOKUP(G3377,compounds!$A:$D,4,FALSE),"")</f>
        <v>z3hex</v>
      </c>
      <c r="I3377">
        <v>8497257</v>
      </c>
      <c r="J3377" s="4">
        <f t="shared" si="245"/>
        <v>26278506</v>
      </c>
      <c r="K3377" s="4">
        <f>VLOOKUP($C3377,rosie!$B$7:$D$380,2,FALSE)</f>
        <v>7.89</v>
      </c>
      <c r="L3377" s="4">
        <f>VLOOKUP(C3377,rosie!$B$7:$F$66,5,FALSE)</f>
        <v>2.11</v>
      </c>
      <c r="M3377" s="4">
        <f>VLOOKUP($C3377,rosie!$B$7:$D$380,3,FALSE)</f>
        <v>1</v>
      </c>
      <c r="N3377" s="4" t="str">
        <f>VLOOKUP($C3377,rosie!$B$7:$E$380,4,FALSE)</f>
        <v>s</v>
      </c>
      <c r="O3377" s="4">
        <f t="shared" si="248"/>
        <v>1.406730493643911E-3</v>
      </c>
      <c r="P3377" s="4">
        <f>VLOOKUP(A3377,RESULTS!$A:$M,13,FALSE)</f>
        <v>3</v>
      </c>
      <c r="Q3377" s="4">
        <v>874</v>
      </c>
      <c r="R3377" s="4" t="str">
        <f>IF(VLOOKUP(C3377,rosie!B:J,8,FALSE)=0,"x_x_x_x",VLOOKUP(C3377,rosie!B:J,8,FALSE))</f>
        <v>10_8_2_2023</v>
      </c>
    </row>
    <row r="3378" spans="1:18" x14ac:dyDescent="0.2">
      <c r="A3378" t="s">
        <v>302</v>
      </c>
      <c r="C3378">
        <f t="shared" si="249"/>
        <v>752</v>
      </c>
      <c r="D3378" t="str">
        <f t="shared" si="246"/>
        <v>752 (1)</v>
      </c>
      <c r="E3378">
        <v>12.029</v>
      </c>
      <c r="F3378">
        <f t="shared" si="247"/>
        <v>12.03</v>
      </c>
      <c r="G3378">
        <f>IFERROR(VLOOKUP(F3378,'rt.comb'!$A:$B,2,FALSE),F3378)</f>
        <v>12.03</v>
      </c>
      <c r="H3378" t="str">
        <f>IFERROR(VLOOKUP(G3378,compounds!$A:$D,4,FALSE),"")</f>
        <v/>
      </c>
      <c r="I3378">
        <v>8517752</v>
      </c>
      <c r="J3378" s="4">
        <f t="shared" si="245"/>
        <v>26278506</v>
      </c>
      <c r="K3378" s="4">
        <f>VLOOKUP($C3378,rosie!$B$7:$D$380,2,FALSE)</f>
        <v>7.89</v>
      </c>
      <c r="L3378" s="4">
        <f>VLOOKUP(C3378,rosie!$B$7:$F$66,5,FALSE)</f>
        <v>2.11</v>
      </c>
      <c r="M3378" s="4">
        <f>VLOOKUP($C3378,rosie!$B$7:$D$380,3,FALSE)</f>
        <v>1</v>
      </c>
      <c r="N3378" s="4" t="str">
        <f>VLOOKUP($C3378,rosie!$B$7:$E$380,4,FALSE)</f>
        <v>s</v>
      </c>
      <c r="O3378" s="4">
        <f t="shared" si="248"/>
        <v>1.4085118943689594E-3</v>
      </c>
      <c r="P3378" s="4">
        <f>VLOOKUP(A3378,RESULTS!$A:$M,13,FALSE)</f>
        <v>3</v>
      </c>
      <c r="Q3378" s="4">
        <v>875</v>
      </c>
      <c r="R3378" s="4" t="str">
        <f>IF(VLOOKUP(C3378,rosie!B:J,8,FALSE)=0,"x_x_x_x",VLOOKUP(C3378,rosie!B:J,8,FALSE))</f>
        <v>10_8_2_2023</v>
      </c>
    </row>
    <row r="3379" spans="1:18" x14ac:dyDescent="0.2">
      <c r="A3379" t="s">
        <v>302</v>
      </c>
      <c r="C3379">
        <f t="shared" si="249"/>
        <v>752</v>
      </c>
      <c r="D3379" t="str">
        <f t="shared" si="246"/>
        <v>752 (1)</v>
      </c>
      <c r="E3379">
        <v>12.298999999999999</v>
      </c>
      <c r="F3379">
        <f t="shared" si="247"/>
        <v>12.3</v>
      </c>
      <c r="G3379">
        <f>IFERROR(VLOOKUP(F3379,'rt.comb'!$A:$B,2,FALSE),F3379)</f>
        <v>12.29</v>
      </c>
      <c r="H3379" t="str">
        <f>IFERROR(VLOOKUP(G3379,compounds!$A:$D,4,FALSE),"")</f>
        <v>acetophenone</v>
      </c>
      <c r="I3379">
        <v>3571426</v>
      </c>
      <c r="J3379" s="4">
        <f t="shared" si="245"/>
        <v>26278506</v>
      </c>
      <c r="K3379" s="4">
        <f>VLOOKUP($C3379,rosie!$B$7:$D$380,2,FALSE)</f>
        <v>7.89</v>
      </c>
      <c r="L3379" s="4">
        <f>VLOOKUP(C3379,rosie!$B$7:$F$66,5,FALSE)</f>
        <v>2.11</v>
      </c>
      <c r="M3379" s="4">
        <f>VLOOKUP($C3379,rosie!$B$7:$D$380,3,FALSE)</f>
        <v>1</v>
      </c>
      <c r="N3379" s="4" t="str">
        <f>VLOOKUP($C3379,rosie!$B$7:$E$380,4,FALSE)</f>
        <v>s</v>
      </c>
      <c r="O3379" s="4">
        <f t="shared" si="248"/>
        <v>5.8990371399288925E-4</v>
      </c>
      <c r="P3379" s="4">
        <f>VLOOKUP(A3379,RESULTS!$A:$M,13,FALSE)</f>
        <v>3</v>
      </c>
      <c r="Q3379" s="4">
        <v>876</v>
      </c>
      <c r="R3379" s="4" t="str">
        <f>IF(VLOOKUP(C3379,rosie!B:J,8,FALSE)=0,"x_x_x_x",VLOOKUP(C3379,rosie!B:J,8,FALSE))</f>
        <v>10_8_2_2023</v>
      </c>
    </row>
    <row r="3380" spans="1:18" x14ac:dyDescent="0.2">
      <c r="A3380" t="s">
        <v>302</v>
      </c>
      <c r="C3380">
        <f t="shared" si="249"/>
        <v>752</v>
      </c>
      <c r="D3380" t="str">
        <f t="shared" si="246"/>
        <v>752 (1)</v>
      </c>
      <c r="E3380">
        <v>13.205</v>
      </c>
      <c r="F3380">
        <f t="shared" si="247"/>
        <v>13.21</v>
      </c>
      <c r="G3380">
        <f>IFERROR(VLOOKUP(F3380,'rt.comb'!$A:$B,2,FALSE),F3380)</f>
        <v>13.21</v>
      </c>
      <c r="H3380" t="str">
        <f>IFERROR(VLOOKUP(G3380,compounds!$A:$D,4,FALSE),"")</f>
        <v/>
      </c>
      <c r="I3380">
        <v>10723012</v>
      </c>
      <c r="J3380" s="4">
        <f t="shared" si="245"/>
        <v>26278506</v>
      </c>
      <c r="K3380" s="4">
        <f>VLOOKUP($C3380,rosie!$B$7:$D$380,2,FALSE)</f>
        <v>7.89</v>
      </c>
      <c r="L3380" s="4">
        <f>VLOOKUP(C3380,rosie!$B$7:$F$66,5,FALSE)</f>
        <v>2.11</v>
      </c>
      <c r="M3380" s="4">
        <f>VLOOKUP($C3380,rosie!$B$7:$D$380,3,FALSE)</f>
        <v>1</v>
      </c>
      <c r="N3380" s="4" t="str">
        <f>VLOOKUP($C3380,rosie!$B$7:$E$380,4,FALSE)</f>
        <v>s</v>
      </c>
      <c r="O3380" s="4">
        <f t="shared" si="248"/>
        <v>1.7691342047535322E-3</v>
      </c>
      <c r="P3380" s="4">
        <f>VLOOKUP(A3380,RESULTS!$A:$M,13,FALSE)</f>
        <v>3</v>
      </c>
      <c r="Q3380" s="4">
        <v>877</v>
      </c>
      <c r="R3380" s="4" t="str">
        <f>IF(VLOOKUP(C3380,rosie!B:J,8,FALSE)=0,"x_x_x_x",VLOOKUP(C3380,rosie!B:J,8,FALSE))</f>
        <v>10_8_2_2023</v>
      </c>
    </row>
    <row r="3381" spans="1:18" x14ac:dyDescent="0.2">
      <c r="A3381" t="s">
        <v>302</v>
      </c>
      <c r="C3381">
        <f t="shared" si="249"/>
        <v>752</v>
      </c>
      <c r="D3381" t="str">
        <f t="shared" si="246"/>
        <v>752 (1)</v>
      </c>
      <c r="E3381">
        <v>13.359</v>
      </c>
      <c r="F3381">
        <f t="shared" si="247"/>
        <v>13.36</v>
      </c>
      <c r="G3381">
        <f>IFERROR(VLOOKUP(F3381,'rt.comb'!$A:$B,2,FALSE),F3381)</f>
        <v>13.36</v>
      </c>
      <c r="H3381" t="str">
        <f>IFERROR(VLOOKUP(G3381,compounds!$A:$D,4,FALSE),"")</f>
        <v/>
      </c>
      <c r="I3381">
        <v>4622491</v>
      </c>
      <c r="J3381" s="4">
        <f t="shared" si="245"/>
        <v>26278506</v>
      </c>
      <c r="K3381" s="4">
        <f>VLOOKUP($C3381,rosie!$B$7:$D$380,2,FALSE)</f>
        <v>7.89</v>
      </c>
      <c r="L3381" s="4">
        <f>VLOOKUP(C3381,rosie!$B$7:$F$66,5,FALSE)</f>
        <v>2.11</v>
      </c>
      <c r="M3381" s="4">
        <f>VLOOKUP($C3381,rosie!$B$7:$D$380,3,FALSE)</f>
        <v>1</v>
      </c>
      <c r="N3381" s="4" t="str">
        <f>VLOOKUP($C3381,rosie!$B$7:$E$380,4,FALSE)</f>
        <v>s</v>
      </c>
      <c r="O3381" s="4">
        <f t="shared" si="248"/>
        <v>7.6177223417776981E-4</v>
      </c>
      <c r="P3381" s="4">
        <f>VLOOKUP(A3381,RESULTS!$A:$M,13,FALSE)</f>
        <v>3</v>
      </c>
      <c r="Q3381" s="4">
        <v>878</v>
      </c>
      <c r="R3381" s="4" t="str">
        <f>IF(VLOOKUP(C3381,rosie!B:J,8,FALSE)=0,"x_x_x_x",VLOOKUP(C3381,rosie!B:J,8,FALSE))</f>
        <v>10_8_2_2023</v>
      </c>
    </row>
    <row r="3382" spans="1:18" x14ac:dyDescent="0.2">
      <c r="A3382" t="s">
        <v>302</v>
      </c>
      <c r="C3382">
        <f t="shared" si="249"/>
        <v>752</v>
      </c>
      <c r="D3382" t="str">
        <f t="shared" si="246"/>
        <v>752 (1)</v>
      </c>
      <c r="E3382">
        <v>13.515000000000001</v>
      </c>
      <c r="F3382">
        <f t="shared" si="247"/>
        <v>13.52</v>
      </c>
      <c r="G3382">
        <f>IFERROR(VLOOKUP(F3382,'rt.comb'!$A:$B,2,FALSE),F3382)</f>
        <v>13.51</v>
      </c>
      <c r="H3382" t="str">
        <f>IFERROR(VLOOKUP(G3382,compounds!$A:$D,4,FALSE),"")</f>
        <v>nonanal</v>
      </c>
      <c r="I3382">
        <v>22523659</v>
      </c>
      <c r="J3382" s="4">
        <f t="shared" si="245"/>
        <v>26278506</v>
      </c>
      <c r="K3382" s="4">
        <f>VLOOKUP($C3382,rosie!$B$7:$D$380,2,FALSE)</f>
        <v>7.89</v>
      </c>
      <c r="L3382" s="4">
        <f>VLOOKUP(C3382,rosie!$B$7:$F$66,5,FALSE)</f>
        <v>2.11</v>
      </c>
      <c r="M3382" s="4">
        <f>VLOOKUP($C3382,rosie!$B$7:$D$380,3,FALSE)</f>
        <v>1</v>
      </c>
      <c r="N3382" s="4" t="str">
        <f>VLOOKUP($C3382,rosie!$B$7:$E$380,4,FALSE)</f>
        <v>s</v>
      </c>
      <c r="O3382" s="4">
        <f t="shared" si="248"/>
        <v>3.7076066227707399E-3</v>
      </c>
      <c r="P3382" s="4">
        <f>VLOOKUP(A3382,RESULTS!$A:$M,13,FALSE)</f>
        <v>3</v>
      </c>
      <c r="Q3382" s="4">
        <v>879</v>
      </c>
      <c r="R3382" s="4" t="str">
        <f>IF(VLOOKUP(C3382,rosie!B:J,8,FALSE)=0,"x_x_x_x",VLOOKUP(C3382,rosie!B:J,8,FALSE))</f>
        <v>10_8_2_2023</v>
      </c>
    </row>
    <row r="3383" spans="1:18" x14ac:dyDescent="0.2">
      <c r="A3383" t="s">
        <v>302</v>
      </c>
      <c r="C3383">
        <f t="shared" si="249"/>
        <v>752</v>
      </c>
      <c r="D3383" t="str">
        <f t="shared" si="246"/>
        <v>752 (1)</v>
      </c>
      <c r="E3383">
        <v>13.887</v>
      </c>
      <c r="F3383">
        <f t="shared" si="247"/>
        <v>13.89</v>
      </c>
      <c r="G3383">
        <f>IFERROR(VLOOKUP(F3383,'rt.comb'!$A:$B,2,FALSE),F3383)</f>
        <v>13.89</v>
      </c>
      <c r="H3383" t="str">
        <f>IFERROR(VLOOKUP(G3383,compounds!$A:$D,4,FALSE),"")</f>
        <v>edimethylnonatriene</v>
      </c>
      <c r="I3383">
        <v>65364709</v>
      </c>
      <c r="J3383" s="4">
        <f t="shared" si="245"/>
        <v>26278506</v>
      </c>
      <c r="K3383" s="4">
        <f>VLOOKUP($C3383,rosie!$B$7:$D$380,2,FALSE)</f>
        <v>7.89</v>
      </c>
      <c r="L3383" s="4">
        <f>VLOOKUP(C3383,rosie!$B$7:$F$66,5,FALSE)</f>
        <v>2.11</v>
      </c>
      <c r="M3383" s="4">
        <f>VLOOKUP($C3383,rosie!$B$7:$D$380,3,FALSE)</f>
        <v>1</v>
      </c>
      <c r="N3383" s="4" t="str">
        <f>VLOOKUP($C3383,rosie!$B$7:$E$380,4,FALSE)</f>
        <v>s</v>
      </c>
      <c r="O3383" s="4">
        <f t="shared" si="248"/>
        <v>1.0747420482988396E-2</v>
      </c>
      <c r="P3383" s="4">
        <f>VLOOKUP(A3383,RESULTS!$A:$M,13,FALSE)</f>
        <v>3</v>
      </c>
      <c r="Q3383" s="4">
        <v>880</v>
      </c>
      <c r="R3383" s="4" t="str">
        <f>IF(VLOOKUP(C3383,rosie!B:J,8,FALSE)=0,"x_x_x_x",VLOOKUP(C3383,rosie!B:J,8,FALSE))</f>
        <v>10_8_2_2023</v>
      </c>
    </row>
    <row r="3384" spans="1:18" x14ac:dyDescent="0.2">
      <c r="A3384" t="s">
        <v>302</v>
      </c>
      <c r="C3384">
        <f t="shared" si="249"/>
        <v>752</v>
      </c>
      <c r="D3384" t="str">
        <f t="shared" si="246"/>
        <v>752 (1)</v>
      </c>
      <c r="E3384">
        <v>15.156000000000001</v>
      </c>
      <c r="F3384">
        <f t="shared" si="247"/>
        <v>15.16</v>
      </c>
      <c r="G3384">
        <f>IFERROR(VLOOKUP(F3384,'rt.comb'!$A:$B,2,FALSE),F3384)</f>
        <v>15.16</v>
      </c>
      <c r="H3384" t="str">
        <f>IFERROR(VLOOKUP(G3384,compounds!$A:$D,4,FALSE),"")</f>
        <v/>
      </c>
      <c r="I3384">
        <v>5465455</v>
      </c>
      <c r="J3384" s="4">
        <f t="shared" si="245"/>
        <v>26278506</v>
      </c>
      <c r="K3384" s="4">
        <f>VLOOKUP($C3384,rosie!$B$7:$D$380,2,FALSE)</f>
        <v>7.89</v>
      </c>
      <c r="L3384" s="4">
        <f>VLOOKUP(C3384,rosie!$B$7:$F$66,5,FALSE)</f>
        <v>2.11</v>
      </c>
      <c r="M3384" s="4">
        <f>VLOOKUP($C3384,rosie!$B$7:$D$380,3,FALSE)</f>
        <v>1</v>
      </c>
      <c r="N3384" s="4" t="str">
        <f>VLOOKUP($C3384,rosie!$B$7:$E$380,4,FALSE)</f>
        <v>s</v>
      </c>
      <c r="O3384" s="4">
        <f t="shared" si="248"/>
        <v>8.9762304764084359E-4</v>
      </c>
      <c r="P3384" s="4">
        <f>VLOOKUP(A3384,RESULTS!$A:$M,13,FALSE)</f>
        <v>3</v>
      </c>
      <c r="Q3384" s="4">
        <v>881</v>
      </c>
      <c r="R3384" s="4" t="str">
        <f>IF(VLOOKUP(C3384,rosie!B:J,8,FALSE)=0,"x_x_x_x",VLOOKUP(C3384,rosie!B:J,8,FALSE))</f>
        <v>10_8_2_2023</v>
      </c>
    </row>
    <row r="3385" spans="1:18" x14ac:dyDescent="0.2">
      <c r="A3385" t="s">
        <v>302</v>
      </c>
      <c r="C3385">
        <f t="shared" si="249"/>
        <v>752</v>
      </c>
      <c r="D3385" t="str">
        <f t="shared" si="246"/>
        <v>752 (1)</v>
      </c>
      <c r="E3385">
        <v>16</v>
      </c>
      <c r="F3385">
        <f t="shared" si="247"/>
        <v>16</v>
      </c>
      <c r="G3385">
        <f>IFERROR(VLOOKUP(F3385,'rt.comb'!$A:$B,2,FALSE),F3385)</f>
        <v>16</v>
      </c>
      <c r="H3385" t="str">
        <f>IFERROR(VLOOKUP(G3385,compounds!$A:$D,4,FALSE),"")</f>
        <v>Butanoicacidhexenylester</v>
      </c>
      <c r="I3385">
        <v>13790894</v>
      </c>
      <c r="J3385" s="4">
        <f t="shared" si="245"/>
        <v>26278506</v>
      </c>
      <c r="K3385" s="4">
        <f>VLOOKUP($C3385,rosie!$B$7:$D$380,2,FALSE)</f>
        <v>7.89</v>
      </c>
      <c r="L3385" s="4">
        <f>VLOOKUP(C3385,rosie!$B$7:$F$66,5,FALSE)</f>
        <v>2.11</v>
      </c>
      <c r="M3385" s="4">
        <f>VLOOKUP($C3385,rosie!$B$7:$D$380,3,FALSE)</f>
        <v>1</v>
      </c>
      <c r="N3385" s="4" t="str">
        <f>VLOOKUP($C3385,rosie!$B$7:$E$380,4,FALSE)</f>
        <v>s</v>
      </c>
      <c r="O3385" s="4">
        <f t="shared" si="248"/>
        <v>2.2623897053449856E-3</v>
      </c>
      <c r="P3385" s="4">
        <f>VLOOKUP(A3385,RESULTS!$A:$M,13,FALSE)</f>
        <v>3</v>
      </c>
      <c r="Q3385" s="4">
        <v>882</v>
      </c>
      <c r="R3385" s="4" t="str">
        <f>IF(VLOOKUP(C3385,rosie!B:J,8,FALSE)=0,"x_x_x_x",VLOOKUP(C3385,rosie!B:J,8,FALSE))</f>
        <v>10_8_2_2023</v>
      </c>
    </row>
    <row r="3386" spans="1:18" x14ac:dyDescent="0.2">
      <c r="A3386" t="s">
        <v>302</v>
      </c>
      <c r="C3386">
        <f t="shared" si="249"/>
        <v>752</v>
      </c>
      <c r="D3386" t="str">
        <f t="shared" si="246"/>
        <v>752 (1)</v>
      </c>
      <c r="E3386">
        <v>16.213999999999999</v>
      </c>
      <c r="F3386">
        <f t="shared" si="247"/>
        <v>16.21</v>
      </c>
      <c r="G3386">
        <f>IFERROR(VLOOKUP(F3386,'rt.comb'!$A:$B,2,FALSE),F3386)</f>
        <v>16.21</v>
      </c>
      <c r="H3386" t="str">
        <f>IFERROR(VLOOKUP(G3386,compounds!$A:$D,4,FALSE),"")</f>
        <v>methylsalicylate</v>
      </c>
      <c r="I3386">
        <v>5721862</v>
      </c>
      <c r="J3386" s="4">
        <f t="shared" si="245"/>
        <v>26278506</v>
      </c>
      <c r="K3386" s="4">
        <f>VLOOKUP($C3386,rosie!$B$7:$D$380,2,FALSE)</f>
        <v>7.89</v>
      </c>
      <c r="L3386" s="4">
        <f>VLOOKUP(C3386,rosie!$B$7:$F$66,5,FALSE)</f>
        <v>2.11</v>
      </c>
      <c r="M3386" s="4">
        <f>VLOOKUP($C3386,rosie!$B$7:$D$380,3,FALSE)</f>
        <v>1</v>
      </c>
      <c r="N3386" s="4" t="str">
        <f>VLOOKUP($C3386,rosie!$B$7:$E$380,4,FALSE)</f>
        <v>s</v>
      </c>
      <c r="O3386" s="4">
        <f t="shared" si="248"/>
        <v>9.3760573770971286E-4</v>
      </c>
      <c r="P3386" s="4">
        <f>VLOOKUP(A3386,RESULTS!$A:$M,13,FALSE)</f>
        <v>3</v>
      </c>
      <c r="Q3386" s="4">
        <v>883</v>
      </c>
      <c r="R3386" s="4" t="str">
        <f>IF(VLOOKUP(C3386,rosie!B:J,8,FALSE)=0,"x_x_x_x",VLOOKUP(C3386,rosie!B:J,8,FALSE))</f>
        <v>10_8_2_2023</v>
      </c>
    </row>
    <row r="3387" spans="1:18" x14ac:dyDescent="0.2">
      <c r="A3387" t="s">
        <v>302</v>
      </c>
      <c r="C3387">
        <f t="shared" si="249"/>
        <v>752</v>
      </c>
      <c r="D3387" t="str">
        <f t="shared" si="246"/>
        <v>752 (1)</v>
      </c>
      <c r="E3387">
        <v>16.367000000000001</v>
      </c>
      <c r="F3387">
        <f t="shared" si="247"/>
        <v>16.37</v>
      </c>
      <c r="G3387">
        <f>IFERROR(VLOOKUP(F3387,'rt.comb'!$A:$B,2,FALSE),F3387)</f>
        <v>16.36</v>
      </c>
      <c r="H3387" t="str">
        <f>IFERROR(VLOOKUP(G3387,compounds!$A:$D,4,FALSE),"")</f>
        <v>dodecane</v>
      </c>
      <c r="I3387">
        <v>18313880</v>
      </c>
      <c r="J3387" s="4">
        <f t="shared" si="245"/>
        <v>26278506</v>
      </c>
      <c r="K3387" s="4">
        <f>VLOOKUP($C3387,rosie!$B$7:$D$380,2,FALSE)</f>
        <v>7.89</v>
      </c>
      <c r="L3387" s="4">
        <f>VLOOKUP(C3387,rosie!$B$7:$F$66,5,FALSE)</f>
        <v>2.11</v>
      </c>
      <c r="M3387" s="4">
        <f>VLOOKUP($C3387,rosie!$B$7:$D$380,3,FALSE)</f>
        <v>1</v>
      </c>
      <c r="N3387" s="4" t="str">
        <f>VLOOKUP($C3387,rosie!$B$7:$E$380,4,FALSE)</f>
        <v>s</v>
      </c>
      <c r="O3387" s="4">
        <f t="shared" si="248"/>
        <v>2.9975861938833451E-3</v>
      </c>
      <c r="P3387" s="4">
        <f>VLOOKUP(A3387,RESULTS!$A:$M,13,FALSE)</f>
        <v>3</v>
      </c>
      <c r="Q3387" s="4">
        <v>884</v>
      </c>
      <c r="R3387" s="4" t="str">
        <f>IF(VLOOKUP(C3387,rosie!B:J,8,FALSE)=0,"x_x_x_x",VLOOKUP(C3387,rosie!B:J,8,FALSE))</f>
        <v>10_8_2_2023</v>
      </c>
    </row>
    <row r="3388" spans="1:18" x14ac:dyDescent="0.2">
      <c r="A3388" t="s">
        <v>302</v>
      </c>
      <c r="C3388">
        <f t="shared" si="249"/>
        <v>752</v>
      </c>
      <c r="D3388" t="str">
        <f t="shared" si="246"/>
        <v>752 (1)</v>
      </c>
      <c r="E3388">
        <v>16.547000000000001</v>
      </c>
      <c r="F3388">
        <f t="shared" si="247"/>
        <v>16.55</v>
      </c>
      <c r="G3388">
        <f>IFERROR(VLOOKUP(F3388,'rt.comb'!$A:$B,2,FALSE),F3388)</f>
        <v>16.55</v>
      </c>
      <c r="H3388" t="str">
        <f>IFERROR(VLOOKUP(G3388,compounds!$A:$D,4,FALSE),"")</f>
        <v>decanal</v>
      </c>
      <c r="I3388">
        <v>23092048</v>
      </c>
      <c r="J3388" s="4">
        <f t="shared" si="245"/>
        <v>26278506</v>
      </c>
      <c r="K3388" s="4">
        <f>VLOOKUP($C3388,rosie!$B$7:$D$380,2,FALSE)</f>
        <v>7.89</v>
      </c>
      <c r="L3388" s="4">
        <f>VLOOKUP(C3388,rosie!$B$7:$F$66,5,FALSE)</f>
        <v>2.11</v>
      </c>
      <c r="M3388" s="4">
        <f>VLOOKUP($C3388,rosie!$B$7:$D$380,3,FALSE)</f>
        <v>1</v>
      </c>
      <c r="N3388" s="4" t="str">
        <f>VLOOKUP($C3388,rosie!$B$7:$E$380,4,FALSE)</f>
        <v>s</v>
      </c>
      <c r="O3388" s="4">
        <f t="shared" si="248"/>
        <v>3.775398174893578E-3</v>
      </c>
      <c r="P3388" s="4">
        <f>VLOOKUP(A3388,RESULTS!$A:$M,13,FALSE)</f>
        <v>3</v>
      </c>
      <c r="Q3388" s="4">
        <v>885</v>
      </c>
      <c r="R3388" s="4" t="str">
        <f>IF(VLOOKUP(C3388,rosie!B:J,8,FALSE)=0,"x_x_x_x",VLOOKUP(C3388,rosie!B:J,8,FALSE))</f>
        <v>10_8_2_2023</v>
      </c>
    </row>
    <row r="3389" spans="1:18" x14ac:dyDescent="0.2">
      <c r="A3389" t="s">
        <v>302</v>
      </c>
      <c r="C3389">
        <f t="shared" si="249"/>
        <v>752</v>
      </c>
      <c r="D3389" t="str">
        <f t="shared" si="246"/>
        <v>752 (1)</v>
      </c>
      <c r="E3389">
        <v>17.43</v>
      </c>
      <c r="F3389">
        <f t="shared" si="247"/>
        <v>17.43</v>
      </c>
      <c r="G3389">
        <f>IFERROR(VLOOKUP(F3389,'rt.comb'!$A:$B,2,FALSE),F3389)</f>
        <v>17.43</v>
      </c>
      <c r="H3389" t="str">
        <f>IFERROR(VLOOKUP(G3389,compounds!$A:$D,4,FALSE),"")</f>
        <v>cisthreehexiso</v>
      </c>
      <c r="I3389">
        <v>15127463</v>
      </c>
      <c r="J3389" s="4">
        <f t="shared" si="245"/>
        <v>26278506</v>
      </c>
      <c r="K3389" s="4">
        <f>VLOOKUP($C3389,rosie!$B$7:$D$380,2,FALSE)</f>
        <v>7.89</v>
      </c>
      <c r="L3389" s="4">
        <f>VLOOKUP(C3389,rosie!$B$7:$F$66,5,FALSE)</f>
        <v>2.11</v>
      </c>
      <c r="M3389" s="4">
        <f>VLOOKUP($C3389,rosie!$B$7:$D$380,3,FALSE)</f>
        <v>1</v>
      </c>
      <c r="N3389" s="4" t="str">
        <f>VLOOKUP($C3389,rosie!$B$7:$E$380,4,FALSE)</f>
        <v>s</v>
      </c>
      <c r="O3389" s="4">
        <f t="shared" si="248"/>
        <v>2.4704493721349596E-3</v>
      </c>
      <c r="P3389" s="4">
        <f>VLOOKUP(A3389,RESULTS!$A:$M,13,FALSE)</f>
        <v>3</v>
      </c>
      <c r="Q3389" s="4">
        <v>886</v>
      </c>
      <c r="R3389" s="4" t="str">
        <f>IF(VLOOKUP(C3389,rosie!B:J,8,FALSE)=0,"x_x_x_x",VLOOKUP(C3389,rosie!B:J,8,FALSE))</f>
        <v>10_8_2_2023</v>
      </c>
    </row>
    <row r="3390" spans="1:18" x14ac:dyDescent="0.2">
      <c r="A3390" t="s">
        <v>302</v>
      </c>
      <c r="C3390">
        <f t="shared" si="249"/>
        <v>752</v>
      </c>
      <c r="D3390" t="str">
        <f t="shared" si="246"/>
        <v>752 (1)</v>
      </c>
      <c r="E3390">
        <v>18.18</v>
      </c>
      <c r="F3390">
        <f t="shared" si="247"/>
        <v>18.18</v>
      </c>
      <c r="G3390">
        <f>IFERROR(VLOOKUP(F3390,'rt.comb'!$A:$B,2,FALSE),F3390)</f>
        <v>18.18</v>
      </c>
      <c r="H3390" t="str">
        <f>IFERROR(VLOOKUP(G3390,compounds!$A:$D,4,FALSE),"")</f>
        <v>methylacetophenone</v>
      </c>
      <c r="I3390">
        <v>5562835</v>
      </c>
      <c r="J3390" s="4">
        <f t="shared" si="245"/>
        <v>26278506</v>
      </c>
      <c r="K3390" s="4">
        <f>VLOOKUP($C3390,rosie!$B$7:$D$380,2,FALSE)</f>
        <v>7.89</v>
      </c>
      <c r="L3390" s="4">
        <f>VLOOKUP(C3390,rosie!$B$7:$F$66,5,FALSE)</f>
        <v>2.11</v>
      </c>
      <c r="M3390" s="4">
        <f>VLOOKUP($C3390,rosie!$B$7:$D$380,3,FALSE)</f>
        <v>1</v>
      </c>
      <c r="N3390" s="4" t="str">
        <f>VLOOKUP($C3390,rosie!$B$7:$E$380,4,FALSE)</f>
        <v>s</v>
      </c>
      <c r="O3390" s="4">
        <f t="shared" si="248"/>
        <v>9.0743628124676358E-4</v>
      </c>
      <c r="P3390" s="4">
        <f>VLOOKUP(A3390,RESULTS!$A:$M,13,FALSE)</f>
        <v>3</v>
      </c>
      <c r="Q3390" s="4">
        <v>887</v>
      </c>
      <c r="R3390" s="4" t="str">
        <f>IF(VLOOKUP(C3390,rosie!B:J,8,FALSE)=0,"x_x_x_x",VLOOKUP(C3390,rosie!B:J,8,FALSE))</f>
        <v>10_8_2_2023</v>
      </c>
    </row>
    <row r="3391" spans="1:18" x14ac:dyDescent="0.2">
      <c r="A3391" t="s">
        <v>302</v>
      </c>
      <c r="C3391">
        <f t="shared" si="249"/>
        <v>752</v>
      </c>
      <c r="D3391" t="str">
        <f t="shared" si="246"/>
        <v>752 (1)</v>
      </c>
      <c r="E3391">
        <v>18.649000000000001</v>
      </c>
      <c r="F3391">
        <f t="shared" si="247"/>
        <v>18.649999999999999</v>
      </c>
      <c r="G3391">
        <f>IFERROR(VLOOKUP(F3391,'rt.comb'!$A:$B,2,FALSE),F3391)</f>
        <v>18.649999999999999</v>
      </c>
      <c r="H3391" t="str">
        <f>IFERROR(VLOOKUP(G3391,compounds!$A:$D,4,FALSE),"")</f>
        <v/>
      </c>
      <c r="I3391">
        <v>6049295</v>
      </c>
      <c r="J3391" s="4">
        <f t="shared" si="245"/>
        <v>26278506</v>
      </c>
      <c r="K3391" s="4">
        <f>VLOOKUP($C3391,rosie!$B$7:$D$380,2,FALSE)</f>
        <v>7.89</v>
      </c>
      <c r="L3391" s="4">
        <f>VLOOKUP(C3391,rosie!$B$7:$F$66,5,FALSE)</f>
        <v>2.11</v>
      </c>
      <c r="M3391" s="4">
        <f>VLOOKUP($C3391,rosie!$B$7:$D$380,3,FALSE)</f>
        <v>1</v>
      </c>
      <c r="N3391" s="4" t="str">
        <f>VLOOKUP($C3391,rosie!$B$7:$E$380,4,FALSE)</f>
        <v>s</v>
      </c>
      <c r="O3391" s="4">
        <f t="shared" si="248"/>
        <v>9.8567871576015213E-4</v>
      </c>
      <c r="P3391" s="4">
        <f>VLOOKUP(A3391,RESULTS!$A:$M,13,FALSE)</f>
        <v>3</v>
      </c>
      <c r="Q3391" s="4">
        <v>888</v>
      </c>
      <c r="R3391" s="4" t="str">
        <f>IF(VLOOKUP(C3391,rosie!B:J,8,FALSE)=0,"x_x_x_x",VLOOKUP(C3391,rosie!B:J,8,FALSE))</f>
        <v>10_8_2_2023</v>
      </c>
    </row>
    <row r="3392" spans="1:18" x14ac:dyDescent="0.2">
      <c r="A3392" t="s">
        <v>302</v>
      </c>
      <c r="C3392">
        <f t="shared" si="249"/>
        <v>752</v>
      </c>
      <c r="D3392" t="str">
        <f t="shared" si="246"/>
        <v>752 (1)</v>
      </c>
      <c r="E3392">
        <v>19.001999999999999</v>
      </c>
      <c r="F3392">
        <f t="shared" si="247"/>
        <v>19</v>
      </c>
      <c r="G3392">
        <f>IFERROR(VLOOKUP(F3392,'rt.comb'!$A:$B,2,FALSE),F3392)</f>
        <v>18.989999999999998</v>
      </c>
      <c r="H3392" t="str">
        <f>IFERROR(VLOOKUP(G3392,compounds!$A:$D,4,FALSE),"")</f>
        <v>methylnaphthalene</v>
      </c>
      <c r="I3392">
        <v>13198516</v>
      </c>
      <c r="J3392" s="4">
        <f t="shared" si="245"/>
        <v>26278506</v>
      </c>
      <c r="K3392" s="4">
        <f>VLOOKUP($C3392,rosie!$B$7:$D$380,2,FALSE)</f>
        <v>7.89</v>
      </c>
      <c r="L3392" s="4">
        <f>VLOOKUP(C3392,rosie!$B$7:$F$66,5,FALSE)</f>
        <v>2.11</v>
      </c>
      <c r="M3392" s="4">
        <f>VLOOKUP($C3392,rosie!$B$7:$D$380,3,FALSE)</f>
        <v>1</v>
      </c>
      <c r="N3392" s="4" t="str">
        <f>VLOOKUP($C3392,rosie!$B$7:$E$380,4,FALSE)</f>
        <v>s</v>
      </c>
      <c r="O3392" s="4">
        <f t="shared" si="248"/>
        <v>2.1481614711653441E-3</v>
      </c>
      <c r="P3392" s="4">
        <f>VLOOKUP(A3392,RESULTS!$A:$M,13,FALSE)</f>
        <v>3</v>
      </c>
      <c r="Q3392" s="4">
        <v>889</v>
      </c>
      <c r="R3392" s="4" t="str">
        <f>IF(VLOOKUP(C3392,rosie!B:J,8,FALSE)=0,"x_x_x_x",VLOOKUP(C3392,rosie!B:J,8,FALSE))</f>
        <v>10_8_2_2023</v>
      </c>
    </row>
    <row r="3393" spans="1:18" x14ac:dyDescent="0.2">
      <c r="A3393" t="s">
        <v>302</v>
      </c>
      <c r="C3393">
        <f t="shared" si="249"/>
        <v>752</v>
      </c>
      <c r="D3393" t="str">
        <f t="shared" si="246"/>
        <v>752 (1)</v>
      </c>
      <c r="E3393">
        <v>19.501000000000001</v>
      </c>
      <c r="F3393">
        <f t="shared" si="247"/>
        <v>19.5</v>
      </c>
      <c r="G3393">
        <f>IFERROR(VLOOKUP(F3393,'rt.comb'!$A:$B,2,FALSE),F3393)</f>
        <v>19.5</v>
      </c>
      <c r="H3393" t="str">
        <f>IFERROR(VLOOKUP(G3393,compounds!$A:$D,4,FALSE),"")</f>
        <v>standard</v>
      </c>
      <c r="I3393">
        <v>26278506</v>
      </c>
      <c r="J3393" s="4">
        <f t="shared" si="245"/>
        <v>26278506</v>
      </c>
      <c r="K3393" s="4">
        <f>VLOOKUP($C3393,rosie!$B$7:$D$380,2,FALSE)</f>
        <v>7.89</v>
      </c>
      <c r="L3393" s="4">
        <f>VLOOKUP(C3393,rosie!$B$7:$F$66,5,FALSE)</f>
        <v>2.11</v>
      </c>
      <c r="M3393" s="4">
        <f>VLOOKUP($C3393,rosie!$B$7:$D$380,3,FALSE)</f>
        <v>1</v>
      </c>
      <c r="N3393" s="4" t="str">
        <f>VLOOKUP($C3393,rosie!$B$7:$E$380,4,FALSE)</f>
        <v>s</v>
      </c>
      <c r="O3393" s="4">
        <f t="shared" si="248"/>
        <v>4.2722262571025758E-3</v>
      </c>
      <c r="P3393" s="4">
        <f>VLOOKUP(A3393,RESULTS!$A:$M,13,FALSE)</f>
        <v>3</v>
      </c>
      <c r="Q3393" s="4">
        <v>890</v>
      </c>
      <c r="R3393" s="4" t="str">
        <f>IF(VLOOKUP(C3393,rosie!B:J,8,FALSE)=0,"x_x_x_x",VLOOKUP(C3393,rosie!B:J,8,FALSE))</f>
        <v>10_8_2_2023</v>
      </c>
    </row>
    <row r="3394" spans="1:18" x14ac:dyDescent="0.2">
      <c r="A3394" t="s">
        <v>302</v>
      </c>
      <c r="C3394">
        <f t="shared" si="249"/>
        <v>752</v>
      </c>
      <c r="D3394" t="str">
        <f t="shared" si="246"/>
        <v>752 (1)</v>
      </c>
      <c r="E3394">
        <v>19.899999999999999</v>
      </c>
      <c r="F3394">
        <f t="shared" si="247"/>
        <v>19.899999999999999</v>
      </c>
      <c r="G3394">
        <f>IFERROR(VLOOKUP(F3394,'rt.comb'!$A:$B,2,FALSE),F3394)</f>
        <v>19.899999999999999</v>
      </c>
      <c r="H3394" t="str">
        <f>IFERROR(VLOOKUP(G3394,compounds!$A:$D,4,FALSE),"")</f>
        <v/>
      </c>
      <c r="I3394">
        <v>2558076</v>
      </c>
      <c r="J3394" s="4">
        <f t="shared" ref="J3394:J3457" si="250">SUMIFS($I:$I,$A:$A,A3394,G:G,19.5)</f>
        <v>26278506</v>
      </c>
      <c r="K3394" s="4">
        <f>VLOOKUP($C3394,rosie!$B$7:$D$380,2,FALSE)</f>
        <v>7.89</v>
      </c>
      <c r="L3394" s="4">
        <f>VLOOKUP(C3394,rosie!$B$7:$F$66,5,FALSE)</f>
        <v>2.11</v>
      </c>
      <c r="M3394" s="4">
        <f>VLOOKUP($C3394,rosie!$B$7:$D$380,3,FALSE)</f>
        <v>1</v>
      </c>
      <c r="N3394" s="4" t="str">
        <f>VLOOKUP($C3394,rosie!$B$7:$E$380,4,FALSE)</f>
        <v>s</v>
      </c>
      <c r="O3394" s="4">
        <f t="shared" si="248"/>
        <v>4.1541226968370228E-4</v>
      </c>
      <c r="P3394" s="4">
        <f>VLOOKUP(A3394,RESULTS!$A:$M,13,FALSE)</f>
        <v>3</v>
      </c>
      <c r="Q3394" s="4">
        <v>891</v>
      </c>
      <c r="R3394" s="4" t="str">
        <f>IF(VLOOKUP(C3394,rosie!B:J,8,FALSE)=0,"x_x_x_x",VLOOKUP(C3394,rosie!B:J,8,FALSE))</f>
        <v>10_8_2_2023</v>
      </c>
    </row>
    <row r="3395" spans="1:18" x14ac:dyDescent="0.2">
      <c r="A3395" t="s">
        <v>302</v>
      </c>
      <c r="C3395">
        <f t="shared" si="249"/>
        <v>752</v>
      </c>
      <c r="D3395" t="str">
        <f t="shared" ref="D3395:D3458" si="251">C3395&amp;" ("&amp;M3395&amp;")"</f>
        <v>752 (1)</v>
      </c>
      <c r="E3395">
        <v>21.518000000000001</v>
      </c>
      <c r="F3395">
        <f t="shared" si="247"/>
        <v>21.52</v>
      </c>
      <c r="G3395">
        <f>IFERROR(VLOOKUP(F3395,'rt.comb'!$A:$B,2,FALSE),F3395)</f>
        <v>21.52</v>
      </c>
      <c r="H3395" t="str">
        <f>IFERROR(VLOOKUP(G3395,compounds!$A:$D,4,FALSE),"")</f>
        <v/>
      </c>
      <c r="I3395">
        <v>7903923</v>
      </c>
      <c r="J3395" s="4">
        <f t="shared" si="250"/>
        <v>26278506</v>
      </c>
      <c r="K3395" s="4">
        <f>VLOOKUP($C3395,rosie!$B$7:$D$380,2,FALSE)</f>
        <v>7.89</v>
      </c>
      <c r="L3395" s="4">
        <f>VLOOKUP(C3395,rosie!$B$7:$F$66,5,FALSE)</f>
        <v>2.11</v>
      </c>
      <c r="M3395" s="4">
        <f>VLOOKUP($C3395,rosie!$B$7:$D$380,3,FALSE)</f>
        <v>1</v>
      </c>
      <c r="N3395" s="4" t="str">
        <f>VLOOKUP($C3395,rosie!$B$7:$E$380,4,FALSE)</f>
        <v>s</v>
      </c>
      <c r="O3395" s="4">
        <f t="shared" si="248"/>
        <v>1.2820986030757629E-3</v>
      </c>
      <c r="P3395" s="4">
        <f>VLOOKUP(A3395,RESULTS!$A:$M,13,FALSE)</f>
        <v>3</v>
      </c>
      <c r="Q3395" s="4">
        <v>892</v>
      </c>
      <c r="R3395" s="4" t="str">
        <f>IF(VLOOKUP(C3395,rosie!B:J,8,FALSE)=0,"x_x_x_x",VLOOKUP(C3395,rosie!B:J,8,FALSE))</f>
        <v>10_8_2_2023</v>
      </c>
    </row>
    <row r="3396" spans="1:18" x14ac:dyDescent="0.2">
      <c r="A3396" t="s">
        <v>302</v>
      </c>
      <c r="C3396">
        <f t="shared" si="249"/>
        <v>752</v>
      </c>
      <c r="D3396" t="str">
        <f t="shared" si="251"/>
        <v>752 (1)</v>
      </c>
      <c r="E3396">
        <v>21.631</v>
      </c>
      <c r="F3396">
        <f t="shared" si="247"/>
        <v>21.63</v>
      </c>
      <c r="G3396">
        <f>IFERROR(VLOOKUP(F3396,'rt.comb'!$A:$B,2,FALSE),F3396)</f>
        <v>21.63</v>
      </c>
      <c r="H3396" t="str">
        <f>IFERROR(VLOOKUP(G3396,compounds!$A:$D,4,FALSE),"")</f>
        <v/>
      </c>
      <c r="I3396">
        <v>2682516</v>
      </c>
      <c r="J3396" s="4">
        <f t="shared" si="250"/>
        <v>26278506</v>
      </c>
      <c r="K3396" s="4">
        <f>VLOOKUP($C3396,rosie!$B$7:$D$380,2,FALSE)</f>
        <v>7.89</v>
      </c>
      <c r="L3396" s="4">
        <f>VLOOKUP(C3396,rosie!$B$7:$F$66,5,FALSE)</f>
        <v>2.11</v>
      </c>
      <c r="M3396" s="4">
        <f>VLOOKUP($C3396,rosie!$B$7:$D$380,3,FALSE)</f>
        <v>1</v>
      </c>
      <c r="N3396" s="4" t="str">
        <f>VLOOKUP($C3396,rosie!$B$7:$E$380,4,FALSE)</f>
        <v>s</v>
      </c>
      <c r="O3396" s="4">
        <f t="shared" si="248"/>
        <v>4.346447545763165E-4</v>
      </c>
      <c r="P3396" s="4">
        <f>VLOOKUP(A3396,RESULTS!$A:$M,13,FALSE)</f>
        <v>3</v>
      </c>
      <c r="Q3396" s="4">
        <v>893</v>
      </c>
      <c r="R3396" s="4" t="str">
        <f>IF(VLOOKUP(C3396,rosie!B:J,8,FALSE)=0,"x_x_x_x",VLOOKUP(C3396,rosie!B:J,8,FALSE))</f>
        <v>10_8_2_2023</v>
      </c>
    </row>
    <row r="3397" spans="1:18" x14ac:dyDescent="0.2">
      <c r="A3397" t="s">
        <v>302</v>
      </c>
      <c r="C3397">
        <f t="shared" si="249"/>
        <v>752</v>
      </c>
      <c r="D3397" t="str">
        <f t="shared" si="251"/>
        <v>752 (1)</v>
      </c>
      <c r="E3397">
        <v>21.834</v>
      </c>
      <c r="F3397">
        <f t="shared" si="247"/>
        <v>21.83</v>
      </c>
      <c r="G3397">
        <f>IFERROR(VLOOKUP(F3397,'rt.comb'!$A:$B,2,FALSE),F3397)</f>
        <v>21.84</v>
      </c>
      <c r="H3397" t="str">
        <f>IFERROR(VLOOKUP(G3397,compounds!$A:$D,4,FALSE),"")</f>
        <v>tetradecane</v>
      </c>
      <c r="I3397">
        <v>15269977</v>
      </c>
      <c r="J3397" s="4">
        <f t="shared" si="250"/>
        <v>26278506</v>
      </c>
      <c r="K3397" s="4">
        <f>VLOOKUP($C3397,rosie!$B$7:$D$380,2,FALSE)</f>
        <v>7.89</v>
      </c>
      <c r="L3397" s="4">
        <f>VLOOKUP(C3397,rosie!$B$7:$F$66,5,FALSE)</f>
        <v>2.11</v>
      </c>
      <c r="M3397" s="4">
        <f>VLOOKUP($C3397,rosie!$B$7:$D$380,3,FALSE)</f>
        <v>1</v>
      </c>
      <c r="N3397" s="4" t="str">
        <f>VLOOKUP($C3397,rosie!$B$7:$E$380,4,FALSE)</f>
        <v>s</v>
      </c>
      <c r="O3397" s="4">
        <f t="shared" si="248"/>
        <v>2.4714079807757567E-3</v>
      </c>
      <c r="P3397" s="4">
        <f>VLOOKUP(A3397,RESULTS!$A:$M,13,FALSE)</f>
        <v>3</v>
      </c>
      <c r="Q3397" s="4">
        <v>894</v>
      </c>
      <c r="R3397" s="4" t="str">
        <f>IF(VLOOKUP(C3397,rosie!B:J,8,FALSE)=0,"x_x_x_x",VLOOKUP(C3397,rosie!B:J,8,FALSE))</f>
        <v>10_8_2_2023</v>
      </c>
    </row>
    <row r="3398" spans="1:18" x14ac:dyDescent="0.2">
      <c r="A3398" t="s">
        <v>302</v>
      </c>
      <c r="C3398">
        <f t="shared" si="249"/>
        <v>752</v>
      </c>
      <c r="D3398" t="str">
        <f t="shared" si="251"/>
        <v>752 (1)</v>
      </c>
      <c r="E3398">
        <v>22.28</v>
      </c>
      <c r="F3398">
        <f t="shared" si="247"/>
        <v>22.28</v>
      </c>
      <c r="G3398">
        <f>IFERROR(VLOOKUP(F3398,'rt.comb'!$A:$B,2,FALSE),F3398)</f>
        <v>22.29</v>
      </c>
      <c r="H3398" t="str">
        <f>IFERROR(VLOOKUP(G3398,compounds!$A:$D,4,FALSE),"")</f>
        <v>tetramethyldiol</v>
      </c>
      <c r="I3398">
        <v>20274053</v>
      </c>
      <c r="J3398" s="4">
        <f t="shared" si="250"/>
        <v>26278506</v>
      </c>
      <c r="K3398" s="4">
        <f>VLOOKUP($C3398,rosie!$B$7:$D$380,2,FALSE)</f>
        <v>7.89</v>
      </c>
      <c r="L3398" s="4">
        <f>VLOOKUP(C3398,rosie!$B$7:$F$66,5,FALSE)</f>
        <v>2.11</v>
      </c>
      <c r="M3398" s="4">
        <f>VLOOKUP($C3398,rosie!$B$7:$D$380,3,FALSE)</f>
        <v>1</v>
      </c>
      <c r="N3398" s="4" t="str">
        <f>VLOOKUP($C3398,rosie!$B$7:$E$380,4,FALSE)</f>
        <v>s</v>
      </c>
      <c r="O3398" s="4">
        <f t="shared" si="248"/>
        <v>3.2776390322472484E-3</v>
      </c>
      <c r="P3398" s="4">
        <f>VLOOKUP(A3398,RESULTS!$A:$M,13,FALSE)</f>
        <v>3</v>
      </c>
      <c r="Q3398" s="4">
        <v>895</v>
      </c>
      <c r="R3398" s="4" t="str">
        <f>IF(VLOOKUP(C3398,rosie!B:J,8,FALSE)=0,"x_x_x_x",VLOOKUP(C3398,rosie!B:J,8,FALSE))</f>
        <v>10_8_2_2023</v>
      </c>
    </row>
    <row r="3399" spans="1:18" x14ac:dyDescent="0.2">
      <c r="A3399" t="s">
        <v>302</v>
      </c>
      <c r="C3399">
        <f t="shared" si="249"/>
        <v>752</v>
      </c>
      <c r="D3399" t="str">
        <f t="shared" si="251"/>
        <v>752 (1)</v>
      </c>
      <c r="E3399">
        <v>22.416</v>
      </c>
      <c r="F3399">
        <f t="shared" si="247"/>
        <v>22.42</v>
      </c>
      <c r="G3399">
        <f>IFERROR(VLOOKUP(F3399,'rt.comb'!$A:$B,2,FALSE),F3399)</f>
        <v>22.42</v>
      </c>
      <c r="H3399" t="str">
        <f>IFERROR(VLOOKUP(G3399,compounds!$A:$D,4,FALSE),"")</f>
        <v/>
      </c>
      <c r="I3399">
        <v>12232947</v>
      </c>
      <c r="J3399" s="4">
        <f t="shared" si="250"/>
        <v>26278506</v>
      </c>
      <c r="K3399" s="4">
        <f>VLOOKUP($C3399,rosie!$B$7:$D$380,2,FALSE)</f>
        <v>7.89</v>
      </c>
      <c r="L3399" s="4">
        <f>VLOOKUP(C3399,rosie!$B$7:$F$66,5,FALSE)</f>
        <v>2.11</v>
      </c>
      <c r="M3399" s="4">
        <f>VLOOKUP($C3399,rosie!$B$7:$D$380,3,FALSE)</f>
        <v>1</v>
      </c>
      <c r="N3399" s="4" t="str">
        <f>VLOOKUP($C3399,rosie!$B$7:$E$380,4,FALSE)</f>
        <v>s</v>
      </c>
      <c r="O3399" s="4">
        <f t="shared" si="248"/>
        <v>1.975452835044566E-3</v>
      </c>
      <c r="P3399" s="4">
        <f>VLOOKUP(A3399,RESULTS!$A:$M,13,FALSE)</f>
        <v>3</v>
      </c>
      <c r="Q3399" s="4">
        <v>896</v>
      </c>
      <c r="R3399" s="4" t="str">
        <f>IF(VLOOKUP(C3399,rosie!B:J,8,FALSE)=0,"x_x_x_x",VLOOKUP(C3399,rosie!B:J,8,FALSE))</f>
        <v>10_8_2_2023</v>
      </c>
    </row>
    <row r="3400" spans="1:18" x14ac:dyDescent="0.2">
      <c r="A3400" t="s">
        <v>302</v>
      </c>
      <c r="C3400">
        <f t="shared" si="249"/>
        <v>752</v>
      </c>
      <c r="D3400" t="str">
        <f t="shared" si="251"/>
        <v>752 (1)</v>
      </c>
      <c r="E3400">
        <v>23.193999999999999</v>
      </c>
      <c r="F3400">
        <f t="shared" si="247"/>
        <v>23.19</v>
      </c>
      <c r="G3400">
        <f>IFERROR(VLOOKUP(F3400,'rt.comb'!$A:$B,2,FALSE),F3400)</f>
        <v>23.19</v>
      </c>
      <c r="H3400" t="str">
        <f>IFERROR(VLOOKUP(G3400,compounds!$A:$D,4,FALSE),"")</f>
        <v/>
      </c>
      <c r="I3400">
        <v>2818134</v>
      </c>
      <c r="J3400" s="4">
        <f t="shared" si="250"/>
        <v>26278506</v>
      </c>
      <c r="K3400" s="4">
        <f>VLOOKUP($C3400,rosie!$B$7:$D$380,2,FALSE)</f>
        <v>7.89</v>
      </c>
      <c r="L3400" s="4">
        <f>VLOOKUP(C3400,rosie!$B$7:$F$66,5,FALSE)</f>
        <v>2.11</v>
      </c>
      <c r="M3400" s="4">
        <f>VLOOKUP($C3400,rosie!$B$7:$D$380,3,FALSE)</f>
        <v>1</v>
      </c>
      <c r="N3400" s="4" t="str">
        <f>VLOOKUP($C3400,rosie!$B$7:$E$380,4,FALSE)</f>
        <v>s</v>
      </c>
      <c r="O3400" s="4">
        <f t="shared" si="248"/>
        <v>4.5458256751844227E-4</v>
      </c>
      <c r="P3400" s="4">
        <f>VLOOKUP(A3400,RESULTS!$A:$M,13,FALSE)</f>
        <v>3</v>
      </c>
      <c r="Q3400" s="4">
        <v>897</v>
      </c>
      <c r="R3400" s="4" t="str">
        <f>IF(VLOOKUP(C3400,rosie!B:J,8,FALSE)=0,"x_x_x_x",VLOOKUP(C3400,rosie!B:J,8,FALSE))</f>
        <v>10_8_2_2023</v>
      </c>
    </row>
    <row r="3401" spans="1:18" x14ac:dyDescent="0.2">
      <c r="A3401" t="s">
        <v>302</v>
      </c>
      <c r="C3401">
        <f t="shared" si="249"/>
        <v>752</v>
      </c>
      <c r="D3401" t="str">
        <f t="shared" si="251"/>
        <v>752 (1)</v>
      </c>
      <c r="E3401">
        <v>23.911999999999999</v>
      </c>
      <c r="F3401">
        <f t="shared" si="247"/>
        <v>23.91</v>
      </c>
      <c r="G3401">
        <f>IFERROR(VLOOKUP(F3401,'rt.comb'!$A:$B,2,FALSE),F3401)</f>
        <v>23.91</v>
      </c>
      <c r="H3401" t="str">
        <f>IFERROR(VLOOKUP(G3401,compounds!$A:$D,4,FALSE),"")</f>
        <v/>
      </c>
      <c r="I3401">
        <v>3937192</v>
      </c>
      <c r="J3401" s="4">
        <f t="shared" si="250"/>
        <v>26278506</v>
      </c>
      <c r="K3401" s="4">
        <f>VLOOKUP($C3401,rosie!$B$7:$D$380,2,FALSE)</f>
        <v>7.89</v>
      </c>
      <c r="L3401" s="4">
        <f>VLOOKUP(C3401,rosie!$B$7:$F$66,5,FALSE)</f>
        <v>2.11</v>
      </c>
      <c r="M3401" s="4">
        <f>VLOOKUP($C3401,rosie!$B$7:$D$380,3,FALSE)</f>
        <v>1</v>
      </c>
      <c r="N3401" s="4" t="str">
        <f>VLOOKUP($C3401,rosie!$B$7:$E$380,4,FALSE)</f>
        <v>s</v>
      </c>
      <c r="O3401" s="4">
        <f t="shared" si="248"/>
        <v>6.3438636202503844E-4</v>
      </c>
      <c r="P3401" s="4">
        <f>VLOOKUP(A3401,RESULTS!$A:$M,13,FALSE)</f>
        <v>3</v>
      </c>
      <c r="Q3401" s="4">
        <v>898</v>
      </c>
      <c r="R3401" s="4" t="str">
        <f>IF(VLOOKUP(C3401,rosie!B:J,8,FALSE)=0,"x_x_x_x",VLOOKUP(C3401,rosie!B:J,8,FALSE))</f>
        <v>10_8_2_2023</v>
      </c>
    </row>
    <row r="3402" spans="1:18" x14ac:dyDescent="0.2">
      <c r="A3402" t="s">
        <v>302</v>
      </c>
      <c r="C3402">
        <f t="shared" si="249"/>
        <v>752</v>
      </c>
      <c r="D3402" t="str">
        <f t="shared" si="251"/>
        <v>752 (1)</v>
      </c>
      <c r="E3402">
        <v>23.960999999999999</v>
      </c>
      <c r="F3402">
        <f t="shared" ref="F3402:F3465" si="252">ROUND(E3402,2)</f>
        <v>23.96</v>
      </c>
      <c r="G3402">
        <f>IFERROR(VLOOKUP(F3402,'rt.comb'!$A:$B,2,FALSE),F3402)</f>
        <v>23.96</v>
      </c>
      <c r="H3402" t="str">
        <f>IFERROR(VLOOKUP(G3402,compounds!$A:$D,4,FALSE),"")</f>
        <v/>
      </c>
      <c r="I3402">
        <v>3766832</v>
      </c>
      <c r="J3402" s="4">
        <f t="shared" si="250"/>
        <v>26278506</v>
      </c>
      <c r="K3402" s="4">
        <f>VLOOKUP($C3402,rosie!$B$7:$D$380,2,FALSE)</f>
        <v>7.89</v>
      </c>
      <c r="L3402" s="4">
        <f>VLOOKUP(C3402,rosie!$B$7:$F$66,5,FALSE)</f>
        <v>2.11</v>
      </c>
      <c r="M3402" s="4">
        <f>VLOOKUP($C3402,rosie!$B$7:$D$380,3,FALSE)</f>
        <v>1</v>
      </c>
      <c r="N3402" s="4" t="str">
        <f>VLOOKUP($C3402,rosie!$B$7:$E$380,4,FALSE)</f>
        <v>s</v>
      </c>
      <c r="O3402" s="4">
        <f t="shared" ref="O3402:O3465" si="253">IFERROR((30/J3402*I3402)/K3402/Q3402,0)</f>
        <v>6.0626170998471574E-4</v>
      </c>
      <c r="P3402" s="4">
        <f>VLOOKUP(A3402,RESULTS!$A:$M,13,FALSE)</f>
        <v>3</v>
      </c>
      <c r="Q3402" s="4">
        <v>899</v>
      </c>
      <c r="R3402" s="4" t="str">
        <f>IF(VLOOKUP(C3402,rosie!B:J,8,FALSE)=0,"x_x_x_x",VLOOKUP(C3402,rosie!B:J,8,FALSE))</f>
        <v>10_8_2_2023</v>
      </c>
    </row>
    <row r="3403" spans="1:18" x14ac:dyDescent="0.2">
      <c r="A3403" t="s">
        <v>302</v>
      </c>
      <c r="C3403">
        <f t="shared" ref="C3403:C3466" si="254">_xlfn.NUMBERVALUE(LEFT(SUBSTITUTE(A3403,"strleaves-",""),FIND("-",SUBSTITUTE(A3403,"strleaves-",""))-1))</f>
        <v>752</v>
      </c>
      <c r="D3403" t="str">
        <f t="shared" si="251"/>
        <v>752 (1)</v>
      </c>
      <c r="E3403">
        <v>24.244</v>
      </c>
      <c r="F3403">
        <f t="shared" si="252"/>
        <v>24.24</v>
      </c>
      <c r="G3403">
        <f>IFERROR(VLOOKUP(F3403,'rt.comb'!$A:$B,2,FALSE),F3403)</f>
        <v>24.24</v>
      </c>
      <c r="H3403" t="str">
        <f>IFERROR(VLOOKUP(G3403,compounds!$A:$D,4,FALSE),"")</f>
        <v/>
      </c>
      <c r="I3403">
        <v>2511099</v>
      </c>
      <c r="J3403" s="4">
        <f t="shared" si="250"/>
        <v>26278506</v>
      </c>
      <c r="K3403" s="4">
        <f>VLOOKUP($C3403,rosie!$B$7:$D$380,2,FALSE)</f>
        <v>7.89</v>
      </c>
      <c r="L3403" s="4">
        <f>VLOOKUP(C3403,rosie!$B$7:$F$66,5,FALSE)</f>
        <v>2.11</v>
      </c>
      <c r="M3403" s="4">
        <f>VLOOKUP($C3403,rosie!$B$7:$D$380,3,FALSE)</f>
        <v>1</v>
      </c>
      <c r="N3403" s="4" t="str">
        <f>VLOOKUP($C3403,rosie!$B$7:$E$380,4,FALSE)</f>
        <v>s</v>
      </c>
      <c r="O3403" s="4">
        <f t="shared" si="253"/>
        <v>4.0370572322345787E-4</v>
      </c>
      <c r="P3403" s="4">
        <f>VLOOKUP(A3403,RESULTS!$A:$M,13,FALSE)</f>
        <v>3</v>
      </c>
      <c r="Q3403" s="4">
        <v>900</v>
      </c>
      <c r="R3403" s="4" t="str">
        <f>IF(VLOOKUP(C3403,rosie!B:J,8,FALSE)=0,"x_x_x_x",VLOOKUP(C3403,rosie!B:J,8,FALSE))</f>
        <v>10_8_2_2023</v>
      </c>
    </row>
    <row r="3404" spans="1:18" x14ac:dyDescent="0.2">
      <c r="A3404" t="s">
        <v>302</v>
      </c>
      <c r="C3404">
        <f t="shared" si="254"/>
        <v>752</v>
      </c>
      <c r="D3404" t="str">
        <f t="shared" si="251"/>
        <v>752 (1)</v>
      </c>
      <c r="E3404">
        <v>24.329000000000001</v>
      </c>
      <c r="F3404">
        <f t="shared" si="252"/>
        <v>24.33</v>
      </c>
      <c r="G3404">
        <f>IFERROR(VLOOKUP(F3404,'rt.comb'!$A:$B,2,FALSE),F3404)</f>
        <v>24.33</v>
      </c>
      <c r="H3404" t="str">
        <f>IFERROR(VLOOKUP(G3404,compounds!$A:$D,4,FALSE),"")</f>
        <v>pentadecane</v>
      </c>
      <c r="I3404">
        <v>2809719</v>
      </c>
      <c r="J3404" s="4">
        <f t="shared" si="250"/>
        <v>26278506</v>
      </c>
      <c r="K3404" s="4">
        <f>VLOOKUP($C3404,rosie!$B$7:$D$380,2,FALSE)</f>
        <v>7.89</v>
      </c>
      <c r="L3404" s="4">
        <f>VLOOKUP(C3404,rosie!$B$7:$F$66,5,FALSE)</f>
        <v>2.11</v>
      </c>
      <c r="M3404" s="4">
        <f>VLOOKUP($C3404,rosie!$B$7:$D$380,3,FALSE)</f>
        <v>1</v>
      </c>
      <c r="N3404" s="4" t="str">
        <f>VLOOKUP($C3404,rosie!$B$7:$E$380,4,FALSE)</f>
        <v>s</v>
      </c>
      <c r="O3404" s="4">
        <f t="shared" si="253"/>
        <v>4.5121307715505833E-4</v>
      </c>
      <c r="P3404" s="4">
        <f>VLOOKUP(A3404,RESULTS!$A:$M,13,FALSE)</f>
        <v>3</v>
      </c>
      <c r="Q3404" s="4">
        <v>901</v>
      </c>
      <c r="R3404" s="4" t="str">
        <f>IF(VLOOKUP(C3404,rosie!B:J,8,FALSE)=0,"x_x_x_x",VLOOKUP(C3404,rosie!B:J,8,FALSE))</f>
        <v>10_8_2_2023</v>
      </c>
    </row>
    <row r="3405" spans="1:18" x14ac:dyDescent="0.2">
      <c r="A3405" t="s">
        <v>302</v>
      </c>
      <c r="C3405">
        <f t="shared" si="254"/>
        <v>752</v>
      </c>
      <c r="D3405" t="str">
        <f t="shared" si="251"/>
        <v>752 (1)</v>
      </c>
      <c r="E3405">
        <v>26.068000000000001</v>
      </c>
      <c r="F3405">
        <f t="shared" si="252"/>
        <v>26.07</v>
      </c>
      <c r="G3405">
        <f>IFERROR(VLOOKUP(F3405,'rt.comb'!$A:$B,2,FALSE),F3405)</f>
        <v>26.07</v>
      </c>
      <c r="H3405" t="str">
        <f>IFERROR(VLOOKUP(G3405,compounds!$A:$D,4,FALSE),"")</f>
        <v/>
      </c>
      <c r="I3405">
        <v>4593842</v>
      </c>
      <c r="J3405" s="4">
        <f t="shared" si="250"/>
        <v>26278506</v>
      </c>
      <c r="K3405" s="4">
        <f>VLOOKUP($C3405,rosie!$B$7:$D$380,2,FALSE)</f>
        <v>7.89</v>
      </c>
      <c r="L3405" s="4">
        <f>VLOOKUP(C3405,rosie!$B$7:$F$66,5,FALSE)</f>
        <v>2.11</v>
      </c>
      <c r="M3405" s="4">
        <f>VLOOKUP($C3405,rosie!$B$7:$D$380,3,FALSE)</f>
        <v>1</v>
      </c>
      <c r="N3405" s="4" t="str">
        <f>VLOOKUP($C3405,rosie!$B$7:$E$380,4,FALSE)</f>
        <v>s</v>
      </c>
      <c r="O3405" s="4">
        <f t="shared" si="253"/>
        <v>7.369077045044684E-4</v>
      </c>
      <c r="P3405" s="4">
        <f>VLOOKUP(A3405,RESULTS!$A:$M,13,FALSE)</f>
        <v>3</v>
      </c>
      <c r="Q3405" s="4">
        <v>902</v>
      </c>
      <c r="R3405" s="4" t="str">
        <f>IF(VLOOKUP(C3405,rosie!B:J,8,FALSE)=0,"x_x_x_x",VLOOKUP(C3405,rosie!B:J,8,FALSE))</f>
        <v>10_8_2_2023</v>
      </c>
    </row>
    <row r="3406" spans="1:18" x14ac:dyDescent="0.2">
      <c r="A3406" t="s">
        <v>302</v>
      </c>
      <c r="C3406">
        <f t="shared" si="254"/>
        <v>752</v>
      </c>
      <c r="D3406" t="str">
        <f t="shared" si="251"/>
        <v>752 (1)</v>
      </c>
      <c r="E3406">
        <v>28.201000000000001</v>
      </c>
      <c r="F3406">
        <f t="shared" si="252"/>
        <v>28.2</v>
      </c>
      <c r="G3406">
        <f>IFERROR(VLOOKUP(F3406,'rt.comb'!$A:$B,2,FALSE),F3406)</f>
        <v>28.2</v>
      </c>
      <c r="H3406" t="str">
        <f>IFERROR(VLOOKUP(G3406,compounds!$A:$D,4,FALSE),"")</f>
        <v/>
      </c>
      <c r="I3406">
        <v>5027614</v>
      </c>
      <c r="J3406" s="4">
        <f t="shared" si="250"/>
        <v>26278506</v>
      </c>
      <c r="K3406" s="4">
        <f>VLOOKUP($C3406,rosie!$B$7:$D$380,2,FALSE)</f>
        <v>7.89</v>
      </c>
      <c r="L3406" s="4">
        <f>VLOOKUP(C3406,rosie!$B$7:$F$66,5,FALSE)</f>
        <v>2.11</v>
      </c>
      <c r="M3406" s="4">
        <f>VLOOKUP($C3406,rosie!$B$7:$D$380,3,FALSE)</f>
        <v>1</v>
      </c>
      <c r="N3406" s="4" t="str">
        <f>VLOOKUP($C3406,rosie!$B$7:$E$380,4,FALSE)</f>
        <v>s</v>
      </c>
      <c r="O3406" s="4">
        <f t="shared" si="253"/>
        <v>8.0559684604629889E-4</v>
      </c>
      <c r="P3406" s="4">
        <f>VLOOKUP(A3406,RESULTS!$A:$M,13,FALSE)</f>
        <v>3</v>
      </c>
      <c r="Q3406" s="4">
        <v>903</v>
      </c>
      <c r="R3406" s="4" t="str">
        <f>IF(VLOOKUP(C3406,rosie!B:J,8,FALSE)=0,"x_x_x_x",VLOOKUP(C3406,rosie!B:J,8,FALSE))</f>
        <v>10_8_2_2023</v>
      </c>
    </row>
    <row r="3407" spans="1:18" x14ac:dyDescent="0.2">
      <c r="A3407" t="s">
        <v>302</v>
      </c>
      <c r="C3407">
        <f t="shared" si="254"/>
        <v>752</v>
      </c>
      <c r="D3407" t="str">
        <f t="shared" si="251"/>
        <v>752 (1)</v>
      </c>
      <c r="E3407">
        <v>28.815000000000001</v>
      </c>
      <c r="F3407">
        <f t="shared" si="252"/>
        <v>28.82</v>
      </c>
      <c r="G3407">
        <f>IFERROR(VLOOKUP(F3407,'rt.comb'!$A:$B,2,FALSE),F3407)</f>
        <v>28.82</v>
      </c>
      <c r="H3407" t="str">
        <f>IFERROR(VLOOKUP(G3407,compounds!$A:$D,4,FALSE),"")</f>
        <v/>
      </c>
      <c r="I3407">
        <v>3444451</v>
      </c>
      <c r="J3407" s="4">
        <f t="shared" si="250"/>
        <v>26278506</v>
      </c>
      <c r="K3407" s="4">
        <f>VLOOKUP($C3407,rosie!$B$7:$D$380,2,FALSE)</f>
        <v>7.89</v>
      </c>
      <c r="L3407" s="4">
        <f>VLOOKUP(C3407,rosie!$B$7:$F$66,5,FALSE)</f>
        <v>2.11</v>
      </c>
      <c r="M3407" s="4">
        <f>VLOOKUP($C3407,rosie!$B$7:$D$380,3,FALSE)</f>
        <v>1</v>
      </c>
      <c r="N3407" s="4" t="str">
        <f>VLOOKUP($C3407,rosie!$B$7:$E$380,4,FALSE)</f>
        <v>s</v>
      </c>
      <c r="O3407" s="4">
        <f t="shared" si="253"/>
        <v>5.5130910009113204E-4</v>
      </c>
      <c r="P3407" s="4">
        <f>VLOOKUP(A3407,RESULTS!$A:$M,13,FALSE)</f>
        <v>3</v>
      </c>
      <c r="Q3407" s="4">
        <v>904</v>
      </c>
      <c r="R3407" s="4" t="str">
        <f>IF(VLOOKUP(C3407,rosie!B:J,8,FALSE)=0,"x_x_x_x",VLOOKUP(C3407,rosie!B:J,8,FALSE))</f>
        <v>10_8_2_2023</v>
      </c>
    </row>
    <row r="3408" spans="1:18" x14ac:dyDescent="0.2">
      <c r="A3408" t="s">
        <v>302</v>
      </c>
      <c r="C3408">
        <f t="shared" si="254"/>
        <v>752</v>
      </c>
      <c r="D3408" t="str">
        <f t="shared" si="251"/>
        <v>752 (1)</v>
      </c>
      <c r="E3408">
        <v>28.928999999999998</v>
      </c>
      <c r="F3408">
        <f t="shared" si="252"/>
        <v>28.93</v>
      </c>
      <c r="G3408">
        <f>IFERROR(VLOOKUP(F3408,'rt.comb'!$A:$B,2,FALSE),F3408)</f>
        <v>28.93</v>
      </c>
      <c r="H3408" t="str">
        <f>IFERROR(VLOOKUP(G3408,compounds!$A:$D,4,FALSE),"")</f>
        <v>heptadecanal</v>
      </c>
      <c r="I3408">
        <v>3019127</v>
      </c>
      <c r="J3408" s="4">
        <f t="shared" si="250"/>
        <v>26278506</v>
      </c>
      <c r="K3408" s="4">
        <f>VLOOKUP($C3408,rosie!$B$7:$D$380,2,FALSE)</f>
        <v>7.89</v>
      </c>
      <c r="L3408" s="4">
        <f>VLOOKUP(C3408,rosie!$B$7:$F$66,5,FALSE)</f>
        <v>2.11</v>
      </c>
      <c r="M3408" s="4">
        <f>VLOOKUP($C3408,rosie!$B$7:$D$380,3,FALSE)</f>
        <v>1</v>
      </c>
      <c r="N3408" s="4" t="str">
        <f>VLOOKUP($C3408,rosie!$B$7:$E$380,4,FALSE)</f>
        <v>s</v>
      </c>
      <c r="O3408" s="4">
        <f t="shared" si="253"/>
        <v>4.8269898269460445E-4</v>
      </c>
      <c r="P3408" s="4">
        <f>VLOOKUP(A3408,RESULTS!$A:$M,13,FALSE)</f>
        <v>3</v>
      </c>
      <c r="Q3408" s="4">
        <v>905</v>
      </c>
      <c r="R3408" s="4" t="str">
        <f>IF(VLOOKUP(C3408,rosie!B:J,8,FALSE)=0,"x_x_x_x",VLOOKUP(C3408,rosie!B:J,8,FALSE))</f>
        <v>10_8_2_2023</v>
      </c>
    </row>
    <row r="3409" spans="1:18" x14ac:dyDescent="0.2">
      <c r="A3409" t="s">
        <v>302</v>
      </c>
      <c r="C3409">
        <f t="shared" si="254"/>
        <v>752</v>
      </c>
      <c r="D3409" t="str">
        <f t="shared" si="251"/>
        <v>752 (1)</v>
      </c>
      <c r="E3409">
        <v>29.649000000000001</v>
      </c>
      <c r="F3409">
        <f t="shared" si="252"/>
        <v>29.65</v>
      </c>
      <c r="G3409">
        <f>IFERROR(VLOOKUP(F3409,'rt.comb'!$A:$B,2,FALSE),F3409)</f>
        <v>29.65</v>
      </c>
      <c r="H3409" t="str">
        <f>IFERROR(VLOOKUP(G3409,compounds!$A:$D,4,FALSE),"")</f>
        <v/>
      </c>
      <c r="I3409">
        <v>4064385</v>
      </c>
      <c r="J3409" s="4">
        <f t="shared" si="250"/>
        <v>26278506</v>
      </c>
      <c r="K3409" s="4">
        <f>VLOOKUP($C3409,rosie!$B$7:$D$380,2,FALSE)</f>
        <v>7.89</v>
      </c>
      <c r="L3409" s="4">
        <f>VLOOKUP(C3409,rosie!$B$7:$F$66,5,FALSE)</f>
        <v>2.11</v>
      </c>
      <c r="M3409" s="4">
        <f>VLOOKUP($C3409,rosie!$B$7:$D$380,3,FALSE)</f>
        <v>1</v>
      </c>
      <c r="N3409" s="4" t="str">
        <f>VLOOKUP($C3409,rosie!$B$7:$E$380,4,FALSE)</f>
        <v>s</v>
      </c>
      <c r="O3409" s="4">
        <f t="shared" si="253"/>
        <v>6.4909792810338837E-4</v>
      </c>
      <c r="P3409" s="4">
        <f>VLOOKUP(A3409,RESULTS!$A:$M,13,FALSE)</f>
        <v>3</v>
      </c>
      <c r="Q3409" s="4">
        <v>906</v>
      </c>
      <c r="R3409" s="4" t="str">
        <f>IF(VLOOKUP(C3409,rosie!B:J,8,FALSE)=0,"x_x_x_x",VLOOKUP(C3409,rosie!B:J,8,FALSE))</f>
        <v>10_8_2_2023</v>
      </c>
    </row>
    <row r="3410" spans="1:18" x14ac:dyDescent="0.2">
      <c r="A3410" t="s">
        <v>302</v>
      </c>
      <c r="C3410">
        <f t="shared" si="254"/>
        <v>752</v>
      </c>
      <c r="D3410" t="str">
        <f t="shared" si="251"/>
        <v>752 (1)</v>
      </c>
      <c r="E3410">
        <v>31.236000000000001</v>
      </c>
      <c r="F3410">
        <f t="shared" si="252"/>
        <v>31.24</v>
      </c>
      <c r="G3410">
        <f>IFERROR(VLOOKUP(F3410,'rt.comb'!$A:$B,2,FALSE),F3410)</f>
        <v>31.24</v>
      </c>
      <c r="H3410" t="str">
        <f>IFERROR(VLOOKUP(G3410,compounds!$A:$D,4,FALSE),"")</f>
        <v/>
      </c>
      <c r="I3410">
        <v>5100907</v>
      </c>
      <c r="J3410" s="4">
        <f t="shared" si="250"/>
        <v>26278506</v>
      </c>
      <c r="K3410" s="4">
        <f>VLOOKUP($C3410,rosie!$B$7:$D$380,2,FALSE)</f>
        <v>7.89</v>
      </c>
      <c r="L3410" s="4">
        <f>VLOOKUP(C3410,rosie!$B$7:$F$66,5,FALSE)</f>
        <v>2.11</v>
      </c>
      <c r="M3410" s="4">
        <f>VLOOKUP($C3410,rosie!$B$7:$D$380,3,FALSE)</f>
        <v>1</v>
      </c>
      <c r="N3410" s="4" t="str">
        <f>VLOOKUP($C3410,rosie!$B$7:$E$380,4,FALSE)</f>
        <v>s</v>
      </c>
      <c r="O3410" s="4">
        <f t="shared" si="253"/>
        <v>8.1373631731622247E-4</v>
      </c>
      <c r="P3410" s="4">
        <f>VLOOKUP(A3410,RESULTS!$A:$M,13,FALSE)</f>
        <v>3</v>
      </c>
      <c r="Q3410" s="4">
        <v>907</v>
      </c>
      <c r="R3410" s="4" t="str">
        <f>IF(VLOOKUP(C3410,rosie!B:J,8,FALSE)=0,"x_x_x_x",VLOOKUP(C3410,rosie!B:J,8,FALSE))</f>
        <v>10_8_2_2023</v>
      </c>
    </row>
    <row r="3411" spans="1:18" x14ac:dyDescent="0.2">
      <c r="A3411" t="s">
        <v>302</v>
      </c>
      <c r="C3411">
        <f t="shared" si="254"/>
        <v>752</v>
      </c>
      <c r="D3411" t="str">
        <f t="shared" si="251"/>
        <v>752 (1)</v>
      </c>
      <c r="E3411">
        <v>32.003</v>
      </c>
      <c r="F3411">
        <f t="shared" si="252"/>
        <v>32</v>
      </c>
      <c r="G3411">
        <f>IFERROR(VLOOKUP(F3411,'rt.comb'!$A:$B,2,FALSE),F3411)</f>
        <v>32</v>
      </c>
      <c r="H3411" t="str">
        <f>IFERROR(VLOOKUP(G3411,compounds!$A:$D,4,FALSE),"")</f>
        <v/>
      </c>
      <c r="I3411">
        <v>8648494</v>
      </c>
      <c r="J3411" s="4">
        <f t="shared" si="250"/>
        <v>26278506</v>
      </c>
      <c r="K3411" s="4">
        <f>VLOOKUP($C3411,rosie!$B$7:$D$380,2,FALSE)</f>
        <v>7.89</v>
      </c>
      <c r="L3411" s="4">
        <f>VLOOKUP(C3411,rosie!$B$7:$F$66,5,FALSE)</f>
        <v>2.11</v>
      </c>
      <c r="M3411" s="4">
        <f>VLOOKUP($C3411,rosie!$B$7:$D$380,3,FALSE)</f>
        <v>1</v>
      </c>
      <c r="N3411" s="4" t="str">
        <f>VLOOKUP($C3411,rosie!$B$7:$E$380,4,FALSE)</f>
        <v>s</v>
      </c>
      <c r="O3411" s="4">
        <f t="shared" si="253"/>
        <v>1.3781554935393245E-3</v>
      </c>
      <c r="P3411" s="4">
        <f>VLOOKUP(A3411,RESULTS!$A:$M,13,FALSE)</f>
        <v>3</v>
      </c>
      <c r="Q3411" s="4">
        <v>908</v>
      </c>
      <c r="R3411" s="4" t="str">
        <f>IF(VLOOKUP(C3411,rosie!B:J,8,FALSE)=0,"x_x_x_x",VLOOKUP(C3411,rosie!B:J,8,FALSE))</f>
        <v>10_8_2_2023</v>
      </c>
    </row>
    <row r="3412" spans="1:18" x14ac:dyDescent="0.2">
      <c r="A3412" t="s">
        <v>303</v>
      </c>
      <c r="C3412">
        <f t="shared" si="254"/>
        <v>758</v>
      </c>
      <c r="D3412" t="str">
        <f t="shared" si="251"/>
        <v>758 (0)</v>
      </c>
      <c r="E3412">
        <v>4.2560000000000002</v>
      </c>
      <c r="F3412">
        <f t="shared" si="252"/>
        <v>4.26</v>
      </c>
      <c r="G3412">
        <f>IFERROR(VLOOKUP(F3412,'rt.comb'!$A:$B,2,FALSE),F3412)</f>
        <v>4.26</v>
      </c>
      <c r="H3412" t="str">
        <f>IFERROR(VLOOKUP(G3412,compounds!$A:$D,4,FALSE),"")</f>
        <v/>
      </c>
      <c r="I3412">
        <v>2267077</v>
      </c>
      <c r="J3412" s="4">
        <f t="shared" si="250"/>
        <v>46165950</v>
      </c>
      <c r="K3412" s="4">
        <f>VLOOKUP($C3412,rosie!$B$7:$D$380,2,FALSE)</f>
        <v>10.07</v>
      </c>
      <c r="L3412" s="4">
        <f>VLOOKUP(C3412,rosie!$B$7:$F$66,5,FALSE)</f>
        <v>3.12</v>
      </c>
      <c r="M3412" s="4">
        <f>VLOOKUP($C3412,rosie!$B$7:$D$380,3,FALSE)</f>
        <v>0</v>
      </c>
      <c r="N3412" s="4" t="str">
        <f>VLOOKUP($C3412,rosie!$B$7:$E$380,4,FALSE)</f>
        <v>s</v>
      </c>
      <c r="O3412" s="4">
        <f t="shared" si="253"/>
        <v>1.6094311215411283E-4</v>
      </c>
      <c r="P3412" s="4">
        <f>VLOOKUP(A3412,RESULTS!$A:$M,13,FALSE)</f>
        <v>3</v>
      </c>
      <c r="Q3412" s="4">
        <v>909</v>
      </c>
      <c r="R3412" s="4" t="str">
        <f>IF(VLOOKUP(C3412,rosie!B:J,8,FALSE)=0,"x_x_x_x",VLOOKUP(C3412,rosie!B:J,8,FALSE))</f>
        <v>10_8_2_2023</v>
      </c>
    </row>
    <row r="3413" spans="1:18" x14ac:dyDescent="0.2">
      <c r="A3413" t="s">
        <v>303</v>
      </c>
      <c r="C3413">
        <f t="shared" si="254"/>
        <v>758</v>
      </c>
      <c r="D3413" t="str">
        <f t="shared" si="251"/>
        <v>758 (0)</v>
      </c>
      <c r="E3413">
        <v>4.3940000000000001</v>
      </c>
      <c r="F3413">
        <f t="shared" si="252"/>
        <v>4.3899999999999997</v>
      </c>
      <c r="G3413">
        <f>IFERROR(VLOOKUP(F3413,'rt.comb'!$A:$B,2,FALSE),F3413)</f>
        <v>4.3899999999999997</v>
      </c>
      <c r="H3413" t="str">
        <f>IFERROR(VLOOKUP(G3413,compounds!$A:$D,4,FALSE),"")</f>
        <v/>
      </c>
      <c r="I3413">
        <v>6621434</v>
      </c>
      <c r="J3413" s="4">
        <f t="shared" si="250"/>
        <v>46165950</v>
      </c>
      <c r="K3413" s="4">
        <f>VLOOKUP($C3413,rosie!$B$7:$D$380,2,FALSE)</f>
        <v>10.07</v>
      </c>
      <c r="L3413" s="4">
        <f>VLOOKUP(C3413,rosie!$B$7:$F$66,5,FALSE)</f>
        <v>3.12</v>
      </c>
      <c r="M3413" s="4">
        <f>VLOOKUP($C3413,rosie!$B$7:$D$380,3,FALSE)</f>
        <v>0</v>
      </c>
      <c r="N3413" s="4" t="str">
        <f>VLOOKUP($C3413,rosie!$B$7:$E$380,4,FALSE)</f>
        <v>s</v>
      </c>
      <c r="O3413" s="4">
        <f t="shared" si="253"/>
        <v>4.6954872919588897E-4</v>
      </c>
      <c r="P3413" s="4">
        <f>VLOOKUP(A3413,RESULTS!$A:$M,13,FALSE)</f>
        <v>3</v>
      </c>
      <c r="Q3413" s="4">
        <v>910</v>
      </c>
      <c r="R3413" s="4" t="str">
        <f>IF(VLOOKUP(C3413,rosie!B:J,8,FALSE)=0,"x_x_x_x",VLOOKUP(C3413,rosie!B:J,8,FALSE))</f>
        <v>10_8_2_2023</v>
      </c>
    </row>
    <row r="3414" spans="1:18" x14ac:dyDescent="0.2">
      <c r="A3414" t="s">
        <v>303</v>
      </c>
      <c r="C3414">
        <f t="shared" si="254"/>
        <v>758</v>
      </c>
      <c r="D3414" t="str">
        <f t="shared" si="251"/>
        <v>758 (0)</v>
      </c>
      <c r="E3414">
        <v>4.7850000000000001</v>
      </c>
      <c r="F3414">
        <f t="shared" si="252"/>
        <v>4.79</v>
      </c>
      <c r="G3414">
        <f>IFERROR(VLOOKUP(F3414,'rt.comb'!$A:$B,2,FALSE),F3414)</f>
        <v>4.79</v>
      </c>
      <c r="H3414" t="str">
        <f>IFERROR(VLOOKUP(G3414,compounds!$A:$D,4,FALSE),"")</f>
        <v/>
      </c>
      <c r="I3414">
        <v>3597103</v>
      </c>
      <c r="J3414" s="4">
        <f t="shared" si="250"/>
        <v>46165950</v>
      </c>
      <c r="K3414" s="4">
        <f>VLOOKUP($C3414,rosie!$B$7:$D$380,2,FALSE)</f>
        <v>10.07</v>
      </c>
      <c r="L3414" s="4">
        <f>VLOOKUP(C3414,rosie!$B$7:$F$66,5,FALSE)</f>
        <v>3.12</v>
      </c>
      <c r="M3414" s="4">
        <f>VLOOKUP($C3414,rosie!$B$7:$D$380,3,FALSE)</f>
        <v>0</v>
      </c>
      <c r="N3414" s="4" t="str">
        <f>VLOOKUP($C3414,rosie!$B$7:$E$380,4,FALSE)</f>
        <v>s</v>
      </c>
      <c r="O3414" s="4">
        <f t="shared" si="253"/>
        <v>2.5480298062757647E-4</v>
      </c>
      <c r="P3414" s="4">
        <f>VLOOKUP(A3414,RESULTS!$A:$M,13,FALSE)</f>
        <v>3</v>
      </c>
      <c r="Q3414" s="4">
        <v>911</v>
      </c>
      <c r="R3414" s="4" t="str">
        <f>IF(VLOOKUP(C3414,rosie!B:J,8,FALSE)=0,"x_x_x_x",VLOOKUP(C3414,rosie!B:J,8,FALSE))</f>
        <v>10_8_2_2023</v>
      </c>
    </row>
    <row r="3415" spans="1:18" x14ac:dyDescent="0.2">
      <c r="A3415" t="s">
        <v>303</v>
      </c>
      <c r="C3415">
        <f t="shared" si="254"/>
        <v>758</v>
      </c>
      <c r="D3415" t="str">
        <f t="shared" si="251"/>
        <v>758 (0)</v>
      </c>
      <c r="E3415">
        <v>4.8639999999999999</v>
      </c>
      <c r="F3415">
        <f t="shared" si="252"/>
        <v>4.8600000000000003</v>
      </c>
      <c r="G3415">
        <f>IFERROR(VLOOKUP(F3415,'rt.comb'!$A:$B,2,FALSE),F3415)</f>
        <v>4.8600000000000003</v>
      </c>
      <c r="H3415" t="str">
        <f>IFERROR(VLOOKUP(G3415,compounds!$A:$D,4,FALSE),"")</f>
        <v/>
      </c>
      <c r="I3415">
        <v>9329882</v>
      </c>
      <c r="J3415" s="4">
        <f t="shared" si="250"/>
        <v>46165950</v>
      </c>
      <c r="K3415" s="4">
        <f>VLOOKUP($C3415,rosie!$B$7:$D$380,2,FALSE)</f>
        <v>10.07</v>
      </c>
      <c r="L3415" s="4">
        <f>VLOOKUP(C3415,rosie!$B$7:$F$66,5,FALSE)</f>
        <v>3.12</v>
      </c>
      <c r="M3415" s="4">
        <f>VLOOKUP($C3415,rosie!$B$7:$D$380,3,FALSE)</f>
        <v>0</v>
      </c>
      <c r="N3415" s="4" t="str">
        <f>VLOOKUP($C3415,rosie!$B$7:$E$380,4,FALSE)</f>
        <v>s</v>
      </c>
      <c r="O3415" s="4">
        <f t="shared" si="253"/>
        <v>6.6016321298730332E-4</v>
      </c>
      <c r="P3415" s="4">
        <f>VLOOKUP(A3415,RESULTS!$A:$M,13,FALSE)</f>
        <v>3</v>
      </c>
      <c r="Q3415" s="4">
        <v>912</v>
      </c>
      <c r="R3415" s="4" t="str">
        <f>IF(VLOOKUP(C3415,rosie!B:J,8,FALSE)=0,"x_x_x_x",VLOOKUP(C3415,rosie!B:J,8,FALSE))</f>
        <v>10_8_2_2023</v>
      </c>
    </row>
    <row r="3416" spans="1:18" x14ac:dyDescent="0.2">
      <c r="A3416" t="s">
        <v>303</v>
      </c>
      <c r="C3416">
        <f t="shared" si="254"/>
        <v>758</v>
      </c>
      <c r="D3416" t="str">
        <f t="shared" si="251"/>
        <v>758 (0)</v>
      </c>
      <c r="E3416">
        <v>5.4260000000000002</v>
      </c>
      <c r="F3416">
        <f t="shared" si="252"/>
        <v>5.43</v>
      </c>
      <c r="G3416">
        <f>IFERROR(VLOOKUP(F3416,'rt.comb'!$A:$B,2,FALSE),F3416)</f>
        <v>5.43</v>
      </c>
      <c r="H3416" t="str">
        <f>IFERROR(VLOOKUP(G3416,compounds!$A:$D,4,FALSE),"")</f>
        <v>hydroxymethylpentanone</v>
      </c>
      <c r="I3416">
        <v>81231687</v>
      </c>
      <c r="J3416" s="4">
        <f t="shared" si="250"/>
        <v>46165950</v>
      </c>
      <c r="K3416" s="4">
        <f>VLOOKUP($C3416,rosie!$B$7:$D$380,2,FALSE)</f>
        <v>10.07</v>
      </c>
      <c r="L3416" s="4">
        <f>VLOOKUP(C3416,rosie!$B$7:$F$66,5,FALSE)</f>
        <v>3.12</v>
      </c>
      <c r="M3416" s="4">
        <f>VLOOKUP($C3416,rosie!$B$7:$D$380,3,FALSE)</f>
        <v>0</v>
      </c>
      <c r="N3416" s="4" t="str">
        <f>VLOOKUP($C3416,rosie!$B$7:$E$380,4,FALSE)</f>
        <v>s</v>
      </c>
      <c r="O3416" s="4">
        <f t="shared" si="253"/>
        <v>5.7414911853571563E-3</v>
      </c>
      <c r="P3416" s="4">
        <f>VLOOKUP(A3416,RESULTS!$A:$M,13,FALSE)</f>
        <v>3</v>
      </c>
      <c r="Q3416" s="4">
        <v>913</v>
      </c>
      <c r="R3416" s="4" t="str">
        <f>IF(VLOOKUP(C3416,rosie!B:J,8,FALSE)=0,"x_x_x_x",VLOOKUP(C3416,rosie!B:J,8,FALSE))</f>
        <v>10_8_2_2023</v>
      </c>
    </row>
    <row r="3417" spans="1:18" x14ac:dyDescent="0.2">
      <c r="A3417" t="s">
        <v>303</v>
      </c>
      <c r="C3417">
        <f t="shared" si="254"/>
        <v>758</v>
      </c>
      <c r="D3417" t="str">
        <f t="shared" si="251"/>
        <v>758 (0)</v>
      </c>
      <c r="E3417">
        <v>5.7530000000000001</v>
      </c>
      <c r="F3417">
        <f t="shared" si="252"/>
        <v>5.75</v>
      </c>
      <c r="G3417">
        <f>IFERROR(VLOOKUP(F3417,'rt.comb'!$A:$B,2,FALSE),F3417)</f>
        <v>5.76</v>
      </c>
      <c r="H3417" t="str">
        <f>IFERROR(VLOOKUP(G3417,compounds!$A:$D,4,FALSE),"")</f>
        <v>zhexenol</v>
      </c>
      <c r="I3417">
        <v>105203860</v>
      </c>
      <c r="J3417" s="4">
        <f t="shared" si="250"/>
        <v>46165950</v>
      </c>
      <c r="K3417" s="4">
        <f>VLOOKUP($C3417,rosie!$B$7:$D$380,2,FALSE)</f>
        <v>10.07</v>
      </c>
      <c r="L3417" s="4">
        <f>VLOOKUP(C3417,rosie!$B$7:$F$66,5,FALSE)</f>
        <v>3.12</v>
      </c>
      <c r="M3417" s="4">
        <f>VLOOKUP($C3417,rosie!$B$7:$D$380,3,FALSE)</f>
        <v>0</v>
      </c>
      <c r="N3417" s="4" t="str">
        <f>VLOOKUP($C3417,rosie!$B$7:$E$380,4,FALSE)</f>
        <v>s</v>
      </c>
      <c r="O3417" s="4">
        <f t="shared" si="253"/>
        <v>7.4277193549739402E-3</v>
      </c>
      <c r="P3417" s="4">
        <f>VLOOKUP(A3417,RESULTS!$A:$M,13,FALSE)</f>
        <v>3</v>
      </c>
      <c r="Q3417" s="4">
        <v>914</v>
      </c>
      <c r="R3417" s="4" t="str">
        <f>IF(VLOOKUP(C3417,rosie!B:J,8,FALSE)=0,"x_x_x_x",VLOOKUP(C3417,rosie!B:J,8,FALSE))</f>
        <v>10_8_2_2023</v>
      </c>
    </row>
    <row r="3418" spans="1:18" x14ac:dyDescent="0.2">
      <c r="A3418" t="s">
        <v>303</v>
      </c>
      <c r="C3418">
        <f t="shared" si="254"/>
        <v>758</v>
      </c>
      <c r="D3418" t="str">
        <f t="shared" si="251"/>
        <v>758 (0)</v>
      </c>
      <c r="E3418">
        <v>5.89</v>
      </c>
      <c r="F3418">
        <f t="shared" si="252"/>
        <v>5.89</v>
      </c>
      <c r="G3418">
        <f>IFERROR(VLOOKUP(F3418,'rt.comb'!$A:$B,2,FALSE),F3418)</f>
        <v>5.89</v>
      </c>
      <c r="H3418" t="str">
        <f>IFERROR(VLOOKUP(G3418,compounds!$A:$D,4,FALSE),"")</f>
        <v/>
      </c>
      <c r="I3418">
        <v>23229476</v>
      </c>
      <c r="J3418" s="4">
        <f t="shared" si="250"/>
        <v>46165950</v>
      </c>
      <c r="K3418" s="4">
        <f>VLOOKUP($C3418,rosie!$B$7:$D$380,2,FALSE)</f>
        <v>10.07</v>
      </c>
      <c r="L3418" s="4">
        <f>VLOOKUP(C3418,rosie!$B$7:$F$66,5,FALSE)</f>
        <v>3.12</v>
      </c>
      <c r="M3418" s="4">
        <f>VLOOKUP($C3418,rosie!$B$7:$D$380,3,FALSE)</f>
        <v>0</v>
      </c>
      <c r="N3418" s="4" t="str">
        <f>VLOOKUP($C3418,rosie!$B$7:$E$380,4,FALSE)</f>
        <v>s</v>
      </c>
      <c r="O3418" s="4">
        <f t="shared" si="253"/>
        <v>1.6382807433887076E-3</v>
      </c>
      <c r="P3418" s="4">
        <f>VLOOKUP(A3418,RESULTS!$A:$M,13,FALSE)</f>
        <v>3</v>
      </c>
      <c r="Q3418" s="4">
        <v>915</v>
      </c>
      <c r="R3418" s="4" t="str">
        <f>IF(VLOOKUP(C3418,rosie!B:J,8,FALSE)=0,"x_x_x_x",VLOOKUP(C3418,rosie!B:J,8,FALSE))</f>
        <v>10_8_2_2023</v>
      </c>
    </row>
    <row r="3419" spans="1:18" x14ac:dyDescent="0.2">
      <c r="A3419" t="s">
        <v>303</v>
      </c>
      <c r="C3419">
        <f t="shared" si="254"/>
        <v>758</v>
      </c>
      <c r="D3419" t="str">
        <f t="shared" si="251"/>
        <v>758 (0)</v>
      </c>
      <c r="E3419">
        <v>6.1109999999999998</v>
      </c>
      <c r="F3419">
        <f t="shared" si="252"/>
        <v>6.11</v>
      </c>
      <c r="G3419">
        <f>IFERROR(VLOOKUP(F3419,'rt.comb'!$A:$B,2,FALSE),F3419)</f>
        <v>6.11</v>
      </c>
      <c r="H3419" t="str">
        <f>IFERROR(VLOOKUP(G3419,compounds!$A:$D,4,FALSE),"")</f>
        <v/>
      </c>
      <c r="I3419">
        <v>8996399</v>
      </c>
      <c r="J3419" s="4">
        <f t="shared" si="250"/>
        <v>46165950</v>
      </c>
      <c r="K3419" s="4">
        <f>VLOOKUP($C3419,rosie!$B$7:$D$380,2,FALSE)</f>
        <v>10.07</v>
      </c>
      <c r="L3419" s="4">
        <f>VLOOKUP(C3419,rosie!$B$7:$F$66,5,FALSE)</f>
        <v>3.12</v>
      </c>
      <c r="M3419" s="4">
        <f>VLOOKUP($C3419,rosie!$B$7:$D$380,3,FALSE)</f>
        <v>0</v>
      </c>
      <c r="N3419" s="4" t="str">
        <f>VLOOKUP($C3419,rosie!$B$7:$E$380,4,FALSE)</f>
        <v>s</v>
      </c>
      <c r="O3419" s="4">
        <f t="shared" si="253"/>
        <v>6.3378687651539196E-4</v>
      </c>
      <c r="P3419" s="4">
        <f>VLOOKUP(A3419,RESULTS!$A:$M,13,FALSE)</f>
        <v>3</v>
      </c>
      <c r="Q3419" s="4">
        <v>916</v>
      </c>
      <c r="R3419" s="4" t="str">
        <f>IF(VLOOKUP(C3419,rosie!B:J,8,FALSE)=0,"x_x_x_x",VLOOKUP(C3419,rosie!B:J,8,FALSE))</f>
        <v>10_8_2_2023</v>
      </c>
    </row>
    <row r="3420" spans="1:18" x14ac:dyDescent="0.2">
      <c r="A3420" t="s">
        <v>303</v>
      </c>
      <c r="C3420">
        <f t="shared" si="254"/>
        <v>758</v>
      </c>
      <c r="D3420" t="str">
        <f t="shared" si="251"/>
        <v>758 (0)</v>
      </c>
      <c r="E3420">
        <v>6.4509999999999996</v>
      </c>
      <c r="F3420">
        <f t="shared" si="252"/>
        <v>6.45</v>
      </c>
      <c r="G3420">
        <f>IFERROR(VLOOKUP(F3420,'rt.comb'!$A:$B,2,FALSE),F3420)</f>
        <v>6.45</v>
      </c>
      <c r="H3420" t="str">
        <f>IFERROR(VLOOKUP(G3420,compounds!$A:$D,4,FALSE),"")</f>
        <v/>
      </c>
      <c r="I3420">
        <v>1187095</v>
      </c>
      <c r="J3420" s="4">
        <f t="shared" si="250"/>
        <v>46165950</v>
      </c>
      <c r="K3420" s="4">
        <f>VLOOKUP($C3420,rosie!$B$7:$D$380,2,FALSE)</f>
        <v>10.07</v>
      </c>
      <c r="L3420" s="4">
        <f>VLOOKUP(C3420,rosie!$B$7:$F$66,5,FALSE)</f>
        <v>3.12</v>
      </c>
      <c r="M3420" s="4">
        <f>VLOOKUP($C3420,rosie!$B$7:$D$380,3,FALSE)</f>
        <v>0</v>
      </c>
      <c r="N3420" s="4" t="str">
        <f>VLOOKUP($C3420,rosie!$B$7:$E$380,4,FALSE)</f>
        <v>s</v>
      </c>
      <c r="O3420" s="4">
        <f t="shared" si="253"/>
        <v>8.3538398914500959E-5</v>
      </c>
      <c r="P3420" s="4">
        <f>VLOOKUP(A3420,RESULTS!$A:$M,13,FALSE)</f>
        <v>3</v>
      </c>
      <c r="Q3420" s="4">
        <v>917</v>
      </c>
      <c r="R3420" s="4" t="str">
        <f>IF(VLOOKUP(C3420,rosie!B:J,8,FALSE)=0,"x_x_x_x",VLOOKUP(C3420,rosie!B:J,8,FALSE))</f>
        <v>10_8_2_2023</v>
      </c>
    </row>
    <row r="3421" spans="1:18" x14ac:dyDescent="0.2">
      <c r="A3421" t="s">
        <v>303</v>
      </c>
      <c r="C3421">
        <f t="shared" si="254"/>
        <v>758</v>
      </c>
      <c r="D3421" t="str">
        <f t="shared" si="251"/>
        <v>758 (0)</v>
      </c>
      <c r="E3421">
        <v>7.5060000000000002</v>
      </c>
      <c r="F3421">
        <f t="shared" si="252"/>
        <v>7.51</v>
      </c>
      <c r="G3421">
        <f>IFERROR(VLOOKUP(F3421,'rt.comb'!$A:$B,2,FALSE),F3421)</f>
        <v>7.51</v>
      </c>
      <c r="H3421" t="str">
        <f>IFERROR(VLOOKUP(G3421,compounds!$A:$D,4,FALSE),"")</f>
        <v>cyclopentane</v>
      </c>
      <c r="I3421">
        <v>13879779</v>
      </c>
      <c r="J3421" s="4">
        <f t="shared" si="250"/>
        <v>46165950</v>
      </c>
      <c r="K3421" s="4">
        <f>VLOOKUP($C3421,rosie!$B$7:$D$380,2,FALSE)</f>
        <v>10.07</v>
      </c>
      <c r="L3421" s="4">
        <f>VLOOKUP(C3421,rosie!$B$7:$F$66,5,FALSE)</f>
        <v>3.12</v>
      </c>
      <c r="M3421" s="4">
        <f>VLOOKUP($C3421,rosie!$B$7:$D$380,3,FALSE)</f>
        <v>0</v>
      </c>
      <c r="N3421" s="4" t="str">
        <f>VLOOKUP($C3421,rosie!$B$7:$E$380,4,FALSE)</f>
        <v>s</v>
      </c>
      <c r="O3421" s="4">
        <f t="shared" si="253"/>
        <v>9.7568555930796735E-4</v>
      </c>
      <c r="P3421" s="4">
        <f>VLOOKUP(A3421,RESULTS!$A:$M,13,FALSE)</f>
        <v>3</v>
      </c>
      <c r="Q3421" s="4">
        <v>918</v>
      </c>
      <c r="R3421" s="4" t="str">
        <f>IF(VLOOKUP(C3421,rosie!B:J,8,FALSE)=0,"x_x_x_x",VLOOKUP(C3421,rosie!B:J,8,FALSE))</f>
        <v>10_8_2_2023</v>
      </c>
    </row>
    <row r="3422" spans="1:18" x14ac:dyDescent="0.2">
      <c r="A3422" t="s">
        <v>303</v>
      </c>
      <c r="C3422">
        <f t="shared" si="254"/>
        <v>758</v>
      </c>
      <c r="D3422" t="str">
        <f t="shared" si="251"/>
        <v>758 (0)</v>
      </c>
      <c r="E3422">
        <v>7.5730000000000004</v>
      </c>
      <c r="F3422">
        <f t="shared" si="252"/>
        <v>7.57</v>
      </c>
      <c r="G3422">
        <f>IFERROR(VLOOKUP(F3422,'rt.comb'!$A:$B,2,FALSE),F3422)</f>
        <v>7.57</v>
      </c>
      <c r="H3422" t="str">
        <f>IFERROR(VLOOKUP(G3422,compounds!$A:$D,4,FALSE),"")</f>
        <v/>
      </c>
      <c r="I3422">
        <v>4927362</v>
      </c>
      <c r="J3422" s="4">
        <f t="shared" si="250"/>
        <v>46165950</v>
      </c>
      <c r="K3422" s="4">
        <f>VLOOKUP($C3422,rosie!$B$7:$D$380,2,FALSE)</f>
        <v>10.07</v>
      </c>
      <c r="L3422" s="4">
        <f>VLOOKUP(C3422,rosie!$B$7:$F$66,5,FALSE)</f>
        <v>3.12</v>
      </c>
      <c r="M3422" s="4">
        <f>VLOOKUP($C3422,rosie!$B$7:$D$380,3,FALSE)</f>
        <v>0</v>
      </c>
      <c r="N3422" s="4" t="str">
        <f>VLOOKUP($C3422,rosie!$B$7:$E$380,4,FALSE)</f>
        <v>s</v>
      </c>
      <c r="O3422" s="4">
        <f t="shared" si="253"/>
        <v>3.4599431722978142E-4</v>
      </c>
      <c r="P3422" s="4">
        <f>VLOOKUP(A3422,RESULTS!$A:$M,13,FALSE)</f>
        <v>3</v>
      </c>
      <c r="Q3422" s="4">
        <v>919</v>
      </c>
      <c r="R3422" s="4" t="str">
        <f>IF(VLOOKUP(C3422,rosie!B:J,8,FALSE)=0,"x_x_x_x",VLOOKUP(C3422,rosie!B:J,8,FALSE))</f>
        <v>10_8_2_2023</v>
      </c>
    </row>
    <row r="3423" spans="1:18" x14ac:dyDescent="0.2">
      <c r="A3423" t="s">
        <v>303</v>
      </c>
      <c r="C3423">
        <f t="shared" si="254"/>
        <v>758</v>
      </c>
      <c r="D3423" t="str">
        <f t="shared" si="251"/>
        <v>758 (0)</v>
      </c>
      <c r="E3423">
        <v>8.0039999999999996</v>
      </c>
      <c r="F3423">
        <f t="shared" si="252"/>
        <v>8</v>
      </c>
      <c r="G3423">
        <f>IFERROR(VLOOKUP(F3423,'rt.comb'!$A:$B,2,FALSE),F3423)</f>
        <v>8.01</v>
      </c>
      <c r="H3423" t="str">
        <f>IFERROR(VLOOKUP(G3423,compounds!$A:$D,4,FALSE),"")</f>
        <v>apinene</v>
      </c>
      <c r="I3423">
        <v>4608730</v>
      </c>
      <c r="J3423" s="4">
        <f t="shared" si="250"/>
        <v>46165950</v>
      </c>
      <c r="K3423" s="4">
        <f>VLOOKUP($C3423,rosie!$B$7:$D$380,2,FALSE)</f>
        <v>10.07</v>
      </c>
      <c r="L3423" s="4">
        <f>VLOOKUP(C3423,rosie!$B$7:$F$66,5,FALSE)</f>
        <v>3.12</v>
      </c>
      <c r="M3423" s="4">
        <f>VLOOKUP($C3423,rosie!$B$7:$D$380,3,FALSE)</f>
        <v>0</v>
      </c>
      <c r="N3423" s="4" t="str">
        <f>VLOOKUP($C3423,rosie!$B$7:$E$380,4,FALSE)</f>
        <v>s</v>
      </c>
      <c r="O3423" s="4">
        <f t="shared" si="253"/>
        <v>3.2326854306118688E-4</v>
      </c>
      <c r="P3423" s="4">
        <f>VLOOKUP(A3423,RESULTS!$A:$M,13,FALSE)</f>
        <v>3</v>
      </c>
      <c r="Q3423" s="4">
        <v>920</v>
      </c>
      <c r="R3423" s="4" t="str">
        <f>IF(VLOOKUP(C3423,rosie!B:J,8,FALSE)=0,"x_x_x_x",VLOOKUP(C3423,rosie!B:J,8,FALSE))</f>
        <v>10_8_2_2023</v>
      </c>
    </row>
    <row r="3424" spans="1:18" x14ac:dyDescent="0.2">
      <c r="A3424" t="s">
        <v>303</v>
      </c>
      <c r="C3424">
        <f t="shared" si="254"/>
        <v>758</v>
      </c>
      <c r="D3424" t="str">
        <f t="shared" si="251"/>
        <v>758 (0)</v>
      </c>
      <c r="E3424">
        <v>8.2040000000000006</v>
      </c>
      <c r="F3424">
        <f t="shared" si="252"/>
        <v>8.1999999999999993</v>
      </c>
      <c r="G3424">
        <f>IFERROR(VLOOKUP(F3424,'rt.comb'!$A:$B,2,FALSE),F3424)</f>
        <v>8.1999999999999993</v>
      </c>
      <c r="H3424" t="str">
        <f>IFERROR(VLOOKUP(G3424,compounds!$A:$D,4,FALSE),"")</f>
        <v/>
      </c>
      <c r="I3424">
        <v>5366594</v>
      </c>
      <c r="J3424" s="4">
        <f t="shared" si="250"/>
        <v>46165950</v>
      </c>
      <c r="K3424" s="4">
        <f>VLOOKUP($C3424,rosie!$B$7:$D$380,2,FALSE)</f>
        <v>10.07</v>
      </c>
      <c r="L3424" s="4">
        <f>VLOOKUP(C3424,rosie!$B$7:$F$66,5,FALSE)</f>
        <v>3.12</v>
      </c>
      <c r="M3424" s="4">
        <f>VLOOKUP($C3424,rosie!$B$7:$D$380,3,FALSE)</f>
        <v>0</v>
      </c>
      <c r="N3424" s="4" t="str">
        <f>VLOOKUP($C3424,rosie!$B$7:$E$380,4,FALSE)</f>
        <v>s</v>
      </c>
      <c r="O3424" s="4">
        <f t="shared" si="253"/>
        <v>3.7601841795967538E-4</v>
      </c>
      <c r="P3424" s="4">
        <f>VLOOKUP(A3424,RESULTS!$A:$M,13,FALSE)</f>
        <v>3</v>
      </c>
      <c r="Q3424" s="4">
        <v>921</v>
      </c>
      <c r="R3424" s="4" t="str">
        <f>IF(VLOOKUP(C3424,rosie!B:J,8,FALSE)=0,"x_x_x_x",VLOOKUP(C3424,rosie!B:J,8,FALSE))</f>
        <v>10_8_2_2023</v>
      </c>
    </row>
    <row r="3425" spans="1:18" x14ac:dyDescent="0.2">
      <c r="A3425" t="s">
        <v>303</v>
      </c>
      <c r="C3425">
        <f t="shared" si="254"/>
        <v>758</v>
      </c>
      <c r="D3425" t="str">
        <f t="shared" si="251"/>
        <v>758 (0)</v>
      </c>
      <c r="E3425">
        <v>8.3849999999999998</v>
      </c>
      <c r="F3425">
        <f t="shared" si="252"/>
        <v>8.39</v>
      </c>
      <c r="G3425">
        <f>IFERROR(VLOOKUP(F3425,'rt.comb'!$A:$B,2,FALSE),F3425)</f>
        <v>8.39</v>
      </c>
      <c r="H3425" t="str">
        <f>IFERROR(VLOOKUP(G3425,compounds!$A:$D,4,FALSE),"")</f>
        <v/>
      </c>
      <c r="I3425">
        <v>5128999</v>
      </c>
      <c r="J3425" s="4">
        <f t="shared" si="250"/>
        <v>46165950</v>
      </c>
      <c r="K3425" s="4">
        <f>VLOOKUP($C3425,rosie!$B$7:$D$380,2,FALSE)</f>
        <v>10.07</v>
      </c>
      <c r="L3425" s="4">
        <f>VLOOKUP(C3425,rosie!$B$7:$F$66,5,FALSE)</f>
        <v>3.12</v>
      </c>
      <c r="M3425" s="4">
        <f>VLOOKUP($C3425,rosie!$B$7:$D$380,3,FALSE)</f>
        <v>0</v>
      </c>
      <c r="N3425" s="4" t="str">
        <f>VLOOKUP($C3425,rosie!$B$7:$E$380,4,FALSE)</f>
        <v>s</v>
      </c>
      <c r="O3425" s="4">
        <f t="shared" si="253"/>
        <v>3.5898119640106519E-4</v>
      </c>
      <c r="P3425" s="4">
        <f>VLOOKUP(A3425,RESULTS!$A:$M,13,FALSE)</f>
        <v>3</v>
      </c>
      <c r="Q3425" s="4">
        <v>922</v>
      </c>
      <c r="R3425" s="4" t="str">
        <f>IF(VLOOKUP(C3425,rosie!B:J,8,FALSE)=0,"x_x_x_x",VLOOKUP(C3425,rosie!B:J,8,FALSE))</f>
        <v>10_8_2_2023</v>
      </c>
    </row>
    <row r="3426" spans="1:18" x14ac:dyDescent="0.2">
      <c r="A3426" t="s">
        <v>303</v>
      </c>
      <c r="C3426">
        <f t="shared" si="254"/>
        <v>758</v>
      </c>
      <c r="D3426" t="str">
        <f t="shared" si="251"/>
        <v>758 (0)</v>
      </c>
      <c r="E3426">
        <v>8.4670000000000005</v>
      </c>
      <c r="F3426">
        <f t="shared" si="252"/>
        <v>8.4700000000000006</v>
      </c>
      <c r="G3426">
        <f>IFERROR(VLOOKUP(F3426,'rt.comb'!$A:$B,2,FALSE),F3426)</f>
        <v>8.4700000000000006</v>
      </c>
      <c r="H3426" t="str">
        <f>IFERROR(VLOOKUP(G3426,compounds!$A:$D,4,FALSE),"")</f>
        <v/>
      </c>
      <c r="I3426">
        <v>10968852</v>
      </c>
      <c r="J3426" s="4">
        <f t="shared" si="250"/>
        <v>46165950</v>
      </c>
      <c r="K3426" s="4">
        <f>VLOOKUP($C3426,rosie!$B$7:$D$380,2,FALSE)</f>
        <v>10.07</v>
      </c>
      <c r="L3426" s="4">
        <f>VLOOKUP(C3426,rosie!$B$7:$F$66,5,FALSE)</f>
        <v>3.12</v>
      </c>
      <c r="M3426" s="4">
        <f>VLOOKUP($C3426,rosie!$B$7:$D$380,3,FALSE)</f>
        <v>0</v>
      </c>
      <c r="N3426" s="4" t="str">
        <f>VLOOKUP($C3426,rosie!$B$7:$E$380,4,FALSE)</f>
        <v>s</v>
      </c>
      <c r="O3426" s="4">
        <f t="shared" si="253"/>
        <v>7.6688365754847736E-4</v>
      </c>
      <c r="P3426" s="4">
        <f>VLOOKUP(A3426,RESULTS!$A:$M,13,FALSE)</f>
        <v>3</v>
      </c>
      <c r="Q3426" s="4">
        <v>923</v>
      </c>
      <c r="R3426" s="4" t="str">
        <f>IF(VLOOKUP(C3426,rosie!B:J,8,FALSE)=0,"x_x_x_x",VLOOKUP(C3426,rosie!B:J,8,FALSE))</f>
        <v>10_8_2_2023</v>
      </c>
    </row>
    <row r="3427" spans="1:18" x14ac:dyDescent="0.2">
      <c r="A3427" t="s">
        <v>303</v>
      </c>
      <c r="C3427">
        <f t="shared" si="254"/>
        <v>758</v>
      </c>
      <c r="D3427" t="str">
        <f t="shared" si="251"/>
        <v>758 (0)</v>
      </c>
      <c r="E3427">
        <v>8.9190000000000005</v>
      </c>
      <c r="F3427">
        <f t="shared" si="252"/>
        <v>8.92</v>
      </c>
      <c r="G3427">
        <f>IFERROR(VLOOKUP(F3427,'rt.comb'!$A:$B,2,FALSE),F3427)</f>
        <v>8.92</v>
      </c>
      <c r="H3427" t="str">
        <f>IFERROR(VLOOKUP(G3427,compounds!$A:$D,4,FALSE),"")</f>
        <v/>
      </c>
      <c r="I3427">
        <v>2058386</v>
      </c>
      <c r="J3427" s="4">
        <f t="shared" si="250"/>
        <v>46165950</v>
      </c>
      <c r="K3427" s="4">
        <f>VLOOKUP($C3427,rosie!$B$7:$D$380,2,FALSE)</f>
        <v>10.07</v>
      </c>
      <c r="L3427" s="4">
        <f>VLOOKUP(C3427,rosie!$B$7:$F$66,5,FALSE)</f>
        <v>3.12</v>
      </c>
      <c r="M3427" s="4">
        <f>VLOOKUP($C3427,rosie!$B$7:$D$380,3,FALSE)</f>
        <v>0</v>
      </c>
      <c r="N3427" s="4" t="str">
        <f>VLOOKUP($C3427,rosie!$B$7:$E$380,4,FALSE)</f>
        <v>s</v>
      </c>
      <c r="O3427" s="4">
        <f t="shared" si="253"/>
        <v>1.4375562774539334E-4</v>
      </c>
      <c r="P3427" s="4">
        <f>VLOOKUP(A3427,RESULTS!$A:$M,13,FALSE)</f>
        <v>3</v>
      </c>
      <c r="Q3427" s="4">
        <v>924</v>
      </c>
      <c r="R3427" s="4" t="str">
        <f>IF(VLOOKUP(C3427,rosie!B:J,8,FALSE)=0,"x_x_x_x",VLOOKUP(C3427,rosie!B:J,8,FALSE))</f>
        <v>10_8_2_2023</v>
      </c>
    </row>
    <row r="3428" spans="1:18" x14ac:dyDescent="0.2">
      <c r="A3428" t="s">
        <v>303</v>
      </c>
      <c r="C3428">
        <f t="shared" si="254"/>
        <v>758</v>
      </c>
      <c r="D3428" t="str">
        <f t="shared" si="251"/>
        <v>758 (0)</v>
      </c>
      <c r="E3428">
        <v>9.9049999999999994</v>
      </c>
      <c r="F3428">
        <f t="shared" si="252"/>
        <v>9.91</v>
      </c>
      <c r="G3428">
        <f>IFERROR(VLOOKUP(F3428,'rt.comb'!$A:$B,2,FALSE),F3428)</f>
        <v>9.91</v>
      </c>
      <c r="H3428" t="str">
        <f>IFERROR(VLOOKUP(G3428,compounds!$A:$D,4,FALSE),"")</f>
        <v/>
      </c>
      <c r="I3428">
        <v>12859686</v>
      </c>
      <c r="J3428" s="4">
        <f t="shared" si="250"/>
        <v>46165950</v>
      </c>
      <c r="K3428" s="4">
        <f>VLOOKUP($C3428,rosie!$B$7:$D$380,2,FALSE)</f>
        <v>10.07</v>
      </c>
      <c r="L3428" s="4">
        <f>VLOOKUP(C3428,rosie!$B$7:$F$66,5,FALSE)</f>
        <v>3.12</v>
      </c>
      <c r="M3428" s="4">
        <f>VLOOKUP($C3428,rosie!$B$7:$D$380,3,FALSE)</f>
        <v>0</v>
      </c>
      <c r="N3428" s="4" t="str">
        <f>VLOOKUP($C3428,rosie!$B$7:$E$380,4,FALSE)</f>
        <v>s</v>
      </c>
      <c r="O3428" s="4">
        <f t="shared" si="253"/>
        <v>8.9713673265532767E-4</v>
      </c>
      <c r="P3428" s="4">
        <f>VLOOKUP(A3428,RESULTS!$A:$M,13,FALSE)</f>
        <v>3</v>
      </c>
      <c r="Q3428" s="4">
        <v>925</v>
      </c>
      <c r="R3428" s="4" t="str">
        <f>IF(VLOOKUP(C3428,rosie!B:J,8,FALSE)=0,"x_x_x_x",VLOOKUP(C3428,rosie!B:J,8,FALSE))</f>
        <v>10_8_2_2023</v>
      </c>
    </row>
    <row r="3429" spans="1:18" x14ac:dyDescent="0.2">
      <c r="A3429" t="s">
        <v>303</v>
      </c>
      <c r="C3429">
        <f t="shared" si="254"/>
        <v>758</v>
      </c>
      <c r="D3429" t="str">
        <f t="shared" si="251"/>
        <v>758 (0)</v>
      </c>
      <c r="E3429">
        <v>10.315</v>
      </c>
      <c r="F3429">
        <f t="shared" si="252"/>
        <v>10.32</v>
      </c>
      <c r="G3429">
        <f>IFERROR(VLOOKUP(F3429,'rt.comb'!$A:$B,2,FALSE),F3429)</f>
        <v>10.31</v>
      </c>
      <c r="H3429" t="str">
        <f>IFERROR(VLOOKUP(G3429,compounds!$A:$D,4,FALSE),"")</f>
        <v>octanal</v>
      </c>
      <c r="I3429">
        <v>5792782</v>
      </c>
      <c r="J3429" s="4">
        <f t="shared" si="250"/>
        <v>46165950</v>
      </c>
      <c r="K3429" s="4">
        <f>VLOOKUP($C3429,rosie!$B$7:$D$380,2,FALSE)</f>
        <v>10.07</v>
      </c>
      <c r="L3429" s="4">
        <f>VLOOKUP(C3429,rosie!$B$7:$F$66,5,FALSE)</f>
        <v>3.12</v>
      </c>
      <c r="M3429" s="4">
        <f>VLOOKUP($C3429,rosie!$B$7:$D$380,3,FALSE)</f>
        <v>0</v>
      </c>
      <c r="N3429" s="4" t="str">
        <f>VLOOKUP($C3429,rosie!$B$7:$E$380,4,FALSE)</f>
        <v>s</v>
      </c>
      <c r="O3429" s="4">
        <f t="shared" si="253"/>
        <v>4.0368834002047708E-4</v>
      </c>
      <c r="P3429" s="4">
        <f>VLOOKUP(A3429,RESULTS!$A:$M,13,FALSE)</f>
        <v>3</v>
      </c>
      <c r="Q3429" s="4">
        <v>926</v>
      </c>
      <c r="R3429" s="4" t="str">
        <f>IF(VLOOKUP(C3429,rosie!B:J,8,FALSE)=0,"x_x_x_x",VLOOKUP(C3429,rosie!B:J,8,FALSE))</f>
        <v>10_8_2_2023</v>
      </c>
    </row>
    <row r="3430" spans="1:18" x14ac:dyDescent="0.2">
      <c r="A3430" t="s">
        <v>303</v>
      </c>
      <c r="C3430">
        <f t="shared" si="254"/>
        <v>758</v>
      </c>
      <c r="D3430" t="str">
        <f t="shared" si="251"/>
        <v>758 (0)</v>
      </c>
      <c r="E3430">
        <v>11.071999999999999</v>
      </c>
      <c r="F3430">
        <f t="shared" si="252"/>
        <v>11.07</v>
      </c>
      <c r="G3430">
        <f>IFERROR(VLOOKUP(F3430,'rt.comb'!$A:$B,2,FALSE),F3430)</f>
        <v>11.07</v>
      </c>
      <c r="H3430" t="str">
        <f>IFERROR(VLOOKUP(G3430,compounds!$A:$D,4,FALSE),"")</f>
        <v>dlimonene</v>
      </c>
      <c r="I3430">
        <v>20241103</v>
      </c>
      <c r="J3430" s="4">
        <f t="shared" si="250"/>
        <v>46165950</v>
      </c>
      <c r="K3430" s="4">
        <f>VLOOKUP($C3430,rosie!$B$7:$D$380,2,FALSE)</f>
        <v>10.07</v>
      </c>
      <c r="L3430" s="4">
        <f>VLOOKUP(C3430,rosie!$B$7:$F$66,5,FALSE)</f>
        <v>3.12</v>
      </c>
      <c r="M3430" s="4">
        <f>VLOOKUP($C3430,rosie!$B$7:$D$380,3,FALSE)</f>
        <v>0</v>
      </c>
      <c r="N3430" s="4" t="str">
        <f>VLOOKUP($C3430,rosie!$B$7:$E$380,4,FALSE)</f>
        <v>s</v>
      </c>
      <c r="O3430" s="4">
        <f t="shared" si="253"/>
        <v>1.4090436529618086E-3</v>
      </c>
      <c r="P3430" s="4">
        <f>VLOOKUP(A3430,RESULTS!$A:$M,13,FALSE)</f>
        <v>3</v>
      </c>
      <c r="Q3430" s="4">
        <v>927</v>
      </c>
      <c r="R3430" s="4" t="str">
        <f>IF(VLOOKUP(C3430,rosie!B:J,8,FALSE)=0,"x_x_x_x",VLOOKUP(C3430,rosie!B:J,8,FALSE))</f>
        <v>10_8_2_2023</v>
      </c>
    </row>
    <row r="3431" spans="1:18" x14ac:dyDescent="0.2">
      <c r="A3431" t="s">
        <v>303</v>
      </c>
      <c r="C3431">
        <f t="shared" si="254"/>
        <v>758</v>
      </c>
      <c r="D3431" t="str">
        <f t="shared" si="251"/>
        <v>758 (0)</v>
      </c>
      <c r="E3431">
        <v>11.746</v>
      </c>
      <c r="F3431">
        <f t="shared" si="252"/>
        <v>11.75</v>
      </c>
      <c r="G3431">
        <f>IFERROR(VLOOKUP(F3431,'rt.comb'!$A:$B,2,FALSE),F3431)</f>
        <v>11.76</v>
      </c>
      <c r="H3431" t="str">
        <f>IFERROR(VLOOKUP(G3431,compounds!$A:$D,4,FALSE),"")</f>
        <v>bocimene</v>
      </c>
      <c r="I3431">
        <v>4499654</v>
      </c>
      <c r="J3431" s="4">
        <f t="shared" si="250"/>
        <v>46165950</v>
      </c>
      <c r="K3431" s="4">
        <f>VLOOKUP($C3431,rosie!$B$7:$D$380,2,FALSE)</f>
        <v>10.07</v>
      </c>
      <c r="L3431" s="4">
        <f>VLOOKUP(C3431,rosie!$B$7:$F$66,5,FALSE)</f>
        <v>3.12</v>
      </c>
      <c r="M3431" s="4">
        <f>VLOOKUP($C3431,rosie!$B$7:$D$380,3,FALSE)</f>
        <v>0</v>
      </c>
      <c r="N3431" s="4" t="str">
        <f>VLOOKUP($C3431,rosie!$B$7:$E$380,4,FALSE)</f>
        <v>s</v>
      </c>
      <c r="O3431" s="4">
        <f t="shared" si="253"/>
        <v>3.1289682126289223E-4</v>
      </c>
      <c r="P3431" s="4">
        <f>VLOOKUP(A3431,RESULTS!$A:$M,13,FALSE)</f>
        <v>3</v>
      </c>
      <c r="Q3431" s="4">
        <v>928</v>
      </c>
      <c r="R3431" s="4" t="str">
        <f>IF(VLOOKUP(C3431,rosie!B:J,8,FALSE)=0,"x_x_x_x",VLOOKUP(C3431,rosie!B:J,8,FALSE))</f>
        <v>10_8_2_2023</v>
      </c>
    </row>
    <row r="3432" spans="1:18" x14ac:dyDescent="0.2">
      <c r="A3432" t="s">
        <v>303</v>
      </c>
      <c r="C3432">
        <f t="shared" si="254"/>
        <v>758</v>
      </c>
      <c r="D3432" t="str">
        <f t="shared" si="251"/>
        <v>758 (0)</v>
      </c>
      <c r="E3432">
        <v>12.026</v>
      </c>
      <c r="F3432">
        <f t="shared" si="252"/>
        <v>12.03</v>
      </c>
      <c r="G3432">
        <f>IFERROR(VLOOKUP(F3432,'rt.comb'!$A:$B,2,FALSE),F3432)</f>
        <v>12.03</v>
      </c>
      <c r="H3432" t="str">
        <f>IFERROR(VLOOKUP(G3432,compounds!$A:$D,4,FALSE),"")</f>
        <v/>
      </c>
      <c r="I3432">
        <v>7470804</v>
      </c>
      <c r="J3432" s="4">
        <f t="shared" si="250"/>
        <v>46165950</v>
      </c>
      <c r="K3432" s="4">
        <f>VLOOKUP($C3432,rosie!$B$7:$D$380,2,FALSE)</f>
        <v>10.07</v>
      </c>
      <c r="L3432" s="4">
        <f>VLOOKUP(C3432,rosie!$B$7:$F$66,5,FALSE)</f>
        <v>3.12</v>
      </c>
      <c r="M3432" s="4">
        <f>VLOOKUP($C3432,rosie!$B$7:$D$380,3,FALSE)</f>
        <v>0</v>
      </c>
      <c r="N3432" s="4" t="str">
        <f>VLOOKUP($C3432,rosie!$B$7:$E$380,4,FALSE)</f>
        <v>s</v>
      </c>
      <c r="O3432" s="4">
        <f t="shared" si="253"/>
        <v>5.1894536329213762E-4</v>
      </c>
      <c r="P3432" s="4">
        <f>VLOOKUP(A3432,RESULTS!$A:$M,13,FALSE)</f>
        <v>3</v>
      </c>
      <c r="Q3432" s="4">
        <v>929</v>
      </c>
      <c r="R3432" s="4" t="str">
        <f>IF(VLOOKUP(C3432,rosie!B:J,8,FALSE)=0,"x_x_x_x",VLOOKUP(C3432,rosie!B:J,8,FALSE))</f>
        <v>10_8_2_2023</v>
      </c>
    </row>
    <row r="3433" spans="1:18" x14ac:dyDescent="0.2">
      <c r="A3433" t="s">
        <v>303</v>
      </c>
      <c r="C3433">
        <f t="shared" si="254"/>
        <v>758</v>
      </c>
      <c r="D3433" t="str">
        <f t="shared" si="251"/>
        <v>758 (0)</v>
      </c>
      <c r="E3433">
        <v>13.356999999999999</v>
      </c>
      <c r="F3433">
        <f t="shared" si="252"/>
        <v>13.36</v>
      </c>
      <c r="G3433">
        <f>IFERROR(VLOOKUP(F3433,'rt.comb'!$A:$B,2,FALSE),F3433)</f>
        <v>13.36</v>
      </c>
      <c r="H3433" t="str">
        <f>IFERROR(VLOOKUP(G3433,compounds!$A:$D,4,FALSE),"")</f>
        <v/>
      </c>
      <c r="I3433">
        <v>2871659</v>
      </c>
      <c r="J3433" s="4">
        <f t="shared" si="250"/>
        <v>46165950</v>
      </c>
      <c r="K3433" s="4">
        <f>VLOOKUP($C3433,rosie!$B$7:$D$380,2,FALSE)</f>
        <v>10.07</v>
      </c>
      <c r="L3433" s="4">
        <f>VLOOKUP(C3433,rosie!$B$7:$F$66,5,FALSE)</f>
        <v>3.12</v>
      </c>
      <c r="M3433" s="4">
        <f>VLOOKUP($C3433,rosie!$B$7:$D$380,3,FALSE)</f>
        <v>0</v>
      </c>
      <c r="N3433" s="4" t="str">
        <f>VLOOKUP($C3433,rosie!$B$7:$E$380,4,FALSE)</f>
        <v>s</v>
      </c>
      <c r="O3433" s="4">
        <f t="shared" si="253"/>
        <v>1.9925990840120213E-4</v>
      </c>
      <c r="P3433" s="4">
        <f>VLOOKUP(A3433,RESULTS!$A:$M,13,FALSE)</f>
        <v>3</v>
      </c>
      <c r="Q3433" s="4">
        <v>930</v>
      </c>
      <c r="R3433" s="4" t="str">
        <f>IF(VLOOKUP(C3433,rosie!B:J,8,FALSE)=0,"x_x_x_x",VLOOKUP(C3433,rosie!B:J,8,FALSE))</f>
        <v>10_8_2_2023</v>
      </c>
    </row>
    <row r="3434" spans="1:18" x14ac:dyDescent="0.2">
      <c r="A3434" t="s">
        <v>303</v>
      </c>
      <c r="C3434">
        <f t="shared" si="254"/>
        <v>758</v>
      </c>
      <c r="D3434" t="str">
        <f t="shared" si="251"/>
        <v>758 (0)</v>
      </c>
      <c r="E3434">
        <v>13.43</v>
      </c>
      <c r="F3434">
        <f t="shared" si="252"/>
        <v>13.43</v>
      </c>
      <c r="G3434">
        <f>IFERROR(VLOOKUP(F3434,'rt.comb'!$A:$B,2,FALSE),F3434)</f>
        <v>13.43</v>
      </c>
      <c r="H3434" t="str">
        <f>IFERROR(VLOOKUP(G3434,compounds!$A:$D,4,FALSE),"")</f>
        <v/>
      </c>
      <c r="I3434">
        <v>3079984</v>
      </c>
      <c r="J3434" s="4">
        <f t="shared" si="250"/>
        <v>46165950</v>
      </c>
      <c r="K3434" s="4">
        <f>VLOOKUP($C3434,rosie!$B$7:$D$380,2,FALSE)</f>
        <v>10.07</v>
      </c>
      <c r="L3434" s="4">
        <f>VLOOKUP(C3434,rosie!$B$7:$F$66,5,FALSE)</f>
        <v>3.12</v>
      </c>
      <c r="M3434" s="4">
        <f>VLOOKUP($C3434,rosie!$B$7:$D$380,3,FALSE)</f>
        <v>0</v>
      </c>
      <c r="N3434" s="4" t="str">
        <f>VLOOKUP($C3434,rosie!$B$7:$E$380,4,FALSE)</f>
        <v>s</v>
      </c>
      <c r="O3434" s="4">
        <f t="shared" si="253"/>
        <v>2.1348569848634861E-4</v>
      </c>
      <c r="P3434" s="4">
        <f>VLOOKUP(A3434,RESULTS!$A:$M,13,FALSE)</f>
        <v>3</v>
      </c>
      <c r="Q3434" s="4">
        <v>931</v>
      </c>
      <c r="R3434" s="4" t="str">
        <f>IF(VLOOKUP(C3434,rosie!B:J,8,FALSE)=0,"x_x_x_x",VLOOKUP(C3434,rosie!B:J,8,FALSE))</f>
        <v>10_8_2_2023</v>
      </c>
    </row>
    <row r="3435" spans="1:18" x14ac:dyDescent="0.2">
      <c r="A3435" t="s">
        <v>303</v>
      </c>
      <c r="C3435">
        <f t="shared" si="254"/>
        <v>758</v>
      </c>
      <c r="D3435" t="str">
        <f t="shared" si="251"/>
        <v>758 (0)</v>
      </c>
      <c r="E3435">
        <v>13.513999999999999</v>
      </c>
      <c r="F3435">
        <f t="shared" si="252"/>
        <v>13.51</v>
      </c>
      <c r="G3435">
        <f>IFERROR(VLOOKUP(F3435,'rt.comb'!$A:$B,2,FALSE),F3435)</f>
        <v>13.51</v>
      </c>
      <c r="H3435" t="str">
        <f>IFERROR(VLOOKUP(G3435,compounds!$A:$D,4,FALSE),"")</f>
        <v>nonanal</v>
      </c>
      <c r="I3435">
        <v>12233540</v>
      </c>
      <c r="J3435" s="4">
        <f t="shared" si="250"/>
        <v>46165950</v>
      </c>
      <c r="K3435" s="4">
        <f>VLOOKUP($C3435,rosie!$B$7:$D$380,2,FALSE)</f>
        <v>10.07</v>
      </c>
      <c r="L3435" s="4">
        <f>VLOOKUP(C3435,rosie!$B$7:$F$66,5,FALSE)</f>
        <v>3.12</v>
      </c>
      <c r="M3435" s="4">
        <f>VLOOKUP($C3435,rosie!$B$7:$D$380,3,FALSE)</f>
        <v>0</v>
      </c>
      <c r="N3435" s="4" t="str">
        <f>VLOOKUP($C3435,rosie!$B$7:$E$380,4,FALSE)</f>
        <v>s</v>
      </c>
      <c r="O3435" s="4">
        <f t="shared" si="253"/>
        <v>8.4704452810263544E-4</v>
      </c>
      <c r="P3435" s="4">
        <f>VLOOKUP(A3435,RESULTS!$A:$M,13,FALSE)</f>
        <v>3</v>
      </c>
      <c r="Q3435" s="4">
        <v>932</v>
      </c>
      <c r="R3435" s="4" t="str">
        <f>IF(VLOOKUP(C3435,rosie!B:J,8,FALSE)=0,"x_x_x_x",VLOOKUP(C3435,rosie!B:J,8,FALSE))</f>
        <v>10_8_2_2023</v>
      </c>
    </row>
    <row r="3436" spans="1:18" x14ac:dyDescent="0.2">
      <c r="A3436" t="s">
        <v>303</v>
      </c>
      <c r="C3436">
        <f t="shared" si="254"/>
        <v>758</v>
      </c>
      <c r="D3436" t="str">
        <f t="shared" si="251"/>
        <v>758 (0)</v>
      </c>
      <c r="E3436">
        <v>13.887</v>
      </c>
      <c r="F3436">
        <f t="shared" si="252"/>
        <v>13.89</v>
      </c>
      <c r="G3436">
        <f>IFERROR(VLOOKUP(F3436,'rt.comb'!$A:$B,2,FALSE),F3436)</f>
        <v>13.89</v>
      </c>
      <c r="H3436" t="str">
        <f>IFERROR(VLOOKUP(G3436,compounds!$A:$D,4,FALSE),"")</f>
        <v>edimethylnonatriene</v>
      </c>
      <c r="I3436">
        <v>14249255</v>
      </c>
      <c r="J3436" s="4">
        <f t="shared" si="250"/>
        <v>46165950</v>
      </c>
      <c r="K3436" s="4">
        <f>VLOOKUP($C3436,rosie!$B$7:$D$380,2,FALSE)</f>
        <v>10.07</v>
      </c>
      <c r="L3436" s="4">
        <f>VLOOKUP(C3436,rosie!$B$7:$F$66,5,FALSE)</f>
        <v>3.12</v>
      </c>
      <c r="M3436" s="4">
        <f>VLOOKUP($C3436,rosie!$B$7:$D$380,3,FALSE)</f>
        <v>0</v>
      </c>
      <c r="N3436" s="4" t="str">
        <f>VLOOKUP($C3436,rosie!$B$7:$E$380,4,FALSE)</f>
        <v>s</v>
      </c>
      <c r="O3436" s="4">
        <f t="shared" si="253"/>
        <v>9.8555422047790506E-4</v>
      </c>
      <c r="P3436" s="4">
        <f>VLOOKUP(A3436,RESULTS!$A:$M,13,FALSE)</f>
        <v>3</v>
      </c>
      <c r="Q3436" s="4">
        <v>933</v>
      </c>
      <c r="R3436" s="4" t="str">
        <f>IF(VLOOKUP(C3436,rosie!B:J,8,FALSE)=0,"x_x_x_x",VLOOKUP(C3436,rosie!B:J,8,FALSE))</f>
        <v>10_8_2_2023</v>
      </c>
    </row>
    <row r="3437" spans="1:18" x14ac:dyDescent="0.2">
      <c r="A3437" t="s">
        <v>303</v>
      </c>
      <c r="C3437">
        <f t="shared" si="254"/>
        <v>758</v>
      </c>
      <c r="D3437" t="str">
        <f t="shared" si="251"/>
        <v>758 (0)</v>
      </c>
      <c r="E3437">
        <v>15.157</v>
      </c>
      <c r="F3437">
        <f t="shared" si="252"/>
        <v>15.16</v>
      </c>
      <c r="G3437">
        <f>IFERROR(VLOOKUP(F3437,'rt.comb'!$A:$B,2,FALSE),F3437)</f>
        <v>15.16</v>
      </c>
      <c r="H3437" t="str">
        <f>IFERROR(VLOOKUP(G3437,compounds!$A:$D,4,FALSE),"")</f>
        <v/>
      </c>
      <c r="I3437">
        <v>8866860</v>
      </c>
      <c r="J3437" s="4">
        <f t="shared" si="250"/>
        <v>46165950</v>
      </c>
      <c r="K3437" s="4">
        <f>VLOOKUP($C3437,rosie!$B$7:$D$380,2,FALSE)</f>
        <v>10.07</v>
      </c>
      <c r="L3437" s="4">
        <f>VLOOKUP(C3437,rosie!$B$7:$F$66,5,FALSE)</f>
        <v>3.12</v>
      </c>
      <c r="M3437" s="4">
        <f>VLOOKUP($C3437,rosie!$B$7:$D$380,3,FALSE)</f>
        <v>0</v>
      </c>
      <c r="N3437" s="4" t="str">
        <f>VLOOKUP($C3437,rosie!$B$7:$E$380,4,FALSE)</f>
        <v>s</v>
      </c>
      <c r="O3437" s="4">
        <f t="shared" si="253"/>
        <v>6.126225552987311E-4</v>
      </c>
      <c r="P3437" s="4">
        <f>VLOOKUP(A3437,RESULTS!$A:$M,13,FALSE)</f>
        <v>3</v>
      </c>
      <c r="Q3437" s="4">
        <v>934</v>
      </c>
      <c r="R3437" s="4" t="str">
        <f>IF(VLOOKUP(C3437,rosie!B:J,8,FALSE)=0,"x_x_x_x",VLOOKUP(C3437,rosie!B:J,8,FALSE))</f>
        <v>10_8_2_2023</v>
      </c>
    </row>
    <row r="3438" spans="1:18" x14ac:dyDescent="0.2">
      <c r="A3438" t="s">
        <v>303</v>
      </c>
      <c r="C3438">
        <f t="shared" si="254"/>
        <v>758</v>
      </c>
      <c r="D3438" t="str">
        <f t="shared" si="251"/>
        <v>758 (0)</v>
      </c>
      <c r="E3438">
        <v>15.268000000000001</v>
      </c>
      <c r="F3438">
        <f t="shared" si="252"/>
        <v>15.27</v>
      </c>
      <c r="G3438">
        <f>IFERROR(VLOOKUP(F3438,'rt.comb'!$A:$B,2,FALSE),F3438)</f>
        <v>15.27</v>
      </c>
      <c r="H3438" t="str">
        <f>IFERROR(VLOOKUP(G3438,compounds!$A:$D,4,FALSE),"")</f>
        <v/>
      </c>
      <c r="I3438">
        <v>5712458</v>
      </c>
      <c r="J3438" s="4">
        <f t="shared" si="250"/>
        <v>46165950</v>
      </c>
      <c r="K3438" s="4">
        <f>VLOOKUP($C3438,rosie!$B$7:$D$380,2,FALSE)</f>
        <v>10.07</v>
      </c>
      <c r="L3438" s="4">
        <f>VLOOKUP(C3438,rosie!$B$7:$F$66,5,FALSE)</f>
        <v>3.12</v>
      </c>
      <c r="M3438" s="4">
        <f>VLOOKUP($C3438,rosie!$B$7:$D$380,3,FALSE)</f>
        <v>0</v>
      </c>
      <c r="N3438" s="4" t="str">
        <f>VLOOKUP($C3438,rosie!$B$7:$E$380,4,FALSE)</f>
        <v>s</v>
      </c>
      <c r="O3438" s="4">
        <f t="shared" si="253"/>
        <v>3.9425881879567615E-4</v>
      </c>
      <c r="P3438" s="4">
        <f>VLOOKUP(A3438,RESULTS!$A:$M,13,FALSE)</f>
        <v>3</v>
      </c>
      <c r="Q3438" s="4">
        <v>935</v>
      </c>
      <c r="R3438" s="4" t="str">
        <f>IF(VLOOKUP(C3438,rosie!B:J,8,FALSE)=0,"x_x_x_x",VLOOKUP(C3438,rosie!B:J,8,FALSE))</f>
        <v>10_8_2_2023</v>
      </c>
    </row>
    <row r="3439" spans="1:18" x14ac:dyDescent="0.2">
      <c r="A3439" t="s">
        <v>303</v>
      </c>
      <c r="C3439">
        <f t="shared" si="254"/>
        <v>758</v>
      </c>
      <c r="D3439" t="str">
        <f t="shared" si="251"/>
        <v>758 (0)</v>
      </c>
      <c r="E3439">
        <v>16.213999999999999</v>
      </c>
      <c r="F3439">
        <f t="shared" si="252"/>
        <v>16.21</v>
      </c>
      <c r="G3439">
        <f>IFERROR(VLOOKUP(F3439,'rt.comb'!$A:$B,2,FALSE),F3439)</f>
        <v>16.21</v>
      </c>
      <c r="H3439" t="str">
        <f>IFERROR(VLOOKUP(G3439,compounds!$A:$D,4,FALSE),"")</f>
        <v>methylsalicylate</v>
      </c>
      <c r="I3439">
        <v>6556385</v>
      </c>
      <c r="J3439" s="4">
        <f t="shared" si="250"/>
        <v>46165950</v>
      </c>
      <c r="K3439" s="4">
        <f>VLOOKUP($C3439,rosie!$B$7:$D$380,2,FALSE)</f>
        <v>10.07</v>
      </c>
      <c r="L3439" s="4">
        <f>VLOOKUP(C3439,rosie!$B$7:$F$66,5,FALSE)</f>
        <v>3.12</v>
      </c>
      <c r="M3439" s="4">
        <f>VLOOKUP($C3439,rosie!$B$7:$D$380,3,FALSE)</f>
        <v>0</v>
      </c>
      <c r="N3439" s="4" t="str">
        <f>VLOOKUP($C3439,rosie!$B$7:$E$380,4,FALSE)</f>
        <v>s</v>
      </c>
      <c r="O3439" s="4">
        <f t="shared" si="253"/>
        <v>4.5202099462314602E-4</v>
      </c>
      <c r="P3439" s="4">
        <f>VLOOKUP(A3439,RESULTS!$A:$M,13,FALSE)</f>
        <v>3</v>
      </c>
      <c r="Q3439" s="4">
        <v>936</v>
      </c>
      <c r="R3439" s="4" t="str">
        <f>IF(VLOOKUP(C3439,rosie!B:J,8,FALSE)=0,"x_x_x_x",VLOOKUP(C3439,rosie!B:J,8,FALSE))</f>
        <v>10_8_2_2023</v>
      </c>
    </row>
    <row r="3440" spans="1:18" x14ac:dyDescent="0.2">
      <c r="A3440" t="s">
        <v>303</v>
      </c>
      <c r="C3440">
        <f t="shared" si="254"/>
        <v>758</v>
      </c>
      <c r="D3440" t="str">
        <f t="shared" si="251"/>
        <v>758 (0)</v>
      </c>
      <c r="E3440">
        <v>16.359000000000002</v>
      </c>
      <c r="F3440">
        <f t="shared" si="252"/>
        <v>16.36</v>
      </c>
      <c r="G3440">
        <f>IFERROR(VLOOKUP(F3440,'rt.comb'!$A:$B,2,FALSE),F3440)</f>
        <v>16.36</v>
      </c>
      <c r="H3440" t="str">
        <f>IFERROR(VLOOKUP(G3440,compounds!$A:$D,4,FALSE),"")</f>
        <v>dodecane</v>
      </c>
      <c r="I3440">
        <v>5651482</v>
      </c>
      <c r="J3440" s="4">
        <f t="shared" si="250"/>
        <v>46165950</v>
      </c>
      <c r="K3440" s="4">
        <f>VLOOKUP($C3440,rosie!$B$7:$D$380,2,FALSE)</f>
        <v>10.07</v>
      </c>
      <c r="L3440" s="4">
        <f>VLOOKUP(C3440,rosie!$B$7:$F$66,5,FALSE)</f>
        <v>3.12</v>
      </c>
      <c r="M3440" s="4">
        <f>VLOOKUP($C3440,rosie!$B$7:$D$380,3,FALSE)</f>
        <v>0</v>
      </c>
      <c r="N3440" s="4" t="str">
        <f>VLOOKUP($C3440,rosie!$B$7:$E$380,4,FALSE)</f>
        <v>s</v>
      </c>
      <c r="O3440" s="4">
        <f t="shared" si="253"/>
        <v>3.8921786415327555E-4</v>
      </c>
      <c r="P3440" s="4">
        <f>VLOOKUP(A3440,RESULTS!$A:$M,13,FALSE)</f>
        <v>3</v>
      </c>
      <c r="Q3440" s="4">
        <v>937</v>
      </c>
      <c r="R3440" s="4" t="str">
        <f>IF(VLOOKUP(C3440,rosie!B:J,8,FALSE)=0,"x_x_x_x",VLOOKUP(C3440,rosie!B:J,8,FALSE))</f>
        <v>10_8_2_2023</v>
      </c>
    </row>
    <row r="3441" spans="1:18" x14ac:dyDescent="0.2">
      <c r="A3441" t="s">
        <v>303</v>
      </c>
      <c r="C3441">
        <f t="shared" si="254"/>
        <v>758</v>
      </c>
      <c r="D3441" t="str">
        <f t="shared" si="251"/>
        <v>758 (0)</v>
      </c>
      <c r="E3441">
        <v>16.547999999999998</v>
      </c>
      <c r="F3441">
        <f t="shared" si="252"/>
        <v>16.55</v>
      </c>
      <c r="G3441">
        <f>IFERROR(VLOOKUP(F3441,'rt.comb'!$A:$B,2,FALSE),F3441)</f>
        <v>16.55</v>
      </c>
      <c r="H3441" t="str">
        <f>IFERROR(VLOOKUP(G3441,compounds!$A:$D,4,FALSE),"")</f>
        <v>decanal</v>
      </c>
      <c r="I3441">
        <v>12472225</v>
      </c>
      <c r="J3441" s="4">
        <f t="shared" si="250"/>
        <v>46165950</v>
      </c>
      <c r="K3441" s="4">
        <f>VLOOKUP($C3441,rosie!$B$7:$D$380,2,FALSE)</f>
        <v>10.07</v>
      </c>
      <c r="L3441" s="4">
        <f>VLOOKUP(C3441,rosie!$B$7:$F$66,5,FALSE)</f>
        <v>3.12</v>
      </c>
      <c r="M3441" s="4">
        <f>VLOOKUP($C3441,rosie!$B$7:$D$380,3,FALSE)</f>
        <v>0</v>
      </c>
      <c r="N3441" s="4" t="str">
        <f>VLOOKUP($C3441,rosie!$B$7:$E$380,4,FALSE)</f>
        <v>s</v>
      </c>
      <c r="O3441" s="4">
        <f t="shared" si="253"/>
        <v>8.5804705661176586E-4</v>
      </c>
      <c r="P3441" s="4">
        <f>VLOOKUP(A3441,RESULTS!$A:$M,13,FALSE)</f>
        <v>3</v>
      </c>
      <c r="Q3441" s="4">
        <v>938</v>
      </c>
      <c r="R3441" s="4" t="str">
        <f>IF(VLOOKUP(C3441,rosie!B:J,8,FALSE)=0,"x_x_x_x",VLOOKUP(C3441,rosie!B:J,8,FALSE))</f>
        <v>10_8_2_2023</v>
      </c>
    </row>
    <row r="3442" spans="1:18" x14ac:dyDescent="0.2">
      <c r="A3442" t="s">
        <v>303</v>
      </c>
      <c r="C3442">
        <f t="shared" si="254"/>
        <v>758</v>
      </c>
      <c r="D3442" t="str">
        <f t="shared" si="251"/>
        <v>758 (0)</v>
      </c>
      <c r="E3442">
        <v>18.177</v>
      </c>
      <c r="F3442">
        <f t="shared" si="252"/>
        <v>18.18</v>
      </c>
      <c r="G3442">
        <f>IFERROR(VLOOKUP(F3442,'rt.comb'!$A:$B,2,FALSE),F3442)</f>
        <v>18.18</v>
      </c>
      <c r="H3442" t="str">
        <f>IFERROR(VLOOKUP(G3442,compounds!$A:$D,4,FALSE),"")</f>
        <v>methylacetophenone</v>
      </c>
      <c r="I3442">
        <v>24771936</v>
      </c>
      <c r="J3442" s="4">
        <f t="shared" si="250"/>
        <v>46165950</v>
      </c>
      <c r="K3442" s="4">
        <f>VLOOKUP($C3442,rosie!$B$7:$D$380,2,FALSE)</f>
        <v>10.07</v>
      </c>
      <c r="L3442" s="4">
        <f>VLOOKUP(C3442,rosie!$B$7:$F$66,5,FALSE)</f>
        <v>3.12</v>
      </c>
      <c r="M3442" s="4">
        <f>VLOOKUP($C3442,rosie!$B$7:$D$380,3,FALSE)</f>
        <v>0</v>
      </c>
      <c r="N3442" s="4" t="str">
        <f>VLOOKUP($C3442,rosie!$B$7:$E$380,4,FALSE)</f>
        <v>s</v>
      </c>
      <c r="O3442" s="4">
        <f t="shared" si="253"/>
        <v>1.7024107944038907E-3</v>
      </c>
      <c r="P3442" s="4">
        <f>VLOOKUP(A3442,RESULTS!$A:$M,13,FALSE)</f>
        <v>3</v>
      </c>
      <c r="Q3442" s="4">
        <v>939</v>
      </c>
      <c r="R3442" s="4" t="str">
        <f>IF(VLOOKUP(C3442,rosie!B:J,8,FALSE)=0,"x_x_x_x",VLOOKUP(C3442,rosie!B:J,8,FALSE))</f>
        <v>10_8_2_2023</v>
      </c>
    </row>
    <row r="3443" spans="1:18" x14ac:dyDescent="0.2">
      <c r="A3443" t="s">
        <v>303</v>
      </c>
      <c r="C3443">
        <f t="shared" si="254"/>
        <v>758</v>
      </c>
      <c r="D3443" t="str">
        <f t="shared" si="251"/>
        <v>758 (0)</v>
      </c>
      <c r="E3443">
        <v>18.695</v>
      </c>
      <c r="F3443">
        <f t="shared" si="252"/>
        <v>18.7</v>
      </c>
      <c r="G3443">
        <f>IFERROR(VLOOKUP(F3443,'rt.comb'!$A:$B,2,FALSE),F3443)</f>
        <v>18.690000000000001</v>
      </c>
      <c r="H3443" t="str">
        <f>IFERROR(VLOOKUP(G3443,compounds!$A:$D,4,FALSE),"")</f>
        <v/>
      </c>
      <c r="I3443">
        <v>16993199</v>
      </c>
      <c r="J3443" s="4">
        <f t="shared" si="250"/>
        <v>46165950</v>
      </c>
      <c r="K3443" s="4">
        <f>VLOOKUP($C3443,rosie!$B$7:$D$380,2,FALSE)</f>
        <v>10.07</v>
      </c>
      <c r="L3443" s="4">
        <f>VLOOKUP(C3443,rosie!$B$7:$F$66,5,FALSE)</f>
        <v>3.12</v>
      </c>
      <c r="M3443" s="4">
        <f>VLOOKUP($C3443,rosie!$B$7:$D$380,3,FALSE)</f>
        <v>0</v>
      </c>
      <c r="N3443" s="4" t="str">
        <f>VLOOKUP($C3443,rosie!$B$7:$E$380,4,FALSE)</f>
        <v>s</v>
      </c>
      <c r="O3443" s="4">
        <f t="shared" si="253"/>
        <v>1.1665874417668559E-3</v>
      </c>
      <c r="P3443" s="4">
        <f>VLOOKUP(A3443,RESULTS!$A:$M,13,FALSE)</f>
        <v>3</v>
      </c>
      <c r="Q3443" s="4">
        <v>940</v>
      </c>
      <c r="R3443" s="4" t="str">
        <f>IF(VLOOKUP(C3443,rosie!B:J,8,FALSE)=0,"x_x_x_x",VLOOKUP(C3443,rosie!B:J,8,FALSE))</f>
        <v>10_8_2_2023</v>
      </c>
    </row>
    <row r="3444" spans="1:18" x14ac:dyDescent="0.2">
      <c r="A3444" t="s">
        <v>303</v>
      </c>
      <c r="C3444">
        <f t="shared" si="254"/>
        <v>758</v>
      </c>
      <c r="D3444" t="str">
        <f t="shared" si="251"/>
        <v>758 (0)</v>
      </c>
      <c r="E3444">
        <v>19</v>
      </c>
      <c r="F3444">
        <f t="shared" si="252"/>
        <v>19</v>
      </c>
      <c r="G3444">
        <f>IFERROR(VLOOKUP(F3444,'rt.comb'!$A:$B,2,FALSE),F3444)</f>
        <v>18.989999999999998</v>
      </c>
      <c r="H3444" t="str">
        <f>IFERROR(VLOOKUP(G3444,compounds!$A:$D,4,FALSE),"")</f>
        <v>methylnaphthalene</v>
      </c>
      <c r="I3444">
        <v>30788124</v>
      </c>
      <c r="J3444" s="4">
        <f t="shared" si="250"/>
        <v>46165950</v>
      </c>
      <c r="K3444" s="4">
        <f>VLOOKUP($C3444,rosie!$B$7:$D$380,2,FALSE)</f>
        <v>10.07</v>
      </c>
      <c r="L3444" s="4">
        <f>VLOOKUP(C3444,rosie!$B$7:$F$66,5,FALSE)</f>
        <v>3.12</v>
      </c>
      <c r="M3444" s="4">
        <f>VLOOKUP($C3444,rosie!$B$7:$D$380,3,FALSE)</f>
        <v>0</v>
      </c>
      <c r="N3444" s="4" t="str">
        <f>VLOOKUP($C3444,rosie!$B$7:$E$380,4,FALSE)</f>
        <v>s</v>
      </c>
      <c r="O3444" s="4">
        <f t="shared" si="253"/>
        <v>2.1113664239165008E-3</v>
      </c>
      <c r="P3444" s="4">
        <f>VLOOKUP(A3444,RESULTS!$A:$M,13,FALSE)</f>
        <v>3</v>
      </c>
      <c r="Q3444" s="4">
        <v>941</v>
      </c>
      <c r="R3444" s="4" t="str">
        <f>IF(VLOOKUP(C3444,rosie!B:J,8,FALSE)=0,"x_x_x_x",VLOOKUP(C3444,rosie!B:J,8,FALSE))</f>
        <v>10_8_2_2023</v>
      </c>
    </row>
    <row r="3445" spans="1:18" x14ac:dyDescent="0.2">
      <c r="A3445" t="s">
        <v>303</v>
      </c>
      <c r="C3445">
        <f t="shared" si="254"/>
        <v>758</v>
      </c>
      <c r="D3445" t="str">
        <f t="shared" si="251"/>
        <v>758 (0)</v>
      </c>
      <c r="E3445">
        <v>19.501999999999999</v>
      </c>
      <c r="F3445">
        <f t="shared" si="252"/>
        <v>19.5</v>
      </c>
      <c r="G3445">
        <f>IFERROR(VLOOKUP(F3445,'rt.comb'!$A:$B,2,FALSE),F3445)</f>
        <v>19.5</v>
      </c>
      <c r="H3445" t="str">
        <f>IFERROR(VLOOKUP(G3445,compounds!$A:$D,4,FALSE),"")</f>
        <v>standard</v>
      </c>
      <c r="I3445">
        <v>23082975</v>
      </c>
      <c r="J3445" s="4">
        <f t="shared" si="250"/>
        <v>46165950</v>
      </c>
      <c r="K3445" s="4">
        <f>VLOOKUP($C3445,rosie!$B$7:$D$380,2,FALSE)</f>
        <v>10.07</v>
      </c>
      <c r="L3445" s="4">
        <f>VLOOKUP(C3445,rosie!$B$7:$F$66,5,FALSE)</f>
        <v>3.12</v>
      </c>
      <c r="M3445" s="4">
        <f>VLOOKUP($C3445,rosie!$B$7:$D$380,3,FALSE)</f>
        <v>0</v>
      </c>
      <c r="N3445" s="4" t="str">
        <f>VLOOKUP($C3445,rosie!$B$7:$E$380,4,FALSE)</f>
        <v>s</v>
      </c>
      <c r="O3445" s="4">
        <f t="shared" si="253"/>
        <v>1.5812876741788373E-3</v>
      </c>
      <c r="P3445" s="4">
        <f>VLOOKUP(A3445,RESULTS!$A:$M,13,FALSE)</f>
        <v>3</v>
      </c>
      <c r="Q3445" s="4">
        <v>942</v>
      </c>
      <c r="R3445" s="4" t="str">
        <f>IF(VLOOKUP(C3445,rosie!B:J,8,FALSE)=0,"x_x_x_x",VLOOKUP(C3445,rosie!B:J,8,FALSE))</f>
        <v>10_8_2_2023</v>
      </c>
    </row>
    <row r="3446" spans="1:18" x14ac:dyDescent="0.2">
      <c r="A3446" t="s">
        <v>303</v>
      </c>
      <c r="C3446">
        <f t="shared" si="254"/>
        <v>758</v>
      </c>
      <c r="D3446" t="str">
        <f t="shared" si="251"/>
        <v>758 (0)</v>
      </c>
      <c r="E3446">
        <v>19.901</v>
      </c>
      <c r="F3446">
        <f t="shared" si="252"/>
        <v>19.899999999999999</v>
      </c>
      <c r="G3446">
        <f>IFERROR(VLOOKUP(F3446,'rt.comb'!$A:$B,2,FALSE),F3446)</f>
        <v>19.899999999999999</v>
      </c>
      <c r="H3446" t="str">
        <f>IFERROR(VLOOKUP(G3446,compounds!$A:$D,4,FALSE),"")</f>
        <v/>
      </c>
      <c r="I3446">
        <v>3060481</v>
      </c>
      <c r="J3446" s="4">
        <f t="shared" si="250"/>
        <v>46165950</v>
      </c>
      <c r="K3446" s="4">
        <f>VLOOKUP($C3446,rosie!$B$7:$D$380,2,FALSE)</f>
        <v>10.07</v>
      </c>
      <c r="L3446" s="4">
        <f>VLOOKUP(C3446,rosie!$B$7:$F$66,5,FALSE)</f>
        <v>3.12</v>
      </c>
      <c r="M3446" s="4">
        <f>VLOOKUP($C3446,rosie!$B$7:$D$380,3,FALSE)</f>
        <v>0</v>
      </c>
      <c r="N3446" s="4" t="str">
        <f>VLOOKUP($C3446,rosie!$B$7:$E$380,4,FALSE)</f>
        <v>s</v>
      </c>
      <c r="O3446" s="4">
        <f t="shared" si="253"/>
        <v>2.0943439292258213E-4</v>
      </c>
      <c r="P3446" s="4">
        <f>VLOOKUP(A3446,RESULTS!$A:$M,13,FALSE)</f>
        <v>3</v>
      </c>
      <c r="Q3446" s="4">
        <v>943</v>
      </c>
      <c r="R3446" s="4" t="str">
        <f>IF(VLOOKUP(C3446,rosie!B:J,8,FALSE)=0,"x_x_x_x",VLOOKUP(C3446,rosie!B:J,8,FALSE))</f>
        <v>10_8_2_2023</v>
      </c>
    </row>
    <row r="3447" spans="1:18" x14ac:dyDescent="0.2">
      <c r="A3447" t="s">
        <v>303</v>
      </c>
      <c r="C3447">
        <f t="shared" si="254"/>
        <v>758</v>
      </c>
      <c r="D3447" t="str">
        <f t="shared" si="251"/>
        <v>758 (0)</v>
      </c>
      <c r="E3447">
        <v>20.187000000000001</v>
      </c>
      <c r="F3447">
        <f t="shared" si="252"/>
        <v>20.190000000000001</v>
      </c>
      <c r="G3447">
        <f>IFERROR(VLOOKUP(F3447,'rt.comb'!$A:$B,2,FALSE),F3447)</f>
        <v>20.190000000000001</v>
      </c>
      <c r="H3447" t="str">
        <f>IFERROR(VLOOKUP(G3447,compounds!$A:$D,4,FALSE),"")</f>
        <v/>
      </c>
      <c r="I3447">
        <v>6865444</v>
      </c>
      <c r="J3447" s="4">
        <f t="shared" si="250"/>
        <v>46165950</v>
      </c>
      <c r="K3447" s="4">
        <f>VLOOKUP($C3447,rosie!$B$7:$D$380,2,FALSE)</f>
        <v>10.07</v>
      </c>
      <c r="L3447" s="4">
        <f>VLOOKUP(C3447,rosie!$B$7:$F$66,5,FALSE)</f>
        <v>3.12</v>
      </c>
      <c r="M3447" s="4">
        <f>VLOOKUP($C3447,rosie!$B$7:$D$380,3,FALSE)</f>
        <v>0</v>
      </c>
      <c r="N3447" s="4" t="str">
        <f>VLOOKUP($C3447,rosie!$B$7:$E$380,4,FALSE)</f>
        <v>s</v>
      </c>
      <c r="O3447" s="4">
        <f t="shared" si="253"/>
        <v>4.6931738488241789E-4</v>
      </c>
      <c r="P3447" s="4">
        <f>VLOOKUP(A3447,RESULTS!$A:$M,13,FALSE)</f>
        <v>3</v>
      </c>
      <c r="Q3447" s="4">
        <v>944</v>
      </c>
      <c r="R3447" s="4" t="str">
        <f>IF(VLOOKUP(C3447,rosie!B:J,8,FALSE)=0,"x_x_x_x",VLOOKUP(C3447,rosie!B:J,8,FALSE))</f>
        <v>10_8_2_2023</v>
      </c>
    </row>
    <row r="3448" spans="1:18" x14ac:dyDescent="0.2">
      <c r="A3448" t="s">
        <v>303</v>
      </c>
      <c r="C3448">
        <f t="shared" si="254"/>
        <v>758</v>
      </c>
      <c r="D3448" t="str">
        <f t="shared" si="251"/>
        <v>758 (0)</v>
      </c>
      <c r="E3448">
        <v>22.274999999999999</v>
      </c>
      <c r="F3448">
        <f t="shared" si="252"/>
        <v>22.28</v>
      </c>
      <c r="G3448">
        <f>IFERROR(VLOOKUP(F3448,'rt.comb'!$A:$B,2,FALSE),F3448)</f>
        <v>22.29</v>
      </c>
      <c r="H3448" t="str">
        <f>IFERROR(VLOOKUP(G3448,compounds!$A:$D,4,FALSE),"")</f>
        <v>tetramethyldiol</v>
      </c>
      <c r="I3448">
        <v>4429421</v>
      </c>
      <c r="J3448" s="4">
        <f t="shared" si="250"/>
        <v>46165950</v>
      </c>
      <c r="K3448" s="4">
        <f>VLOOKUP($C3448,rosie!$B$7:$D$380,2,FALSE)</f>
        <v>10.07</v>
      </c>
      <c r="L3448" s="4">
        <f>VLOOKUP(C3448,rosie!$B$7:$F$66,5,FALSE)</f>
        <v>3.12</v>
      </c>
      <c r="M3448" s="4">
        <f>VLOOKUP($C3448,rosie!$B$7:$D$380,3,FALSE)</f>
        <v>0</v>
      </c>
      <c r="N3448" s="4" t="str">
        <f>VLOOKUP($C3448,rosie!$B$7:$E$380,4,FALSE)</f>
        <v>s</v>
      </c>
      <c r="O3448" s="4">
        <f t="shared" si="253"/>
        <v>3.0247198686262635E-4</v>
      </c>
      <c r="P3448" s="4">
        <f>VLOOKUP(A3448,RESULTS!$A:$M,13,FALSE)</f>
        <v>3</v>
      </c>
      <c r="Q3448" s="4">
        <v>945</v>
      </c>
      <c r="R3448" s="4" t="str">
        <f>IF(VLOOKUP(C3448,rosie!B:J,8,FALSE)=0,"x_x_x_x",VLOOKUP(C3448,rosie!B:J,8,FALSE))</f>
        <v>10_8_2_2023</v>
      </c>
    </row>
    <row r="3449" spans="1:18" x14ac:dyDescent="0.2">
      <c r="A3449" t="s">
        <v>303</v>
      </c>
      <c r="C3449">
        <f t="shared" si="254"/>
        <v>758</v>
      </c>
      <c r="D3449" t="str">
        <f t="shared" si="251"/>
        <v>758 (0)</v>
      </c>
      <c r="E3449">
        <v>22.42</v>
      </c>
      <c r="F3449">
        <f t="shared" si="252"/>
        <v>22.42</v>
      </c>
      <c r="G3449">
        <f>IFERROR(VLOOKUP(F3449,'rt.comb'!$A:$B,2,FALSE),F3449)</f>
        <v>22.42</v>
      </c>
      <c r="H3449" t="str">
        <f>IFERROR(VLOOKUP(G3449,compounds!$A:$D,4,FALSE),"")</f>
        <v/>
      </c>
      <c r="I3449">
        <v>4944593</v>
      </c>
      <c r="J3449" s="4">
        <f t="shared" si="250"/>
        <v>46165950</v>
      </c>
      <c r="K3449" s="4">
        <f>VLOOKUP($C3449,rosie!$B$7:$D$380,2,FALSE)</f>
        <v>10.07</v>
      </c>
      <c r="L3449" s="4">
        <f>VLOOKUP(C3449,rosie!$B$7:$F$66,5,FALSE)</f>
        <v>3.12</v>
      </c>
      <c r="M3449" s="4">
        <f>VLOOKUP($C3449,rosie!$B$7:$D$380,3,FALSE)</f>
        <v>0</v>
      </c>
      <c r="N3449" s="4" t="str">
        <f>VLOOKUP($C3449,rosie!$B$7:$E$380,4,FALSE)</f>
        <v>s</v>
      </c>
      <c r="O3449" s="4">
        <f t="shared" si="253"/>
        <v>3.372946250768757E-4</v>
      </c>
      <c r="P3449" s="4">
        <f>VLOOKUP(A3449,RESULTS!$A:$M,13,FALSE)</f>
        <v>3</v>
      </c>
      <c r="Q3449" s="4">
        <v>946</v>
      </c>
      <c r="R3449" s="4" t="str">
        <f>IF(VLOOKUP(C3449,rosie!B:J,8,FALSE)=0,"x_x_x_x",VLOOKUP(C3449,rosie!B:J,8,FALSE))</f>
        <v>10_8_2_2023</v>
      </c>
    </row>
    <row r="3450" spans="1:18" x14ac:dyDescent="0.2">
      <c r="A3450" t="s">
        <v>303</v>
      </c>
      <c r="C3450">
        <f t="shared" si="254"/>
        <v>758</v>
      </c>
      <c r="D3450" t="str">
        <f t="shared" si="251"/>
        <v>758 (0)</v>
      </c>
      <c r="E3450">
        <v>23.911000000000001</v>
      </c>
      <c r="F3450">
        <f t="shared" si="252"/>
        <v>23.91</v>
      </c>
      <c r="G3450">
        <f>IFERROR(VLOOKUP(F3450,'rt.comb'!$A:$B,2,FALSE),F3450)</f>
        <v>23.91</v>
      </c>
      <c r="H3450" t="str">
        <f>IFERROR(VLOOKUP(G3450,compounds!$A:$D,4,FALSE),"")</f>
        <v/>
      </c>
      <c r="I3450">
        <v>6536578</v>
      </c>
      <c r="J3450" s="4">
        <f t="shared" si="250"/>
        <v>46165950</v>
      </c>
      <c r="K3450" s="4">
        <f>VLOOKUP($C3450,rosie!$B$7:$D$380,2,FALSE)</f>
        <v>10.07</v>
      </c>
      <c r="L3450" s="4">
        <f>VLOOKUP(C3450,rosie!$B$7:$F$66,5,FALSE)</f>
        <v>3.12</v>
      </c>
      <c r="M3450" s="4">
        <f>VLOOKUP($C3450,rosie!$B$7:$D$380,3,FALSE)</f>
        <v>0</v>
      </c>
      <c r="N3450" s="4" t="str">
        <f>VLOOKUP($C3450,rosie!$B$7:$E$380,4,FALSE)</f>
        <v>s</v>
      </c>
      <c r="O3450" s="4">
        <f t="shared" si="253"/>
        <v>4.4542078216013541E-4</v>
      </c>
      <c r="P3450" s="4">
        <f>VLOOKUP(A3450,RESULTS!$A:$M,13,FALSE)</f>
        <v>3</v>
      </c>
      <c r="Q3450" s="4">
        <v>947</v>
      </c>
      <c r="R3450" s="4" t="str">
        <f>IF(VLOOKUP(C3450,rosie!B:J,8,FALSE)=0,"x_x_x_x",VLOOKUP(C3450,rosie!B:J,8,FALSE))</f>
        <v>10_8_2_2023</v>
      </c>
    </row>
    <row r="3451" spans="1:18" x14ac:dyDescent="0.2">
      <c r="A3451" t="s">
        <v>303</v>
      </c>
      <c r="C3451">
        <f t="shared" si="254"/>
        <v>758</v>
      </c>
      <c r="D3451" t="str">
        <f t="shared" si="251"/>
        <v>758 (0)</v>
      </c>
      <c r="E3451">
        <v>27.199000000000002</v>
      </c>
      <c r="F3451">
        <f t="shared" si="252"/>
        <v>27.2</v>
      </c>
      <c r="G3451">
        <f>IFERROR(VLOOKUP(F3451,'rt.comb'!$A:$B,2,FALSE),F3451)</f>
        <v>27.2</v>
      </c>
      <c r="H3451" t="str">
        <f>IFERROR(VLOOKUP(G3451,compounds!$A:$D,4,FALSE),"")</f>
        <v/>
      </c>
      <c r="I3451">
        <v>4667555</v>
      </c>
      <c r="J3451" s="4">
        <f t="shared" si="250"/>
        <v>46165950</v>
      </c>
      <c r="K3451" s="4">
        <f>VLOOKUP($C3451,rosie!$B$7:$D$380,2,FALSE)</f>
        <v>10.07</v>
      </c>
      <c r="L3451" s="4">
        <f>VLOOKUP(C3451,rosie!$B$7:$F$66,5,FALSE)</f>
        <v>3.12</v>
      </c>
      <c r="M3451" s="4">
        <f>VLOOKUP($C3451,rosie!$B$7:$D$380,3,FALSE)</f>
        <v>0</v>
      </c>
      <c r="N3451" s="4" t="str">
        <f>VLOOKUP($C3451,rosie!$B$7:$E$380,4,FALSE)</f>
        <v>s</v>
      </c>
      <c r="O3451" s="4">
        <f t="shared" si="253"/>
        <v>3.17724799348496E-4</v>
      </c>
      <c r="P3451" s="4">
        <f>VLOOKUP(A3451,RESULTS!$A:$M,13,FALSE)</f>
        <v>3</v>
      </c>
      <c r="Q3451" s="4">
        <v>948</v>
      </c>
      <c r="R3451" s="4" t="str">
        <f>IF(VLOOKUP(C3451,rosie!B:J,8,FALSE)=0,"x_x_x_x",VLOOKUP(C3451,rosie!B:J,8,FALSE))</f>
        <v>10_8_2_2023</v>
      </c>
    </row>
    <row r="3452" spans="1:18" x14ac:dyDescent="0.2">
      <c r="A3452" t="s">
        <v>303</v>
      </c>
      <c r="C3452">
        <f t="shared" si="254"/>
        <v>758</v>
      </c>
      <c r="D3452" t="str">
        <f t="shared" si="251"/>
        <v>758 (0)</v>
      </c>
      <c r="E3452">
        <v>32.000999999999998</v>
      </c>
      <c r="F3452">
        <f t="shared" si="252"/>
        <v>32</v>
      </c>
      <c r="G3452">
        <f>IFERROR(VLOOKUP(F3452,'rt.comb'!$A:$B,2,FALSE),F3452)</f>
        <v>32</v>
      </c>
      <c r="H3452" t="str">
        <f>IFERROR(VLOOKUP(G3452,compounds!$A:$D,4,FALSE),"")</f>
        <v/>
      </c>
      <c r="I3452">
        <v>4160990</v>
      </c>
      <c r="J3452" s="4">
        <f t="shared" si="250"/>
        <v>46165950</v>
      </c>
      <c r="K3452" s="4">
        <f>VLOOKUP($C3452,rosie!$B$7:$D$380,2,FALSE)</f>
        <v>10.07</v>
      </c>
      <c r="L3452" s="4">
        <f>VLOOKUP(C3452,rosie!$B$7:$F$66,5,FALSE)</f>
        <v>3.12</v>
      </c>
      <c r="M3452" s="4">
        <f>VLOOKUP($C3452,rosie!$B$7:$D$380,3,FALSE)</f>
        <v>0</v>
      </c>
      <c r="N3452" s="4" t="str">
        <f>VLOOKUP($C3452,rosie!$B$7:$E$380,4,FALSE)</f>
        <v>s</v>
      </c>
      <c r="O3452" s="4">
        <f t="shared" si="253"/>
        <v>2.8294398569396549E-4</v>
      </c>
      <c r="P3452" s="4">
        <f>VLOOKUP(A3452,RESULTS!$A:$M,13,FALSE)</f>
        <v>3</v>
      </c>
      <c r="Q3452" s="4">
        <v>949</v>
      </c>
      <c r="R3452" s="4" t="str">
        <f>IF(VLOOKUP(C3452,rosie!B:J,8,FALSE)=0,"x_x_x_x",VLOOKUP(C3452,rosie!B:J,8,FALSE))</f>
        <v>10_8_2_2023</v>
      </c>
    </row>
    <row r="3453" spans="1:18" x14ac:dyDescent="0.2">
      <c r="A3453" t="s">
        <v>304</v>
      </c>
      <c r="C3453">
        <f t="shared" si="254"/>
        <v>796</v>
      </c>
      <c r="D3453" t="str">
        <f t="shared" si="251"/>
        <v>796 (0)</v>
      </c>
      <c r="E3453">
        <v>4.3899999999999997</v>
      </c>
      <c r="F3453">
        <f t="shared" si="252"/>
        <v>4.3899999999999997</v>
      </c>
      <c r="G3453">
        <f>IFERROR(VLOOKUP(F3453,'rt.comb'!$A:$B,2,FALSE),F3453)</f>
        <v>4.3899999999999997</v>
      </c>
      <c r="H3453" t="str">
        <f>IFERROR(VLOOKUP(G3453,compounds!$A:$D,4,FALSE),"")</f>
        <v/>
      </c>
      <c r="I3453">
        <v>15108753</v>
      </c>
      <c r="J3453" s="4">
        <f t="shared" si="250"/>
        <v>29590812</v>
      </c>
      <c r="K3453" s="4">
        <f>VLOOKUP($C3453,rosie!$B$7:$D$380,2,FALSE)</f>
        <v>9.4499999999999993</v>
      </c>
      <c r="L3453" s="4">
        <f>VLOOKUP(C3453,rosie!$B$7:$F$66,5,FALSE)</f>
        <v>2.2999999999999998</v>
      </c>
      <c r="M3453" s="4">
        <f>VLOOKUP($C3453,rosie!$B$7:$D$380,3,FALSE)</f>
        <v>0</v>
      </c>
      <c r="N3453" s="4" t="str">
        <f>VLOOKUP($C3453,rosie!$B$7:$E$380,4,FALSE)</f>
        <v>s</v>
      </c>
      <c r="O3453" s="4">
        <f t="shared" si="253"/>
        <v>1.7062300226696697E-3</v>
      </c>
      <c r="P3453" s="4">
        <f>VLOOKUP(A3453,RESULTS!$A:$M,13,FALSE)</f>
        <v>3</v>
      </c>
      <c r="Q3453" s="4">
        <v>950</v>
      </c>
      <c r="R3453" s="4" t="str">
        <f>IF(VLOOKUP(C3453,rosie!B:J,8,FALSE)=0,"x_x_x_x",VLOOKUP(C3453,rosie!B:J,8,FALSE))</f>
        <v>9_8_2_2023</v>
      </c>
    </row>
    <row r="3454" spans="1:18" x14ac:dyDescent="0.2">
      <c r="A3454" t="s">
        <v>304</v>
      </c>
      <c r="C3454">
        <f t="shared" si="254"/>
        <v>796</v>
      </c>
      <c r="D3454" t="str">
        <f t="shared" si="251"/>
        <v>796 (0)</v>
      </c>
      <c r="E3454">
        <v>4.75</v>
      </c>
      <c r="F3454">
        <f t="shared" si="252"/>
        <v>4.75</v>
      </c>
      <c r="G3454">
        <f>IFERROR(VLOOKUP(F3454,'rt.comb'!$A:$B,2,FALSE),F3454)</f>
        <v>4.75</v>
      </c>
      <c r="H3454" t="str">
        <f>IFERROR(VLOOKUP(G3454,compounds!$A:$D,4,FALSE),"")</f>
        <v/>
      </c>
      <c r="I3454">
        <v>8911628</v>
      </c>
      <c r="J3454" s="4">
        <f t="shared" si="250"/>
        <v>29590812</v>
      </c>
      <c r="K3454" s="4">
        <f>VLOOKUP($C3454,rosie!$B$7:$D$380,2,FALSE)</f>
        <v>9.4499999999999993</v>
      </c>
      <c r="L3454" s="4">
        <f>VLOOKUP(C3454,rosie!$B$7:$F$66,5,FALSE)</f>
        <v>2.2999999999999998</v>
      </c>
      <c r="M3454" s="4">
        <f>VLOOKUP($C3454,rosie!$B$7:$D$380,3,FALSE)</f>
        <v>0</v>
      </c>
      <c r="N3454" s="4" t="str">
        <f>VLOOKUP($C3454,rosie!$B$7:$E$380,4,FALSE)</f>
        <v>s</v>
      </c>
      <c r="O3454" s="4">
        <f t="shared" si="253"/>
        <v>1.0053310494380859E-3</v>
      </c>
      <c r="P3454" s="4">
        <f>VLOOKUP(A3454,RESULTS!$A:$M,13,FALSE)</f>
        <v>3</v>
      </c>
      <c r="Q3454" s="4">
        <v>951</v>
      </c>
      <c r="R3454" s="4" t="str">
        <f>IF(VLOOKUP(C3454,rosie!B:J,8,FALSE)=0,"x_x_x_x",VLOOKUP(C3454,rosie!B:J,8,FALSE))</f>
        <v>9_8_2_2023</v>
      </c>
    </row>
    <row r="3455" spans="1:18" x14ac:dyDescent="0.2">
      <c r="A3455" t="s">
        <v>304</v>
      </c>
      <c r="C3455">
        <f t="shared" si="254"/>
        <v>796</v>
      </c>
      <c r="D3455" t="str">
        <f t="shared" si="251"/>
        <v>796 (0)</v>
      </c>
      <c r="E3455">
        <v>4.859</v>
      </c>
      <c r="F3455">
        <f t="shared" si="252"/>
        <v>4.8600000000000003</v>
      </c>
      <c r="G3455">
        <f>IFERROR(VLOOKUP(F3455,'rt.comb'!$A:$B,2,FALSE),F3455)</f>
        <v>4.8600000000000003</v>
      </c>
      <c r="H3455" t="str">
        <f>IFERROR(VLOOKUP(G3455,compounds!$A:$D,4,FALSE),"")</f>
        <v/>
      </c>
      <c r="I3455">
        <v>14985047</v>
      </c>
      <c r="J3455" s="4">
        <f t="shared" si="250"/>
        <v>29590812</v>
      </c>
      <c r="K3455" s="4">
        <f>VLOOKUP($C3455,rosie!$B$7:$D$380,2,FALSE)</f>
        <v>9.4499999999999993</v>
      </c>
      <c r="L3455" s="4">
        <f>VLOOKUP(C3455,rosie!$B$7:$F$66,5,FALSE)</f>
        <v>2.2999999999999998</v>
      </c>
      <c r="M3455" s="4">
        <f>VLOOKUP($C3455,rosie!$B$7:$D$380,3,FALSE)</f>
        <v>0</v>
      </c>
      <c r="N3455" s="4" t="str">
        <f>VLOOKUP($C3455,rosie!$B$7:$E$380,4,FALSE)</f>
        <v>s</v>
      </c>
      <c r="O3455" s="4">
        <f t="shared" si="253"/>
        <v>1.6887047481007448E-3</v>
      </c>
      <c r="P3455" s="4">
        <f>VLOOKUP(A3455,RESULTS!$A:$M,13,FALSE)</f>
        <v>3</v>
      </c>
      <c r="Q3455" s="4">
        <v>952</v>
      </c>
      <c r="R3455" s="4" t="str">
        <f>IF(VLOOKUP(C3455,rosie!B:J,8,FALSE)=0,"x_x_x_x",VLOOKUP(C3455,rosie!B:J,8,FALSE))</f>
        <v>9_8_2_2023</v>
      </c>
    </row>
    <row r="3456" spans="1:18" x14ac:dyDescent="0.2">
      <c r="A3456" t="s">
        <v>304</v>
      </c>
      <c r="C3456">
        <f t="shared" si="254"/>
        <v>796</v>
      </c>
      <c r="D3456" t="str">
        <f t="shared" si="251"/>
        <v>796 (0)</v>
      </c>
      <c r="E3456">
        <v>5.4249999999999998</v>
      </c>
      <c r="F3456">
        <f t="shared" si="252"/>
        <v>5.43</v>
      </c>
      <c r="G3456">
        <f>IFERROR(VLOOKUP(F3456,'rt.comb'!$A:$B,2,FALSE),F3456)</f>
        <v>5.43</v>
      </c>
      <c r="H3456" t="str">
        <f>IFERROR(VLOOKUP(G3456,compounds!$A:$D,4,FALSE),"")</f>
        <v>hydroxymethylpentanone</v>
      </c>
      <c r="I3456">
        <v>96362863</v>
      </c>
      <c r="J3456" s="4">
        <f t="shared" si="250"/>
        <v>29590812</v>
      </c>
      <c r="K3456" s="4">
        <f>VLOOKUP($C3456,rosie!$B$7:$D$380,2,FALSE)</f>
        <v>9.4499999999999993</v>
      </c>
      <c r="L3456" s="4">
        <f>VLOOKUP(C3456,rosie!$B$7:$F$66,5,FALSE)</f>
        <v>2.2999999999999998</v>
      </c>
      <c r="M3456" s="4">
        <f>VLOOKUP($C3456,rosie!$B$7:$D$380,3,FALSE)</f>
        <v>0</v>
      </c>
      <c r="N3456" s="4" t="str">
        <f>VLOOKUP($C3456,rosie!$B$7:$E$380,4,FALSE)</f>
        <v>s</v>
      </c>
      <c r="O3456" s="4">
        <f t="shared" si="253"/>
        <v>1.0847992030534473E-2</v>
      </c>
      <c r="P3456" s="4">
        <f>VLOOKUP(A3456,RESULTS!$A:$M,13,FALSE)</f>
        <v>3</v>
      </c>
      <c r="Q3456" s="4">
        <v>953</v>
      </c>
      <c r="R3456" s="4" t="str">
        <f>IF(VLOOKUP(C3456,rosie!B:J,8,FALSE)=0,"x_x_x_x",VLOOKUP(C3456,rosie!B:J,8,FALSE))</f>
        <v>9_8_2_2023</v>
      </c>
    </row>
    <row r="3457" spans="1:18" x14ac:dyDescent="0.2">
      <c r="A3457" t="s">
        <v>304</v>
      </c>
      <c r="C3457">
        <f t="shared" si="254"/>
        <v>796</v>
      </c>
      <c r="D3457" t="str">
        <f t="shared" si="251"/>
        <v>796 (0)</v>
      </c>
      <c r="E3457">
        <v>5.7539999999999996</v>
      </c>
      <c r="F3457">
        <f t="shared" si="252"/>
        <v>5.75</v>
      </c>
      <c r="G3457">
        <f>IFERROR(VLOOKUP(F3457,'rt.comb'!$A:$B,2,FALSE),F3457)</f>
        <v>5.76</v>
      </c>
      <c r="H3457" t="str">
        <f>IFERROR(VLOOKUP(G3457,compounds!$A:$D,4,FALSE),"")</f>
        <v>zhexenol</v>
      </c>
      <c r="I3457">
        <v>160366825</v>
      </c>
      <c r="J3457" s="4">
        <f t="shared" si="250"/>
        <v>29590812</v>
      </c>
      <c r="K3457" s="4">
        <f>VLOOKUP($C3457,rosie!$B$7:$D$380,2,FALSE)</f>
        <v>9.4499999999999993</v>
      </c>
      <c r="L3457" s="4">
        <f>VLOOKUP(C3457,rosie!$B$7:$F$66,5,FALSE)</f>
        <v>2.2999999999999998</v>
      </c>
      <c r="M3457" s="4">
        <f>VLOOKUP($C3457,rosie!$B$7:$D$380,3,FALSE)</f>
        <v>0</v>
      </c>
      <c r="N3457" s="4" t="str">
        <f>VLOOKUP($C3457,rosie!$B$7:$E$380,4,FALSE)</f>
        <v>s</v>
      </c>
      <c r="O3457" s="4">
        <f t="shared" si="253"/>
        <v>1.8034276323236096E-2</v>
      </c>
      <c r="P3457" s="4">
        <f>VLOOKUP(A3457,RESULTS!$A:$M,13,FALSE)</f>
        <v>3</v>
      </c>
      <c r="Q3457" s="4">
        <v>954</v>
      </c>
      <c r="R3457" s="4" t="str">
        <f>IF(VLOOKUP(C3457,rosie!B:J,8,FALSE)=0,"x_x_x_x",VLOOKUP(C3457,rosie!B:J,8,FALSE))</f>
        <v>9_8_2_2023</v>
      </c>
    </row>
    <row r="3458" spans="1:18" x14ac:dyDescent="0.2">
      <c r="A3458" t="s">
        <v>304</v>
      </c>
      <c r="C3458">
        <f t="shared" si="254"/>
        <v>796</v>
      </c>
      <c r="D3458" t="str">
        <f t="shared" si="251"/>
        <v>796 (0)</v>
      </c>
      <c r="E3458">
        <v>5.8780000000000001</v>
      </c>
      <c r="F3458">
        <f t="shared" si="252"/>
        <v>5.88</v>
      </c>
      <c r="G3458">
        <f>IFERROR(VLOOKUP(F3458,'rt.comb'!$A:$B,2,FALSE),F3458)</f>
        <v>5.88</v>
      </c>
      <c r="H3458" t="str">
        <f>IFERROR(VLOOKUP(G3458,compounds!$A:$D,4,FALSE),"")</f>
        <v/>
      </c>
      <c r="I3458">
        <v>53357845</v>
      </c>
      <c r="J3458" s="4">
        <f t="shared" ref="J3458:J3521" si="255">SUMIFS($I:$I,$A:$A,A3458,G:G,19.5)</f>
        <v>29590812</v>
      </c>
      <c r="K3458" s="4">
        <f>VLOOKUP($C3458,rosie!$B$7:$D$380,2,FALSE)</f>
        <v>9.4499999999999993</v>
      </c>
      <c r="L3458" s="4">
        <f>VLOOKUP(C3458,rosie!$B$7:$F$66,5,FALSE)</f>
        <v>2.2999999999999998</v>
      </c>
      <c r="M3458" s="4">
        <f>VLOOKUP($C3458,rosie!$B$7:$D$380,3,FALSE)</f>
        <v>0</v>
      </c>
      <c r="N3458" s="4" t="str">
        <f>VLOOKUP($C3458,rosie!$B$7:$E$380,4,FALSE)</f>
        <v>s</v>
      </c>
      <c r="O3458" s="4">
        <f t="shared" si="253"/>
        <v>5.9941481540868868E-3</v>
      </c>
      <c r="P3458" s="4">
        <f>VLOOKUP(A3458,RESULTS!$A:$M,13,FALSE)</f>
        <v>3</v>
      </c>
      <c r="Q3458" s="4">
        <v>955</v>
      </c>
      <c r="R3458" s="4" t="str">
        <f>IF(VLOOKUP(C3458,rosie!B:J,8,FALSE)=0,"x_x_x_x",VLOOKUP(C3458,rosie!B:J,8,FALSE))</f>
        <v>9_8_2_2023</v>
      </c>
    </row>
    <row r="3459" spans="1:18" x14ac:dyDescent="0.2">
      <c r="A3459" t="s">
        <v>304</v>
      </c>
      <c r="C3459">
        <f t="shared" si="254"/>
        <v>796</v>
      </c>
      <c r="D3459" t="str">
        <f t="shared" ref="D3459:D3522" si="256">C3459&amp;" ("&amp;M3459&amp;")"</f>
        <v>796 (0)</v>
      </c>
      <c r="E3459">
        <v>6.109</v>
      </c>
      <c r="F3459">
        <f t="shared" si="252"/>
        <v>6.11</v>
      </c>
      <c r="G3459">
        <f>IFERROR(VLOOKUP(F3459,'rt.comb'!$A:$B,2,FALSE),F3459)</f>
        <v>6.11</v>
      </c>
      <c r="H3459" t="str">
        <f>IFERROR(VLOOKUP(G3459,compounds!$A:$D,4,FALSE),"")</f>
        <v/>
      </c>
      <c r="I3459">
        <v>23420545</v>
      </c>
      <c r="J3459" s="4">
        <f t="shared" si="255"/>
        <v>29590812</v>
      </c>
      <c r="K3459" s="4">
        <f>VLOOKUP($C3459,rosie!$B$7:$D$380,2,FALSE)</f>
        <v>9.4499999999999993</v>
      </c>
      <c r="L3459" s="4">
        <f>VLOOKUP(C3459,rosie!$B$7:$F$66,5,FALSE)</f>
        <v>2.2999999999999998</v>
      </c>
      <c r="M3459" s="4">
        <f>VLOOKUP($C3459,rosie!$B$7:$D$380,3,FALSE)</f>
        <v>0</v>
      </c>
      <c r="N3459" s="4" t="str">
        <f>VLOOKUP($C3459,rosie!$B$7:$E$380,4,FALSE)</f>
        <v>s</v>
      </c>
      <c r="O3459" s="4">
        <f t="shared" si="253"/>
        <v>2.6282802289443394E-3</v>
      </c>
      <c r="P3459" s="4">
        <f>VLOOKUP(A3459,RESULTS!$A:$M,13,FALSE)</f>
        <v>3</v>
      </c>
      <c r="Q3459" s="4">
        <v>956</v>
      </c>
      <c r="R3459" s="4" t="str">
        <f>IF(VLOOKUP(C3459,rosie!B:J,8,FALSE)=0,"x_x_x_x",VLOOKUP(C3459,rosie!B:J,8,FALSE))</f>
        <v>9_8_2_2023</v>
      </c>
    </row>
    <row r="3460" spans="1:18" x14ac:dyDescent="0.2">
      <c r="A3460" t="s">
        <v>304</v>
      </c>
      <c r="C3460">
        <f t="shared" si="254"/>
        <v>796</v>
      </c>
      <c r="D3460" t="str">
        <f t="shared" si="256"/>
        <v>796 (0)</v>
      </c>
      <c r="E3460">
        <v>6.4480000000000004</v>
      </c>
      <c r="F3460">
        <f t="shared" si="252"/>
        <v>6.45</v>
      </c>
      <c r="G3460">
        <f>IFERROR(VLOOKUP(F3460,'rt.comb'!$A:$B,2,FALSE),F3460)</f>
        <v>6.45</v>
      </c>
      <c r="H3460" t="str">
        <f>IFERROR(VLOOKUP(G3460,compounds!$A:$D,4,FALSE),"")</f>
        <v/>
      </c>
      <c r="I3460">
        <v>5110732</v>
      </c>
      <c r="J3460" s="4">
        <f t="shared" si="255"/>
        <v>29590812</v>
      </c>
      <c r="K3460" s="4">
        <f>VLOOKUP($C3460,rosie!$B$7:$D$380,2,FALSE)</f>
        <v>9.4499999999999993</v>
      </c>
      <c r="L3460" s="4">
        <f>VLOOKUP(C3460,rosie!$B$7:$F$66,5,FALSE)</f>
        <v>2.2999999999999998</v>
      </c>
      <c r="M3460" s="4">
        <f>VLOOKUP($C3460,rosie!$B$7:$D$380,3,FALSE)</f>
        <v>0</v>
      </c>
      <c r="N3460" s="4" t="str">
        <f>VLOOKUP($C3460,rosie!$B$7:$E$380,4,FALSE)</f>
        <v>s</v>
      </c>
      <c r="O3460" s="4">
        <f t="shared" si="253"/>
        <v>5.7293286248833385E-4</v>
      </c>
      <c r="P3460" s="4">
        <f>VLOOKUP(A3460,RESULTS!$A:$M,13,FALSE)</f>
        <v>3</v>
      </c>
      <c r="Q3460" s="4">
        <v>957</v>
      </c>
      <c r="R3460" s="4" t="str">
        <f>IF(VLOOKUP(C3460,rosie!B:J,8,FALSE)=0,"x_x_x_x",VLOOKUP(C3460,rosie!B:J,8,FALSE))</f>
        <v>9_8_2_2023</v>
      </c>
    </row>
    <row r="3461" spans="1:18" x14ac:dyDescent="0.2">
      <c r="A3461" t="s">
        <v>304</v>
      </c>
      <c r="C3461">
        <f t="shared" si="254"/>
        <v>796</v>
      </c>
      <c r="D3461" t="str">
        <f t="shared" si="256"/>
        <v>796 (0)</v>
      </c>
      <c r="E3461">
        <v>6.7919999999999998</v>
      </c>
      <c r="F3461">
        <f t="shared" si="252"/>
        <v>6.79</v>
      </c>
      <c r="G3461">
        <f>IFERROR(VLOOKUP(F3461,'rt.comb'!$A:$B,2,FALSE),F3461)</f>
        <v>6.79</v>
      </c>
      <c r="H3461" t="str">
        <f>IFERROR(VLOOKUP(G3461,compounds!$A:$D,4,FALSE),"")</f>
        <v/>
      </c>
      <c r="I3461">
        <v>3150881</v>
      </c>
      <c r="J3461" s="4">
        <f t="shared" si="255"/>
        <v>29590812</v>
      </c>
      <c r="K3461" s="4">
        <f>VLOOKUP($C3461,rosie!$B$7:$D$380,2,FALSE)</f>
        <v>9.4499999999999993</v>
      </c>
      <c r="L3461" s="4">
        <f>VLOOKUP(C3461,rosie!$B$7:$F$66,5,FALSE)</f>
        <v>2.2999999999999998</v>
      </c>
      <c r="M3461" s="4">
        <f>VLOOKUP($C3461,rosie!$B$7:$D$380,3,FALSE)</f>
        <v>0</v>
      </c>
      <c r="N3461" s="4" t="str">
        <f>VLOOKUP($C3461,rosie!$B$7:$E$380,4,FALSE)</f>
        <v>s</v>
      </c>
      <c r="O3461" s="4">
        <f t="shared" si="253"/>
        <v>3.5285725863582959E-4</v>
      </c>
      <c r="P3461" s="4">
        <f>VLOOKUP(A3461,RESULTS!$A:$M,13,FALSE)</f>
        <v>3</v>
      </c>
      <c r="Q3461" s="4">
        <v>958</v>
      </c>
      <c r="R3461" s="4" t="str">
        <f>IF(VLOOKUP(C3461,rosie!B:J,8,FALSE)=0,"x_x_x_x",VLOOKUP(C3461,rosie!B:J,8,FALSE))</f>
        <v>9_8_2_2023</v>
      </c>
    </row>
    <row r="3462" spans="1:18" x14ac:dyDescent="0.2">
      <c r="A3462" t="s">
        <v>304</v>
      </c>
      <c r="C3462">
        <f t="shared" si="254"/>
        <v>796</v>
      </c>
      <c r="D3462" t="str">
        <f t="shared" si="256"/>
        <v>796 (0)</v>
      </c>
      <c r="E3462">
        <v>7.0960000000000001</v>
      </c>
      <c r="F3462">
        <f t="shared" si="252"/>
        <v>7.1</v>
      </c>
      <c r="G3462">
        <f>IFERROR(VLOOKUP(F3462,'rt.comb'!$A:$B,2,FALSE),F3462)</f>
        <v>7.1</v>
      </c>
      <c r="H3462" t="str">
        <f>IFERROR(VLOOKUP(G3462,compounds!$A:$D,4,FALSE),"")</f>
        <v>heptanal</v>
      </c>
      <c r="I3462">
        <v>10680868</v>
      </c>
      <c r="J3462" s="4">
        <f t="shared" si="255"/>
        <v>29590812</v>
      </c>
      <c r="K3462" s="4">
        <f>VLOOKUP($C3462,rosie!$B$7:$D$380,2,FALSE)</f>
        <v>9.4499999999999993</v>
      </c>
      <c r="L3462" s="4">
        <f>VLOOKUP(C3462,rosie!$B$7:$F$66,5,FALSE)</f>
        <v>2.2999999999999998</v>
      </c>
      <c r="M3462" s="4">
        <f>VLOOKUP($C3462,rosie!$B$7:$D$380,3,FALSE)</f>
        <v>0</v>
      </c>
      <c r="N3462" s="4" t="str">
        <f>VLOOKUP($C3462,rosie!$B$7:$E$380,4,FALSE)</f>
        <v>s</v>
      </c>
      <c r="O3462" s="4">
        <f t="shared" si="253"/>
        <v>1.1948695785684747E-3</v>
      </c>
      <c r="P3462" s="4">
        <f>VLOOKUP(A3462,RESULTS!$A:$M,13,FALSE)</f>
        <v>3</v>
      </c>
      <c r="Q3462" s="4">
        <v>959</v>
      </c>
      <c r="R3462" s="4" t="str">
        <f>IF(VLOOKUP(C3462,rosie!B:J,8,FALSE)=0,"x_x_x_x",VLOOKUP(C3462,rosie!B:J,8,FALSE))</f>
        <v>9_8_2_2023</v>
      </c>
    </row>
    <row r="3463" spans="1:18" x14ac:dyDescent="0.2">
      <c r="A3463" t="s">
        <v>304</v>
      </c>
      <c r="C3463">
        <f t="shared" si="254"/>
        <v>796</v>
      </c>
      <c r="D3463" t="str">
        <f t="shared" si="256"/>
        <v>796 (0)</v>
      </c>
      <c r="E3463">
        <v>7.5049999999999999</v>
      </c>
      <c r="F3463">
        <f t="shared" si="252"/>
        <v>7.51</v>
      </c>
      <c r="G3463">
        <f>IFERROR(VLOOKUP(F3463,'rt.comb'!$A:$B,2,FALSE),F3463)</f>
        <v>7.51</v>
      </c>
      <c r="H3463" t="str">
        <f>IFERROR(VLOOKUP(G3463,compounds!$A:$D,4,FALSE),"")</f>
        <v>cyclopentane</v>
      </c>
      <c r="I3463">
        <v>20760968</v>
      </c>
      <c r="J3463" s="4">
        <f t="shared" si="255"/>
        <v>29590812</v>
      </c>
      <c r="K3463" s="4">
        <f>VLOOKUP($C3463,rosie!$B$7:$D$380,2,FALSE)</f>
        <v>9.4499999999999993</v>
      </c>
      <c r="L3463" s="4">
        <f>VLOOKUP(C3463,rosie!$B$7:$F$66,5,FALSE)</f>
        <v>2.2999999999999998</v>
      </c>
      <c r="M3463" s="4">
        <f>VLOOKUP($C3463,rosie!$B$7:$D$380,3,FALSE)</f>
        <v>0</v>
      </c>
      <c r="N3463" s="4" t="str">
        <f>VLOOKUP($C3463,rosie!$B$7:$E$380,4,FALSE)</f>
        <v>s</v>
      </c>
      <c r="O3463" s="4">
        <f t="shared" si="253"/>
        <v>2.3201118884130221E-3</v>
      </c>
      <c r="P3463" s="4">
        <f>VLOOKUP(A3463,RESULTS!$A:$M,13,FALSE)</f>
        <v>3</v>
      </c>
      <c r="Q3463" s="4">
        <v>960</v>
      </c>
      <c r="R3463" s="4" t="str">
        <f>IF(VLOOKUP(C3463,rosie!B:J,8,FALSE)=0,"x_x_x_x",VLOOKUP(C3463,rosie!B:J,8,FALSE))</f>
        <v>9_8_2_2023</v>
      </c>
    </row>
    <row r="3464" spans="1:18" x14ac:dyDescent="0.2">
      <c r="A3464" t="s">
        <v>304</v>
      </c>
      <c r="C3464">
        <f t="shared" si="254"/>
        <v>796</v>
      </c>
      <c r="D3464" t="str">
        <f t="shared" si="256"/>
        <v>796 (0)</v>
      </c>
      <c r="E3464">
        <v>8.3829999999999991</v>
      </c>
      <c r="F3464">
        <f t="shared" si="252"/>
        <v>8.3800000000000008</v>
      </c>
      <c r="G3464">
        <f>IFERROR(VLOOKUP(F3464,'rt.comb'!$A:$B,2,FALSE),F3464)</f>
        <v>8.3800000000000008</v>
      </c>
      <c r="H3464" t="str">
        <f>IFERROR(VLOOKUP(G3464,compounds!$A:$D,4,FALSE),"")</f>
        <v/>
      </c>
      <c r="I3464">
        <v>5437265</v>
      </c>
      <c r="J3464" s="4">
        <f t="shared" si="255"/>
        <v>29590812</v>
      </c>
      <c r="K3464" s="4">
        <f>VLOOKUP($C3464,rosie!$B$7:$D$380,2,FALSE)</f>
        <v>9.4499999999999993</v>
      </c>
      <c r="L3464" s="4">
        <f>VLOOKUP(C3464,rosie!$B$7:$F$66,5,FALSE)</f>
        <v>2.2999999999999998</v>
      </c>
      <c r="M3464" s="4">
        <f>VLOOKUP($C3464,rosie!$B$7:$D$380,3,FALSE)</f>
        <v>0</v>
      </c>
      <c r="N3464" s="4" t="str">
        <f>VLOOKUP($C3464,rosie!$B$7:$E$380,4,FALSE)</f>
        <v>s</v>
      </c>
      <c r="O3464" s="4">
        <f t="shared" si="253"/>
        <v>6.0700137633895395E-4</v>
      </c>
      <c r="P3464" s="4">
        <f>VLOOKUP(A3464,RESULTS!$A:$M,13,FALSE)</f>
        <v>3</v>
      </c>
      <c r="Q3464" s="4">
        <v>961</v>
      </c>
      <c r="R3464" s="4" t="str">
        <f>IF(VLOOKUP(C3464,rosie!B:J,8,FALSE)=0,"x_x_x_x",VLOOKUP(C3464,rosie!B:J,8,FALSE))</f>
        <v>9_8_2_2023</v>
      </c>
    </row>
    <row r="3465" spans="1:18" x14ac:dyDescent="0.2">
      <c r="A3465" t="s">
        <v>304</v>
      </c>
      <c r="C3465">
        <f t="shared" si="254"/>
        <v>796</v>
      </c>
      <c r="D3465" t="str">
        <f t="shared" si="256"/>
        <v>796 (0)</v>
      </c>
      <c r="E3465">
        <v>8.4659999999999993</v>
      </c>
      <c r="F3465">
        <f t="shared" si="252"/>
        <v>8.4700000000000006</v>
      </c>
      <c r="G3465">
        <f>IFERROR(VLOOKUP(F3465,'rt.comb'!$A:$B,2,FALSE),F3465)</f>
        <v>8.4700000000000006</v>
      </c>
      <c r="H3465" t="str">
        <f>IFERROR(VLOOKUP(G3465,compounds!$A:$D,4,FALSE),"")</f>
        <v/>
      </c>
      <c r="I3465">
        <v>11120078</v>
      </c>
      <c r="J3465" s="4">
        <f t="shared" si="255"/>
        <v>29590812</v>
      </c>
      <c r="K3465" s="4">
        <f>VLOOKUP($C3465,rosie!$B$7:$D$380,2,FALSE)</f>
        <v>9.4499999999999993</v>
      </c>
      <c r="L3465" s="4">
        <f>VLOOKUP(C3465,rosie!$B$7:$F$66,5,FALSE)</f>
        <v>2.2999999999999998</v>
      </c>
      <c r="M3465" s="4">
        <f>VLOOKUP($C3465,rosie!$B$7:$D$380,3,FALSE)</f>
        <v>0</v>
      </c>
      <c r="N3465" s="4" t="str">
        <f>VLOOKUP($C3465,rosie!$B$7:$E$380,4,FALSE)</f>
        <v>s</v>
      </c>
      <c r="O3465" s="4">
        <f t="shared" si="253"/>
        <v>1.2401246067966672E-3</v>
      </c>
      <c r="P3465" s="4">
        <f>VLOOKUP(A3465,RESULTS!$A:$M,13,FALSE)</f>
        <v>3</v>
      </c>
      <c r="Q3465" s="4">
        <v>962</v>
      </c>
      <c r="R3465" s="4" t="str">
        <f>IF(VLOOKUP(C3465,rosie!B:J,8,FALSE)=0,"x_x_x_x",VLOOKUP(C3465,rosie!B:J,8,FALSE))</f>
        <v>9_8_2_2023</v>
      </c>
    </row>
    <row r="3466" spans="1:18" x14ac:dyDescent="0.2">
      <c r="A3466" t="s">
        <v>304</v>
      </c>
      <c r="C3466">
        <f t="shared" si="254"/>
        <v>796</v>
      </c>
      <c r="D3466" t="str">
        <f t="shared" si="256"/>
        <v>796 (0)</v>
      </c>
      <c r="E3466">
        <v>8.9190000000000005</v>
      </c>
      <c r="F3466">
        <f t="shared" ref="F3466:F3529" si="257">ROUND(E3466,2)</f>
        <v>8.92</v>
      </c>
      <c r="G3466">
        <f>IFERROR(VLOOKUP(F3466,'rt.comb'!$A:$B,2,FALSE),F3466)</f>
        <v>8.92</v>
      </c>
      <c r="H3466" t="str">
        <f>IFERROR(VLOOKUP(G3466,compounds!$A:$D,4,FALSE),"")</f>
        <v/>
      </c>
      <c r="I3466">
        <v>20559166</v>
      </c>
      <c r="J3466" s="4">
        <f t="shared" si="255"/>
        <v>29590812</v>
      </c>
      <c r="K3466" s="4">
        <f>VLOOKUP($C3466,rosie!$B$7:$D$380,2,FALSE)</f>
        <v>9.4499999999999993</v>
      </c>
      <c r="L3466" s="4">
        <f>VLOOKUP(C3466,rosie!$B$7:$F$66,5,FALSE)</f>
        <v>2.2999999999999998</v>
      </c>
      <c r="M3466" s="4">
        <f>VLOOKUP($C3466,rosie!$B$7:$D$380,3,FALSE)</f>
        <v>0</v>
      </c>
      <c r="N3466" s="4" t="str">
        <f>VLOOKUP($C3466,rosie!$B$7:$E$380,4,FALSE)</f>
        <v>s</v>
      </c>
      <c r="O3466" s="4">
        <f t="shared" ref="O3466:O3529" si="258">IFERROR((30/J3466*I3466)/K3466/Q3466,0)</f>
        <v>2.2904022912296935E-3</v>
      </c>
      <c r="P3466" s="4">
        <f>VLOOKUP(A3466,RESULTS!$A:$M,13,FALSE)</f>
        <v>3</v>
      </c>
      <c r="Q3466" s="4">
        <v>963</v>
      </c>
      <c r="R3466" s="4" t="str">
        <f>IF(VLOOKUP(C3466,rosie!B:J,8,FALSE)=0,"x_x_x_x",VLOOKUP(C3466,rosie!B:J,8,FALSE))</f>
        <v>9_8_2_2023</v>
      </c>
    </row>
    <row r="3467" spans="1:18" x14ac:dyDescent="0.2">
      <c r="A3467" t="s">
        <v>304</v>
      </c>
      <c r="C3467">
        <f t="shared" ref="C3467:C3530" si="259">_xlfn.NUMBERVALUE(LEFT(SUBSTITUTE(A3467,"strleaves-",""),FIND("-",SUBSTITUTE(A3467,"strleaves-",""))-1))</f>
        <v>796</v>
      </c>
      <c r="D3467" t="str">
        <f t="shared" si="256"/>
        <v>796 (0)</v>
      </c>
      <c r="E3467">
        <v>9.8260000000000005</v>
      </c>
      <c r="F3467">
        <f t="shared" si="257"/>
        <v>9.83</v>
      </c>
      <c r="G3467">
        <f>IFERROR(VLOOKUP(F3467,'rt.comb'!$A:$B,2,FALSE),F3467)</f>
        <v>9.82</v>
      </c>
      <c r="H3467" t="str">
        <f>IFERROR(VLOOKUP(G3467,compounds!$A:$D,4,FALSE),"")</f>
        <v>sixmethyl</v>
      </c>
      <c r="I3467">
        <v>13352938</v>
      </c>
      <c r="J3467" s="4">
        <f t="shared" si="255"/>
        <v>29590812</v>
      </c>
      <c r="K3467" s="4">
        <f>VLOOKUP($C3467,rosie!$B$7:$D$380,2,FALSE)</f>
        <v>9.4499999999999993</v>
      </c>
      <c r="L3467" s="4">
        <f>VLOOKUP(C3467,rosie!$B$7:$F$66,5,FALSE)</f>
        <v>2.2999999999999998</v>
      </c>
      <c r="M3467" s="4">
        <f>VLOOKUP($C3467,rosie!$B$7:$D$380,3,FALSE)</f>
        <v>0</v>
      </c>
      <c r="N3467" s="4" t="str">
        <f>VLOOKUP($C3467,rosie!$B$7:$E$380,4,FALSE)</f>
        <v>s</v>
      </c>
      <c r="O3467" s="4">
        <f t="shared" si="258"/>
        <v>1.4860463728891024E-3</v>
      </c>
      <c r="P3467" s="4">
        <f>VLOOKUP(A3467,RESULTS!$A:$M,13,FALSE)</f>
        <v>3</v>
      </c>
      <c r="Q3467" s="4">
        <v>964</v>
      </c>
      <c r="R3467" s="4" t="str">
        <f>IF(VLOOKUP(C3467,rosie!B:J,8,FALSE)=0,"x_x_x_x",VLOOKUP(C3467,rosie!B:J,8,FALSE))</f>
        <v>9_8_2_2023</v>
      </c>
    </row>
    <row r="3468" spans="1:18" x14ac:dyDescent="0.2">
      <c r="A3468" t="s">
        <v>304</v>
      </c>
      <c r="C3468">
        <f t="shared" si="259"/>
        <v>796</v>
      </c>
      <c r="D3468" t="str">
        <f t="shared" si="256"/>
        <v>796 (0)</v>
      </c>
      <c r="E3468">
        <v>9.9369999999999994</v>
      </c>
      <c r="F3468">
        <f t="shared" si="257"/>
        <v>9.94</v>
      </c>
      <c r="G3468">
        <f>IFERROR(VLOOKUP(F3468,'rt.comb'!$A:$B,2,FALSE),F3468)</f>
        <v>9.94</v>
      </c>
      <c r="H3468" t="str">
        <f>IFERROR(VLOOKUP(G3468,compounds!$A:$D,4,FALSE),"")</f>
        <v>bmyrcene</v>
      </c>
      <c r="I3468">
        <v>30665398</v>
      </c>
      <c r="J3468" s="4">
        <f t="shared" si="255"/>
        <v>29590812</v>
      </c>
      <c r="K3468" s="4">
        <f>VLOOKUP($C3468,rosie!$B$7:$D$380,2,FALSE)</f>
        <v>9.4499999999999993</v>
      </c>
      <c r="L3468" s="4">
        <f>VLOOKUP(C3468,rosie!$B$7:$F$66,5,FALSE)</f>
        <v>2.2999999999999998</v>
      </c>
      <c r="M3468" s="4">
        <f>VLOOKUP($C3468,rosie!$B$7:$D$380,3,FALSE)</f>
        <v>0</v>
      </c>
      <c r="N3468" s="4" t="str">
        <f>VLOOKUP($C3468,rosie!$B$7:$E$380,4,FALSE)</f>
        <v>s</v>
      </c>
      <c r="O3468" s="4">
        <f t="shared" si="258"/>
        <v>3.4092108015720884E-3</v>
      </c>
      <c r="P3468" s="4">
        <f>VLOOKUP(A3468,RESULTS!$A:$M,13,FALSE)</f>
        <v>3</v>
      </c>
      <c r="Q3468" s="4">
        <v>965</v>
      </c>
      <c r="R3468" s="4" t="str">
        <f>IF(VLOOKUP(C3468,rosie!B:J,8,FALSE)=0,"x_x_x_x",VLOOKUP(C3468,rosie!B:J,8,FALSE))</f>
        <v>9_8_2_2023</v>
      </c>
    </row>
    <row r="3469" spans="1:18" x14ac:dyDescent="0.2">
      <c r="A3469" t="s">
        <v>304</v>
      </c>
      <c r="C3469">
        <f t="shared" si="259"/>
        <v>796</v>
      </c>
      <c r="D3469" t="str">
        <f t="shared" si="256"/>
        <v>796 (0)</v>
      </c>
      <c r="E3469">
        <v>10.157999999999999</v>
      </c>
      <c r="F3469">
        <f t="shared" si="257"/>
        <v>10.16</v>
      </c>
      <c r="G3469">
        <f>IFERROR(VLOOKUP(F3469,'rt.comb'!$A:$B,2,FALSE),F3469)</f>
        <v>10.16</v>
      </c>
      <c r="H3469" t="str">
        <f>IFERROR(VLOOKUP(G3469,compounds!$A:$D,4,FALSE),"")</f>
        <v>decane</v>
      </c>
      <c r="I3469">
        <v>10106856</v>
      </c>
      <c r="J3469" s="4">
        <f t="shared" si="255"/>
        <v>29590812</v>
      </c>
      <c r="K3469" s="4">
        <f>VLOOKUP($C3469,rosie!$B$7:$D$380,2,FALSE)</f>
        <v>9.4499999999999993</v>
      </c>
      <c r="L3469" s="4">
        <f>VLOOKUP(C3469,rosie!$B$7:$F$66,5,FALSE)</f>
        <v>2.2999999999999998</v>
      </c>
      <c r="M3469" s="4">
        <f>VLOOKUP($C3469,rosie!$B$7:$D$380,3,FALSE)</f>
        <v>0</v>
      </c>
      <c r="N3469" s="4" t="str">
        <f>VLOOKUP($C3469,rosie!$B$7:$E$380,4,FALSE)</f>
        <v>s</v>
      </c>
      <c r="O3469" s="4">
        <f t="shared" si="258"/>
        <v>1.1224616582917568E-3</v>
      </c>
      <c r="P3469" s="4">
        <f>VLOOKUP(A3469,RESULTS!$A:$M,13,FALSE)</f>
        <v>3</v>
      </c>
      <c r="Q3469" s="4">
        <v>966</v>
      </c>
      <c r="R3469" s="4" t="str">
        <f>IF(VLOOKUP(C3469,rosie!B:J,8,FALSE)=0,"x_x_x_x",VLOOKUP(C3469,rosie!B:J,8,FALSE))</f>
        <v>9_8_2_2023</v>
      </c>
    </row>
    <row r="3470" spans="1:18" x14ac:dyDescent="0.2">
      <c r="A3470" t="s">
        <v>304</v>
      </c>
      <c r="C3470">
        <f t="shared" si="259"/>
        <v>796</v>
      </c>
      <c r="D3470" t="str">
        <f t="shared" si="256"/>
        <v>796 (0)</v>
      </c>
      <c r="E3470">
        <v>10.263</v>
      </c>
      <c r="F3470">
        <f t="shared" si="257"/>
        <v>10.26</v>
      </c>
      <c r="G3470">
        <f>IFERROR(VLOOKUP(F3470,'rt.comb'!$A:$B,2,FALSE),F3470)</f>
        <v>10.26</v>
      </c>
      <c r="H3470" t="str">
        <f>IFERROR(VLOOKUP(G3470,compounds!$A:$D,4,FALSE),"")</f>
        <v/>
      </c>
      <c r="I3470">
        <v>13230838</v>
      </c>
      <c r="J3470" s="4">
        <f t="shared" si="255"/>
        <v>29590812</v>
      </c>
      <c r="K3470" s="4">
        <f>VLOOKUP($C3470,rosie!$B$7:$D$380,2,FALSE)</f>
        <v>9.4499999999999993</v>
      </c>
      <c r="L3470" s="4">
        <f>VLOOKUP(C3470,rosie!$B$7:$F$66,5,FALSE)</f>
        <v>2.2999999999999998</v>
      </c>
      <c r="M3470" s="4">
        <f>VLOOKUP($C3470,rosie!$B$7:$D$380,3,FALSE)</f>
        <v>0</v>
      </c>
      <c r="N3470" s="4" t="str">
        <f>VLOOKUP($C3470,rosie!$B$7:$E$380,4,FALSE)</f>
        <v>s</v>
      </c>
      <c r="O3470" s="4">
        <f t="shared" si="258"/>
        <v>1.4678897614012712E-3</v>
      </c>
      <c r="P3470" s="4">
        <f>VLOOKUP(A3470,RESULTS!$A:$M,13,FALSE)</f>
        <v>3</v>
      </c>
      <c r="Q3470" s="4">
        <v>967</v>
      </c>
      <c r="R3470" s="4" t="str">
        <f>IF(VLOOKUP(C3470,rosie!B:J,8,FALSE)=0,"x_x_x_x",VLOOKUP(C3470,rosie!B:J,8,FALSE))</f>
        <v>9_8_2_2023</v>
      </c>
    </row>
    <row r="3471" spans="1:18" x14ac:dyDescent="0.2">
      <c r="A3471" t="s">
        <v>304</v>
      </c>
      <c r="C3471">
        <f t="shared" si="259"/>
        <v>796</v>
      </c>
      <c r="D3471" t="str">
        <f t="shared" si="256"/>
        <v>796 (0)</v>
      </c>
      <c r="E3471">
        <v>10.311</v>
      </c>
      <c r="F3471">
        <f t="shared" si="257"/>
        <v>10.31</v>
      </c>
      <c r="G3471">
        <f>IFERROR(VLOOKUP(F3471,'rt.comb'!$A:$B,2,FALSE),F3471)</f>
        <v>10.31</v>
      </c>
      <c r="H3471" t="str">
        <f>IFERROR(VLOOKUP(G3471,compounds!$A:$D,4,FALSE),"")</f>
        <v>octanal</v>
      </c>
      <c r="I3471">
        <v>41711204</v>
      </c>
      <c r="J3471" s="4">
        <f t="shared" si="255"/>
        <v>29590812</v>
      </c>
      <c r="K3471" s="4">
        <f>VLOOKUP($C3471,rosie!$B$7:$D$380,2,FALSE)</f>
        <v>9.4499999999999993</v>
      </c>
      <c r="L3471" s="4">
        <f>VLOOKUP(C3471,rosie!$B$7:$F$66,5,FALSE)</f>
        <v>2.2999999999999998</v>
      </c>
      <c r="M3471" s="4">
        <f>VLOOKUP($C3471,rosie!$B$7:$D$380,3,FALSE)</f>
        <v>0</v>
      </c>
      <c r="N3471" s="4" t="str">
        <f>VLOOKUP($C3471,rosie!$B$7:$E$380,4,FALSE)</f>
        <v>s</v>
      </c>
      <c r="O3471" s="4">
        <f t="shared" si="258"/>
        <v>4.6228513862933019E-3</v>
      </c>
      <c r="P3471" s="4">
        <f>VLOOKUP(A3471,RESULTS!$A:$M,13,FALSE)</f>
        <v>3</v>
      </c>
      <c r="Q3471" s="4">
        <v>968</v>
      </c>
      <c r="R3471" s="4" t="str">
        <f>IF(VLOOKUP(C3471,rosie!B:J,8,FALSE)=0,"x_x_x_x",VLOOKUP(C3471,rosie!B:J,8,FALSE))</f>
        <v>9_8_2_2023</v>
      </c>
    </row>
    <row r="3472" spans="1:18" x14ac:dyDescent="0.2">
      <c r="A3472" t="s">
        <v>304</v>
      </c>
      <c r="C3472">
        <f t="shared" si="259"/>
        <v>796</v>
      </c>
      <c r="D3472" t="str">
        <f t="shared" si="256"/>
        <v>796 (0)</v>
      </c>
      <c r="E3472">
        <v>10.467000000000001</v>
      </c>
      <c r="F3472">
        <f t="shared" si="257"/>
        <v>10.47</v>
      </c>
      <c r="G3472">
        <f>IFERROR(VLOOKUP(F3472,'rt.comb'!$A:$B,2,FALSE),F3472)</f>
        <v>10.48</v>
      </c>
      <c r="H3472" t="str">
        <f>IFERROR(VLOOKUP(G3472,compounds!$A:$D,4,FALSE),"")</f>
        <v>z3hex</v>
      </c>
      <c r="I3472">
        <v>279317350</v>
      </c>
      <c r="J3472" s="4">
        <f t="shared" si="255"/>
        <v>29590812</v>
      </c>
      <c r="K3472" s="4">
        <f>VLOOKUP($C3472,rosie!$B$7:$D$380,2,FALSE)</f>
        <v>9.4499999999999993</v>
      </c>
      <c r="L3472" s="4">
        <f>VLOOKUP(C3472,rosie!$B$7:$F$66,5,FALSE)</f>
        <v>2.2999999999999998</v>
      </c>
      <c r="M3472" s="4">
        <f>VLOOKUP($C3472,rosie!$B$7:$D$380,3,FALSE)</f>
        <v>0</v>
      </c>
      <c r="N3472" s="4" t="str">
        <f>VLOOKUP($C3472,rosie!$B$7:$E$380,4,FALSE)</f>
        <v>s</v>
      </c>
      <c r="O3472" s="4">
        <f t="shared" si="258"/>
        <v>3.0924785747298598E-2</v>
      </c>
      <c r="P3472" s="4">
        <f>VLOOKUP(A3472,RESULTS!$A:$M,13,FALSE)</f>
        <v>3</v>
      </c>
      <c r="Q3472" s="4">
        <v>969</v>
      </c>
      <c r="R3472" s="4" t="str">
        <f>IF(VLOOKUP(C3472,rosie!B:J,8,FALSE)=0,"x_x_x_x",VLOOKUP(C3472,rosie!B:J,8,FALSE))</f>
        <v>9_8_2_2023</v>
      </c>
    </row>
    <row r="3473" spans="1:18" x14ac:dyDescent="0.2">
      <c r="A3473" t="s">
        <v>304</v>
      </c>
      <c r="C3473">
        <f t="shared" si="259"/>
        <v>796</v>
      </c>
      <c r="D3473" t="str">
        <f t="shared" si="256"/>
        <v>796 (0)</v>
      </c>
      <c r="E3473">
        <v>10.958</v>
      </c>
      <c r="F3473">
        <f t="shared" si="257"/>
        <v>10.96</v>
      </c>
      <c r="G3473">
        <f>IFERROR(VLOOKUP(F3473,'rt.comb'!$A:$B,2,FALSE),F3473)</f>
        <v>10.96</v>
      </c>
      <c r="H3473" t="str">
        <f>IFERROR(VLOOKUP(G3473,compounds!$A:$D,4,FALSE),"")</f>
        <v/>
      </c>
      <c r="I3473">
        <v>5279780</v>
      </c>
      <c r="J3473" s="4">
        <f t="shared" si="255"/>
        <v>29590812</v>
      </c>
      <c r="K3473" s="4">
        <f>VLOOKUP($C3473,rosie!$B$7:$D$380,2,FALSE)</f>
        <v>9.4499999999999993</v>
      </c>
      <c r="L3473" s="4">
        <f>VLOOKUP(C3473,rosie!$B$7:$F$66,5,FALSE)</f>
        <v>2.2999999999999998</v>
      </c>
      <c r="M3473" s="4">
        <f>VLOOKUP($C3473,rosie!$B$7:$D$380,3,FALSE)</f>
        <v>0</v>
      </c>
      <c r="N3473" s="4" t="str">
        <f>VLOOKUP($C3473,rosie!$B$7:$E$380,4,FALSE)</f>
        <v>s</v>
      </c>
      <c r="O3473" s="4">
        <f t="shared" si="258"/>
        <v>5.8395133511170757E-4</v>
      </c>
      <c r="P3473" s="4">
        <f>VLOOKUP(A3473,RESULTS!$A:$M,13,FALSE)</f>
        <v>3</v>
      </c>
      <c r="Q3473" s="4">
        <v>970</v>
      </c>
      <c r="R3473" s="4" t="str">
        <f>IF(VLOOKUP(C3473,rosie!B:J,8,FALSE)=0,"x_x_x_x",VLOOKUP(C3473,rosie!B:J,8,FALSE))</f>
        <v>9_8_2_2023</v>
      </c>
    </row>
    <row r="3474" spans="1:18" x14ac:dyDescent="0.2">
      <c r="A3474" t="s">
        <v>304</v>
      </c>
      <c r="C3474">
        <f t="shared" si="259"/>
        <v>796</v>
      </c>
      <c r="D3474" t="str">
        <f t="shared" si="256"/>
        <v>796 (0)</v>
      </c>
      <c r="E3474">
        <v>11.073</v>
      </c>
      <c r="F3474">
        <f t="shared" si="257"/>
        <v>11.07</v>
      </c>
      <c r="G3474">
        <f>IFERROR(VLOOKUP(F3474,'rt.comb'!$A:$B,2,FALSE),F3474)</f>
        <v>11.07</v>
      </c>
      <c r="H3474" t="str">
        <f>IFERROR(VLOOKUP(G3474,compounds!$A:$D,4,FALSE),"")</f>
        <v>dlimonene</v>
      </c>
      <c r="I3474">
        <v>4712321</v>
      </c>
      <c r="J3474" s="4">
        <f t="shared" si="255"/>
        <v>29590812</v>
      </c>
      <c r="K3474" s="4">
        <f>VLOOKUP($C3474,rosie!$B$7:$D$380,2,FALSE)</f>
        <v>9.4499999999999993</v>
      </c>
      <c r="L3474" s="4">
        <f>VLOOKUP(C3474,rosie!$B$7:$F$66,5,FALSE)</f>
        <v>2.2999999999999998</v>
      </c>
      <c r="M3474" s="4">
        <f>VLOOKUP($C3474,rosie!$B$7:$D$380,3,FALSE)</f>
        <v>0</v>
      </c>
      <c r="N3474" s="4" t="str">
        <f>VLOOKUP($C3474,rosie!$B$7:$E$380,4,FALSE)</f>
        <v>s</v>
      </c>
      <c r="O3474" s="4">
        <f t="shared" si="258"/>
        <v>5.2065279021378192E-4</v>
      </c>
      <c r="P3474" s="4">
        <f>VLOOKUP(A3474,RESULTS!$A:$M,13,FALSE)</f>
        <v>3</v>
      </c>
      <c r="Q3474" s="4">
        <v>971</v>
      </c>
      <c r="R3474" s="4" t="str">
        <f>IF(VLOOKUP(C3474,rosie!B:J,8,FALSE)=0,"x_x_x_x",VLOOKUP(C3474,rosie!B:J,8,FALSE))</f>
        <v>9_8_2_2023</v>
      </c>
    </row>
    <row r="3475" spans="1:18" x14ac:dyDescent="0.2">
      <c r="A3475" t="s">
        <v>304</v>
      </c>
      <c r="C3475">
        <f t="shared" si="259"/>
        <v>796</v>
      </c>
      <c r="D3475" t="str">
        <f t="shared" si="256"/>
        <v>796 (0)</v>
      </c>
      <c r="E3475">
        <v>11.157</v>
      </c>
      <c r="F3475">
        <f t="shared" si="257"/>
        <v>11.16</v>
      </c>
      <c r="G3475">
        <f>IFERROR(VLOOKUP(F3475,'rt.comb'!$A:$B,2,FALSE),F3475)</f>
        <v>11.15</v>
      </c>
      <c r="H3475" t="str">
        <f>IFERROR(VLOOKUP(G3475,compounds!$A:$D,4,FALSE),"")</f>
        <v>ethylhexanol</v>
      </c>
      <c r="I3475">
        <v>14145161</v>
      </c>
      <c r="J3475" s="4">
        <f t="shared" si="255"/>
        <v>29590812</v>
      </c>
      <c r="K3475" s="4">
        <f>VLOOKUP($C3475,rosie!$B$7:$D$380,2,FALSE)</f>
        <v>9.4499999999999993</v>
      </c>
      <c r="L3475" s="4">
        <f>VLOOKUP(C3475,rosie!$B$7:$F$66,5,FALSE)</f>
        <v>2.2999999999999998</v>
      </c>
      <c r="M3475" s="4">
        <f>VLOOKUP($C3475,rosie!$B$7:$D$380,3,FALSE)</f>
        <v>0</v>
      </c>
      <c r="N3475" s="4" t="str">
        <f>VLOOKUP($C3475,rosie!$B$7:$E$380,4,FALSE)</f>
        <v>s</v>
      </c>
      <c r="O3475" s="4">
        <f t="shared" si="258"/>
        <v>1.5612562626300924E-3</v>
      </c>
      <c r="P3475" s="4">
        <f>VLOOKUP(A3475,RESULTS!$A:$M,13,FALSE)</f>
        <v>3</v>
      </c>
      <c r="Q3475" s="4">
        <v>972</v>
      </c>
      <c r="R3475" s="4" t="str">
        <f>IF(VLOOKUP(C3475,rosie!B:J,8,FALSE)=0,"x_x_x_x",VLOOKUP(C3475,rosie!B:J,8,FALSE))</f>
        <v>9_8_2_2023</v>
      </c>
    </row>
    <row r="3476" spans="1:18" x14ac:dyDescent="0.2">
      <c r="A3476" t="s">
        <v>304</v>
      </c>
      <c r="C3476">
        <f t="shared" si="259"/>
        <v>796</v>
      </c>
      <c r="D3476" t="str">
        <f t="shared" si="256"/>
        <v>796 (0)</v>
      </c>
      <c r="E3476">
        <v>11.750999999999999</v>
      </c>
      <c r="F3476">
        <f t="shared" si="257"/>
        <v>11.75</v>
      </c>
      <c r="G3476">
        <f>IFERROR(VLOOKUP(F3476,'rt.comb'!$A:$B,2,FALSE),F3476)</f>
        <v>11.76</v>
      </c>
      <c r="H3476" t="str">
        <f>IFERROR(VLOOKUP(G3476,compounds!$A:$D,4,FALSE),"")</f>
        <v>bocimene</v>
      </c>
      <c r="I3476">
        <v>2455158</v>
      </c>
      <c r="J3476" s="4">
        <f t="shared" si="255"/>
        <v>29590812</v>
      </c>
      <c r="K3476" s="4">
        <f>VLOOKUP($C3476,rosie!$B$7:$D$380,2,FALSE)</f>
        <v>9.4499999999999993</v>
      </c>
      <c r="L3476" s="4">
        <f>VLOOKUP(C3476,rosie!$B$7:$F$66,5,FALSE)</f>
        <v>2.2999999999999998</v>
      </c>
      <c r="M3476" s="4">
        <f>VLOOKUP($C3476,rosie!$B$7:$D$380,3,FALSE)</f>
        <v>0</v>
      </c>
      <c r="N3476" s="4" t="str">
        <f>VLOOKUP($C3476,rosie!$B$7:$E$380,4,FALSE)</f>
        <v>s</v>
      </c>
      <c r="O3476" s="4">
        <f t="shared" si="258"/>
        <v>2.7070680256081631E-4</v>
      </c>
      <c r="P3476" s="4">
        <f>VLOOKUP(A3476,RESULTS!$A:$M,13,FALSE)</f>
        <v>3</v>
      </c>
      <c r="Q3476" s="4">
        <v>973</v>
      </c>
      <c r="R3476" s="4" t="str">
        <f>IF(VLOOKUP(C3476,rosie!B:J,8,FALSE)=0,"x_x_x_x",VLOOKUP(C3476,rosie!B:J,8,FALSE))</f>
        <v>9_8_2_2023</v>
      </c>
    </row>
    <row r="3477" spans="1:18" x14ac:dyDescent="0.2">
      <c r="A3477" t="s">
        <v>304</v>
      </c>
      <c r="C3477">
        <f t="shared" si="259"/>
        <v>796</v>
      </c>
      <c r="D3477" t="str">
        <f t="shared" si="256"/>
        <v>796 (0)</v>
      </c>
      <c r="E3477">
        <v>12.031000000000001</v>
      </c>
      <c r="F3477">
        <f t="shared" si="257"/>
        <v>12.03</v>
      </c>
      <c r="G3477">
        <f>IFERROR(VLOOKUP(F3477,'rt.comb'!$A:$B,2,FALSE),F3477)</f>
        <v>12.03</v>
      </c>
      <c r="H3477" t="str">
        <f>IFERROR(VLOOKUP(G3477,compounds!$A:$D,4,FALSE),"")</f>
        <v/>
      </c>
      <c r="I3477">
        <v>6078770</v>
      </c>
      <c r="J3477" s="4">
        <f t="shared" si="255"/>
        <v>29590812</v>
      </c>
      <c r="K3477" s="4">
        <f>VLOOKUP($C3477,rosie!$B$7:$D$380,2,FALSE)</f>
        <v>9.4499999999999993</v>
      </c>
      <c r="L3477" s="4">
        <f>VLOOKUP(C3477,rosie!$B$7:$F$66,5,FALSE)</f>
        <v>2.2999999999999998</v>
      </c>
      <c r="M3477" s="4">
        <f>VLOOKUP($C3477,rosie!$B$7:$D$380,3,FALSE)</f>
        <v>0</v>
      </c>
      <c r="N3477" s="4" t="str">
        <f>VLOOKUP($C3477,rosie!$B$7:$E$380,4,FALSE)</f>
        <v>s</v>
      </c>
      <c r="O3477" s="4">
        <f t="shared" si="258"/>
        <v>6.6955971837341676E-4</v>
      </c>
      <c r="P3477" s="4">
        <f>VLOOKUP(A3477,RESULTS!$A:$M,13,FALSE)</f>
        <v>3</v>
      </c>
      <c r="Q3477" s="4">
        <v>974</v>
      </c>
      <c r="R3477" s="4" t="str">
        <f>IF(VLOOKUP(C3477,rosie!B:J,8,FALSE)=0,"x_x_x_x",VLOOKUP(C3477,rosie!B:J,8,FALSE))</f>
        <v>9_8_2_2023</v>
      </c>
    </row>
    <row r="3478" spans="1:18" x14ac:dyDescent="0.2">
      <c r="A3478" t="s">
        <v>304</v>
      </c>
      <c r="C3478">
        <f t="shared" si="259"/>
        <v>796</v>
      </c>
      <c r="D3478" t="str">
        <f t="shared" si="256"/>
        <v>796 (0)</v>
      </c>
      <c r="E3478">
        <v>12.292</v>
      </c>
      <c r="F3478">
        <f t="shared" si="257"/>
        <v>12.29</v>
      </c>
      <c r="G3478">
        <f>IFERROR(VLOOKUP(F3478,'rt.comb'!$A:$B,2,FALSE),F3478)</f>
        <v>12.29</v>
      </c>
      <c r="H3478" t="str">
        <f>IFERROR(VLOOKUP(G3478,compounds!$A:$D,4,FALSE),"")</f>
        <v>acetophenone</v>
      </c>
      <c r="I3478">
        <v>16649204</v>
      </c>
      <c r="J3478" s="4">
        <f t="shared" si="255"/>
        <v>29590812</v>
      </c>
      <c r="K3478" s="4">
        <f>VLOOKUP($C3478,rosie!$B$7:$D$380,2,FALSE)</f>
        <v>9.4499999999999993</v>
      </c>
      <c r="L3478" s="4">
        <f>VLOOKUP(C3478,rosie!$B$7:$F$66,5,FALSE)</f>
        <v>2.2999999999999998</v>
      </c>
      <c r="M3478" s="4">
        <f>VLOOKUP($C3478,rosie!$B$7:$D$380,3,FALSE)</f>
        <v>0</v>
      </c>
      <c r="N3478" s="4" t="str">
        <f>VLOOKUP($C3478,rosie!$B$7:$E$380,4,FALSE)</f>
        <v>s</v>
      </c>
      <c r="O3478" s="4">
        <f t="shared" si="258"/>
        <v>1.8319829288179872E-3</v>
      </c>
      <c r="P3478" s="4">
        <f>VLOOKUP(A3478,RESULTS!$A:$M,13,FALSE)</f>
        <v>3</v>
      </c>
      <c r="Q3478" s="4">
        <v>975</v>
      </c>
      <c r="R3478" s="4" t="str">
        <f>IF(VLOOKUP(C3478,rosie!B:J,8,FALSE)=0,"x_x_x_x",VLOOKUP(C3478,rosie!B:J,8,FALSE))</f>
        <v>9_8_2_2023</v>
      </c>
    </row>
    <row r="3479" spans="1:18" x14ac:dyDescent="0.2">
      <c r="A3479" t="s">
        <v>304</v>
      </c>
      <c r="C3479">
        <f t="shared" si="259"/>
        <v>796</v>
      </c>
      <c r="D3479" t="str">
        <f t="shared" si="256"/>
        <v>796 (0)</v>
      </c>
      <c r="E3479">
        <v>13.204000000000001</v>
      </c>
      <c r="F3479">
        <f t="shared" si="257"/>
        <v>13.2</v>
      </c>
      <c r="G3479">
        <f>IFERROR(VLOOKUP(F3479,'rt.comb'!$A:$B,2,FALSE),F3479)</f>
        <v>13.2</v>
      </c>
      <c r="H3479" t="str">
        <f>IFERROR(VLOOKUP(G3479,compounds!$A:$D,4,FALSE),"")</f>
        <v/>
      </c>
      <c r="I3479">
        <v>4805970</v>
      </c>
      <c r="J3479" s="4">
        <f t="shared" si="255"/>
        <v>29590812</v>
      </c>
      <c r="K3479" s="4">
        <f>VLOOKUP($C3479,rosie!$B$7:$D$380,2,FALSE)</f>
        <v>9.4499999999999993</v>
      </c>
      <c r="L3479" s="4">
        <f>VLOOKUP(C3479,rosie!$B$7:$F$66,5,FALSE)</f>
        <v>2.2999999999999998</v>
      </c>
      <c r="M3479" s="4">
        <f>VLOOKUP($C3479,rosie!$B$7:$D$380,3,FALSE)</f>
        <v>0</v>
      </c>
      <c r="N3479" s="4" t="str">
        <f>VLOOKUP($C3479,rosie!$B$7:$E$380,4,FALSE)</f>
        <v>s</v>
      </c>
      <c r="O3479" s="4">
        <f t="shared" si="258"/>
        <v>5.2827955248931145E-4</v>
      </c>
      <c r="P3479" s="4">
        <f>VLOOKUP(A3479,RESULTS!$A:$M,13,FALSE)</f>
        <v>3</v>
      </c>
      <c r="Q3479" s="4">
        <v>976</v>
      </c>
      <c r="R3479" s="4" t="str">
        <f>IF(VLOOKUP(C3479,rosie!B:J,8,FALSE)=0,"x_x_x_x",VLOOKUP(C3479,rosie!B:J,8,FALSE))</f>
        <v>9_8_2_2023</v>
      </c>
    </row>
    <row r="3480" spans="1:18" x14ac:dyDescent="0.2">
      <c r="A3480" t="s">
        <v>304</v>
      </c>
      <c r="C3480">
        <f t="shared" si="259"/>
        <v>796</v>
      </c>
      <c r="D3480" t="str">
        <f t="shared" si="256"/>
        <v>796 (0)</v>
      </c>
      <c r="E3480">
        <v>13.356999999999999</v>
      </c>
      <c r="F3480">
        <f t="shared" si="257"/>
        <v>13.36</v>
      </c>
      <c r="G3480">
        <f>IFERROR(VLOOKUP(F3480,'rt.comb'!$A:$B,2,FALSE),F3480)</f>
        <v>13.36</v>
      </c>
      <c r="H3480" t="str">
        <f>IFERROR(VLOOKUP(G3480,compounds!$A:$D,4,FALSE),"")</f>
        <v/>
      </c>
      <c r="I3480">
        <v>14171390</v>
      </c>
      <c r="J3480" s="4">
        <f t="shared" si="255"/>
        <v>29590812</v>
      </c>
      <c r="K3480" s="4">
        <f>VLOOKUP($C3480,rosie!$B$7:$D$380,2,FALSE)</f>
        <v>9.4499999999999993</v>
      </c>
      <c r="L3480" s="4">
        <f>VLOOKUP(C3480,rosie!$B$7:$F$66,5,FALSE)</f>
        <v>2.2999999999999998</v>
      </c>
      <c r="M3480" s="4">
        <f>VLOOKUP($C3480,rosie!$B$7:$D$380,3,FALSE)</f>
        <v>0</v>
      </c>
      <c r="N3480" s="4" t="str">
        <f>VLOOKUP($C3480,rosie!$B$7:$E$380,4,FALSE)</f>
        <v>s</v>
      </c>
      <c r="O3480" s="4">
        <f t="shared" si="258"/>
        <v>1.556146390788762E-3</v>
      </c>
      <c r="P3480" s="4">
        <f>VLOOKUP(A3480,RESULTS!$A:$M,13,FALSE)</f>
        <v>3</v>
      </c>
      <c r="Q3480" s="4">
        <v>977</v>
      </c>
      <c r="R3480" s="4" t="str">
        <f>IF(VLOOKUP(C3480,rosie!B:J,8,FALSE)=0,"x_x_x_x",VLOOKUP(C3480,rosie!B:J,8,FALSE))</f>
        <v>9_8_2_2023</v>
      </c>
    </row>
    <row r="3481" spans="1:18" x14ac:dyDescent="0.2">
      <c r="A3481" t="s">
        <v>304</v>
      </c>
      <c r="C3481">
        <f t="shared" si="259"/>
        <v>796</v>
      </c>
      <c r="D3481" t="str">
        <f t="shared" si="256"/>
        <v>796 (0)</v>
      </c>
      <c r="E3481">
        <v>13.512</v>
      </c>
      <c r="F3481">
        <f t="shared" si="257"/>
        <v>13.51</v>
      </c>
      <c r="G3481">
        <f>IFERROR(VLOOKUP(F3481,'rt.comb'!$A:$B,2,FALSE),F3481)</f>
        <v>13.51</v>
      </c>
      <c r="H3481" t="str">
        <f>IFERROR(VLOOKUP(G3481,compounds!$A:$D,4,FALSE),"")</f>
        <v>nonanal</v>
      </c>
      <c r="I3481">
        <v>107313083</v>
      </c>
      <c r="J3481" s="4">
        <f t="shared" si="255"/>
        <v>29590812</v>
      </c>
      <c r="K3481" s="4">
        <f>VLOOKUP($C3481,rosie!$B$7:$D$380,2,FALSE)</f>
        <v>9.4499999999999993</v>
      </c>
      <c r="L3481" s="4">
        <f>VLOOKUP(C3481,rosie!$B$7:$F$66,5,FALSE)</f>
        <v>2.2999999999999998</v>
      </c>
      <c r="M3481" s="4">
        <f>VLOOKUP($C3481,rosie!$B$7:$D$380,3,FALSE)</f>
        <v>0</v>
      </c>
      <c r="N3481" s="4" t="str">
        <f>VLOOKUP($C3481,rosie!$B$7:$E$380,4,FALSE)</f>
        <v>s</v>
      </c>
      <c r="O3481" s="4">
        <f t="shared" si="258"/>
        <v>1.1771895022106096E-2</v>
      </c>
      <c r="P3481" s="4">
        <f>VLOOKUP(A3481,RESULTS!$A:$M,13,FALSE)</f>
        <v>3</v>
      </c>
      <c r="Q3481" s="4">
        <v>978</v>
      </c>
      <c r="R3481" s="4" t="str">
        <f>IF(VLOOKUP(C3481,rosie!B:J,8,FALSE)=0,"x_x_x_x",VLOOKUP(C3481,rosie!B:J,8,FALSE))</f>
        <v>9_8_2_2023</v>
      </c>
    </row>
    <row r="3482" spans="1:18" x14ac:dyDescent="0.2">
      <c r="A3482" t="s">
        <v>304</v>
      </c>
      <c r="C3482">
        <f t="shared" si="259"/>
        <v>796</v>
      </c>
      <c r="D3482" t="str">
        <f t="shared" si="256"/>
        <v>796 (0)</v>
      </c>
      <c r="E3482">
        <v>13.887</v>
      </c>
      <c r="F3482">
        <f t="shared" si="257"/>
        <v>13.89</v>
      </c>
      <c r="G3482">
        <f>IFERROR(VLOOKUP(F3482,'rt.comb'!$A:$B,2,FALSE),F3482)</f>
        <v>13.89</v>
      </c>
      <c r="H3482" t="str">
        <f>IFERROR(VLOOKUP(G3482,compounds!$A:$D,4,FALSE),"")</f>
        <v>edimethylnonatriene</v>
      </c>
      <c r="I3482">
        <v>103731383</v>
      </c>
      <c r="J3482" s="4">
        <f t="shared" si="255"/>
        <v>29590812</v>
      </c>
      <c r="K3482" s="4">
        <f>VLOOKUP($C3482,rosie!$B$7:$D$380,2,FALSE)</f>
        <v>9.4499999999999993</v>
      </c>
      <c r="L3482" s="4">
        <f>VLOOKUP(C3482,rosie!$B$7:$F$66,5,FALSE)</f>
        <v>2.2999999999999998</v>
      </c>
      <c r="M3482" s="4">
        <f>VLOOKUP($C3482,rosie!$B$7:$D$380,3,FALSE)</f>
        <v>0</v>
      </c>
      <c r="N3482" s="4" t="str">
        <f>VLOOKUP($C3482,rosie!$B$7:$E$380,4,FALSE)</f>
        <v>s</v>
      </c>
      <c r="O3482" s="4">
        <f t="shared" si="258"/>
        <v>1.1367371140997928E-2</v>
      </c>
      <c r="P3482" s="4">
        <f>VLOOKUP(A3482,RESULTS!$A:$M,13,FALSE)</f>
        <v>3</v>
      </c>
      <c r="Q3482" s="4">
        <v>979</v>
      </c>
      <c r="R3482" s="4" t="str">
        <f>IF(VLOOKUP(C3482,rosie!B:J,8,FALSE)=0,"x_x_x_x",VLOOKUP(C3482,rosie!B:J,8,FALSE))</f>
        <v>9_8_2_2023</v>
      </c>
    </row>
    <row r="3483" spans="1:18" x14ac:dyDescent="0.2">
      <c r="A3483" t="s">
        <v>304</v>
      </c>
      <c r="C3483">
        <f t="shared" si="259"/>
        <v>796</v>
      </c>
      <c r="D3483" t="str">
        <f t="shared" si="256"/>
        <v>796 (0)</v>
      </c>
      <c r="E3483">
        <v>14.513999999999999</v>
      </c>
      <c r="F3483">
        <f t="shared" si="257"/>
        <v>14.51</v>
      </c>
      <c r="G3483">
        <f>IFERROR(VLOOKUP(F3483,'rt.comb'!$A:$B,2,FALSE),F3483)</f>
        <v>14.51</v>
      </c>
      <c r="H3483" t="str">
        <f>IFERROR(VLOOKUP(G3483,compounds!$A:$D,4,FALSE),"")</f>
        <v/>
      </c>
      <c r="I3483">
        <v>4175497</v>
      </c>
      <c r="J3483" s="4">
        <f t="shared" si="255"/>
        <v>29590812</v>
      </c>
      <c r="K3483" s="4">
        <f>VLOOKUP($C3483,rosie!$B$7:$D$380,2,FALSE)</f>
        <v>9.4499999999999993</v>
      </c>
      <c r="L3483" s="4">
        <f>VLOOKUP(C3483,rosie!$B$7:$F$66,5,FALSE)</f>
        <v>2.2999999999999998</v>
      </c>
      <c r="M3483" s="4">
        <f>VLOOKUP($C3483,rosie!$B$7:$D$380,3,FALSE)</f>
        <v>0</v>
      </c>
      <c r="N3483" s="4" t="str">
        <f>VLOOKUP($C3483,rosie!$B$7:$E$380,4,FALSE)</f>
        <v>s</v>
      </c>
      <c r="O3483" s="4">
        <f t="shared" si="258"/>
        <v>4.571036232237455E-4</v>
      </c>
      <c r="P3483" s="4">
        <f>VLOOKUP(A3483,RESULTS!$A:$M,13,FALSE)</f>
        <v>3</v>
      </c>
      <c r="Q3483" s="4">
        <v>980</v>
      </c>
      <c r="R3483" s="4" t="str">
        <f>IF(VLOOKUP(C3483,rosie!B:J,8,FALSE)=0,"x_x_x_x",VLOOKUP(C3483,rosie!B:J,8,FALSE))</f>
        <v>9_8_2_2023</v>
      </c>
    </row>
    <row r="3484" spans="1:18" x14ac:dyDescent="0.2">
      <c r="A3484" t="s">
        <v>304</v>
      </c>
      <c r="C3484">
        <f t="shared" si="259"/>
        <v>796</v>
      </c>
      <c r="D3484" t="str">
        <f t="shared" si="256"/>
        <v>796 (0)</v>
      </c>
      <c r="E3484">
        <v>14.73</v>
      </c>
      <c r="F3484">
        <f t="shared" si="257"/>
        <v>14.73</v>
      </c>
      <c r="G3484">
        <f>IFERROR(VLOOKUP(F3484,'rt.comb'!$A:$B,2,FALSE),F3484)</f>
        <v>14.73</v>
      </c>
      <c r="H3484" t="str">
        <f>IFERROR(VLOOKUP(G3484,compounds!$A:$D,4,FALSE),"")</f>
        <v/>
      </c>
      <c r="I3484">
        <v>11278384</v>
      </c>
      <c r="J3484" s="4">
        <f t="shared" si="255"/>
        <v>29590812</v>
      </c>
      <c r="K3484" s="4">
        <f>VLOOKUP($C3484,rosie!$B$7:$D$380,2,FALSE)</f>
        <v>9.4499999999999993</v>
      </c>
      <c r="L3484" s="4">
        <f>VLOOKUP(C3484,rosie!$B$7:$F$66,5,FALSE)</f>
        <v>2.2999999999999998</v>
      </c>
      <c r="M3484" s="4">
        <f>VLOOKUP($C3484,rosie!$B$7:$D$380,3,FALSE)</f>
        <v>0</v>
      </c>
      <c r="N3484" s="4" t="str">
        <f>VLOOKUP($C3484,rosie!$B$7:$E$380,4,FALSE)</f>
        <v>s</v>
      </c>
      <c r="O3484" s="4">
        <f t="shared" si="258"/>
        <v>1.2334184291745492E-3</v>
      </c>
      <c r="P3484" s="4">
        <f>VLOOKUP(A3484,RESULTS!$A:$M,13,FALSE)</f>
        <v>3</v>
      </c>
      <c r="Q3484" s="4">
        <v>981</v>
      </c>
      <c r="R3484" s="4" t="str">
        <f>IF(VLOOKUP(C3484,rosie!B:J,8,FALSE)=0,"x_x_x_x",VLOOKUP(C3484,rosie!B:J,8,FALSE))</f>
        <v>9_8_2_2023</v>
      </c>
    </row>
    <row r="3485" spans="1:18" x14ac:dyDescent="0.2">
      <c r="A3485" t="s">
        <v>304</v>
      </c>
      <c r="C3485">
        <f t="shared" si="259"/>
        <v>796</v>
      </c>
      <c r="D3485" t="str">
        <f t="shared" si="256"/>
        <v>796 (0)</v>
      </c>
      <c r="E3485">
        <v>14.945</v>
      </c>
      <c r="F3485">
        <f t="shared" si="257"/>
        <v>14.95</v>
      </c>
      <c r="G3485">
        <f>IFERROR(VLOOKUP(F3485,'rt.comb'!$A:$B,2,FALSE),F3485)</f>
        <v>14.95</v>
      </c>
      <c r="H3485" t="str">
        <f>IFERROR(VLOOKUP(G3485,compounds!$A:$D,4,FALSE),"")</f>
        <v>benzene</v>
      </c>
      <c r="I3485">
        <v>7082656</v>
      </c>
      <c r="J3485" s="4">
        <f t="shared" si="255"/>
        <v>29590812</v>
      </c>
      <c r="K3485" s="4">
        <f>VLOOKUP($C3485,rosie!$B$7:$D$380,2,FALSE)</f>
        <v>9.4499999999999993</v>
      </c>
      <c r="L3485" s="4">
        <f>VLOOKUP(C3485,rosie!$B$7:$F$66,5,FALSE)</f>
        <v>2.2999999999999998</v>
      </c>
      <c r="M3485" s="4">
        <f>VLOOKUP($C3485,rosie!$B$7:$D$380,3,FALSE)</f>
        <v>0</v>
      </c>
      <c r="N3485" s="4" t="str">
        <f>VLOOKUP($C3485,rosie!$B$7:$E$380,4,FALSE)</f>
        <v>s</v>
      </c>
      <c r="O3485" s="4">
        <f t="shared" si="258"/>
        <v>7.7377950877960758E-4</v>
      </c>
      <c r="P3485" s="4">
        <f>VLOOKUP(A3485,RESULTS!$A:$M,13,FALSE)</f>
        <v>3</v>
      </c>
      <c r="Q3485" s="4">
        <v>982</v>
      </c>
      <c r="R3485" s="4" t="str">
        <f>IF(VLOOKUP(C3485,rosie!B:J,8,FALSE)=0,"x_x_x_x",VLOOKUP(C3485,rosie!B:J,8,FALSE))</f>
        <v>9_8_2_2023</v>
      </c>
    </row>
    <row r="3486" spans="1:18" x14ac:dyDescent="0.2">
      <c r="A3486" t="s">
        <v>304</v>
      </c>
      <c r="C3486">
        <f t="shared" si="259"/>
        <v>796</v>
      </c>
      <c r="D3486" t="str">
        <f t="shared" si="256"/>
        <v>796 (0)</v>
      </c>
      <c r="E3486">
        <v>15.157999999999999</v>
      </c>
      <c r="F3486">
        <f t="shared" si="257"/>
        <v>15.16</v>
      </c>
      <c r="G3486">
        <f>IFERROR(VLOOKUP(F3486,'rt.comb'!$A:$B,2,FALSE),F3486)</f>
        <v>15.16</v>
      </c>
      <c r="H3486" t="str">
        <f>IFERROR(VLOOKUP(G3486,compounds!$A:$D,4,FALSE),"")</f>
        <v/>
      </c>
      <c r="I3486">
        <v>15579792</v>
      </c>
      <c r="J3486" s="4">
        <f t="shared" si="255"/>
        <v>29590812</v>
      </c>
      <c r="K3486" s="4">
        <f>VLOOKUP($C3486,rosie!$B$7:$D$380,2,FALSE)</f>
        <v>9.4499999999999993</v>
      </c>
      <c r="L3486" s="4">
        <f>VLOOKUP(C3486,rosie!$B$7:$F$66,5,FALSE)</f>
        <v>2.2999999999999998</v>
      </c>
      <c r="M3486" s="4">
        <f>VLOOKUP($C3486,rosie!$B$7:$D$380,3,FALSE)</f>
        <v>0</v>
      </c>
      <c r="N3486" s="4" t="str">
        <f>VLOOKUP($C3486,rosie!$B$7:$E$380,4,FALSE)</f>
        <v>s</v>
      </c>
      <c r="O3486" s="4">
        <f t="shared" si="258"/>
        <v>1.7003592991248666E-3</v>
      </c>
      <c r="P3486" s="4">
        <f>VLOOKUP(A3486,RESULTS!$A:$M,13,FALSE)</f>
        <v>3</v>
      </c>
      <c r="Q3486" s="4">
        <v>983</v>
      </c>
      <c r="R3486" s="4" t="str">
        <f>IF(VLOOKUP(C3486,rosie!B:J,8,FALSE)=0,"x_x_x_x",VLOOKUP(C3486,rosie!B:J,8,FALSE))</f>
        <v>9_8_2_2023</v>
      </c>
    </row>
    <row r="3487" spans="1:18" x14ac:dyDescent="0.2">
      <c r="A3487" t="s">
        <v>304</v>
      </c>
      <c r="C3487">
        <f t="shared" si="259"/>
        <v>796</v>
      </c>
      <c r="D3487" t="str">
        <f t="shared" si="256"/>
        <v>796 (0)</v>
      </c>
      <c r="E3487">
        <v>15.442</v>
      </c>
      <c r="F3487">
        <f t="shared" si="257"/>
        <v>15.44</v>
      </c>
      <c r="G3487">
        <f>IFERROR(VLOOKUP(F3487,'rt.comb'!$A:$B,2,FALSE),F3487)</f>
        <v>15.44</v>
      </c>
      <c r="H3487" t="str">
        <f>IFERROR(VLOOKUP(G3487,compounds!$A:$D,4,FALSE),"")</f>
        <v/>
      </c>
      <c r="I3487">
        <v>3514272</v>
      </c>
      <c r="J3487" s="4">
        <f t="shared" si="255"/>
        <v>29590812</v>
      </c>
      <c r="K3487" s="4">
        <f>VLOOKUP($C3487,rosie!$B$7:$D$380,2,FALSE)</f>
        <v>9.4499999999999993</v>
      </c>
      <c r="L3487" s="4">
        <f>VLOOKUP(C3487,rosie!$B$7:$F$66,5,FALSE)</f>
        <v>2.2999999999999998</v>
      </c>
      <c r="M3487" s="4">
        <f>VLOOKUP($C3487,rosie!$B$7:$D$380,3,FALSE)</f>
        <v>0</v>
      </c>
      <c r="N3487" s="4" t="str">
        <f>VLOOKUP($C3487,rosie!$B$7:$E$380,4,FALSE)</f>
        <v>s</v>
      </c>
      <c r="O3487" s="4">
        <f t="shared" si="258"/>
        <v>3.8315353547530945E-4</v>
      </c>
      <c r="P3487" s="4">
        <f>VLOOKUP(A3487,RESULTS!$A:$M,13,FALSE)</f>
        <v>3</v>
      </c>
      <c r="Q3487" s="4">
        <v>984</v>
      </c>
      <c r="R3487" s="4" t="str">
        <f>IF(VLOOKUP(C3487,rosie!B:J,8,FALSE)=0,"x_x_x_x",VLOOKUP(C3487,rosie!B:J,8,FALSE))</f>
        <v>9_8_2_2023</v>
      </c>
    </row>
    <row r="3488" spans="1:18" x14ac:dyDescent="0.2">
      <c r="A3488" t="s">
        <v>304</v>
      </c>
      <c r="C3488">
        <f t="shared" si="259"/>
        <v>796</v>
      </c>
      <c r="D3488" t="str">
        <f t="shared" si="256"/>
        <v>796 (0)</v>
      </c>
      <c r="E3488">
        <v>15.492000000000001</v>
      </c>
      <c r="F3488">
        <f t="shared" si="257"/>
        <v>15.49</v>
      </c>
      <c r="G3488">
        <f>IFERROR(VLOOKUP(F3488,'rt.comb'!$A:$B,2,FALSE),F3488)</f>
        <v>15.49</v>
      </c>
      <c r="H3488" t="str">
        <f>IFERROR(VLOOKUP(G3488,compounds!$A:$D,4,FALSE),"")</f>
        <v>dodecanal_a</v>
      </c>
      <c r="I3488">
        <v>6085486</v>
      </c>
      <c r="J3488" s="4">
        <f t="shared" si="255"/>
        <v>29590812</v>
      </c>
      <c r="K3488" s="4">
        <f>VLOOKUP($C3488,rosie!$B$7:$D$380,2,FALSE)</f>
        <v>9.4499999999999993</v>
      </c>
      <c r="L3488" s="4">
        <f>VLOOKUP(C3488,rosie!$B$7:$F$66,5,FALSE)</f>
        <v>2.2999999999999998</v>
      </c>
      <c r="M3488" s="4">
        <f>VLOOKUP($C3488,rosie!$B$7:$D$380,3,FALSE)</f>
        <v>0</v>
      </c>
      <c r="N3488" s="4" t="str">
        <f>VLOOKUP($C3488,rosie!$B$7:$E$380,4,FALSE)</f>
        <v>s</v>
      </c>
      <c r="O3488" s="4">
        <f t="shared" si="258"/>
        <v>6.6281388940900071E-4</v>
      </c>
      <c r="P3488" s="4">
        <f>VLOOKUP(A3488,RESULTS!$A:$M,13,FALSE)</f>
        <v>3</v>
      </c>
      <c r="Q3488" s="4">
        <v>985</v>
      </c>
      <c r="R3488" s="4" t="str">
        <f>IF(VLOOKUP(C3488,rosie!B:J,8,FALSE)=0,"x_x_x_x",VLOOKUP(C3488,rosie!B:J,8,FALSE))</f>
        <v>9_8_2_2023</v>
      </c>
    </row>
    <row r="3489" spans="1:18" x14ac:dyDescent="0.2">
      <c r="A3489" t="s">
        <v>304</v>
      </c>
      <c r="C3489">
        <f t="shared" si="259"/>
        <v>796</v>
      </c>
      <c r="D3489" t="str">
        <f t="shared" si="256"/>
        <v>796 (0)</v>
      </c>
      <c r="E3489">
        <v>16</v>
      </c>
      <c r="F3489">
        <f t="shared" si="257"/>
        <v>16</v>
      </c>
      <c r="G3489">
        <f>IFERROR(VLOOKUP(F3489,'rt.comb'!$A:$B,2,FALSE),F3489)</f>
        <v>16</v>
      </c>
      <c r="H3489" t="str">
        <f>IFERROR(VLOOKUP(G3489,compounds!$A:$D,4,FALSE),"")</f>
        <v>Butanoicacidhexenylester</v>
      </c>
      <c r="I3489">
        <v>53490116</v>
      </c>
      <c r="J3489" s="4">
        <f t="shared" si="255"/>
        <v>29590812</v>
      </c>
      <c r="K3489" s="4">
        <f>VLOOKUP($C3489,rosie!$B$7:$D$380,2,FALSE)</f>
        <v>9.4499999999999993</v>
      </c>
      <c r="L3489" s="4">
        <f>VLOOKUP(C3489,rosie!$B$7:$F$66,5,FALSE)</f>
        <v>2.2999999999999998</v>
      </c>
      <c r="M3489" s="4">
        <f>VLOOKUP($C3489,rosie!$B$7:$D$380,3,FALSE)</f>
        <v>0</v>
      </c>
      <c r="N3489" s="4" t="str">
        <f>VLOOKUP($C3489,rosie!$B$7:$E$380,4,FALSE)</f>
        <v>s</v>
      </c>
      <c r="O3489" s="4">
        <f t="shared" si="258"/>
        <v>5.8200831347788159E-3</v>
      </c>
      <c r="P3489" s="4">
        <f>VLOOKUP(A3489,RESULTS!$A:$M,13,FALSE)</f>
        <v>3</v>
      </c>
      <c r="Q3489" s="4">
        <v>986</v>
      </c>
      <c r="R3489" s="4" t="str">
        <f>IF(VLOOKUP(C3489,rosie!B:J,8,FALSE)=0,"x_x_x_x",VLOOKUP(C3489,rosie!B:J,8,FALSE))</f>
        <v>9_8_2_2023</v>
      </c>
    </row>
    <row r="3490" spans="1:18" x14ac:dyDescent="0.2">
      <c r="A3490" t="s">
        <v>304</v>
      </c>
      <c r="C3490">
        <f t="shared" si="259"/>
        <v>796</v>
      </c>
      <c r="D3490" t="str">
        <f t="shared" si="256"/>
        <v>796 (0)</v>
      </c>
      <c r="E3490">
        <v>16.212</v>
      </c>
      <c r="F3490">
        <f t="shared" si="257"/>
        <v>16.21</v>
      </c>
      <c r="G3490">
        <f>IFERROR(VLOOKUP(F3490,'rt.comb'!$A:$B,2,FALSE),F3490)</f>
        <v>16.21</v>
      </c>
      <c r="H3490" t="str">
        <f>IFERROR(VLOOKUP(G3490,compounds!$A:$D,4,FALSE),"")</f>
        <v>methylsalicylate</v>
      </c>
      <c r="I3490">
        <v>30052997</v>
      </c>
      <c r="J3490" s="4">
        <f t="shared" si="255"/>
        <v>29590812</v>
      </c>
      <c r="K3490" s="4">
        <f>VLOOKUP($C3490,rosie!$B$7:$D$380,2,FALSE)</f>
        <v>9.4499999999999993</v>
      </c>
      <c r="L3490" s="4">
        <f>VLOOKUP(C3490,rosie!$B$7:$F$66,5,FALSE)</f>
        <v>2.2999999999999998</v>
      </c>
      <c r="M3490" s="4">
        <f>VLOOKUP($C3490,rosie!$B$7:$D$380,3,FALSE)</f>
        <v>0</v>
      </c>
      <c r="N3490" s="4" t="str">
        <f>VLOOKUP($C3490,rosie!$B$7:$E$380,4,FALSE)</f>
        <v>s</v>
      </c>
      <c r="O3490" s="4">
        <f t="shared" si="258"/>
        <v>3.2666544648500381E-3</v>
      </c>
      <c r="P3490" s="4">
        <f>VLOOKUP(A3490,RESULTS!$A:$M,13,FALSE)</f>
        <v>3</v>
      </c>
      <c r="Q3490" s="4">
        <v>987</v>
      </c>
      <c r="R3490" s="4" t="str">
        <f>IF(VLOOKUP(C3490,rosie!B:J,8,FALSE)=0,"x_x_x_x",VLOOKUP(C3490,rosie!B:J,8,FALSE))</f>
        <v>9_8_2_2023</v>
      </c>
    </row>
    <row r="3491" spans="1:18" x14ac:dyDescent="0.2">
      <c r="A3491" t="s">
        <v>304</v>
      </c>
      <c r="C3491">
        <f t="shared" si="259"/>
        <v>796</v>
      </c>
      <c r="D3491" t="str">
        <f t="shared" si="256"/>
        <v>796 (0)</v>
      </c>
      <c r="E3491">
        <v>16.367000000000001</v>
      </c>
      <c r="F3491">
        <f t="shared" si="257"/>
        <v>16.37</v>
      </c>
      <c r="G3491">
        <f>IFERROR(VLOOKUP(F3491,'rt.comb'!$A:$B,2,FALSE),F3491)</f>
        <v>16.36</v>
      </c>
      <c r="H3491" t="str">
        <f>IFERROR(VLOOKUP(G3491,compounds!$A:$D,4,FALSE),"")</f>
        <v>dodecane</v>
      </c>
      <c r="I3491">
        <v>84695795</v>
      </c>
      <c r="J3491" s="4">
        <f t="shared" si="255"/>
        <v>29590812</v>
      </c>
      <c r="K3491" s="4">
        <f>VLOOKUP($C3491,rosie!$B$7:$D$380,2,FALSE)</f>
        <v>9.4499999999999993</v>
      </c>
      <c r="L3491" s="4">
        <f>VLOOKUP(C3491,rosie!$B$7:$F$66,5,FALSE)</f>
        <v>2.2999999999999998</v>
      </c>
      <c r="M3491" s="4">
        <f>VLOOKUP($C3491,rosie!$B$7:$D$380,3,FALSE)</f>
        <v>0</v>
      </c>
      <c r="N3491" s="4" t="str">
        <f>VLOOKUP($C3491,rosie!$B$7:$E$380,4,FALSE)</f>
        <v>s</v>
      </c>
      <c r="O3491" s="4">
        <f t="shared" si="258"/>
        <v>9.196815366083827E-3</v>
      </c>
      <c r="P3491" s="4">
        <f>VLOOKUP(A3491,RESULTS!$A:$M,13,FALSE)</f>
        <v>3</v>
      </c>
      <c r="Q3491" s="4">
        <v>988</v>
      </c>
      <c r="R3491" s="4" t="str">
        <f>IF(VLOOKUP(C3491,rosie!B:J,8,FALSE)=0,"x_x_x_x",VLOOKUP(C3491,rosie!B:J,8,FALSE))</f>
        <v>9_8_2_2023</v>
      </c>
    </row>
    <row r="3492" spans="1:18" x14ac:dyDescent="0.2">
      <c r="A3492" t="s">
        <v>304</v>
      </c>
      <c r="C3492">
        <f t="shared" si="259"/>
        <v>796</v>
      </c>
      <c r="D3492" t="str">
        <f t="shared" si="256"/>
        <v>796 (0)</v>
      </c>
      <c r="E3492">
        <v>16.547000000000001</v>
      </c>
      <c r="F3492">
        <f t="shared" si="257"/>
        <v>16.55</v>
      </c>
      <c r="G3492">
        <f>IFERROR(VLOOKUP(F3492,'rt.comb'!$A:$B,2,FALSE),F3492)</f>
        <v>16.55</v>
      </c>
      <c r="H3492" t="str">
        <f>IFERROR(VLOOKUP(G3492,compounds!$A:$D,4,FALSE),"")</f>
        <v>decanal</v>
      </c>
      <c r="I3492">
        <v>54199041</v>
      </c>
      <c r="J3492" s="4">
        <f t="shared" si="255"/>
        <v>29590812</v>
      </c>
      <c r="K3492" s="4">
        <f>VLOOKUP($C3492,rosie!$B$7:$D$380,2,FALSE)</f>
        <v>9.4499999999999993</v>
      </c>
      <c r="L3492" s="4">
        <f>VLOOKUP(C3492,rosie!$B$7:$F$66,5,FALSE)</f>
        <v>2.2999999999999998</v>
      </c>
      <c r="M3492" s="4">
        <f>VLOOKUP($C3492,rosie!$B$7:$D$380,3,FALSE)</f>
        <v>0</v>
      </c>
      <c r="N3492" s="4" t="str">
        <f>VLOOKUP($C3492,rosie!$B$7:$E$380,4,FALSE)</f>
        <v>s</v>
      </c>
      <c r="O3492" s="4">
        <f t="shared" si="258"/>
        <v>5.8793304967984846E-3</v>
      </c>
      <c r="P3492" s="4">
        <f>VLOOKUP(A3492,RESULTS!$A:$M,13,FALSE)</f>
        <v>3</v>
      </c>
      <c r="Q3492" s="4">
        <v>989</v>
      </c>
      <c r="R3492" s="4" t="str">
        <f>IF(VLOOKUP(C3492,rosie!B:J,8,FALSE)=0,"x_x_x_x",VLOOKUP(C3492,rosie!B:J,8,FALSE))</f>
        <v>9_8_2_2023</v>
      </c>
    </row>
    <row r="3493" spans="1:18" x14ac:dyDescent="0.2">
      <c r="A3493" t="s">
        <v>304</v>
      </c>
      <c r="C3493">
        <f t="shared" si="259"/>
        <v>796</v>
      </c>
      <c r="D3493" t="str">
        <f t="shared" si="256"/>
        <v>796 (0)</v>
      </c>
      <c r="E3493">
        <v>17.324999999999999</v>
      </c>
      <c r="F3493">
        <f t="shared" si="257"/>
        <v>17.329999999999998</v>
      </c>
      <c r="G3493">
        <f>IFERROR(VLOOKUP(F3493,'rt.comb'!$A:$B,2,FALSE),F3493)</f>
        <v>17.329999999999998</v>
      </c>
      <c r="H3493" t="str">
        <f>IFERROR(VLOOKUP(G3493,compounds!$A:$D,4,FALSE),"")</f>
        <v/>
      </c>
      <c r="I3493">
        <v>17332663</v>
      </c>
      <c r="J3493" s="4">
        <f t="shared" si="255"/>
        <v>29590812</v>
      </c>
      <c r="K3493" s="4">
        <f>VLOOKUP($C3493,rosie!$B$7:$D$380,2,FALSE)</f>
        <v>9.4499999999999993</v>
      </c>
      <c r="L3493" s="4">
        <f>VLOOKUP(C3493,rosie!$B$7:$F$66,5,FALSE)</f>
        <v>2.2999999999999998</v>
      </c>
      <c r="M3493" s="4">
        <f>VLOOKUP($C3493,rosie!$B$7:$D$380,3,FALSE)</f>
        <v>0</v>
      </c>
      <c r="N3493" s="4" t="str">
        <f>VLOOKUP($C3493,rosie!$B$7:$E$380,4,FALSE)</f>
        <v>s</v>
      </c>
      <c r="O3493" s="4">
        <f t="shared" si="258"/>
        <v>1.8782900674302191E-3</v>
      </c>
      <c r="P3493" s="4">
        <f>VLOOKUP(A3493,RESULTS!$A:$M,13,FALSE)</f>
        <v>3</v>
      </c>
      <c r="Q3493" s="4">
        <v>990</v>
      </c>
      <c r="R3493" s="4" t="str">
        <f>IF(VLOOKUP(C3493,rosie!B:J,8,FALSE)=0,"x_x_x_x",VLOOKUP(C3493,rosie!B:J,8,FALSE))</f>
        <v>9_8_2_2023</v>
      </c>
    </row>
    <row r="3494" spans="1:18" x14ac:dyDescent="0.2">
      <c r="A3494" t="s">
        <v>304</v>
      </c>
      <c r="C3494">
        <f t="shared" si="259"/>
        <v>796</v>
      </c>
      <c r="D3494" t="str">
        <f t="shared" si="256"/>
        <v>796 (0)</v>
      </c>
      <c r="E3494">
        <v>17.43</v>
      </c>
      <c r="F3494">
        <f t="shared" si="257"/>
        <v>17.43</v>
      </c>
      <c r="G3494">
        <f>IFERROR(VLOOKUP(F3494,'rt.comb'!$A:$B,2,FALSE),F3494)</f>
        <v>17.43</v>
      </c>
      <c r="H3494" t="str">
        <f>IFERROR(VLOOKUP(G3494,compounds!$A:$D,4,FALSE),"")</f>
        <v>cisthreehexiso</v>
      </c>
      <c r="I3494">
        <v>22687434</v>
      </c>
      <c r="J3494" s="4">
        <f t="shared" si="255"/>
        <v>29590812</v>
      </c>
      <c r="K3494" s="4">
        <f>VLOOKUP($C3494,rosie!$B$7:$D$380,2,FALSE)</f>
        <v>9.4499999999999993</v>
      </c>
      <c r="L3494" s="4">
        <f>VLOOKUP(C3494,rosie!$B$7:$F$66,5,FALSE)</f>
        <v>2.2999999999999998</v>
      </c>
      <c r="M3494" s="4">
        <f>VLOOKUP($C3494,rosie!$B$7:$D$380,3,FALSE)</f>
        <v>0</v>
      </c>
      <c r="N3494" s="4" t="str">
        <f>VLOOKUP($C3494,rosie!$B$7:$E$380,4,FALSE)</f>
        <v>s</v>
      </c>
      <c r="O3494" s="4">
        <f t="shared" si="258"/>
        <v>2.4560900624708368E-3</v>
      </c>
      <c r="P3494" s="4">
        <f>VLOOKUP(A3494,RESULTS!$A:$M,13,FALSE)</f>
        <v>3</v>
      </c>
      <c r="Q3494" s="4">
        <v>991</v>
      </c>
      <c r="R3494" s="4" t="str">
        <f>IF(VLOOKUP(C3494,rosie!B:J,8,FALSE)=0,"x_x_x_x",VLOOKUP(C3494,rosie!B:J,8,FALSE))</f>
        <v>9_8_2_2023</v>
      </c>
    </row>
    <row r="3495" spans="1:18" x14ac:dyDescent="0.2">
      <c r="A3495" t="s">
        <v>304</v>
      </c>
      <c r="C3495">
        <f t="shared" si="259"/>
        <v>796</v>
      </c>
      <c r="D3495" t="str">
        <f t="shared" si="256"/>
        <v>796 (0)</v>
      </c>
      <c r="E3495">
        <v>18.18</v>
      </c>
      <c r="F3495">
        <f t="shared" si="257"/>
        <v>18.18</v>
      </c>
      <c r="G3495">
        <f>IFERROR(VLOOKUP(F3495,'rt.comb'!$A:$B,2,FALSE),F3495)</f>
        <v>18.18</v>
      </c>
      <c r="H3495" t="str">
        <f>IFERROR(VLOOKUP(G3495,compounds!$A:$D,4,FALSE),"")</f>
        <v>methylacetophenone</v>
      </c>
      <c r="I3495">
        <v>9526584</v>
      </c>
      <c r="J3495" s="4">
        <f t="shared" si="255"/>
        <v>29590812</v>
      </c>
      <c r="K3495" s="4">
        <f>VLOOKUP($C3495,rosie!$B$7:$D$380,2,FALSE)</f>
        <v>9.4499999999999993</v>
      </c>
      <c r="L3495" s="4">
        <f>VLOOKUP(C3495,rosie!$B$7:$F$66,5,FALSE)</f>
        <v>2.2999999999999998</v>
      </c>
      <c r="M3495" s="4">
        <f>VLOOKUP($C3495,rosie!$B$7:$D$380,3,FALSE)</f>
        <v>0</v>
      </c>
      <c r="N3495" s="4" t="str">
        <f>VLOOKUP($C3495,rosie!$B$7:$E$380,4,FALSE)</f>
        <v>s</v>
      </c>
      <c r="O3495" s="4">
        <f t="shared" si="258"/>
        <v>1.0302866974139823E-3</v>
      </c>
      <c r="P3495" s="4">
        <f>VLOOKUP(A3495,RESULTS!$A:$M,13,FALSE)</f>
        <v>3</v>
      </c>
      <c r="Q3495" s="4">
        <v>992</v>
      </c>
      <c r="R3495" s="4" t="str">
        <f>IF(VLOOKUP(C3495,rosie!B:J,8,FALSE)=0,"x_x_x_x",VLOOKUP(C3495,rosie!B:J,8,FALSE))</f>
        <v>9_8_2_2023</v>
      </c>
    </row>
    <row r="3496" spans="1:18" x14ac:dyDescent="0.2">
      <c r="A3496" t="s">
        <v>304</v>
      </c>
      <c r="C3496">
        <f t="shared" si="259"/>
        <v>796</v>
      </c>
      <c r="D3496" t="str">
        <f t="shared" si="256"/>
        <v>796 (0)</v>
      </c>
      <c r="E3496">
        <v>18.516999999999999</v>
      </c>
      <c r="F3496">
        <f t="shared" si="257"/>
        <v>18.52</v>
      </c>
      <c r="G3496">
        <f>IFERROR(VLOOKUP(F3496,'rt.comb'!$A:$B,2,FALSE),F3496)</f>
        <v>18.52</v>
      </c>
      <c r="H3496" t="str">
        <f>IFERROR(VLOOKUP(G3496,compounds!$A:$D,4,FALSE),"")</f>
        <v/>
      </c>
      <c r="I3496">
        <v>5399655</v>
      </c>
      <c r="J3496" s="4">
        <f t="shared" si="255"/>
        <v>29590812</v>
      </c>
      <c r="K3496" s="4">
        <f>VLOOKUP($C3496,rosie!$B$7:$D$380,2,FALSE)</f>
        <v>9.4499999999999993</v>
      </c>
      <c r="L3496" s="4">
        <f>VLOOKUP(C3496,rosie!$B$7:$F$66,5,FALSE)</f>
        <v>2.2999999999999998</v>
      </c>
      <c r="M3496" s="4">
        <f>VLOOKUP($C3496,rosie!$B$7:$D$380,3,FALSE)</f>
        <v>0</v>
      </c>
      <c r="N3496" s="4" t="str">
        <f>VLOOKUP($C3496,rosie!$B$7:$E$380,4,FALSE)</f>
        <v>s</v>
      </c>
      <c r="O3496" s="4">
        <f t="shared" si="258"/>
        <v>5.833770328945489E-4</v>
      </c>
      <c r="P3496" s="4">
        <f>VLOOKUP(A3496,RESULTS!$A:$M,13,FALSE)</f>
        <v>3</v>
      </c>
      <c r="Q3496" s="4">
        <v>993</v>
      </c>
      <c r="R3496" s="4" t="str">
        <f>IF(VLOOKUP(C3496,rosie!B:J,8,FALSE)=0,"x_x_x_x",VLOOKUP(C3496,rosie!B:J,8,FALSE))</f>
        <v>9_8_2_2023</v>
      </c>
    </row>
    <row r="3497" spans="1:18" x14ac:dyDescent="0.2">
      <c r="A3497" t="s">
        <v>304</v>
      </c>
      <c r="C3497">
        <f t="shared" si="259"/>
        <v>796</v>
      </c>
      <c r="D3497" t="str">
        <f t="shared" si="256"/>
        <v>796 (0)</v>
      </c>
      <c r="E3497">
        <v>18.652999999999999</v>
      </c>
      <c r="F3497">
        <f t="shared" si="257"/>
        <v>18.649999999999999</v>
      </c>
      <c r="G3497">
        <f>IFERROR(VLOOKUP(F3497,'rt.comb'!$A:$B,2,FALSE),F3497)</f>
        <v>18.649999999999999</v>
      </c>
      <c r="H3497" t="str">
        <f>IFERROR(VLOOKUP(G3497,compounds!$A:$D,4,FALSE),"")</f>
        <v/>
      </c>
      <c r="I3497">
        <v>6429868</v>
      </c>
      <c r="J3497" s="4">
        <f t="shared" si="255"/>
        <v>29590812</v>
      </c>
      <c r="K3497" s="4">
        <f>VLOOKUP($C3497,rosie!$B$7:$D$380,2,FALSE)</f>
        <v>9.4499999999999993</v>
      </c>
      <c r="L3497" s="4">
        <f>VLOOKUP(C3497,rosie!$B$7:$F$66,5,FALSE)</f>
        <v>2.2999999999999998</v>
      </c>
      <c r="M3497" s="4">
        <f>VLOOKUP($C3497,rosie!$B$7:$D$380,3,FALSE)</f>
        <v>0</v>
      </c>
      <c r="N3497" s="4" t="str">
        <f>VLOOKUP($C3497,rosie!$B$7:$E$380,4,FALSE)</f>
        <v>s</v>
      </c>
      <c r="O3497" s="4">
        <f t="shared" si="258"/>
        <v>6.9398204817743188E-4</v>
      </c>
      <c r="P3497" s="4">
        <f>VLOOKUP(A3497,RESULTS!$A:$M,13,FALSE)</f>
        <v>3</v>
      </c>
      <c r="Q3497" s="4">
        <v>994</v>
      </c>
      <c r="R3497" s="4" t="str">
        <f>IF(VLOOKUP(C3497,rosie!B:J,8,FALSE)=0,"x_x_x_x",VLOOKUP(C3497,rosie!B:J,8,FALSE))</f>
        <v>9_8_2_2023</v>
      </c>
    </row>
    <row r="3498" spans="1:18" x14ac:dyDescent="0.2">
      <c r="A3498" t="s">
        <v>304</v>
      </c>
      <c r="C3498">
        <f t="shared" si="259"/>
        <v>796</v>
      </c>
      <c r="D3498" t="str">
        <f t="shared" si="256"/>
        <v>796 (0)</v>
      </c>
      <c r="E3498">
        <v>19.001000000000001</v>
      </c>
      <c r="F3498">
        <f t="shared" si="257"/>
        <v>19</v>
      </c>
      <c r="G3498">
        <f>IFERROR(VLOOKUP(F3498,'rt.comb'!$A:$B,2,FALSE),F3498)</f>
        <v>18.989999999999998</v>
      </c>
      <c r="H3498" t="str">
        <f>IFERROR(VLOOKUP(G3498,compounds!$A:$D,4,FALSE),"")</f>
        <v>methylnaphthalene</v>
      </c>
      <c r="I3498">
        <v>50100273</v>
      </c>
      <c r="J3498" s="4">
        <f t="shared" si="255"/>
        <v>29590812</v>
      </c>
      <c r="K3498" s="4">
        <f>VLOOKUP($C3498,rosie!$B$7:$D$380,2,FALSE)</f>
        <v>9.4499999999999993</v>
      </c>
      <c r="L3498" s="4">
        <f>VLOOKUP(C3498,rosie!$B$7:$F$66,5,FALSE)</f>
        <v>2.2999999999999998</v>
      </c>
      <c r="M3498" s="4">
        <f>VLOOKUP($C3498,rosie!$B$7:$D$380,3,FALSE)</f>
        <v>0</v>
      </c>
      <c r="N3498" s="4" t="str">
        <f>VLOOKUP($C3498,rosie!$B$7:$E$380,4,FALSE)</f>
        <v>s</v>
      </c>
      <c r="O3498" s="4">
        <f t="shared" si="258"/>
        <v>5.4019377479727687E-3</v>
      </c>
      <c r="P3498" s="4">
        <f>VLOOKUP(A3498,RESULTS!$A:$M,13,FALSE)</f>
        <v>3</v>
      </c>
      <c r="Q3498" s="4">
        <v>995</v>
      </c>
      <c r="R3498" s="4" t="str">
        <f>IF(VLOOKUP(C3498,rosie!B:J,8,FALSE)=0,"x_x_x_x",VLOOKUP(C3498,rosie!B:J,8,FALSE))</f>
        <v>9_8_2_2023</v>
      </c>
    </row>
    <row r="3499" spans="1:18" x14ac:dyDescent="0.2">
      <c r="A3499" t="s">
        <v>304</v>
      </c>
      <c r="C3499">
        <f t="shared" si="259"/>
        <v>796</v>
      </c>
      <c r="D3499" t="str">
        <f t="shared" si="256"/>
        <v>796 (0)</v>
      </c>
      <c r="E3499">
        <v>19.186</v>
      </c>
      <c r="F3499">
        <f t="shared" si="257"/>
        <v>19.190000000000001</v>
      </c>
      <c r="G3499">
        <f>IFERROR(VLOOKUP(F3499,'rt.comb'!$A:$B,2,FALSE),F3499)</f>
        <v>19.190000000000001</v>
      </c>
      <c r="H3499" t="str">
        <f>IFERROR(VLOOKUP(G3499,compounds!$A:$D,4,FALSE),"")</f>
        <v/>
      </c>
      <c r="I3499">
        <v>3738168</v>
      </c>
      <c r="J3499" s="4">
        <f t="shared" si="255"/>
        <v>29590812</v>
      </c>
      <c r="K3499" s="4">
        <f>VLOOKUP($C3499,rosie!$B$7:$D$380,2,FALSE)</f>
        <v>9.4499999999999993</v>
      </c>
      <c r="L3499" s="4">
        <f>VLOOKUP(C3499,rosie!$B$7:$F$66,5,FALSE)</f>
        <v>2.2999999999999998</v>
      </c>
      <c r="M3499" s="4">
        <f>VLOOKUP($C3499,rosie!$B$7:$D$380,3,FALSE)</f>
        <v>0</v>
      </c>
      <c r="N3499" s="4" t="str">
        <f>VLOOKUP($C3499,rosie!$B$7:$E$380,4,FALSE)</f>
        <v>s</v>
      </c>
      <c r="O3499" s="4">
        <f t="shared" si="258"/>
        <v>4.0265402104379579E-4</v>
      </c>
      <c r="P3499" s="4">
        <f>VLOOKUP(A3499,RESULTS!$A:$M,13,FALSE)</f>
        <v>3</v>
      </c>
      <c r="Q3499" s="4">
        <v>996</v>
      </c>
      <c r="R3499" s="4" t="str">
        <f>IF(VLOOKUP(C3499,rosie!B:J,8,FALSE)=0,"x_x_x_x",VLOOKUP(C3499,rosie!B:J,8,FALSE))</f>
        <v>9_8_2_2023</v>
      </c>
    </row>
    <row r="3500" spans="1:18" x14ac:dyDescent="0.2">
      <c r="A3500" t="s">
        <v>304</v>
      </c>
      <c r="C3500">
        <f t="shared" si="259"/>
        <v>796</v>
      </c>
      <c r="D3500" t="str">
        <f t="shared" si="256"/>
        <v>796 (0)</v>
      </c>
      <c r="E3500">
        <v>19.280999999999999</v>
      </c>
      <c r="F3500">
        <f t="shared" si="257"/>
        <v>19.28</v>
      </c>
      <c r="G3500">
        <f>IFERROR(VLOOKUP(F3500,'rt.comb'!$A:$B,2,FALSE),F3500)</f>
        <v>19.28</v>
      </c>
      <c r="H3500" t="str">
        <f>IFERROR(VLOOKUP(G3500,compounds!$A:$D,4,FALSE),"")</f>
        <v/>
      </c>
      <c r="I3500">
        <v>6457588</v>
      </c>
      <c r="J3500" s="4">
        <f t="shared" si="255"/>
        <v>29590812</v>
      </c>
      <c r="K3500" s="4">
        <f>VLOOKUP($C3500,rosie!$B$7:$D$380,2,FALSE)</f>
        <v>9.4499999999999993</v>
      </c>
      <c r="L3500" s="4">
        <f>VLOOKUP(C3500,rosie!$B$7:$F$66,5,FALSE)</f>
        <v>2.2999999999999998</v>
      </c>
      <c r="M3500" s="4">
        <f>VLOOKUP($C3500,rosie!$B$7:$D$380,3,FALSE)</f>
        <v>0</v>
      </c>
      <c r="N3500" s="4" t="str">
        <f>VLOOKUP($C3500,rosie!$B$7:$E$380,4,FALSE)</f>
        <v>s</v>
      </c>
      <c r="O3500" s="4">
        <f t="shared" si="258"/>
        <v>6.9487668202082293E-4</v>
      </c>
      <c r="P3500" s="4">
        <f>VLOOKUP(A3500,RESULTS!$A:$M,13,FALSE)</f>
        <v>3</v>
      </c>
      <c r="Q3500" s="4">
        <v>997</v>
      </c>
      <c r="R3500" s="4" t="str">
        <f>IF(VLOOKUP(C3500,rosie!B:J,8,FALSE)=0,"x_x_x_x",VLOOKUP(C3500,rosie!B:J,8,FALSE))</f>
        <v>9_8_2_2023</v>
      </c>
    </row>
    <row r="3501" spans="1:18" x14ac:dyDescent="0.2">
      <c r="A3501" t="s">
        <v>304</v>
      </c>
      <c r="C3501">
        <f t="shared" si="259"/>
        <v>796</v>
      </c>
      <c r="D3501" t="str">
        <f t="shared" si="256"/>
        <v>796 (0)</v>
      </c>
      <c r="E3501">
        <v>19.396999999999998</v>
      </c>
      <c r="F3501">
        <f t="shared" si="257"/>
        <v>19.399999999999999</v>
      </c>
      <c r="G3501">
        <f>IFERROR(VLOOKUP(F3501,'rt.comb'!$A:$B,2,FALSE),F3501)</f>
        <v>19.399999999999999</v>
      </c>
      <c r="H3501" t="str">
        <f>IFERROR(VLOOKUP(G3501,compounds!$A:$D,4,FALSE),"")</f>
        <v>undecanal_c</v>
      </c>
      <c r="I3501">
        <v>4024331</v>
      </c>
      <c r="J3501" s="4">
        <f t="shared" si="255"/>
        <v>29590812</v>
      </c>
      <c r="K3501" s="4">
        <f>VLOOKUP($C3501,rosie!$B$7:$D$380,2,FALSE)</f>
        <v>9.4499999999999993</v>
      </c>
      <c r="L3501" s="4">
        <f>VLOOKUP(C3501,rosie!$B$7:$F$66,5,FALSE)</f>
        <v>2.2999999999999998</v>
      </c>
      <c r="M3501" s="4">
        <f>VLOOKUP($C3501,rosie!$B$7:$D$380,3,FALSE)</f>
        <v>0</v>
      </c>
      <c r="N3501" s="4" t="str">
        <f>VLOOKUP($C3501,rosie!$B$7:$E$380,4,FALSE)</f>
        <v>s</v>
      </c>
      <c r="O3501" s="4">
        <f t="shared" si="258"/>
        <v>4.3260916534552691E-4</v>
      </c>
      <c r="P3501" s="4">
        <f>VLOOKUP(A3501,RESULTS!$A:$M,13,FALSE)</f>
        <v>3</v>
      </c>
      <c r="Q3501" s="4">
        <v>998</v>
      </c>
      <c r="R3501" s="4" t="str">
        <f>IF(VLOOKUP(C3501,rosie!B:J,8,FALSE)=0,"x_x_x_x",VLOOKUP(C3501,rosie!B:J,8,FALSE))</f>
        <v>9_8_2_2023</v>
      </c>
    </row>
    <row r="3502" spans="1:18" x14ac:dyDescent="0.2">
      <c r="A3502" t="s">
        <v>304</v>
      </c>
      <c r="C3502">
        <f t="shared" si="259"/>
        <v>796</v>
      </c>
      <c r="D3502" t="str">
        <f t="shared" si="256"/>
        <v>796 (0)</v>
      </c>
      <c r="E3502">
        <v>19.501000000000001</v>
      </c>
      <c r="F3502">
        <f t="shared" si="257"/>
        <v>19.5</v>
      </c>
      <c r="G3502">
        <f>IFERROR(VLOOKUP(F3502,'rt.comb'!$A:$B,2,FALSE),F3502)</f>
        <v>19.5</v>
      </c>
      <c r="H3502" t="str">
        <f>IFERROR(VLOOKUP(G3502,compounds!$A:$D,4,FALSE),"")</f>
        <v>standard</v>
      </c>
      <c r="I3502">
        <v>29590812</v>
      </c>
      <c r="J3502" s="4">
        <f t="shared" si="255"/>
        <v>29590812</v>
      </c>
      <c r="K3502" s="4">
        <f>VLOOKUP($C3502,rosie!$B$7:$D$380,2,FALSE)</f>
        <v>9.4499999999999993</v>
      </c>
      <c r="L3502" s="4">
        <f>VLOOKUP(C3502,rosie!$B$7:$F$66,5,FALSE)</f>
        <v>2.2999999999999998</v>
      </c>
      <c r="M3502" s="4">
        <f>VLOOKUP($C3502,rosie!$B$7:$D$380,3,FALSE)</f>
        <v>0</v>
      </c>
      <c r="N3502" s="4" t="str">
        <f>VLOOKUP($C3502,rosie!$B$7:$E$380,4,FALSE)</f>
        <v>s</v>
      </c>
      <c r="O3502" s="4">
        <f t="shared" si="258"/>
        <v>3.1777809555587335E-3</v>
      </c>
      <c r="P3502" s="4">
        <f>VLOOKUP(A3502,RESULTS!$A:$M,13,FALSE)</f>
        <v>3</v>
      </c>
      <c r="Q3502" s="4">
        <v>999</v>
      </c>
      <c r="R3502" s="4" t="str">
        <f>IF(VLOOKUP(C3502,rosie!B:J,8,FALSE)=0,"x_x_x_x",VLOOKUP(C3502,rosie!B:J,8,FALSE))</f>
        <v>9_8_2_2023</v>
      </c>
    </row>
    <row r="3503" spans="1:18" x14ac:dyDescent="0.2">
      <c r="A3503" t="s">
        <v>304</v>
      </c>
      <c r="C3503">
        <f t="shared" si="259"/>
        <v>796</v>
      </c>
      <c r="D3503" t="str">
        <f t="shared" si="256"/>
        <v>796 (0)</v>
      </c>
      <c r="E3503">
        <v>19.878</v>
      </c>
      <c r="F3503">
        <f t="shared" si="257"/>
        <v>19.88</v>
      </c>
      <c r="G3503">
        <f>IFERROR(VLOOKUP(F3503,'rt.comb'!$A:$B,2,FALSE),F3503)</f>
        <v>19.88</v>
      </c>
      <c r="H3503" t="str">
        <f>IFERROR(VLOOKUP(G3503,compounds!$A:$D,4,FALSE),"")</f>
        <v/>
      </c>
      <c r="I3503">
        <v>13975199</v>
      </c>
      <c r="J3503" s="4">
        <f t="shared" si="255"/>
        <v>29590812</v>
      </c>
      <c r="K3503" s="4">
        <f>VLOOKUP($C3503,rosie!$B$7:$D$380,2,FALSE)</f>
        <v>9.4499999999999993</v>
      </c>
      <c r="L3503" s="4">
        <f>VLOOKUP(C3503,rosie!$B$7:$F$66,5,FALSE)</f>
        <v>2.2999999999999998</v>
      </c>
      <c r="M3503" s="4">
        <f>VLOOKUP($C3503,rosie!$B$7:$D$380,3,FALSE)</f>
        <v>0</v>
      </c>
      <c r="N3503" s="4" t="str">
        <f>VLOOKUP($C3503,rosie!$B$7:$E$380,4,FALSE)</f>
        <v>s</v>
      </c>
      <c r="O3503" s="4">
        <f t="shared" si="258"/>
        <v>1.4993069845839686E-3</v>
      </c>
      <c r="P3503" s="4">
        <f>VLOOKUP(A3503,RESULTS!$A:$M,13,FALSE)</f>
        <v>3</v>
      </c>
      <c r="Q3503" s="4">
        <v>1000</v>
      </c>
      <c r="R3503" s="4" t="str">
        <f>IF(VLOOKUP(C3503,rosie!B:J,8,FALSE)=0,"x_x_x_x",VLOOKUP(C3503,rosie!B:J,8,FALSE))</f>
        <v>9_8_2_2023</v>
      </c>
    </row>
    <row r="3504" spans="1:18" x14ac:dyDescent="0.2">
      <c r="A3504" t="s">
        <v>304</v>
      </c>
      <c r="C3504">
        <f t="shared" si="259"/>
        <v>796</v>
      </c>
      <c r="D3504" t="str">
        <f t="shared" si="256"/>
        <v>796 (0)</v>
      </c>
      <c r="E3504">
        <v>20.64</v>
      </c>
      <c r="F3504">
        <f t="shared" si="257"/>
        <v>20.64</v>
      </c>
      <c r="G3504">
        <f>IFERROR(VLOOKUP(F3504,'rt.comb'!$A:$B,2,FALSE),F3504)</f>
        <v>20.64</v>
      </c>
      <c r="H3504" t="str">
        <f>IFERROR(VLOOKUP(G3504,compounds!$A:$D,4,FALSE),"")</f>
        <v/>
      </c>
      <c r="I3504">
        <v>9972334</v>
      </c>
      <c r="J3504" s="4">
        <f t="shared" si="255"/>
        <v>29590812</v>
      </c>
      <c r="K3504" s="4">
        <f>VLOOKUP($C3504,rosie!$B$7:$D$380,2,FALSE)</f>
        <v>9.4499999999999993</v>
      </c>
      <c r="L3504" s="4">
        <f>VLOOKUP(C3504,rosie!$B$7:$F$66,5,FALSE)</f>
        <v>2.2999999999999998</v>
      </c>
      <c r="M3504" s="4">
        <f>VLOOKUP($C3504,rosie!$B$7:$D$380,3,FALSE)</f>
        <v>0</v>
      </c>
      <c r="N3504" s="4" t="str">
        <f>VLOOKUP($C3504,rosie!$B$7:$E$380,4,FALSE)</f>
        <v>s</v>
      </c>
      <c r="O3504" s="4">
        <f t="shared" si="258"/>
        <v>1.0687971860321092E-3</v>
      </c>
      <c r="P3504" s="4">
        <f>VLOOKUP(A3504,RESULTS!$A:$M,13,FALSE)</f>
        <v>3</v>
      </c>
      <c r="Q3504" s="4">
        <v>1001</v>
      </c>
      <c r="R3504" s="4" t="str">
        <f>IF(VLOOKUP(C3504,rosie!B:J,8,FALSE)=0,"x_x_x_x",VLOOKUP(C3504,rosie!B:J,8,FALSE))</f>
        <v>9_8_2_2023</v>
      </c>
    </row>
    <row r="3505" spans="1:18" x14ac:dyDescent="0.2">
      <c r="A3505" t="s">
        <v>304</v>
      </c>
      <c r="C3505">
        <f t="shared" si="259"/>
        <v>796</v>
      </c>
      <c r="D3505" t="str">
        <f t="shared" si="256"/>
        <v>796 (0)</v>
      </c>
      <c r="E3505">
        <v>21.289000000000001</v>
      </c>
      <c r="F3505">
        <f t="shared" si="257"/>
        <v>21.29</v>
      </c>
      <c r="G3505">
        <f>IFERROR(VLOOKUP(F3505,'rt.comb'!$A:$B,2,FALSE),F3505)</f>
        <v>21.29</v>
      </c>
      <c r="H3505" t="str">
        <f>IFERROR(VLOOKUP(G3505,compounds!$A:$D,4,FALSE),"")</f>
        <v/>
      </c>
      <c r="I3505">
        <v>8066397</v>
      </c>
      <c r="J3505" s="4">
        <f t="shared" si="255"/>
        <v>29590812</v>
      </c>
      <c r="K3505" s="4">
        <f>VLOOKUP($C3505,rosie!$B$7:$D$380,2,FALSE)</f>
        <v>9.4499999999999993</v>
      </c>
      <c r="L3505" s="4">
        <f>VLOOKUP(C3505,rosie!$B$7:$F$66,5,FALSE)</f>
        <v>2.2999999999999998</v>
      </c>
      <c r="M3505" s="4">
        <f>VLOOKUP($C3505,rosie!$B$7:$D$380,3,FALSE)</f>
        <v>0</v>
      </c>
      <c r="N3505" s="4" t="str">
        <f>VLOOKUP($C3505,rosie!$B$7:$E$380,4,FALSE)</f>
        <v>s</v>
      </c>
      <c r="O3505" s="4">
        <f t="shared" si="258"/>
        <v>8.6366323880358647E-4</v>
      </c>
      <c r="P3505" s="4">
        <f>VLOOKUP(A3505,RESULTS!$A:$M,13,FALSE)</f>
        <v>3</v>
      </c>
      <c r="Q3505" s="4">
        <v>1002</v>
      </c>
      <c r="R3505" s="4" t="str">
        <f>IF(VLOOKUP(C3505,rosie!B:J,8,FALSE)=0,"x_x_x_x",VLOOKUP(C3505,rosie!B:J,8,FALSE))</f>
        <v>9_8_2_2023</v>
      </c>
    </row>
    <row r="3506" spans="1:18" x14ac:dyDescent="0.2">
      <c r="A3506" t="s">
        <v>304</v>
      </c>
      <c r="C3506">
        <f t="shared" si="259"/>
        <v>796</v>
      </c>
      <c r="D3506" t="str">
        <f t="shared" si="256"/>
        <v>796 (0)</v>
      </c>
      <c r="E3506">
        <v>21.507999999999999</v>
      </c>
      <c r="F3506">
        <f t="shared" si="257"/>
        <v>21.51</v>
      </c>
      <c r="G3506">
        <f>IFERROR(VLOOKUP(F3506,'rt.comb'!$A:$B,2,FALSE),F3506)</f>
        <v>21.51</v>
      </c>
      <c r="H3506" t="str">
        <f>IFERROR(VLOOKUP(G3506,compounds!$A:$D,4,FALSE),"")</f>
        <v/>
      </c>
      <c r="I3506">
        <v>7607718</v>
      </c>
      <c r="J3506" s="4">
        <f t="shared" si="255"/>
        <v>29590812</v>
      </c>
      <c r="K3506" s="4">
        <f>VLOOKUP($C3506,rosie!$B$7:$D$380,2,FALSE)</f>
        <v>9.4499999999999993</v>
      </c>
      <c r="L3506" s="4">
        <f>VLOOKUP(C3506,rosie!$B$7:$F$66,5,FALSE)</f>
        <v>2.2999999999999998</v>
      </c>
      <c r="M3506" s="4">
        <f>VLOOKUP($C3506,rosie!$B$7:$D$380,3,FALSE)</f>
        <v>0</v>
      </c>
      <c r="N3506" s="4" t="str">
        <f>VLOOKUP($C3506,rosie!$B$7:$E$380,4,FALSE)</f>
        <v>s</v>
      </c>
      <c r="O3506" s="4">
        <f t="shared" si="258"/>
        <v>8.137406966180783E-4</v>
      </c>
      <c r="P3506" s="4">
        <f>VLOOKUP(A3506,RESULTS!$A:$M,13,FALSE)</f>
        <v>3</v>
      </c>
      <c r="Q3506" s="4">
        <v>1003</v>
      </c>
      <c r="R3506" s="4" t="str">
        <f>IF(VLOOKUP(C3506,rosie!B:J,8,FALSE)=0,"x_x_x_x",VLOOKUP(C3506,rosie!B:J,8,FALSE))</f>
        <v>9_8_2_2023</v>
      </c>
    </row>
    <row r="3507" spans="1:18" x14ac:dyDescent="0.2">
      <c r="A3507" t="s">
        <v>304</v>
      </c>
      <c r="C3507">
        <f t="shared" si="259"/>
        <v>796</v>
      </c>
      <c r="D3507" t="str">
        <f t="shared" si="256"/>
        <v>796 (0)</v>
      </c>
      <c r="E3507">
        <v>21.643999999999998</v>
      </c>
      <c r="F3507">
        <f t="shared" si="257"/>
        <v>21.64</v>
      </c>
      <c r="G3507">
        <f>IFERROR(VLOOKUP(F3507,'rt.comb'!$A:$B,2,FALSE),F3507)</f>
        <v>21.64</v>
      </c>
      <c r="H3507" t="str">
        <f>IFERROR(VLOOKUP(G3507,compounds!$A:$D,4,FALSE),"")</f>
        <v/>
      </c>
      <c r="I3507">
        <v>12192304</v>
      </c>
      <c r="J3507" s="4">
        <f t="shared" si="255"/>
        <v>29590812</v>
      </c>
      <c r="K3507" s="4">
        <f>VLOOKUP($C3507,rosie!$B$7:$D$380,2,FALSE)</f>
        <v>9.4499999999999993</v>
      </c>
      <c r="L3507" s="4">
        <f>VLOOKUP(C3507,rosie!$B$7:$F$66,5,FALSE)</f>
        <v>2.2999999999999998</v>
      </c>
      <c r="M3507" s="4">
        <f>VLOOKUP($C3507,rosie!$B$7:$D$380,3,FALSE)</f>
        <v>0</v>
      </c>
      <c r="N3507" s="4" t="str">
        <f>VLOOKUP($C3507,rosie!$B$7:$E$380,4,FALSE)</f>
        <v>s</v>
      </c>
      <c r="O3507" s="4">
        <f t="shared" si="258"/>
        <v>1.3028206492111433E-3</v>
      </c>
      <c r="P3507" s="4">
        <f>VLOOKUP(A3507,RESULTS!$A:$M,13,FALSE)</f>
        <v>3</v>
      </c>
      <c r="Q3507" s="4">
        <v>1004</v>
      </c>
      <c r="R3507" s="4" t="str">
        <f>IF(VLOOKUP(C3507,rosie!B:J,8,FALSE)=0,"x_x_x_x",VLOOKUP(C3507,rosie!B:J,8,FALSE))</f>
        <v>9_8_2_2023</v>
      </c>
    </row>
    <row r="3508" spans="1:18" x14ac:dyDescent="0.2">
      <c r="A3508" t="s">
        <v>304</v>
      </c>
      <c r="C3508">
        <f t="shared" si="259"/>
        <v>796</v>
      </c>
      <c r="D3508" t="str">
        <f t="shared" si="256"/>
        <v>796 (0)</v>
      </c>
      <c r="E3508">
        <v>21.835000000000001</v>
      </c>
      <c r="F3508">
        <f t="shared" si="257"/>
        <v>21.84</v>
      </c>
      <c r="G3508">
        <f>IFERROR(VLOOKUP(F3508,'rt.comb'!$A:$B,2,FALSE),F3508)</f>
        <v>21.84</v>
      </c>
      <c r="H3508" t="str">
        <f>IFERROR(VLOOKUP(G3508,compounds!$A:$D,4,FALSE),"")</f>
        <v>tetradecane</v>
      </c>
      <c r="I3508">
        <v>58792552</v>
      </c>
      <c r="J3508" s="4">
        <f t="shared" si="255"/>
        <v>29590812</v>
      </c>
      <c r="K3508" s="4">
        <f>VLOOKUP($C3508,rosie!$B$7:$D$380,2,FALSE)</f>
        <v>9.4499999999999993</v>
      </c>
      <c r="L3508" s="4">
        <f>VLOOKUP(C3508,rosie!$B$7:$F$66,5,FALSE)</f>
        <v>2.2999999999999998</v>
      </c>
      <c r="M3508" s="4">
        <f>VLOOKUP($C3508,rosie!$B$7:$D$380,3,FALSE)</f>
        <v>0</v>
      </c>
      <c r="N3508" s="4" t="str">
        <f>VLOOKUP($C3508,rosie!$B$7:$E$380,4,FALSE)</f>
        <v>s</v>
      </c>
      <c r="O3508" s="4">
        <f t="shared" si="258"/>
        <v>6.2760849540850865E-3</v>
      </c>
      <c r="P3508" s="4">
        <f>VLOOKUP(A3508,RESULTS!$A:$M,13,FALSE)</f>
        <v>3</v>
      </c>
      <c r="Q3508" s="4">
        <v>1005</v>
      </c>
      <c r="R3508" s="4" t="str">
        <f>IF(VLOOKUP(C3508,rosie!B:J,8,FALSE)=0,"x_x_x_x",VLOOKUP(C3508,rosie!B:J,8,FALSE))</f>
        <v>9_8_2_2023</v>
      </c>
    </row>
    <row r="3509" spans="1:18" x14ac:dyDescent="0.2">
      <c r="A3509" t="s">
        <v>304</v>
      </c>
      <c r="C3509">
        <f t="shared" si="259"/>
        <v>796</v>
      </c>
      <c r="D3509" t="str">
        <f t="shared" si="256"/>
        <v>796 (0)</v>
      </c>
      <c r="E3509">
        <v>22.077000000000002</v>
      </c>
      <c r="F3509">
        <f t="shared" si="257"/>
        <v>22.08</v>
      </c>
      <c r="G3509">
        <f>IFERROR(VLOOKUP(F3509,'rt.comb'!$A:$B,2,FALSE),F3509)</f>
        <v>22.07</v>
      </c>
      <c r="H3509" t="str">
        <f>IFERROR(VLOOKUP(G3509,compounds!$A:$D,4,FALSE),"")</f>
        <v>dodecanal</v>
      </c>
      <c r="I3509">
        <v>6775085</v>
      </c>
      <c r="J3509" s="4">
        <f t="shared" si="255"/>
        <v>29590812</v>
      </c>
      <c r="K3509" s="4">
        <f>VLOOKUP($C3509,rosie!$B$7:$D$380,2,FALSE)</f>
        <v>9.4499999999999993</v>
      </c>
      <c r="L3509" s="4">
        <f>VLOOKUP(C3509,rosie!$B$7:$F$66,5,FALSE)</f>
        <v>2.2999999999999998</v>
      </c>
      <c r="M3509" s="4">
        <f>VLOOKUP($C3509,rosie!$B$7:$D$380,3,FALSE)</f>
        <v>0</v>
      </c>
      <c r="N3509" s="4" t="str">
        <f>VLOOKUP($C3509,rosie!$B$7:$E$380,4,FALSE)</f>
        <v>s</v>
      </c>
      <c r="O3509" s="4">
        <f t="shared" si="258"/>
        <v>7.2251909776843899E-4</v>
      </c>
      <c r="P3509" s="4">
        <f>VLOOKUP(A3509,RESULTS!$A:$M,13,FALSE)</f>
        <v>3</v>
      </c>
      <c r="Q3509" s="4">
        <v>1006</v>
      </c>
      <c r="R3509" s="4" t="str">
        <f>IF(VLOOKUP(C3509,rosie!B:J,8,FALSE)=0,"x_x_x_x",VLOOKUP(C3509,rosie!B:J,8,FALSE))</f>
        <v>9_8_2_2023</v>
      </c>
    </row>
    <row r="3510" spans="1:18" x14ac:dyDescent="0.2">
      <c r="A3510" t="s">
        <v>304</v>
      </c>
      <c r="C3510">
        <f t="shared" si="259"/>
        <v>796</v>
      </c>
      <c r="D3510" t="str">
        <f t="shared" si="256"/>
        <v>796 (0)</v>
      </c>
      <c r="E3510">
        <v>22.282</v>
      </c>
      <c r="F3510">
        <f t="shared" si="257"/>
        <v>22.28</v>
      </c>
      <c r="G3510">
        <f>IFERROR(VLOOKUP(F3510,'rt.comb'!$A:$B,2,FALSE),F3510)</f>
        <v>22.29</v>
      </c>
      <c r="H3510" t="str">
        <f>IFERROR(VLOOKUP(G3510,compounds!$A:$D,4,FALSE),"")</f>
        <v>tetramethyldiol</v>
      </c>
      <c r="I3510">
        <v>6922362</v>
      </c>
      <c r="J3510" s="4">
        <f t="shared" si="255"/>
        <v>29590812</v>
      </c>
      <c r="K3510" s="4">
        <f>VLOOKUP($C3510,rosie!$B$7:$D$380,2,FALSE)</f>
        <v>9.4499999999999993</v>
      </c>
      <c r="L3510" s="4">
        <f>VLOOKUP(C3510,rosie!$B$7:$F$66,5,FALSE)</f>
        <v>2.2999999999999998</v>
      </c>
      <c r="M3510" s="4">
        <f>VLOOKUP($C3510,rosie!$B$7:$D$380,3,FALSE)</f>
        <v>0</v>
      </c>
      <c r="N3510" s="4" t="str">
        <f>VLOOKUP($C3510,rosie!$B$7:$E$380,4,FALSE)</f>
        <v>s</v>
      </c>
      <c r="O3510" s="4">
        <f t="shared" si="258"/>
        <v>7.374921459021239E-4</v>
      </c>
      <c r="P3510" s="4">
        <f>VLOOKUP(A3510,RESULTS!$A:$M,13,FALSE)</f>
        <v>3</v>
      </c>
      <c r="Q3510" s="4">
        <v>1007</v>
      </c>
      <c r="R3510" s="4" t="str">
        <f>IF(VLOOKUP(C3510,rosie!B:J,8,FALSE)=0,"x_x_x_x",VLOOKUP(C3510,rosie!B:J,8,FALSE))</f>
        <v>9_8_2_2023</v>
      </c>
    </row>
    <row r="3511" spans="1:18" x14ac:dyDescent="0.2">
      <c r="A3511" t="s">
        <v>304</v>
      </c>
      <c r="C3511">
        <f t="shared" si="259"/>
        <v>796</v>
      </c>
      <c r="D3511" t="str">
        <f t="shared" si="256"/>
        <v>796 (0)</v>
      </c>
      <c r="E3511">
        <v>22.713999999999999</v>
      </c>
      <c r="F3511">
        <f t="shared" si="257"/>
        <v>22.71</v>
      </c>
      <c r="G3511">
        <f>IFERROR(VLOOKUP(F3511,'rt.comb'!$A:$B,2,FALSE),F3511)</f>
        <v>22.71</v>
      </c>
      <c r="H3511" t="str">
        <f>IFERROR(VLOOKUP(G3511,compounds!$A:$D,4,FALSE),"")</f>
        <v/>
      </c>
      <c r="I3511">
        <v>4107929</v>
      </c>
      <c r="J3511" s="4">
        <f t="shared" si="255"/>
        <v>29590812</v>
      </c>
      <c r="K3511" s="4">
        <f>VLOOKUP($C3511,rosie!$B$7:$D$380,2,FALSE)</f>
        <v>9.4499999999999993</v>
      </c>
      <c r="L3511" s="4">
        <f>VLOOKUP(C3511,rosie!$B$7:$F$66,5,FALSE)</f>
        <v>2.2999999999999998</v>
      </c>
      <c r="M3511" s="4">
        <f>VLOOKUP($C3511,rosie!$B$7:$D$380,3,FALSE)</f>
        <v>0</v>
      </c>
      <c r="N3511" s="4" t="str">
        <f>VLOOKUP($C3511,rosie!$B$7:$E$380,4,FALSE)</f>
        <v>s</v>
      </c>
      <c r="O3511" s="4">
        <f t="shared" si="258"/>
        <v>4.3721490615772086E-4</v>
      </c>
      <c r="P3511" s="4">
        <f>VLOOKUP(A3511,RESULTS!$A:$M,13,FALSE)</f>
        <v>3</v>
      </c>
      <c r="Q3511" s="4">
        <v>1008</v>
      </c>
      <c r="R3511" s="4" t="str">
        <f>IF(VLOOKUP(C3511,rosie!B:J,8,FALSE)=0,"x_x_x_x",VLOOKUP(C3511,rosie!B:J,8,FALSE))</f>
        <v>9_8_2_2023</v>
      </c>
    </row>
    <row r="3512" spans="1:18" x14ac:dyDescent="0.2">
      <c r="A3512" t="s">
        <v>304</v>
      </c>
      <c r="C3512">
        <f t="shared" si="259"/>
        <v>796</v>
      </c>
      <c r="D3512" t="str">
        <f t="shared" si="256"/>
        <v>796 (0)</v>
      </c>
      <c r="E3512">
        <v>23.911999999999999</v>
      </c>
      <c r="F3512">
        <f t="shared" si="257"/>
        <v>23.91</v>
      </c>
      <c r="G3512">
        <f>IFERROR(VLOOKUP(F3512,'rt.comb'!$A:$B,2,FALSE),F3512)</f>
        <v>23.91</v>
      </c>
      <c r="H3512" t="str">
        <f>IFERROR(VLOOKUP(G3512,compounds!$A:$D,4,FALSE),"")</f>
        <v/>
      </c>
      <c r="I3512">
        <v>9078330</v>
      </c>
      <c r="J3512" s="4">
        <f t="shared" si="255"/>
        <v>29590812</v>
      </c>
      <c r="K3512" s="4">
        <f>VLOOKUP($C3512,rosie!$B$7:$D$380,2,FALSE)</f>
        <v>9.4499999999999993</v>
      </c>
      <c r="L3512" s="4">
        <f>VLOOKUP(C3512,rosie!$B$7:$F$66,5,FALSE)</f>
        <v>2.2999999999999998</v>
      </c>
      <c r="M3512" s="4">
        <f>VLOOKUP($C3512,rosie!$B$7:$D$380,3,FALSE)</f>
        <v>0</v>
      </c>
      <c r="N3512" s="4" t="str">
        <f>VLOOKUP($C3512,rosie!$B$7:$E$380,4,FALSE)</f>
        <v>s</v>
      </c>
      <c r="O3512" s="4">
        <f t="shared" si="258"/>
        <v>9.6526678572454402E-4</v>
      </c>
      <c r="P3512" s="4">
        <f>VLOOKUP(A3512,RESULTS!$A:$M,13,FALSE)</f>
        <v>3</v>
      </c>
      <c r="Q3512" s="4">
        <v>1009</v>
      </c>
      <c r="R3512" s="4" t="str">
        <f>IF(VLOOKUP(C3512,rosie!B:J,8,FALSE)=0,"x_x_x_x",VLOOKUP(C3512,rosie!B:J,8,FALSE))</f>
        <v>9_8_2_2023</v>
      </c>
    </row>
    <row r="3513" spans="1:18" x14ac:dyDescent="0.2">
      <c r="A3513" t="s">
        <v>304</v>
      </c>
      <c r="C3513">
        <f t="shared" si="259"/>
        <v>796</v>
      </c>
      <c r="D3513" t="str">
        <f t="shared" si="256"/>
        <v>796 (0)</v>
      </c>
      <c r="E3513">
        <v>24.329000000000001</v>
      </c>
      <c r="F3513">
        <f t="shared" si="257"/>
        <v>24.33</v>
      </c>
      <c r="G3513">
        <f>IFERROR(VLOOKUP(F3513,'rt.comb'!$A:$B,2,FALSE),F3513)</f>
        <v>24.33</v>
      </c>
      <c r="H3513" t="str">
        <f>IFERROR(VLOOKUP(G3513,compounds!$A:$D,4,FALSE),"")</f>
        <v>pentadecane</v>
      </c>
      <c r="I3513">
        <v>3107015</v>
      </c>
      <c r="J3513" s="4">
        <f t="shared" si="255"/>
        <v>29590812</v>
      </c>
      <c r="K3513" s="4">
        <f>VLOOKUP($C3513,rosie!$B$7:$D$380,2,FALSE)</f>
        <v>9.4499999999999993</v>
      </c>
      <c r="L3513" s="4">
        <f>VLOOKUP(C3513,rosie!$B$7:$F$66,5,FALSE)</f>
        <v>2.2999999999999998</v>
      </c>
      <c r="M3513" s="4">
        <f>VLOOKUP($C3513,rosie!$B$7:$D$380,3,FALSE)</f>
        <v>0</v>
      </c>
      <c r="N3513" s="4" t="str">
        <f>VLOOKUP($C3513,rosie!$B$7:$E$380,4,FALSE)</f>
        <v>s</v>
      </c>
      <c r="O3513" s="4">
        <f t="shared" si="258"/>
        <v>3.3003085125888623E-4</v>
      </c>
      <c r="P3513" s="4">
        <f>VLOOKUP(A3513,RESULTS!$A:$M,13,FALSE)</f>
        <v>3</v>
      </c>
      <c r="Q3513" s="4">
        <v>1010</v>
      </c>
      <c r="R3513" s="4" t="str">
        <f>IF(VLOOKUP(C3513,rosie!B:J,8,FALSE)=0,"x_x_x_x",VLOOKUP(C3513,rosie!B:J,8,FALSE))</f>
        <v>9_8_2_2023</v>
      </c>
    </row>
    <row r="3514" spans="1:18" x14ac:dyDescent="0.2">
      <c r="A3514" t="s">
        <v>304</v>
      </c>
      <c r="C3514">
        <f t="shared" si="259"/>
        <v>796</v>
      </c>
      <c r="D3514" t="str">
        <f t="shared" si="256"/>
        <v>796 (0)</v>
      </c>
      <c r="E3514">
        <v>26.065999999999999</v>
      </c>
      <c r="F3514">
        <f t="shared" si="257"/>
        <v>26.07</v>
      </c>
      <c r="G3514">
        <f>IFERROR(VLOOKUP(F3514,'rt.comb'!$A:$B,2,FALSE),F3514)</f>
        <v>26.07</v>
      </c>
      <c r="H3514" t="str">
        <f>IFERROR(VLOOKUP(G3514,compounds!$A:$D,4,FALSE),"")</f>
        <v/>
      </c>
      <c r="I3514">
        <v>14266695</v>
      </c>
      <c r="J3514" s="4">
        <f t="shared" si="255"/>
        <v>29590812</v>
      </c>
      <c r="K3514" s="4">
        <f>VLOOKUP($C3514,rosie!$B$7:$D$380,2,FALSE)</f>
        <v>9.4499999999999993</v>
      </c>
      <c r="L3514" s="4">
        <f>VLOOKUP(C3514,rosie!$B$7:$F$66,5,FALSE)</f>
        <v>2.2999999999999998</v>
      </c>
      <c r="M3514" s="4">
        <f>VLOOKUP($C3514,rosie!$B$7:$D$380,3,FALSE)</f>
        <v>0</v>
      </c>
      <c r="N3514" s="4" t="str">
        <f>VLOOKUP($C3514,rosie!$B$7:$E$380,4,FALSE)</f>
        <v>s</v>
      </c>
      <c r="O3514" s="4">
        <f t="shared" si="258"/>
        <v>1.5139264778014322E-3</v>
      </c>
      <c r="P3514" s="4">
        <f>VLOOKUP(A3514,RESULTS!$A:$M,13,FALSE)</f>
        <v>3</v>
      </c>
      <c r="Q3514" s="4">
        <v>1011</v>
      </c>
      <c r="R3514" s="4" t="str">
        <f>IF(VLOOKUP(C3514,rosie!B:J,8,FALSE)=0,"x_x_x_x",VLOOKUP(C3514,rosie!B:J,8,FALSE))</f>
        <v>9_8_2_2023</v>
      </c>
    </row>
    <row r="3515" spans="1:18" x14ac:dyDescent="0.2">
      <c r="A3515" t="s">
        <v>304</v>
      </c>
      <c r="C3515">
        <f t="shared" si="259"/>
        <v>796</v>
      </c>
      <c r="D3515" t="str">
        <f t="shared" si="256"/>
        <v>796 (0)</v>
      </c>
      <c r="E3515">
        <v>26.690999999999999</v>
      </c>
      <c r="F3515">
        <f t="shared" si="257"/>
        <v>26.69</v>
      </c>
      <c r="G3515">
        <f>IFERROR(VLOOKUP(F3515,'rt.comb'!$A:$B,2,FALSE),F3515)</f>
        <v>26.69</v>
      </c>
      <c r="H3515" t="str">
        <f>IFERROR(VLOOKUP(G3515,compounds!$A:$D,4,FALSE),"")</f>
        <v/>
      </c>
      <c r="I3515">
        <v>7880630</v>
      </c>
      <c r="J3515" s="4">
        <f t="shared" si="255"/>
        <v>29590812</v>
      </c>
      <c r="K3515" s="4">
        <f>VLOOKUP($C3515,rosie!$B$7:$D$380,2,FALSE)</f>
        <v>9.4499999999999993</v>
      </c>
      <c r="L3515" s="4">
        <f>VLOOKUP(C3515,rosie!$B$7:$F$66,5,FALSE)</f>
        <v>2.2999999999999998</v>
      </c>
      <c r="M3515" s="4">
        <f>VLOOKUP($C3515,rosie!$B$7:$D$380,3,FALSE)</f>
        <v>0</v>
      </c>
      <c r="N3515" s="4" t="str">
        <f>VLOOKUP($C3515,rosie!$B$7:$E$380,4,FALSE)</f>
        <v>s</v>
      </c>
      <c r="O3515" s="4">
        <f t="shared" si="258"/>
        <v>8.3543562086540373E-4</v>
      </c>
      <c r="P3515" s="4">
        <f>VLOOKUP(A3515,RESULTS!$A:$M,13,FALSE)</f>
        <v>3</v>
      </c>
      <c r="Q3515" s="4">
        <v>1012</v>
      </c>
      <c r="R3515" s="4" t="str">
        <f>IF(VLOOKUP(C3515,rosie!B:J,8,FALSE)=0,"x_x_x_x",VLOOKUP(C3515,rosie!B:J,8,FALSE))</f>
        <v>9_8_2_2023</v>
      </c>
    </row>
    <row r="3516" spans="1:18" x14ac:dyDescent="0.2">
      <c r="A3516" t="s">
        <v>304</v>
      </c>
      <c r="C3516">
        <f t="shared" si="259"/>
        <v>796</v>
      </c>
      <c r="D3516" t="str">
        <f t="shared" si="256"/>
        <v>796 (0)</v>
      </c>
      <c r="E3516">
        <v>27.193000000000001</v>
      </c>
      <c r="F3516">
        <f t="shared" si="257"/>
        <v>27.19</v>
      </c>
      <c r="G3516">
        <f>IFERROR(VLOOKUP(F3516,'rt.comb'!$A:$B,2,FALSE),F3516)</f>
        <v>27.19</v>
      </c>
      <c r="H3516" t="str">
        <f>IFERROR(VLOOKUP(G3516,compounds!$A:$D,4,FALSE),"")</f>
        <v/>
      </c>
      <c r="I3516">
        <v>6874274</v>
      </c>
      <c r="J3516" s="4">
        <f t="shared" si="255"/>
        <v>29590812</v>
      </c>
      <c r="K3516" s="4">
        <f>VLOOKUP($C3516,rosie!$B$7:$D$380,2,FALSE)</f>
        <v>9.4499999999999993</v>
      </c>
      <c r="L3516" s="4">
        <f>VLOOKUP(C3516,rosie!$B$7:$F$66,5,FALSE)</f>
        <v>2.2999999999999998</v>
      </c>
      <c r="M3516" s="4">
        <f>VLOOKUP($C3516,rosie!$B$7:$D$380,3,FALSE)</f>
        <v>0</v>
      </c>
      <c r="N3516" s="4" t="str">
        <f>VLOOKUP($C3516,rosie!$B$7:$E$380,4,FALSE)</f>
        <v>s</v>
      </c>
      <c r="O3516" s="4">
        <f t="shared" si="258"/>
        <v>7.2803114153077958E-4</v>
      </c>
      <c r="P3516" s="4">
        <f>VLOOKUP(A3516,RESULTS!$A:$M,13,FALSE)</f>
        <v>3</v>
      </c>
      <c r="Q3516" s="4">
        <v>1013</v>
      </c>
      <c r="R3516" s="4" t="str">
        <f>IF(VLOOKUP(C3516,rosie!B:J,8,FALSE)=0,"x_x_x_x",VLOOKUP(C3516,rosie!B:J,8,FALSE))</f>
        <v>9_8_2_2023</v>
      </c>
    </row>
    <row r="3517" spans="1:18" x14ac:dyDescent="0.2">
      <c r="A3517" t="s">
        <v>304</v>
      </c>
      <c r="C3517">
        <f t="shared" si="259"/>
        <v>796</v>
      </c>
      <c r="D3517" t="str">
        <f t="shared" si="256"/>
        <v>796 (0)</v>
      </c>
      <c r="E3517">
        <v>28.202999999999999</v>
      </c>
      <c r="F3517">
        <f t="shared" si="257"/>
        <v>28.2</v>
      </c>
      <c r="G3517">
        <f>IFERROR(VLOOKUP(F3517,'rt.comb'!$A:$B,2,FALSE),F3517)</f>
        <v>28.2</v>
      </c>
      <c r="H3517" t="str">
        <f>IFERROR(VLOOKUP(G3517,compounds!$A:$D,4,FALSE),"")</f>
        <v/>
      </c>
      <c r="I3517">
        <v>5173980</v>
      </c>
      <c r="J3517" s="4">
        <f t="shared" si="255"/>
        <v>29590812</v>
      </c>
      <c r="K3517" s="4">
        <f>VLOOKUP($C3517,rosie!$B$7:$D$380,2,FALSE)</f>
        <v>9.4499999999999993</v>
      </c>
      <c r="L3517" s="4">
        <f>VLOOKUP(C3517,rosie!$B$7:$F$66,5,FALSE)</f>
        <v>2.2999999999999998</v>
      </c>
      <c r="M3517" s="4">
        <f>VLOOKUP($C3517,rosie!$B$7:$D$380,3,FALSE)</f>
        <v>0</v>
      </c>
      <c r="N3517" s="4" t="str">
        <f>VLOOKUP($C3517,rosie!$B$7:$E$380,4,FALSE)</f>
        <v>s</v>
      </c>
      <c r="O3517" s="4">
        <f t="shared" si="258"/>
        <v>5.4741835347975483E-4</v>
      </c>
      <c r="P3517" s="4">
        <f>VLOOKUP(A3517,RESULTS!$A:$M,13,FALSE)</f>
        <v>3</v>
      </c>
      <c r="Q3517" s="4">
        <v>1014</v>
      </c>
      <c r="R3517" s="4" t="str">
        <f>IF(VLOOKUP(C3517,rosie!B:J,8,FALSE)=0,"x_x_x_x",VLOOKUP(C3517,rosie!B:J,8,FALSE))</f>
        <v>9_8_2_2023</v>
      </c>
    </row>
    <row r="3518" spans="1:18" x14ac:dyDescent="0.2">
      <c r="A3518" t="s">
        <v>304</v>
      </c>
      <c r="C3518">
        <f t="shared" si="259"/>
        <v>796</v>
      </c>
      <c r="D3518" t="str">
        <f t="shared" si="256"/>
        <v>796 (0)</v>
      </c>
      <c r="E3518">
        <v>32.002000000000002</v>
      </c>
      <c r="F3518">
        <f t="shared" si="257"/>
        <v>32</v>
      </c>
      <c r="G3518">
        <f>IFERROR(VLOOKUP(F3518,'rt.comb'!$A:$B,2,FALSE),F3518)</f>
        <v>32</v>
      </c>
      <c r="H3518" t="str">
        <f>IFERROR(VLOOKUP(G3518,compounds!$A:$D,4,FALSE),"")</f>
        <v/>
      </c>
      <c r="I3518">
        <v>7257083</v>
      </c>
      <c r="J3518" s="4">
        <f t="shared" si="255"/>
        <v>29590812</v>
      </c>
      <c r="K3518" s="4">
        <f>VLOOKUP($C3518,rosie!$B$7:$D$380,2,FALSE)</f>
        <v>9.4499999999999993</v>
      </c>
      <c r="L3518" s="4">
        <f>VLOOKUP(C3518,rosie!$B$7:$F$66,5,FALSE)</f>
        <v>2.2999999999999998</v>
      </c>
      <c r="M3518" s="4">
        <f>VLOOKUP($C3518,rosie!$B$7:$D$380,3,FALSE)</f>
        <v>0</v>
      </c>
      <c r="N3518" s="4" t="str">
        <f>VLOOKUP($C3518,rosie!$B$7:$E$380,4,FALSE)</f>
        <v>s</v>
      </c>
      <c r="O3518" s="4">
        <f t="shared" si="258"/>
        <v>7.6705871993443849E-4</v>
      </c>
      <c r="P3518" s="4">
        <f>VLOOKUP(A3518,RESULTS!$A:$M,13,FALSE)</f>
        <v>3</v>
      </c>
      <c r="Q3518" s="4">
        <v>1015</v>
      </c>
      <c r="R3518" s="4" t="str">
        <f>IF(VLOOKUP(C3518,rosie!B:J,8,FALSE)=0,"x_x_x_x",VLOOKUP(C3518,rosie!B:J,8,FALSE))</f>
        <v>9_8_2_2023</v>
      </c>
    </row>
    <row r="3519" spans="1:18" x14ac:dyDescent="0.2">
      <c r="A3519" t="s">
        <v>304</v>
      </c>
      <c r="C3519">
        <f t="shared" si="259"/>
        <v>796</v>
      </c>
      <c r="D3519" t="str">
        <f t="shared" si="256"/>
        <v>796 (0)</v>
      </c>
      <c r="E3519">
        <v>35.090000000000003</v>
      </c>
      <c r="F3519">
        <f t="shared" si="257"/>
        <v>35.090000000000003</v>
      </c>
      <c r="G3519">
        <f>IFERROR(VLOOKUP(F3519,'rt.comb'!$A:$B,2,FALSE),F3519)</f>
        <v>35.090000000000003</v>
      </c>
      <c r="H3519" t="str">
        <f>IFERROR(VLOOKUP(G3519,compounds!$A:$D,4,FALSE),"")</f>
        <v/>
      </c>
      <c r="I3519">
        <v>45711334</v>
      </c>
      <c r="J3519" s="4">
        <f t="shared" si="255"/>
        <v>29590812</v>
      </c>
      <c r="K3519" s="4">
        <f>VLOOKUP($C3519,rosie!$B$7:$D$380,2,FALSE)</f>
        <v>9.4499999999999993</v>
      </c>
      <c r="L3519" s="4">
        <f>VLOOKUP(C3519,rosie!$B$7:$F$66,5,FALSE)</f>
        <v>2.2999999999999998</v>
      </c>
      <c r="M3519" s="4">
        <f>VLOOKUP($C3519,rosie!$B$7:$D$380,3,FALSE)</f>
        <v>0</v>
      </c>
      <c r="N3519" s="4" t="str">
        <f>VLOOKUP($C3519,rosie!$B$7:$E$380,4,FALSE)</f>
        <v>s</v>
      </c>
      <c r="O3519" s="4">
        <f t="shared" si="258"/>
        <v>4.8268383102118327E-3</v>
      </c>
      <c r="P3519" s="4">
        <f>VLOOKUP(A3519,RESULTS!$A:$M,13,FALSE)</f>
        <v>3</v>
      </c>
      <c r="Q3519" s="4">
        <v>1016</v>
      </c>
      <c r="R3519" s="4" t="str">
        <f>IF(VLOOKUP(C3519,rosie!B:J,8,FALSE)=0,"x_x_x_x",VLOOKUP(C3519,rosie!B:J,8,FALSE))</f>
        <v>9_8_2_2023</v>
      </c>
    </row>
    <row r="3520" spans="1:18" x14ac:dyDescent="0.2">
      <c r="A3520" t="s">
        <v>305</v>
      </c>
      <c r="C3520">
        <f t="shared" si="259"/>
        <v>805</v>
      </c>
      <c r="D3520" t="str">
        <f t="shared" si="256"/>
        <v>805 (1)</v>
      </c>
      <c r="E3520">
        <v>4.3920000000000003</v>
      </c>
      <c r="F3520">
        <f t="shared" si="257"/>
        <v>4.3899999999999997</v>
      </c>
      <c r="G3520">
        <f>IFERROR(VLOOKUP(F3520,'rt.comb'!$A:$B,2,FALSE),F3520)</f>
        <v>4.3899999999999997</v>
      </c>
      <c r="H3520" t="str">
        <f>IFERROR(VLOOKUP(G3520,compounds!$A:$D,4,FALSE),"")</f>
        <v/>
      </c>
      <c r="I3520">
        <v>7001228</v>
      </c>
      <c r="J3520" s="4">
        <f t="shared" si="255"/>
        <v>26955158</v>
      </c>
      <c r="K3520" s="4">
        <f>VLOOKUP($C3520,rosie!$B$7:$D$380,2,FALSE)</f>
        <v>9.5299999999999994</v>
      </c>
      <c r="L3520" s="4">
        <f>VLOOKUP(C3520,rosie!$B$7:$F$66,5,FALSE)</f>
        <v>2.79</v>
      </c>
      <c r="M3520" s="4">
        <f>VLOOKUP($C3520,rosie!$B$7:$D$380,3,FALSE)</f>
        <v>1</v>
      </c>
      <c r="N3520" s="4" t="str">
        <f>VLOOKUP($C3520,rosie!$B$7:$E$380,4,FALSE)</f>
        <v>s</v>
      </c>
      <c r="O3520" s="4">
        <f t="shared" si="258"/>
        <v>8.0396980913357934E-4</v>
      </c>
      <c r="P3520" s="4">
        <f>VLOOKUP(A3520,RESULTS!$A:$M,13,FALSE)</f>
        <v>3</v>
      </c>
      <c r="Q3520" s="4">
        <v>1017</v>
      </c>
      <c r="R3520" s="4" t="str">
        <f>IF(VLOOKUP(C3520,rosie!B:J,8,FALSE)=0,"x_x_x_x",VLOOKUP(C3520,rosie!B:J,8,FALSE))</f>
        <v>7_8_2_2023</v>
      </c>
    </row>
    <row r="3521" spans="1:18" x14ac:dyDescent="0.2">
      <c r="A3521" t="s">
        <v>305</v>
      </c>
      <c r="C3521">
        <f t="shared" si="259"/>
        <v>805</v>
      </c>
      <c r="D3521" t="str">
        <f t="shared" si="256"/>
        <v>805 (1)</v>
      </c>
      <c r="E3521">
        <v>4.8600000000000003</v>
      </c>
      <c r="F3521">
        <f t="shared" si="257"/>
        <v>4.8600000000000003</v>
      </c>
      <c r="G3521">
        <f>IFERROR(VLOOKUP(F3521,'rt.comb'!$A:$B,2,FALSE),F3521)</f>
        <v>4.8600000000000003</v>
      </c>
      <c r="H3521" t="str">
        <f>IFERROR(VLOOKUP(G3521,compounds!$A:$D,4,FALSE),"")</f>
        <v/>
      </c>
      <c r="I3521">
        <v>7248597</v>
      </c>
      <c r="J3521" s="4">
        <f t="shared" si="255"/>
        <v>26955158</v>
      </c>
      <c r="K3521" s="4">
        <f>VLOOKUP($C3521,rosie!$B$7:$D$380,2,FALSE)</f>
        <v>9.5299999999999994</v>
      </c>
      <c r="L3521" s="4">
        <f>VLOOKUP(C3521,rosie!$B$7:$F$66,5,FALSE)</f>
        <v>2.79</v>
      </c>
      <c r="M3521" s="4">
        <f>VLOOKUP($C3521,rosie!$B$7:$D$380,3,FALSE)</f>
        <v>1</v>
      </c>
      <c r="N3521" s="4" t="str">
        <f>VLOOKUP($C3521,rosie!$B$7:$E$380,4,FALSE)</f>
        <v>s</v>
      </c>
      <c r="O3521" s="4">
        <f t="shared" si="258"/>
        <v>8.315581975637138E-4</v>
      </c>
      <c r="P3521" s="4">
        <f>VLOOKUP(A3521,RESULTS!$A:$M,13,FALSE)</f>
        <v>3</v>
      </c>
      <c r="Q3521" s="4">
        <v>1018</v>
      </c>
      <c r="R3521" s="4" t="str">
        <f>IF(VLOOKUP(C3521,rosie!B:J,8,FALSE)=0,"x_x_x_x",VLOOKUP(C3521,rosie!B:J,8,FALSE))</f>
        <v>7_8_2_2023</v>
      </c>
    </row>
    <row r="3522" spans="1:18" x14ac:dyDescent="0.2">
      <c r="A3522" t="s">
        <v>305</v>
      </c>
      <c r="C3522">
        <f t="shared" si="259"/>
        <v>805</v>
      </c>
      <c r="D3522" t="str">
        <f t="shared" si="256"/>
        <v>805 (1)</v>
      </c>
      <c r="E3522">
        <v>5.4269999999999996</v>
      </c>
      <c r="F3522">
        <f t="shared" si="257"/>
        <v>5.43</v>
      </c>
      <c r="G3522">
        <f>IFERROR(VLOOKUP(F3522,'rt.comb'!$A:$B,2,FALSE),F3522)</f>
        <v>5.43</v>
      </c>
      <c r="H3522" t="str">
        <f>IFERROR(VLOOKUP(G3522,compounds!$A:$D,4,FALSE),"")</f>
        <v>hydroxymethylpentanone</v>
      </c>
      <c r="I3522">
        <v>94087895</v>
      </c>
      <c r="J3522" s="4">
        <f t="shared" ref="J3522:J3585" si="260">SUMIFS($I:$I,$A:$A,A3522,G:G,19.5)</f>
        <v>26955158</v>
      </c>
      <c r="K3522" s="4">
        <f>VLOOKUP($C3522,rosie!$B$7:$D$380,2,FALSE)</f>
        <v>9.5299999999999994</v>
      </c>
      <c r="L3522" s="4">
        <f>VLOOKUP(C3522,rosie!$B$7:$F$66,5,FALSE)</f>
        <v>2.79</v>
      </c>
      <c r="M3522" s="4">
        <f>VLOOKUP($C3522,rosie!$B$7:$D$380,3,FALSE)</f>
        <v>1</v>
      </c>
      <c r="N3522" s="4" t="str">
        <f>VLOOKUP($C3522,rosie!$B$7:$E$380,4,FALSE)</f>
        <v>s</v>
      </c>
      <c r="O3522" s="4">
        <f t="shared" si="258"/>
        <v>1.0783159782809018E-2</v>
      </c>
      <c r="P3522" s="4">
        <f>VLOOKUP(A3522,RESULTS!$A:$M,13,FALSE)</f>
        <v>3</v>
      </c>
      <c r="Q3522" s="4">
        <v>1019</v>
      </c>
      <c r="R3522" s="4" t="str">
        <f>IF(VLOOKUP(C3522,rosie!B:J,8,FALSE)=0,"x_x_x_x",VLOOKUP(C3522,rosie!B:J,8,FALSE))</f>
        <v>7_8_2_2023</v>
      </c>
    </row>
    <row r="3523" spans="1:18" x14ac:dyDescent="0.2">
      <c r="A3523" t="s">
        <v>305</v>
      </c>
      <c r="C3523">
        <f t="shared" si="259"/>
        <v>805</v>
      </c>
      <c r="D3523" t="str">
        <f t="shared" ref="D3523:D3586" si="261">C3523&amp;" ("&amp;M3523&amp;")"</f>
        <v>805 (1)</v>
      </c>
      <c r="E3523">
        <v>5.7539999999999996</v>
      </c>
      <c r="F3523">
        <f t="shared" si="257"/>
        <v>5.75</v>
      </c>
      <c r="G3523">
        <f>IFERROR(VLOOKUP(F3523,'rt.comb'!$A:$B,2,FALSE),F3523)</f>
        <v>5.76</v>
      </c>
      <c r="H3523" t="str">
        <f>IFERROR(VLOOKUP(G3523,compounds!$A:$D,4,FALSE),"")</f>
        <v>zhexenol</v>
      </c>
      <c r="I3523">
        <v>133934758</v>
      </c>
      <c r="J3523" s="4">
        <f t="shared" si="260"/>
        <v>26955158</v>
      </c>
      <c r="K3523" s="4">
        <f>VLOOKUP($C3523,rosie!$B$7:$D$380,2,FALSE)</f>
        <v>9.5299999999999994</v>
      </c>
      <c r="L3523" s="4">
        <f>VLOOKUP(C3523,rosie!$B$7:$F$66,5,FALSE)</f>
        <v>2.79</v>
      </c>
      <c r="M3523" s="4">
        <f>VLOOKUP($C3523,rosie!$B$7:$D$380,3,FALSE)</f>
        <v>1</v>
      </c>
      <c r="N3523" s="4" t="str">
        <f>VLOOKUP($C3523,rosie!$B$7:$E$380,4,FALSE)</f>
        <v>s</v>
      </c>
      <c r="O3523" s="4">
        <f t="shared" si="258"/>
        <v>1.5334852315690616E-2</v>
      </c>
      <c r="P3523" s="4">
        <f>VLOOKUP(A3523,RESULTS!$A:$M,13,FALSE)</f>
        <v>3</v>
      </c>
      <c r="Q3523" s="4">
        <v>1020</v>
      </c>
      <c r="R3523" s="4" t="str">
        <f>IF(VLOOKUP(C3523,rosie!B:J,8,FALSE)=0,"x_x_x_x",VLOOKUP(C3523,rosie!B:J,8,FALSE))</f>
        <v>7_8_2_2023</v>
      </c>
    </row>
    <row r="3524" spans="1:18" x14ac:dyDescent="0.2">
      <c r="A3524" t="s">
        <v>305</v>
      </c>
      <c r="C3524">
        <f t="shared" si="259"/>
        <v>805</v>
      </c>
      <c r="D3524" t="str">
        <f t="shared" si="261"/>
        <v>805 (1)</v>
      </c>
      <c r="E3524">
        <v>5.8860000000000001</v>
      </c>
      <c r="F3524">
        <f t="shared" si="257"/>
        <v>5.89</v>
      </c>
      <c r="G3524">
        <f>IFERROR(VLOOKUP(F3524,'rt.comb'!$A:$B,2,FALSE),F3524)</f>
        <v>5.89</v>
      </c>
      <c r="H3524" t="str">
        <f>IFERROR(VLOOKUP(G3524,compounds!$A:$D,4,FALSE),"")</f>
        <v/>
      </c>
      <c r="I3524">
        <v>31896046</v>
      </c>
      <c r="J3524" s="4">
        <f t="shared" si="260"/>
        <v>26955158</v>
      </c>
      <c r="K3524" s="4">
        <f>VLOOKUP($C3524,rosie!$B$7:$D$380,2,FALSE)</f>
        <v>9.5299999999999994</v>
      </c>
      <c r="L3524" s="4">
        <f>VLOOKUP(C3524,rosie!$B$7:$F$66,5,FALSE)</f>
        <v>2.79</v>
      </c>
      <c r="M3524" s="4">
        <f>VLOOKUP($C3524,rosie!$B$7:$D$380,3,FALSE)</f>
        <v>1</v>
      </c>
      <c r="N3524" s="4" t="str">
        <f>VLOOKUP($C3524,rosie!$B$7:$E$380,4,FALSE)</f>
        <v>s</v>
      </c>
      <c r="O3524" s="4">
        <f t="shared" si="258"/>
        <v>3.6483591062150987E-3</v>
      </c>
      <c r="P3524" s="4">
        <f>VLOOKUP(A3524,RESULTS!$A:$M,13,FALSE)</f>
        <v>3</v>
      </c>
      <c r="Q3524" s="4">
        <v>1021</v>
      </c>
      <c r="R3524" s="4" t="str">
        <f>IF(VLOOKUP(C3524,rosie!B:J,8,FALSE)=0,"x_x_x_x",VLOOKUP(C3524,rosie!B:J,8,FALSE))</f>
        <v>7_8_2_2023</v>
      </c>
    </row>
    <row r="3525" spans="1:18" x14ac:dyDescent="0.2">
      <c r="A3525" t="s">
        <v>305</v>
      </c>
      <c r="C3525">
        <f t="shared" si="259"/>
        <v>805</v>
      </c>
      <c r="D3525" t="str">
        <f t="shared" si="261"/>
        <v>805 (1)</v>
      </c>
      <c r="E3525">
        <v>6.1109999999999998</v>
      </c>
      <c r="F3525">
        <f t="shared" si="257"/>
        <v>6.11</v>
      </c>
      <c r="G3525">
        <f>IFERROR(VLOOKUP(F3525,'rt.comb'!$A:$B,2,FALSE),F3525)</f>
        <v>6.11</v>
      </c>
      <c r="H3525" t="str">
        <f>IFERROR(VLOOKUP(G3525,compounds!$A:$D,4,FALSE),"")</f>
        <v/>
      </c>
      <c r="I3525">
        <v>12228124</v>
      </c>
      <c r="J3525" s="4">
        <f t="shared" si="260"/>
        <v>26955158</v>
      </c>
      <c r="K3525" s="4">
        <f>VLOOKUP($C3525,rosie!$B$7:$D$380,2,FALSE)</f>
        <v>9.5299999999999994</v>
      </c>
      <c r="L3525" s="4">
        <f>VLOOKUP(C3525,rosie!$B$7:$F$66,5,FALSE)</f>
        <v>2.79</v>
      </c>
      <c r="M3525" s="4">
        <f>VLOOKUP($C3525,rosie!$B$7:$D$380,3,FALSE)</f>
        <v>1</v>
      </c>
      <c r="N3525" s="4" t="str">
        <f>VLOOKUP($C3525,rosie!$B$7:$E$380,4,FALSE)</f>
        <v>s</v>
      </c>
      <c r="O3525" s="4">
        <f t="shared" si="258"/>
        <v>1.3973185049025443E-3</v>
      </c>
      <c r="P3525" s="4">
        <f>VLOOKUP(A3525,RESULTS!$A:$M,13,FALSE)</f>
        <v>3</v>
      </c>
      <c r="Q3525" s="4">
        <v>1022</v>
      </c>
      <c r="R3525" s="4" t="str">
        <f>IF(VLOOKUP(C3525,rosie!B:J,8,FALSE)=0,"x_x_x_x",VLOOKUP(C3525,rosie!B:J,8,FALSE))</f>
        <v>7_8_2_2023</v>
      </c>
    </row>
    <row r="3526" spans="1:18" x14ac:dyDescent="0.2">
      <c r="A3526" t="s">
        <v>305</v>
      </c>
      <c r="C3526">
        <f t="shared" si="259"/>
        <v>805</v>
      </c>
      <c r="D3526" t="str">
        <f t="shared" si="261"/>
        <v>805 (1)</v>
      </c>
      <c r="E3526">
        <v>7.5069999999999997</v>
      </c>
      <c r="F3526">
        <f t="shared" si="257"/>
        <v>7.51</v>
      </c>
      <c r="G3526">
        <f>IFERROR(VLOOKUP(F3526,'rt.comb'!$A:$B,2,FALSE),F3526)</f>
        <v>7.51</v>
      </c>
      <c r="H3526" t="str">
        <f>IFERROR(VLOOKUP(G3526,compounds!$A:$D,4,FALSE),"")</f>
        <v>cyclopentane</v>
      </c>
      <c r="I3526">
        <v>8743401</v>
      </c>
      <c r="J3526" s="4">
        <f t="shared" si="260"/>
        <v>26955158</v>
      </c>
      <c r="K3526" s="4">
        <f>VLOOKUP($C3526,rosie!$B$7:$D$380,2,FALSE)</f>
        <v>9.5299999999999994</v>
      </c>
      <c r="L3526" s="4">
        <f>VLOOKUP(C3526,rosie!$B$7:$F$66,5,FALSE)</f>
        <v>2.79</v>
      </c>
      <c r="M3526" s="4">
        <f>VLOOKUP($C3526,rosie!$B$7:$D$380,3,FALSE)</f>
        <v>1</v>
      </c>
      <c r="N3526" s="4" t="str">
        <f>VLOOKUP($C3526,rosie!$B$7:$E$380,4,FALSE)</f>
        <v>s</v>
      </c>
      <c r="O3526" s="4">
        <f t="shared" si="258"/>
        <v>9.9813948383942631E-4</v>
      </c>
      <c r="P3526" s="4">
        <f>VLOOKUP(A3526,RESULTS!$A:$M,13,FALSE)</f>
        <v>3</v>
      </c>
      <c r="Q3526" s="4">
        <v>1023</v>
      </c>
      <c r="R3526" s="4" t="str">
        <f>IF(VLOOKUP(C3526,rosie!B:J,8,FALSE)=0,"x_x_x_x",VLOOKUP(C3526,rosie!B:J,8,FALSE))</f>
        <v>7_8_2_2023</v>
      </c>
    </row>
    <row r="3527" spans="1:18" x14ac:dyDescent="0.2">
      <c r="A3527" t="s">
        <v>305</v>
      </c>
      <c r="C3527">
        <f t="shared" si="259"/>
        <v>805</v>
      </c>
      <c r="D3527" t="str">
        <f t="shared" si="261"/>
        <v>805 (1)</v>
      </c>
      <c r="E3527">
        <v>8.3840000000000003</v>
      </c>
      <c r="F3527">
        <f t="shared" si="257"/>
        <v>8.3800000000000008</v>
      </c>
      <c r="G3527">
        <f>IFERROR(VLOOKUP(F3527,'rt.comb'!$A:$B,2,FALSE),F3527)</f>
        <v>8.3800000000000008</v>
      </c>
      <c r="H3527" t="str">
        <f>IFERROR(VLOOKUP(G3527,compounds!$A:$D,4,FALSE),"")</f>
        <v/>
      </c>
      <c r="I3527">
        <v>5619643</v>
      </c>
      <c r="J3527" s="4">
        <f t="shared" si="260"/>
        <v>26955158</v>
      </c>
      <c r="K3527" s="4">
        <f>VLOOKUP($C3527,rosie!$B$7:$D$380,2,FALSE)</f>
        <v>9.5299999999999994</v>
      </c>
      <c r="L3527" s="4">
        <f>VLOOKUP(C3527,rosie!$B$7:$F$66,5,FALSE)</f>
        <v>2.79</v>
      </c>
      <c r="M3527" s="4">
        <f>VLOOKUP($C3527,rosie!$B$7:$D$380,3,FALSE)</f>
        <v>1</v>
      </c>
      <c r="N3527" s="4" t="str">
        <f>VLOOKUP($C3527,rosie!$B$7:$E$380,4,FALSE)</f>
        <v>s</v>
      </c>
      <c r="O3527" s="4">
        <f t="shared" si="258"/>
        <v>6.4090733584699824E-4</v>
      </c>
      <c r="P3527" s="4">
        <f>VLOOKUP(A3527,RESULTS!$A:$M,13,FALSE)</f>
        <v>3</v>
      </c>
      <c r="Q3527" s="4">
        <v>1024</v>
      </c>
      <c r="R3527" s="4" t="str">
        <f>IF(VLOOKUP(C3527,rosie!B:J,8,FALSE)=0,"x_x_x_x",VLOOKUP(C3527,rosie!B:J,8,FALSE))</f>
        <v>7_8_2_2023</v>
      </c>
    </row>
    <row r="3528" spans="1:18" x14ac:dyDescent="0.2">
      <c r="A3528" t="s">
        <v>305</v>
      </c>
      <c r="C3528">
        <f t="shared" si="259"/>
        <v>805</v>
      </c>
      <c r="D3528" t="str">
        <f t="shared" si="261"/>
        <v>805 (1)</v>
      </c>
      <c r="E3528">
        <v>8.4659999999999993</v>
      </c>
      <c r="F3528">
        <f t="shared" si="257"/>
        <v>8.4700000000000006</v>
      </c>
      <c r="G3528">
        <f>IFERROR(VLOOKUP(F3528,'rt.comb'!$A:$B,2,FALSE),F3528)</f>
        <v>8.4700000000000006</v>
      </c>
      <c r="H3528" t="str">
        <f>IFERROR(VLOOKUP(G3528,compounds!$A:$D,4,FALSE),"")</f>
        <v/>
      </c>
      <c r="I3528">
        <v>10869410</v>
      </c>
      <c r="J3528" s="4">
        <f t="shared" si="260"/>
        <v>26955158</v>
      </c>
      <c r="K3528" s="4">
        <f>VLOOKUP($C3528,rosie!$B$7:$D$380,2,FALSE)</f>
        <v>9.5299999999999994</v>
      </c>
      <c r="L3528" s="4">
        <f>VLOOKUP(C3528,rosie!$B$7:$F$66,5,FALSE)</f>
        <v>2.79</v>
      </c>
      <c r="M3528" s="4">
        <f>VLOOKUP($C3528,rosie!$B$7:$D$380,3,FALSE)</f>
        <v>1</v>
      </c>
      <c r="N3528" s="4" t="str">
        <f>VLOOKUP($C3528,rosie!$B$7:$E$380,4,FALSE)</f>
        <v>s</v>
      </c>
      <c r="O3528" s="4">
        <f t="shared" si="258"/>
        <v>1.2384217698711484E-3</v>
      </c>
      <c r="P3528" s="4">
        <f>VLOOKUP(A3528,RESULTS!$A:$M,13,FALSE)</f>
        <v>3</v>
      </c>
      <c r="Q3528" s="4">
        <v>1025</v>
      </c>
      <c r="R3528" s="4" t="str">
        <f>IF(VLOOKUP(C3528,rosie!B:J,8,FALSE)=0,"x_x_x_x",VLOOKUP(C3528,rosie!B:J,8,FALSE))</f>
        <v>7_8_2_2023</v>
      </c>
    </row>
    <row r="3529" spans="1:18" x14ac:dyDescent="0.2">
      <c r="A3529" t="s">
        <v>305</v>
      </c>
      <c r="C3529">
        <f t="shared" si="259"/>
        <v>805</v>
      </c>
      <c r="D3529" t="str">
        <f t="shared" si="261"/>
        <v>805 (1)</v>
      </c>
      <c r="E3529">
        <v>8.9160000000000004</v>
      </c>
      <c r="F3529">
        <f t="shared" si="257"/>
        <v>8.92</v>
      </c>
      <c r="G3529">
        <f>IFERROR(VLOOKUP(F3529,'rt.comb'!$A:$B,2,FALSE),F3529)</f>
        <v>8.92</v>
      </c>
      <c r="H3529" t="str">
        <f>IFERROR(VLOOKUP(G3529,compounds!$A:$D,4,FALSE),"")</f>
        <v/>
      </c>
      <c r="I3529">
        <v>12350869</v>
      </c>
      <c r="J3529" s="4">
        <f t="shared" si="260"/>
        <v>26955158</v>
      </c>
      <c r="K3529" s="4">
        <f>VLOOKUP($C3529,rosie!$B$7:$D$380,2,FALSE)</f>
        <v>9.5299999999999994</v>
      </c>
      <c r="L3529" s="4">
        <f>VLOOKUP(C3529,rosie!$B$7:$F$66,5,FALSE)</f>
        <v>2.79</v>
      </c>
      <c r="M3529" s="4">
        <f>VLOOKUP($C3529,rosie!$B$7:$D$380,3,FALSE)</f>
        <v>1</v>
      </c>
      <c r="N3529" s="4" t="str">
        <f>VLOOKUP($C3529,rosie!$B$7:$E$380,4,FALSE)</f>
        <v>s</v>
      </c>
      <c r="O3529" s="4">
        <f t="shared" si="258"/>
        <v>1.4058423657584546E-3</v>
      </c>
      <c r="P3529" s="4">
        <f>VLOOKUP(A3529,RESULTS!$A:$M,13,FALSE)</f>
        <v>3</v>
      </c>
      <c r="Q3529" s="4">
        <v>1026</v>
      </c>
      <c r="R3529" s="4" t="str">
        <f>IF(VLOOKUP(C3529,rosie!B:J,8,FALSE)=0,"x_x_x_x",VLOOKUP(C3529,rosie!B:J,8,FALSE))</f>
        <v>7_8_2_2023</v>
      </c>
    </row>
    <row r="3530" spans="1:18" x14ac:dyDescent="0.2">
      <c r="A3530" t="s">
        <v>305</v>
      </c>
      <c r="C3530">
        <f t="shared" si="259"/>
        <v>805</v>
      </c>
      <c r="D3530" t="str">
        <f t="shared" si="261"/>
        <v>805 (1)</v>
      </c>
      <c r="E3530">
        <v>9.8260000000000005</v>
      </c>
      <c r="F3530">
        <f t="shared" ref="F3530:F3593" si="262">ROUND(E3530,2)</f>
        <v>9.83</v>
      </c>
      <c r="G3530">
        <f>IFERROR(VLOOKUP(F3530,'rt.comb'!$A:$B,2,FALSE),F3530)</f>
        <v>9.82</v>
      </c>
      <c r="H3530" t="str">
        <f>IFERROR(VLOOKUP(G3530,compounds!$A:$D,4,FALSE),"")</f>
        <v>sixmethyl</v>
      </c>
      <c r="I3530">
        <v>7681170</v>
      </c>
      <c r="J3530" s="4">
        <f t="shared" si="260"/>
        <v>26955158</v>
      </c>
      <c r="K3530" s="4">
        <f>VLOOKUP($C3530,rosie!$B$7:$D$380,2,FALSE)</f>
        <v>9.5299999999999994</v>
      </c>
      <c r="L3530" s="4">
        <f>VLOOKUP(C3530,rosie!$B$7:$F$66,5,FALSE)</f>
        <v>2.79</v>
      </c>
      <c r="M3530" s="4">
        <f>VLOOKUP($C3530,rosie!$B$7:$D$380,3,FALSE)</f>
        <v>1</v>
      </c>
      <c r="N3530" s="4" t="str">
        <f>VLOOKUP($C3530,rosie!$B$7:$E$380,4,FALSE)</f>
        <v>s</v>
      </c>
      <c r="O3530" s="4">
        <f t="shared" ref="O3530:O3593" si="263">IFERROR((30/J3530*I3530)/K3530/Q3530,0)</f>
        <v>8.7346077309331024E-4</v>
      </c>
      <c r="P3530" s="4">
        <f>VLOOKUP(A3530,RESULTS!$A:$M,13,FALSE)</f>
        <v>3</v>
      </c>
      <c r="Q3530" s="4">
        <v>1027</v>
      </c>
      <c r="R3530" s="4" t="str">
        <f>IF(VLOOKUP(C3530,rosie!B:J,8,FALSE)=0,"x_x_x_x",VLOOKUP(C3530,rosie!B:J,8,FALSE))</f>
        <v>7_8_2_2023</v>
      </c>
    </row>
    <row r="3531" spans="1:18" x14ac:dyDescent="0.2">
      <c r="A3531" t="s">
        <v>305</v>
      </c>
      <c r="C3531">
        <f t="shared" ref="C3531:C3594" si="264">_xlfn.NUMBERVALUE(LEFT(SUBSTITUTE(A3531,"strleaves-",""),FIND("-",SUBSTITUTE(A3531,"strleaves-",""))-1))</f>
        <v>805</v>
      </c>
      <c r="D3531" t="str">
        <f t="shared" si="261"/>
        <v>805 (1)</v>
      </c>
      <c r="E3531">
        <v>9.9410000000000007</v>
      </c>
      <c r="F3531">
        <f t="shared" si="262"/>
        <v>9.94</v>
      </c>
      <c r="G3531">
        <f>IFERROR(VLOOKUP(F3531,'rt.comb'!$A:$B,2,FALSE),F3531)</f>
        <v>9.94</v>
      </c>
      <c r="H3531" t="str">
        <f>IFERROR(VLOOKUP(G3531,compounds!$A:$D,4,FALSE),"")</f>
        <v>bmyrcene</v>
      </c>
      <c r="I3531">
        <v>11218939</v>
      </c>
      <c r="J3531" s="4">
        <f t="shared" si="260"/>
        <v>26955158</v>
      </c>
      <c r="K3531" s="4">
        <f>VLOOKUP($C3531,rosie!$B$7:$D$380,2,FALSE)</f>
        <v>9.5299999999999994</v>
      </c>
      <c r="L3531" s="4">
        <f>VLOOKUP(C3531,rosie!$B$7:$F$66,5,FALSE)</f>
        <v>2.79</v>
      </c>
      <c r="M3531" s="4">
        <f>VLOOKUP($C3531,rosie!$B$7:$D$380,3,FALSE)</f>
        <v>1</v>
      </c>
      <c r="N3531" s="4" t="str">
        <f>VLOOKUP($C3531,rosie!$B$7:$E$380,4,FALSE)</f>
        <v>s</v>
      </c>
      <c r="O3531" s="4">
        <f t="shared" si="263"/>
        <v>1.2745155667930365E-3</v>
      </c>
      <c r="P3531" s="4">
        <f>VLOOKUP(A3531,RESULTS!$A:$M,13,FALSE)</f>
        <v>3</v>
      </c>
      <c r="Q3531" s="4">
        <v>1028</v>
      </c>
      <c r="R3531" s="4" t="str">
        <f>IF(VLOOKUP(C3531,rosie!B:J,8,FALSE)=0,"x_x_x_x",VLOOKUP(C3531,rosie!B:J,8,FALSE))</f>
        <v>7_8_2_2023</v>
      </c>
    </row>
    <row r="3532" spans="1:18" x14ac:dyDescent="0.2">
      <c r="A3532" t="s">
        <v>305</v>
      </c>
      <c r="C3532">
        <f t="shared" si="264"/>
        <v>805</v>
      </c>
      <c r="D3532" t="str">
        <f t="shared" si="261"/>
        <v>805 (1)</v>
      </c>
      <c r="E3532">
        <v>10.159000000000001</v>
      </c>
      <c r="F3532">
        <f t="shared" si="262"/>
        <v>10.16</v>
      </c>
      <c r="G3532">
        <f>IFERROR(VLOOKUP(F3532,'rt.comb'!$A:$B,2,FALSE),F3532)</f>
        <v>10.16</v>
      </c>
      <c r="H3532" t="str">
        <f>IFERROR(VLOOKUP(G3532,compounds!$A:$D,4,FALSE),"")</f>
        <v>decane</v>
      </c>
      <c r="I3532">
        <v>5165261</v>
      </c>
      <c r="J3532" s="4">
        <f t="shared" si="260"/>
        <v>26955158</v>
      </c>
      <c r="K3532" s="4">
        <f>VLOOKUP($C3532,rosie!$B$7:$D$380,2,FALSE)</f>
        <v>9.5299999999999994</v>
      </c>
      <c r="L3532" s="4">
        <f>VLOOKUP(C3532,rosie!$B$7:$F$66,5,FALSE)</f>
        <v>2.79</v>
      </c>
      <c r="M3532" s="4">
        <f>VLOOKUP($C3532,rosie!$B$7:$D$380,3,FALSE)</f>
        <v>1</v>
      </c>
      <c r="N3532" s="4" t="str">
        <f>VLOOKUP($C3532,rosie!$B$7:$E$380,4,FALSE)</f>
        <v>s</v>
      </c>
      <c r="O3532" s="4">
        <f t="shared" si="263"/>
        <v>5.8622369530807476E-4</v>
      </c>
      <c r="P3532" s="4">
        <f>VLOOKUP(A3532,RESULTS!$A:$M,13,FALSE)</f>
        <v>3</v>
      </c>
      <c r="Q3532" s="4">
        <v>1029</v>
      </c>
      <c r="R3532" s="4" t="str">
        <f>IF(VLOOKUP(C3532,rosie!B:J,8,FALSE)=0,"x_x_x_x",VLOOKUP(C3532,rosie!B:J,8,FALSE))</f>
        <v>7_8_2_2023</v>
      </c>
    </row>
    <row r="3533" spans="1:18" x14ac:dyDescent="0.2">
      <c r="A3533" t="s">
        <v>305</v>
      </c>
      <c r="C3533">
        <f t="shared" si="264"/>
        <v>805</v>
      </c>
      <c r="D3533" t="str">
        <f t="shared" si="261"/>
        <v>805 (1)</v>
      </c>
      <c r="E3533">
        <v>10.313000000000001</v>
      </c>
      <c r="F3533">
        <f t="shared" si="262"/>
        <v>10.31</v>
      </c>
      <c r="G3533">
        <f>IFERROR(VLOOKUP(F3533,'rt.comb'!$A:$B,2,FALSE),F3533)</f>
        <v>10.31</v>
      </c>
      <c r="H3533" t="str">
        <f>IFERROR(VLOOKUP(G3533,compounds!$A:$D,4,FALSE),"")</f>
        <v>octanal</v>
      </c>
      <c r="I3533">
        <v>9681798</v>
      </c>
      <c r="J3533" s="4">
        <f t="shared" si="260"/>
        <v>26955158</v>
      </c>
      <c r="K3533" s="4">
        <f>VLOOKUP($C3533,rosie!$B$7:$D$380,2,FALSE)</f>
        <v>9.5299999999999994</v>
      </c>
      <c r="L3533" s="4">
        <f>VLOOKUP(C3533,rosie!$B$7:$F$66,5,FALSE)</f>
        <v>2.79</v>
      </c>
      <c r="M3533" s="4">
        <f>VLOOKUP($C3533,rosie!$B$7:$D$380,3,FALSE)</f>
        <v>1</v>
      </c>
      <c r="N3533" s="4" t="str">
        <f>VLOOKUP($C3533,rosie!$B$7:$E$380,4,FALSE)</f>
        <v>s</v>
      </c>
      <c r="O3533" s="4">
        <f t="shared" si="263"/>
        <v>1.0977545980771493E-3</v>
      </c>
      <c r="P3533" s="4">
        <f>VLOOKUP(A3533,RESULTS!$A:$M,13,FALSE)</f>
        <v>3</v>
      </c>
      <c r="Q3533" s="4">
        <v>1030</v>
      </c>
      <c r="R3533" s="4" t="str">
        <f>IF(VLOOKUP(C3533,rosie!B:J,8,FALSE)=0,"x_x_x_x",VLOOKUP(C3533,rosie!B:J,8,FALSE))</f>
        <v>7_8_2_2023</v>
      </c>
    </row>
    <row r="3534" spans="1:18" x14ac:dyDescent="0.2">
      <c r="A3534" t="s">
        <v>305</v>
      </c>
      <c r="C3534">
        <f t="shared" si="264"/>
        <v>805</v>
      </c>
      <c r="D3534" t="str">
        <f t="shared" si="261"/>
        <v>805 (1)</v>
      </c>
      <c r="E3534">
        <v>10.356999999999999</v>
      </c>
      <c r="F3534">
        <f t="shared" si="262"/>
        <v>10.36</v>
      </c>
      <c r="G3534">
        <f>IFERROR(VLOOKUP(F3534,'rt.comb'!$A:$B,2,FALSE),F3534)</f>
        <v>10.36</v>
      </c>
      <c r="H3534" t="str">
        <f>IFERROR(VLOOKUP(G3534,compounds!$A:$D,4,FALSE),"")</f>
        <v/>
      </c>
      <c r="I3534">
        <v>20489669</v>
      </c>
      <c r="J3534" s="4">
        <f t="shared" si="260"/>
        <v>26955158</v>
      </c>
      <c r="K3534" s="4">
        <f>VLOOKUP($C3534,rosie!$B$7:$D$380,2,FALSE)</f>
        <v>9.5299999999999994</v>
      </c>
      <c r="L3534" s="4">
        <f>VLOOKUP(C3534,rosie!$B$7:$F$66,5,FALSE)</f>
        <v>2.79</v>
      </c>
      <c r="M3534" s="4">
        <f>VLOOKUP($C3534,rosie!$B$7:$D$380,3,FALSE)</f>
        <v>1</v>
      </c>
      <c r="N3534" s="4" t="str">
        <f>VLOOKUP($C3534,rosie!$B$7:$E$380,4,FALSE)</f>
        <v>s</v>
      </c>
      <c r="O3534" s="4">
        <f t="shared" si="263"/>
        <v>2.3209337806329253E-3</v>
      </c>
      <c r="P3534" s="4">
        <f>VLOOKUP(A3534,RESULTS!$A:$M,13,FALSE)</f>
        <v>3</v>
      </c>
      <c r="Q3534" s="4">
        <v>1031</v>
      </c>
      <c r="R3534" s="4" t="str">
        <f>IF(VLOOKUP(C3534,rosie!B:J,8,FALSE)=0,"x_x_x_x",VLOOKUP(C3534,rosie!B:J,8,FALSE))</f>
        <v>7_8_2_2023</v>
      </c>
    </row>
    <row r="3535" spans="1:18" x14ac:dyDescent="0.2">
      <c r="A3535" t="s">
        <v>305</v>
      </c>
      <c r="C3535">
        <f t="shared" si="264"/>
        <v>805</v>
      </c>
      <c r="D3535" t="str">
        <f t="shared" si="261"/>
        <v>805 (1)</v>
      </c>
      <c r="E3535">
        <v>10.468</v>
      </c>
      <c r="F3535">
        <f t="shared" si="262"/>
        <v>10.47</v>
      </c>
      <c r="G3535">
        <f>IFERROR(VLOOKUP(F3535,'rt.comb'!$A:$B,2,FALSE),F3535)</f>
        <v>10.48</v>
      </c>
      <c r="H3535" t="str">
        <f>IFERROR(VLOOKUP(G3535,compounds!$A:$D,4,FALSE),"")</f>
        <v>z3hex</v>
      </c>
      <c r="I3535">
        <v>12197635</v>
      </c>
      <c r="J3535" s="4">
        <f t="shared" si="260"/>
        <v>26955158</v>
      </c>
      <c r="K3535" s="4">
        <f>VLOOKUP($C3535,rosie!$B$7:$D$380,2,FALSE)</f>
        <v>9.5299999999999994</v>
      </c>
      <c r="L3535" s="4">
        <f>VLOOKUP(C3535,rosie!$B$7:$F$66,5,FALSE)</f>
        <v>2.79</v>
      </c>
      <c r="M3535" s="4">
        <f>VLOOKUP($C3535,rosie!$B$7:$D$380,3,FALSE)</f>
        <v>1</v>
      </c>
      <c r="N3535" s="4" t="str">
        <f>VLOOKUP($C3535,rosie!$B$7:$E$380,4,FALSE)</f>
        <v>s</v>
      </c>
      <c r="O3535" s="4">
        <f t="shared" si="263"/>
        <v>1.3803283517497694E-3</v>
      </c>
      <c r="P3535" s="4">
        <f>VLOOKUP(A3535,RESULTS!$A:$M,13,FALSE)</f>
        <v>3</v>
      </c>
      <c r="Q3535" s="4">
        <v>1032</v>
      </c>
      <c r="R3535" s="4" t="str">
        <f>IF(VLOOKUP(C3535,rosie!B:J,8,FALSE)=0,"x_x_x_x",VLOOKUP(C3535,rosie!B:J,8,FALSE))</f>
        <v>7_8_2_2023</v>
      </c>
    </row>
    <row r="3536" spans="1:18" x14ac:dyDescent="0.2">
      <c r="A3536" t="s">
        <v>305</v>
      </c>
      <c r="C3536">
        <f t="shared" si="264"/>
        <v>805</v>
      </c>
      <c r="D3536" t="str">
        <f t="shared" si="261"/>
        <v>805 (1)</v>
      </c>
      <c r="E3536">
        <v>11.148</v>
      </c>
      <c r="F3536">
        <f t="shared" si="262"/>
        <v>11.15</v>
      </c>
      <c r="G3536">
        <f>IFERROR(VLOOKUP(F3536,'rt.comb'!$A:$B,2,FALSE),F3536)</f>
        <v>11.15</v>
      </c>
      <c r="H3536" t="str">
        <f>IFERROR(VLOOKUP(G3536,compounds!$A:$D,4,FALSE),"")</f>
        <v>ethylhexanol</v>
      </c>
      <c r="I3536">
        <v>6309025</v>
      </c>
      <c r="J3536" s="4">
        <f t="shared" si="260"/>
        <v>26955158</v>
      </c>
      <c r="K3536" s="4">
        <f>VLOOKUP($C3536,rosie!$B$7:$D$380,2,FALSE)</f>
        <v>9.5299999999999994</v>
      </c>
      <c r="L3536" s="4">
        <f>VLOOKUP(C3536,rosie!$B$7:$F$66,5,FALSE)</f>
        <v>2.79</v>
      </c>
      <c r="M3536" s="4">
        <f>VLOOKUP($C3536,rosie!$B$7:$D$380,3,FALSE)</f>
        <v>1</v>
      </c>
      <c r="N3536" s="4" t="str">
        <f>VLOOKUP($C3536,rosie!$B$7:$E$380,4,FALSE)</f>
        <v>s</v>
      </c>
      <c r="O3536" s="4">
        <f t="shared" si="263"/>
        <v>7.1326087016499622E-4</v>
      </c>
      <c r="P3536" s="4">
        <f>VLOOKUP(A3536,RESULTS!$A:$M,13,FALSE)</f>
        <v>3</v>
      </c>
      <c r="Q3536" s="4">
        <v>1033</v>
      </c>
      <c r="R3536" s="4" t="str">
        <f>IF(VLOOKUP(C3536,rosie!B:J,8,FALSE)=0,"x_x_x_x",VLOOKUP(C3536,rosie!B:J,8,FALSE))</f>
        <v>7_8_2_2023</v>
      </c>
    </row>
    <row r="3537" spans="1:18" x14ac:dyDescent="0.2">
      <c r="A3537" t="s">
        <v>305</v>
      </c>
      <c r="C3537">
        <f t="shared" si="264"/>
        <v>805</v>
      </c>
      <c r="D3537" t="str">
        <f t="shared" si="261"/>
        <v>805 (1)</v>
      </c>
      <c r="E3537">
        <v>12.025</v>
      </c>
      <c r="F3537">
        <f t="shared" si="262"/>
        <v>12.03</v>
      </c>
      <c r="G3537">
        <f>IFERROR(VLOOKUP(F3537,'rt.comb'!$A:$B,2,FALSE),F3537)</f>
        <v>12.03</v>
      </c>
      <c r="H3537" t="str">
        <f>IFERROR(VLOOKUP(G3537,compounds!$A:$D,4,FALSE),"")</f>
        <v/>
      </c>
      <c r="I3537">
        <v>6207411</v>
      </c>
      <c r="J3537" s="4">
        <f t="shared" si="260"/>
        <v>26955158</v>
      </c>
      <c r="K3537" s="4">
        <f>VLOOKUP($C3537,rosie!$B$7:$D$380,2,FALSE)</f>
        <v>9.5299999999999994</v>
      </c>
      <c r="L3537" s="4">
        <f>VLOOKUP(C3537,rosie!$B$7:$F$66,5,FALSE)</f>
        <v>2.79</v>
      </c>
      <c r="M3537" s="4">
        <f>VLOOKUP($C3537,rosie!$B$7:$D$380,3,FALSE)</f>
        <v>1</v>
      </c>
      <c r="N3537" s="4" t="str">
        <f>VLOOKUP($C3537,rosie!$B$7:$E$380,4,FALSE)</f>
        <v>s</v>
      </c>
      <c r="O3537" s="4">
        <f t="shared" si="263"/>
        <v>7.0109429795850811E-4</v>
      </c>
      <c r="P3537" s="4">
        <f>VLOOKUP(A3537,RESULTS!$A:$M,13,FALSE)</f>
        <v>3</v>
      </c>
      <c r="Q3537" s="4">
        <v>1034</v>
      </c>
      <c r="R3537" s="4" t="str">
        <f>IF(VLOOKUP(C3537,rosie!B:J,8,FALSE)=0,"x_x_x_x",VLOOKUP(C3537,rosie!B:J,8,FALSE))</f>
        <v>7_8_2_2023</v>
      </c>
    </row>
    <row r="3538" spans="1:18" x14ac:dyDescent="0.2">
      <c r="A3538" t="s">
        <v>305</v>
      </c>
      <c r="C3538">
        <f t="shared" si="264"/>
        <v>805</v>
      </c>
      <c r="D3538" t="str">
        <f t="shared" si="261"/>
        <v>805 (1)</v>
      </c>
      <c r="E3538">
        <v>12.292999999999999</v>
      </c>
      <c r="F3538">
        <f t="shared" si="262"/>
        <v>12.29</v>
      </c>
      <c r="G3538">
        <f>IFERROR(VLOOKUP(F3538,'rt.comb'!$A:$B,2,FALSE),F3538)</f>
        <v>12.29</v>
      </c>
      <c r="H3538" t="str">
        <f>IFERROR(VLOOKUP(G3538,compounds!$A:$D,4,FALSE),"")</f>
        <v>acetophenone</v>
      </c>
      <c r="I3538">
        <v>12589665</v>
      </c>
      <c r="J3538" s="4">
        <f t="shared" si="260"/>
        <v>26955158</v>
      </c>
      <c r="K3538" s="4">
        <f>VLOOKUP($C3538,rosie!$B$7:$D$380,2,FALSE)</f>
        <v>9.5299999999999994</v>
      </c>
      <c r="L3538" s="4">
        <f>VLOOKUP(C3538,rosie!$B$7:$F$66,5,FALSE)</f>
        <v>2.79</v>
      </c>
      <c r="M3538" s="4">
        <f>VLOOKUP($C3538,rosie!$B$7:$D$380,3,FALSE)</f>
        <v>1</v>
      </c>
      <c r="N3538" s="4" t="str">
        <f>VLOOKUP($C3538,rosie!$B$7:$E$380,4,FALSE)</f>
        <v>s</v>
      </c>
      <c r="O3538" s="4">
        <f t="shared" si="263"/>
        <v>1.4205623382230318E-3</v>
      </c>
      <c r="P3538" s="4">
        <f>VLOOKUP(A3538,RESULTS!$A:$M,13,FALSE)</f>
        <v>3</v>
      </c>
      <c r="Q3538" s="4">
        <v>1035</v>
      </c>
      <c r="R3538" s="4" t="str">
        <f>IF(VLOOKUP(C3538,rosie!B:J,8,FALSE)=0,"x_x_x_x",VLOOKUP(C3538,rosie!B:J,8,FALSE))</f>
        <v>7_8_2_2023</v>
      </c>
    </row>
    <row r="3539" spans="1:18" x14ac:dyDescent="0.2">
      <c r="A3539" t="s">
        <v>305</v>
      </c>
      <c r="C3539">
        <f t="shared" si="264"/>
        <v>805</v>
      </c>
      <c r="D3539" t="str">
        <f t="shared" si="261"/>
        <v>805 (1)</v>
      </c>
      <c r="E3539">
        <v>13.512</v>
      </c>
      <c r="F3539">
        <f t="shared" si="262"/>
        <v>13.51</v>
      </c>
      <c r="G3539">
        <f>IFERROR(VLOOKUP(F3539,'rt.comb'!$A:$B,2,FALSE),F3539)</f>
        <v>13.51</v>
      </c>
      <c r="H3539" t="str">
        <f>IFERROR(VLOOKUP(G3539,compounds!$A:$D,4,FALSE),"")</f>
        <v>nonanal</v>
      </c>
      <c r="I3539">
        <v>39865067</v>
      </c>
      <c r="J3539" s="4">
        <f t="shared" si="260"/>
        <v>26955158</v>
      </c>
      <c r="K3539" s="4">
        <f>VLOOKUP($C3539,rosie!$B$7:$D$380,2,FALSE)</f>
        <v>9.5299999999999994</v>
      </c>
      <c r="L3539" s="4">
        <f>VLOOKUP(C3539,rosie!$B$7:$F$66,5,FALSE)</f>
        <v>2.79</v>
      </c>
      <c r="M3539" s="4">
        <f>VLOOKUP($C3539,rosie!$B$7:$D$380,3,FALSE)</f>
        <v>1</v>
      </c>
      <c r="N3539" s="4" t="str">
        <f>VLOOKUP($C3539,rosie!$B$7:$E$380,4,FALSE)</f>
        <v>s</v>
      </c>
      <c r="O3539" s="4">
        <f t="shared" si="263"/>
        <v>4.4938566549807659E-3</v>
      </c>
      <c r="P3539" s="4">
        <f>VLOOKUP(A3539,RESULTS!$A:$M,13,FALSE)</f>
        <v>3</v>
      </c>
      <c r="Q3539" s="4">
        <v>1036</v>
      </c>
      <c r="R3539" s="4" t="str">
        <f>IF(VLOOKUP(C3539,rosie!B:J,8,FALSE)=0,"x_x_x_x",VLOOKUP(C3539,rosie!B:J,8,FALSE))</f>
        <v>7_8_2_2023</v>
      </c>
    </row>
    <row r="3540" spans="1:18" x14ac:dyDescent="0.2">
      <c r="A3540" t="s">
        <v>305</v>
      </c>
      <c r="C3540">
        <f t="shared" si="264"/>
        <v>805</v>
      </c>
      <c r="D3540" t="str">
        <f t="shared" si="261"/>
        <v>805 (1)</v>
      </c>
      <c r="E3540">
        <v>13.885</v>
      </c>
      <c r="F3540">
        <f t="shared" si="262"/>
        <v>13.89</v>
      </c>
      <c r="G3540">
        <f>IFERROR(VLOOKUP(F3540,'rt.comb'!$A:$B,2,FALSE),F3540)</f>
        <v>13.89</v>
      </c>
      <c r="H3540" t="str">
        <f>IFERROR(VLOOKUP(G3540,compounds!$A:$D,4,FALSE),"")</f>
        <v>edimethylnonatriene</v>
      </c>
      <c r="I3540">
        <v>59509324</v>
      </c>
      <c r="J3540" s="4">
        <f t="shared" si="260"/>
        <v>26955158</v>
      </c>
      <c r="K3540" s="4">
        <f>VLOOKUP($C3540,rosie!$B$7:$D$380,2,FALSE)</f>
        <v>9.5299999999999994</v>
      </c>
      <c r="L3540" s="4">
        <f>VLOOKUP(C3540,rosie!$B$7:$F$66,5,FALSE)</f>
        <v>2.79</v>
      </c>
      <c r="M3540" s="4">
        <f>VLOOKUP($C3540,rosie!$B$7:$D$380,3,FALSE)</f>
        <v>1</v>
      </c>
      <c r="N3540" s="4" t="str">
        <f>VLOOKUP($C3540,rosie!$B$7:$E$380,4,FALSE)</f>
        <v>s</v>
      </c>
      <c r="O3540" s="4">
        <f t="shared" si="263"/>
        <v>6.7018195918445642E-3</v>
      </c>
      <c r="P3540" s="4">
        <f>VLOOKUP(A3540,RESULTS!$A:$M,13,FALSE)</f>
        <v>3</v>
      </c>
      <c r="Q3540" s="4">
        <v>1037</v>
      </c>
      <c r="R3540" s="4" t="str">
        <f>IF(VLOOKUP(C3540,rosie!B:J,8,FALSE)=0,"x_x_x_x",VLOOKUP(C3540,rosie!B:J,8,FALSE))</f>
        <v>7_8_2_2023</v>
      </c>
    </row>
    <row r="3541" spans="1:18" x14ac:dyDescent="0.2">
      <c r="A3541" t="s">
        <v>305</v>
      </c>
      <c r="C3541">
        <f t="shared" si="264"/>
        <v>805</v>
      </c>
      <c r="D3541" t="str">
        <f t="shared" si="261"/>
        <v>805 (1)</v>
      </c>
      <c r="E3541">
        <v>14.946</v>
      </c>
      <c r="F3541">
        <f t="shared" si="262"/>
        <v>14.95</v>
      </c>
      <c r="G3541">
        <f>IFERROR(VLOOKUP(F3541,'rt.comb'!$A:$B,2,FALSE),F3541)</f>
        <v>14.95</v>
      </c>
      <c r="H3541" t="str">
        <f>IFERROR(VLOOKUP(G3541,compounds!$A:$D,4,FALSE),"")</f>
        <v>benzene</v>
      </c>
      <c r="I3541">
        <v>4211854</v>
      </c>
      <c r="J3541" s="4">
        <f t="shared" si="260"/>
        <v>26955158</v>
      </c>
      <c r="K3541" s="4">
        <f>VLOOKUP($C3541,rosie!$B$7:$D$380,2,FALSE)</f>
        <v>9.5299999999999994</v>
      </c>
      <c r="L3541" s="4">
        <f>VLOOKUP(C3541,rosie!$B$7:$F$66,5,FALSE)</f>
        <v>2.79</v>
      </c>
      <c r="M3541" s="4">
        <f>VLOOKUP($C3541,rosie!$B$7:$D$380,3,FALSE)</f>
        <v>1</v>
      </c>
      <c r="N3541" s="4" t="str">
        <f>VLOOKUP($C3541,rosie!$B$7:$E$380,4,FALSE)</f>
        <v>s</v>
      </c>
      <c r="O3541" s="4">
        <f t="shared" si="263"/>
        <v>4.7387350478138426E-4</v>
      </c>
      <c r="P3541" s="4">
        <f>VLOOKUP(A3541,RESULTS!$A:$M,13,FALSE)</f>
        <v>3</v>
      </c>
      <c r="Q3541" s="4">
        <v>1038</v>
      </c>
      <c r="R3541" s="4" t="str">
        <f>IF(VLOOKUP(C3541,rosie!B:J,8,FALSE)=0,"x_x_x_x",VLOOKUP(C3541,rosie!B:J,8,FALSE))</f>
        <v>7_8_2_2023</v>
      </c>
    </row>
    <row r="3542" spans="1:18" x14ac:dyDescent="0.2">
      <c r="A3542" t="s">
        <v>305</v>
      </c>
      <c r="C3542">
        <f t="shared" si="264"/>
        <v>805</v>
      </c>
      <c r="D3542" t="str">
        <f t="shared" si="261"/>
        <v>805 (1)</v>
      </c>
      <c r="E3542">
        <v>15.157</v>
      </c>
      <c r="F3542">
        <f t="shared" si="262"/>
        <v>15.16</v>
      </c>
      <c r="G3542">
        <f>IFERROR(VLOOKUP(F3542,'rt.comb'!$A:$B,2,FALSE),F3542)</f>
        <v>15.16</v>
      </c>
      <c r="H3542" t="str">
        <f>IFERROR(VLOOKUP(G3542,compounds!$A:$D,4,FALSE),"")</f>
        <v/>
      </c>
      <c r="I3542">
        <v>6394325</v>
      </c>
      <c r="J3542" s="4">
        <f t="shared" si="260"/>
        <v>26955158</v>
      </c>
      <c r="K3542" s="4">
        <f>VLOOKUP($C3542,rosie!$B$7:$D$380,2,FALSE)</f>
        <v>9.5299999999999994</v>
      </c>
      <c r="L3542" s="4">
        <f>VLOOKUP(C3542,rosie!$B$7:$F$66,5,FALSE)</f>
        <v>2.79</v>
      </c>
      <c r="M3542" s="4">
        <f>VLOOKUP($C3542,rosie!$B$7:$D$380,3,FALSE)</f>
        <v>1</v>
      </c>
      <c r="N3542" s="4" t="str">
        <f>VLOOKUP($C3542,rosie!$B$7:$E$380,4,FALSE)</f>
        <v>s</v>
      </c>
      <c r="O3542" s="4">
        <f t="shared" si="263"/>
        <v>7.1872976494943093E-4</v>
      </c>
      <c r="P3542" s="4">
        <f>VLOOKUP(A3542,RESULTS!$A:$M,13,FALSE)</f>
        <v>3</v>
      </c>
      <c r="Q3542" s="4">
        <v>1039</v>
      </c>
      <c r="R3542" s="4" t="str">
        <f>IF(VLOOKUP(C3542,rosie!B:J,8,FALSE)=0,"x_x_x_x",VLOOKUP(C3542,rosie!B:J,8,FALSE))</f>
        <v>7_8_2_2023</v>
      </c>
    </row>
    <row r="3543" spans="1:18" x14ac:dyDescent="0.2">
      <c r="A3543" t="s">
        <v>305</v>
      </c>
      <c r="C3543">
        <f t="shared" si="264"/>
        <v>805</v>
      </c>
      <c r="D3543" t="str">
        <f t="shared" si="261"/>
        <v>805 (1)</v>
      </c>
      <c r="E3543">
        <v>15.997999999999999</v>
      </c>
      <c r="F3543">
        <f t="shared" si="262"/>
        <v>16</v>
      </c>
      <c r="G3543">
        <f>IFERROR(VLOOKUP(F3543,'rt.comb'!$A:$B,2,FALSE),F3543)</f>
        <v>16</v>
      </c>
      <c r="H3543" t="str">
        <f>IFERROR(VLOOKUP(G3543,compounds!$A:$D,4,FALSE),"")</f>
        <v>Butanoicacidhexenylester</v>
      </c>
      <c r="I3543">
        <v>8609435</v>
      </c>
      <c r="J3543" s="4">
        <f t="shared" si="260"/>
        <v>26955158</v>
      </c>
      <c r="K3543" s="4">
        <f>VLOOKUP($C3543,rosie!$B$7:$D$380,2,FALSE)</f>
        <v>9.5299999999999994</v>
      </c>
      <c r="L3543" s="4">
        <f>VLOOKUP(C3543,rosie!$B$7:$F$66,5,FALSE)</f>
        <v>2.79</v>
      </c>
      <c r="M3543" s="4">
        <f>VLOOKUP($C3543,rosie!$B$7:$D$380,3,FALSE)</f>
        <v>1</v>
      </c>
      <c r="N3543" s="4" t="str">
        <f>VLOOKUP($C3543,rosie!$B$7:$E$380,4,FALSE)</f>
        <v>s</v>
      </c>
      <c r="O3543" s="4">
        <f t="shared" si="263"/>
        <v>9.6678028270551837E-4</v>
      </c>
      <c r="P3543" s="4">
        <f>VLOOKUP(A3543,RESULTS!$A:$M,13,FALSE)</f>
        <v>3</v>
      </c>
      <c r="Q3543" s="4">
        <v>1040</v>
      </c>
      <c r="R3543" s="4" t="str">
        <f>IF(VLOOKUP(C3543,rosie!B:J,8,FALSE)=0,"x_x_x_x",VLOOKUP(C3543,rosie!B:J,8,FALSE))</f>
        <v>7_8_2_2023</v>
      </c>
    </row>
    <row r="3544" spans="1:18" x14ac:dyDescent="0.2">
      <c r="A3544" t="s">
        <v>305</v>
      </c>
      <c r="C3544">
        <f t="shared" si="264"/>
        <v>805</v>
      </c>
      <c r="D3544" t="str">
        <f t="shared" si="261"/>
        <v>805 (1)</v>
      </c>
      <c r="E3544">
        <v>16.212</v>
      </c>
      <c r="F3544">
        <f t="shared" si="262"/>
        <v>16.21</v>
      </c>
      <c r="G3544">
        <f>IFERROR(VLOOKUP(F3544,'rt.comb'!$A:$B,2,FALSE),F3544)</f>
        <v>16.21</v>
      </c>
      <c r="H3544" t="str">
        <f>IFERROR(VLOOKUP(G3544,compounds!$A:$D,4,FALSE),"")</f>
        <v>methylsalicylate</v>
      </c>
      <c r="I3544">
        <v>5485459</v>
      </c>
      <c r="J3544" s="4">
        <f t="shared" si="260"/>
        <v>26955158</v>
      </c>
      <c r="K3544" s="4">
        <f>VLOOKUP($C3544,rosie!$B$7:$D$380,2,FALSE)</f>
        <v>9.5299999999999994</v>
      </c>
      <c r="L3544" s="4">
        <f>VLOOKUP(C3544,rosie!$B$7:$F$66,5,FALSE)</f>
        <v>2.79</v>
      </c>
      <c r="M3544" s="4">
        <f>VLOOKUP($C3544,rosie!$B$7:$D$380,3,FALSE)</f>
        <v>1</v>
      </c>
      <c r="N3544" s="4" t="str">
        <f>VLOOKUP($C3544,rosie!$B$7:$E$380,4,FALSE)</f>
        <v>s</v>
      </c>
      <c r="O3544" s="4">
        <f t="shared" si="263"/>
        <v>6.1538756470517228E-4</v>
      </c>
      <c r="P3544" s="4">
        <f>VLOOKUP(A3544,RESULTS!$A:$M,13,FALSE)</f>
        <v>3</v>
      </c>
      <c r="Q3544" s="4">
        <v>1041</v>
      </c>
      <c r="R3544" s="4" t="str">
        <f>IF(VLOOKUP(C3544,rosie!B:J,8,FALSE)=0,"x_x_x_x",VLOOKUP(C3544,rosie!B:J,8,FALSE))</f>
        <v>7_8_2_2023</v>
      </c>
    </row>
    <row r="3545" spans="1:18" x14ac:dyDescent="0.2">
      <c r="A3545" t="s">
        <v>305</v>
      </c>
      <c r="C3545">
        <f t="shared" si="264"/>
        <v>805</v>
      </c>
      <c r="D3545" t="str">
        <f t="shared" si="261"/>
        <v>805 (1)</v>
      </c>
      <c r="E3545">
        <v>16.366</v>
      </c>
      <c r="F3545">
        <f t="shared" si="262"/>
        <v>16.37</v>
      </c>
      <c r="G3545">
        <f>IFERROR(VLOOKUP(F3545,'rt.comb'!$A:$B,2,FALSE),F3545)</f>
        <v>16.36</v>
      </c>
      <c r="H3545" t="str">
        <f>IFERROR(VLOOKUP(G3545,compounds!$A:$D,4,FALSE),"")</f>
        <v>dodecane</v>
      </c>
      <c r="I3545">
        <v>25167794</v>
      </c>
      <c r="J3545" s="4">
        <f t="shared" si="260"/>
        <v>26955158</v>
      </c>
      <c r="K3545" s="4">
        <f>VLOOKUP($C3545,rosie!$B$7:$D$380,2,FALSE)</f>
        <v>9.5299999999999994</v>
      </c>
      <c r="L3545" s="4">
        <f>VLOOKUP(C3545,rosie!$B$7:$F$66,5,FALSE)</f>
        <v>2.79</v>
      </c>
      <c r="M3545" s="4">
        <f>VLOOKUP($C3545,rosie!$B$7:$D$380,3,FALSE)</f>
        <v>1</v>
      </c>
      <c r="N3545" s="4" t="str">
        <f>VLOOKUP($C3545,rosie!$B$7:$E$380,4,FALSE)</f>
        <v>s</v>
      </c>
      <c r="O3545" s="4">
        <f t="shared" si="263"/>
        <v>2.8207454992328902E-3</v>
      </c>
      <c r="P3545" s="4">
        <f>VLOOKUP(A3545,RESULTS!$A:$M,13,FALSE)</f>
        <v>3</v>
      </c>
      <c r="Q3545" s="4">
        <v>1042</v>
      </c>
      <c r="R3545" s="4" t="str">
        <f>IF(VLOOKUP(C3545,rosie!B:J,8,FALSE)=0,"x_x_x_x",VLOOKUP(C3545,rosie!B:J,8,FALSE))</f>
        <v>7_8_2_2023</v>
      </c>
    </row>
    <row r="3546" spans="1:18" x14ac:dyDescent="0.2">
      <c r="A3546" t="s">
        <v>305</v>
      </c>
      <c r="C3546">
        <f t="shared" si="264"/>
        <v>805</v>
      </c>
      <c r="D3546" t="str">
        <f t="shared" si="261"/>
        <v>805 (1)</v>
      </c>
      <c r="E3546">
        <v>16.545999999999999</v>
      </c>
      <c r="F3546">
        <f t="shared" si="262"/>
        <v>16.55</v>
      </c>
      <c r="G3546">
        <f>IFERROR(VLOOKUP(F3546,'rt.comb'!$A:$B,2,FALSE),F3546)</f>
        <v>16.55</v>
      </c>
      <c r="H3546" t="str">
        <f>IFERROR(VLOOKUP(G3546,compounds!$A:$D,4,FALSE),"")</f>
        <v>decanal</v>
      </c>
      <c r="I3546">
        <v>33468043</v>
      </c>
      <c r="J3546" s="4">
        <f t="shared" si="260"/>
        <v>26955158</v>
      </c>
      <c r="K3546" s="4">
        <f>VLOOKUP($C3546,rosie!$B$7:$D$380,2,FALSE)</f>
        <v>9.5299999999999994</v>
      </c>
      <c r="L3546" s="4">
        <f>VLOOKUP(C3546,rosie!$B$7:$F$66,5,FALSE)</f>
        <v>2.79</v>
      </c>
      <c r="M3546" s="4">
        <f>VLOOKUP($C3546,rosie!$B$7:$D$380,3,FALSE)</f>
        <v>1</v>
      </c>
      <c r="N3546" s="4" t="str">
        <f>VLOOKUP($C3546,rosie!$B$7:$E$380,4,FALSE)</f>
        <v>s</v>
      </c>
      <c r="O3546" s="4">
        <f t="shared" si="263"/>
        <v>3.74742096499796E-3</v>
      </c>
      <c r="P3546" s="4">
        <f>VLOOKUP(A3546,RESULTS!$A:$M,13,FALSE)</f>
        <v>3</v>
      </c>
      <c r="Q3546" s="4">
        <v>1043</v>
      </c>
      <c r="R3546" s="4" t="str">
        <f>IF(VLOOKUP(C3546,rosie!B:J,8,FALSE)=0,"x_x_x_x",VLOOKUP(C3546,rosie!B:J,8,FALSE))</f>
        <v>7_8_2_2023</v>
      </c>
    </row>
    <row r="3547" spans="1:18" x14ac:dyDescent="0.2">
      <c r="A3547" t="s">
        <v>305</v>
      </c>
      <c r="C3547">
        <f t="shared" si="264"/>
        <v>805</v>
      </c>
      <c r="D3547" t="str">
        <f t="shared" si="261"/>
        <v>805 (1)</v>
      </c>
      <c r="E3547">
        <v>17.323</v>
      </c>
      <c r="F3547">
        <f t="shared" si="262"/>
        <v>17.32</v>
      </c>
      <c r="G3547">
        <f>IFERROR(VLOOKUP(F3547,'rt.comb'!$A:$B,2,FALSE),F3547)</f>
        <v>17.329999999999998</v>
      </c>
      <c r="H3547" t="str">
        <f>IFERROR(VLOOKUP(G3547,compounds!$A:$D,4,FALSE),"")</f>
        <v/>
      </c>
      <c r="I3547">
        <v>3347814</v>
      </c>
      <c r="J3547" s="4">
        <f t="shared" si="260"/>
        <v>26955158</v>
      </c>
      <c r="K3547" s="4">
        <f>VLOOKUP($C3547,rosie!$B$7:$D$380,2,FALSE)</f>
        <v>9.5299999999999994</v>
      </c>
      <c r="L3547" s="4">
        <f>VLOOKUP(C3547,rosie!$B$7:$F$66,5,FALSE)</f>
        <v>2.79</v>
      </c>
      <c r="M3547" s="4">
        <f>VLOOKUP($C3547,rosie!$B$7:$D$380,3,FALSE)</f>
        <v>1</v>
      </c>
      <c r="N3547" s="4" t="str">
        <f>VLOOKUP($C3547,rosie!$B$7:$E$380,4,FALSE)</f>
        <v>s</v>
      </c>
      <c r="O3547" s="4">
        <f t="shared" si="263"/>
        <v>3.7449609607550507E-4</v>
      </c>
      <c r="P3547" s="4">
        <f>VLOOKUP(A3547,RESULTS!$A:$M,13,FALSE)</f>
        <v>3</v>
      </c>
      <c r="Q3547" s="4">
        <v>1044</v>
      </c>
      <c r="R3547" s="4" t="str">
        <f>IF(VLOOKUP(C3547,rosie!B:J,8,FALSE)=0,"x_x_x_x",VLOOKUP(C3547,rosie!B:J,8,FALSE))</f>
        <v>7_8_2_2023</v>
      </c>
    </row>
    <row r="3548" spans="1:18" x14ac:dyDescent="0.2">
      <c r="A3548" t="s">
        <v>305</v>
      </c>
      <c r="C3548">
        <f t="shared" si="264"/>
        <v>805</v>
      </c>
      <c r="D3548" t="str">
        <f t="shared" si="261"/>
        <v>805 (1)</v>
      </c>
      <c r="E3548">
        <v>17.431000000000001</v>
      </c>
      <c r="F3548">
        <f t="shared" si="262"/>
        <v>17.43</v>
      </c>
      <c r="G3548">
        <f>IFERROR(VLOOKUP(F3548,'rt.comb'!$A:$B,2,FALSE),F3548)</f>
        <v>17.43</v>
      </c>
      <c r="H3548" t="str">
        <f>IFERROR(VLOOKUP(G3548,compounds!$A:$D,4,FALSE),"")</f>
        <v>cisthreehexiso</v>
      </c>
      <c r="I3548">
        <v>124527633</v>
      </c>
      <c r="J3548" s="4">
        <f t="shared" si="260"/>
        <v>26955158</v>
      </c>
      <c r="K3548" s="4">
        <f>VLOOKUP($C3548,rosie!$B$7:$D$380,2,FALSE)</f>
        <v>9.5299999999999994</v>
      </c>
      <c r="L3548" s="4">
        <f>VLOOKUP(C3548,rosie!$B$7:$F$66,5,FALSE)</f>
        <v>2.79</v>
      </c>
      <c r="M3548" s="4">
        <f>VLOOKUP($C3548,rosie!$B$7:$D$380,3,FALSE)</f>
        <v>1</v>
      </c>
      <c r="N3548" s="4" t="str">
        <f>VLOOKUP($C3548,rosie!$B$7:$E$380,4,FALSE)</f>
        <v>s</v>
      </c>
      <c r="O3548" s="4">
        <f t="shared" si="263"/>
        <v>1.3916688773687413E-2</v>
      </c>
      <c r="P3548" s="4">
        <f>VLOOKUP(A3548,RESULTS!$A:$M,13,FALSE)</f>
        <v>3</v>
      </c>
      <c r="Q3548" s="4">
        <v>1045</v>
      </c>
      <c r="R3548" s="4" t="str">
        <f>IF(VLOOKUP(C3548,rosie!B:J,8,FALSE)=0,"x_x_x_x",VLOOKUP(C3548,rosie!B:J,8,FALSE))</f>
        <v>7_8_2_2023</v>
      </c>
    </row>
    <row r="3549" spans="1:18" x14ac:dyDescent="0.2">
      <c r="A3549" t="s">
        <v>305</v>
      </c>
      <c r="C3549">
        <f t="shared" si="264"/>
        <v>805</v>
      </c>
      <c r="D3549" t="str">
        <f t="shared" si="261"/>
        <v>805 (1)</v>
      </c>
      <c r="E3549">
        <v>18.177</v>
      </c>
      <c r="F3549">
        <f t="shared" si="262"/>
        <v>18.18</v>
      </c>
      <c r="G3549">
        <f>IFERROR(VLOOKUP(F3549,'rt.comb'!$A:$B,2,FALSE),F3549)</f>
        <v>18.18</v>
      </c>
      <c r="H3549" t="str">
        <f>IFERROR(VLOOKUP(G3549,compounds!$A:$D,4,FALSE),"")</f>
        <v>methylacetophenone</v>
      </c>
      <c r="I3549">
        <v>8382978</v>
      </c>
      <c r="J3549" s="4">
        <f t="shared" si="260"/>
        <v>26955158</v>
      </c>
      <c r="K3549" s="4">
        <f>VLOOKUP($C3549,rosie!$B$7:$D$380,2,FALSE)</f>
        <v>9.5299999999999994</v>
      </c>
      <c r="L3549" s="4">
        <f>VLOOKUP(C3549,rosie!$B$7:$F$66,5,FALSE)</f>
        <v>2.79</v>
      </c>
      <c r="M3549" s="4">
        <f>VLOOKUP($C3549,rosie!$B$7:$D$380,3,FALSE)</f>
        <v>1</v>
      </c>
      <c r="N3549" s="4" t="str">
        <f>VLOOKUP($C3549,rosie!$B$7:$E$380,4,FALSE)</f>
        <v>s</v>
      </c>
      <c r="O3549" s="4">
        <f t="shared" si="263"/>
        <v>9.3595100322090897E-4</v>
      </c>
      <c r="P3549" s="4">
        <f>VLOOKUP(A3549,RESULTS!$A:$M,13,FALSE)</f>
        <v>3</v>
      </c>
      <c r="Q3549" s="4">
        <v>1046</v>
      </c>
      <c r="R3549" s="4" t="str">
        <f>IF(VLOOKUP(C3549,rosie!B:J,8,FALSE)=0,"x_x_x_x",VLOOKUP(C3549,rosie!B:J,8,FALSE))</f>
        <v>7_8_2_2023</v>
      </c>
    </row>
    <row r="3550" spans="1:18" x14ac:dyDescent="0.2">
      <c r="A3550" t="s">
        <v>305</v>
      </c>
      <c r="C3550">
        <f t="shared" si="264"/>
        <v>805</v>
      </c>
      <c r="D3550" t="str">
        <f t="shared" si="261"/>
        <v>805 (1)</v>
      </c>
      <c r="E3550">
        <v>18.515999999999998</v>
      </c>
      <c r="F3550">
        <f t="shared" si="262"/>
        <v>18.52</v>
      </c>
      <c r="G3550">
        <f>IFERROR(VLOOKUP(F3550,'rt.comb'!$A:$B,2,FALSE),F3550)</f>
        <v>18.52</v>
      </c>
      <c r="H3550" t="str">
        <f>IFERROR(VLOOKUP(G3550,compounds!$A:$D,4,FALSE),"")</f>
        <v/>
      </c>
      <c r="I3550">
        <v>3757263</v>
      </c>
      <c r="J3550" s="4">
        <f t="shared" si="260"/>
        <v>26955158</v>
      </c>
      <c r="K3550" s="4">
        <f>VLOOKUP($C3550,rosie!$B$7:$D$380,2,FALSE)</f>
        <v>9.5299999999999994</v>
      </c>
      <c r="L3550" s="4">
        <f>VLOOKUP(C3550,rosie!$B$7:$F$66,5,FALSE)</f>
        <v>2.79</v>
      </c>
      <c r="M3550" s="4">
        <f>VLOOKUP($C3550,rosie!$B$7:$D$380,3,FALSE)</f>
        <v>1</v>
      </c>
      <c r="N3550" s="4" t="str">
        <f>VLOOKUP($C3550,rosie!$B$7:$E$380,4,FALSE)</f>
        <v>s</v>
      </c>
      <c r="O3550" s="4">
        <f t="shared" si="263"/>
        <v>4.1909394507743753E-4</v>
      </c>
      <c r="P3550" s="4">
        <f>VLOOKUP(A3550,RESULTS!$A:$M,13,FALSE)</f>
        <v>3</v>
      </c>
      <c r="Q3550" s="4">
        <v>1047</v>
      </c>
      <c r="R3550" s="4" t="str">
        <f>IF(VLOOKUP(C3550,rosie!B:J,8,FALSE)=0,"x_x_x_x",VLOOKUP(C3550,rosie!B:J,8,FALSE))</f>
        <v>7_8_2_2023</v>
      </c>
    </row>
    <row r="3551" spans="1:18" x14ac:dyDescent="0.2">
      <c r="A3551" t="s">
        <v>305</v>
      </c>
      <c r="C3551">
        <f t="shared" si="264"/>
        <v>805</v>
      </c>
      <c r="D3551" t="str">
        <f t="shared" si="261"/>
        <v>805 (1)</v>
      </c>
      <c r="E3551">
        <v>18.652000000000001</v>
      </c>
      <c r="F3551">
        <f t="shared" si="262"/>
        <v>18.649999999999999</v>
      </c>
      <c r="G3551">
        <f>IFERROR(VLOOKUP(F3551,'rt.comb'!$A:$B,2,FALSE),F3551)</f>
        <v>18.649999999999999</v>
      </c>
      <c r="H3551" t="str">
        <f>IFERROR(VLOOKUP(G3551,compounds!$A:$D,4,FALSE),"")</f>
        <v/>
      </c>
      <c r="I3551">
        <v>965848</v>
      </c>
      <c r="J3551" s="4">
        <f t="shared" si="260"/>
        <v>26955158</v>
      </c>
      <c r="K3551" s="4">
        <f>VLOOKUP($C3551,rosie!$B$7:$D$380,2,FALSE)</f>
        <v>9.5299999999999994</v>
      </c>
      <c r="L3551" s="4">
        <f>VLOOKUP(C3551,rosie!$B$7:$F$66,5,FALSE)</f>
        <v>2.79</v>
      </c>
      <c r="M3551" s="4">
        <f>VLOOKUP($C3551,rosie!$B$7:$D$380,3,FALSE)</f>
        <v>1</v>
      </c>
      <c r="N3551" s="4" t="str">
        <f>VLOOKUP($C3551,rosie!$B$7:$E$380,4,FALSE)</f>
        <v>s</v>
      </c>
      <c r="O3551" s="4">
        <f t="shared" si="263"/>
        <v>1.0763015716666705E-4</v>
      </c>
      <c r="P3551" s="4">
        <f>VLOOKUP(A3551,RESULTS!$A:$M,13,FALSE)</f>
        <v>3</v>
      </c>
      <c r="Q3551" s="4">
        <v>1048</v>
      </c>
      <c r="R3551" s="4" t="str">
        <f>IF(VLOOKUP(C3551,rosie!B:J,8,FALSE)=0,"x_x_x_x",VLOOKUP(C3551,rosie!B:J,8,FALSE))</f>
        <v>7_8_2_2023</v>
      </c>
    </row>
    <row r="3552" spans="1:18" x14ac:dyDescent="0.2">
      <c r="A3552" t="s">
        <v>305</v>
      </c>
      <c r="C3552">
        <f t="shared" si="264"/>
        <v>805</v>
      </c>
      <c r="D3552" t="str">
        <f t="shared" si="261"/>
        <v>805 (1)</v>
      </c>
      <c r="E3552">
        <v>19.001000000000001</v>
      </c>
      <c r="F3552">
        <f t="shared" si="262"/>
        <v>19</v>
      </c>
      <c r="G3552">
        <f>IFERROR(VLOOKUP(F3552,'rt.comb'!$A:$B,2,FALSE),F3552)</f>
        <v>18.989999999999998</v>
      </c>
      <c r="H3552" t="str">
        <f>IFERROR(VLOOKUP(G3552,compounds!$A:$D,4,FALSE),"")</f>
        <v>methylnaphthalene</v>
      </c>
      <c r="I3552">
        <v>39025223</v>
      </c>
      <c r="J3552" s="4">
        <f t="shared" si="260"/>
        <v>26955158</v>
      </c>
      <c r="K3552" s="4">
        <f>VLOOKUP($C3552,rosie!$B$7:$D$380,2,FALSE)</f>
        <v>9.5299999999999994</v>
      </c>
      <c r="L3552" s="4">
        <f>VLOOKUP(C3552,rosie!$B$7:$F$66,5,FALSE)</f>
        <v>2.79</v>
      </c>
      <c r="M3552" s="4">
        <f>VLOOKUP($C3552,rosie!$B$7:$D$380,3,FALSE)</f>
        <v>1</v>
      </c>
      <c r="N3552" s="4" t="str">
        <f>VLOOKUP($C3552,rosie!$B$7:$E$380,4,FALSE)</f>
        <v>s</v>
      </c>
      <c r="O3552" s="4">
        <f t="shared" si="263"/>
        <v>4.3446658216421841E-3</v>
      </c>
      <c r="P3552" s="4">
        <f>VLOOKUP(A3552,RESULTS!$A:$M,13,FALSE)</f>
        <v>3</v>
      </c>
      <c r="Q3552" s="4">
        <v>1049</v>
      </c>
      <c r="R3552" s="4" t="str">
        <f>IF(VLOOKUP(C3552,rosie!B:J,8,FALSE)=0,"x_x_x_x",VLOOKUP(C3552,rosie!B:J,8,FALSE))</f>
        <v>7_8_2_2023</v>
      </c>
    </row>
    <row r="3553" spans="1:18" x14ac:dyDescent="0.2">
      <c r="A3553" t="s">
        <v>305</v>
      </c>
      <c r="C3553">
        <f t="shared" si="264"/>
        <v>805</v>
      </c>
      <c r="D3553" t="str">
        <f t="shared" si="261"/>
        <v>805 (1)</v>
      </c>
      <c r="E3553">
        <v>19.501000000000001</v>
      </c>
      <c r="F3553">
        <f t="shared" si="262"/>
        <v>19.5</v>
      </c>
      <c r="G3553">
        <f>IFERROR(VLOOKUP(F3553,'rt.comb'!$A:$B,2,FALSE),F3553)</f>
        <v>19.5</v>
      </c>
      <c r="H3553" t="str">
        <f>IFERROR(VLOOKUP(G3553,compounds!$A:$D,4,FALSE),"")</f>
        <v>standard</v>
      </c>
      <c r="I3553">
        <v>26955158</v>
      </c>
      <c r="J3553" s="4">
        <f t="shared" si="260"/>
        <v>26955158</v>
      </c>
      <c r="K3553" s="4">
        <f>VLOOKUP($C3553,rosie!$B$7:$D$380,2,FALSE)</f>
        <v>9.5299999999999994</v>
      </c>
      <c r="L3553" s="4">
        <f>VLOOKUP(C3553,rosie!$B$7:$F$66,5,FALSE)</f>
        <v>2.79</v>
      </c>
      <c r="M3553" s="4">
        <f>VLOOKUP($C3553,rosie!$B$7:$D$380,3,FALSE)</f>
        <v>1</v>
      </c>
      <c r="N3553" s="4" t="str">
        <f>VLOOKUP($C3553,rosie!$B$7:$E$380,4,FALSE)</f>
        <v>s</v>
      </c>
      <c r="O3553" s="4">
        <f t="shared" si="263"/>
        <v>2.9980512666766606E-3</v>
      </c>
      <c r="P3553" s="4">
        <f>VLOOKUP(A3553,RESULTS!$A:$M,13,FALSE)</f>
        <v>3</v>
      </c>
      <c r="Q3553" s="4">
        <v>1050</v>
      </c>
      <c r="R3553" s="4" t="str">
        <f>IF(VLOOKUP(C3553,rosie!B:J,8,FALSE)=0,"x_x_x_x",VLOOKUP(C3553,rosie!B:J,8,FALSE))</f>
        <v>7_8_2_2023</v>
      </c>
    </row>
    <row r="3554" spans="1:18" x14ac:dyDescent="0.2">
      <c r="A3554" t="s">
        <v>305</v>
      </c>
      <c r="C3554">
        <f t="shared" si="264"/>
        <v>805</v>
      </c>
      <c r="D3554" t="str">
        <f t="shared" si="261"/>
        <v>805 (1)</v>
      </c>
      <c r="E3554">
        <v>21.832999999999998</v>
      </c>
      <c r="F3554">
        <f t="shared" si="262"/>
        <v>21.83</v>
      </c>
      <c r="G3554">
        <f>IFERROR(VLOOKUP(F3554,'rt.comb'!$A:$B,2,FALSE),F3554)</f>
        <v>21.84</v>
      </c>
      <c r="H3554" t="str">
        <f>IFERROR(VLOOKUP(G3554,compounds!$A:$D,4,FALSE),"")</f>
        <v>tetradecane</v>
      </c>
      <c r="I3554">
        <v>35013719</v>
      </c>
      <c r="J3554" s="4">
        <f t="shared" si="260"/>
        <v>26955158</v>
      </c>
      <c r="K3554" s="4">
        <f>VLOOKUP($C3554,rosie!$B$7:$D$380,2,FALSE)</f>
        <v>9.5299999999999994</v>
      </c>
      <c r="L3554" s="4">
        <f>VLOOKUP(C3554,rosie!$B$7:$F$66,5,FALSE)</f>
        <v>2.79</v>
      </c>
      <c r="M3554" s="4">
        <f>VLOOKUP($C3554,rosie!$B$7:$D$380,3,FALSE)</f>
        <v>1</v>
      </c>
      <c r="N3554" s="4" t="str">
        <f>VLOOKUP($C3554,rosie!$B$7:$E$380,4,FALSE)</f>
        <v>s</v>
      </c>
      <c r="O3554" s="4">
        <f t="shared" si="263"/>
        <v>3.8906485173654188E-3</v>
      </c>
      <c r="P3554" s="4">
        <f>VLOOKUP(A3554,RESULTS!$A:$M,13,FALSE)</f>
        <v>3</v>
      </c>
      <c r="Q3554" s="4">
        <v>1051</v>
      </c>
      <c r="R3554" s="4" t="str">
        <f>IF(VLOOKUP(C3554,rosie!B:J,8,FALSE)=0,"x_x_x_x",VLOOKUP(C3554,rosie!B:J,8,FALSE))</f>
        <v>7_8_2_2023</v>
      </c>
    </row>
    <row r="3555" spans="1:18" x14ac:dyDescent="0.2">
      <c r="A3555" t="s">
        <v>305</v>
      </c>
      <c r="C3555">
        <f t="shared" si="264"/>
        <v>805</v>
      </c>
      <c r="D3555" t="str">
        <f t="shared" si="261"/>
        <v>805 (1)</v>
      </c>
      <c r="E3555">
        <v>22.076000000000001</v>
      </c>
      <c r="F3555">
        <f t="shared" si="262"/>
        <v>22.08</v>
      </c>
      <c r="G3555">
        <f>IFERROR(VLOOKUP(F3555,'rt.comb'!$A:$B,2,FALSE),F3555)</f>
        <v>22.07</v>
      </c>
      <c r="H3555" t="str">
        <f>IFERROR(VLOOKUP(G3555,compounds!$A:$D,4,FALSE),"")</f>
        <v>dodecanal</v>
      </c>
      <c r="I3555">
        <v>4647126</v>
      </c>
      <c r="J3555" s="4">
        <f t="shared" si="260"/>
        <v>26955158</v>
      </c>
      <c r="K3555" s="4">
        <f>VLOOKUP($C3555,rosie!$B$7:$D$380,2,FALSE)</f>
        <v>9.5299999999999994</v>
      </c>
      <c r="L3555" s="4">
        <f>VLOOKUP(C3555,rosie!$B$7:$F$66,5,FALSE)</f>
        <v>2.79</v>
      </c>
      <c r="M3555" s="4">
        <f>VLOOKUP($C3555,rosie!$B$7:$D$380,3,FALSE)</f>
        <v>1</v>
      </c>
      <c r="N3555" s="4" t="str">
        <f>VLOOKUP($C3555,rosie!$B$7:$E$380,4,FALSE)</f>
        <v>s</v>
      </c>
      <c r="O3555" s="4">
        <f t="shared" si="263"/>
        <v>5.158877082650082E-4</v>
      </c>
      <c r="P3555" s="4">
        <f>VLOOKUP(A3555,RESULTS!$A:$M,13,FALSE)</f>
        <v>3</v>
      </c>
      <c r="Q3555" s="4">
        <v>1052</v>
      </c>
      <c r="R3555" s="4" t="str">
        <f>IF(VLOOKUP(C3555,rosie!B:J,8,FALSE)=0,"x_x_x_x",VLOOKUP(C3555,rosie!B:J,8,FALSE))</f>
        <v>7_8_2_2023</v>
      </c>
    </row>
    <row r="3556" spans="1:18" x14ac:dyDescent="0.2">
      <c r="A3556" t="s">
        <v>305</v>
      </c>
      <c r="C3556">
        <f t="shared" si="264"/>
        <v>805</v>
      </c>
      <c r="D3556" t="str">
        <f t="shared" si="261"/>
        <v>805 (1)</v>
      </c>
      <c r="E3556">
        <v>22.283000000000001</v>
      </c>
      <c r="F3556">
        <f t="shared" si="262"/>
        <v>22.28</v>
      </c>
      <c r="G3556">
        <f>IFERROR(VLOOKUP(F3556,'rt.comb'!$A:$B,2,FALSE),F3556)</f>
        <v>22.29</v>
      </c>
      <c r="H3556" t="str">
        <f>IFERROR(VLOOKUP(G3556,compounds!$A:$D,4,FALSE),"")</f>
        <v>tetramethyldiol</v>
      </c>
      <c r="I3556">
        <v>6069389</v>
      </c>
      <c r="J3556" s="4">
        <f t="shared" si="260"/>
        <v>26955158</v>
      </c>
      <c r="K3556" s="4">
        <f>VLOOKUP($C3556,rosie!$B$7:$D$380,2,FALSE)</f>
        <v>9.5299999999999994</v>
      </c>
      <c r="L3556" s="4">
        <f>VLOOKUP(C3556,rosie!$B$7:$F$66,5,FALSE)</f>
        <v>2.79</v>
      </c>
      <c r="M3556" s="4">
        <f>VLOOKUP($C3556,rosie!$B$7:$D$380,3,FALSE)</f>
        <v>1</v>
      </c>
      <c r="N3556" s="4" t="str">
        <f>VLOOKUP($C3556,rosie!$B$7:$E$380,4,FALSE)</f>
        <v>s</v>
      </c>
      <c r="O3556" s="4">
        <f t="shared" si="263"/>
        <v>6.7313639774139121E-4</v>
      </c>
      <c r="P3556" s="4">
        <f>VLOOKUP(A3556,RESULTS!$A:$M,13,FALSE)</f>
        <v>3</v>
      </c>
      <c r="Q3556" s="4">
        <v>1053</v>
      </c>
      <c r="R3556" s="4" t="str">
        <f>IF(VLOOKUP(C3556,rosie!B:J,8,FALSE)=0,"x_x_x_x",VLOOKUP(C3556,rosie!B:J,8,FALSE))</f>
        <v>7_8_2_2023</v>
      </c>
    </row>
    <row r="3557" spans="1:18" x14ac:dyDescent="0.2">
      <c r="A3557" t="s">
        <v>305</v>
      </c>
      <c r="C3557">
        <f t="shared" si="264"/>
        <v>805</v>
      </c>
      <c r="D3557" t="str">
        <f t="shared" si="261"/>
        <v>805 (1)</v>
      </c>
      <c r="E3557">
        <v>23.911999999999999</v>
      </c>
      <c r="F3557">
        <f t="shared" si="262"/>
        <v>23.91</v>
      </c>
      <c r="G3557">
        <f>IFERROR(VLOOKUP(F3557,'rt.comb'!$A:$B,2,FALSE),F3557)</f>
        <v>23.91</v>
      </c>
      <c r="H3557" t="str">
        <f>IFERROR(VLOOKUP(G3557,compounds!$A:$D,4,FALSE),"")</f>
        <v/>
      </c>
      <c r="I3557">
        <v>5590362</v>
      </c>
      <c r="J3557" s="4">
        <f t="shared" si="260"/>
        <v>26955158</v>
      </c>
      <c r="K3557" s="4">
        <f>VLOOKUP($C3557,rosie!$B$7:$D$380,2,FALSE)</f>
        <v>9.5299999999999994</v>
      </c>
      <c r="L3557" s="4">
        <f>VLOOKUP(C3557,rosie!$B$7:$F$66,5,FALSE)</f>
        <v>2.79</v>
      </c>
      <c r="M3557" s="4">
        <f>VLOOKUP($C3557,rosie!$B$7:$D$380,3,FALSE)</f>
        <v>1</v>
      </c>
      <c r="N3557" s="4" t="str">
        <f>VLOOKUP($C3557,rosie!$B$7:$E$380,4,FALSE)</f>
        <v>s</v>
      </c>
      <c r="O3557" s="4">
        <f t="shared" si="263"/>
        <v>6.1942081118606881E-4</v>
      </c>
      <c r="P3557" s="4">
        <f>VLOOKUP(A3557,RESULTS!$A:$M,13,FALSE)</f>
        <v>3</v>
      </c>
      <c r="Q3557" s="4">
        <v>1054</v>
      </c>
      <c r="R3557" s="4" t="str">
        <f>IF(VLOOKUP(C3557,rosie!B:J,8,FALSE)=0,"x_x_x_x",VLOOKUP(C3557,rosie!B:J,8,FALSE))</f>
        <v>7_8_2_2023</v>
      </c>
    </row>
    <row r="3558" spans="1:18" x14ac:dyDescent="0.2">
      <c r="A3558" t="s">
        <v>305</v>
      </c>
      <c r="C3558">
        <f t="shared" si="264"/>
        <v>805</v>
      </c>
      <c r="D3558" t="str">
        <f t="shared" si="261"/>
        <v>805 (1)</v>
      </c>
      <c r="E3558">
        <v>26.692</v>
      </c>
      <c r="F3558">
        <f t="shared" si="262"/>
        <v>26.69</v>
      </c>
      <c r="G3558">
        <f>IFERROR(VLOOKUP(F3558,'rt.comb'!$A:$B,2,FALSE),F3558)</f>
        <v>26.69</v>
      </c>
      <c r="H3558" t="str">
        <f>IFERROR(VLOOKUP(G3558,compounds!$A:$D,4,FALSE),"")</f>
        <v/>
      </c>
      <c r="I3558">
        <v>6739573</v>
      </c>
      <c r="J3558" s="4">
        <f t="shared" si="260"/>
        <v>26955158</v>
      </c>
      <c r="K3558" s="4">
        <f>VLOOKUP($C3558,rosie!$B$7:$D$380,2,FALSE)</f>
        <v>9.5299999999999994</v>
      </c>
      <c r="L3558" s="4">
        <f>VLOOKUP(C3558,rosie!$B$7:$F$66,5,FALSE)</f>
        <v>2.79</v>
      </c>
      <c r="M3558" s="4">
        <f>VLOOKUP($C3558,rosie!$B$7:$D$380,3,FALSE)</f>
        <v>1</v>
      </c>
      <c r="N3558" s="4" t="str">
        <f>VLOOKUP($C3558,rosie!$B$7:$E$380,4,FALSE)</f>
        <v>s</v>
      </c>
      <c r="O3558" s="4">
        <f t="shared" si="263"/>
        <v>7.4604735395755707E-4</v>
      </c>
      <c r="P3558" s="4">
        <f>VLOOKUP(A3558,RESULTS!$A:$M,13,FALSE)</f>
        <v>3</v>
      </c>
      <c r="Q3558" s="4">
        <v>1055</v>
      </c>
      <c r="R3558" s="4" t="str">
        <f>IF(VLOOKUP(C3558,rosie!B:J,8,FALSE)=0,"x_x_x_x",VLOOKUP(C3558,rosie!B:J,8,FALSE))</f>
        <v>7_8_2_2023</v>
      </c>
    </row>
    <row r="3559" spans="1:18" x14ac:dyDescent="0.2">
      <c r="A3559" t="s">
        <v>305</v>
      </c>
      <c r="C3559">
        <f t="shared" si="264"/>
        <v>805</v>
      </c>
      <c r="D3559" t="str">
        <f t="shared" si="261"/>
        <v>805 (1)</v>
      </c>
      <c r="E3559">
        <v>27.190999999999999</v>
      </c>
      <c r="F3559">
        <f t="shared" si="262"/>
        <v>27.19</v>
      </c>
      <c r="G3559">
        <f>IFERROR(VLOOKUP(F3559,'rt.comb'!$A:$B,2,FALSE),F3559)</f>
        <v>27.19</v>
      </c>
      <c r="H3559" t="str">
        <f>IFERROR(VLOOKUP(G3559,compounds!$A:$D,4,FALSE),"")</f>
        <v/>
      </c>
      <c r="I3559">
        <v>9162530</v>
      </c>
      <c r="J3559" s="4">
        <f t="shared" si="260"/>
        <v>26955158</v>
      </c>
      <c r="K3559" s="4">
        <f>VLOOKUP($C3559,rosie!$B$7:$D$380,2,FALSE)</f>
        <v>9.5299999999999994</v>
      </c>
      <c r="L3559" s="4">
        <f>VLOOKUP(C3559,rosie!$B$7:$F$66,5,FALSE)</f>
        <v>2.79</v>
      </c>
      <c r="M3559" s="4">
        <f>VLOOKUP($C3559,rosie!$B$7:$D$380,3,FALSE)</f>
        <v>1</v>
      </c>
      <c r="N3559" s="4" t="str">
        <f>VLOOKUP($C3559,rosie!$B$7:$E$380,4,FALSE)</f>
        <v>s</v>
      </c>
      <c r="O3559" s="4">
        <f t="shared" si="263"/>
        <v>1.013299815736609E-3</v>
      </c>
      <c r="P3559" s="4">
        <f>VLOOKUP(A3559,RESULTS!$A:$M,13,FALSE)</f>
        <v>3</v>
      </c>
      <c r="Q3559" s="4">
        <v>1056</v>
      </c>
      <c r="R3559" s="4" t="str">
        <f>IF(VLOOKUP(C3559,rosie!B:J,8,FALSE)=0,"x_x_x_x",VLOOKUP(C3559,rosie!B:J,8,FALSE))</f>
        <v>7_8_2_2023</v>
      </c>
    </row>
    <row r="3560" spans="1:18" x14ac:dyDescent="0.2">
      <c r="A3560" t="s">
        <v>305</v>
      </c>
      <c r="C3560">
        <f t="shared" si="264"/>
        <v>805</v>
      </c>
      <c r="D3560" t="str">
        <f t="shared" si="261"/>
        <v>805 (1)</v>
      </c>
      <c r="E3560">
        <v>31.236000000000001</v>
      </c>
      <c r="F3560">
        <f t="shared" si="262"/>
        <v>31.24</v>
      </c>
      <c r="G3560">
        <f>IFERROR(VLOOKUP(F3560,'rt.comb'!$A:$B,2,FALSE),F3560)</f>
        <v>31.24</v>
      </c>
      <c r="H3560" t="str">
        <f>IFERROR(VLOOKUP(G3560,compounds!$A:$D,4,FALSE),"")</f>
        <v/>
      </c>
      <c r="I3560">
        <v>5497582</v>
      </c>
      <c r="J3560" s="4">
        <f t="shared" si="260"/>
        <v>26955158</v>
      </c>
      <c r="K3560" s="4">
        <f>VLOOKUP($C3560,rosie!$B$7:$D$380,2,FALSE)</f>
        <v>9.5299999999999994</v>
      </c>
      <c r="L3560" s="4">
        <f>VLOOKUP(C3560,rosie!$B$7:$F$66,5,FALSE)</f>
        <v>2.79</v>
      </c>
      <c r="M3560" s="4">
        <f>VLOOKUP($C3560,rosie!$B$7:$D$380,3,FALSE)</f>
        <v>1</v>
      </c>
      <c r="N3560" s="4" t="str">
        <f>VLOOKUP($C3560,rosie!$B$7:$E$380,4,FALSE)</f>
        <v>s</v>
      </c>
      <c r="O3560" s="4">
        <f t="shared" si="263"/>
        <v>6.0741176677437357E-4</v>
      </c>
      <c r="P3560" s="4">
        <f>VLOOKUP(A3560,RESULTS!$A:$M,13,FALSE)</f>
        <v>3</v>
      </c>
      <c r="Q3560" s="4">
        <v>1057</v>
      </c>
      <c r="R3560" s="4" t="str">
        <f>IF(VLOOKUP(C3560,rosie!B:J,8,FALSE)=0,"x_x_x_x",VLOOKUP(C3560,rosie!B:J,8,FALSE))</f>
        <v>7_8_2_2023</v>
      </c>
    </row>
    <row r="3561" spans="1:18" x14ac:dyDescent="0.2">
      <c r="A3561" t="s">
        <v>305</v>
      </c>
      <c r="C3561">
        <f t="shared" si="264"/>
        <v>805</v>
      </c>
      <c r="D3561" t="str">
        <f t="shared" si="261"/>
        <v>805 (1)</v>
      </c>
      <c r="E3561">
        <v>32.002000000000002</v>
      </c>
      <c r="F3561">
        <f t="shared" si="262"/>
        <v>32</v>
      </c>
      <c r="G3561">
        <f>IFERROR(VLOOKUP(F3561,'rt.comb'!$A:$B,2,FALSE),F3561)</f>
        <v>32</v>
      </c>
      <c r="H3561" t="str">
        <f>IFERROR(VLOOKUP(G3561,compounds!$A:$D,4,FALSE),"")</f>
        <v/>
      </c>
      <c r="I3561">
        <v>8273546</v>
      </c>
      <c r="J3561" s="4">
        <f t="shared" si="260"/>
        <v>26955158</v>
      </c>
      <c r="K3561" s="4">
        <f>VLOOKUP($C3561,rosie!$B$7:$D$380,2,FALSE)</f>
        <v>9.5299999999999994</v>
      </c>
      <c r="L3561" s="4">
        <f>VLOOKUP(C3561,rosie!$B$7:$F$66,5,FALSE)</f>
        <v>2.79</v>
      </c>
      <c r="M3561" s="4">
        <f>VLOOKUP($C3561,rosie!$B$7:$D$380,3,FALSE)</f>
        <v>1</v>
      </c>
      <c r="N3561" s="4" t="str">
        <f>VLOOKUP($C3561,rosie!$B$7:$E$380,4,FALSE)</f>
        <v>s</v>
      </c>
      <c r="O3561" s="4">
        <f t="shared" si="263"/>
        <v>9.1325590802837707E-4</v>
      </c>
      <c r="P3561" s="4">
        <f>VLOOKUP(A3561,RESULTS!$A:$M,13,FALSE)</f>
        <v>3</v>
      </c>
      <c r="Q3561" s="4">
        <v>1058</v>
      </c>
      <c r="R3561" s="4" t="str">
        <f>IF(VLOOKUP(C3561,rosie!B:J,8,FALSE)=0,"x_x_x_x",VLOOKUP(C3561,rosie!B:J,8,FALSE))</f>
        <v>7_8_2_2023</v>
      </c>
    </row>
    <row r="3562" spans="1:18" x14ac:dyDescent="0.2">
      <c r="A3562" t="s">
        <v>306</v>
      </c>
      <c r="C3562">
        <f t="shared" si="264"/>
        <v>807</v>
      </c>
      <c r="D3562" t="str">
        <f t="shared" si="261"/>
        <v>807 (0)</v>
      </c>
      <c r="E3562">
        <v>4.3819999999999997</v>
      </c>
      <c r="F3562">
        <f t="shared" si="262"/>
        <v>4.38</v>
      </c>
      <c r="G3562">
        <f>IFERROR(VLOOKUP(F3562,'rt.comb'!$A:$B,2,FALSE),F3562)</f>
        <v>4.38</v>
      </c>
      <c r="H3562" t="str">
        <f>IFERROR(VLOOKUP(G3562,compounds!$A:$D,4,FALSE),"")</f>
        <v/>
      </c>
      <c r="I3562">
        <v>3999189</v>
      </c>
      <c r="J3562" s="4">
        <f t="shared" si="260"/>
        <v>33707580</v>
      </c>
      <c r="K3562" s="4">
        <f>VLOOKUP($C3562,rosie!$B$7:$D$380,2,FALSE)</f>
        <v>5.89</v>
      </c>
      <c r="L3562" s="4">
        <f>VLOOKUP(C3562,rosie!$B$7:$F$66,5,FALSE)</f>
        <v>1.7</v>
      </c>
      <c r="M3562" s="4">
        <f>VLOOKUP($C3562,rosie!$B$7:$D$380,3,FALSE)</f>
        <v>0</v>
      </c>
      <c r="N3562" s="4" t="str">
        <f>VLOOKUP($C3562,rosie!$B$7:$E$380,4,FALSE)</f>
        <v>s</v>
      </c>
      <c r="O3562" s="4">
        <f t="shared" si="263"/>
        <v>5.7062967782791566E-4</v>
      </c>
      <c r="P3562" s="4">
        <f>VLOOKUP(A3562,RESULTS!$A:$M,13,FALSE)</f>
        <v>3</v>
      </c>
      <c r="Q3562" s="4">
        <v>1059</v>
      </c>
      <c r="R3562" s="4" t="str">
        <f>IF(VLOOKUP(C3562,rosie!B:J,8,FALSE)=0,"x_x_x_x",VLOOKUP(C3562,rosie!B:J,8,FALSE))</f>
        <v>8_8_2_2023</v>
      </c>
    </row>
    <row r="3563" spans="1:18" x14ac:dyDescent="0.2">
      <c r="A3563" t="s">
        <v>306</v>
      </c>
      <c r="C3563">
        <f t="shared" si="264"/>
        <v>807</v>
      </c>
      <c r="D3563" t="str">
        <f t="shared" si="261"/>
        <v>807 (0)</v>
      </c>
      <c r="E3563">
        <v>4.8449999999999998</v>
      </c>
      <c r="F3563">
        <f t="shared" si="262"/>
        <v>4.8499999999999996</v>
      </c>
      <c r="G3563">
        <f>IFERROR(VLOOKUP(F3563,'rt.comb'!$A:$B,2,FALSE),F3563)</f>
        <v>4.8499999999999996</v>
      </c>
      <c r="H3563" t="str">
        <f>IFERROR(VLOOKUP(G3563,compounds!$A:$D,4,FALSE),"")</f>
        <v/>
      </c>
      <c r="I3563">
        <v>6411405</v>
      </c>
      <c r="J3563" s="4">
        <f t="shared" si="260"/>
        <v>33707580</v>
      </c>
      <c r="K3563" s="4">
        <f>VLOOKUP($C3563,rosie!$B$7:$D$380,2,FALSE)</f>
        <v>5.89</v>
      </c>
      <c r="L3563" s="4">
        <f>VLOOKUP(C3563,rosie!$B$7:$F$66,5,FALSE)</f>
        <v>1.7</v>
      </c>
      <c r="M3563" s="4">
        <f>VLOOKUP($C3563,rosie!$B$7:$D$380,3,FALSE)</f>
        <v>0</v>
      </c>
      <c r="N3563" s="4" t="str">
        <f>VLOOKUP($C3563,rosie!$B$7:$E$380,4,FALSE)</f>
        <v>s</v>
      </c>
      <c r="O3563" s="4">
        <f t="shared" si="263"/>
        <v>9.1395693443335508E-4</v>
      </c>
      <c r="P3563" s="4">
        <f>VLOOKUP(A3563,RESULTS!$A:$M,13,FALSE)</f>
        <v>3</v>
      </c>
      <c r="Q3563" s="4">
        <v>1060</v>
      </c>
      <c r="R3563" s="4" t="str">
        <f>IF(VLOOKUP(C3563,rosie!B:J,8,FALSE)=0,"x_x_x_x",VLOOKUP(C3563,rosie!B:J,8,FALSE))</f>
        <v>8_8_2_2023</v>
      </c>
    </row>
    <row r="3564" spans="1:18" x14ac:dyDescent="0.2">
      <c r="A3564" t="s">
        <v>306</v>
      </c>
      <c r="C3564">
        <f t="shared" si="264"/>
        <v>807</v>
      </c>
      <c r="D3564" t="str">
        <f t="shared" si="261"/>
        <v>807 (0)</v>
      </c>
      <c r="E3564">
        <v>5.4189999999999996</v>
      </c>
      <c r="F3564">
        <f t="shared" si="262"/>
        <v>5.42</v>
      </c>
      <c r="G3564">
        <f>IFERROR(VLOOKUP(F3564,'rt.comb'!$A:$B,2,FALSE),F3564)</f>
        <v>5.43</v>
      </c>
      <c r="H3564" t="str">
        <f>IFERROR(VLOOKUP(G3564,compounds!$A:$D,4,FALSE),"")</f>
        <v>hydroxymethylpentanone</v>
      </c>
      <c r="I3564">
        <v>145868881</v>
      </c>
      <c r="J3564" s="4">
        <f t="shared" si="260"/>
        <v>33707580</v>
      </c>
      <c r="K3564" s="4">
        <f>VLOOKUP($C3564,rosie!$B$7:$D$380,2,FALSE)</f>
        <v>5.89</v>
      </c>
      <c r="L3564" s="4">
        <f>VLOOKUP(C3564,rosie!$B$7:$F$66,5,FALSE)</f>
        <v>1.7</v>
      </c>
      <c r="M3564" s="4">
        <f>VLOOKUP($C3564,rosie!$B$7:$D$380,3,FALSE)</f>
        <v>0</v>
      </c>
      <c r="N3564" s="4" t="str">
        <f>VLOOKUP($C3564,rosie!$B$7:$E$380,4,FALSE)</f>
        <v>s</v>
      </c>
      <c r="O3564" s="4">
        <f t="shared" si="263"/>
        <v>2.0774264341140249E-2</v>
      </c>
      <c r="P3564" s="4">
        <f>VLOOKUP(A3564,RESULTS!$A:$M,13,FALSE)</f>
        <v>3</v>
      </c>
      <c r="Q3564" s="4">
        <v>1061</v>
      </c>
      <c r="R3564" s="4" t="str">
        <f>IF(VLOOKUP(C3564,rosie!B:J,8,FALSE)=0,"x_x_x_x",VLOOKUP(C3564,rosie!B:J,8,FALSE))</f>
        <v>8_8_2_2023</v>
      </c>
    </row>
    <row r="3565" spans="1:18" x14ac:dyDescent="0.2">
      <c r="A3565" t="s">
        <v>306</v>
      </c>
      <c r="C3565">
        <f t="shared" si="264"/>
        <v>807</v>
      </c>
      <c r="D3565" t="str">
        <f t="shared" si="261"/>
        <v>807 (0)</v>
      </c>
      <c r="E3565">
        <v>5.7430000000000003</v>
      </c>
      <c r="F3565">
        <f t="shared" si="262"/>
        <v>5.74</v>
      </c>
      <c r="G3565">
        <f>IFERROR(VLOOKUP(F3565,'rt.comb'!$A:$B,2,FALSE),F3565)</f>
        <v>5.74</v>
      </c>
      <c r="H3565" t="str">
        <f>IFERROR(VLOOKUP(G3565,compounds!$A:$D,4,FALSE),"")</f>
        <v/>
      </c>
      <c r="I3565">
        <v>48586767</v>
      </c>
      <c r="J3565" s="4">
        <f t="shared" si="260"/>
        <v>33707580</v>
      </c>
      <c r="K3565" s="4">
        <f>VLOOKUP($C3565,rosie!$B$7:$D$380,2,FALSE)</f>
        <v>5.89</v>
      </c>
      <c r="L3565" s="4">
        <f>VLOOKUP(C3565,rosie!$B$7:$F$66,5,FALSE)</f>
        <v>1.7</v>
      </c>
      <c r="M3565" s="4">
        <f>VLOOKUP($C3565,rosie!$B$7:$D$380,3,FALSE)</f>
        <v>0</v>
      </c>
      <c r="N3565" s="4" t="str">
        <f>VLOOKUP($C3565,rosie!$B$7:$E$380,4,FALSE)</f>
        <v>s</v>
      </c>
      <c r="O3565" s="4">
        <f t="shared" si="263"/>
        <v>6.9130845894599989E-3</v>
      </c>
      <c r="P3565" s="4">
        <f>VLOOKUP(A3565,RESULTS!$A:$M,13,FALSE)</f>
        <v>3</v>
      </c>
      <c r="Q3565" s="4">
        <v>1062</v>
      </c>
      <c r="R3565" s="4" t="str">
        <f>IF(VLOOKUP(C3565,rosie!B:J,8,FALSE)=0,"x_x_x_x",VLOOKUP(C3565,rosie!B:J,8,FALSE))</f>
        <v>8_8_2_2023</v>
      </c>
    </row>
    <row r="3566" spans="1:18" x14ac:dyDescent="0.2">
      <c r="A3566" t="s">
        <v>306</v>
      </c>
      <c r="C3566">
        <f t="shared" si="264"/>
        <v>807</v>
      </c>
      <c r="D3566" t="str">
        <f t="shared" si="261"/>
        <v>807 (0)</v>
      </c>
      <c r="E3566">
        <v>5.883</v>
      </c>
      <c r="F3566">
        <f t="shared" si="262"/>
        <v>5.88</v>
      </c>
      <c r="G3566">
        <f>IFERROR(VLOOKUP(F3566,'rt.comb'!$A:$B,2,FALSE),F3566)</f>
        <v>5.88</v>
      </c>
      <c r="H3566" t="str">
        <f>IFERROR(VLOOKUP(G3566,compounds!$A:$D,4,FALSE),"")</f>
        <v/>
      </c>
      <c r="I3566">
        <v>13050901</v>
      </c>
      <c r="J3566" s="4">
        <f t="shared" si="260"/>
        <v>33707580</v>
      </c>
      <c r="K3566" s="4">
        <f>VLOOKUP($C3566,rosie!$B$7:$D$380,2,FALSE)</f>
        <v>5.89</v>
      </c>
      <c r="L3566" s="4">
        <f>VLOOKUP(C3566,rosie!$B$7:$F$66,5,FALSE)</f>
        <v>1.7</v>
      </c>
      <c r="M3566" s="4">
        <f>VLOOKUP($C3566,rosie!$B$7:$D$380,3,FALSE)</f>
        <v>0</v>
      </c>
      <c r="N3566" s="4" t="str">
        <f>VLOOKUP($C3566,rosie!$B$7:$E$380,4,FALSE)</f>
        <v>s</v>
      </c>
      <c r="O3566" s="4">
        <f t="shared" si="263"/>
        <v>1.8551781334956042E-3</v>
      </c>
      <c r="P3566" s="4">
        <f>VLOOKUP(A3566,RESULTS!$A:$M,13,FALSE)</f>
        <v>3</v>
      </c>
      <c r="Q3566" s="4">
        <v>1063</v>
      </c>
      <c r="R3566" s="4" t="str">
        <f>IF(VLOOKUP(C3566,rosie!B:J,8,FALSE)=0,"x_x_x_x",VLOOKUP(C3566,rosie!B:J,8,FALSE))</f>
        <v>8_8_2_2023</v>
      </c>
    </row>
    <row r="3567" spans="1:18" x14ac:dyDescent="0.2">
      <c r="A3567" t="s">
        <v>306</v>
      </c>
      <c r="C3567">
        <f t="shared" si="264"/>
        <v>807</v>
      </c>
      <c r="D3567" t="str">
        <f t="shared" si="261"/>
        <v>807 (0)</v>
      </c>
      <c r="E3567">
        <v>7.0949999999999998</v>
      </c>
      <c r="F3567">
        <f t="shared" si="262"/>
        <v>7.1</v>
      </c>
      <c r="G3567">
        <f>IFERROR(VLOOKUP(F3567,'rt.comb'!$A:$B,2,FALSE),F3567)</f>
        <v>7.1</v>
      </c>
      <c r="H3567" t="str">
        <f>IFERROR(VLOOKUP(G3567,compounds!$A:$D,4,FALSE),"")</f>
        <v>heptanal</v>
      </c>
      <c r="I3567">
        <v>11808824</v>
      </c>
      <c r="J3567" s="4">
        <f t="shared" si="260"/>
        <v>33707580</v>
      </c>
      <c r="K3567" s="4">
        <f>VLOOKUP($C3567,rosie!$B$7:$D$380,2,FALSE)</f>
        <v>5.89</v>
      </c>
      <c r="L3567" s="4">
        <f>VLOOKUP(C3567,rosie!$B$7:$F$66,5,FALSE)</f>
        <v>1.7</v>
      </c>
      <c r="M3567" s="4">
        <f>VLOOKUP($C3567,rosie!$B$7:$D$380,3,FALSE)</f>
        <v>0</v>
      </c>
      <c r="N3567" s="4" t="str">
        <f>VLOOKUP($C3567,rosie!$B$7:$E$380,4,FALSE)</f>
        <v>s</v>
      </c>
      <c r="O3567" s="4">
        <f t="shared" si="263"/>
        <v>1.6770399482542795E-3</v>
      </c>
      <c r="P3567" s="4">
        <f>VLOOKUP(A3567,RESULTS!$A:$M,13,FALSE)</f>
        <v>3</v>
      </c>
      <c r="Q3567" s="4">
        <v>1064</v>
      </c>
      <c r="R3567" s="4" t="str">
        <f>IF(VLOOKUP(C3567,rosie!B:J,8,FALSE)=0,"x_x_x_x",VLOOKUP(C3567,rosie!B:J,8,FALSE))</f>
        <v>8_8_2_2023</v>
      </c>
    </row>
    <row r="3568" spans="1:18" x14ac:dyDescent="0.2">
      <c r="A3568" t="s">
        <v>306</v>
      </c>
      <c r="C3568">
        <f t="shared" si="264"/>
        <v>807</v>
      </c>
      <c r="D3568" t="str">
        <f t="shared" si="261"/>
        <v>807 (0)</v>
      </c>
      <c r="E3568">
        <v>7.4989999999999997</v>
      </c>
      <c r="F3568">
        <f t="shared" si="262"/>
        <v>7.5</v>
      </c>
      <c r="G3568">
        <f>IFERROR(VLOOKUP(F3568,'rt.comb'!$A:$B,2,FALSE),F3568)</f>
        <v>7.51</v>
      </c>
      <c r="H3568" t="str">
        <f>IFERROR(VLOOKUP(G3568,compounds!$A:$D,4,FALSE),"")</f>
        <v>cyclopentane</v>
      </c>
      <c r="I3568">
        <v>13944790</v>
      </c>
      <c r="J3568" s="4">
        <f t="shared" si="260"/>
        <v>33707580</v>
      </c>
      <c r="K3568" s="4">
        <f>VLOOKUP($C3568,rosie!$B$7:$D$380,2,FALSE)</f>
        <v>5.89</v>
      </c>
      <c r="L3568" s="4">
        <f>VLOOKUP(C3568,rosie!$B$7:$F$66,5,FALSE)</f>
        <v>1.7</v>
      </c>
      <c r="M3568" s="4">
        <f>VLOOKUP($C3568,rosie!$B$7:$D$380,3,FALSE)</f>
        <v>0</v>
      </c>
      <c r="N3568" s="4" t="str">
        <f>VLOOKUP($C3568,rosie!$B$7:$E$380,4,FALSE)</f>
        <v>s</v>
      </c>
      <c r="O3568" s="4">
        <f t="shared" si="263"/>
        <v>1.9785214211706162E-3</v>
      </c>
      <c r="P3568" s="4">
        <f>VLOOKUP(A3568,RESULTS!$A:$M,13,FALSE)</f>
        <v>3</v>
      </c>
      <c r="Q3568" s="4">
        <v>1065</v>
      </c>
      <c r="R3568" s="4" t="str">
        <f>IF(VLOOKUP(C3568,rosie!B:J,8,FALSE)=0,"x_x_x_x",VLOOKUP(C3568,rosie!B:J,8,FALSE))</f>
        <v>8_8_2_2023</v>
      </c>
    </row>
    <row r="3569" spans="1:18" x14ac:dyDescent="0.2">
      <c r="A3569" t="s">
        <v>306</v>
      </c>
      <c r="C3569">
        <f t="shared" si="264"/>
        <v>807</v>
      </c>
      <c r="D3569" t="str">
        <f t="shared" si="261"/>
        <v>807 (0)</v>
      </c>
      <c r="E3569">
        <v>8.4629999999999992</v>
      </c>
      <c r="F3569">
        <f t="shared" si="262"/>
        <v>8.4600000000000009</v>
      </c>
      <c r="G3569">
        <f>IFERROR(VLOOKUP(F3569,'rt.comb'!$A:$B,2,FALSE),F3569)</f>
        <v>8.4600000000000009</v>
      </c>
      <c r="H3569" t="str">
        <f>IFERROR(VLOOKUP(G3569,compounds!$A:$D,4,FALSE),"")</f>
        <v/>
      </c>
      <c r="I3569">
        <v>8328548</v>
      </c>
      <c r="J3569" s="4">
        <f t="shared" si="260"/>
        <v>33707580</v>
      </c>
      <c r="K3569" s="4">
        <f>VLOOKUP($C3569,rosie!$B$7:$D$380,2,FALSE)</f>
        <v>5.89</v>
      </c>
      <c r="L3569" s="4">
        <f>VLOOKUP(C3569,rosie!$B$7:$F$66,5,FALSE)</f>
        <v>1.7</v>
      </c>
      <c r="M3569" s="4">
        <f>VLOOKUP($C3569,rosie!$B$7:$D$380,3,FALSE)</f>
        <v>0</v>
      </c>
      <c r="N3569" s="4" t="str">
        <f>VLOOKUP($C3569,rosie!$B$7:$E$380,4,FALSE)</f>
        <v>s</v>
      </c>
      <c r="O3569" s="4">
        <f t="shared" si="263"/>
        <v>1.1805665514896036E-3</v>
      </c>
      <c r="P3569" s="4">
        <f>VLOOKUP(A3569,RESULTS!$A:$M,13,FALSE)</f>
        <v>3</v>
      </c>
      <c r="Q3569" s="4">
        <v>1066</v>
      </c>
      <c r="R3569" s="4" t="str">
        <f>IF(VLOOKUP(C3569,rosie!B:J,8,FALSE)=0,"x_x_x_x",VLOOKUP(C3569,rosie!B:J,8,FALSE))</f>
        <v>8_8_2_2023</v>
      </c>
    </row>
    <row r="3570" spans="1:18" x14ac:dyDescent="0.2">
      <c r="A3570" t="s">
        <v>306</v>
      </c>
      <c r="C3570">
        <f t="shared" si="264"/>
        <v>807</v>
      </c>
      <c r="D3570" t="str">
        <f t="shared" si="261"/>
        <v>807 (0)</v>
      </c>
      <c r="E3570">
        <v>8.9160000000000004</v>
      </c>
      <c r="F3570">
        <f t="shared" si="262"/>
        <v>8.92</v>
      </c>
      <c r="G3570">
        <f>IFERROR(VLOOKUP(F3570,'rt.comb'!$A:$B,2,FALSE),F3570)</f>
        <v>8.92</v>
      </c>
      <c r="H3570" t="str">
        <f>IFERROR(VLOOKUP(G3570,compounds!$A:$D,4,FALSE),"")</f>
        <v/>
      </c>
      <c r="I3570">
        <v>14017310</v>
      </c>
      <c r="J3570" s="4">
        <f t="shared" si="260"/>
        <v>33707580</v>
      </c>
      <c r="K3570" s="4">
        <f>VLOOKUP($C3570,rosie!$B$7:$D$380,2,FALSE)</f>
        <v>5.89</v>
      </c>
      <c r="L3570" s="4">
        <f>VLOOKUP(C3570,rosie!$B$7:$F$66,5,FALSE)</f>
        <v>1.7</v>
      </c>
      <c r="M3570" s="4">
        <f>VLOOKUP($C3570,rosie!$B$7:$D$380,3,FALSE)</f>
        <v>0</v>
      </c>
      <c r="N3570" s="4" t="str">
        <f>VLOOKUP($C3570,rosie!$B$7:$E$380,4,FALSE)</f>
        <v>s</v>
      </c>
      <c r="O3570" s="4">
        <f t="shared" si="263"/>
        <v>1.9850828836107783E-3</v>
      </c>
      <c r="P3570" s="4">
        <f>VLOOKUP(A3570,RESULTS!$A:$M,13,FALSE)</f>
        <v>3</v>
      </c>
      <c r="Q3570" s="4">
        <v>1067</v>
      </c>
      <c r="R3570" s="4" t="str">
        <f>IF(VLOOKUP(C3570,rosie!B:J,8,FALSE)=0,"x_x_x_x",VLOOKUP(C3570,rosie!B:J,8,FALSE))</f>
        <v>8_8_2_2023</v>
      </c>
    </row>
    <row r="3571" spans="1:18" x14ac:dyDescent="0.2">
      <c r="A3571" t="s">
        <v>306</v>
      </c>
      <c r="C3571">
        <f t="shared" si="264"/>
        <v>807</v>
      </c>
      <c r="D3571" t="str">
        <f t="shared" si="261"/>
        <v>807 (0)</v>
      </c>
      <c r="E3571">
        <v>9.83</v>
      </c>
      <c r="F3571">
        <f t="shared" si="262"/>
        <v>9.83</v>
      </c>
      <c r="G3571">
        <f>IFERROR(VLOOKUP(F3571,'rt.comb'!$A:$B,2,FALSE),F3571)</f>
        <v>9.82</v>
      </c>
      <c r="H3571" t="str">
        <f>IFERROR(VLOOKUP(G3571,compounds!$A:$D,4,FALSE),"")</f>
        <v>sixmethyl</v>
      </c>
      <c r="I3571">
        <v>7363845</v>
      </c>
      <c r="J3571" s="4">
        <f t="shared" si="260"/>
        <v>33707580</v>
      </c>
      <c r="K3571" s="4">
        <f>VLOOKUP($C3571,rosie!$B$7:$D$380,2,FALSE)</f>
        <v>5.89</v>
      </c>
      <c r="L3571" s="4">
        <f>VLOOKUP(C3571,rosie!$B$7:$F$66,5,FALSE)</f>
        <v>1.7</v>
      </c>
      <c r="M3571" s="4">
        <f>VLOOKUP($C3571,rosie!$B$7:$D$380,3,FALSE)</f>
        <v>0</v>
      </c>
      <c r="N3571" s="4" t="str">
        <f>VLOOKUP($C3571,rosie!$B$7:$E$380,4,FALSE)</f>
        <v>s</v>
      </c>
      <c r="O3571" s="4">
        <f t="shared" si="263"/>
        <v>1.0418657751352215E-3</v>
      </c>
      <c r="P3571" s="4">
        <f>VLOOKUP(A3571,RESULTS!$A:$M,13,FALSE)</f>
        <v>3</v>
      </c>
      <c r="Q3571" s="4">
        <v>1068</v>
      </c>
      <c r="R3571" s="4" t="str">
        <f>IF(VLOOKUP(C3571,rosie!B:J,8,FALSE)=0,"x_x_x_x",VLOOKUP(C3571,rosie!B:J,8,FALSE))</f>
        <v>8_8_2_2023</v>
      </c>
    </row>
    <row r="3572" spans="1:18" x14ac:dyDescent="0.2">
      <c r="A3572" t="s">
        <v>306</v>
      </c>
      <c r="C3572">
        <f t="shared" si="264"/>
        <v>807</v>
      </c>
      <c r="D3572" t="str">
        <f t="shared" si="261"/>
        <v>807 (0)</v>
      </c>
      <c r="E3572">
        <v>9.9160000000000004</v>
      </c>
      <c r="F3572">
        <f t="shared" si="262"/>
        <v>9.92</v>
      </c>
      <c r="G3572">
        <f>IFERROR(VLOOKUP(F3572,'rt.comb'!$A:$B,2,FALSE),F3572)</f>
        <v>9.92</v>
      </c>
      <c r="H3572" t="str">
        <f>IFERROR(VLOOKUP(G3572,compounds!$A:$D,4,FALSE),"")</f>
        <v/>
      </c>
      <c r="I3572">
        <v>13874145</v>
      </c>
      <c r="J3572" s="4">
        <f t="shared" si="260"/>
        <v>33707580</v>
      </c>
      <c r="K3572" s="4">
        <f>VLOOKUP($C3572,rosie!$B$7:$D$380,2,FALSE)</f>
        <v>5.89</v>
      </c>
      <c r="L3572" s="4">
        <f>VLOOKUP(C3572,rosie!$B$7:$F$66,5,FALSE)</f>
        <v>1.7</v>
      </c>
      <c r="M3572" s="4">
        <f>VLOOKUP($C3572,rosie!$B$7:$D$380,3,FALSE)</f>
        <v>0</v>
      </c>
      <c r="N3572" s="4" t="str">
        <f>VLOOKUP($C3572,rosie!$B$7:$E$380,4,FALSE)</f>
        <v>s</v>
      </c>
      <c r="O3572" s="4">
        <f t="shared" si="263"/>
        <v>1.9611323777948284E-3</v>
      </c>
      <c r="P3572" s="4">
        <f>VLOOKUP(A3572,RESULTS!$A:$M,13,FALSE)</f>
        <v>3</v>
      </c>
      <c r="Q3572" s="4">
        <v>1069</v>
      </c>
      <c r="R3572" s="4" t="str">
        <f>IF(VLOOKUP(C3572,rosie!B:J,8,FALSE)=0,"x_x_x_x",VLOOKUP(C3572,rosie!B:J,8,FALSE))</f>
        <v>8_8_2_2023</v>
      </c>
    </row>
    <row r="3573" spans="1:18" x14ac:dyDescent="0.2">
      <c r="A3573" t="s">
        <v>306</v>
      </c>
      <c r="C3573">
        <f t="shared" si="264"/>
        <v>807</v>
      </c>
      <c r="D3573" t="str">
        <f t="shared" si="261"/>
        <v>807 (0)</v>
      </c>
      <c r="E3573">
        <v>10.156000000000001</v>
      </c>
      <c r="F3573">
        <f t="shared" si="262"/>
        <v>10.16</v>
      </c>
      <c r="G3573">
        <f>IFERROR(VLOOKUP(F3573,'rt.comb'!$A:$B,2,FALSE),F3573)</f>
        <v>10.16</v>
      </c>
      <c r="H3573" t="str">
        <f>IFERROR(VLOOKUP(G3573,compounds!$A:$D,4,FALSE),"")</f>
        <v>decane</v>
      </c>
      <c r="I3573">
        <v>6156098</v>
      </c>
      <c r="J3573" s="4">
        <f t="shared" si="260"/>
        <v>33707580</v>
      </c>
      <c r="K3573" s="4">
        <f>VLOOKUP($C3573,rosie!$B$7:$D$380,2,FALSE)</f>
        <v>5.89</v>
      </c>
      <c r="L3573" s="4">
        <f>VLOOKUP(C3573,rosie!$B$7:$F$66,5,FALSE)</f>
        <v>1.7</v>
      </c>
      <c r="M3573" s="4">
        <f>VLOOKUP($C3573,rosie!$B$7:$D$380,3,FALSE)</f>
        <v>0</v>
      </c>
      <c r="N3573" s="4" t="str">
        <f>VLOOKUP($C3573,rosie!$B$7:$E$380,4,FALSE)</f>
        <v>s</v>
      </c>
      <c r="O3573" s="4">
        <f t="shared" si="263"/>
        <v>8.6936095903343547E-4</v>
      </c>
      <c r="P3573" s="4">
        <f>VLOOKUP(A3573,RESULTS!$A:$M,13,FALSE)</f>
        <v>3</v>
      </c>
      <c r="Q3573" s="4">
        <v>1070</v>
      </c>
      <c r="R3573" s="4" t="str">
        <f>IF(VLOOKUP(C3573,rosie!B:J,8,FALSE)=0,"x_x_x_x",VLOOKUP(C3573,rosie!B:J,8,FALSE))</f>
        <v>8_8_2_2023</v>
      </c>
    </row>
    <row r="3574" spans="1:18" x14ac:dyDescent="0.2">
      <c r="A3574" t="s">
        <v>306</v>
      </c>
      <c r="C3574">
        <f t="shared" si="264"/>
        <v>807</v>
      </c>
      <c r="D3574" t="str">
        <f t="shared" si="261"/>
        <v>807 (0)</v>
      </c>
      <c r="E3574">
        <v>10.314</v>
      </c>
      <c r="F3574">
        <f t="shared" si="262"/>
        <v>10.31</v>
      </c>
      <c r="G3574">
        <f>IFERROR(VLOOKUP(F3574,'rt.comb'!$A:$B,2,FALSE),F3574)</f>
        <v>10.31</v>
      </c>
      <c r="H3574" t="str">
        <f>IFERROR(VLOOKUP(G3574,compounds!$A:$D,4,FALSE),"")</f>
        <v>octanal</v>
      </c>
      <c r="I3574">
        <v>22202322</v>
      </c>
      <c r="J3574" s="4">
        <f t="shared" si="260"/>
        <v>33707580</v>
      </c>
      <c r="K3574" s="4">
        <f>VLOOKUP($C3574,rosie!$B$7:$D$380,2,FALSE)</f>
        <v>5.89</v>
      </c>
      <c r="L3574" s="4">
        <f>VLOOKUP(C3574,rosie!$B$7:$F$66,5,FALSE)</f>
        <v>1.7</v>
      </c>
      <c r="M3574" s="4">
        <f>VLOOKUP($C3574,rosie!$B$7:$D$380,3,FALSE)</f>
        <v>0</v>
      </c>
      <c r="N3574" s="4" t="str">
        <f>VLOOKUP($C3574,rosie!$B$7:$E$380,4,FALSE)</f>
        <v>s</v>
      </c>
      <c r="O3574" s="4">
        <f t="shared" si="263"/>
        <v>3.1324728252601045E-3</v>
      </c>
      <c r="P3574" s="4">
        <f>VLOOKUP(A3574,RESULTS!$A:$M,13,FALSE)</f>
        <v>3</v>
      </c>
      <c r="Q3574" s="4">
        <v>1071</v>
      </c>
      <c r="R3574" s="4" t="str">
        <f>IF(VLOOKUP(C3574,rosie!B:J,8,FALSE)=0,"x_x_x_x",VLOOKUP(C3574,rosie!B:J,8,FALSE))</f>
        <v>8_8_2_2023</v>
      </c>
    </row>
    <row r="3575" spans="1:18" x14ac:dyDescent="0.2">
      <c r="A3575" t="s">
        <v>306</v>
      </c>
      <c r="C3575">
        <f t="shared" si="264"/>
        <v>807</v>
      </c>
      <c r="D3575" t="str">
        <f t="shared" si="261"/>
        <v>807 (0)</v>
      </c>
      <c r="E3575">
        <v>12.026999999999999</v>
      </c>
      <c r="F3575">
        <f t="shared" si="262"/>
        <v>12.03</v>
      </c>
      <c r="G3575">
        <f>IFERROR(VLOOKUP(F3575,'rt.comb'!$A:$B,2,FALSE),F3575)</f>
        <v>12.03</v>
      </c>
      <c r="H3575" t="str">
        <f>IFERROR(VLOOKUP(G3575,compounds!$A:$D,4,FALSE),"")</f>
        <v/>
      </c>
      <c r="I3575">
        <v>9564845</v>
      </c>
      <c r="J3575" s="4">
        <f t="shared" si="260"/>
        <v>33707580</v>
      </c>
      <c r="K3575" s="4">
        <f>VLOOKUP($C3575,rosie!$B$7:$D$380,2,FALSE)</f>
        <v>5.89</v>
      </c>
      <c r="L3575" s="4">
        <f>VLOOKUP(C3575,rosie!$B$7:$F$66,5,FALSE)</f>
        <v>1.7</v>
      </c>
      <c r="M3575" s="4">
        <f>VLOOKUP($C3575,rosie!$B$7:$D$380,3,FALSE)</f>
        <v>0</v>
      </c>
      <c r="N3575" s="4" t="str">
        <f>VLOOKUP($C3575,rosie!$B$7:$E$380,4,FALSE)</f>
        <v>s</v>
      </c>
      <c r="O3575" s="4">
        <f t="shared" si="263"/>
        <v>1.3482223963195298E-3</v>
      </c>
      <c r="P3575" s="4">
        <f>VLOOKUP(A3575,RESULTS!$A:$M,13,FALSE)</f>
        <v>3</v>
      </c>
      <c r="Q3575" s="4">
        <v>1072</v>
      </c>
      <c r="R3575" s="4" t="str">
        <f>IF(VLOOKUP(C3575,rosie!B:J,8,FALSE)=0,"x_x_x_x",VLOOKUP(C3575,rosie!B:J,8,FALSE))</f>
        <v>8_8_2_2023</v>
      </c>
    </row>
    <row r="3576" spans="1:18" x14ac:dyDescent="0.2">
      <c r="A3576" t="s">
        <v>306</v>
      </c>
      <c r="C3576">
        <f t="shared" si="264"/>
        <v>807</v>
      </c>
      <c r="D3576" t="str">
        <f t="shared" si="261"/>
        <v>807 (0)</v>
      </c>
      <c r="E3576">
        <v>12.291</v>
      </c>
      <c r="F3576">
        <f t="shared" si="262"/>
        <v>12.29</v>
      </c>
      <c r="G3576">
        <f>IFERROR(VLOOKUP(F3576,'rt.comb'!$A:$B,2,FALSE),F3576)</f>
        <v>12.29</v>
      </c>
      <c r="H3576" t="str">
        <f>IFERROR(VLOOKUP(G3576,compounds!$A:$D,4,FALSE),"")</f>
        <v>acetophenone</v>
      </c>
      <c r="I3576">
        <v>13204400</v>
      </c>
      <c r="J3576" s="4">
        <f t="shared" si="260"/>
        <v>33707580</v>
      </c>
      <c r="K3576" s="4">
        <f>VLOOKUP($C3576,rosie!$B$7:$D$380,2,FALSE)</f>
        <v>5.89</v>
      </c>
      <c r="L3576" s="4">
        <f>VLOOKUP(C3576,rosie!$B$7:$F$66,5,FALSE)</f>
        <v>1.7</v>
      </c>
      <c r="M3576" s="4">
        <f>VLOOKUP($C3576,rosie!$B$7:$D$380,3,FALSE)</f>
        <v>0</v>
      </c>
      <c r="N3576" s="4" t="str">
        <f>VLOOKUP($C3576,rosie!$B$7:$E$380,4,FALSE)</f>
        <v>s</v>
      </c>
      <c r="O3576" s="4">
        <f t="shared" si="263"/>
        <v>1.8595049378478806E-3</v>
      </c>
      <c r="P3576" s="4">
        <f>VLOOKUP(A3576,RESULTS!$A:$M,13,FALSE)</f>
        <v>3</v>
      </c>
      <c r="Q3576" s="4">
        <v>1073</v>
      </c>
      <c r="R3576" s="4" t="str">
        <f>IF(VLOOKUP(C3576,rosie!B:J,8,FALSE)=0,"x_x_x_x",VLOOKUP(C3576,rosie!B:J,8,FALSE))</f>
        <v>8_8_2_2023</v>
      </c>
    </row>
    <row r="3577" spans="1:18" x14ac:dyDescent="0.2">
      <c r="A3577" t="s">
        <v>306</v>
      </c>
      <c r="C3577">
        <f t="shared" si="264"/>
        <v>807</v>
      </c>
      <c r="D3577" t="str">
        <f t="shared" si="261"/>
        <v>807 (0)</v>
      </c>
      <c r="E3577">
        <v>13.361000000000001</v>
      </c>
      <c r="F3577">
        <f t="shared" si="262"/>
        <v>13.36</v>
      </c>
      <c r="G3577">
        <f>IFERROR(VLOOKUP(F3577,'rt.comb'!$A:$B,2,FALSE),F3577)</f>
        <v>13.36</v>
      </c>
      <c r="H3577" t="str">
        <f>IFERROR(VLOOKUP(G3577,compounds!$A:$D,4,FALSE),"")</f>
        <v/>
      </c>
      <c r="I3577">
        <v>6672287</v>
      </c>
      <c r="J3577" s="4">
        <f t="shared" si="260"/>
        <v>33707580</v>
      </c>
      <c r="K3577" s="4">
        <f>VLOOKUP($C3577,rosie!$B$7:$D$380,2,FALSE)</f>
        <v>5.89</v>
      </c>
      <c r="L3577" s="4">
        <f>VLOOKUP(C3577,rosie!$B$7:$F$66,5,FALSE)</f>
        <v>1.7</v>
      </c>
      <c r="M3577" s="4">
        <f>VLOOKUP($C3577,rosie!$B$7:$D$380,3,FALSE)</f>
        <v>0</v>
      </c>
      <c r="N3577" s="4" t="str">
        <f>VLOOKUP($C3577,rosie!$B$7:$E$380,4,FALSE)</f>
        <v>s</v>
      </c>
      <c r="O3577" s="4">
        <f t="shared" si="263"/>
        <v>9.3874756455924687E-4</v>
      </c>
      <c r="P3577" s="4">
        <f>VLOOKUP(A3577,RESULTS!$A:$M,13,FALSE)</f>
        <v>3</v>
      </c>
      <c r="Q3577" s="4">
        <v>1074</v>
      </c>
      <c r="R3577" s="4" t="str">
        <f>IF(VLOOKUP(C3577,rosie!B:J,8,FALSE)=0,"x_x_x_x",VLOOKUP(C3577,rosie!B:J,8,FALSE))</f>
        <v>8_8_2_2023</v>
      </c>
    </row>
    <row r="3578" spans="1:18" x14ac:dyDescent="0.2">
      <c r="A3578" t="s">
        <v>306</v>
      </c>
      <c r="C3578">
        <f t="shared" si="264"/>
        <v>807</v>
      </c>
      <c r="D3578" t="str">
        <f t="shared" si="261"/>
        <v>807 (0)</v>
      </c>
      <c r="E3578">
        <v>13.510999999999999</v>
      </c>
      <c r="F3578">
        <f t="shared" si="262"/>
        <v>13.51</v>
      </c>
      <c r="G3578">
        <f>IFERROR(VLOOKUP(F3578,'rt.comb'!$A:$B,2,FALSE),F3578)</f>
        <v>13.51</v>
      </c>
      <c r="H3578" t="str">
        <f>IFERROR(VLOOKUP(G3578,compounds!$A:$D,4,FALSE),"")</f>
        <v>nonanal</v>
      </c>
      <c r="I3578">
        <v>69009396</v>
      </c>
      <c r="J3578" s="4">
        <f t="shared" si="260"/>
        <v>33707580</v>
      </c>
      <c r="K3578" s="4">
        <f>VLOOKUP($C3578,rosie!$B$7:$D$380,2,FALSE)</f>
        <v>5.89</v>
      </c>
      <c r="L3578" s="4">
        <f>VLOOKUP(C3578,rosie!$B$7:$F$66,5,FALSE)</f>
        <v>1.7</v>
      </c>
      <c r="M3578" s="4">
        <f>VLOOKUP($C3578,rosie!$B$7:$D$380,3,FALSE)</f>
        <v>0</v>
      </c>
      <c r="N3578" s="4" t="str">
        <f>VLOOKUP($C3578,rosie!$B$7:$E$380,4,FALSE)</f>
        <v>s</v>
      </c>
      <c r="O3578" s="4">
        <f t="shared" si="263"/>
        <v>9.7001432532462743E-3</v>
      </c>
      <c r="P3578" s="4">
        <f>VLOOKUP(A3578,RESULTS!$A:$M,13,FALSE)</f>
        <v>3</v>
      </c>
      <c r="Q3578" s="4">
        <v>1075</v>
      </c>
      <c r="R3578" s="4" t="str">
        <f>IF(VLOOKUP(C3578,rosie!B:J,8,FALSE)=0,"x_x_x_x",VLOOKUP(C3578,rosie!B:J,8,FALSE))</f>
        <v>8_8_2_2023</v>
      </c>
    </row>
    <row r="3579" spans="1:18" x14ac:dyDescent="0.2">
      <c r="A3579" t="s">
        <v>306</v>
      </c>
      <c r="C3579">
        <f t="shared" si="264"/>
        <v>807</v>
      </c>
      <c r="D3579" t="str">
        <f t="shared" si="261"/>
        <v>807 (0)</v>
      </c>
      <c r="E3579">
        <v>15.157999999999999</v>
      </c>
      <c r="F3579">
        <f t="shared" si="262"/>
        <v>15.16</v>
      </c>
      <c r="G3579">
        <f>IFERROR(VLOOKUP(F3579,'rt.comb'!$A:$B,2,FALSE),F3579)</f>
        <v>15.16</v>
      </c>
      <c r="H3579" t="str">
        <f>IFERROR(VLOOKUP(G3579,compounds!$A:$D,4,FALSE),"")</f>
        <v/>
      </c>
      <c r="I3579">
        <v>7628789</v>
      </c>
      <c r="J3579" s="4">
        <f t="shared" si="260"/>
        <v>33707580</v>
      </c>
      <c r="K3579" s="4">
        <f>VLOOKUP($C3579,rosie!$B$7:$D$380,2,FALSE)</f>
        <v>5.89</v>
      </c>
      <c r="L3579" s="4">
        <f>VLOOKUP(C3579,rosie!$B$7:$F$66,5,FALSE)</f>
        <v>1.7</v>
      </c>
      <c r="M3579" s="4">
        <f>VLOOKUP($C3579,rosie!$B$7:$D$380,3,FALSE)</f>
        <v>0</v>
      </c>
      <c r="N3579" s="4" t="str">
        <f>VLOOKUP($C3579,rosie!$B$7:$E$380,4,FALSE)</f>
        <v>s</v>
      </c>
      <c r="O3579" s="4">
        <f t="shared" si="263"/>
        <v>1.0713261798855481E-3</v>
      </c>
      <c r="P3579" s="4">
        <f>VLOOKUP(A3579,RESULTS!$A:$M,13,FALSE)</f>
        <v>3</v>
      </c>
      <c r="Q3579" s="4">
        <v>1076</v>
      </c>
      <c r="R3579" s="4" t="str">
        <f>IF(VLOOKUP(C3579,rosie!B:J,8,FALSE)=0,"x_x_x_x",VLOOKUP(C3579,rosie!B:J,8,FALSE))</f>
        <v>8_8_2_2023</v>
      </c>
    </row>
    <row r="3580" spans="1:18" x14ac:dyDescent="0.2">
      <c r="A3580" t="s">
        <v>306</v>
      </c>
      <c r="C3580">
        <f t="shared" si="264"/>
        <v>807</v>
      </c>
      <c r="D3580" t="str">
        <f t="shared" si="261"/>
        <v>807 (0)</v>
      </c>
      <c r="E3580">
        <v>15.266</v>
      </c>
      <c r="F3580">
        <f t="shared" si="262"/>
        <v>15.27</v>
      </c>
      <c r="G3580">
        <f>IFERROR(VLOOKUP(F3580,'rt.comb'!$A:$B,2,FALSE),F3580)</f>
        <v>15.27</v>
      </c>
      <c r="H3580" t="str">
        <f>IFERROR(VLOOKUP(G3580,compounds!$A:$D,4,FALSE),"")</f>
        <v/>
      </c>
      <c r="I3580">
        <v>4624366</v>
      </c>
      <c r="J3580" s="4">
        <f t="shared" si="260"/>
        <v>33707580</v>
      </c>
      <c r="K3580" s="4">
        <f>VLOOKUP($C3580,rosie!$B$7:$D$380,2,FALSE)</f>
        <v>5.89</v>
      </c>
      <c r="L3580" s="4">
        <f>VLOOKUP(C3580,rosie!$B$7:$F$66,5,FALSE)</f>
        <v>1.7</v>
      </c>
      <c r="M3580" s="4">
        <f>VLOOKUP($C3580,rosie!$B$7:$D$380,3,FALSE)</f>
        <v>0</v>
      </c>
      <c r="N3580" s="4" t="str">
        <f>VLOOKUP($C3580,rosie!$B$7:$E$380,4,FALSE)</f>
        <v>s</v>
      </c>
      <c r="O3580" s="4">
        <f t="shared" si="263"/>
        <v>6.4880603685896177E-4</v>
      </c>
      <c r="P3580" s="4">
        <f>VLOOKUP(A3580,RESULTS!$A:$M,13,FALSE)</f>
        <v>3</v>
      </c>
      <c r="Q3580" s="4">
        <v>1077</v>
      </c>
      <c r="R3580" s="4" t="str">
        <f>IF(VLOOKUP(C3580,rosie!B:J,8,FALSE)=0,"x_x_x_x",VLOOKUP(C3580,rosie!B:J,8,FALSE))</f>
        <v>8_8_2_2023</v>
      </c>
    </row>
    <row r="3581" spans="1:18" x14ac:dyDescent="0.2">
      <c r="A3581" t="s">
        <v>306</v>
      </c>
      <c r="C3581">
        <f t="shared" si="264"/>
        <v>807</v>
      </c>
      <c r="D3581" t="str">
        <f t="shared" si="261"/>
        <v>807 (0)</v>
      </c>
      <c r="E3581">
        <v>15.436</v>
      </c>
      <c r="F3581">
        <f t="shared" si="262"/>
        <v>15.44</v>
      </c>
      <c r="G3581">
        <f>IFERROR(VLOOKUP(F3581,'rt.comb'!$A:$B,2,FALSE),F3581)</f>
        <v>15.44</v>
      </c>
      <c r="H3581" t="str">
        <f>IFERROR(VLOOKUP(G3581,compounds!$A:$D,4,FALSE),"")</f>
        <v/>
      </c>
      <c r="I3581">
        <v>2086533</v>
      </c>
      <c r="J3581" s="4">
        <f t="shared" si="260"/>
        <v>33707580</v>
      </c>
      <c r="K3581" s="4">
        <f>VLOOKUP($C3581,rosie!$B$7:$D$380,2,FALSE)</f>
        <v>5.89</v>
      </c>
      <c r="L3581" s="4">
        <f>VLOOKUP(C3581,rosie!$B$7:$F$66,5,FALSE)</f>
        <v>1.7</v>
      </c>
      <c r="M3581" s="4">
        <f>VLOOKUP($C3581,rosie!$B$7:$D$380,3,FALSE)</f>
        <v>0</v>
      </c>
      <c r="N3581" s="4" t="str">
        <f>VLOOKUP($C3581,rosie!$B$7:$E$380,4,FALSE)</f>
        <v>s</v>
      </c>
      <c r="O3581" s="4">
        <f t="shared" si="263"/>
        <v>2.9247239597860603E-4</v>
      </c>
      <c r="P3581" s="4">
        <f>VLOOKUP(A3581,RESULTS!$A:$M,13,FALSE)</f>
        <v>3</v>
      </c>
      <c r="Q3581" s="4">
        <v>1078</v>
      </c>
      <c r="R3581" s="4" t="str">
        <f>IF(VLOOKUP(C3581,rosie!B:J,8,FALSE)=0,"x_x_x_x",VLOOKUP(C3581,rosie!B:J,8,FALSE))</f>
        <v>8_8_2_2023</v>
      </c>
    </row>
    <row r="3582" spans="1:18" x14ac:dyDescent="0.2">
      <c r="A3582" t="s">
        <v>306</v>
      </c>
      <c r="C3582">
        <f t="shared" si="264"/>
        <v>807</v>
      </c>
      <c r="D3582" t="str">
        <f t="shared" si="261"/>
        <v>807 (0)</v>
      </c>
      <c r="E3582">
        <v>15.712</v>
      </c>
      <c r="F3582">
        <f t="shared" si="262"/>
        <v>15.71</v>
      </c>
      <c r="G3582">
        <f>IFERROR(VLOOKUP(F3582,'rt.comb'!$A:$B,2,FALSE),F3582)</f>
        <v>15.71</v>
      </c>
      <c r="H3582" t="str">
        <f>IFERROR(VLOOKUP(G3582,compounds!$A:$D,4,FALSE),"")</f>
        <v/>
      </c>
      <c r="I3582">
        <v>4320568</v>
      </c>
      <c r="J3582" s="4">
        <f t="shared" si="260"/>
        <v>33707580</v>
      </c>
      <c r="K3582" s="4">
        <f>VLOOKUP($C3582,rosie!$B$7:$D$380,2,FALSE)</f>
        <v>5.89</v>
      </c>
      <c r="L3582" s="4">
        <f>VLOOKUP(C3582,rosie!$B$7:$F$66,5,FALSE)</f>
        <v>1.7</v>
      </c>
      <c r="M3582" s="4">
        <f>VLOOKUP($C3582,rosie!$B$7:$D$380,3,FALSE)</f>
        <v>0</v>
      </c>
      <c r="N3582" s="4" t="str">
        <f>VLOOKUP($C3582,rosie!$B$7:$E$380,4,FALSE)</f>
        <v>s</v>
      </c>
      <c r="O3582" s="4">
        <f t="shared" si="263"/>
        <v>6.0505908469609131E-4</v>
      </c>
      <c r="P3582" s="4">
        <f>VLOOKUP(A3582,RESULTS!$A:$M,13,FALSE)</f>
        <v>3</v>
      </c>
      <c r="Q3582" s="4">
        <v>1079</v>
      </c>
      <c r="R3582" s="4" t="str">
        <f>IF(VLOOKUP(C3582,rosie!B:J,8,FALSE)=0,"x_x_x_x",VLOOKUP(C3582,rosie!B:J,8,FALSE))</f>
        <v>8_8_2_2023</v>
      </c>
    </row>
    <row r="3583" spans="1:18" x14ac:dyDescent="0.2">
      <c r="A3583" t="s">
        <v>306</v>
      </c>
      <c r="C3583">
        <f t="shared" si="264"/>
        <v>807</v>
      </c>
      <c r="D3583" t="str">
        <f t="shared" si="261"/>
        <v>807 (0)</v>
      </c>
      <c r="E3583">
        <v>16</v>
      </c>
      <c r="F3583">
        <f t="shared" si="262"/>
        <v>16</v>
      </c>
      <c r="G3583">
        <f>IFERROR(VLOOKUP(F3583,'rt.comb'!$A:$B,2,FALSE),F3583)</f>
        <v>16</v>
      </c>
      <c r="H3583" t="str">
        <f>IFERROR(VLOOKUP(G3583,compounds!$A:$D,4,FALSE),"")</f>
        <v>Butanoicacidhexenylester</v>
      </c>
      <c r="I3583">
        <v>12627911</v>
      </c>
      <c r="J3583" s="4">
        <f t="shared" si="260"/>
        <v>33707580</v>
      </c>
      <c r="K3583" s="4">
        <f>VLOOKUP($C3583,rosie!$B$7:$D$380,2,FALSE)</f>
        <v>5.89</v>
      </c>
      <c r="L3583" s="4">
        <f>VLOOKUP(C3583,rosie!$B$7:$F$66,5,FALSE)</f>
        <v>1.7</v>
      </c>
      <c r="M3583" s="4">
        <f>VLOOKUP($C3583,rosie!$B$7:$D$380,3,FALSE)</f>
        <v>0</v>
      </c>
      <c r="N3583" s="4" t="str">
        <f>VLOOKUP($C3583,rosie!$B$7:$E$380,4,FALSE)</f>
        <v>s</v>
      </c>
      <c r="O3583" s="4">
        <f t="shared" si="263"/>
        <v>1.7667949241334138E-3</v>
      </c>
      <c r="P3583" s="4">
        <f>VLOOKUP(A3583,RESULTS!$A:$M,13,FALSE)</f>
        <v>3</v>
      </c>
      <c r="Q3583" s="4">
        <v>1080</v>
      </c>
      <c r="R3583" s="4" t="str">
        <f>IF(VLOOKUP(C3583,rosie!B:J,8,FALSE)=0,"x_x_x_x",VLOOKUP(C3583,rosie!B:J,8,FALSE))</f>
        <v>8_8_2_2023</v>
      </c>
    </row>
    <row r="3584" spans="1:18" x14ac:dyDescent="0.2">
      <c r="A3584" t="s">
        <v>306</v>
      </c>
      <c r="C3584">
        <f t="shared" si="264"/>
        <v>807</v>
      </c>
      <c r="D3584" t="str">
        <f t="shared" si="261"/>
        <v>807 (0)</v>
      </c>
      <c r="E3584">
        <v>16.210999999999999</v>
      </c>
      <c r="F3584">
        <f t="shared" si="262"/>
        <v>16.21</v>
      </c>
      <c r="G3584">
        <f>IFERROR(VLOOKUP(F3584,'rt.comb'!$A:$B,2,FALSE),F3584)</f>
        <v>16.21</v>
      </c>
      <c r="H3584" t="str">
        <f>IFERROR(VLOOKUP(G3584,compounds!$A:$D,4,FALSE),"")</f>
        <v>methylsalicylate</v>
      </c>
      <c r="I3584">
        <v>13370739</v>
      </c>
      <c r="J3584" s="4">
        <f t="shared" si="260"/>
        <v>33707580</v>
      </c>
      <c r="K3584" s="4">
        <f>VLOOKUP($C3584,rosie!$B$7:$D$380,2,FALSE)</f>
        <v>5.89</v>
      </c>
      <c r="L3584" s="4">
        <f>VLOOKUP(C3584,rosie!$B$7:$F$66,5,FALSE)</f>
        <v>1.7</v>
      </c>
      <c r="M3584" s="4">
        <f>VLOOKUP($C3584,rosie!$B$7:$D$380,3,FALSE)</f>
        <v>0</v>
      </c>
      <c r="N3584" s="4" t="str">
        <f>VLOOKUP($C3584,rosie!$B$7:$E$380,4,FALSE)</f>
        <v>s</v>
      </c>
      <c r="O3584" s="4">
        <f t="shared" si="263"/>
        <v>1.8689948445041508E-3</v>
      </c>
      <c r="P3584" s="4">
        <f>VLOOKUP(A3584,RESULTS!$A:$M,13,FALSE)</f>
        <v>3</v>
      </c>
      <c r="Q3584" s="4">
        <v>1081</v>
      </c>
      <c r="R3584" s="4" t="str">
        <f>IF(VLOOKUP(C3584,rosie!B:J,8,FALSE)=0,"x_x_x_x",VLOOKUP(C3584,rosie!B:J,8,FALSE))</f>
        <v>8_8_2_2023</v>
      </c>
    </row>
    <row r="3585" spans="1:18" x14ac:dyDescent="0.2">
      <c r="A3585" t="s">
        <v>306</v>
      </c>
      <c r="C3585">
        <f t="shared" si="264"/>
        <v>807</v>
      </c>
      <c r="D3585" t="str">
        <f t="shared" si="261"/>
        <v>807 (0)</v>
      </c>
      <c r="E3585">
        <v>16.367000000000001</v>
      </c>
      <c r="F3585">
        <f t="shared" si="262"/>
        <v>16.37</v>
      </c>
      <c r="G3585">
        <f>IFERROR(VLOOKUP(F3585,'rt.comb'!$A:$B,2,FALSE),F3585)</f>
        <v>16.36</v>
      </c>
      <c r="H3585" t="str">
        <f>IFERROR(VLOOKUP(G3585,compounds!$A:$D,4,FALSE),"")</f>
        <v>dodecane</v>
      </c>
      <c r="I3585">
        <v>53185858</v>
      </c>
      <c r="J3585" s="4">
        <f t="shared" si="260"/>
        <v>33707580</v>
      </c>
      <c r="K3585" s="4">
        <f>VLOOKUP($C3585,rosie!$B$7:$D$380,2,FALSE)</f>
        <v>5.89</v>
      </c>
      <c r="L3585" s="4">
        <f>VLOOKUP(C3585,rosie!$B$7:$F$66,5,FALSE)</f>
        <v>1.7</v>
      </c>
      <c r="M3585" s="4">
        <f>VLOOKUP($C3585,rosie!$B$7:$D$380,3,FALSE)</f>
        <v>0</v>
      </c>
      <c r="N3585" s="4" t="str">
        <f>VLOOKUP($C3585,rosie!$B$7:$E$380,4,FALSE)</f>
        <v>s</v>
      </c>
      <c r="O3585" s="4">
        <f t="shared" si="263"/>
        <v>7.4275792613482444E-3</v>
      </c>
      <c r="P3585" s="4">
        <f>VLOOKUP(A3585,RESULTS!$A:$M,13,FALSE)</f>
        <v>3</v>
      </c>
      <c r="Q3585" s="4">
        <v>1082</v>
      </c>
      <c r="R3585" s="4" t="str">
        <f>IF(VLOOKUP(C3585,rosie!B:J,8,FALSE)=0,"x_x_x_x",VLOOKUP(C3585,rosie!B:J,8,FALSE))</f>
        <v>8_8_2_2023</v>
      </c>
    </row>
    <row r="3586" spans="1:18" x14ac:dyDescent="0.2">
      <c r="A3586" t="s">
        <v>306</v>
      </c>
      <c r="C3586">
        <f t="shared" si="264"/>
        <v>807</v>
      </c>
      <c r="D3586" t="str">
        <f t="shared" si="261"/>
        <v>807 (0)</v>
      </c>
      <c r="E3586">
        <v>16.547000000000001</v>
      </c>
      <c r="F3586">
        <f t="shared" si="262"/>
        <v>16.55</v>
      </c>
      <c r="G3586">
        <f>IFERROR(VLOOKUP(F3586,'rt.comb'!$A:$B,2,FALSE),F3586)</f>
        <v>16.55</v>
      </c>
      <c r="H3586" t="str">
        <f>IFERROR(VLOOKUP(G3586,compounds!$A:$D,4,FALSE),"")</f>
        <v>decanal</v>
      </c>
      <c r="I3586">
        <v>52171285</v>
      </c>
      <c r="J3586" s="4">
        <f t="shared" ref="J3586:J3649" si="265">SUMIFS($I:$I,$A:$A,A3586,G:G,19.5)</f>
        <v>33707580</v>
      </c>
      <c r="K3586" s="4">
        <f>VLOOKUP($C3586,rosie!$B$7:$D$380,2,FALSE)</f>
        <v>5.89</v>
      </c>
      <c r="L3586" s="4">
        <f>VLOOKUP(C3586,rosie!$B$7:$F$66,5,FALSE)</f>
        <v>1.7</v>
      </c>
      <c r="M3586" s="4">
        <f>VLOOKUP($C3586,rosie!$B$7:$D$380,3,FALSE)</f>
        <v>0</v>
      </c>
      <c r="N3586" s="4" t="str">
        <f>VLOOKUP($C3586,rosie!$B$7:$E$380,4,FALSE)</f>
        <v>s</v>
      </c>
      <c r="O3586" s="4">
        <f t="shared" si="263"/>
        <v>7.2791633113383014E-3</v>
      </c>
      <c r="P3586" s="4">
        <f>VLOOKUP(A3586,RESULTS!$A:$M,13,FALSE)</f>
        <v>3</v>
      </c>
      <c r="Q3586" s="4">
        <v>1083</v>
      </c>
      <c r="R3586" s="4" t="str">
        <f>IF(VLOOKUP(C3586,rosie!B:J,8,FALSE)=0,"x_x_x_x",VLOOKUP(C3586,rosie!B:J,8,FALSE))</f>
        <v>8_8_2_2023</v>
      </c>
    </row>
    <row r="3587" spans="1:18" x14ac:dyDescent="0.2">
      <c r="A3587" t="s">
        <v>306</v>
      </c>
      <c r="C3587">
        <f t="shared" si="264"/>
        <v>807</v>
      </c>
      <c r="D3587" t="str">
        <f t="shared" ref="D3587:D3650" si="266">C3587&amp;" ("&amp;M3587&amp;")"</f>
        <v>807 (0)</v>
      </c>
      <c r="E3587">
        <v>17.324999999999999</v>
      </c>
      <c r="F3587">
        <f t="shared" si="262"/>
        <v>17.329999999999998</v>
      </c>
      <c r="G3587">
        <f>IFERROR(VLOOKUP(F3587,'rt.comb'!$A:$B,2,FALSE),F3587)</f>
        <v>17.329999999999998</v>
      </c>
      <c r="H3587" t="str">
        <f>IFERROR(VLOOKUP(G3587,compounds!$A:$D,4,FALSE),"")</f>
        <v/>
      </c>
      <c r="I3587">
        <v>5564575</v>
      </c>
      <c r="J3587" s="4">
        <f t="shared" si="265"/>
        <v>33707580</v>
      </c>
      <c r="K3587" s="4">
        <f>VLOOKUP($C3587,rosie!$B$7:$D$380,2,FALSE)</f>
        <v>5.89</v>
      </c>
      <c r="L3587" s="4">
        <f>VLOOKUP(C3587,rosie!$B$7:$F$66,5,FALSE)</f>
        <v>1.7</v>
      </c>
      <c r="M3587" s="4">
        <f>VLOOKUP($C3587,rosie!$B$7:$D$380,3,FALSE)</f>
        <v>0</v>
      </c>
      <c r="N3587" s="4" t="str">
        <f>VLOOKUP($C3587,rosie!$B$7:$E$380,4,FALSE)</f>
        <v>s</v>
      </c>
      <c r="O3587" s="4">
        <f t="shared" si="263"/>
        <v>7.7567733920546179E-4</v>
      </c>
      <c r="P3587" s="4">
        <f>VLOOKUP(A3587,RESULTS!$A:$M,13,FALSE)</f>
        <v>3</v>
      </c>
      <c r="Q3587" s="4">
        <v>1084</v>
      </c>
      <c r="R3587" s="4" t="str">
        <f>IF(VLOOKUP(C3587,rosie!B:J,8,FALSE)=0,"x_x_x_x",VLOOKUP(C3587,rosie!B:J,8,FALSE))</f>
        <v>8_8_2_2023</v>
      </c>
    </row>
    <row r="3588" spans="1:18" x14ac:dyDescent="0.2">
      <c r="A3588" t="s">
        <v>306</v>
      </c>
      <c r="C3588">
        <f t="shared" si="264"/>
        <v>807</v>
      </c>
      <c r="D3588" t="str">
        <f t="shared" si="266"/>
        <v>807 (0)</v>
      </c>
      <c r="E3588">
        <v>17.431000000000001</v>
      </c>
      <c r="F3588">
        <f t="shared" si="262"/>
        <v>17.43</v>
      </c>
      <c r="G3588">
        <f>IFERROR(VLOOKUP(F3588,'rt.comb'!$A:$B,2,FALSE),F3588)</f>
        <v>17.43</v>
      </c>
      <c r="H3588" t="str">
        <f>IFERROR(VLOOKUP(G3588,compounds!$A:$D,4,FALSE),"")</f>
        <v>cisthreehexiso</v>
      </c>
      <c r="I3588">
        <v>20487318</v>
      </c>
      <c r="J3588" s="4">
        <f t="shared" si="265"/>
        <v>33707580</v>
      </c>
      <c r="K3588" s="4">
        <f>VLOOKUP($C3588,rosie!$B$7:$D$380,2,FALSE)</f>
        <v>5.89</v>
      </c>
      <c r="L3588" s="4">
        <f>VLOOKUP(C3588,rosie!$B$7:$F$66,5,FALSE)</f>
        <v>1.7</v>
      </c>
      <c r="M3588" s="4">
        <f>VLOOKUP($C3588,rosie!$B$7:$D$380,3,FALSE)</f>
        <v>0</v>
      </c>
      <c r="N3588" s="4" t="str">
        <f>VLOOKUP($C3588,rosie!$B$7:$E$380,4,FALSE)</f>
        <v>s</v>
      </c>
      <c r="O3588" s="4">
        <f t="shared" si="263"/>
        <v>2.8532101239337436E-3</v>
      </c>
      <c r="P3588" s="4">
        <f>VLOOKUP(A3588,RESULTS!$A:$M,13,FALSE)</f>
        <v>3</v>
      </c>
      <c r="Q3588" s="4">
        <v>1085</v>
      </c>
      <c r="R3588" s="4" t="str">
        <f>IF(VLOOKUP(C3588,rosie!B:J,8,FALSE)=0,"x_x_x_x",VLOOKUP(C3588,rosie!B:J,8,FALSE))</f>
        <v>8_8_2_2023</v>
      </c>
    </row>
    <row r="3589" spans="1:18" x14ac:dyDescent="0.2">
      <c r="A3589" t="s">
        <v>306</v>
      </c>
      <c r="C3589">
        <f t="shared" si="264"/>
        <v>807</v>
      </c>
      <c r="D3589" t="str">
        <f t="shared" si="266"/>
        <v>807 (0)</v>
      </c>
      <c r="E3589">
        <v>18.178000000000001</v>
      </c>
      <c r="F3589">
        <f t="shared" si="262"/>
        <v>18.18</v>
      </c>
      <c r="G3589">
        <f>IFERROR(VLOOKUP(F3589,'rt.comb'!$A:$B,2,FALSE),F3589)</f>
        <v>18.18</v>
      </c>
      <c r="H3589" t="str">
        <f>IFERROR(VLOOKUP(G3589,compounds!$A:$D,4,FALSE),"")</f>
        <v>methylacetophenone</v>
      </c>
      <c r="I3589">
        <v>20245333</v>
      </c>
      <c r="J3589" s="4">
        <f t="shared" si="265"/>
        <v>33707580</v>
      </c>
      <c r="K3589" s="4">
        <f>VLOOKUP($C3589,rosie!$B$7:$D$380,2,FALSE)</f>
        <v>5.89</v>
      </c>
      <c r="L3589" s="4">
        <f>VLOOKUP(C3589,rosie!$B$7:$F$66,5,FALSE)</f>
        <v>1.7</v>
      </c>
      <c r="M3589" s="4">
        <f>VLOOKUP($C3589,rosie!$B$7:$D$380,3,FALSE)</f>
        <v>0</v>
      </c>
      <c r="N3589" s="4" t="str">
        <f>VLOOKUP($C3589,rosie!$B$7:$E$380,4,FALSE)</f>
        <v>s</v>
      </c>
      <c r="O3589" s="4">
        <f t="shared" si="263"/>
        <v>2.8169133322858771E-3</v>
      </c>
      <c r="P3589" s="4">
        <f>VLOOKUP(A3589,RESULTS!$A:$M,13,FALSE)</f>
        <v>3</v>
      </c>
      <c r="Q3589" s="4">
        <v>1086</v>
      </c>
      <c r="R3589" s="4" t="str">
        <f>IF(VLOOKUP(C3589,rosie!B:J,8,FALSE)=0,"x_x_x_x",VLOOKUP(C3589,rosie!B:J,8,FALSE))</f>
        <v>8_8_2_2023</v>
      </c>
    </row>
    <row r="3590" spans="1:18" x14ac:dyDescent="0.2">
      <c r="A3590" t="s">
        <v>306</v>
      </c>
      <c r="C3590">
        <f t="shared" si="264"/>
        <v>807</v>
      </c>
      <c r="D3590" t="str">
        <f t="shared" si="266"/>
        <v>807 (0)</v>
      </c>
      <c r="E3590">
        <v>18.518000000000001</v>
      </c>
      <c r="F3590">
        <f t="shared" si="262"/>
        <v>18.52</v>
      </c>
      <c r="G3590">
        <f>IFERROR(VLOOKUP(F3590,'rt.comb'!$A:$B,2,FALSE),F3590)</f>
        <v>18.52</v>
      </c>
      <c r="H3590" t="str">
        <f>IFERROR(VLOOKUP(G3590,compounds!$A:$D,4,FALSE),"")</f>
        <v/>
      </c>
      <c r="I3590">
        <v>3747910</v>
      </c>
      <c r="J3590" s="4">
        <f t="shared" si="265"/>
        <v>33707580</v>
      </c>
      <c r="K3590" s="4">
        <f>VLOOKUP($C3590,rosie!$B$7:$D$380,2,FALSE)</f>
        <v>5.89</v>
      </c>
      <c r="L3590" s="4">
        <f>VLOOKUP(C3590,rosie!$B$7:$F$66,5,FALSE)</f>
        <v>1.7</v>
      </c>
      <c r="M3590" s="4">
        <f>VLOOKUP($C3590,rosie!$B$7:$D$380,3,FALSE)</f>
        <v>0</v>
      </c>
      <c r="N3590" s="4" t="str">
        <f>VLOOKUP($C3590,rosie!$B$7:$E$380,4,FALSE)</f>
        <v>s</v>
      </c>
      <c r="O3590" s="4">
        <f t="shared" si="263"/>
        <v>5.2100032639986588E-4</v>
      </c>
      <c r="P3590" s="4">
        <f>VLOOKUP(A3590,RESULTS!$A:$M,13,FALSE)</f>
        <v>3</v>
      </c>
      <c r="Q3590" s="4">
        <v>1087</v>
      </c>
      <c r="R3590" s="4" t="str">
        <f>IF(VLOOKUP(C3590,rosie!B:J,8,FALSE)=0,"x_x_x_x",VLOOKUP(C3590,rosie!B:J,8,FALSE))</f>
        <v>8_8_2_2023</v>
      </c>
    </row>
    <row r="3591" spans="1:18" x14ac:dyDescent="0.2">
      <c r="A3591" t="s">
        <v>306</v>
      </c>
      <c r="C3591">
        <f t="shared" si="264"/>
        <v>807</v>
      </c>
      <c r="D3591" t="str">
        <f t="shared" si="266"/>
        <v>807 (0)</v>
      </c>
      <c r="E3591">
        <v>18.692</v>
      </c>
      <c r="F3591">
        <f t="shared" si="262"/>
        <v>18.690000000000001</v>
      </c>
      <c r="G3591">
        <f>IFERROR(VLOOKUP(F3591,'rt.comb'!$A:$B,2,FALSE),F3591)</f>
        <v>18.690000000000001</v>
      </c>
      <c r="H3591" t="str">
        <f>IFERROR(VLOOKUP(G3591,compounds!$A:$D,4,FALSE),"")</f>
        <v/>
      </c>
      <c r="I3591">
        <v>13638097</v>
      </c>
      <c r="J3591" s="4">
        <f t="shared" si="265"/>
        <v>33707580</v>
      </c>
      <c r="K3591" s="4">
        <f>VLOOKUP($C3591,rosie!$B$7:$D$380,2,FALSE)</f>
        <v>5.89</v>
      </c>
      <c r="L3591" s="4">
        <f>VLOOKUP(C3591,rosie!$B$7:$F$66,5,FALSE)</f>
        <v>1.7</v>
      </c>
      <c r="M3591" s="4">
        <f>VLOOKUP($C3591,rosie!$B$7:$D$380,3,FALSE)</f>
        <v>0</v>
      </c>
      <c r="N3591" s="4" t="str">
        <f>VLOOKUP($C3591,rosie!$B$7:$E$380,4,FALSE)</f>
        <v>s</v>
      </c>
      <c r="O3591" s="4">
        <f t="shared" si="263"/>
        <v>1.8941015769431437E-3</v>
      </c>
      <c r="P3591" s="4">
        <f>VLOOKUP(A3591,RESULTS!$A:$M,13,FALSE)</f>
        <v>3</v>
      </c>
      <c r="Q3591" s="4">
        <v>1088</v>
      </c>
      <c r="R3591" s="4" t="str">
        <f>IF(VLOOKUP(C3591,rosie!B:J,8,FALSE)=0,"x_x_x_x",VLOOKUP(C3591,rosie!B:J,8,FALSE))</f>
        <v>8_8_2_2023</v>
      </c>
    </row>
    <row r="3592" spans="1:18" x14ac:dyDescent="0.2">
      <c r="A3592" t="s">
        <v>306</v>
      </c>
      <c r="C3592">
        <f t="shared" si="264"/>
        <v>807</v>
      </c>
      <c r="D3592" t="str">
        <f t="shared" si="266"/>
        <v>807 (0)</v>
      </c>
      <c r="E3592">
        <v>18.998999999999999</v>
      </c>
      <c r="F3592">
        <f t="shared" si="262"/>
        <v>19</v>
      </c>
      <c r="G3592">
        <f>IFERROR(VLOOKUP(F3592,'rt.comb'!$A:$B,2,FALSE),F3592)</f>
        <v>18.989999999999998</v>
      </c>
      <c r="H3592" t="str">
        <f>IFERROR(VLOOKUP(G3592,compounds!$A:$D,4,FALSE),"")</f>
        <v>methylnaphthalene</v>
      </c>
      <c r="I3592">
        <v>47918189</v>
      </c>
      <c r="J3592" s="4">
        <f t="shared" si="265"/>
        <v>33707580</v>
      </c>
      <c r="K3592" s="4">
        <f>VLOOKUP($C3592,rosie!$B$7:$D$380,2,FALSE)</f>
        <v>5.89</v>
      </c>
      <c r="L3592" s="4">
        <f>VLOOKUP(C3592,rosie!$B$7:$F$66,5,FALSE)</f>
        <v>1.7</v>
      </c>
      <c r="M3592" s="4">
        <f>VLOOKUP($C3592,rosie!$B$7:$D$380,3,FALSE)</f>
        <v>0</v>
      </c>
      <c r="N3592" s="4" t="str">
        <f>VLOOKUP($C3592,rosie!$B$7:$E$380,4,FALSE)</f>
        <v>s</v>
      </c>
      <c r="O3592" s="4">
        <f t="shared" si="263"/>
        <v>6.6489168593271211E-3</v>
      </c>
      <c r="P3592" s="4">
        <f>VLOOKUP(A3592,RESULTS!$A:$M,13,FALSE)</f>
        <v>3</v>
      </c>
      <c r="Q3592" s="4">
        <v>1089</v>
      </c>
      <c r="R3592" s="4" t="str">
        <f>IF(VLOOKUP(C3592,rosie!B:J,8,FALSE)=0,"x_x_x_x",VLOOKUP(C3592,rosie!B:J,8,FALSE))</f>
        <v>8_8_2_2023</v>
      </c>
    </row>
    <row r="3593" spans="1:18" x14ac:dyDescent="0.2">
      <c r="A3593" t="s">
        <v>306</v>
      </c>
      <c r="C3593">
        <f t="shared" si="264"/>
        <v>807</v>
      </c>
      <c r="D3593" t="str">
        <f t="shared" si="266"/>
        <v>807 (0)</v>
      </c>
      <c r="E3593">
        <v>19.395</v>
      </c>
      <c r="F3593">
        <f t="shared" si="262"/>
        <v>19.399999999999999</v>
      </c>
      <c r="G3593">
        <f>IFERROR(VLOOKUP(F3593,'rt.comb'!$A:$B,2,FALSE),F3593)</f>
        <v>19.399999999999999</v>
      </c>
      <c r="H3593" t="str">
        <f>IFERROR(VLOOKUP(G3593,compounds!$A:$D,4,FALSE),"")</f>
        <v>undecanal_c</v>
      </c>
      <c r="I3593">
        <v>6663271</v>
      </c>
      <c r="J3593" s="4">
        <f t="shared" si="265"/>
        <v>33707580</v>
      </c>
      <c r="K3593" s="4">
        <f>VLOOKUP($C3593,rosie!$B$7:$D$380,2,FALSE)</f>
        <v>5.89</v>
      </c>
      <c r="L3593" s="4">
        <f>VLOOKUP(C3593,rosie!$B$7:$F$66,5,FALSE)</f>
        <v>1.7</v>
      </c>
      <c r="M3593" s="4">
        <f>VLOOKUP($C3593,rosie!$B$7:$D$380,3,FALSE)</f>
        <v>0</v>
      </c>
      <c r="N3593" s="4" t="str">
        <f>VLOOKUP($C3593,rosie!$B$7:$E$380,4,FALSE)</f>
        <v>s</v>
      </c>
      <c r="O3593" s="4">
        <f t="shared" si="263"/>
        <v>9.2371791106947128E-4</v>
      </c>
      <c r="P3593" s="4">
        <f>VLOOKUP(A3593,RESULTS!$A:$M,13,FALSE)</f>
        <v>3</v>
      </c>
      <c r="Q3593" s="4">
        <v>1090</v>
      </c>
      <c r="R3593" s="4" t="str">
        <f>IF(VLOOKUP(C3593,rosie!B:J,8,FALSE)=0,"x_x_x_x",VLOOKUP(C3593,rosie!B:J,8,FALSE))</f>
        <v>8_8_2_2023</v>
      </c>
    </row>
    <row r="3594" spans="1:18" x14ac:dyDescent="0.2">
      <c r="A3594" t="s">
        <v>306</v>
      </c>
      <c r="C3594">
        <f t="shared" si="264"/>
        <v>807</v>
      </c>
      <c r="D3594" t="str">
        <f t="shared" si="266"/>
        <v>807 (0)</v>
      </c>
      <c r="E3594">
        <v>19.501000000000001</v>
      </c>
      <c r="F3594">
        <f t="shared" ref="F3594:F3657" si="267">ROUND(E3594,2)</f>
        <v>19.5</v>
      </c>
      <c r="G3594">
        <f>IFERROR(VLOOKUP(F3594,'rt.comb'!$A:$B,2,FALSE),F3594)</f>
        <v>19.5</v>
      </c>
      <c r="H3594" t="str">
        <f>IFERROR(VLOOKUP(G3594,compounds!$A:$D,4,FALSE),"")</f>
        <v>standard</v>
      </c>
      <c r="I3594">
        <v>33707580</v>
      </c>
      <c r="J3594" s="4">
        <f t="shared" si="265"/>
        <v>33707580</v>
      </c>
      <c r="K3594" s="4">
        <f>VLOOKUP($C3594,rosie!$B$7:$D$380,2,FALSE)</f>
        <v>5.89</v>
      </c>
      <c r="L3594" s="4">
        <f>VLOOKUP(C3594,rosie!$B$7:$F$66,5,FALSE)</f>
        <v>1.7</v>
      </c>
      <c r="M3594" s="4">
        <f>VLOOKUP($C3594,rosie!$B$7:$D$380,3,FALSE)</f>
        <v>0</v>
      </c>
      <c r="N3594" s="4" t="str">
        <f>VLOOKUP($C3594,rosie!$B$7:$E$380,4,FALSE)</f>
        <v>s</v>
      </c>
      <c r="O3594" s="4">
        <f t="shared" ref="O3594:O3657" si="268">IFERROR((30/J3594*I3594)/K3594/Q3594,0)</f>
        <v>4.6685413453802452E-3</v>
      </c>
      <c r="P3594" s="4">
        <f>VLOOKUP(A3594,RESULTS!$A:$M,13,FALSE)</f>
        <v>3</v>
      </c>
      <c r="Q3594" s="4">
        <v>1091</v>
      </c>
      <c r="R3594" s="4" t="str">
        <f>IF(VLOOKUP(C3594,rosie!B:J,8,FALSE)=0,"x_x_x_x",VLOOKUP(C3594,rosie!B:J,8,FALSE))</f>
        <v>8_8_2_2023</v>
      </c>
    </row>
    <row r="3595" spans="1:18" x14ac:dyDescent="0.2">
      <c r="A3595" t="s">
        <v>306</v>
      </c>
      <c r="C3595">
        <f t="shared" ref="C3595:C3658" si="269">_xlfn.NUMBERVALUE(LEFT(SUBSTITUTE(A3595,"strleaves-",""),FIND("-",SUBSTITUTE(A3595,"strleaves-",""))-1))</f>
        <v>807</v>
      </c>
      <c r="D3595" t="str">
        <f t="shared" si="266"/>
        <v>807 (0)</v>
      </c>
      <c r="E3595">
        <v>19.904</v>
      </c>
      <c r="F3595">
        <f t="shared" si="267"/>
        <v>19.899999999999999</v>
      </c>
      <c r="G3595">
        <f>IFERROR(VLOOKUP(F3595,'rt.comb'!$A:$B,2,FALSE),F3595)</f>
        <v>19.899999999999999</v>
      </c>
      <c r="H3595" t="str">
        <f>IFERROR(VLOOKUP(G3595,compounds!$A:$D,4,FALSE),"")</f>
        <v/>
      </c>
      <c r="I3595">
        <v>5343654</v>
      </c>
      <c r="J3595" s="4">
        <f t="shared" si="265"/>
        <v>33707580</v>
      </c>
      <c r="K3595" s="4">
        <f>VLOOKUP($C3595,rosie!$B$7:$D$380,2,FALSE)</f>
        <v>5.89</v>
      </c>
      <c r="L3595" s="4">
        <f>VLOOKUP(C3595,rosie!$B$7:$F$66,5,FALSE)</f>
        <v>1.7</v>
      </c>
      <c r="M3595" s="4">
        <f>VLOOKUP($C3595,rosie!$B$7:$D$380,3,FALSE)</f>
        <v>0</v>
      </c>
      <c r="N3595" s="4" t="str">
        <f>VLOOKUP($C3595,rosie!$B$7:$E$380,4,FALSE)</f>
        <v>s</v>
      </c>
      <c r="O3595" s="4">
        <f t="shared" si="268"/>
        <v>7.3942491073353581E-4</v>
      </c>
      <c r="P3595" s="4">
        <f>VLOOKUP(A3595,RESULTS!$A:$M,13,FALSE)</f>
        <v>3</v>
      </c>
      <c r="Q3595" s="4">
        <v>1092</v>
      </c>
      <c r="R3595" s="4" t="str">
        <f>IF(VLOOKUP(C3595,rosie!B:J,8,FALSE)=0,"x_x_x_x",VLOOKUP(C3595,rosie!B:J,8,FALSE))</f>
        <v>8_8_2_2023</v>
      </c>
    </row>
    <row r="3596" spans="1:18" x14ac:dyDescent="0.2">
      <c r="A3596" t="s">
        <v>306</v>
      </c>
      <c r="C3596">
        <f t="shared" si="269"/>
        <v>807</v>
      </c>
      <c r="D3596" t="str">
        <f t="shared" si="266"/>
        <v>807 (0)</v>
      </c>
      <c r="E3596">
        <v>20.134</v>
      </c>
      <c r="F3596">
        <f t="shared" si="267"/>
        <v>20.13</v>
      </c>
      <c r="G3596">
        <f>IFERROR(VLOOKUP(F3596,'rt.comb'!$A:$B,2,FALSE),F3596)</f>
        <v>20.13</v>
      </c>
      <c r="H3596" t="str">
        <f>IFERROR(VLOOKUP(G3596,compounds!$A:$D,4,FALSE),"")</f>
        <v/>
      </c>
      <c r="I3596">
        <v>9644165</v>
      </c>
      <c r="J3596" s="4">
        <f t="shared" si="265"/>
        <v>33707580</v>
      </c>
      <c r="K3596" s="4">
        <f>VLOOKUP($C3596,rosie!$B$7:$D$380,2,FALSE)</f>
        <v>5.89</v>
      </c>
      <c r="L3596" s="4">
        <f>VLOOKUP(C3596,rosie!$B$7:$F$66,5,FALSE)</f>
        <v>1.7</v>
      </c>
      <c r="M3596" s="4">
        <f>VLOOKUP($C3596,rosie!$B$7:$D$380,3,FALSE)</f>
        <v>0</v>
      </c>
      <c r="N3596" s="4" t="str">
        <f>VLOOKUP($C3596,rosie!$B$7:$E$380,4,FALSE)</f>
        <v>s</v>
      </c>
      <c r="O3596" s="4">
        <f t="shared" si="268"/>
        <v>1.3332845791928379E-3</v>
      </c>
      <c r="P3596" s="4">
        <f>VLOOKUP(A3596,RESULTS!$A:$M,13,FALSE)</f>
        <v>3</v>
      </c>
      <c r="Q3596" s="4">
        <v>1093</v>
      </c>
      <c r="R3596" s="4" t="str">
        <f>IF(VLOOKUP(C3596,rosie!B:J,8,FALSE)=0,"x_x_x_x",VLOOKUP(C3596,rosie!B:J,8,FALSE))</f>
        <v>8_8_2_2023</v>
      </c>
    </row>
    <row r="3597" spans="1:18" x14ac:dyDescent="0.2">
      <c r="A3597" t="s">
        <v>306</v>
      </c>
      <c r="C3597">
        <f t="shared" si="269"/>
        <v>807</v>
      </c>
      <c r="D3597" t="str">
        <f t="shared" si="266"/>
        <v>807 (0)</v>
      </c>
      <c r="E3597">
        <v>20.192</v>
      </c>
      <c r="F3597">
        <f t="shared" si="267"/>
        <v>20.190000000000001</v>
      </c>
      <c r="G3597">
        <f>IFERROR(VLOOKUP(F3597,'rt.comb'!$A:$B,2,FALSE),F3597)</f>
        <v>20.190000000000001</v>
      </c>
      <c r="H3597" t="str">
        <f>IFERROR(VLOOKUP(G3597,compounds!$A:$D,4,FALSE),"")</f>
        <v/>
      </c>
      <c r="I3597">
        <v>10698970</v>
      </c>
      <c r="J3597" s="4">
        <f t="shared" si="265"/>
        <v>33707580</v>
      </c>
      <c r="K3597" s="4">
        <f>VLOOKUP($C3597,rosie!$B$7:$D$380,2,FALSE)</f>
        <v>5.89</v>
      </c>
      <c r="L3597" s="4">
        <f>VLOOKUP(C3597,rosie!$B$7:$F$66,5,FALSE)</f>
        <v>1.7</v>
      </c>
      <c r="M3597" s="4">
        <f>VLOOKUP($C3597,rosie!$B$7:$D$380,3,FALSE)</f>
        <v>0</v>
      </c>
      <c r="N3597" s="4" t="str">
        <f>VLOOKUP($C3597,rosie!$B$7:$E$380,4,FALSE)</f>
        <v>s</v>
      </c>
      <c r="O3597" s="4">
        <f t="shared" si="268"/>
        <v>1.4777570290031186E-3</v>
      </c>
      <c r="P3597" s="4">
        <f>VLOOKUP(A3597,RESULTS!$A:$M,13,FALSE)</f>
        <v>3</v>
      </c>
      <c r="Q3597" s="4">
        <v>1094</v>
      </c>
      <c r="R3597" s="4" t="str">
        <f>IF(VLOOKUP(C3597,rosie!B:J,8,FALSE)=0,"x_x_x_x",VLOOKUP(C3597,rosie!B:J,8,FALSE))</f>
        <v>8_8_2_2023</v>
      </c>
    </row>
    <row r="3598" spans="1:18" x14ac:dyDescent="0.2">
      <c r="A3598" t="s">
        <v>306</v>
      </c>
      <c r="C3598">
        <f t="shared" si="269"/>
        <v>807</v>
      </c>
      <c r="D3598" t="str">
        <f t="shared" si="266"/>
        <v>807 (0)</v>
      </c>
      <c r="E3598">
        <v>21.63</v>
      </c>
      <c r="F3598">
        <f t="shared" si="267"/>
        <v>21.63</v>
      </c>
      <c r="G3598">
        <f>IFERROR(VLOOKUP(F3598,'rt.comb'!$A:$B,2,FALSE),F3598)</f>
        <v>21.63</v>
      </c>
      <c r="H3598" t="str">
        <f>IFERROR(VLOOKUP(G3598,compounds!$A:$D,4,FALSE),"")</f>
        <v/>
      </c>
      <c r="I3598">
        <v>4118056</v>
      </c>
      <c r="J3598" s="4">
        <f t="shared" si="265"/>
        <v>33707580</v>
      </c>
      <c r="K3598" s="4">
        <f>VLOOKUP($C3598,rosie!$B$7:$D$380,2,FALSE)</f>
        <v>5.89</v>
      </c>
      <c r="L3598" s="4">
        <f>VLOOKUP(C3598,rosie!$B$7:$F$66,5,FALSE)</f>
        <v>1.7</v>
      </c>
      <c r="M3598" s="4">
        <f>VLOOKUP($C3598,rosie!$B$7:$D$380,3,FALSE)</f>
        <v>0</v>
      </c>
      <c r="N3598" s="4" t="str">
        <f>VLOOKUP($C3598,rosie!$B$7:$E$380,4,FALSE)</f>
        <v>s</v>
      </c>
      <c r="O3598" s="4">
        <f t="shared" si="268"/>
        <v>5.6827233632628072E-4</v>
      </c>
      <c r="P3598" s="4">
        <f>VLOOKUP(A3598,RESULTS!$A:$M,13,FALSE)</f>
        <v>3</v>
      </c>
      <c r="Q3598" s="4">
        <v>1095</v>
      </c>
      <c r="R3598" s="4" t="str">
        <f>IF(VLOOKUP(C3598,rosie!B:J,8,FALSE)=0,"x_x_x_x",VLOOKUP(C3598,rosie!B:J,8,FALSE))</f>
        <v>8_8_2_2023</v>
      </c>
    </row>
    <row r="3599" spans="1:18" x14ac:dyDescent="0.2">
      <c r="A3599" t="s">
        <v>306</v>
      </c>
      <c r="C3599">
        <f t="shared" si="269"/>
        <v>807</v>
      </c>
      <c r="D3599" t="str">
        <f t="shared" si="266"/>
        <v>807 (0)</v>
      </c>
      <c r="E3599">
        <v>21.832999999999998</v>
      </c>
      <c r="F3599">
        <f t="shared" si="267"/>
        <v>21.83</v>
      </c>
      <c r="G3599">
        <f>IFERROR(VLOOKUP(F3599,'rt.comb'!$A:$B,2,FALSE),F3599)</f>
        <v>21.84</v>
      </c>
      <c r="H3599" t="str">
        <f>IFERROR(VLOOKUP(G3599,compounds!$A:$D,4,FALSE),"")</f>
        <v>tetradecane</v>
      </c>
      <c r="I3599">
        <v>37514414</v>
      </c>
      <c r="J3599" s="4">
        <f t="shared" si="265"/>
        <v>33707580</v>
      </c>
      <c r="K3599" s="4">
        <f>VLOOKUP($C3599,rosie!$B$7:$D$380,2,FALSE)</f>
        <v>5.89</v>
      </c>
      <c r="L3599" s="4">
        <f>VLOOKUP(C3599,rosie!$B$7:$F$66,5,FALSE)</f>
        <v>1.7</v>
      </c>
      <c r="M3599" s="4">
        <f>VLOOKUP($C3599,rosie!$B$7:$D$380,3,FALSE)</f>
        <v>0</v>
      </c>
      <c r="N3599" s="4" t="str">
        <f>VLOOKUP($C3599,rosie!$B$7:$E$380,4,FALSE)</f>
        <v>s</v>
      </c>
      <c r="O3599" s="4">
        <f t="shared" si="268"/>
        <v>5.1720891098698783E-3</v>
      </c>
      <c r="P3599" s="4">
        <f>VLOOKUP(A3599,RESULTS!$A:$M,13,FALSE)</f>
        <v>3</v>
      </c>
      <c r="Q3599" s="4">
        <v>1096</v>
      </c>
      <c r="R3599" s="4" t="str">
        <f>IF(VLOOKUP(C3599,rosie!B:J,8,FALSE)=0,"x_x_x_x",VLOOKUP(C3599,rosie!B:J,8,FALSE))</f>
        <v>8_8_2_2023</v>
      </c>
    </row>
    <row r="3600" spans="1:18" x14ac:dyDescent="0.2">
      <c r="A3600" t="s">
        <v>306</v>
      </c>
      <c r="C3600">
        <f t="shared" si="269"/>
        <v>807</v>
      </c>
      <c r="D3600" t="str">
        <f t="shared" si="266"/>
        <v>807 (0)</v>
      </c>
      <c r="E3600">
        <v>22.074000000000002</v>
      </c>
      <c r="F3600">
        <f t="shared" si="267"/>
        <v>22.07</v>
      </c>
      <c r="G3600">
        <f>IFERROR(VLOOKUP(F3600,'rt.comb'!$A:$B,2,FALSE),F3600)</f>
        <v>22.07</v>
      </c>
      <c r="H3600" t="str">
        <f>IFERROR(VLOOKUP(G3600,compounds!$A:$D,4,FALSE),"")</f>
        <v>dodecanal</v>
      </c>
      <c r="I3600">
        <v>8533028</v>
      </c>
      <c r="J3600" s="4">
        <f t="shared" si="265"/>
        <v>33707580</v>
      </c>
      <c r="K3600" s="4">
        <f>VLOOKUP($C3600,rosie!$B$7:$D$380,2,FALSE)</f>
        <v>5.89</v>
      </c>
      <c r="L3600" s="4">
        <f>VLOOKUP(C3600,rosie!$B$7:$F$66,5,FALSE)</f>
        <v>1.7</v>
      </c>
      <c r="M3600" s="4">
        <f>VLOOKUP($C3600,rosie!$B$7:$D$380,3,FALSE)</f>
        <v>0</v>
      </c>
      <c r="N3600" s="4" t="str">
        <f>VLOOKUP($C3600,rosie!$B$7:$E$380,4,FALSE)</f>
        <v>s</v>
      </c>
      <c r="O3600" s="4">
        <f t="shared" si="268"/>
        <v>1.1753708863538267E-3</v>
      </c>
      <c r="P3600" s="4">
        <f>VLOOKUP(A3600,RESULTS!$A:$M,13,FALSE)</f>
        <v>3</v>
      </c>
      <c r="Q3600" s="4">
        <v>1097</v>
      </c>
      <c r="R3600" s="4" t="str">
        <f>IF(VLOOKUP(C3600,rosie!B:J,8,FALSE)=0,"x_x_x_x",VLOOKUP(C3600,rosie!B:J,8,FALSE))</f>
        <v>8_8_2_2023</v>
      </c>
    </row>
    <row r="3601" spans="1:18" x14ac:dyDescent="0.2">
      <c r="A3601" t="s">
        <v>306</v>
      </c>
      <c r="C3601">
        <f t="shared" si="269"/>
        <v>807</v>
      </c>
      <c r="D3601" t="str">
        <f t="shared" si="266"/>
        <v>807 (0)</v>
      </c>
      <c r="E3601">
        <v>22.280999999999999</v>
      </c>
      <c r="F3601">
        <f t="shared" si="267"/>
        <v>22.28</v>
      </c>
      <c r="G3601">
        <f>IFERROR(VLOOKUP(F3601,'rt.comb'!$A:$B,2,FALSE),F3601)</f>
        <v>22.29</v>
      </c>
      <c r="H3601" t="str">
        <f>IFERROR(VLOOKUP(G3601,compounds!$A:$D,4,FALSE),"")</f>
        <v>tetramethyldiol</v>
      </c>
      <c r="I3601">
        <v>24864712</v>
      </c>
      <c r="J3601" s="4">
        <f t="shared" si="265"/>
        <v>33707580</v>
      </c>
      <c r="K3601" s="4">
        <f>VLOOKUP($C3601,rosie!$B$7:$D$380,2,FALSE)</f>
        <v>5.89</v>
      </c>
      <c r="L3601" s="4">
        <f>VLOOKUP(C3601,rosie!$B$7:$F$66,5,FALSE)</f>
        <v>1.7</v>
      </c>
      <c r="M3601" s="4">
        <f>VLOOKUP($C3601,rosie!$B$7:$D$380,3,FALSE)</f>
        <v>0</v>
      </c>
      <c r="N3601" s="4" t="str">
        <f>VLOOKUP($C3601,rosie!$B$7:$E$380,4,FALSE)</f>
        <v>s</v>
      </c>
      <c r="O3601" s="4">
        <f t="shared" si="268"/>
        <v>3.4218382702221974E-3</v>
      </c>
      <c r="P3601" s="4">
        <f>VLOOKUP(A3601,RESULTS!$A:$M,13,FALSE)</f>
        <v>3</v>
      </c>
      <c r="Q3601" s="4">
        <v>1098</v>
      </c>
      <c r="R3601" s="4" t="str">
        <f>IF(VLOOKUP(C3601,rosie!B:J,8,FALSE)=0,"x_x_x_x",VLOOKUP(C3601,rosie!B:J,8,FALSE))</f>
        <v>8_8_2_2023</v>
      </c>
    </row>
    <row r="3602" spans="1:18" x14ac:dyDescent="0.2">
      <c r="A3602" t="s">
        <v>306</v>
      </c>
      <c r="C3602">
        <f t="shared" si="269"/>
        <v>807</v>
      </c>
      <c r="D3602" t="str">
        <f t="shared" si="266"/>
        <v>807 (0)</v>
      </c>
      <c r="E3602">
        <v>22.690999999999999</v>
      </c>
      <c r="F3602">
        <f t="shared" si="267"/>
        <v>22.69</v>
      </c>
      <c r="G3602">
        <f>IFERROR(VLOOKUP(F3602,'rt.comb'!$A:$B,2,FALSE),F3602)</f>
        <v>22.69</v>
      </c>
      <c r="H3602" t="str">
        <f>IFERROR(VLOOKUP(G3602,compounds!$A:$D,4,FALSE),"")</f>
        <v/>
      </c>
      <c r="I3602">
        <v>16433334</v>
      </c>
      <c r="J3602" s="4">
        <f t="shared" si="265"/>
        <v>33707580</v>
      </c>
      <c r="K3602" s="4">
        <f>VLOOKUP($C3602,rosie!$B$7:$D$380,2,FALSE)</f>
        <v>5.89</v>
      </c>
      <c r="L3602" s="4">
        <f>VLOOKUP(C3602,rosie!$B$7:$F$66,5,FALSE)</f>
        <v>1.7</v>
      </c>
      <c r="M3602" s="4">
        <f>VLOOKUP($C3602,rosie!$B$7:$D$380,3,FALSE)</f>
        <v>0</v>
      </c>
      <c r="N3602" s="4" t="str">
        <f>VLOOKUP($C3602,rosie!$B$7:$E$380,4,FALSE)</f>
        <v>s</v>
      </c>
      <c r="O3602" s="4">
        <f t="shared" si="268"/>
        <v>2.2594689406161507E-3</v>
      </c>
      <c r="P3602" s="4">
        <f>VLOOKUP(A3602,RESULTS!$A:$M,13,FALSE)</f>
        <v>3</v>
      </c>
      <c r="Q3602" s="4">
        <v>1099</v>
      </c>
      <c r="R3602" s="4" t="str">
        <f>IF(VLOOKUP(C3602,rosie!B:J,8,FALSE)=0,"x_x_x_x",VLOOKUP(C3602,rosie!B:J,8,FALSE))</f>
        <v>8_8_2_2023</v>
      </c>
    </row>
    <row r="3603" spans="1:18" x14ac:dyDescent="0.2">
      <c r="A3603" t="s">
        <v>306</v>
      </c>
      <c r="C3603">
        <f t="shared" si="269"/>
        <v>807</v>
      </c>
      <c r="D3603" t="str">
        <f t="shared" si="266"/>
        <v>807 (0)</v>
      </c>
      <c r="E3603">
        <v>23.103999999999999</v>
      </c>
      <c r="F3603">
        <f t="shared" si="267"/>
        <v>23.1</v>
      </c>
      <c r="G3603">
        <f>IFERROR(VLOOKUP(F3603,'rt.comb'!$A:$B,2,FALSE),F3603)</f>
        <v>23.1</v>
      </c>
      <c r="H3603" t="str">
        <f>IFERROR(VLOOKUP(G3603,compounds!$A:$D,4,FALSE),"")</f>
        <v/>
      </c>
      <c r="I3603">
        <v>23610842</v>
      </c>
      <c r="J3603" s="4">
        <f t="shared" si="265"/>
        <v>33707580</v>
      </c>
      <c r="K3603" s="4">
        <f>VLOOKUP($C3603,rosie!$B$7:$D$380,2,FALSE)</f>
        <v>5.89</v>
      </c>
      <c r="L3603" s="4">
        <f>VLOOKUP(C3603,rosie!$B$7:$F$66,5,FALSE)</f>
        <v>1.7</v>
      </c>
      <c r="M3603" s="4">
        <f>VLOOKUP($C3603,rosie!$B$7:$D$380,3,FALSE)</f>
        <v>0</v>
      </c>
      <c r="N3603" s="4" t="str">
        <f>VLOOKUP($C3603,rosie!$B$7:$E$380,4,FALSE)</f>
        <v>s</v>
      </c>
      <c r="O3603" s="4">
        <f t="shared" si="268"/>
        <v>3.2433750821080029E-3</v>
      </c>
      <c r="P3603" s="4">
        <f>VLOOKUP(A3603,RESULTS!$A:$M,13,FALSE)</f>
        <v>3</v>
      </c>
      <c r="Q3603" s="4">
        <v>1100</v>
      </c>
      <c r="R3603" s="4" t="str">
        <f>IF(VLOOKUP(C3603,rosie!B:J,8,FALSE)=0,"x_x_x_x",VLOOKUP(C3603,rosie!B:J,8,FALSE))</f>
        <v>8_8_2_2023</v>
      </c>
    </row>
    <row r="3604" spans="1:18" x14ac:dyDescent="0.2">
      <c r="A3604" t="s">
        <v>306</v>
      </c>
      <c r="C3604">
        <f t="shared" si="269"/>
        <v>807</v>
      </c>
      <c r="D3604" t="str">
        <f t="shared" si="266"/>
        <v>807 (0)</v>
      </c>
      <c r="E3604">
        <v>23.193000000000001</v>
      </c>
      <c r="F3604">
        <f t="shared" si="267"/>
        <v>23.19</v>
      </c>
      <c r="G3604">
        <f>IFERROR(VLOOKUP(F3604,'rt.comb'!$A:$B,2,FALSE),F3604)</f>
        <v>23.19</v>
      </c>
      <c r="H3604" t="str">
        <f>IFERROR(VLOOKUP(G3604,compounds!$A:$D,4,FALSE),"")</f>
        <v/>
      </c>
      <c r="I3604">
        <v>5511231</v>
      </c>
      <c r="J3604" s="4">
        <f t="shared" si="265"/>
        <v>33707580</v>
      </c>
      <c r="K3604" s="4">
        <f>VLOOKUP($C3604,rosie!$B$7:$D$380,2,FALSE)</f>
        <v>5.89</v>
      </c>
      <c r="L3604" s="4">
        <f>VLOOKUP(C3604,rosie!$B$7:$F$66,5,FALSE)</f>
        <v>1.7</v>
      </c>
      <c r="M3604" s="4">
        <f>VLOOKUP($C3604,rosie!$B$7:$D$380,3,FALSE)</f>
        <v>0</v>
      </c>
      <c r="N3604" s="4" t="str">
        <f>VLOOKUP($C3604,rosie!$B$7:$E$380,4,FALSE)</f>
        <v>s</v>
      </c>
      <c r="O3604" s="4">
        <f t="shared" si="268"/>
        <v>7.5637938139486605E-4</v>
      </c>
      <c r="P3604" s="4">
        <f>VLOOKUP(A3604,RESULTS!$A:$M,13,FALSE)</f>
        <v>3</v>
      </c>
      <c r="Q3604" s="4">
        <v>1101</v>
      </c>
      <c r="R3604" s="4" t="str">
        <f>IF(VLOOKUP(C3604,rosie!B:J,8,FALSE)=0,"x_x_x_x",VLOOKUP(C3604,rosie!B:J,8,FALSE))</f>
        <v>8_8_2_2023</v>
      </c>
    </row>
    <row r="3605" spans="1:18" x14ac:dyDescent="0.2">
      <c r="A3605" t="s">
        <v>306</v>
      </c>
      <c r="C3605">
        <f t="shared" si="269"/>
        <v>807</v>
      </c>
      <c r="D3605" t="str">
        <f t="shared" si="266"/>
        <v>807 (0)</v>
      </c>
      <c r="E3605">
        <v>23.911999999999999</v>
      </c>
      <c r="F3605">
        <f t="shared" si="267"/>
        <v>23.91</v>
      </c>
      <c r="G3605">
        <f>IFERROR(VLOOKUP(F3605,'rt.comb'!$A:$B,2,FALSE),F3605)</f>
        <v>23.91</v>
      </c>
      <c r="H3605" t="str">
        <f>IFERROR(VLOOKUP(G3605,compounds!$A:$D,4,FALSE),"")</f>
        <v/>
      </c>
      <c r="I3605">
        <v>9264303</v>
      </c>
      <c r="J3605" s="4">
        <f t="shared" si="265"/>
        <v>33707580</v>
      </c>
      <c r="K3605" s="4">
        <f>VLOOKUP($C3605,rosie!$B$7:$D$380,2,FALSE)</f>
        <v>5.89</v>
      </c>
      <c r="L3605" s="4">
        <f>VLOOKUP(C3605,rosie!$B$7:$F$66,5,FALSE)</f>
        <v>1.7</v>
      </c>
      <c r="M3605" s="4">
        <f>VLOOKUP($C3605,rosie!$B$7:$D$380,3,FALSE)</f>
        <v>0</v>
      </c>
      <c r="N3605" s="4" t="str">
        <f>VLOOKUP($C3605,rosie!$B$7:$E$380,4,FALSE)</f>
        <v>s</v>
      </c>
      <c r="O3605" s="4">
        <f t="shared" si="268"/>
        <v>1.2703094890341587E-3</v>
      </c>
      <c r="P3605" s="4">
        <f>VLOOKUP(A3605,RESULTS!$A:$M,13,FALSE)</f>
        <v>3</v>
      </c>
      <c r="Q3605" s="4">
        <v>1102</v>
      </c>
      <c r="R3605" s="4" t="str">
        <f>IF(VLOOKUP(C3605,rosie!B:J,8,FALSE)=0,"x_x_x_x",VLOOKUP(C3605,rosie!B:J,8,FALSE))</f>
        <v>8_8_2_2023</v>
      </c>
    </row>
    <row r="3606" spans="1:18" x14ac:dyDescent="0.2">
      <c r="A3606" t="s">
        <v>306</v>
      </c>
      <c r="C3606">
        <f t="shared" si="269"/>
        <v>807</v>
      </c>
      <c r="D3606" t="str">
        <f t="shared" si="266"/>
        <v>807 (0)</v>
      </c>
      <c r="E3606">
        <v>24.327000000000002</v>
      </c>
      <c r="F3606">
        <f t="shared" si="267"/>
        <v>24.33</v>
      </c>
      <c r="G3606">
        <f>IFERROR(VLOOKUP(F3606,'rt.comb'!$A:$B,2,FALSE),F3606)</f>
        <v>24.33</v>
      </c>
      <c r="H3606" t="str">
        <f>IFERROR(VLOOKUP(G3606,compounds!$A:$D,4,FALSE),"")</f>
        <v>pentadecane</v>
      </c>
      <c r="I3606">
        <v>5649601</v>
      </c>
      <c r="J3606" s="4">
        <f t="shared" si="265"/>
        <v>33707580</v>
      </c>
      <c r="K3606" s="4">
        <f>VLOOKUP($C3606,rosie!$B$7:$D$380,2,FALSE)</f>
        <v>5.89</v>
      </c>
      <c r="L3606" s="4">
        <f>VLOOKUP(C3606,rosie!$B$7:$F$66,5,FALSE)</f>
        <v>1.7</v>
      </c>
      <c r="M3606" s="4">
        <f>VLOOKUP($C3606,rosie!$B$7:$D$380,3,FALSE)</f>
        <v>0</v>
      </c>
      <c r="N3606" s="4" t="str">
        <f>VLOOKUP($C3606,rosie!$B$7:$E$380,4,FALSE)</f>
        <v>s</v>
      </c>
      <c r="O3606" s="4">
        <f t="shared" si="268"/>
        <v>7.7396380429753159E-4</v>
      </c>
      <c r="P3606" s="4">
        <f>VLOOKUP(A3606,RESULTS!$A:$M,13,FALSE)</f>
        <v>3</v>
      </c>
      <c r="Q3606" s="4">
        <v>1103</v>
      </c>
      <c r="R3606" s="4" t="str">
        <f>IF(VLOOKUP(C3606,rosie!B:J,8,FALSE)=0,"x_x_x_x",VLOOKUP(C3606,rosie!B:J,8,FALSE))</f>
        <v>8_8_2_2023</v>
      </c>
    </row>
    <row r="3607" spans="1:18" x14ac:dyDescent="0.2">
      <c r="A3607" t="s">
        <v>306</v>
      </c>
      <c r="C3607">
        <f t="shared" si="269"/>
        <v>807</v>
      </c>
      <c r="D3607" t="str">
        <f t="shared" si="266"/>
        <v>807 (0)</v>
      </c>
      <c r="E3607">
        <v>24.599</v>
      </c>
      <c r="F3607">
        <f t="shared" si="267"/>
        <v>24.6</v>
      </c>
      <c r="G3607">
        <f>IFERROR(VLOOKUP(F3607,'rt.comb'!$A:$B,2,FALSE),F3607)</f>
        <v>24.6</v>
      </c>
      <c r="H3607" t="str">
        <f>IFERROR(VLOOKUP(G3607,compounds!$A:$D,4,FALSE),"")</f>
        <v>tridecanal</v>
      </c>
      <c r="I3607">
        <v>4999392</v>
      </c>
      <c r="J3607" s="4">
        <f t="shared" si="265"/>
        <v>33707580</v>
      </c>
      <c r="K3607" s="4">
        <f>VLOOKUP($C3607,rosie!$B$7:$D$380,2,FALSE)</f>
        <v>5.89</v>
      </c>
      <c r="L3607" s="4">
        <f>VLOOKUP(C3607,rosie!$B$7:$F$66,5,FALSE)</f>
        <v>1.7</v>
      </c>
      <c r="M3607" s="4">
        <f>VLOOKUP($C3607,rosie!$B$7:$D$380,3,FALSE)</f>
        <v>0</v>
      </c>
      <c r="N3607" s="4" t="str">
        <f>VLOOKUP($C3607,rosie!$B$7:$E$380,4,FALSE)</f>
        <v>s</v>
      </c>
      <c r="O3607" s="4">
        <f t="shared" si="268"/>
        <v>6.8426843008608646E-4</v>
      </c>
      <c r="P3607" s="4">
        <f>VLOOKUP(A3607,RESULTS!$A:$M,13,FALSE)</f>
        <v>3</v>
      </c>
      <c r="Q3607" s="4">
        <v>1104</v>
      </c>
      <c r="R3607" s="4" t="str">
        <f>IF(VLOOKUP(C3607,rosie!B:J,8,FALSE)=0,"x_x_x_x",VLOOKUP(C3607,rosie!B:J,8,FALSE))</f>
        <v>8_8_2_2023</v>
      </c>
    </row>
    <row r="3608" spans="1:18" x14ac:dyDescent="0.2">
      <c r="A3608" t="s">
        <v>306</v>
      </c>
      <c r="C3608">
        <f t="shared" si="269"/>
        <v>807</v>
      </c>
      <c r="D3608" t="str">
        <f t="shared" si="266"/>
        <v>807 (0)</v>
      </c>
      <c r="E3608">
        <v>26.690999999999999</v>
      </c>
      <c r="F3608">
        <f t="shared" si="267"/>
        <v>26.69</v>
      </c>
      <c r="G3608">
        <f>IFERROR(VLOOKUP(F3608,'rt.comb'!$A:$B,2,FALSE),F3608)</f>
        <v>26.69</v>
      </c>
      <c r="H3608" t="str">
        <f>IFERROR(VLOOKUP(G3608,compounds!$A:$D,4,FALSE),"")</f>
        <v/>
      </c>
      <c r="I3608">
        <v>6750107</v>
      </c>
      <c r="J3608" s="4">
        <f t="shared" si="265"/>
        <v>33707580</v>
      </c>
      <c r="K3608" s="4">
        <f>VLOOKUP($C3608,rosie!$B$7:$D$380,2,FALSE)</f>
        <v>5.89</v>
      </c>
      <c r="L3608" s="4">
        <f>VLOOKUP(C3608,rosie!$B$7:$F$66,5,FALSE)</f>
        <v>1.7</v>
      </c>
      <c r="M3608" s="4">
        <f>VLOOKUP($C3608,rosie!$B$7:$D$380,3,FALSE)</f>
        <v>0</v>
      </c>
      <c r="N3608" s="4" t="str">
        <f>VLOOKUP($C3608,rosie!$B$7:$E$380,4,FALSE)</f>
        <v>s</v>
      </c>
      <c r="O3608" s="4">
        <f t="shared" si="268"/>
        <v>9.230532699314927E-4</v>
      </c>
      <c r="P3608" s="4">
        <f>VLOOKUP(A3608,RESULTS!$A:$M,13,FALSE)</f>
        <v>3</v>
      </c>
      <c r="Q3608" s="4">
        <v>1105</v>
      </c>
      <c r="R3608" s="4" t="str">
        <f>IF(VLOOKUP(C3608,rosie!B:J,8,FALSE)=0,"x_x_x_x",VLOOKUP(C3608,rosie!B:J,8,FALSE))</f>
        <v>8_8_2_2023</v>
      </c>
    </row>
    <row r="3609" spans="1:18" x14ac:dyDescent="0.2">
      <c r="A3609" t="s">
        <v>306</v>
      </c>
      <c r="C3609">
        <f t="shared" si="269"/>
        <v>807</v>
      </c>
      <c r="D3609" t="str">
        <f t="shared" si="266"/>
        <v>807 (0)</v>
      </c>
      <c r="E3609">
        <v>26.99</v>
      </c>
      <c r="F3609">
        <f t="shared" si="267"/>
        <v>26.99</v>
      </c>
      <c r="G3609">
        <f>IFERROR(VLOOKUP(F3609,'rt.comb'!$A:$B,2,FALSE),F3609)</f>
        <v>26.99</v>
      </c>
      <c r="H3609" t="str">
        <f>IFERROR(VLOOKUP(G3609,compounds!$A:$D,4,FALSE),"")</f>
        <v>tetradecanal</v>
      </c>
      <c r="I3609">
        <v>4838254</v>
      </c>
      <c r="J3609" s="4">
        <f t="shared" si="265"/>
        <v>33707580</v>
      </c>
      <c r="K3609" s="4">
        <f>VLOOKUP($C3609,rosie!$B$7:$D$380,2,FALSE)</f>
        <v>5.89</v>
      </c>
      <c r="L3609" s="4">
        <f>VLOOKUP(C3609,rosie!$B$7:$F$66,5,FALSE)</f>
        <v>1.7</v>
      </c>
      <c r="M3609" s="4">
        <f>VLOOKUP($C3609,rosie!$B$7:$D$380,3,FALSE)</f>
        <v>0</v>
      </c>
      <c r="N3609" s="4" t="str">
        <f>VLOOKUP($C3609,rosie!$B$7:$E$380,4,FALSE)</f>
        <v>s</v>
      </c>
      <c r="O3609" s="4">
        <f t="shared" si="268"/>
        <v>6.6101592631914534E-4</v>
      </c>
      <c r="P3609" s="4">
        <f>VLOOKUP(A3609,RESULTS!$A:$M,13,FALSE)</f>
        <v>3</v>
      </c>
      <c r="Q3609" s="4">
        <v>1106</v>
      </c>
      <c r="R3609" s="4" t="str">
        <f>IF(VLOOKUP(C3609,rosie!B:J,8,FALSE)=0,"x_x_x_x",VLOOKUP(C3609,rosie!B:J,8,FALSE))</f>
        <v>8_8_2_2023</v>
      </c>
    </row>
    <row r="3610" spans="1:18" x14ac:dyDescent="0.2">
      <c r="A3610" t="s">
        <v>306</v>
      </c>
      <c r="C3610">
        <f t="shared" si="269"/>
        <v>807</v>
      </c>
      <c r="D3610" t="str">
        <f t="shared" si="266"/>
        <v>807 (0)</v>
      </c>
      <c r="E3610">
        <v>27.190999999999999</v>
      </c>
      <c r="F3610">
        <f t="shared" si="267"/>
        <v>27.19</v>
      </c>
      <c r="G3610">
        <f>IFERROR(VLOOKUP(F3610,'rt.comb'!$A:$B,2,FALSE),F3610)</f>
        <v>27.19</v>
      </c>
      <c r="H3610" t="str">
        <f>IFERROR(VLOOKUP(G3610,compounds!$A:$D,4,FALSE),"")</f>
        <v/>
      </c>
      <c r="I3610">
        <v>13796954</v>
      </c>
      <c r="J3610" s="4">
        <f t="shared" si="265"/>
        <v>33707580</v>
      </c>
      <c r="K3610" s="4">
        <f>VLOOKUP($C3610,rosie!$B$7:$D$380,2,FALSE)</f>
        <v>5.89</v>
      </c>
      <c r="L3610" s="4">
        <f>VLOOKUP(C3610,rosie!$B$7:$F$66,5,FALSE)</f>
        <v>1.7</v>
      </c>
      <c r="M3610" s="4">
        <f>VLOOKUP($C3610,rosie!$B$7:$D$380,3,FALSE)</f>
        <v>0</v>
      </c>
      <c r="N3610" s="4" t="str">
        <f>VLOOKUP($C3610,rosie!$B$7:$E$380,4,FALSE)</f>
        <v>s</v>
      </c>
      <c r="O3610" s="4">
        <f t="shared" si="268"/>
        <v>1.8832760414378489E-3</v>
      </c>
      <c r="P3610" s="4">
        <f>VLOOKUP(A3610,RESULTS!$A:$M,13,FALSE)</f>
        <v>3</v>
      </c>
      <c r="Q3610" s="4">
        <v>1107</v>
      </c>
      <c r="R3610" s="4" t="str">
        <f>IF(VLOOKUP(C3610,rosie!B:J,8,FALSE)=0,"x_x_x_x",VLOOKUP(C3610,rosie!B:J,8,FALSE))</f>
        <v>8_8_2_2023</v>
      </c>
    </row>
    <row r="3611" spans="1:18" x14ac:dyDescent="0.2">
      <c r="A3611" t="s">
        <v>306</v>
      </c>
      <c r="C3611">
        <f t="shared" si="269"/>
        <v>807</v>
      </c>
      <c r="D3611" t="str">
        <f t="shared" si="266"/>
        <v>807 (0)</v>
      </c>
      <c r="E3611">
        <v>31.236000000000001</v>
      </c>
      <c r="F3611">
        <f t="shared" si="267"/>
        <v>31.24</v>
      </c>
      <c r="G3611">
        <f>IFERROR(VLOOKUP(F3611,'rt.comb'!$A:$B,2,FALSE),F3611)</f>
        <v>31.24</v>
      </c>
      <c r="H3611" t="str">
        <f>IFERROR(VLOOKUP(G3611,compounds!$A:$D,4,FALSE),"")</f>
        <v/>
      </c>
      <c r="I3611">
        <v>10643920</v>
      </c>
      <c r="J3611" s="4">
        <f t="shared" si="265"/>
        <v>33707580</v>
      </c>
      <c r="K3611" s="4">
        <f>VLOOKUP($C3611,rosie!$B$7:$D$380,2,FALSE)</f>
        <v>5.89</v>
      </c>
      <c r="L3611" s="4">
        <f>VLOOKUP(C3611,rosie!$B$7:$F$66,5,FALSE)</f>
        <v>1.7</v>
      </c>
      <c r="M3611" s="4">
        <f>VLOOKUP($C3611,rosie!$B$7:$D$380,3,FALSE)</f>
        <v>0</v>
      </c>
      <c r="N3611" s="4" t="str">
        <f>VLOOKUP($C3611,rosie!$B$7:$E$380,4,FALSE)</f>
        <v>s</v>
      </c>
      <c r="O3611" s="4">
        <f t="shared" si="268"/>
        <v>1.451577498269915E-3</v>
      </c>
      <c r="P3611" s="4">
        <f>VLOOKUP(A3611,RESULTS!$A:$M,13,FALSE)</f>
        <v>3</v>
      </c>
      <c r="Q3611" s="4">
        <v>1108</v>
      </c>
      <c r="R3611" s="4" t="str">
        <f>IF(VLOOKUP(C3611,rosie!B:J,8,FALSE)=0,"x_x_x_x",VLOOKUP(C3611,rosie!B:J,8,FALSE))</f>
        <v>8_8_2_2023</v>
      </c>
    </row>
    <row r="3612" spans="1:18" x14ac:dyDescent="0.2">
      <c r="A3612" t="s">
        <v>306</v>
      </c>
      <c r="C3612">
        <f t="shared" si="269"/>
        <v>807</v>
      </c>
      <c r="D3612" t="str">
        <f t="shared" si="266"/>
        <v>807 (0)</v>
      </c>
      <c r="E3612">
        <v>32.003</v>
      </c>
      <c r="F3612">
        <f t="shared" si="267"/>
        <v>32</v>
      </c>
      <c r="G3612">
        <f>IFERROR(VLOOKUP(F3612,'rt.comb'!$A:$B,2,FALSE),F3612)</f>
        <v>32</v>
      </c>
      <c r="H3612" t="str">
        <f>IFERROR(VLOOKUP(G3612,compounds!$A:$D,4,FALSE),"")</f>
        <v/>
      </c>
      <c r="I3612">
        <v>18769441</v>
      </c>
      <c r="J3612" s="4">
        <f t="shared" si="265"/>
        <v>33707580</v>
      </c>
      <c r="K3612" s="4">
        <f>VLOOKUP($C3612,rosie!$B$7:$D$380,2,FALSE)</f>
        <v>5.89</v>
      </c>
      <c r="L3612" s="4">
        <f>VLOOKUP(C3612,rosie!$B$7:$F$66,5,FALSE)</f>
        <v>1.7</v>
      </c>
      <c r="M3612" s="4">
        <f>VLOOKUP($C3612,rosie!$B$7:$D$380,3,FALSE)</f>
        <v>0</v>
      </c>
      <c r="N3612" s="4" t="str">
        <f>VLOOKUP($C3612,rosie!$B$7:$E$380,4,FALSE)</f>
        <v>s</v>
      </c>
      <c r="O3612" s="4">
        <f t="shared" si="268"/>
        <v>2.5573971585813038E-3</v>
      </c>
      <c r="P3612" s="4">
        <f>VLOOKUP(A3612,RESULTS!$A:$M,13,FALSE)</f>
        <v>3</v>
      </c>
      <c r="Q3612" s="4">
        <v>1109</v>
      </c>
      <c r="R3612" s="4" t="str">
        <f>IF(VLOOKUP(C3612,rosie!B:J,8,FALSE)=0,"x_x_x_x",VLOOKUP(C3612,rosie!B:J,8,FALSE))</f>
        <v>8_8_2_2023</v>
      </c>
    </row>
    <row r="3613" spans="1:18" x14ac:dyDescent="0.2">
      <c r="A3613" t="s">
        <v>307</v>
      </c>
      <c r="C3613">
        <f t="shared" si="269"/>
        <v>918</v>
      </c>
      <c r="D3613" t="str">
        <f t="shared" si="266"/>
        <v>918 (0)</v>
      </c>
      <c r="E3613">
        <v>4.6239999999999997</v>
      </c>
      <c r="F3613">
        <f t="shared" si="267"/>
        <v>4.62</v>
      </c>
      <c r="G3613">
        <f>IFERROR(VLOOKUP(F3613,'rt.comb'!$A:$B,2,FALSE),F3613)</f>
        <v>4.62</v>
      </c>
      <c r="H3613" t="str">
        <f>IFERROR(VLOOKUP(G3613,compounds!$A:$D,4,FALSE),"")</f>
        <v/>
      </c>
      <c r="I3613">
        <v>4390547</v>
      </c>
      <c r="J3613" s="4">
        <f t="shared" si="265"/>
        <v>29724267</v>
      </c>
      <c r="K3613" s="4">
        <f>VLOOKUP($C3613,rosie!$B$7:$D$380,2,FALSE)</f>
        <v>8.19</v>
      </c>
      <c r="L3613" s="4">
        <f>VLOOKUP(C3613,rosie!$B$7:$F$66,5,FALSE)</f>
        <v>2.33</v>
      </c>
      <c r="M3613" s="4">
        <f>VLOOKUP($C3613,rosie!$B$7:$D$380,3,FALSE)</f>
        <v>0</v>
      </c>
      <c r="N3613" s="4" t="str">
        <f>VLOOKUP($C3613,rosie!$B$7:$E$380,4,FALSE)</f>
        <v>s</v>
      </c>
      <c r="O3613" s="4">
        <f t="shared" si="268"/>
        <v>4.8744076982014704E-4</v>
      </c>
      <c r="P3613" s="4">
        <f>VLOOKUP(A3613,RESULTS!$A:$M,13,FALSE)</f>
        <v>3</v>
      </c>
      <c r="Q3613" s="4">
        <v>1110</v>
      </c>
      <c r="R3613" s="4" t="str">
        <f>IF(VLOOKUP(C3613,rosie!B:J,8,FALSE)=0,"x_x_x_x",VLOOKUP(C3613,rosie!B:J,8,FALSE))</f>
        <v>5_8_2_2023</v>
      </c>
    </row>
    <row r="3614" spans="1:18" x14ac:dyDescent="0.2">
      <c r="A3614" t="s">
        <v>307</v>
      </c>
      <c r="C3614">
        <f t="shared" si="269"/>
        <v>918</v>
      </c>
      <c r="D3614" t="str">
        <f t="shared" si="266"/>
        <v>918 (0)</v>
      </c>
      <c r="E3614">
        <v>4.7859999999999996</v>
      </c>
      <c r="F3614">
        <f t="shared" si="267"/>
        <v>4.79</v>
      </c>
      <c r="G3614">
        <f>IFERROR(VLOOKUP(F3614,'rt.comb'!$A:$B,2,FALSE),F3614)</f>
        <v>4.79</v>
      </c>
      <c r="H3614" t="str">
        <f>IFERROR(VLOOKUP(G3614,compounds!$A:$D,4,FALSE),"")</f>
        <v/>
      </c>
      <c r="I3614">
        <v>4747734</v>
      </c>
      <c r="J3614" s="4">
        <f t="shared" si="265"/>
        <v>29724267</v>
      </c>
      <c r="K3614" s="4">
        <f>VLOOKUP($C3614,rosie!$B$7:$D$380,2,FALSE)</f>
        <v>8.19</v>
      </c>
      <c r="L3614" s="4">
        <f>VLOOKUP(C3614,rosie!$B$7:$F$66,5,FALSE)</f>
        <v>2.33</v>
      </c>
      <c r="M3614" s="4">
        <f>VLOOKUP($C3614,rosie!$B$7:$D$380,3,FALSE)</f>
        <v>0</v>
      </c>
      <c r="N3614" s="4" t="str">
        <f>VLOOKUP($C3614,rosie!$B$7:$E$380,4,FALSE)</f>
        <v>s</v>
      </c>
      <c r="O3614" s="4">
        <f t="shared" si="268"/>
        <v>5.2662141923424564E-4</v>
      </c>
      <c r="P3614" s="4">
        <f>VLOOKUP(A3614,RESULTS!$A:$M,13,FALSE)</f>
        <v>3</v>
      </c>
      <c r="Q3614" s="4">
        <v>1111</v>
      </c>
      <c r="R3614" s="4" t="str">
        <f>IF(VLOOKUP(C3614,rosie!B:J,8,FALSE)=0,"x_x_x_x",VLOOKUP(C3614,rosie!B:J,8,FALSE))</f>
        <v>5_8_2_2023</v>
      </c>
    </row>
    <row r="3615" spans="1:18" x14ac:dyDescent="0.2">
      <c r="A3615" t="s">
        <v>307</v>
      </c>
      <c r="C3615">
        <f t="shared" si="269"/>
        <v>918</v>
      </c>
      <c r="D3615" t="str">
        <f t="shared" si="266"/>
        <v>918 (0)</v>
      </c>
      <c r="E3615">
        <v>4.8620000000000001</v>
      </c>
      <c r="F3615">
        <f t="shared" si="267"/>
        <v>4.8600000000000003</v>
      </c>
      <c r="G3615">
        <f>IFERROR(VLOOKUP(F3615,'rt.comb'!$A:$B,2,FALSE),F3615)</f>
        <v>4.8600000000000003</v>
      </c>
      <c r="H3615" t="str">
        <f>IFERROR(VLOOKUP(G3615,compounds!$A:$D,4,FALSE),"")</f>
        <v/>
      </c>
      <c r="I3615">
        <v>6755286</v>
      </c>
      <c r="J3615" s="4">
        <f t="shared" si="265"/>
        <v>29724267</v>
      </c>
      <c r="K3615" s="4">
        <f>VLOOKUP($C3615,rosie!$B$7:$D$380,2,FALSE)</f>
        <v>8.19</v>
      </c>
      <c r="L3615" s="4">
        <f>VLOOKUP(C3615,rosie!$B$7:$F$66,5,FALSE)</f>
        <v>2.33</v>
      </c>
      <c r="M3615" s="4">
        <f>VLOOKUP($C3615,rosie!$B$7:$D$380,3,FALSE)</f>
        <v>0</v>
      </c>
      <c r="N3615" s="4" t="str">
        <f>VLOOKUP($C3615,rosie!$B$7:$E$380,4,FALSE)</f>
        <v>s</v>
      </c>
      <c r="O3615" s="4">
        <f t="shared" si="268"/>
        <v>7.4862642463110823E-4</v>
      </c>
      <c r="P3615" s="4">
        <f>VLOOKUP(A3615,RESULTS!$A:$M,13,FALSE)</f>
        <v>3</v>
      </c>
      <c r="Q3615" s="4">
        <v>1112</v>
      </c>
      <c r="R3615" s="4" t="str">
        <f>IF(VLOOKUP(C3615,rosie!B:J,8,FALSE)=0,"x_x_x_x",VLOOKUP(C3615,rosie!B:J,8,FALSE))</f>
        <v>5_8_2_2023</v>
      </c>
    </row>
    <row r="3616" spans="1:18" x14ac:dyDescent="0.2">
      <c r="A3616" t="s">
        <v>307</v>
      </c>
      <c r="C3616">
        <f t="shared" si="269"/>
        <v>918</v>
      </c>
      <c r="D3616" t="str">
        <f t="shared" si="266"/>
        <v>918 (0)</v>
      </c>
      <c r="E3616">
        <v>5.4279999999999999</v>
      </c>
      <c r="F3616">
        <f t="shared" si="267"/>
        <v>5.43</v>
      </c>
      <c r="G3616">
        <f>IFERROR(VLOOKUP(F3616,'rt.comb'!$A:$B,2,FALSE),F3616)</f>
        <v>5.43</v>
      </c>
      <c r="H3616" t="str">
        <f>IFERROR(VLOOKUP(G3616,compounds!$A:$D,4,FALSE),"")</f>
        <v>hydroxymethylpentanone</v>
      </c>
      <c r="I3616">
        <v>50592523</v>
      </c>
      <c r="J3616" s="4">
        <f t="shared" si="265"/>
        <v>29724267</v>
      </c>
      <c r="K3616" s="4">
        <f>VLOOKUP($C3616,rosie!$B$7:$D$380,2,FALSE)</f>
        <v>8.19</v>
      </c>
      <c r="L3616" s="4">
        <f>VLOOKUP(C3616,rosie!$B$7:$F$66,5,FALSE)</f>
        <v>2.33</v>
      </c>
      <c r="M3616" s="4">
        <f>VLOOKUP($C3616,rosie!$B$7:$D$380,3,FALSE)</f>
        <v>0</v>
      </c>
      <c r="N3616" s="4" t="str">
        <f>VLOOKUP($C3616,rosie!$B$7:$E$380,4,FALSE)</f>
        <v>s</v>
      </c>
      <c r="O3616" s="4">
        <f t="shared" si="268"/>
        <v>5.6016680932772017E-3</v>
      </c>
      <c r="P3616" s="4">
        <f>VLOOKUP(A3616,RESULTS!$A:$M,13,FALSE)</f>
        <v>3</v>
      </c>
      <c r="Q3616" s="4">
        <v>1113</v>
      </c>
      <c r="R3616" s="4" t="str">
        <f>IF(VLOOKUP(C3616,rosie!B:J,8,FALSE)=0,"x_x_x_x",VLOOKUP(C3616,rosie!B:J,8,FALSE))</f>
        <v>5_8_2_2023</v>
      </c>
    </row>
    <row r="3617" spans="1:18" x14ac:dyDescent="0.2">
      <c r="A3617" t="s">
        <v>307</v>
      </c>
      <c r="C3617">
        <f t="shared" si="269"/>
        <v>918</v>
      </c>
      <c r="D3617" t="str">
        <f t="shared" si="266"/>
        <v>918 (0)</v>
      </c>
      <c r="E3617">
        <v>5.7530000000000001</v>
      </c>
      <c r="F3617">
        <f t="shared" si="267"/>
        <v>5.75</v>
      </c>
      <c r="G3617">
        <f>IFERROR(VLOOKUP(F3617,'rt.comb'!$A:$B,2,FALSE),F3617)</f>
        <v>5.76</v>
      </c>
      <c r="H3617" t="str">
        <f>IFERROR(VLOOKUP(G3617,compounds!$A:$D,4,FALSE),"")</f>
        <v>zhexenol</v>
      </c>
      <c r="I3617">
        <v>179807175</v>
      </c>
      <c r="J3617" s="4">
        <f t="shared" si="265"/>
        <v>29724267</v>
      </c>
      <c r="K3617" s="4">
        <f>VLOOKUP($C3617,rosie!$B$7:$D$380,2,FALSE)</f>
        <v>8.19</v>
      </c>
      <c r="L3617" s="4">
        <f>VLOOKUP(C3617,rosie!$B$7:$F$66,5,FALSE)</f>
        <v>2.33</v>
      </c>
      <c r="M3617" s="4">
        <f>VLOOKUP($C3617,rosie!$B$7:$D$380,3,FALSE)</f>
        <v>0</v>
      </c>
      <c r="N3617" s="4" t="str">
        <f>VLOOKUP($C3617,rosie!$B$7:$E$380,4,FALSE)</f>
        <v>s</v>
      </c>
      <c r="O3617" s="4">
        <f t="shared" si="268"/>
        <v>1.9890606519449877E-2</v>
      </c>
      <c r="P3617" s="4">
        <f>VLOOKUP(A3617,RESULTS!$A:$M,13,FALSE)</f>
        <v>3</v>
      </c>
      <c r="Q3617" s="4">
        <v>1114</v>
      </c>
      <c r="R3617" s="4" t="str">
        <f>IF(VLOOKUP(C3617,rosie!B:J,8,FALSE)=0,"x_x_x_x",VLOOKUP(C3617,rosie!B:J,8,FALSE))</f>
        <v>5_8_2_2023</v>
      </c>
    </row>
    <row r="3618" spans="1:18" x14ac:dyDescent="0.2">
      <c r="A3618" t="s">
        <v>307</v>
      </c>
      <c r="C3618">
        <f t="shared" si="269"/>
        <v>918</v>
      </c>
      <c r="D3618" t="str">
        <f t="shared" si="266"/>
        <v>918 (0)</v>
      </c>
      <c r="E3618">
        <v>6.1120000000000001</v>
      </c>
      <c r="F3618">
        <f t="shared" si="267"/>
        <v>6.11</v>
      </c>
      <c r="G3618">
        <f>IFERROR(VLOOKUP(F3618,'rt.comb'!$A:$B,2,FALSE),F3618)</f>
        <v>6.11</v>
      </c>
      <c r="H3618" t="str">
        <f>IFERROR(VLOOKUP(G3618,compounds!$A:$D,4,FALSE),"")</f>
        <v/>
      </c>
      <c r="I3618">
        <v>8894905</v>
      </c>
      <c r="J3618" s="4">
        <f t="shared" si="265"/>
        <v>29724267</v>
      </c>
      <c r="K3618" s="4">
        <f>VLOOKUP($C3618,rosie!$B$7:$D$380,2,FALSE)</f>
        <v>8.19</v>
      </c>
      <c r="L3618" s="4">
        <f>VLOOKUP(C3618,rosie!$B$7:$F$66,5,FALSE)</f>
        <v>2.33</v>
      </c>
      <c r="M3618" s="4">
        <f>VLOOKUP($C3618,rosie!$B$7:$D$380,3,FALSE)</f>
        <v>0</v>
      </c>
      <c r="N3618" s="4" t="str">
        <f>VLOOKUP($C3618,rosie!$B$7:$E$380,4,FALSE)</f>
        <v>s</v>
      </c>
      <c r="O3618" s="4">
        <f t="shared" si="268"/>
        <v>9.8308856809063228E-4</v>
      </c>
      <c r="P3618" s="4">
        <f>VLOOKUP(A3618,RESULTS!$A:$M,13,FALSE)</f>
        <v>3</v>
      </c>
      <c r="Q3618" s="4">
        <v>1115</v>
      </c>
      <c r="R3618" s="4" t="str">
        <f>IF(VLOOKUP(C3618,rosie!B:J,8,FALSE)=0,"x_x_x_x",VLOOKUP(C3618,rosie!B:J,8,FALSE))</f>
        <v>5_8_2_2023</v>
      </c>
    </row>
    <row r="3619" spans="1:18" x14ac:dyDescent="0.2">
      <c r="A3619" t="s">
        <v>307</v>
      </c>
      <c r="C3619">
        <f t="shared" si="269"/>
        <v>918</v>
      </c>
      <c r="D3619" t="str">
        <f t="shared" si="266"/>
        <v>918 (0)</v>
      </c>
      <c r="E3619">
        <v>6.4489999999999998</v>
      </c>
      <c r="F3619">
        <f t="shared" si="267"/>
        <v>6.45</v>
      </c>
      <c r="G3619">
        <f>IFERROR(VLOOKUP(F3619,'rt.comb'!$A:$B,2,FALSE),F3619)</f>
        <v>6.45</v>
      </c>
      <c r="H3619" t="str">
        <f>IFERROR(VLOOKUP(G3619,compounds!$A:$D,4,FALSE),"")</f>
        <v/>
      </c>
      <c r="I3619">
        <v>3934726</v>
      </c>
      <c r="J3619" s="4">
        <f t="shared" si="265"/>
        <v>29724267</v>
      </c>
      <c r="K3619" s="4">
        <f>VLOOKUP($C3619,rosie!$B$7:$D$380,2,FALSE)</f>
        <v>8.19</v>
      </c>
      <c r="L3619" s="4">
        <f>VLOOKUP(C3619,rosie!$B$7:$F$66,5,FALSE)</f>
        <v>2.33</v>
      </c>
      <c r="M3619" s="4">
        <f>VLOOKUP($C3619,rosie!$B$7:$D$380,3,FALSE)</f>
        <v>0</v>
      </c>
      <c r="N3619" s="4" t="str">
        <f>VLOOKUP($C3619,rosie!$B$7:$E$380,4,FALSE)</f>
        <v>s</v>
      </c>
      <c r="O3619" s="4">
        <f t="shared" si="268"/>
        <v>4.3448671282492353E-4</v>
      </c>
      <c r="P3619" s="4">
        <f>VLOOKUP(A3619,RESULTS!$A:$M,13,FALSE)</f>
        <v>3</v>
      </c>
      <c r="Q3619" s="4">
        <v>1116</v>
      </c>
      <c r="R3619" s="4" t="str">
        <f>IF(VLOOKUP(C3619,rosie!B:J,8,FALSE)=0,"x_x_x_x",VLOOKUP(C3619,rosie!B:J,8,FALSE))</f>
        <v>5_8_2_2023</v>
      </c>
    </row>
    <row r="3620" spans="1:18" x14ac:dyDescent="0.2">
      <c r="A3620" t="s">
        <v>307</v>
      </c>
      <c r="C3620">
        <f t="shared" si="269"/>
        <v>918</v>
      </c>
      <c r="D3620" t="str">
        <f t="shared" si="266"/>
        <v>918 (0)</v>
      </c>
      <c r="E3620">
        <v>7.5049999999999999</v>
      </c>
      <c r="F3620">
        <f t="shared" si="267"/>
        <v>7.51</v>
      </c>
      <c r="G3620">
        <f>IFERROR(VLOOKUP(F3620,'rt.comb'!$A:$B,2,FALSE),F3620)</f>
        <v>7.51</v>
      </c>
      <c r="H3620" t="str">
        <f>IFERROR(VLOOKUP(G3620,compounds!$A:$D,4,FALSE),"")</f>
        <v>cyclopentane</v>
      </c>
      <c r="I3620">
        <v>12765246</v>
      </c>
      <c r="J3620" s="4">
        <f t="shared" si="265"/>
        <v>29724267</v>
      </c>
      <c r="K3620" s="4">
        <f>VLOOKUP($C3620,rosie!$B$7:$D$380,2,FALSE)</f>
        <v>8.19</v>
      </c>
      <c r="L3620" s="4">
        <f>VLOOKUP(C3620,rosie!$B$7:$F$66,5,FALSE)</f>
        <v>2.33</v>
      </c>
      <c r="M3620" s="4">
        <f>VLOOKUP($C3620,rosie!$B$7:$D$380,3,FALSE)</f>
        <v>0</v>
      </c>
      <c r="N3620" s="4" t="str">
        <f>VLOOKUP($C3620,rosie!$B$7:$E$380,4,FALSE)</f>
        <v>s</v>
      </c>
      <c r="O3620" s="4">
        <f t="shared" si="268"/>
        <v>1.4083228140056871E-3</v>
      </c>
      <c r="P3620" s="4">
        <f>VLOOKUP(A3620,RESULTS!$A:$M,13,FALSE)</f>
        <v>3</v>
      </c>
      <c r="Q3620" s="4">
        <v>1117</v>
      </c>
      <c r="R3620" s="4" t="str">
        <f>IF(VLOOKUP(C3620,rosie!B:J,8,FALSE)=0,"x_x_x_x",VLOOKUP(C3620,rosie!B:J,8,FALSE))</f>
        <v>5_8_2_2023</v>
      </c>
    </row>
    <row r="3621" spans="1:18" x14ac:dyDescent="0.2">
      <c r="A3621" t="s">
        <v>307</v>
      </c>
      <c r="C3621">
        <f t="shared" si="269"/>
        <v>918</v>
      </c>
      <c r="D3621" t="str">
        <f t="shared" si="266"/>
        <v>918 (0)</v>
      </c>
      <c r="E3621">
        <v>7.5709999999999997</v>
      </c>
      <c r="F3621">
        <f t="shared" si="267"/>
        <v>7.57</v>
      </c>
      <c r="G3621">
        <f>IFERROR(VLOOKUP(F3621,'rt.comb'!$A:$B,2,FALSE),F3621)</f>
        <v>7.57</v>
      </c>
      <c r="H3621" t="str">
        <f>IFERROR(VLOOKUP(G3621,compounds!$A:$D,4,FALSE),"")</f>
        <v/>
      </c>
      <c r="I3621">
        <v>2698990</v>
      </c>
      <c r="J3621" s="4">
        <f t="shared" si="265"/>
        <v>29724267</v>
      </c>
      <c r="K3621" s="4">
        <f>VLOOKUP($C3621,rosie!$B$7:$D$380,2,FALSE)</f>
        <v>8.19</v>
      </c>
      <c r="L3621" s="4">
        <f>VLOOKUP(C3621,rosie!$B$7:$F$66,5,FALSE)</f>
        <v>2.33</v>
      </c>
      <c r="M3621" s="4">
        <f>VLOOKUP($C3621,rosie!$B$7:$D$380,3,FALSE)</f>
        <v>0</v>
      </c>
      <c r="N3621" s="4" t="str">
        <f>VLOOKUP($C3621,rosie!$B$7:$E$380,4,FALSE)</f>
        <v>s</v>
      </c>
      <c r="O3621" s="4">
        <f t="shared" si="268"/>
        <v>2.9749911021411486E-4</v>
      </c>
      <c r="P3621" s="4">
        <f>VLOOKUP(A3621,RESULTS!$A:$M,13,FALSE)</f>
        <v>3</v>
      </c>
      <c r="Q3621" s="4">
        <v>1118</v>
      </c>
      <c r="R3621" s="4" t="str">
        <f>IF(VLOOKUP(C3621,rosie!B:J,8,FALSE)=0,"x_x_x_x",VLOOKUP(C3621,rosie!B:J,8,FALSE))</f>
        <v>5_8_2_2023</v>
      </c>
    </row>
    <row r="3622" spans="1:18" x14ac:dyDescent="0.2">
      <c r="A3622" t="s">
        <v>307</v>
      </c>
      <c r="C3622">
        <f t="shared" si="269"/>
        <v>918</v>
      </c>
      <c r="D3622" t="str">
        <f t="shared" si="266"/>
        <v>918 (0)</v>
      </c>
      <c r="E3622">
        <v>8.3840000000000003</v>
      </c>
      <c r="F3622">
        <f t="shared" si="267"/>
        <v>8.3800000000000008</v>
      </c>
      <c r="G3622">
        <f>IFERROR(VLOOKUP(F3622,'rt.comb'!$A:$B,2,FALSE),F3622)</f>
        <v>8.3800000000000008</v>
      </c>
      <c r="H3622" t="str">
        <f>IFERROR(VLOOKUP(G3622,compounds!$A:$D,4,FALSE),"")</f>
        <v/>
      </c>
      <c r="I3622">
        <v>4291372</v>
      </c>
      <c r="J3622" s="4">
        <f t="shared" si="265"/>
        <v>29724267</v>
      </c>
      <c r="K3622" s="4">
        <f>VLOOKUP($C3622,rosie!$B$7:$D$380,2,FALSE)</f>
        <v>8.19</v>
      </c>
      <c r="L3622" s="4">
        <f>VLOOKUP(C3622,rosie!$B$7:$F$66,5,FALSE)</f>
        <v>2.33</v>
      </c>
      <c r="M3622" s="4">
        <f>VLOOKUP($C3622,rosie!$B$7:$D$380,3,FALSE)</f>
        <v>0</v>
      </c>
      <c r="N3622" s="4" t="str">
        <f>VLOOKUP($C3622,rosie!$B$7:$E$380,4,FALSE)</f>
        <v>s</v>
      </c>
      <c r="O3622" s="4">
        <f t="shared" si="268"/>
        <v>4.7259843150551298E-4</v>
      </c>
      <c r="P3622" s="4">
        <f>VLOOKUP(A3622,RESULTS!$A:$M,13,FALSE)</f>
        <v>3</v>
      </c>
      <c r="Q3622" s="4">
        <v>1119</v>
      </c>
      <c r="R3622" s="4" t="str">
        <f>IF(VLOOKUP(C3622,rosie!B:J,8,FALSE)=0,"x_x_x_x",VLOOKUP(C3622,rosie!B:J,8,FALSE))</f>
        <v>5_8_2_2023</v>
      </c>
    </row>
    <row r="3623" spans="1:18" x14ac:dyDescent="0.2">
      <c r="A3623" t="s">
        <v>307</v>
      </c>
      <c r="C3623">
        <f t="shared" si="269"/>
        <v>918</v>
      </c>
      <c r="D3623" t="str">
        <f t="shared" si="266"/>
        <v>918 (0)</v>
      </c>
      <c r="E3623">
        <v>8.4659999999999993</v>
      </c>
      <c r="F3623">
        <f t="shared" si="267"/>
        <v>8.4700000000000006</v>
      </c>
      <c r="G3623">
        <f>IFERROR(VLOOKUP(F3623,'rt.comb'!$A:$B,2,FALSE),F3623)</f>
        <v>8.4700000000000006</v>
      </c>
      <c r="H3623" t="str">
        <f>IFERROR(VLOOKUP(G3623,compounds!$A:$D,4,FALSE),"")</f>
        <v/>
      </c>
      <c r="I3623">
        <v>8619797</v>
      </c>
      <c r="J3623" s="4">
        <f t="shared" si="265"/>
        <v>29724267</v>
      </c>
      <c r="K3623" s="4">
        <f>VLOOKUP($C3623,rosie!$B$7:$D$380,2,FALSE)</f>
        <v>8.19</v>
      </c>
      <c r="L3623" s="4">
        <f>VLOOKUP(C3623,rosie!$B$7:$F$66,5,FALSE)</f>
        <v>2.33</v>
      </c>
      <c r="M3623" s="4">
        <f>VLOOKUP($C3623,rosie!$B$7:$D$380,3,FALSE)</f>
        <v>0</v>
      </c>
      <c r="N3623" s="4" t="str">
        <f>VLOOKUP($C3623,rosie!$B$7:$E$380,4,FALSE)</f>
        <v>s</v>
      </c>
      <c r="O3623" s="4">
        <f t="shared" si="268"/>
        <v>9.4842985126512922E-4</v>
      </c>
      <c r="P3623" s="4">
        <f>VLOOKUP(A3623,RESULTS!$A:$M,13,FALSE)</f>
        <v>3</v>
      </c>
      <c r="Q3623" s="4">
        <v>1120</v>
      </c>
      <c r="R3623" s="4" t="str">
        <f>IF(VLOOKUP(C3623,rosie!B:J,8,FALSE)=0,"x_x_x_x",VLOOKUP(C3623,rosie!B:J,8,FALSE))</f>
        <v>5_8_2_2023</v>
      </c>
    </row>
    <row r="3624" spans="1:18" x14ac:dyDescent="0.2">
      <c r="A3624" t="s">
        <v>307</v>
      </c>
      <c r="C3624">
        <f t="shared" si="269"/>
        <v>918</v>
      </c>
      <c r="D3624" t="str">
        <f t="shared" si="266"/>
        <v>918 (0)</v>
      </c>
      <c r="E3624">
        <v>8.9160000000000004</v>
      </c>
      <c r="F3624">
        <f t="shared" si="267"/>
        <v>8.92</v>
      </c>
      <c r="G3624">
        <f>IFERROR(VLOOKUP(F3624,'rt.comb'!$A:$B,2,FALSE),F3624)</f>
        <v>8.92</v>
      </c>
      <c r="H3624" t="str">
        <f>IFERROR(VLOOKUP(G3624,compounds!$A:$D,4,FALSE),"")</f>
        <v/>
      </c>
      <c r="I3624">
        <v>9326129</v>
      </c>
      <c r="J3624" s="4">
        <f t="shared" si="265"/>
        <v>29724267</v>
      </c>
      <c r="K3624" s="4">
        <f>VLOOKUP($C3624,rosie!$B$7:$D$380,2,FALSE)</f>
        <v>8.19</v>
      </c>
      <c r="L3624" s="4">
        <f>VLOOKUP(C3624,rosie!$B$7:$F$66,5,FALSE)</f>
        <v>2.33</v>
      </c>
      <c r="M3624" s="4">
        <f>VLOOKUP($C3624,rosie!$B$7:$D$380,3,FALSE)</f>
        <v>0</v>
      </c>
      <c r="N3624" s="4" t="str">
        <f>VLOOKUP($C3624,rosie!$B$7:$E$380,4,FALSE)</f>
        <v>s</v>
      </c>
      <c r="O3624" s="4">
        <f t="shared" si="268"/>
        <v>1.02523165035169E-3</v>
      </c>
      <c r="P3624" s="4">
        <f>VLOOKUP(A3624,RESULTS!$A:$M,13,FALSE)</f>
        <v>3</v>
      </c>
      <c r="Q3624" s="4">
        <v>1121</v>
      </c>
      <c r="R3624" s="4" t="str">
        <f>IF(VLOOKUP(C3624,rosie!B:J,8,FALSE)=0,"x_x_x_x",VLOOKUP(C3624,rosie!B:J,8,FALSE))</f>
        <v>5_8_2_2023</v>
      </c>
    </row>
    <row r="3625" spans="1:18" x14ac:dyDescent="0.2">
      <c r="A3625" t="s">
        <v>307</v>
      </c>
      <c r="C3625">
        <f t="shared" si="269"/>
        <v>918</v>
      </c>
      <c r="D3625" t="str">
        <f t="shared" si="266"/>
        <v>918 (0)</v>
      </c>
      <c r="E3625">
        <v>9.8249999999999993</v>
      </c>
      <c r="F3625">
        <f t="shared" si="267"/>
        <v>9.83</v>
      </c>
      <c r="G3625">
        <f>IFERROR(VLOOKUP(F3625,'rt.comb'!$A:$B,2,FALSE),F3625)</f>
        <v>9.82</v>
      </c>
      <c r="H3625" t="str">
        <f>IFERROR(VLOOKUP(G3625,compounds!$A:$D,4,FALSE),"")</f>
        <v>sixmethyl</v>
      </c>
      <c r="I3625">
        <v>8271514</v>
      </c>
      <c r="J3625" s="4">
        <f t="shared" si="265"/>
        <v>29724267</v>
      </c>
      <c r="K3625" s="4">
        <f>VLOOKUP($C3625,rosie!$B$7:$D$380,2,FALSE)</f>
        <v>8.19</v>
      </c>
      <c r="L3625" s="4">
        <f>VLOOKUP(C3625,rosie!$B$7:$F$66,5,FALSE)</f>
        <v>2.33</v>
      </c>
      <c r="M3625" s="4">
        <f>VLOOKUP($C3625,rosie!$B$7:$D$380,3,FALSE)</f>
        <v>0</v>
      </c>
      <c r="N3625" s="4" t="str">
        <f>VLOOKUP($C3625,rosie!$B$7:$E$380,4,FALSE)</f>
        <v>s</v>
      </c>
      <c r="O3625" s="4">
        <f t="shared" si="268"/>
        <v>9.0848623502985367E-4</v>
      </c>
      <c r="P3625" s="4">
        <f>VLOOKUP(A3625,RESULTS!$A:$M,13,FALSE)</f>
        <v>3</v>
      </c>
      <c r="Q3625" s="4">
        <v>1122</v>
      </c>
      <c r="R3625" s="4" t="str">
        <f>IF(VLOOKUP(C3625,rosie!B:J,8,FALSE)=0,"x_x_x_x",VLOOKUP(C3625,rosie!B:J,8,FALSE))</f>
        <v>5_8_2_2023</v>
      </c>
    </row>
    <row r="3626" spans="1:18" x14ac:dyDescent="0.2">
      <c r="A3626" t="s">
        <v>307</v>
      </c>
      <c r="C3626">
        <f t="shared" si="269"/>
        <v>918</v>
      </c>
      <c r="D3626" t="str">
        <f t="shared" si="266"/>
        <v>918 (0)</v>
      </c>
      <c r="E3626">
        <v>9.9039999999999999</v>
      </c>
      <c r="F3626">
        <f t="shared" si="267"/>
        <v>9.9</v>
      </c>
      <c r="G3626">
        <f>IFERROR(VLOOKUP(F3626,'rt.comb'!$A:$B,2,FALSE),F3626)</f>
        <v>9.9</v>
      </c>
      <c r="H3626" t="str">
        <f>IFERROR(VLOOKUP(G3626,compounds!$A:$D,4,FALSE),"")</f>
        <v/>
      </c>
      <c r="I3626">
        <v>15058824</v>
      </c>
      <c r="J3626" s="4">
        <f t="shared" si="265"/>
        <v>29724267</v>
      </c>
      <c r="K3626" s="4">
        <f>VLOOKUP($C3626,rosie!$B$7:$D$380,2,FALSE)</f>
        <v>8.19</v>
      </c>
      <c r="L3626" s="4">
        <f>VLOOKUP(C3626,rosie!$B$7:$F$66,5,FALSE)</f>
        <v>2.33</v>
      </c>
      <c r="M3626" s="4">
        <f>VLOOKUP($C3626,rosie!$B$7:$D$380,3,FALSE)</f>
        <v>0</v>
      </c>
      <c r="N3626" s="4" t="str">
        <f>VLOOKUP($C3626,rosie!$B$7:$E$380,4,FALSE)</f>
        <v>s</v>
      </c>
      <c r="O3626" s="4">
        <f t="shared" si="268"/>
        <v>1.6524849029534673E-3</v>
      </c>
      <c r="P3626" s="4">
        <f>VLOOKUP(A3626,RESULTS!$A:$M,13,FALSE)</f>
        <v>3</v>
      </c>
      <c r="Q3626" s="4">
        <v>1123</v>
      </c>
      <c r="R3626" s="4" t="str">
        <f>IF(VLOOKUP(C3626,rosie!B:J,8,FALSE)=0,"x_x_x_x",VLOOKUP(C3626,rosie!B:J,8,FALSE))</f>
        <v>5_8_2_2023</v>
      </c>
    </row>
    <row r="3627" spans="1:18" x14ac:dyDescent="0.2">
      <c r="A3627" t="s">
        <v>307</v>
      </c>
      <c r="C3627">
        <f t="shared" si="269"/>
        <v>918</v>
      </c>
      <c r="D3627" t="str">
        <f t="shared" si="266"/>
        <v>918 (0)</v>
      </c>
      <c r="E3627">
        <v>10.353</v>
      </c>
      <c r="F3627">
        <f t="shared" si="267"/>
        <v>10.35</v>
      </c>
      <c r="G3627">
        <f>IFERROR(VLOOKUP(F3627,'rt.comb'!$A:$B,2,FALSE),F3627)</f>
        <v>10.35</v>
      </c>
      <c r="H3627" t="str">
        <f>IFERROR(VLOOKUP(G3627,compounds!$A:$D,4,FALSE),"")</f>
        <v/>
      </c>
      <c r="I3627">
        <v>13884305</v>
      </c>
      <c r="J3627" s="4">
        <f t="shared" si="265"/>
        <v>29724267</v>
      </c>
      <c r="K3627" s="4">
        <f>VLOOKUP($C3627,rosie!$B$7:$D$380,2,FALSE)</f>
        <v>8.19</v>
      </c>
      <c r="L3627" s="4">
        <f>VLOOKUP(C3627,rosie!$B$7:$F$66,5,FALSE)</f>
        <v>2.33</v>
      </c>
      <c r="M3627" s="4">
        <f>VLOOKUP($C3627,rosie!$B$7:$D$380,3,FALSE)</f>
        <v>0</v>
      </c>
      <c r="N3627" s="4" t="str">
        <f>VLOOKUP($C3627,rosie!$B$7:$E$380,4,FALSE)</f>
        <v>s</v>
      </c>
      <c r="O3627" s="4">
        <f t="shared" si="268"/>
        <v>1.5222431672666E-3</v>
      </c>
      <c r="P3627" s="4">
        <f>VLOOKUP(A3627,RESULTS!$A:$M,13,FALSE)</f>
        <v>3</v>
      </c>
      <c r="Q3627" s="4">
        <v>1124</v>
      </c>
      <c r="R3627" s="4" t="str">
        <f>IF(VLOOKUP(C3627,rosie!B:J,8,FALSE)=0,"x_x_x_x",VLOOKUP(C3627,rosie!B:J,8,FALSE))</f>
        <v>5_8_2_2023</v>
      </c>
    </row>
    <row r="3628" spans="1:18" x14ac:dyDescent="0.2">
      <c r="A3628" t="s">
        <v>307</v>
      </c>
      <c r="C3628">
        <f t="shared" si="269"/>
        <v>918</v>
      </c>
      <c r="D3628" t="str">
        <f t="shared" si="266"/>
        <v>918 (0)</v>
      </c>
      <c r="E3628">
        <v>10.464</v>
      </c>
      <c r="F3628">
        <f t="shared" si="267"/>
        <v>10.46</v>
      </c>
      <c r="G3628">
        <f>IFERROR(VLOOKUP(F3628,'rt.comb'!$A:$B,2,FALSE),F3628)</f>
        <v>10.48</v>
      </c>
      <c r="H3628" t="str">
        <f>IFERROR(VLOOKUP(G3628,compounds!$A:$D,4,FALSE),"")</f>
        <v>z3hex</v>
      </c>
      <c r="I3628">
        <v>112356447</v>
      </c>
      <c r="J3628" s="4">
        <f t="shared" si="265"/>
        <v>29724267</v>
      </c>
      <c r="K3628" s="4">
        <f>VLOOKUP($C3628,rosie!$B$7:$D$380,2,FALSE)</f>
        <v>8.19</v>
      </c>
      <c r="L3628" s="4">
        <f>VLOOKUP(C3628,rosie!$B$7:$F$66,5,FALSE)</f>
        <v>2.33</v>
      </c>
      <c r="M3628" s="4">
        <f>VLOOKUP($C3628,rosie!$B$7:$D$380,3,FALSE)</f>
        <v>0</v>
      </c>
      <c r="N3628" s="4" t="str">
        <f>VLOOKUP($C3628,rosie!$B$7:$E$380,4,FALSE)</f>
        <v>s</v>
      </c>
      <c r="O3628" s="4">
        <f t="shared" si="268"/>
        <v>1.2307551848627833E-2</v>
      </c>
      <c r="P3628" s="4">
        <f>VLOOKUP(A3628,RESULTS!$A:$M,13,FALSE)</f>
        <v>3</v>
      </c>
      <c r="Q3628" s="4">
        <v>1125</v>
      </c>
      <c r="R3628" s="4" t="str">
        <f>IF(VLOOKUP(C3628,rosie!B:J,8,FALSE)=0,"x_x_x_x",VLOOKUP(C3628,rosie!B:J,8,FALSE))</f>
        <v>5_8_2_2023</v>
      </c>
    </row>
    <row r="3629" spans="1:18" x14ac:dyDescent="0.2">
      <c r="A3629" t="s">
        <v>307</v>
      </c>
      <c r="C3629">
        <f t="shared" si="269"/>
        <v>918</v>
      </c>
      <c r="D3629" t="str">
        <f t="shared" si="266"/>
        <v>918 (0)</v>
      </c>
      <c r="E3629">
        <v>11.071</v>
      </c>
      <c r="F3629">
        <f t="shared" si="267"/>
        <v>11.07</v>
      </c>
      <c r="G3629">
        <f>IFERROR(VLOOKUP(F3629,'rt.comb'!$A:$B,2,FALSE),F3629)</f>
        <v>11.07</v>
      </c>
      <c r="H3629" t="str">
        <f>IFERROR(VLOOKUP(G3629,compounds!$A:$D,4,FALSE),"")</f>
        <v>dlimonene</v>
      </c>
      <c r="I3629">
        <v>7068500</v>
      </c>
      <c r="J3629" s="4">
        <f t="shared" si="265"/>
        <v>29724267</v>
      </c>
      <c r="K3629" s="4">
        <f>VLOOKUP($C3629,rosie!$B$7:$D$380,2,FALSE)</f>
        <v>8.19</v>
      </c>
      <c r="L3629" s="4">
        <f>VLOOKUP(C3629,rosie!$B$7:$F$66,5,FALSE)</f>
        <v>2.33</v>
      </c>
      <c r="M3629" s="4">
        <f>VLOOKUP($C3629,rosie!$B$7:$D$380,3,FALSE)</f>
        <v>0</v>
      </c>
      <c r="N3629" s="4" t="str">
        <f>VLOOKUP($C3629,rosie!$B$7:$E$380,4,FALSE)</f>
        <v>s</v>
      </c>
      <c r="O3629" s="4">
        <f t="shared" si="268"/>
        <v>7.7359752398306538E-4</v>
      </c>
      <c r="P3629" s="4">
        <f>VLOOKUP(A3629,RESULTS!$A:$M,13,FALSE)</f>
        <v>3</v>
      </c>
      <c r="Q3629" s="4">
        <v>1126</v>
      </c>
      <c r="R3629" s="4" t="str">
        <f>IF(VLOOKUP(C3629,rosie!B:J,8,FALSE)=0,"x_x_x_x",VLOOKUP(C3629,rosie!B:J,8,FALSE))</f>
        <v>5_8_2_2023</v>
      </c>
    </row>
    <row r="3630" spans="1:18" x14ac:dyDescent="0.2">
      <c r="A3630" t="s">
        <v>307</v>
      </c>
      <c r="C3630">
        <f t="shared" si="269"/>
        <v>918</v>
      </c>
      <c r="D3630" t="str">
        <f t="shared" si="266"/>
        <v>918 (0)</v>
      </c>
      <c r="E3630">
        <v>12.026</v>
      </c>
      <c r="F3630">
        <f t="shared" si="267"/>
        <v>12.03</v>
      </c>
      <c r="G3630">
        <f>IFERROR(VLOOKUP(F3630,'rt.comb'!$A:$B,2,FALSE),F3630)</f>
        <v>12.03</v>
      </c>
      <c r="H3630" t="str">
        <f>IFERROR(VLOOKUP(G3630,compounds!$A:$D,4,FALSE),"")</f>
        <v/>
      </c>
      <c r="I3630">
        <v>7557257</v>
      </c>
      <c r="J3630" s="4">
        <f t="shared" si="265"/>
        <v>29724267</v>
      </c>
      <c r="K3630" s="4">
        <f>VLOOKUP($C3630,rosie!$B$7:$D$380,2,FALSE)</f>
        <v>8.19</v>
      </c>
      <c r="L3630" s="4">
        <f>VLOOKUP(C3630,rosie!$B$7:$F$66,5,FALSE)</f>
        <v>2.33</v>
      </c>
      <c r="M3630" s="4">
        <f>VLOOKUP($C3630,rosie!$B$7:$D$380,3,FALSE)</f>
        <v>0</v>
      </c>
      <c r="N3630" s="4" t="str">
        <f>VLOOKUP($C3630,rosie!$B$7:$E$380,4,FALSE)</f>
        <v>s</v>
      </c>
      <c r="O3630" s="4">
        <f t="shared" si="268"/>
        <v>8.2635464897909655E-4</v>
      </c>
      <c r="P3630" s="4">
        <f>VLOOKUP(A3630,RESULTS!$A:$M,13,FALSE)</f>
        <v>3</v>
      </c>
      <c r="Q3630" s="4">
        <v>1127</v>
      </c>
      <c r="R3630" s="4" t="str">
        <f>IF(VLOOKUP(C3630,rosie!B:J,8,FALSE)=0,"x_x_x_x",VLOOKUP(C3630,rosie!B:J,8,FALSE))</f>
        <v>5_8_2_2023</v>
      </c>
    </row>
    <row r="3631" spans="1:18" x14ac:dyDescent="0.2">
      <c r="A3631" t="s">
        <v>307</v>
      </c>
      <c r="C3631">
        <f t="shared" si="269"/>
        <v>918</v>
      </c>
      <c r="D3631" t="str">
        <f t="shared" si="266"/>
        <v>918 (0)</v>
      </c>
      <c r="E3631">
        <v>12.294</v>
      </c>
      <c r="F3631">
        <f t="shared" si="267"/>
        <v>12.29</v>
      </c>
      <c r="G3631">
        <f>IFERROR(VLOOKUP(F3631,'rt.comb'!$A:$B,2,FALSE),F3631)</f>
        <v>12.29</v>
      </c>
      <c r="H3631" t="str">
        <f>IFERROR(VLOOKUP(G3631,compounds!$A:$D,4,FALSE),"")</f>
        <v>acetophenone</v>
      </c>
      <c r="I3631">
        <v>3294675</v>
      </c>
      <c r="J3631" s="4">
        <f t="shared" si="265"/>
        <v>29724267</v>
      </c>
      <c r="K3631" s="4">
        <f>VLOOKUP($C3631,rosie!$B$7:$D$380,2,FALSE)</f>
        <v>8.19</v>
      </c>
      <c r="L3631" s="4">
        <f>VLOOKUP(C3631,rosie!$B$7:$F$66,5,FALSE)</f>
        <v>2.33</v>
      </c>
      <c r="M3631" s="4">
        <f>VLOOKUP($C3631,rosie!$B$7:$D$380,3,FALSE)</f>
        <v>0</v>
      </c>
      <c r="N3631" s="4" t="str">
        <f>VLOOKUP($C3631,rosie!$B$7:$E$380,4,FALSE)</f>
        <v>s</v>
      </c>
      <c r="O3631" s="4">
        <f t="shared" si="268"/>
        <v>3.5993964175572022E-4</v>
      </c>
      <c r="P3631" s="4">
        <f>VLOOKUP(A3631,RESULTS!$A:$M,13,FALSE)</f>
        <v>3</v>
      </c>
      <c r="Q3631" s="4">
        <v>1128</v>
      </c>
      <c r="R3631" s="4" t="str">
        <f>IF(VLOOKUP(C3631,rosie!B:J,8,FALSE)=0,"x_x_x_x",VLOOKUP(C3631,rosie!B:J,8,FALSE))</f>
        <v>5_8_2_2023</v>
      </c>
    </row>
    <row r="3632" spans="1:18" x14ac:dyDescent="0.2">
      <c r="A3632" t="s">
        <v>307</v>
      </c>
      <c r="C3632">
        <f t="shared" si="269"/>
        <v>918</v>
      </c>
      <c r="D3632" t="str">
        <f t="shared" si="266"/>
        <v>918 (0)</v>
      </c>
      <c r="E3632">
        <v>13.353999999999999</v>
      </c>
      <c r="F3632">
        <f t="shared" si="267"/>
        <v>13.35</v>
      </c>
      <c r="G3632">
        <f>IFERROR(VLOOKUP(F3632,'rt.comb'!$A:$B,2,FALSE),F3632)</f>
        <v>13.35</v>
      </c>
      <c r="H3632" t="str">
        <f>IFERROR(VLOOKUP(G3632,compounds!$A:$D,4,FALSE),"")</f>
        <v/>
      </c>
      <c r="I3632">
        <v>3809516</v>
      </c>
      <c r="J3632" s="4">
        <f t="shared" si="265"/>
        <v>29724267</v>
      </c>
      <c r="K3632" s="4">
        <f>VLOOKUP($C3632,rosie!$B$7:$D$380,2,FALSE)</f>
        <v>8.19</v>
      </c>
      <c r="L3632" s="4">
        <f>VLOOKUP(C3632,rosie!$B$7:$F$66,5,FALSE)</f>
        <v>2.33</v>
      </c>
      <c r="M3632" s="4">
        <f>VLOOKUP($C3632,rosie!$B$7:$D$380,3,FALSE)</f>
        <v>0</v>
      </c>
      <c r="N3632" s="4" t="str">
        <f>VLOOKUP($C3632,rosie!$B$7:$E$380,4,FALSE)</f>
        <v>s</v>
      </c>
      <c r="O3632" s="4">
        <f t="shared" si="268"/>
        <v>4.158168262034789E-4</v>
      </c>
      <c r="P3632" s="4">
        <f>VLOOKUP(A3632,RESULTS!$A:$M,13,FALSE)</f>
        <v>3</v>
      </c>
      <c r="Q3632" s="4">
        <v>1129</v>
      </c>
      <c r="R3632" s="4" t="str">
        <f>IF(VLOOKUP(C3632,rosie!B:J,8,FALSE)=0,"x_x_x_x",VLOOKUP(C3632,rosie!B:J,8,FALSE))</f>
        <v>5_8_2_2023</v>
      </c>
    </row>
    <row r="3633" spans="1:18" x14ac:dyDescent="0.2">
      <c r="A3633" t="s">
        <v>307</v>
      </c>
      <c r="C3633">
        <f t="shared" si="269"/>
        <v>918</v>
      </c>
      <c r="D3633" t="str">
        <f t="shared" si="266"/>
        <v>918 (0)</v>
      </c>
      <c r="E3633">
        <v>13.512</v>
      </c>
      <c r="F3633">
        <f t="shared" si="267"/>
        <v>13.51</v>
      </c>
      <c r="G3633">
        <f>IFERROR(VLOOKUP(F3633,'rt.comb'!$A:$B,2,FALSE),F3633)</f>
        <v>13.51</v>
      </c>
      <c r="H3633" t="str">
        <f>IFERROR(VLOOKUP(G3633,compounds!$A:$D,4,FALSE),"")</f>
        <v>nonanal</v>
      </c>
      <c r="I3633">
        <v>26912553</v>
      </c>
      <c r="J3633" s="4">
        <f t="shared" si="265"/>
        <v>29724267</v>
      </c>
      <c r="K3633" s="4">
        <f>VLOOKUP($C3633,rosie!$B$7:$D$380,2,FALSE)</f>
        <v>8.19</v>
      </c>
      <c r="L3633" s="4">
        <f>VLOOKUP(C3633,rosie!$B$7:$F$66,5,FALSE)</f>
        <v>2.33</v>
      </c>
      <c r="M3633" s="4">
        <f>VLOOKUP($C3633,rosie!$B$7:$D$380,3,FALSE)</f>
        <v>0</v>
      </c>
      <c r="N3633" s="4" t="str">
        <f>VLOOKUP($C3633,rosie!$B$7:$E$380,4,FALSE)</f>
        <v>s</v>
      </c>
      <c r="O3633" s="4">
        <f t="shared" si="268"/>
        <v>2.9349631569747319E-3</v>
      </c>
      <c r="P3633" s="4">
        <f>VLOOKUP(A3633,RESULTS!$A:$M,13,FALSE)</f>
        <v>3</v>
      </c>
      <c r="Q3633" s="4">
        <v>1130</v>
      </c>
      <c r="R3633" s="4" t="str">
        <f>IF(VLOOKUP(C3633,rosie!B:J,8,FALSE)=0,"x_x_x_x",VLOOKUP(C3633,rosie!B:J,8,FALSE))</f>
        <v>5_8_2_2023</v>
      </c>
    </row>
    <row r="3634" spans="1:18" x14ac:dyDescent="0.2">
      <c r="A3634" t="s">
        <v>307</v>
      </c>
      <c r="C3634">
        <f t="shared" si="269"/>
        <v>918</v>
      </c>
      <c r="D3634" t="str">
        <f t="shared" si="266"/>
        <v>918 (0)</v>
      </c>
      <c r="E3634">
        <v>13.884</v>
      </c>
      <c r="F3634">
        <f t="shared" si="267"/>
        <v>13.88</v>
      </c>
      <c r="G3634">
        <f>IFERROR(VLOOKUP(F3634,'rt.comb'!$A:$B,2,FALSE),F3634)</f>
        <v>13.39</v>
      </c>
      <c r="H3634" t="str">
        <f>IFERROR(VLOOKUP(G3634,compounds!$A:$D,4,FALSE),"")</f>
        <v/>
      </c>
      <c r="I3634">
        <v>40666157</v>
      </c>
      <c r="J3634" s="4">
        <f t="shared" si="265"/>
        <v>29724267</v>
      </c>
      <c r="K3634" s="4">
        <f>VLOOKUP($C3634,rosie!$B$7:$D$380,2,FALSE)</f>
        <v>8.19</v>
      </c>
      <c r="L3634" s="4">
        <f>VLOOKUP(C3634,rosie!$B$7:$F$66,5,FALSE)</f>
        <v>2.33</v>
      </c>
      <c r="M3634" s="4">
        <f>VLOOKUP($C3634,rosie!$B$7:$D$380,3,FALSE)</f>
        <v>0</v>
      </c>
      <c r="N3634" s="4" t="str">
        <f>VLOOKUP($C3634,rosie!$B$7:$E$380,4,FALSE)</f>
        <v>s</v>
      </c>
      <c r="O3634" s="4">
        <f t="shared" si="268"/>
        <v>4.4309487546753436E-3</v>
      </c>
      <c r="P3634" s="4">
        <f>VLOOKUP(A3634,RESULTS!$A:$M,13,FALSE)</f>
        <v>3</v>
      </c>
      <c r="Q3634" s="4">
        <v>1131</v>
      </c>
      <c r="R3634" s="4" t="str">
        <f>IF(VLOOKUP(C3634,rosie!B:J,8,FALSE)=0,"x_x_x_x",VLOOKUP(C3634,rosie!B:J,8,FALSE))</f>
        <v>5_8_2_2023</v>
      </c>
    </row>
    <row r="3635" spans="1:18" x14ac:dyDescent="0.2">
      <c r="A3635" t="s">
        <v>307</v>
      </c>
      <c r="C3635">
        <f t="shared" si="269"/>
        <v>918</v>
      </c>
      <c r="D3635" t="str">
        <f t="shared" si="266"/>
        <v>918 (0)</v>
      </c>
      <c r="E3635">
        <v>15.154999999999999</v>
      </c>
      <c r="F3635">
        <f t="shared" si="267"/>
        <v>15.16</v>
      </c>
      <c r="G3635">
        <f>IFERROR(VLOOKUP(F3635,'rt.comb'!$A:$B,2,FALSE),F3635)</f>
        <v>15.16</v>
      </c>
      <c r="H3635" t="str">
        <f>IFERROR(VLOOKUP(G3635,compounds!$A:$D,4,FALSE),"")</f>
        <v/>
      </c>
      <c r="I3635">
        <v>6747881</v>
      </c>
      <c r="J3635" s="4">
        <f t="shared" si="265"/>
        <v>29724267</v>
      </c>
      <c r="K3635" s="4">
        <f>VLOOKUP($C3635,rosie!$B$7:$D$380,2,FALSE)</f>
        <v>8.19</v>
      </c>
      <c r="L3635" s="4">
        <f>VLOOKUP(C3635,rosie!$B$7:$F$66,5,FALSE)</f>
        <v>2.33</v>
      </c>
      <c r="M3635" s="4">
        <f>VLOOKUP($C3635,rosie!$B$7:$D$380,3,FALSE)</f>
        <v>0</v>
      </c>
      <c r="N3635" s="4" t="str">
        <f>VLOOKUP($C3635,rosie!$B$7:$E$380,4,FALSE)</f>
        <v>s</v>
      </c>
      <c r="O3635" s="4">
        <f t="shared" si="268"/>
        <v>7.3459367981604674E-4</v>
      </c>
      <c r="P3635" s="4">
        <f>VLOOKUP(A3635,RESULTS!$A:$M,13,FALSE)</f>
        <v>3</v>
      </c>
      <c r="Q3635" s="4">
        <v>1132</v>
      </c>
      <c r="R3635" s="4" t="str">
        <f>IF(VLOOKUP(C3635,rosie!B:J,8,FALSE)=0,"x_x_x_x",VLOOKUP(C3635,rosie!B:J,8,FALSE))</f>
        <v>5_8_2_2023</v>
      </c>
    </row>
    <row r="3636" spans="1:18" x14ac:dyDescent="0.2">
      <c r="A3636" t="s">
        <v>307</v>
      </c>
      <c r="C3636">
        <f t="shared" si="269"/>
        <v>918</v>
      </c>
      <c r="D3636" t="str">
        <f t="shared" si="266"/>
        <v>918 (0)</v>
      </c>
      <c r="E3636">
        <v>15.436999999999999</v>
      </c>
      <c r="F3636">
        <f t="shared" si="267"/>
        <v>15.44</v>
      </c>
      <c r="G3636">
        <f>IFERROR(VLOOKUP(F3636,'rt.comb'!$A:$B,2,FALSE),F3636)</f>
        <v>15.44</v>
      </c>
      <c r="H3636" t="str">
        <f>IFERROR(VLOOKUP(G3636,compounds!$A:$D,4,FALSE),"")</f>
        <v/>
      </c>
      <c r="I3636">
        <v>1528242</v>
      </c>
      <c r="J3636" s="4">
        <f t="shared" si="265"/>
        <v>29724267</v>
      </c>
      <c r="K3636" s="4">
        <f>VLOOKUP($C3636,rosie!$B$7:$D$380,2,FALSE)</f>
        <v>8.19</v>
      </c>
      <c r="L3636" s="4">
        <f>VLOOKUP(C3636,rosie!$B$7:$F$66,5,FALSE)</f>
        <v>2.33</v>
      </c>
      <c r="M3636" s="4">
        <f>VLOOKUP($C3636,rosie!$B$7:$D$380,3,FALSE)</f>
        <v>0</v>
      </c>
      <c r="N3636" s="4" t="str">
        <f>VLOOKUP($C3636,rosie!$B$7:$E$380,4,FALSE)</f>
        <v>s</v>
      </c>
      <c r="O3636" s="4">
        <f t="shared" si="268"/>
        <v>1.6622196820285375E-4</v>
      </c>
      <c r="P3636" s="4">
        <f>VLOOKUP(A3636,RESULTS!$A:$M,13,FALSE)</f>
        <v>3</v>
      </c>
      <c r="Q3636" s="4">
        <v>1133</v>
      </c>
      <c r="R3636" s="4" t="str">
        <f>IF(VLOOKUP(C3636,rosie!B:J,8,FALSE)=0,"x_x_x_x",VLOOKUP(C3636,rosie!B:J,8,FALSE))</f>
        <v>5_8_2_2023</v>
      </c>
    </row>
    <row r="3637" spans="1:18" x14ac:dyDescent="0.2">
      <c r="A3637" t="s">
        <v>307</v>
      </c>
      <c r="C3637">
        <f t="shared" si="269"/>
        <v>918</v>
      </c>
      <c r="D3637" t="str">
        <f t="shared" si="266"/>
        <v>918 (0)</v>
      </c>
      <c r="E3637">
        <v>16</v>
      </c>
      <c r="F3637">
        <f t="shared" si="267"/>
        <v>16</v>
      </c>
      <c r="G3637">
        <f>IFERROR(VLOOKUP(F3637,'rt.comb'!$A:$B,2,FALSE),F3637)</f>
        <v>16</v>
      </c>
      <c r="H3637" t="str">
        <f>IFERROR(VLOOKUP(G3637,compounds!$A:$D,4,FALSE),"")</f>
        <v>Butanoicacidhexenylester</v>
      </c>
      <c r="I3637">
        <v>8086582</v>
      </c>
      <c r="J3637" s="4">
        <f t="shared" si="265"/>
        <v>29724267</v>
      </c>
      <c r="K3637" s="4">
        <f>VLOOKUP($C3637,rosie!$B$7:$D$380,2,FALSE)</f>
        <v>8.19</v>
      </c>
      <c r="L3637" s="4">
        <f>VLOOKUP(C3637,rosie!$B$7:$F$66,5,FALSE)</f>
        <v>2.33</v>
      </c>
      <c r="M3637" s="4">
        <f>VLOOKUP($C3637,rosie!$B$7:$D$380,3,FALSE)</f>
        <v>0</v>
      </c>
      <c r="N3637" s="4" t="str">
        <f>VLOOKUP($C3637,rosie!$B$7:$E$380,4,FALSE)</f>
        <v>s</v>
      </c>
      <c r="O3637" s="4">
        <f t="shared" si="268"/>
        <v>8.78775902713228E-4</v>
      </c>
      <c r="P3637" s="4">
        <f>VLOOKUP(A3637,RESULTS!$A:$M,13,FALSE)</f>
        <v>3</v>
      </c>
      <c r="Q3637" s="4">
        <v>1134</v>
      </c>
      <c r="R3637" s="4" t="str">
        <f>IF(VLOOKUP(C3637,rosie!B:J,8,FALSE)=0,"x_x_x_x",VLOOKUP(C3637,rosie!B:J,8,FALSE))</f>
        <v>5_8_2_2023</v>
      </c>
    </row>
    <row r="3638" spans="1:18" x14ac:dyDescent="0.2">
      <c r="A3638" t="s">
        <v>307</v>
      </c>
      <c r="C3638">
        <f t="shared" si="269"/>
        <v>918</v>
      </c>
      <c r="D3638" t="str">
        <f t="shared" si="266"/>
        <v>918 (0)</v>
      </c>
      <c r="E3638">
        <v>16.103999999999999</v>
      </c>
      <c r="F3638">
        <f t="shared" si="267"/>
        <v>16.100000000000001</v>
      </c>
      <c r="G3638">
        <f>IFERROR(VLOOKUP(F3638,'rt.comb'!$A:$B,2,FALSE),F3638)</f>
        <v>16.100000000000001</v>
      </c>
      <c r="H3638" t="str">
        <f>IFERROR(VLOOKUP(G3638,compounds!$A:$D,4,FALSE),"")</f>
        <v/>
      </c>
      <c r="I3638">
        <v>6192289</v>
      </c>
      <c r="J3638" s="4">
        <f t="shared" si="265"/>
        <v>29724267</v>
      </c>
      <c r="K3638" s="4">
        <f>VLOOKUP($C3638,rosie!$B$7:$D$380,2,FALSE)</f>
        <v>8.19</v>
      </c>
      <c r="L3638" s="4">
        <f>VLOOKUP(C3638,rosie!$B$7:$F$66,5,FALSE)</f>
        <v>2.33</v>
      </c>
      <c r="M3638" s="4">
        <f>VLOOKUP($C3638,rosie!$B$7:$D$380,3,FALSE)</f>
        <v>0</v>
      </c>
      <c r="N3638" s="4" t="str">
        <f>VLOOKUP($C3638,rosie!$B$7:$E$380,4,FALSE)</f>
        <v>s</v>
      </c>
      <c r="O3638" s="4">
        <f t="shared" si="268"/>
        <v>6.7232855170865167E-4</v>
      </c>
      <c r="P3638" s="4">
        <f>VLOOKUP(A3638,RESULTS!$A:$M,13,FALSE)</f>
        <v>3</v>
      </c>
      <c r="Q3638" s="4">
        <v>1135</v>
      </c>
      <c r="R3638" s="4" t="str">
        <f>IF(VLOOKUP(C3638,rosie!B:J,8,FALSE)=0,"x_x_x_x",VLOOKUP(C3638,rosie!B:J,8,FALSE))</f>
        <v>5_8_2_2023</v>
      </c>
    </row>
    <row r="3639" spans="1:18" x14ac:dyDescent="0.2">
      <c r="A3639" t="s">
        <v>307</v>
      </c>
      <c r="C3639">
        <f t="shared" si="269"/>
        <v>918</v>
      </c>
      <c r="D3639" t="str">
        <f t="shared" si="266"/>
        <v>918 (0)</v>
      </c>
      <c r="E3639">
        <v>16.210999999999999</v>
      </c>
      <c r="F3639">
        <f t="shared" si="267"/>
        <v>16.21</v>
      </c>
      <c r="G3639">
        <f>IFERROR(VLOOKUP(F3639,'rt.comb'!$A:$B,2,FALSE),F3639)</f>
        <v>16.21</v>
      </c>
      <c r="H3639" t="str">
        <f>IFERROR(VLOOKUP(G3639,compounds!$A:$D,4,FALSE),"")</f>
        <v>methylsalicylate</v>
      </c>
      <c r="I3639">
        <v>8436707</v>
      </c>
      <c r="J3639" s="4">
        <f t="shared" si="265"/>
        <v>29724267</v>
      </c>
      <c r="K3639" s="4">
        <f>VLOOKUP($C3639,rosie!$B$7:$D$380,2,FALSE)</f>
        <v>8.19</v>
      </c>
      <c r="L3639" s="4">
        <f>VLOOKUP(C3639,rosie!$B$7:$F$66,5,FALSE)</f>
        <v>2.33</v>
      </c>
      <c r="M3639" s="4">
        <f>VLOOKUP($C3639,rosie!$B$7:$D$380,3,FALSE)</f>
        <v>0</v>
      </c>
      <c r="N3639" s="4" t="str">
        <f>VLOOKUP($C3639,rosie!$B$7:$E$380,4,FALSE)</f>
        <v>s</v>
      </c>
      <c r="O3639" s="4">
        <f t="shared" si="268"/>
        <v>9.1521016386149952E-4</v>
      </c>
      <c r="P3639" s="4">
        <f>VLOOKUP(A3639,RESULTS!$A:$M,13,FALSE)</f>
        <v>3</v>
      </c>
      <c r="Q3639" s="4">
        <v>1136</v>
      </c>
      <c r="R3639" s="4" t="str">
        <f>IF(VLOOKUP(C3639,rosie!B:J,8,FALSE)=0,"x_x_x_x",VLOOKUP(C3639,rosie!B:J,8,FALSE))</f>
        <v>5_8_2_2023</v>
      </c>
    </row>
    <row r="3640" spans="1:18" x14ac:dyDescent="0.2">
      <c r="A3640" t="s">
        <v>307</v>
      </c>
      <c r="C3640">
        <f t="shared" si="269"/>
        <v>918</v>
      </c>
      <c r="D3640" t="str">
        <f t="shared" si="266"/>
        <v>918 (0)</v>
      </c>
      <c r="E3640">
        <v>16.364999999999998</v>
      </c>
      <c r="F3640">
        <f t="shared" si="267"/>
        <v>16.37</v>
      </c>
      <c r="G3640">
        <f>IFERROR(VLOOKUP(F3640,'rt.comb'!$A:$B,2,FALSE),F3640)</f>
        <v>16.36</v>
      </c>
      <c r="H3640" t="str">
        <f>IFERROR(VLOOKUP(G3640,compounds!$A:$D,4,FALSE),"")</f>
        <v>dodecane</v>
      </c>
      <c r="I3640">
        <v>11372354</v>
      </c>
      <c r="J3640" s="4">
        <f t="shared" si="265"/>
        <v>29724267</v>
      </c>
      <c r="K3640" s="4">
        <f>VLOOKUP($C3640,rosie!$B$7:$D$380,2,FALSE)</f>
        <v>8.19</v>
      </c>
      <c r="L3640" s="4">
        <f>VLOOKUP(C3640,rosie!$B$7:$F$66,5,FALSE)</f>
        <v>2.33</v>
      </c>
      <c r="M3640" s="4">
        <f>VLOOKUP($C3640,rosie!$B$7:$D$380,3,FALSE)</f>
        <v>0</v>
      </c>
      <c r="N3640" s="4" t="str">
        <f>VLOOKUP($C3640,rosie!$B$7:$E$380,4,FALSE)</f>
        <v>s</v>
      </c>
      <c r="O3640" s="4">
        <f t="shared" si="268"/>
        <v>1.2325828040937422E-3</v>
      </c>
      <c r="P3640" s="4">
        <f>VLOOKUP(A3640,RESULTS!$A:$M,13,FALSE)</f>
        <v>3</v>
      </c>
      <c r="Q3640" s="4">
        <v>1137</v>
      </c>
      <c r="R3640" s="4" t="str">
        <f>IF(VLOOKUP(C3640,rosie!B:J,8,FALSE)=0,"x_x_x_x",VLOOKUP(C3640,rosie!B:J,8,FALSE))</f>
        <v>5_8_2_2023</v>
      </c>
    </row>
    <row r="3641" spans="1:18" x14ac:dyDescent="0.2">
      <c r="A3641" t="s">
        <v>307</v>
      </c>
      <c r="C3641">
        <f t="shared" si="269"/>
        <v>918</v>
      </c>
      <c r="D3641" t="str">
        <f t="shared" si="266"/>
        <v>918 (0)</v>
      </c>
      <c r="E3641">
        <v>16.545999999999999</v>
      </c>
      <c r="F3641">
        <f t="shared" si="267"/>
        <v>16.55</v>
      </c>
      <c r="G3641">
        <f>IFERROR(VLOOKUP(F3641,'rt.comb'!$A:$B,2,FALSE),F3641)</f>
        <v>16.55</v>
      </c>
      <c r="H3641" t="str">
        <f>IFERROR(VLOOKUP(G3641,compounds!$A:$D,4,FALSE),"")</f>
        <v>decanal</v>
      </c>
      <c r="I3641">
        <v>25237101</v>
      </c>
      <c r="J3641" s="4">
        <f t="shared" si="265"/>
        <v>29724267</v>
      </c>
      <c r="K3641" s="4">
        <f>VLOOKUP($C3641,rosie!$B$7:$D$380,2,FALSE)</f>
        <v>8.19</v>
      </c>
      <c r="L3641" s="4">
        <f>VLOOKUP(C3641,rosie!$B$7:$F$66,5,FALSE)</f>
        <v>2.33</v>
      </c>
      <c r="M3641" s="4">
        <f>VLOOKUP($C3641,rosie!$B$7:$D$380,3,FALSE)</f>
        <v>0</v>
      </c>
      <c r="N3641" s="4" t="str">
        <f>VLOOKUP($C3641,rosie!$B$7:$E$380,4,FALSE)</f>
        <v>s</v>
      </c>
      <c r="O3641" s="4">
        <f t="shared" si="268"/>
        <v>2.7328978750522873E-3</v>
      </c>
      <c r="P3641" s="4">
        <f>VLOOKUP(A3641,RESULTS!$A:$M,13,FALSE)</f>
        <v>3</v>
      </c>
      <c r="Q3641" s="4">
        <v>1138</v>
      </c>
      <c r="R3641" s="4" t="str">
        <f>IF(VLOOKUP(C3641,rosie!B:J,8,FALSE)=0,"x_x_x_x",VLOOKUP(C3641,rosie!B:J,8,FALSE))</f>
        <v>5_8_2_2023</v>
      </c>
    </row>
    <row r="3642" spans="1:18" x14ac:dyDescent="0.2">
      <c r="A3642" t="s">
        <v>307</v>
      </c>
      <c r="C3642">
        <f t="shared" si="269"/>
        <v>918</v>
      </c>
      <c r="D3642" t="str">
        <f t="shared" si="266"/>
        <v>918 (0)</v>
      </c>
      <c r="E3642">
        <v>17.324000000000002</v>
      </c>
      <c r="F3642">
        <f t="shared" si="267"/>
        <v>17.32</v>
      </c>
      <c r="G3642">
        <f>IFERROR(VLOOKUP(F3642,'rt.comb'!$A:$B,2,FALSE),F3642)</f>
        <v>17.329999999999998</v>
      </c>
      <c r="H3642" t="str">
        <f>IFERROR(VLOOKUP(G3642,compounds!$A:$D,4,FALSE),"")</f>
        <v/>
      </c>
      <c r="I3642">
        <v>5854167</v>
      </c>
      <c r="J3642" s="4">
        <f t="shared" si="265"/>
        <v>29724267</v>
      </c>
      <c r="K3642" s="4">
        <f>VLOOKUP($C3642,rosie!$B$7:$D$380,2,FALSE)</f>
        <v>8.19</v>
      </c>
      <c r="L3642" s="4">
        <f>VLOOKUP(C3642,rosie!$B$7:$F$66,5,FALSE)</f>
        <v>2.33</v>
      </c>
      <c r="M3642" s="4">
        <f>VLOOKUP($C3642,rosie!$B$7:$D$380,3,FALSE)</f>
        <v>0</v>
      </c>
      <c r="N3642" s="4" t="str">
        <f>VLOOKUP($C3642,rosie!$B$7:$E$380,4,FALSE)</f>
        <v>s</v>
      </c>
      <c r="O3642" s="4">
        <f t="shared" si="268"/>
        <v>6.3338472047335542E-4</v>
      </c>
      <c r="P3642" s="4">
        <f>VLOOKUP(A3642,RESULTS!$A:$M,13,FALSE)</f>
        <v>3</v>
      </c>
      <c r="Q3642" s="4">
        <v>1139</v>
      </c>
      <c r="R3642" s="4" t="str">
        <f>IF(VLOOKUP(C3642,rosie!B:J,8,FALSE)=0,"x_x_x_x",VLOOKUP(C3642,rosie!B:J,8,FALSE))</f>
        <v>5_8_2_2023</v>
      </c>
    </row>
    <row r="3643" spans="1:18" x14ac:dyDescent="0.2">
      <c r="A3643" t="s">
        <v>307</v>
      </c>
      <c r="C3643">
        <f t="shared" si="269"/>
        <v>918</v>
      </c>
      <c r="D3643" t="str">
        <f t="shared" si="266"/>
        <v>918 (0)</v>
      </c>
      <c r="E3643">
        <v>17.43</v>
      </c>
      <c r="F3643">
        <f t="shared" si="267"/>
        <v>17.43</v>
      </c>
      <c r="G3643">
        <f>IFERROR(VLOOKUP(F3643,'rt.comb'!$A:$B,2,FALSE),F3643)</f>
        <v>17.43</v>
      </c>
      <c r="H3643" t="str">
        <f>IFERROR(VLOOKUP(G3643,compounds!$A:$D,4,FALSE),"")</f>
        <v>cisthreehexiso</v>
      </c>
      <c r="I3643">
        <v>83367302</v>
      </c>
      <c r="J3643" s="4">
        <f t="shared" si="265"/>
        <v>29724267</v>
      </c>
      <c r="K3643" s="4">
        <f>VLOOKUP($C3643,rosie!$B$7:$D$380,2,FALSE)</f>
        <v>8.19</v>
      </c>
      <c r="L3643" s="4">
        <f>VLOOKUP(C3643,rosie!$B$7:$F$66,5,FALSE)</f>
        <v>2.33</v>
      </c>
      <c r="M3643" s="4">
        <f>VLOOKUP($C3643,rosie!$B$7:$D$380,3,FALSE)</f>
        <v>0</v>
      </c>
      <c r="N3643" s="4" t="str">
        <f>VLOOKUP($C3643,rosie!$B$7:$E$380,4,FALSE)</f>
        <v>s</v>
      </c>
      <c r="O3643" s="4">
        <f t="shared" si="268"/>
        <v>9.0119151620049361E-3</v>
      </c>
      <c r="P3643" s="4">
        <f>VLOOKUP(A3643,RESULTS!$A:$M,13,FALSE)</f>
        <v>3</v>
      </c>
      <c r="Q3643" s="4">
        <v>1140</v>
      </c>
      <c r="R3643" s="4" t="str">
        <f>IF(VLOOKUP(C3643,rosie!B:J,8,FALSE)=0,"x_x_x_x",VLOOKUP(C3643,rosie!B:J,8,FALSE))</f>
        <v>5_8_2_2023</v>
      </c>
    </row>
    <row r="3644" spans="1:18" x14ac:dyDescent="0.2">
      <c r="A3644" t="s">
        <v>307</v>
      </c>
      <c r="C3644">
        <f t="shared" si="269"/>
        <v>918</v>
      </c>
      <c r="D3644" t="str">
        <f t="shared" si="266"/>
        <v>918 (0)</v>
      </c>
      <c r="E3644">
        <v>18.181000000000001</v>
      </c>
      <c r="F3644">
        <f t="shared" si="267"/>
        <v>18.18</v>
      </c>
      <c r="G3644">
        <f>IFERROR(VLOOKUP(F3644,'rt.comb'!$A:$B,2,FALSE),F3644)</f>
        <v>18.18</v>
      </c>
      <c r="H3644" t="str">
        <f>IFERROR(VLOOKUP(G3644,compounds!$A:$D,4,FALSE),"")</f>
        <v>methylacetophenone</v>
      </c>
      <c r="I3644">
        <v>3140517</v>
      </c>
      <c r="J3644" s="4">
        <f t="shared" si="265"/>
        <v>29724267</v>
      </c>
      <c r="K3644" s="4">
        <f>VLOOKUP($C3644,rosie!$B$7:$D$380,2,FALSE)</f>
        <v>8.19</v>
      </c>
      <c r="L3644" s="4">
        <f>VLOOKUP(C3644,rosie!$B$7:$F$66,5,FALSE)</f>
        <v>2.33</v>
      </c>
      <c r="M3644" s="4">
        <f>VLOOKUP($C3644,rosie!$B$7:$D$380,3,FALSE)</f>
        <v>0</v>
      </c>
      <c r="N3644" s="4" t="str">
        <f>VLOOKUP($C3644,rosie!$B$7:$E$380,4,FALSE)</f>
        <v>s</v>
      </c>
      <c r="O3644" s="4">
        <f t="shared" si="268"/>
        <v>3.3918895621273804E-4</v>
      </c>
      <c r="P3644" s="4">
        <f>VLOOKUP(A3644,RESULTS!$A:$M,13,FALSE)</f>
        <v>3</v>
      </c>
      <c r="Q3644" s="4">
        <v>1141</v>
      </c>
      <c r="R3644" s="4" t="str">
        <f>IF(VLOOKUP(C3644,rosie!B:J,8,FALSE)=0,"x_x_x_x",VLOOKUP(C3644,rosie!B:J,8,FALSE))</f>
        <v>5_8_2_2023</v>
      </c>
    </row>
    <row r="3645" spans="1:18" x14ac:dyDescent="0.2">
      <c r="A3645" t="s">
        <v>307</v>
      </c>
      <c r="C3645">
        <f t="shared" si="269"/>
        <v>918</v>
      </c>
      <c r="D3645" t="str">
        <f t="shared" si="266"/>
        <v>918 (0)</v>
      </c>
      <c r="E3645">
        <v>18.648</v>
      </c>
      <c r="F3645">
        <f t="shared" si="267"/>
        <v>18.649999999999999</v>
      </c>
      <c r="G3645">
        <f>IFERROR(VLOOKUP(F3645,'rt.comb'!$A:$B,2,FALSE),F3645)</f>
        <v>18.649999999999999</v>
      </c>
      <c r="H3645" t="str">
        <f>IFERROR(VLOOKUP(G3645,compounds!$A:$D,4,FALSE),"")</f>
        <v/>
      </c>
      <c r="I3645">
        <v>5468925</v>
      </c>
      <c r="J3645" s="4">
        <f t="shared" si="265"/>
        <v>29724267</v>
      </c>
      <c r="K3645" s="4">
        <f>VLOOKUP($C3645,rosie!$B$7:$D$380,2,FALSE)</f>
        <v>8.19</v>
      </c>
      <c r="L3645" s="4">
        <f>VLOOKUP(C3645,rosie!$B$7:$F$66,5,FALSE)</f>
        <v>2.33</v>
      </c>
      <c r="M3645" s="4">
        <f>VLOOKUP($C3645,rosie!$B$7:$D$380,3,FALSE)</f>
        <v>0</v>
      </c>
      <c r="N3645" s="4" t="str">
        <f>VLOOKUP($C3645,rosie!$B$7:$E$380,4,FALSE)</f>
        <v>s</v>
      </c>
      <c r="O3645" s="4">
        <f t="shared" si="268"/>
        <v>5.9014952633815556E-4</v>
      </c>
      <c r="P3645" s="4">
        <f>VLOOKUP(A3645,RESULTS!$A:$M,13,FALSE)</f>
        <v>3</v>
      </c>
      <c r="Q3645" s="4">
        <v>1142</v>
      </c>
      <c r="R3645" s="4" t="str">
        <f>IF(VLOOKUP(C3645,rosie!B:J,8,FALSE)=0,"x_x_x_x",VLOOKUP(C3645,rosie!B:J,8,FALSE))</f>
        <v>5_8_2_2023</v>
      </c>
    </row>
    <row r="3646" spans="1:18" x14ac:dyDescent="0.2">
      <c r="A3646" t="s">
        <v>307</v>
      </c>
      <c r="C3646">
        <f t="shared" si="269"/>
        <v>918</v>
      </c>
      <c r="D3646" t="str">
        <f t="shared" si="266"/>
        <v>918 (0)</v>
      </c>
      <c r="E3646">
        <v>18.998000000000001</v>
      </c>
      <c r="F3646">
        <f t="shared" si="267"/>
        <v>19</v>
      </c>
      <c r="G3646">
        <f>IFERROR(VLOOKUP(F3646,'rt.comb'!$A:$B,2,FALSE),F3646)</f>
        <v>18.989999999999998</v>
      </c>
      <c r="H3646" t="str">
        <f>IFERROR(VLOOKUP(G3646,compounds!$A:$D,4,FALSE),"")</f>
        <v>methylnaphthalene</v>
      </c>
      <c r="I3646">
        <v>7009160</v>
      </c>
      <c r="J3646" s="4">
        <f t="shared" si="265"/>
        <v>29724267</v>
      </c>
      <c r="K3646" s="4">
        <f>VLOOKUP($C3646,rosie!$B$7:$D$380,2,FALSE)</f>
        <v>8.19</v>
      </c>
      <c r="L3646" s="4">
        <f>VLOOKUP(C3646,rosie!$B$7:$F$66,5,FALSE)</f>
        <v>2.33</v>
      </c>
      <c r="M3646" s="4">
        <f>VLOOKUP($C3646,rosie!$B$7:$D$380,3,FALSE)</f>
        <v>0</v>
      </c>
      <c r="N3646" s="4" t="str">
        <f>VLOOKUP($C3646,rosie!$B$7:$E$380,4,FALSE)</f>
        <v>s</v>
      </c>
      <c r="O3646" s="4">
        <f t="shared" si="268"/>
        <v>7.5569394542785156E-4</v>
      </c>
      <c r="P3646" s="4">
        <f>VLOOKUP(A3646,RESULTS!$A:$M,13,FALSE)</f>
        <v>3</v>
      </c>
      <c r="Q3646" s="4">
        <v>1143</v>
      </c>
      <c r="R3646" s="4" t="str">
        <f>IF(VLOOKUP(C3646,rosie!B:J,8,FALSE)=0,"x_x_x_x",VLOOKUP(C3646,rosie!B:J,8,FALSE))</f>
        <v>5_8_2_2023</v>
      </c>
    </row>
    <row r="3647" spans="1:18" x14ac:dyDescent="0.2">
      <c r="A3647" t="s">
        <v>307</v>
      </c>
      <c r="C3647">
        <f t="shared" si="269"/>
        <v>918</v>
      </c>
      <c r="D3647" t="str">
        <f t="shared" si="266"/>
        <v>918 (0)</v>
      </c>
      <c r="E3647">
        <v>19.396000000000001</v>
      </c>
      <c r="F3647">
        <f t="shared" si="267"/>
        <v>19.399999999999999</v>
      </c>
      <c r="G3647">
        <f>IFERROR(VLOOKUP(F3647,'rt.comb'!$A:$B,2,FALSE),F3647)</f>
        <v>19.399999999999999</v>
      </c>
      <c r="H3647" t="str">
        <f>IFERROR(VLOOKUP(G3647,compounds!$A:$D,4,FALSE),"")</f>
        <v>undecanal_c</v>
      </c>
      <c r="I3647">
        <v>1931485</v>
      </c>
      <c r="J3647" s="4">
        <f t="shared" si="265"/>
        <v>29724267</v>
      </c>
      <c r="K3647" s="4">
        <f>VLOOKUP($C3647,rosie!$B$7:$D$380,2,FALSE)</f>
        <v>8.19</v>
      </c>
      <c r="L3647" s="4">
        <f>VLOOKUP(C3647,rosie!$B$7:$F$66,5,FALSE)</f>
        <v>2.33</v>
      </c>
      <c r="M3647" s="4">
        <f>VLOOKUP($C3647,rosie!$B$7:$D$380,3,FALSE)</f>
        <v>0</v>
      </c>
      <c r="N3647" s="4" t="str">
        <f>VLOOKUP($C3647,rosie!$B$7:$E$380,4,FALSE)</f>
        <v>s</v>
      </c>
      <c r="O3647" s="4">
        <f t="shared" si="268"/>
        <v>2.0806139908187974E-4</v>
      </c>
      <c r="P3647" s="4">
        <f>VLOOKUP(A3647,RESULTS!$A:$M,13,FALSE)</f>
        <v>3</v>
      </c>
      <c r="Q3647" s="4">
        <v>1144</v>
      </c>
      <c r="R3647" s="4" t="str">
        <f>IF(VLOOKUP(C3647,rosie!B:J,8,FALSE)=0,"x_x_x_x",VLOOKUP(C3647,rosie!B:J,8,FALSE))</f>
        <v>5_8_2_2023</v>
      </c>
    </row>
    <row r="3648" spans="1:18" x14ac:dyDescent="0.2">
      <c r="A3648" t="s">
        <v>307</v>
      </c>
      <c r="C3648">
        <f t="shared" si="269"/>
        <v>918</v>
      </c>
      <c r="D3648" t="str">
        <f t="shared" si="266"/>
        <v>918 (0)</v>
      </c>
      <c r="E3648">
        <v>19.5</v>
      </c>
      <c r="F3648">
        <f t="shared" si="267"/>
        <v>19.5</v>
      </c>
      <c r="G3648">
        <f>IFERROR(VLOOKUP(F3648,'rt.comb'!$A:$B,2,FALSE),F3648)</f>
        <v>19.5</v>
      </c>
      <c r="H3648" t="str">
        <f>IFERROR(VLOOKUP(G3648,compounds!$A:$D,4,FALSE),"")</f>
        <v>standard</v>
      </c>
      <c r="I3648">
        <v>29724267</v>
      </c>
      <c r="J3648" s="4">
        <f t="shared" si="265"/>
        <v>29724267</v>
      </c>
      <c r="K3648" s="4">
        <f>VLOOKUP($C3648,rosie!$B$7:$D$380,2,FALSE)</f>
        <v>8.19</v>
      </c>
      <c r="L3648" s="4">
        <f>VLOOKUP(C3648,rosie!$B$7:$F$66,5,FALSE)</f>
        <v>2.33</v>
      </c>
      <c r="M3648" s="4">
        <f>VLOOKUP($C3648,rosie!$B$7:$D$380,3,FALSE)</f>
        <v>0</v>
      </c>
      <c r="N3648" s="4" t="str">
        <f>VLOOKUP($C3648,rosie!$B$7:$E$380,4,FALSE)</f>
        <v>s</v>
      </c>
      <c r="O3648" s="4">
        <f t="shared" si="268"/>
        <v>3.199129836684422E-3</v>
      </c>
      <c r="P3648" s="4">
        <f>VLOOKUP(A3648,RESULTS!$A:$M,13,FALSE)</f>
        <v>3</v>
      </c>
      <c r="Q3648" s="4">
        <v>1145</v>
      </c>
      <c r="R3648" s="4" t="str">
        <f>IF(VLOOKUP(C3648,rosie!B:J,8,FALSE)=0,"x_x_x_x",VLOOKUP(C3648,rosie!B:J,8,FALSE))</f>
        <v>5_8_2_2023</v>
      </c>
    </row>
    <row r="3649" spans="1:18" x14ac:dyDescent="0.2">
      <c r="A3649" t="s">
        <v>307</v>
      </c>
      <c r="C3649">
        <f t="shared" si="269"/>
        <v>918</v>
      </c>
      <c r="D3649" t="str">
        <f t="shared" si="266"/>
        <v>918 (0)</v>
      </c>
      <c r="E3649">
        <v>21.832000000000001</v>
      </c>
      <c r="F3649">
        <f t="shared" si="267"/>
        <v>21.83</v>
      </c>
      <c r="G3649">
        <f>IFERROR(VLOOKUP(F3649,'rt.comb'!$A:$B,2,FALSE),F3649)</f>
        <v>21.84</v>
      </c>
      <c r="H3649" t="str">
        <f>IFERROR(VLOOKUP(G3649,compounds!$A:$D,4,FALSE),"")</f>
        <v>tetradecane</v>
      </c>
      <c r="I3649">
        <v>15112461</v>
      </c>
      <c r="J3649" s="4">
        <f t="shared" si="265"/>
        <v>29724267</v>
      </c>
      <c r="K3649" s="4">
        <f>VLOOKUP($C3649,rosie!$B$7:$D$380,2,FALSE)</f>
        <v>8.19</v>
      </c>
      <c r="L3649" s="4">
        <f>VLOOKUP(C3649,rosie!$B$7:$F$66,5,FALSE)</f>
        <v>2.33</v>
      </c>
      <c r="M3649" s="4">
        <f>VLOOKUP($C3649,rosie!$B$7:$D$380,3,FALSE)</f>
        <v>0</v>
      </c>
      <c r="N3649" s="4" t="str">
        <f>VLOOKUP($C3649,rosie!$B$7:$E$380,4,FALSE)</f>
        <v>s</v>
      </c>
      <c r="O3649" s="4">
        <f t="shared" si="268"/>
        <v>1.6250875933060017E-3</v>
      </c>
      <c r="P3649" s="4">
        <f>VLOOKUP(A3649,RESULTS!$A:$M,13,FALSE)</f>
        <v>3</v>
      </c>
      <c r="Q3649" s="4">
        <v>1146</v>
      </c>
      <c r="R3649" s="4" t="str">
        <f>IF(VLOOKUP(C3649,rosie!B:J,8,FALSE)=0,"x_x_x_x",VLOOKUP(C3649,rosie!B:J,8,FALSE))</f>
        <v>5_8_2_2023</v>
      </c>
    </row>
    <row r="3650" spans="1:18" x14ac:dyDescent="0.2">
      <c r="A3650" t="s">
        <v>307</v>
      </c>
      <c r="C3650">
        <f t="shared" si="269"/>
        <v>918</v>
      </c>
      <c r="D3650" t="str">
        <f t="shared" si="266"/>
        <v>918 (0)</v>
      </c>
      <c r="E3650">
        <v>22.074000000000002</v>
      </c>
      <c r="F3650">
        <f t="shared" si="267"/>
        <v>22.07</v>
      </c>
      <c r="G3650">
        <f>IFERROR(VLOOKUP(F3650,'rt.comb'!$A:$B,2,FALSE),F3650)</f>
        <v>22.07</v>
      </c>
      <c r="H3650" t="str">
        <f>IFERROR(VLOOKUP(G3650,compounds!$A:$D,4,FALSE),"")</f>
        <v>dodecanal</v>
      </c>
      <c r="I3650">
        <v>3261145</v>
      </c>
      <c r="J3650" s="4">
        <f t="shared" ref="J3650:J3713" si="270">SUMIFS($I:$I,$A:$A,A3650,G:G,19.5)</f>
        <v>29724267</v>
      </c>
      <c r="K3650" s="4">
        <f>VLOOKUP($C3650,rosie!$B$7:$D$380,2,FALSE)</f>
        <v>8.19</v>
      </c>
      <c r="L3650" s="4">
        <f>VLOOKUP(C3650,rosie!$B$7:$F$66,5,FALSE)</f>
        <v>2.33</v>
      </c>
      <c r="M3650" s="4">
        <f>VLOOKUP($C3650,rosie!$B$7:$D$380,3,FALSE)</f>
        <v>0</v>
      </c>
      <c r="N3650" s="4" t="str">
        <f>VLOOKUP($C3650,rosie!$B$7:$E$380,4,FALSE)</f>
        <v>s</v>
      </c>
      <c r="O3650" s="4">
        <f t="shared" si="268"/>
        <v>3.5037482234544188E-4</v>
      </c>
      <c r="P3650" s="4">
        <f>VLOOKUP(A3650,RESULTS!$A:$M,13,FALSE)</f>
        <v>3</v>
      </c>
      <c r="Q3650" s="4">
        <v>1147</v>
      </c>
      <c r="R3650" s="4" t="str">
        <f>IF(VLOOKUP(C3650,rosie!B:J,8,FALSE)=0,"x_x_x_x",VLOOKUP(C3650,rosie!B:J,8,FALSE))</f>
        <v>5_8_2_2023</v>
      </c>
    </row>
    <row r="3651" spans="1:18" x14ac:dyDescent="0.2">
      <c r="A3651" t="s">
        <v>307</v>
      </c>
      <c r="C3651">
        <f t="shared" si="269"/>
        <v>918</v>
      </c>
      <c r="D3651" t="str">
        <f t="shared" ref="D3651:D3714" si="271">C3651&amp;" ("&amp;M3651&amp;")"</f>
        <v>918 (0)</v>
      </c>
      <c r="E3651">
        <v>22.280999999999999</v>
      </c>
      <c r="F3651">
        <f t="shared" si="267"/>
        <v>22.28</v>
      </c>
      <c r="G3651">
        <f>IFERROR(VLOOKUP(F3651,'rt.comb'!$A:$B,2,FALSE),F3651)</f>
        <v>22.29</v>
      </c>
      <c r="H3651" t="str">
        <f>IFERROR(VLOOKUP(G3651,compounds!$A:$D,4,FALSE),"")</f>
        <v>tetramethyldiol</v>
      </c>
      <c r="I3651">
        <v>4545452</v>
      </c>
      <c r="J3651" s="4">
        <f t="shared" si="270"/>
        <v>29724267</v>
      </c>
      <c r="K3651" s="4">
        <f>VLOOKUP($C3651,rosie!$B$7:$D$380,2,FALSE)</f>
        <v>8.19</v>
      </c>
      <c r="L3651" s="4">
        <f>VLOOKUP(C3651,rosie!$B$7:$F$66,5,FALSE)</f>
        <v>2.33</v>
      </c>
      <c r="M3651" s="4">
        <f>VLOOKUP($C3651,rosie!$B$7:$D$380,3,FALSE)</f>
        <v>0</v>
      </c>
      <c r="N3651" s="4" t="str">
        <f>VLOOKUP($C3651,rosie!$B$7:$E$380,4,FALSE)</f>
        <v>s</v>
      </c>
      <c r="O3651" s="4">
        <f t="shared" si="268"/>
        <v>4.8793434341364836E-4</v>
      </c>
      <c r="P3651" s="4">
        <f>VLOOKUP(A3651,RESULTS!$A:$M,13,FALSE)</f>
        <v>3</v>
      </c>
      <c r="Q3651" s="4">
        <v>1148</v>
      </c>
      <c r="R3651" s="4" t="str">
        <f>IF(VLOOKUP(C3651,rosie!B:J,8,FALSE)=0,"x_x_x_x",VLOOKUP(C3651,rosie!B:J,8,FALSE))</f>
        <v>5_8_2_2023</v>
      </c>
    </row>
    <row r="3652" spans="1:18" x14ac:dyDescent="0.2">
      <c r="A3652" t="s">
        <v>307</v>
      </c>
      <c r="C3652">
        <f t="shared" si="269"/>
        <v>918</v>
      </c>
      <c r="D3652" t="str">
        <f t="shared" si="271"/>
        <v>918 (0)</v>
      </c>
      <c r="E3652">
        <v>22.416</v>
      </c>
      <c r="F3652">
        <f t="shared" si="267"/>
        <v>22.42</v>
      </c>
      <c r="G3652">
        <f>IFERROR(VLOOKUP(F3652,'rt.comb'!$A:$B,2,FALSE),F3652)</f>
        <v>22.42</v>
      </c>
      <c r="H3652" t="str">
        <f>IFERROR(VLOOKUP(G3652,compounds!$A:$D,4,FALSE),"")</f>
        <v/>
      </c>
      <c r="I3652">
        <v>5283178</v>
      </c>
      <c r="J3652" s="4">
        <f t="shared" si="270"/>
        <v>29724267</v>
      </c>
      <c r="K3652" s="4">
        <f>VLOOKUP($C3652,rosie!$B$7:$D$380,2,FALSE)</f>
        <v>8.19</v>
      </c>
      <c r="L3652" s="4">
        <f>VLOOKUP(C3652,rosie!$B$7:$F$66,5,FALSE)</f>
        <v>2.33</v>
      </c>
      <c r="M3652" s="4">
        <f>VLOOKUP($C3652,rosie!$B$7:$D$380,3,FALSE)</f>
        <v>0</v>
      </c>
      <c r="N3652" s="4" t="str">
        <f>VLOOKUP($C3652,rosie!$B$7:$E$380,4,FALSE)</f>
        <v>s</v>
      </c>
      <c r="O3652" s="4">
        <f t="shared" si="268"/>
        <v>5.6663241283424744E-4</v>
      </c>
      <c r="P3652" s="4">
        <f>VLOOKUP(A3652,RESULTS!$A:$M,13,FALSE)</f>
        <v>3</v>
      </c>
      <c r="Q3652" s="4">
        <v>1149</v>
      </c>
      <c r="R3652" s="4" t="str">
        <f>IF(VLOOKUP(C3652,rosie!B:J,8,FALSE)=0,"x_x_x_x",VLOOKUP(C3652,rosie!B:J,8,FALSE))</f>
        <v>5_8_2_2023</v>
      </c>
    </row>
    <row r="3653" spans="1:18" x14ac:dyDescent="0.2">
      <c r="A3653" t="s">
        <v>307</v>
      </c>
      <c r="C3653">
        <f t="shared" si="269"/>
        <v>918</v>
      </c>
      <c r="D3653" t="str">
        <f t="shared" si="271"/>
        <v>918 (0)</v>
      </c>
      <c r="E3653">
        <v>23.111000000000001</v>
      </c>
      <c r="F3653">
        <f t="shared" si="267"/>
        <v>23.11</v>
      </c>
      <c r="G3653">
        <f>IFERROR(VLOOKUP(F3653,'rt.comb'!$A:$B,2,FALSE),F3653)</f>
        <v>23.11</v>
      </c>
      <c r="H3653" t="str">
        <f>IFERROR(VLOOKUP(G3653,compounds!$A:$D,4,FALSE),"")</f>
        <v/>
      </c>
      <c r="I3653">
        <v>1688488</v>
      </c>
      <c r="J3653" s="4">
        <f t="shared" si="270"/>
        <v>29724267</v>
      </c>
      <c r="K3653" s="4">
        <f>VLOOKUP($C3653,rosie!$B$7:$D$380,2,FALSE)</f>
        <v>8.19</v>
      </c>
      <c r="L3653" s="4">
        <f>VLOOKUP(C3653,rosie!$B$7:$F$66,5,FALSE)</f>
        <v>2.33</v>
      </c>
      <c r="M3653" s="4">
        <f>VLOOKUP($C3653,rosie!$B$7:$D$380,3,FALSE)</f>
        <v>0</v>
      </c>
      <c r="N3653" s="4" t="str">
        <f>VLOOKUP($C3653,rosie!$B$7:$E$380,4,FALSE)</f>
        <v>s</v>
      </c>
      <c r="O3653" s="4">
        <f t="shared" si="268"/>
        <v>1.8093656340845737E-4</v>
      </c>
      <c r="P3653" s="4">
        <f>VLOOKUP(A3653,RESULTS!$A:$M,13,FALSE)</f>
        <v>3</v>
      </c>
      <c r="Q3653" s="4">
        <v>1150</v>
      </c>
      <c r="R3653" s="4" t="str">
        <f>IF(VLOOKUP(C3653,rosie!B:J,8,FALSE)=0,"x_x_x_x",VLOOKUP(C3653,rosie!B:J,8,FALSE))</f>
        <v>5_8_2_2023</v>
      </c>
    </row>
    <row r="3654" spans="1:18" x14ac:dyDescent="0.2">
      <c r="A3654" t="s">
        <v>307</v>
      </c>
      <c r="C3654">
        <f t="shared" si="269"/>
        <v>918</v>
      </c>
      <c r="D3654" t="str">
        <f t="shared" si="271"/>
        <v>918 (0)</v>
      </c>
      <c r="E3654">
        <v>24.33</v>
      </c>
      <c r="F3654">
        <f t="shared" si="267"/>
        <v>24.33</v>
      </c>
      <c r="G3654">
        <f>IFERROR(VLOOKUP(F3654,'rt.comb'!$A:$B,2,FALSE),F3654)</f>
        <v>24.33</v>
      </c>
      <c r="H3654" t="str">
        <f>IFERROR(VLOOKUP(G3654,compounds!$A:$D,4,FALSE),"")</f>
        <v>pentadecane</v>
      </c>
      <c r="I3654">
        <v>2978092</v>
      </c>
      <c r="J3654" s="4">
        <f t="shared" si="270"/>
        <v>29724267</v>
      </c>
      <c r="K3654" s="4">
        <f>VLOOKUP($C3654,rosie!$B$7:$D$380,2,FALSE)</f>
        <v>8.19</v>
      </c>
      <c r="L3654" s="4">
        <f>VLOOKUP(C3654,rosie!$B$7:$F$66,5,FALSE)</f>
        <v>2.33</v>
      </c>
      <c r="M3654" s="4">
        <f>VLOOKUP($C3654,rosie!$B$7:$D$380,3,FALSE)</f>
        <v>0</v>
      </c>
      <c r="N3654" s="4" t="str">
        <f>VLOOKUP($C3654,rosie!$B$7:$E$380,4,FALSE)</f>
        <v>s</v>
      </c>
      <c r="O3654" s="4">
        <f t="shared" si="268"/>
        <v>3.1885188261861121E-4</v>
      </c>
      <c r="P3654" s="4">
        <f>VLOOKUP(A3654,RESULTS!$A:$M,13,FALSE)</f>
        <v>3</v>
      </c>
      <c r="Q3654" s="4">
        <v>1151</v>
      </c>
      <c r="R3654" s="4" t="str">
        <f>IF(VLOOKUP(C3654,rosie!B:J,8,FALSE)=0,"x_x_x_x",VLOOKUP(C3654,rosie!B:J,8,FALSE))</f>
        <v>5_8_2_2023</v>
      </c>
    </row>
    <row r="3655" spans="1:18" x14ac:dyDescent="0.2">
      <c r="A3655" t="s">
        <v>307</v>
      </c>
      <c r="C3655">
        <f t="shared" si="269"/>
        <v>918</v>
      </c>
      <c r="D3655" t="str">
        <f t="shared" si="271"/>
        <v>918 (0)</v>
      </c>
      <c r="E3655">
        <v>26.065999999999999</v>
      </c>
      <c r="F3655">
        <f t="shared" si="267"/>
        <v>26.07</v>
      </c>
      <c r="G3655">
        <f>IFERROR(VLOOKUP(F3655,'rt.comb'!$A:$B,2,FALSE),F3655)</f>
        <v>26.07</v>
      </c>
      <c r="H3655" t="str">
        <f>IFERROR(VLOOKUP(G3655,compounds!$A:$D,4,FALSE),"")</f>
        <v/>
      </c>
      <c r="I3655">
        <v>7408172</v>
      </c>
      <c r="J3655" s="4">
        <f t="shared" si="270"/>
        <v>29724267</v>
      </c>
      <c r="K3655" s="4">
        <f>VLOOKUP($C3655,rosie!$B$7:$D$380,2,FALSE)</f>
        <v>8.19</v>
      </c>
      <c r="L3655" s="4">
        <f>VLOOKUP(C3655,rosie!$B$7:$F$66,5,FALSE)</f>
        <v>2.33</v>
      </c>
      <c r="M3655" s="4">
        <f>VLOOKUP($C3655,rosie!$B$7:$D$380,3,FALSE)</f>
        <v>0</v>
      </c>
      <c r="N3655" s="4" t="str">
        <f>VLOOKUP($C3655,rosie!$B$7:$E$380,4,FALSE)</f>
        <v>s</v>
      </c>
      <c r="O3655" s="4">
        <f t="shared" si="268"/>
        <v>7.9247355239896969E-4</v>
      </c>
      <c r="P3655" s="4">
        <f>VLOOKUP(A3655,RESULTS!$A:$M,13,FALSE)</f>
        <v>3</v>
      </c>
      <c r="Q3655" s="4">
        <v>1152</v>
      </c>
      <c r="R3655" s="4" t="str">
        <f>IF(VLOOKUP(C3655,rosie!B:J,8,FALSE)=0,"x_x_x_x",VLOOKUP(C3655,rosie!B:J,8,FALSE))</f>
        <v>5_8_2_2023</v>
      </c>
    </row>
    <row r="3656" spans="1:18" x14ac:dyDescent="0.2">
      <c r="A3656" t="s">
        <v>307</v>
      </c>
      <c r="C3656">
        <f t="shared" si="269"/>
        <v>918</v>
      </c>
      <c r="D3656" t="str">
        <f t="shared" si="271"/>
        <v>918 (0)</v>
      </c>
      <c r="E3656">
        <v>26.69</v>
      </c>
      <c r="F3656">
        <f t="shared" si="267"/>
        <v>26.69</v>
      </c>
      <c r="G3656">
        <f>IFERROR(VLOOKUP(F3656,'rt.comb'!$A:$B,2,FALSE),F3656)</f>
        <v>26.69</v>
      </c>
      <c r="H3656" t="str">
        <f>IFERROR(VLOOKUP(G3656,compounds!$A:$D,4,FALSE),"")</f>
        <v/>
      </c>
      <c r="I3656">
        <v>3488870</v>
      </c>
      <c r="J3656" s="4">
        <f t="shared" si="270"/>
        <v>29724267</v>
      </c>
      <c r="K3656" s="4">
        <f>VLOOKUP($C3656,rosie!$B$7:$D$380,2,FALSE)</f>
        <v>8.19</v>
      </c>
      <c r="L3656" s="4">
        <f>VLOOKUP(C3656,rosie!$B$7:$F$66,5,FALSE)</f>
        <v>2.33</v>
      </c>
      <c r="M3656" s="4">
        <f>VLOOKUP($C3656,rosie!$B$7:$D$380,3,FALSE)</f>
        <v>0</v>
      </c>
      <c r="N3656" s="4" t="str">
        <f>VLOOKUP($C3656,rosie!$B$7:$E$380,4,FALSE)</f>
        <v>s</v>
      </c>
      <c r="O3656" s="4">
        <f t="shared" si="268"/>
        <v>3.7289080923318108E-4</v>
      </c>
      <c r="P3656" s="4">
        <f>VLOOKUP(A3656,RESULTS!$A:$M,13,FALSE)</f>
        <v>3</v>
      </c>
      <c r="Q3656" s="4">
        <v>1153</v>
      </c>
      <c r="R3656" s="4" t="str">
        <f>IF(VLOOKUP(C3656,rosie!B:J,8,FALSE)=0,"x_x_x_x",VLOOKUP(C3656,rosie!B:J,8,FALSE))</f>
        <v>5_8_2_2023</v>
      </c>
    </row>
    <row r="3657" spans="1:18" x14ac:dyDescent="0.2">
      <c r="A3657" t="s">
        <v>307</v>
      </c>
      <c r="C3657">
        <f t="shared" si="269"/>
        <v>918</v>
      </c>
      <c r="D3657" t="str">
        <f t="shared" si="271"/>
        <v>918 (0)</v>
      </c>
      <c r="E3657">
        <v>26.99</v>
      </c>
      <c r="F3657">
        <f t="shared" si="267"/>
        <v>26.99</v>
      </c>
      <c r="G3657">
        <f>IFERROR(VLOOKUP(F3657,'rt.comb'!$A:$B,2,FALSE),F3657)</f>
        <v>26.99</v>
      </c>
      <c r="H3657" t="str">
        <f>IFERROR(VLOOKUP(G3657,compounds!$A:$D,4,FALSE),"")</f>
        <v>tetradecanal</v>
      </c>
      <c r="I3657">
        <v>2492648</v>
      </c>
      <c r="J3657" s="4">
        <f t="shared" si="270"/>
        <v>29724267</v>
      </c>
      <c r="K3657" s="4">
        <f>VLOOKUP($C3657,rosie!$B$7:$D$380,2,FALSE)</f>
        <v>8.19</v>
      </c>
      <c r="L3657" s="4">
        <f>VLOOKUP(C3657,rosie!$B$7:$F$66,5,FALSE)</f>
        <v>2.33</v>
      </c>
      <c r="M3657" s="4">
        <f>VLOOKUP($C3657,rosie!$B$7:$D$380,3,FALSE)</f>
        <v>0</v>
      </c>
      <c r="N3657" s="4" t="str">
        <f>VLOOKUP($C3657,rosie!$B$7:$E$380,4,FALSE)</f>
        <v>s</v>
      </c>
      <c r="O3657" s="4">
        <f t="shared" si="268"/>
        <v>2.6618363055100797E-4</v>
      </c>
      <c r="P3657" s="4">
        <f>VLOOKUP(A3657,RESULTS!$A:$M,13,FALSE)</f>
        <v>3</v>
      </c>
      <c r="Q3657" s="4">
        <v>1154</v>
      </c>
      <c r="R3657" s="4" t="str">
        <f>IF(VLOOKUP(C3657,rosie!B:J,8,FALSE)=0,"x_x_x_x",VLOOKUP(C3657,rosie!B:J,8,FALSE))</f>
        <v>5_8_2_2023</v>
      </c>
    </row>
    <row r="3658" spans="1:18" x14ac:dyDescent="0.2">
      <c r="A3658" t="s">
        <v>307</v>
      </c>
      <c r="C3658">
        <f t="shared" si="269"/>
        <v>918</v>
      </c>
      <c r="D3658" t="str">
        <f t="shared" si="271"/>
        <v>918 (0)</v>
      </c>
      <c r="E3658">
        <v>31.236999999999998</v>
      </c>
      <c r="F3658">
        <f t="shared" ref="F3658:F3721" si="272">ROUND(E3658,2)</f>
        <v>31.24</v>
      </c>
      <c r="G3658">
        <f>IFERROR(VLOOKUP(F3658,'rt.comb'!$A:$B,2,FALSE),F3658)</f>
        <v>31.24</v>
      </c>
      <c r="H3658" t="str">
        <f>IFERROR(VLOOKUP(G3658,compounds!$A:$D,4,FALSE),"")</f>
        <v/>
      </c>
      <c r="I3658">
        <v>6598084</v>
      </c>
      <c r="J3658" s="4">
        <f t="shared" si="270"/>
        <v>29724267</v>
      </c>
      <c r="K3658" s="4">
        <f>VLOOKUP($C3658,rosie!$B$7:$D$380,2,FALSE)</f>
        <v>8.19</v>
      </c>
      <c r="L3658" s="4">
        <f>VLOOKUP(C3658,rosie!$B$7:$F$66,5,FALSE)</f>
        <v>2.33</v>
      </c>
      <c r="M3658" s="4">
        <f>VLOOKUP($C3658,rosie!$B$7:$D$380,3,FALSE)</f>
        <v>0</v>
      </c>
      <c r="N3658" s="4" t="str">
        <f>VLOOKUP($C3658,rosie!$B$7:$E$380,4,FALSE)</f>
        <v>s</v>
      </c>
      <c r="O3658" s="4">
        <f t="shared" ref="O3658:O3659" si="273">IFERROR((30/J3658*I3658)/K3658/Q3658,0)</f>
        <v>7.0398281107011843E-4</v>
      </c>
      <c r="P3658" s="4">
        <f>VLOOKUP(A3658,RESULTS!$A:$M,13,FALSE)</f>
        <v>3</v>
      </c>
      <c r="Q3658" s="4">
        <v>1155</v>
      </c>
      <c r="R3658" s="4" t="str">
        <f>IF(VLOOKUP(C3658,rosie!B:J,8,FALSE)=0,"x_x_x_x",VLOOKUP(C3658,rosie!B:J,8,FALSE))</f>
        <v>5_8_2_2023</v>
      </c>
    </row>
    <row r="3659" spans="1:18" x14ac:dyDescent="0.2">
      <c r="A3659" t="s">
        <v>307</v>
      </c>
      <c r="C3659">
        <f t="shared" ref="C3659:C3722" si="274">_xlfn.NUMBERVALUE(LEFT(SUBSTITUTE(A3659,"strleaves-",""),FIND("-",SUBSTITUTE(A3659,"strleaves-",""))-1))</f>
        <v>918</v>
      </c>
      <c r="D3659" t="str">
        <f t="shared" si="271"/>
        <v>918 (0)</v>
      </c>
      <c r="E3659">
        <v>32.003</v>
      </c>
      <c r="F3659">
        <f t="shared" si="272"/>
        <v>32</v>
      </c>
      <c r="G3659">
        <f>IFERROR(VLOOKUP(F3659,'rt.comb'!$A:$B,2,FALSE),F3659)</f>
        <v>32</v>
      </c>
      <c r="H3659" t="str">
        <f>IFERROR(VLOOKUP(G3659,compounds!$A:$D,4,FALSE),"")</f>
        <v/>
      </c>
      <c r="I3659">
        <v>6068178</v>
      </c>
      <c r="J3659" s="4">
        <f t="shared" si="270"/>
        <v>29724267</v>
      </c>
      <c r="K3659" s="4">
        <f>VLOOKUP($C3659,rosie!$B$7:$D$380,2,FALSE)</f>
        <v>8.19</v>
      </c>
      <c r="L3659" s="4">
        <f>VLOOKUP(C3659,rosie!$B$7:$F$66,5,FALSE)</f>
        <v>2.33</v>
      </c>
      <c r="M3659" s="4">
        <f>VLOOKUP($C3659,rosie!$B$7:$D$380,3,FALSE)</f>
        <v>0</v>
      </c>
      <c r="N3659" s="4" t="str">
        <f>VLOOKUP($C3659,rosie!$B$7:$E$380,4,FALSE)</f>
        <v>s</v>
      </c>
      <c r="O3659" s="4">
        <f t="shared" si="273"/>
        <v>6.4688439815841446E-4</v>
      </c>
      <c r="P3659" s="4">
        <f>VLOOKUP(A3659,RESULTS!$A:$M,13,FALSE)</f>
        <v>3</v>
      </c>
      <c r="Q3659" s="4">
        <v>1156</v>
      </c>
      <c r="R3659" s="4" t="str">
        <f>IF(VLOOKUP(C3659,rosie!B:J,8,FALSE)=0,"x_x_x_x",VLOOKUP(C3659,rosie!B:J,8,FALSE))</f>
        <v>5_8_2_2023</v>
      </c>
    </row>
    <row r="3660" spans="1:18" x14ac:dyDescent="0.2">
      <c r="A3660" t="s">
        <v>303</v>
      </c>
      <c r="C3660">
        <f t="shared" si="274"/>
        <v>758</v>
      </c>
      <c r="D3660" t="str">
        <f t="shared" si="271"/>
        <v>758 (0)</v>
      </c>
      <c r="E3660">
        <v>4.2560000000000002</v>
      </c>
      <c r="F3660">
        <f t="shared" si="272"/>
        <v>4.26</v>
      </c>
      <c r="G3660">
        <f>IFERROR(VLOOKUP(F3660,'rt.comb'!$A:$B,2,FALSE),F3660)</f>
        <v>4.26</v>
      </c>
      <c r="H3660" t="str">
        <f>IFERROR(VLOOKUP(G3660,compounds!$A:$D,4,FALSE),"")</f>
        <v/>
      </c>
      <c r="I3660">
        <v>2267077</v>
      </c>
      <c r="J3660" s="4">
        <f t="shared" si="270"/>
        <v>46165950</v>
      </c>
      <c r="K3660" s="4">
        <f>VLOOKUP($C3660,rosie!$B$7:$D$380,2,FALSE)</f>
        <v>10.07</v>
      </c>
      <c r="L3660" s="4">
        <f>VLOOKUP(C3660,rosie!$B$7:$F$66,5,FALSE)</f>
        <v>3.12</v>
      </c>
      <c r="M3660" s="4">
        <f>VLOOKUP($C3660,rosie!$B$7:$D$380,3,FALSE)</f>
        <v>0</v>
      </c>
      <c r="N3660" s="4" t="str">
        <f>VLOOKUP($C3660,rosie!$B$7:$E$380,4,FALSE)</f>
        <v>s</v>
      </c>
      <c r="O3660" s="4">
        <f t="shared" ref="O3660:O3723" si="275">IFERROR((30/J3660*I3660)/K3660/Q3660,0)</f>
        <v>1.2644536642012838E-4</v>
      </c>
      <c r="P3660" s="4">
        <f>VLOOKUP(A3660,RESULTS!$A:$M,13,FALSE)</f>
        <v>3</v>
      </c>
      <c r="Q3660" s="4">
        <v>1157</v>
      </c>
      <c r="R3660" s="4" t="str">
        <f>IF(VLOOKUP(C3660,rosie!B:J,8,FALSE)=0,"x_x_x_x",VLOOKUP(C3660,rosie!B:J,8,FALSE))</f>
        <v>10_8_2_2023</v>
      </c>
    </row>
    <row r="3661" spans="1:18" x14ac:dyDescent="0.2">
      <c r="A3661" t="s">
        <v>303</v>
      </c>
      <c r="C3661">
        <f t="shared" si="274"/>
        <v>758</v>
      </c>
      <c r="D3661" t="str">
        <f t="shared" si="271"/>
        <v>758 (0)</v>
      </c>
      <c r="E3661">
        <v>4.7850000000000001</v>
      </c>
      <c r="F3661">
        <f t="shared" si="272"/>
        <v>4.79</v>
      </c>
      <c r="G3661">
        <f>IFERROR(VLOOKUP(F3661,'rt.comb'!$A:$B,2,FALSE),F3661)</f>
        <v>4.79</v>
      </c>
      <c r="H3661" t="str">
        <f>IFERROR(VLOOKUP(G3661,compounds!$A:$D,4,FALSE),"")</f>
        <v/>
      </c>
      <c r="I3661">
        <v>3597103</v>
      </c>
      <c r="J3661" s="4">
        <f t="shared" si="270"/>
        <v>46165950</v>
      </c>
      <c r="K3661" s="4">
        <f>VLOOKUP($C3661,rosie!$B$7:$D$380,2,FALSE)</f>
        <v>10.07</v>
      </c>
      <c r="L3661" s="4">
        <f>VLOOKUP(C3661,rosie!$B$7:$F$66,5,FALSE)</f>
        <v>3.12</v>
      </c>
      <c r="M3661" s="4">
        <f>VLOOKUP($C3661,rosie!$B$7:$D$380,3,FALSE)</f>
        <v>0</v>
      </c>
      <c r="N3661" s="4" t="str">
        <f>VLOOKUP($C3661,rosie!$B$7:$E$380,4,FALSE)</f>
        <v>s</v>
      </c>
      <c r="O3661" s="4">
        <f t="shared" si="275"/>
        <v>2.004538129116772E-4</v>
      </c>
      <c r="P3661" s="4">
        <f>VLOOKUP(A3661,RESULTS!$A:$M,13,FALSE)</f>
        <v>3</v>
      </c>
      <c r="Q3661" s="4">
        <v>1158</v>
      </c>
      <c r="R3661" s="4" t="str">
        <f>IF(VLOOKUP(C3661,rosie!B:J,8,FALSE)=0,"x_x_x_x",VLOOKUP(C3661,rosie!B:J,8,FALSE))</f>
        <v>10_8_2_2023</v>
      </c>
    </row>
    <row r="3662" spans="1:18" x14ac:dyDescent="0.2">
      <c r="A3662" t="s">
        <v>303</v>
      </c>
      <c r="C3662">
        <f t="shared" si="274"/>
        <v>758</v>
      </c>
      <c r="D3662" t="str">
        <f t="shared" si="271"/>
        <v>758 (0)</v>
      </c>
      <c r="E3662">
        <v>4.8639999999999999</v>
      </c>
      <c r="F3662">
        <f t="shared" si="272"/>
        <v>4.8600000000000003</v>
      </c>
      <c r="G3662">
        <f>IFERROR(VLOOKUP(F3662,'rt.comb'!$A:$B,2,FALSE),F3662)</f>
        <v>4.8600000000000003</v>
      </c>
      <c r="H3662" t="str">
        <f>IFERROR(VLOOKUP(G3662,compounds!$A:$D,4,FALSE),"")</f>
        <v/>
      </c>
      <c r="I3662">
        <v>9329882</v>
      </c>
      <c r="J3662" s="4">
        <f t="shared" si="270"/>
        <v>46165950</v>
      </c>
      <c r="K3662" s="4">
        <f>VLOOKUP($C3662,rosie!$B$7:$D$380,2,FALSE)</f>
        <v>10.07</v>
      </c>
      <c r="L3662" s="4">
        <f>VLOOKUP(C3662,rosie!$B$7:$F$66,5,FALSE)</f>
        <v>3.12</v>
      </c>
      <c r="M3662" s="4">
        <f>VLOOKUP($C3662,rosie!$B$7:$D$380,3,FALSE)</f>
        <v>0</v>
      </c>
      <c r="N3662" s="4" t="str">
        <f>VLOOKUP($C3662,rosie!$B$7:$E$380,4,FALSE)</f>
        <v>s</v>
      </c>
      <c r="O3662" s="4">
        <f t="shared" si="275"/>
        <v>5.1947269218673045E-4</v>
      </c>
      <c r="P3662" s="4">
        <f>VLOOKUP(A3662,RESULTS!$A:$M,13,FALSE)</f>
        <v>3</v>
      </c>
      <c r="Q3662" s="4">
        <v>1159</v>
      </c>
      <c r="R3662" s="4" t="str">
        <f>IF(VLOOKUP(C3662,rosie!B:J,8,FALSE)=0,"x_x_x_x",VLOOKUP(C3662,rosie!B:J,8,FALSE))</f>
        <v>10_8_2_2023</v>
      </c>
    </row>
    <row r="3663" spans="1:18" x14ac:dyDescent="0.2">
      <c r="A3663" t="s">
        <v>303</v>
      </c>
      <c r="C3663">
        <f t="shared" si="274"/>
        <v>758</v>
      </c>
      <c r="D3663" t="str">
        <f t="shared" si="271"/>
        <v>758 (0)</v>
      </c>
      <c r="E3663">
        <v>5.4260000000000002</v>
      </c>
      <c r="F3663">
        <f t="shared" si="272"/>
        <v>5.43</v>
      </c>
      <c r="G3663">
        <f>IFERROR(VLOOKUP(F3663,'rt.comb'!$A:$B,2,FALSE),F3663)</f>
        <v>5.43</v>
      </c>
      <c r="H3663" t="str">
        <f>IFERROR(VLOOKUP(G3663,compounds!$A:$D,4,FALSE),"")</f>
        <v>hydroxymethylpentanone</v>
      </c>
      <c r="I3663">
        <v>81231687</v>
      </c>
      <c r="J3663" s="4">
        <f t="shared" si="270"/>
        <v>46165950</v>
      </c>
      <c r="K3663" s="4">
        <f>VLOOKUP($C3663,rosie!$B$7:$D$380,2,FALSE)</f>
        <v>10.07</v>
      </c>
      <c r="L3663" s="4">
        <f>VLOOKUP(C3663,rosie!$B$7:$F$66,5,FALSE)</f>
        <v>3.12</v>
      </c>
      <c r="M3663" s="4">
        <f>VLOOKUP($C3663,rosie!$B$7:$D$380,3,FALSE)</f>
        <v>0</v>
      </c>
      <c r="N3663" s="4" t="str">
        <f>VLOOKUP($C3663,rosie!$B$7:$E$380,4,FALSE)</f>
        <v>s</v>
      </c>
      <c r="O3663" s="4">
        <f t="shared" si="275"/>
        <v>4.5189495277854173E-3</v>
      </c>
      <c r="P3663" s="4">
        <f>VLOOKUP(A3663,RESULTS!$A:$M,13,FALSE)</f>
        <v>3</v>
      </c>
      <c r="Q3663" s="4">
        <v>1160</v>
      </c>
      <c r="R3663" s="4" t="str">
        <f>IF(VLOOKUP(C3663,rosie!B:J,8,FALSE)=0,"x_x_x_x",VLOOKUP(C3663,rosie!B:J,8,FALSE))</f>
        <v>10_8_2_2023</v>
      </c>
    </row>
    <row r="3664" spans="1:18" x14ac:dyDescent="0.2">
      <c r="A3664" t="s">
        <v>303</v>
      </c>
      <c r="C3664">
        <f t="shared" si="274"/>
        <v>758</v>
      </c>
      <c r="D3664" t="str">
        <f t="shared" si="271"/>
        <v>758 (0)</v>
      </c>
      <c r="E3664">
        <v>5.89</v>
      </c>
      <c r="F3664">
        <f t="shared" si="272"/>
        <v>5.89</v>
      </c>
      <c r="G3664">
        <f>IFERROR(VLOOKUP(F3664,'rt.comb'!$A:$B,2,FALSE),F3664)</f>
        <v>5.89</v>
      </c>
      <c r="H3664" t="str">
        <f>IFERROR(VLOOKUP(G3664,compounds!$A:$D,4,FALSE),"")</f>
        <v/>
      </c>
      <c r="I3664">
        <v>23229476</v>
      </c>
      <c r="J3664" s="4">
        <f t="shared" si="270"/>
        <v>46165950</v>
      </c>
      <c r="K3664" s="4">
        <f>VLOOKUP($C3664,rosie!$B$7:$D$380,2,FALSE)</f>
        <v>10.07</v>
      </c>
      <c r="L3664" s="4">
        <f>VLOOKUP(C3664,rosie!$B$7:$F$66,5,FALSE)</f>
        <v>3.12</v>
      </c>
      <c r="M3664" s="4">
        <f>VLOOKUP($C3664,rosie!$B$7:$D$380,3,FALSE)</f>
        <v>0</v>
      </c>
      <c r="N3664" s="4" t="str">
        <f>VLOOKUP($C3664,rosie!$B$7:$E$380,4,FALSE)</f>
        <v>s</v>
      </c>
      <c r="O3664" s="4">
        <f t="shared" si="275"/>
        <v>1.291151490267586E-3</v>
      </c>
      <c r="P3664" s="4">
        <f>VLOOKUP(A3664,RESULTS!$A:$M,13,FALSE)</f>
        <v>3</v>
      </c>
      <c r="Q3664" s="4">
        <v>1161</v>
      </c>
      <c r="R3664" s="4" t="str">
        <f>IF(VLOOKUP(C3664,rosie!B:J,8,FALSE)=0,"x_x_x_x",VLOOKUP(C3664,rosie!B:J,8,FALSE))</f>
        <v>10_8_2_2023</v>
      </c>
    </row>
    <row r="3665" spans="1:18" x14ac:dyDescent="0.2">
      <c r="A3665" t="s">
        <v>303</v>
      </c>
      <c r="C3665">
        <f t="shared" si="274"/>
        <v>758</v>
      </c>
      <c r="D3665" t="str">
        <f t="shared" si="271"/>
        <v>758 (0)</v>
      </c>
      <c r="E3665">
        <v>6.1109999999999998</v>
      </c>
      <c r="F3665">
        <f t="shared" si="272"/>
        <v>6.11</v>
      </c>
      <c r="G3665">
        <f>IFERROR(VLOOKUP(F3665,'rt.comb'!$A:$B,2,FALSE),F3665)</f>
        <v>6.11</v>
      </c>
      <c r="H3665" t="str">
        <f>IFERROR(VLOOKUP(G3665,compounds!$A:$D,4,FALSE),"")</f>
        <v/>
      </c>
      <c r="I3665">
        <v>8996399</v>
      </c>
      <c r="J3665" s="4">
        <f t="shared" si="270"/>
        <v>46165950</v>
      </c>
      <c r="K3665" s="4">
        <f>VLOOKUP($C3665,rosie!$B$7:$D$380,2,FALSE)</f>
        <v>10.07</v>
      </c>
      <c r="L3665" s="4">
        <f>VLOOKUP(C3665,rosie!$B$7:$F$66,5,FALSE)</f>
        <v>3.12</v>
      </c>
      <c r="M3665" s="4">
        <f>VLOOKUP($C3665,rosie!$B$7:$D$380,3,FALSE)</f>
        <v>0</v>
      </c>
      <c r="N3665" s="4" t="str">
        <f>VLOOKUP($C3665,rosie!$B$7:$E$380,4,FALSE)</f>
        <v>s</v>
      </c>
      <c r="O3665" s="4">
        <f t="shared" si="275"/>
        <v>4.9961168579010251E-4</v>
      </c>
      <c r="P3665" s="4">
        <f>VLOOKUP(A3665,RESULTS!$A:$M,13,FALSE)</f>
        <v>3</v>
      </c>
      <c r="Q3665" s="4">
        <v>1162</v>
      </c>
      <c r="R3665" s="4" t="str">
        <f>IF(VLOOKUP(C3665,rosie!B:J,8,FALSE)=0,"x_x_x_x",VLOOKUP(C3665,rosie!B:J,8,FALSE))</f>
        <v>10_8_2_2023</v>
      </c>
    </row>
    <row r="3666" spans="1:18" x14ac:dyDescent="0.2">
      <c r="A3666" t="s">
        <v>303</v>
      </c>
      <c r="C3666">
        <f t="shared" si="274"/>
        <v>758</v>
      </c>
      <c r="D3666" t="str">
        <f t="shared" si="271"/>
        <v>758 (0)</v>
      </c>
      <c r="E3666">
        <v>6.4509999999999996</v>
      </c>
      <c r="F3666">
        <f t="shared" si="272"/>
        <v>6.45</v>
      </c>
      <c r="G3666">
        <f>IFERROR(VLOOKUP(F3666,'rt.comb'!$A:$B,2,FALSE),F3666)</f>
        <v>6.45</v>
      </c>
      <c r="H3666" t="str">
        <f>IFERROR(VLOOKUP(G3666,compounds!$A:$D,4,FALSE),"")</f>
        <v/>
      </c>
      <c r="I3666">
        <v>1187095</v>
      </c>
      <c r="J3666" s="4">
        <f t="shared" si="270"/>
        <v>46165950</v>
      </c>
      <c r="K3666" s="4">
        <f>VLOOKUP($C3666,rosie!$B$7:$D$380,2,FALSE)</f>
        <v>10.07</v>
      </c>
      <c r="L3666" s="4">
        <f>VLOOKUP(C3666,rosie!$B$7:$F$66,5,FALSE)</f>
        <v>3.12</v>
      </c>
      <c r="M3666" s="4">
        <f>VLOOKUP($C3666,rosie!$B$7:$D$380,3,FALSE)</f>
        <v>0</v>
      </c>
      <c r="N3666" s="4" t="str">
        <f>VLOOKUP($C3666,rosie!$B$7:$E$380,4,FALSE)</f>
        <v>s</v>
      </c>
      <c r="O3666" s="4">
        <f t="shared" si="275"/>
        <v>6.586819587669594E-5</v>
      </c>
      <c r="P3666" s="4">
        <f>VLOOKUP(A3666,RESULTS!$A:$M,13,FALSE)</f>
        <v>3</v>
      </c>
      <c r="Q3666" s="4">
        <v>1163</v>
      </c>
      <c r="R3666" s="4" t="str">
        <f>IF(VLOOKUP(C3666,rosie!B:J,8,FALSE)=0,"x_x_x_x",VLOOKUP(C3666,rosie!B:J,8,FALSE))</f>
        <v>10_8_2_2023</v>
      </c>
    </row>
    <row r="3667" spans="1:18" x14ac:dyDescent="0.2">
      <c r="A3667" t="s">
        <v>303</v>
      </c>
      <c r="C3667">
        <f t="shared" si="274"/>
        <v>758</v>
      </c>
      <c r="D3667" t="str">
        <f t="shared" si="271"/>
        <v>758 (0)</v>
      </c>
      <c r="E3667">
        <v>7.5730000000000004</v>
      </c>
      <c r="F3667">
        <f t="shared" si="272"/>
        <v>7.57</v>
      </c>
      <c r="G3667">
        <f>IFERROR(VLOOKUP(F3667,'rt.comb'!$A:$B,2,FALSE),F3667)</f>
        <v>7.57</v>
      </c>
      <c r="H3667" t="str">
        <f>IFERROR(VLOOKUP(G3667,compounds!$A:$D,4,FALSE),"")</f>
        <v/>
      </c>
      <c r="I3667">
        <v>4927362</v>
      </c>
      <c r="J3667" s="4">
        <f t="shared" si="270"/>
        <v>46165950</v>
      </c>
      <c r="K3667" s="4">
        <f>VLOOKUP($C3667,rosie!$B$7:$D$380,2,FALSE)</f>
        <v>10.07</v>
      </c>
      <c r="L3667" s="4">
        <f>VLOOKUP(C3667,rosie!$B$7:$F$66,5,FALSE)</f>
        <v>3.12</v>
      </c>
      <c r="M3667" s="4">
        <f>VLOOKUP($C3667,rosie!$B$7:$D$380,3,FALSE)</f>
        <v>0</v>
      </c>
      <c r="N3667" s="4" t="str">
        <f>VLOOKUP($C3667,rosie!$B$7:$E$380,4,FALSE)</f>
        <v>s</v>
      </c>
      <c r="O3667" s="4">
        <f t="shared" si="275"/>
        <v>2.7316905286440646E-4</v>
      </c>
      <c r="P3667" s="4">
        <f>VLOOKUP(A3667,RESULTS!$A:$M,13,FALSE)</f>
        <v>3</v>
      </c>
      <c r="Q3667" s="4">
        <v>1164</v>
      </c>
      <c r="R3667" s="4" t="str">
        <f>IF(VLOOKUP(C3667,rosie!B:J,8,FALSE)=0,"x_x_x_x",VLOOKUP(C3667,rosie!B:J,8,FALSE))</f>
        <v>10_8_2_2023</v>
      </c>
    </row>
    <row r="3668" spans="1:18" x14ac:dyDescent="0.2">
      <c r="A3668" t="s">
        <v>303</v>
      </c>
      <c r="C3668">
        <f t="shared" si="274"/>
        <v>758</v>
      </c>
      <c r="D3668" t="str">
        <f t="shared" si="271"/>
        <v>758 (0)</v>
      </c>
      <c r="E3668">
        <v>8.0039999999999996</v>
      </c>
      <c r="F3668">
        <f t="shared" si="272"/>
        <v>8</v>
      </c>
      <c r="G3668">
        <f>IFERROR(VLOOKUP(F3668,'rt.comb'!$A:$B,2,FALSE),F3668)</f>
        <v>8.01</v>
      </c>
      <c r="H3668" t="str">
        <f>IFERROR(VLOOKUP(G3668,compounds!$A:$D,4,FALSE),"")</f>
        <v>apinene</v>
      </c>
      <c r="I3668">
        <v>4608730</v>
      </c>
      <c r="J3668" s="4">
        <f t="shared" si="270"/>
        <v>46165950</v>
      </c>
      <c r="K3668" s="4">
        <f>VLOOKUP($C3668,rosie!$B$7:$D$380,2,FALSE)</f>
        <v>10.07</v>
      </c>
      <c r="L3668" s="4">
        <f>VLOOKUP(C3668,rosie!$B$7:$F$66,5,FALSE)</f>
        <v>3.12</v>
      </c>
      <c r="M3668" s="4">
        <f>VLOOKUP($C3668,rosie!$B$7:$D$380,3,FALSE)</f>
        <v>0</v>
      </c>
      <c r="N3668" s="4" t="str">
        <f>VLOOKUP($C3668,rosie!$B$7:$E$380,4,FALSE)</f>
        <v>s</v>
      </c>
      <c r="O3668" s="4">
        <f t="shared" si="275"/>
        <v>2.552850297135553E-4</v>
      </c>
      <c r="P3668" s="4">
        <f>VLOOKUP(A3668,RESULTS!$A:$M,13,FALSE)</f>
        <v>3</v>
      </c>
      <c r="Q3668" s="4">
        <v>1165</v>
      </c>
      <c r="R3668" s="4" t="str">
        <f>IF(VLOOKUP(C3668,rosie!B:J,8,FALSE)=0,"x_x_x_x",VLOOKUP(C3668,rosie!B:J,8,FALSE))</f>
        <v>10_8_2_2023</v>
      </c>
    </row>
    <row r="3669" spans="1:18" x14ac:dyDescent="0.2">
      <c r="A3669" t="s">
        <v>303</v>
      </c>
      <c r="C3669">
        <f t="shared" si="274"/>
        <v>758</v>
      </c>
      <c r="D3669" t="str">
        <f t="shared" si="271"/>
        <v>758 (0)</v>
      </c>
      <c r="E3669">
        <v>8.2040000000000006</v>
      </c>
      <c r="F3669">
        <f t="shared" si="272"/>
        <v>8.1999999999999993</v>
      </c>
      <c r="G3669">
        <f>IFERROR(VLOOKUP(F3669,'rt.comb'!$A:$B,2,FALSE),F3669)</f>
        <v>8.1999999999999993</v>
      </c>
      <c r="H3669" t="str">
        <f>IFERROR(VLOOKUP(G3669,compounds!$A:$D,4,FALSE),"")</f>
        <v/>
      </c>
      <c r="I3669">
        <v>5366594</v>
      </c>
      <c r="J3669" s="4">
        <f t="shared" si="270"/>
        <v>46165950</v>
      </c>
      <c r="K3669" s="4">
        <f>VLOOKUP($C3669,rosie!$B$7:$D$380,2,FALSE)</f>
        <v>10.07</v>
      </c>
      <c r="L3669" s="4">
        <f>VLOOKUP(C3669,rosie!$B$7:$F$66,5,FALSE)</f>
        <v>3.12</v>
      </c>
      <c r="M3669" s="4">
        <f>VLOOKUP($C3669,rosie!$B$7:$D$380,3,FALSE)</f>
        <v>0</v>
      </c>
      <c r="N3669" s="4" t="str">
        <f>VLOOKUP($C3669,rosie!$B$7:$E$380,4,FALSE)</f>
        <v>s</v>
      </c>
      <c r="O3669" s="4">
        <f t="shared" si="275"/>
        <v>2.9700940217912609E-4</v>
      </c>
      <c r="P3669" s="4">
        <f>VLOOKUP(A3669,RESULTS!$A:$M,13,FALSE)</f>
        <v>3</v>
      </c>
      <c r="Q3669" s="4">
        <v>1166</v>
      </c>
      <c r="R3669" s="4" t="str">
        <f>IF(VLOOKUP(C3669,rosie!B:J,8,FALSE)=0,"x_x_x_x",VLOOKUP(C3669,rosie!B:J,8,FALSE))</f>
        <v>10_8_2_2023</v>
      </c>
    </row>
    <row r="3670" spans="1:18" x14ac:dyDescent="0.2">
      <c r="A3670" t="s">
        <v>303</v>
      </c>
      <c r="C3670">
        <f t="shared" si="274"/>
        <v>758</v>
      </c>
      <c r="D3670" t="str">
        <f t="shared" si="271"/>
        <v>758 (0)</v>
      </c>
      <c r="E3670">
        <v>8.3849999999999998</v>
      </c>
      <c r="F3670">
        <f t="shared" si="272"/>
        <v>8.39</v>
      </c>
      <c r="G3670">
        <f>IFERROR(VLOOKUP(F3670,'rt.comb'!$A:$B,2,FALSE),F3670)</f>
        <v>8.39</v>
      </c>
      <c r="H3670" t="str">
        <f>IFERROR(VLOOKUP(G3670,compounds!$A:$D,4,FALSE),"")</f>
        <v/>
      </c>
      <c r="I3670">
        <v>5128999</v>
      </c>
      <c r="J3670" s="4">
        <f t="shared" si="270"/>
        <v>46165950</v>
      </c>
      <c r="K3670" s="4">
        <f>VLOOKUP($C3670,rosie!$B$7:$D$380,2,FALSE)</f>
        <v>10.07</v>
      </c>
      <c r="L3670" s="4">
        <f>VLOOKUP(C3670,rosie!$B$7:$F$66,5,FALSE)</f>
        <v>3.12</v>
      </c>
      <c r="M3670" s="4">
        <f>VLOOKUP($C3670,rosie!$B$7:$D$380,3,FALSE)</f>
        <v>0</v>
      </c>
      <c r="N3670" s="4" t="str">
        <f>VLOOKUP($C3670,rosie!$B$7:$E$380,4,FALSE)</f>
        <v>s</v>
      </c>
      <c r="O3670" s="4">
        <f t="shared" si="275"/>
        <v>2.8361667787641997E-4</v>
      </c>
      <c r="P3670" s="4">
        <f>VLOOKUP(A3670,RESULTS!$A:$M,13,FALSE)</f>
        <v>3</v>
      </c>
      <c r="Q3670" s="4">
        <v>1167</v>
      </c>
      <c r="R3670" s="4" t="str">
        <f>IF(VLOOKUP(C3670,rosie!B:J,8,FALSE)=0,"x_x_x_x",VLOOKUP(C3670,rosie!B:J,8,FALSE))</f>
        <v>10_8_2_2023</v>
      </c>
    </row>
    <row r="3671" spans="1:18" x14ac:dyDescent="0.2">
      <c r="A3671" t="s">
        <v>303</v>
      </c>
      <c r="C3671">
        <f t="shared" si="274"/>
        <v>758</v>
      </c>
      <c r="D3671" t="str">
        <f t="shared" si="271"/>
        <v>758 (0)</v>
      </c>
      <c r="E3671">
        <v>8.9190000000000005</v>
      </c>
      <c r="F3671">
        <f t="shared" si="272"/>
        <v>8.92</v>
      </c>
      <c r="G3671">
        <f>IFERROR(VLOOKUP(F3671,'rt.comb'!$A:$B,2,FALSE),F3671)</f>
        <v>8.92</v>
      </c>
      <c r="H3671" t="str">
        <f>IFERROR(VLOOKUP(G3671,compounds!$A:$D,4,FALSE),"")</f>
        <v/>
      </c>
      <c r="I3671">
        <v>2058386</v>
      </c>
      <c r="J3671" s="4">
        <f t="shared" si="270"/>
        <v>46165950</v>
      </c>
      <c r="K3671" s="4">
        <f>VLOOKUP($C3671,rosie!$B$7:$D$380,2,FALSE)</f>
        <v>10.07</v>
      </c>
      <c r="L3671" s="4">
        <f>VLOOKUP(C3671,rosie!$B$7:$F$66,5,FALSE)</f>
        <v>3.12</v>
      </c>
      <c r="M3671" s="4">
        <f>VLOOKUP($C3671,rosie!$B$7:$D$380,3,FALSE)</f>
        <v>0</v>
      </c>
      <c r="N3671" s="4" t="str">
        <f>VLOOKUP($C3671,rosie!$B$7:$E$380,4,FALSE)</f>
        <v>s</v>
      </c>
      <c r="O3671" s="4">
        <f t="shared" si="275"/>
        <v>1.137244863328283E-4</v>
      </c>
      <c r="P3671" s="4">
        <f>VLOOKUP(A3671,RESULTS!$A:$M,13,FALSE)</f>
        <v>3</v>
      </c>
      <c r="Q3671" s="4">
        <v>1168</v>
      </c>
      <c r="R3671" s="4" t="str">
        <f>IF(VLOOKUP(C3671,rosie!B:J,8,FALSE)=0,"x_x_x_x",VLOOKUP(C3671,rosie!B:J,8,FALSE))</f>
        <v>10_8_2_2023</v>
      </c>
    </row>
    <row r="3672" spans="1:18" x14ac:dyDescent="0.2">
      <c r="A3672" t="s">
        <v>303</v>
      </c>
      <c r="C3672">
        <f t="shared" si="274"/>
        <v>758</v>
      </c>
      <c r="D3672" t="str">
        <f t="shared" si="271"/>
        <v>758 (0)</v>
      </c>
      <c r="E3672">
        <v>9.9049999999999994</v>
      </c>
      <c r="F3672">
        <f t="shared" si="272"/>
        <v>9.91</v>
      </c>
      <c r="G3672">
        <f>IFERROR(VLOOKUP(F3672,'rt.comb'!$A:$B,2,FALSE),F3672)</f>
        <v>9.91</v>
      </c>
      <c r="H3672" t="str">
        <f>IFERROR(VLOOKUP(G3672,compounds!$A:$D,4,FALSE),"")</f>
        <v/>
      </c>
      <c r="I3672">
        <v>12859686</v>
      </c>
      <c r="J3672" s="4">
        <f t="shared" si="270"/>
        <v>46165950</v>
      </c>
      <c r="K3672" s="4">
        <f>VLOOKUP($C3672,rosie!$B$7:$D$380,2,FALSE)</f>
        <v>10.07</v>
      </c>
      <c r="L3672" s="4">
        <f>VLOOKUP(C3672,rosie!$B$7:$F$66,5,FALSE)</f>
        <v>3.12</v>
      </c>
      <c r="M3672" s="4">
        <f>VLOOKUP($C3672,rosie!$B$7:$D$380,3,FALSE)</f>
        <v>0</v>
      </c>
      <c r="N3672" s="4" t="str">
        <f>VLOOKUP($C3672,rosie!$B$7:$E$380,4,FALSE)</f>
        <v>s</v>
      </c>
      <c r="O3672" s="4">
        <f t="shared" si="275"/>
        <v>7.098815035980993E-4</v>
      </c>
      <c r="P3672" s="4">
        <f>VLOOKUP(A3672,RESULTS!$A:$M,13,FALSE)</f>
        <v>3</v>
      </c>
      <c r="Q3672" s="4">
        <v>1169</v>
      </c>
      <c r="R3672" s="4" t="str">
        <f>IF(VLOOKUP(C3672,rosie!B:J,8,FALSE)=0,"x_x_x_x",VLOOKUP(C3672,rosie!B:J,8,FALSE))</f>
        <v>10_8_2_2023</v>
      </c>
    </row>
    <row r="3673" spans="1:18" x14ac:dyDescent="0.2">
      <c r="A3673" t="s">
        <v>303</v>
      </c>
      <c r="C3673">
        <f t="shared" si="274"/>
        <v>758</v>
      </c>
      <c r="D3673" t="str">
        <f t="shared" si="271"/>
        <v>758 (0)</v>
      </c>
      <c r="E3673">
        <v>10.315</v>
      </c>
      <c r="F3673">
        <f t="shared" si="272"/>
        <v>10.32</v>
      </c>
      <c r="G3673">
        <f>IFERROR(VLOOKUP(F3673,'rt.comb'!$A:$B,2,FALSE),F3673)</f>
        <v>10.31</v>
      </c>
      <c r="H3673" t="str">
        <f>IFERROR(VLOOKUP(G3673,compounds!$A:$D,4,FALSE),"")</f>
        <v>octanal</v>
      </c>
      <c r="I3673">
        <v>5792782</v>
      </c>
      <c r="J3673" s="4">
        <f t="shared" si="270"/>
        <v>46165950</v>
      </c>
      <c r="K3673" s="4">
        <f>VLOOKUP($C3673,rosie!$B$7:$D$380,2,FALSE)</f>
        <v>10.07</v>
      </c>
      <c r="L3673" s="4">
        <f>VLOOKUP(C3673,rosie!$B$7:$F$66,5,FALSE)</f>
        <v>3.12</v>
      </c>
      <c r="M3673" s="4">
        <f>VLOOKUP($C3673,rosie!$B$7:$D$380,3,FALSE)</f>
        <v>0</v>
      </c>
      <c r="N3673" s="4" t="str">
        <f>VLOOKUP($C3673,rosie!$B$7:$E$380,4,FALSE)</f>
        <v>s</v>
      </c>
      <c r="O3673" s="4">
        <f t="shared" si="275"/>
        <v>3.1950034432389894E-4</v>
      </c>
      <c r="P3673" s="4">
        <f>VLOOKUP(A3673,RESULTS!$A:$M,13,FALSE)</f>
        <v>3</v>
      </c>
      <c r="Q3673" s="4">
        <v>1170</v>
      </c>
      <c r="R3673" s="4" t="str">
        <f>IF(VLOOKUP(C3673,rosie!B:J,8,FALSE)=0,"x_x_x_x",VLOOKUP(C3673,rosie!B:J,8,FALSE))</f>
        <v>10_8_2_2023</v>
      </c>
    </row>
    <row r="3674" spans="1:18" x14ac:dyDescent="0.2">
      <c r="A3674" t="s">
        <v>303</v>
      </c>
      <c r="C3674">
        <f t="shared" si="274"/>
        <v>758</v>
      </c>
      <c r="D3674" t="str">
        <f t="shared" si="271"/>
        <v>758 (0)</v>
      </c>
      <c r="E3674">
        <v>11.071999999999999</v>
      </c>
      <c r="F3674">
        <f t="shared" si="272"/>
        <v>11.07</v>
      </c>
      <c r="G3674">
        <f>IFERROR(VLOOKUP(F3674,'rt.comb'!$A:$B,2,FALSE),F3674)</f>
        <v>11.07</v>
      </c>
      <c r="H3674" t="str">
        <f>IFERROR(VLOOKUP(G3674,compounds!$A:$D,4,FALSE),"")</f>
        <v>dlimonene</v>
      </c>
      <c r="I3674">
        <v>20241103</v>
      </c>
      <c r="J3674" s="4">
        <f t="shared" si="270"/>
        <v>46165950</v>
      </c>
      <c r="K3674" s="4">
        <f>VLOOKUP($C3674,rosie!$B$7:$D$380,2,FALSE)</f>
        <v>10.07</v>
      </c>
      <c r="L3674" s="4">
        <f>VLOOKUP(C3674,rosie!$B$7:$F$66,5,FALSE)</f>
        <v>3.12</v>
      </c>
      <c r="M3674" s="4">
        <f>VLOOKUP($C3674,rosie!$B$7:$D$380,3,FALSE)</f>
        <v>0</v>
      </c>
      <c r="N3674" s="4" t="str">
        <f>VLOOKUP($C3674,rosie!$B$7:$E$380,4,FALSE)</f>
        <v>s</v>
      </c>
      <c r="O3674" s="4">
        <f t="shared" si="275"/>
        <v>1.1154427551627638E-3</v>
      </c>
      <c r="P3674" s="4">
        <f>VLOOKUP(A3674,RESULTS!$A:$M,13,FALSE)</f>
        <v>3</v>
      </c>
      <c r="Q3674" s="4">
        <v>1171</v>
      </c>
      <c r="R3674" s="4" t="str">
        <f>IF(VLOOKUP(C3674,rosie!B:J,8,FALSE)=0,"x_x_x_x",VLOOKUP(C3674,rosie!B:J,8,FALSE))</f>
        <v>10_8_2_2023</v>
      </c>
    </row>
    <row r="3675" spans="1:18" x14ac:dyDescent="0.2">
      <c r="A3675" t="s">
        <v>303</v>
      </c>
      <c r="C3675">
        <f t="shared" si="274"/>
        <v>758</v>
      </c>
      <c r="D3675" t="str">
        <f t="shared" si="271"/>
        <v>758 (0)</v>
      </c>
      <c r="E3675">
        <v>11.746</v>
      </c>
      <c r="F3675">
        <f t="shared" si="272"/>
        <v>11.75</v>
      </c>
      <c r="G3675">
        <f>IFERROR(VLOOKUP(F3675,'rt.comb'!$A:$B,2,FALSE),F3675)</f>
        <v>11.76</v>
      </c>
      <c r="H3675" t="str">
        <f>IFERROR(VLOOKUP(G3675,compounds!$A:$D,4,FALSE),"")</f>
        <v>bocimene</v>
      </c>
      <c r="I3675">
        <v>4499654</v>
      </c>
      <c r="J3675" s="4">
        <f t="shared" si="270"/>
        <v>46165950</v>
      </c>
      <c r="K3675" s="4">
        <f>VLOOKUP($C3675,rosie!$B$7:$D$380,2,FALSE)</f>
        <v>10.07</v>
      </c>
      <c r="L3675" s="4">
        <f>VLOOKUP(C3675,rosie!$B$7:$F$66,5,FALSE)</f>
        <v>3.12</v>
      </c>
      <c r="M3675" s="4">
        <f>VLOOKUP($C3675,rosie!$B$7:$D$380,3,FALSE)</f>
        <v>0</v>
      </c>
      <c r="N3675" s="4" t="str">
        <f>VLOOKUP($C3675,rosie!$B$7:$E$380,4,FALSE)</f>
        <v>s</v>
      </c>
      <c r="O3675" s="4">
        <f t="shared" si="275"/>
        <v>2.4775447963478159E-4</v>
      </c>
      <c r="P3675" s="4">
        <f>VLOOKUP(A3675,RESULTS!$A:$M,13,FALSE)</f>
        <v>3</v>
      </c>
      <c r="Q3675" s="4">
        <v>1172</v>
      </c>
      <c r="R3675" s="4" t="str">
        <f>IF(VLOOKUP(C3675,rosie!B:J,8,FALSE)=0,"x_x_x_x",VLOOKUP(C3675,rosie!B:J,8,FALSE))</f>
        <v>10_8_2_2023</v>
      </c>
    </row>
    <row r="3676" spans="1:18" x14ac:dyDescent="0.2">
      <c r="A3676" t="s">
        <v>303</v>
      </c>
      <c r="C3676">
        <f t="shared" si="274"/>
        <v>758</v>
      </c>
      <c r="D3676" t="str">
        <f t="shared" si="271"/>
        <v>758 (0)</v>
      </c>
      <c r="E3676">
        <v>12.026</v>
      </c>
      <c r="F3676">
        <f t="shared" si="272"/>
        <v>12.03</v>
      </c>
      <c r="G3676">
        <f>IFERROR(VLOOKUP(F3676,'rt.comb'!$A:$B,2,FALSE),F3676)</f>
        <v>12.03</v>
      </c>
      <c r="H3676" t="str">
        <f>IFERROR(VLOOKUP(G3676,compounds!$A:$D,4,FALSE),"")</f>
        <v/>
      </c>
      <c r="I3676">
        <v>7470804</v>
      </c>
      <c r="J3676" s="4">
        <f t="shared" si="270"/>
        <v>46165950</v>
      </c>
      <c r="K3676" s="4">
        <f>VLOOKUP($C3676,rosie!$B$7:$D$380,2,FALSE)</f>
        <v>10.07</v>
      </c>
      <c r="L3676" s="4">
        <f>VLOOKUP(C3676,rosie!$B$7:$F$66,5,FALSE)</f>
        <v>3.12</v>
      </c>
      <c r="M3676" s="4">
        <f>VLOOKUP($C3676,rosie!$B$7:$D$380,3,FALSE)</f>
        <v>0</v>
      </c>
      <c r="N3676" s="4" t="str">
        <f>VLOOKUP($C3676,rosie!$B$7:$E$380,4,FALSE)</f>
        <v>s</v>
      </c>
      <c r="O3676" s="4">
        <f t="shared" si="275"/>
        <v>4.1099764918874326E-4</v>
      </c>
      <c r="P3676" s="4">
        <f>VLOOKUP(A3676,RESULTS!$A:$M,13,FALSE)</f>
        <v>3</v>
      </c>
      <c r="Q3676" s="4">
        <v>1173</v>
      </c>
      <c r="R3676" s="4" t="str">
        <f>IF(VLOOKUP(C3676,rosie!B:J,8,FALSE)=0,"x_x_x_x",VLOOKUP(C3676,rosie!B:J,8,FALSE))</f>
        <v>10_8_2_2023</v>
      </c>
    </row>
    <row r="3677" spans="1:18" x14ac:dyDescent="0.2">
      <c r="A3677" t="s">
        <v>303</v>
      </c>
      <c r="C3677">
        <f t="shared" si="274"/>
        <v>758</v>
      </c>
      <c r="D3677" t="str">
        <f t="shared" si="271"/>
        <v>758 (0)</v>
      </c>
      <c r="E3677">
        <v>13.356999999999999</v>
      </c>
      <c r="F3677">
        <f t="shared" si="272"/>
        <v>13.36</v>
      </c>
      <c r="G3677">
        <f>IFERROR(VLOOKUP(F3677,'rt.comb'!$A:$B,2,FALSE),F3677)</f>
        <v>13.36</v>
      </c>
      <c r="H3677" t="str">
        <f>IFERROR(VLOOKUP(G3677,compounds!$A:$D,4,FALSE),"")</f>
        <v/>
      </c>
      <c r="I3677">
        <v>2871659</v>
      </c>
      <c r="J3677" s="4">
        <f t="shared" si="270"/>
        <v>46165950</v>
      </c>
      <c r="K3677" s="4">
        <f>VLOOKUP($C3677,rosie!$B$7:$D$380,2,FALSE)</f>
        <v>10.07</v>
      </c>
      <c r="L3677" s="4">
        <f>VLOOKUP(C3677,rosie!$B$7:$F$66,5,FALSE)</f>
        <v>3.12</v>
      </c>
      <c r="M3677" s="4">
        <f>VLOOKUP($C3677,rosie!$B$7:$D$380,3,FALSE)</f>
        <v>0</v>
      </c>
      <c r="N3677" s="4" t="str">
        <f>VLOOKUP($C3677,rosie!$B$7:$E$380,4,FALSE)</f>
        <v>s</v>
      </c>
      <c r="O3677" s="4">
        <f t="shared" si="275"/>
        <v>1.5784643510487052E-4</v>
      </c>
      <c r="P3677" s="4">
        <f>VLOOKUP(A3677,RESULTS!$A:$M,13,FALSE)</f>
        <v>3</v>
      </c>
      <c r="Q3677" s="4">
        <v>1174</v>
      </c>
      <c r="R3677" s="4" t="str">
        <f>IF(VLOOKUP(C3677,rosie!B:J,8,FALSE)=0,"x_x_x_x",VLOOKUP(C3677,rosie!B:J,8,FALSE))</f>
        <v>10_8_2_2023</v>
      </c>
    </row>
    <row r="3678" spans="1:18" x14ac:dyDescent="0.2">
      <c r="A3678" t="s">
        <v>303</v>
      </c>
      <c r="C3678">
        <f t="shared" si="274"/>
        <v>758</v>
      </c>
      <c r="D3678" t="str">
        <f t="shared" si="271"/>
        <v>758 (0)</v>
      </c>
      <c r="E3678">
        <v>13.43</v>
      </c>
      <c r="F3678">
        <f t="shared" si="272"/>
        <v>13.43</v>
      </c>
      <c r="G3678">
        <f>IFERROR(VLOOKUP(F3678,'rt.comb'!$A:$B,2,FALSE),F3678)</f>
        <v>13.43</v>
      </c>
      <c r="H3678" t="str">
        <f>IFERROR(VLOOKUP(G3678,compounds!$A:$D,4,FALSE),"")</f>
        <v/>
      </c>
      <c r="I3678">
        <v>3079984</v>
      </c>
      <c r="J3678" s="4">
        <f t="shared" si="270"/>
        <v>46165950</v>
      </c>
      <c r="K3678" s="4">
        <f>VLOOKUP($C3678,rosie!$B$7:$D$380,2,FALSE)</f>
        <v>10.07</v>
      </c>
      <c r="L3678" s="4">
        <f>VLOOKUP(C3678,rosie!$B$7:$F$66,5,FALSE)</f>
        <v>3.12</v>
      </c>
      <c r="M3678" s="4">
        <f>VLOOKUP($C3678,rosie!$B$7:$D$380,3,FALSE)</f>
        <v>0</v>
      </c>
      <c r="N3678" s="4" t="str">
        <f>VLOOKUP($C3678,rosie!$B$7:$E$380,4,FALSE)</f>
        <v>s</v>
      </c>
      <c r="O3678" s="4">
        <f t="shared" si="275"/>
        <v>1.6915334918365154E-4</v>
      </c>
      <c r="P3678" s="4">
        <f>VLOOKUP(A3678,RESULTS!$A:$M,13,FALSE)</f>
        <v>3</v>
      </c>
      <c r="Q3678" s="4">
        <v>1175</v>
      </c>
      <c r="R3678" s="4" t="str">
        <f>IF(VLOOKUP(C3678,rosie!B:J,8,FALSE)=0,"x_x_x_x",VLOOKUP(C3678,rosie!B:J,8,FALSE))</f>
        <v>10_8_2_2023</v>
      </c>
    </row>
    <row r="3679" spans="1:18" x14ac:dyDescent="0.2">
      <c r="A3679" t="s">
        <v>303</v>
      </c>
      <c r="C3679">
        <f t="shared" si="274"/>
        <v>758</v>
      </c>
      <c r="D3679" t="str">
        <f t="shared" si="271"/>
        <v>758 (0)</v>
      </c>
      <c r="E3679">
        <v>13.513999999999999</v>
      </c>
      <c r="F3679">
        <f t="shared" si="272"/>
        <v>13.51</v>
      </c>
      <c r="G3679">
        <f>IFERROR(VLOOKUP(F3679,'rt.comb'!$A:$B,2,FALSE),F3679)</f>
        <v>13.51</v>
      </c>
      <c r="H3679" t="str">
        <f>IFERROR(VLOOKUP(G3679,compounds!$A:$D,4,FALSE),"")</f>
        <v>nonanal</v>
      </c>
      <c r="I3679">
        <v>12233540</v>
      </c>
      <c r="J3679" s="4">
        <f t="shared" si="270"/>
        <v>46165950</v>
      </c>
      <c r="K3679" s="4">
        <f>VLOOKUP($C3679,rosie!$B$7:$D$380,2,FALSE)</f>
        <v>10.07</v>
      </c>
      <c r="L3679" s="4">
        <f>VLOOKUP(C3679,rosie!$B$7:$F$66,5,FALSE)</f>
        <v>3.12</v>
      </c>
      <c r="M3679" s="4">
        <f>VLOOKUP($C3679,rosie!$B$7:$D$380,3,FALSE)</f>
        <v>0</v>
      </c>
      <c r="N3679" s="4" t="str">
        <f>VLOOKUP($C3679,rosie!$B$7:$E$380,4,FALSE)</f>
        <v>s</v>
      </c>
      <c r="O3679" s="4">
        <f t="shared" si="275"/>
        <v>6.7129719404052405E-4</v>
      </c>
      <c r="P3679" s="4">
        <f>VLOOKUP(A3679,RESULTS!$A:$M,13,FALSE)</f>
        <v>3</v>
      </c>
      <c r="Q3679" s="4">
        <v>1176</v>
      </c>
      <c r="R3679" s="4" t="str">
        <f>IF(VLOOKUP(C3679,rosie!B:J,8,FALSE)=0,"x_x_x_x",VLOOKUP(C3679,rosie!B:J,8,FALSE))</f>
        <v>10_8_2_2023</v>
      </c>
    </row>
    <row r="3680" spans="1:18" x14ac:dyDescent="0.2">
      <c r="A3680" t="s">
        <v>303</v>
      </c>
      <c r="C3680">
        <f t="shared" si="274"/>
        <v>758</v>
      </c>
      <c r="D3680" t="str">
        <f t="shared" si="271"/>
        <v>758 (0)</v>
      </c>
      <c r="E3680">
        <v>13.887</v>
      </c>
      <c r="F3680">
        <f t="shared" si="272"/>
        <v>13.89</v>
      </c>
      <c r="G3680">
        <f>IFERROR(VLOOKUP(F3680,'rt.comb'!$A:$B,2,FALSE),F3680)</f>
        <v>13.89</v>
      </c>
      <c r="H3680" t="str">
        <f>IFERROR(VLOOKUP(G3680,compounds!$A:$D,4,FALSE),"")</f>
        <v>edimethylnonatriene</v>
      </c>
      <c r="I3680">
        <v>14249255</v>
      </c>
      <c r="J3680" s="4">
        <f t="shared" si="270"/>
        <v>46165950</v>
      </c>
      <c r="K3680" s="4">
        <f>VLOOKUP($C3680,rosie!$B$7:$D$380,2,FALSE)</f>
        <v>10.07</v>
      </c>
      <c r="L3680" s="4">
        <f>VLOOKUP(C3680,rosie!$B$7:$F$66,5,FALSE)</f>
        <v>3.12</v>
      </c>
      <c r="M3680" s="4">
        <f>VLOOKUP($C3680,rosie!$B$7:$D$380,3,FALSE)</f>
        <v>0</v>
      </c>
      <c r="N3680" s="4" t="str">
        <f>VLOOKUP($C3680,rosie!$B$7:$E$380,4,FALSE)</f>
        <v>s</v>
      </c>
      <c r="O3680" s="4">
        <f t="shared" si="275"/>
        <v>7.8124221555300386E-4</v>
      </c>
      <c r="P3680" s="4">
        <f>VLOOKUP(A3680,RESULTS!$A:$M,13,FALSE)</f>
        <v>3</v>
      </c>
      <c r="Q3680" s="4">
        <v>1177</v>
      </c>
      <c r="R3680" s="4" t="str">
        <f>IF(VLOOKUP(C3680,rosie!B:J,8,FALSE)=0,"x_x_x_x",VLOOKUP(C3680,rosie!B:J,8,FALSE))</f>
        <v>10_8_2_2023</v>
      </c>
    </row>
    <row r="3681" spans="1:18" x14ac:dyDescent="0.2">
      <c r="A3681" t="s">
        <v>303</v>
      </c>
      <c r="C3681">
        <f t="shared" si="274"/>
        <v>758</v>
      </c>
      <c r="D3681" t="str">
        <f t="shared" si="271"/>
        <v>758 (0)</v>
      </c>
      <c r="E3681">
        <v>15.157</v>
      </c>
      <c r="F3681">
        <f t="shared" si="272"/>
        <v>15.16</v>
      </c>
      <c r="G3681">
        <f>IFERROR(VLOOKUP(F3681,'rt.comb'!$A:$B,2,FALSE),F3681)</f>
        <v>15.16</v>
      </c>
      <c r="H3681" t="str">
        <f>IFERROR(VLOOKUP(G3681,compounds!$A:$D,4,FALSE),"")</f>
        <v/>
      </c>
      <c r="I3681">
        <v>8866860</v>
      </c>
      <c r="J3681" s="4">
        <f t="shared" si="270"/>
        <v>46165950</v>
      </c>
      <c r="K3681" s="4">
        <f>VLOOKUP($C3681,rosie!$B$7:$D$380,2,FALSE)</f>
        <v>10.07</v>
      </c>
      <c r="L3681" s="4">
        <f>VLOOKUP(C3681,rosie!$B$7:$F$66,5,FALSE)</f>
        <v>3.12</v>
      </c>
      <c r="M3681" s="4">
        <f>VLOOKUP($C3681,rosie!$B$7:$D$380,3,FALSE)</f>
        <v>0</v>
      </c>
      <c r="N3681" s="4" t="str">
        <f>VLOOKUP($C3681,rosie!$B$7:$E$380,4,FALSE)</f>
        <v>s</v>
      </c>
      <c r="O3681" s="4">
        <f t="shared" si="275"/>
        <v>4.8572959817403636E-4</v>
      </c>
      <c r="P3681" s="4">
        <f>VLOOKUP(A3681,RESULTS!$A:$M,13,FALSE)</f>
        <v>3</v>
      </c>
      <c r="Q3681" s="4">
        <v>1178</v>
      </c>
      <c r="R3681" s="4" t="str">
        <f>IF(VLOOKUP(C3681,rosie!B:J,8,FALSE)=0,"x_x_x_x",VLOOKUP(C3681,rosie!B:J,8,FALSE))</f>
        <v>10_8_2_2023</v>
      </c>
    </row>
    <row r="3682" spans="1:18" x14ac:dyDescent="0.2">
      <c r="A3682" t="s">
        <v>303</v>
      </c>
      <c r="C3682">
        <f t="shared" si="274"/>
        <v>758</v>
      </c>
      <c r="D3682" t="str">
        <f t="shared" si="271"/>
        <v>758 (0)</v>
      </c>
      <c r="E3682">
        <v>15.268000000000001</v>
      </c>
      <c r="F3682">
        <f t="shared" si="272"/>
        <v>15.27</v>
      </c>
      <c r="G3682">
        <f>IFERROR(VLOOKUP(F3682,'rt.comb'!$A:$B,2,FALSE),F3682)</f>
        <v>15.27</v>
      </c>
      <c r="H3682" t="str">
        <f>IFERROR(VLOOKUP(G3682,compounds!$A:$D,4,FALSE),"")</f>
        <v/>
      </c>
      <c r="I3682">
        <v>5712458</v>
      </c>
      <c r="J3682" s="4">
        <f t="shared" si="270"/>
        <v>46165950</v>
      </c>
      <c r="K3682" s="4">
        <f>VLOOKUP($C3682,rosie!$B$7:$D$380,2,FALSE)</f>
        <v>10.07</v>
      </c>
      <c r="L3682" s="4">
        <f>VLOOKUP(C3682,rosie!$B$7:$F$66,5,FALSE)</f>
        <v>3.12</v>
      </c>
      <c r="M3682" s="4">
        <f>VLOOKUP($C3682,rosie!$B$7:$D$380,3,FALSE)</f>
        <v>0</v>
      </c>
      <c r="N3682" s="4" t="str">
        <f>VLOOKUP($C3682,rosie!$B$7:$E$380,4,FALSE)</f>
        <v>s</v>
      </c>
      <c r="O3682" s="4">
        <f t="shared" si="275"/>
        <v>3.1266496655976011E-4</v>
      </c>
      <c r="P3682" s="4">
        <f>VLOOKUP(A3682,RESULTS!$A:$M,13,FALSE)</f>
        <v>3</v>
      </c>
      <c r="Q3682" s="4">
        <v>1179</v>
      </c>
      <c r="R3682" s="4" t="str">
        <f>IF(VLOOKUP(C3682,rosie!B:J,8,FALSE)=0,"x_x_x_x",VLOOKUP(C3682,rosie!B:J,8,FALSE))</f>
        <v>10_8_2_2023</v>
      </c>
    </row>
    <row r="3683" spans="1:18" x14ac:dyDescent="0.2">
      <c r="A3683" t="s">
        <v>303</v>
      </c>
      <c r="C3683">
        <f t="shared" si="274"/>
        <v>758</v>
      </c>
      <c r="D3683" t="str">
        <f t="shared" si="271"/>
        <v>758 (0)</v>
      </c>
      <c r="E3683">
        <v>16.213999999999999</v>
      </c>
      <c r="F3683">
        <f t="shared" si="272"/>
        <v>16.21</v>
      </c>
      <c r="G3683">
        <f>IFERROR(VLOOKUP(F3683,'rt.comb'!$A:$B,2,FALSE),F3683)</f>
        <v>16.21</v>
      </c>
      <c r="H3683" t="str">
        <f>IFERROR(VLOOKUP(G3683,compounds!$A:$D,4,FALSE),"")</f>
        <v>methylsalicylate</v>
      </c>
      <c r="I3683">
        <v>6556385</v>
      </c>
      <c r="J3683" s="4">
        <f t="shared" si="270"/>
        <v>46165950</v>
      </c>
      <c r="K3683" s="4">
        <f>VLOOKUP($C3683,rosie!$B$7:$D$380,2,FALSE)</f>
        <v>10.07</v>
      </c>
      <c r="L3683" s="4">
        <f>VLOOKUP(C3683,rosie!$B$7:$F$66,5,FALSE)</f>
        <v>3.12</v>
      </c>
      <c r="M3683" s="4">
        <f>VLOOKUP($C3683,rosie!$B$7:$D$380,3,FALSE)</f>
        <v>0</v>
      </c>
      <c r="N3683" s="4" t="str">
        <f>VLOOKUP($C3683,rosie!$B$7:$E$380,4,FALSE)</f>
        <v>s</v>
      </c>
      <c r="O3683" s="4">
        <f t="shared" si="275"/>
        <v>3.585522465824277E-4</v>
      </c>
      <c r="P3683" s="4">
        <f>VLOOKUP(A3683,RESULTS!$A:$M,13,FALSE)</f>
        <v>3</v>
      </c>
      <c r="Q3683" s="4">
        <v>1180</v>
      </c>
      <c r="R3683" s="4" t="str">
        <f>IF(VLOOKUP(C3683,rosie!B:J,8,FALSE)=0,"x_x_x_x",VLOOKUP(C3683,rosie!B:J,8,FALSE))</f>
        <v>10_8_2_2023</v>
      </c>
    </row>
    <row r="3684" spans="1:18" x14ac:dyDescent="0.2">
      <c r="A3684" t="s">
        <v>303</v>
      </c>
      <c r="C3684">
        <f t="shared" si="274"/>
        <v>758</v>
      </c>
      <c r="D3684" t="str">
        <f t="shared" si="271"/>
        <v>758 (0)</v>
      </c>
      <c r="E3684">
        <v>16.359000000000002</v>
      </c>
      <c r="F3684">
        <f t="shared" si="272"/>
        <v>16.36</v>
      </c>
      <c r="G3684">
        <f>IFERROR(VLOOKUP(F3684,'rt.comb'!$A:$B,2,FALSE),F3684)</f>
        <v>16.36</v>
      </c>
      <c r="H3684" t="str">
        <f>IFERROR(VLOOKUP(G3684,compounds!$A:$D,4,FALSE),"")</f>
        <v>dodecane</v>
      </c>
      <c r="I3684">
        <v>5651482</v>
      </c>
      <c r="J3684" s="4">
        <f t="shared" si="270"/>
        <v>46165950</v>
      </c>
      <c r="K3684" s="4">
        <f>VLOOKUP($C3684,rosie!$B$7:$D$380,2,FALSE)</f>
        <v>10.07</v>
      </c>
      <c r="L3684" s="4">
        <f>VLOOKUP(C3684,rosie!$B$7:$F$66,5,FALSE)</f>
        <v>3.12</v>
      </c>
      <c r="M3684" s="4">
        <f>VLOOKUP($C3684,rosie!$B$7:$D$380,3,FALSE)</f>
        <v>0</v>
      </c>
      <c r="N3684" s="4" t="str">
        <f>VLOOKUP($C3684,rosie!$B$7:$E$380,4,FALSE)</f>
        <v>s</v>
      </c>
      <c r="O3684" s="4">
        <f t="shared" si="275"/>
        <v>3.0880367376089686E-4</v>
      </c>
      <c r="P3684" s="4">
        <f>VLOOKUP(A3684,RESULTS!$A:$M,13,FALSE)</f>
        <v>3</v>
      </c>
      <c r="Q3684" s="4">
        <v>1181</v>
      </c>
      <c r="R3684" s="4" t="str">
        <f>IF(VLOOKUP(C3684,rosie!B:J,8,FALSE)=0,"x_x_x_x",VLOOKUP(C3684,rosie!B:J,8,FALSE))</f>
        <v>10_8_2_2023</v>
      </c>
    </row>
    <row r="3685" spans="1:18" x14ac:dyDescent="0.2">
      <c r="A3685" t="s">
        <v>303</v>
      </c>
      <c r="C3685">
        <f t="shared" si="274"/>
        <v>758</v>
      </c>
      <c r="D3685" t="str">
        <f t="shared" si="271"/>
        <v>758 (0)</v>
      </c>
      <c r="E3685">
        <v>16.547999999999998</v>
      </c>
      <c r="F3685">
        <f t="shared" si="272"/>
        <v>16.55</v>
      </c>
      <c r="G3685">
        <f>IFERROR(VLOOKUP(F3685,'rt.comb'!$A:$B,2,FALSE),F3685)</f>
        <v>16.55</v>
      </c>
      <c r="H3685" t="str">
        <f>IFERROR(VLOOKUP(G3685,compounds!$A:$D,4,FALSE),"")</f>
        <v>decanal</v>
      </c>
      <c r="I3685">
        <v>12472225</v>
      </c>
      <c r="J3685" s="4">
        <f t="shared" si="270"/>
        <v>46165950</v>
      </c>
      <c r="K3685" s="4">
        <f>VLOOKUP($C3685,rosie!$B$7:$D$380,2,FALSE)</f>
        <v>10.07</v>
      </c>
      <c r="L3685" s="4">
        <f>VLOOKUP(C3685,rosie!$B$7:$F$66,5,FALSE)</f>
        <v>3.12</v>
      </c>
      <c r="M3685" s="4">
        <f>VLOOKUP($C3685,rosie!$B$7:$D$380,3,FALSE)</f>
        <v>0</v>
      </c>
      <c r="N3685" s="4" t="str">
        <f>VLOOKUP($C3685,rosie!$B$7:$E$380,4,FALSE)</f>
        <v>s</v>
      </c>
      <c r="O3685" s="4">
        <f t="shared" si="275"/>
        <v>6.8092059145671434E-4</v>
      </c>
      <c r="P3685" s="4">
        <f>VLOOKUP(A3685,RESULTS!$A:$M,13,FALSE)</f>
        <v>3</v>
      </c>
      <c r="Q3685" s="4">
        <v>1182</v>
      </c>
      <c r="R3685" s="4" t="str">
        <f>IF(VLOOKUP(C3685,rosie!B:J,8,FALSE)=0,"x_x_x_x",VLOOKUP(C3685,rosie!B:J,8,FALSE))</f>
        <v>10_8_2_2023</v>
      </c>
    </row>
    <row r="3686" spans="1:18" x14ac:dyDescent="0.2">
      <c r="A3686" t="s">
        <v>303</v>
      </c>
      <c r="C3686">
        <f t="shared" si="274"/>
        <v>758</v>
      </c>
      <c r="D3686" t="str">
        <f t="shared" si="271"/>
        <v>758 (0)</v>
      </c>
      <c r="E3686">
        <v>19</v>
      </c>
      <c r="F3686">
        <f t="shared" si="272"/>
        <v>19</v>
      </c>
      <c r="G3686">
        <f>IFERROR(VLOOKUP(F3686,'rt.comb'!$A:$B,2,FALSE),F3686)</f>
        <v>18.989999999999998</v>
      </c>
      <c r="H3686" t="str">
        <f>IFERROR(VLOOKUP(G3686,compounds!$A:$D,4,FALSE),"")</f>
        <v>methylnaphthalene</v>
      </c>
      <c r="I3686">
        <v>30788124</v>
      </c>
      <c r="J3686" s="4">
        <f t="shared" si="270"/>
        <v>46165950</v>
      </c>
      <c r="K3686" s="4">
        <f>VLOOKUP($C3686,rosie!$B$7:$D$380,2,FALSE)</f>
        <v>10.07</v>
      </c>
      <c r="L3686" s="4">
        <f>VLOOKUP(C3686,rosie!$B$7:$F$66,5,FALSE)</f>
        <v>3.12</v>
      </c>
      <c r="M3686" s="4">
        <f>VLOOKUP($C3686,rosie!$B$7:$D$380,3,FALSE)</f>
        <v>0</v>
      </c>
      <c r="N3686" s="4" t="str">
        <f>VLOOKUP($C3686,rosie!$B$7:$E$380,4,FALSE)</f>
        <v>s</v>
      </c>
      <c r="O3686" s="4">
        <f t="shared" si="275"/>
        <v>1.679455456386667E-3</v>
      </c>
      <c r="P3686" s="4">
        <f>VLOOKUP(A3686,RESULTS!$A:$M,13,FALSE)</f>
        <v>3</v>
      </c>
      <c r="Q3686" s="4">
        <v>1183</v>
      </c>
      <c r="R3686" s="4" t="str">
        <f>IF(VLOOKUP(C3686,rosie!B:J,8,FALSE)=0,"x_x_x_x",VLOOKUP(C3686,rosie!B:J,8,FALSE))</f>
        <v>10_8_2_2023</v>
      </c>
    </row>
    <row r="3687" spans="1:18" x14ac:dyDescent="0.2">
      <c r="A3687" t="s">
        <v>303</v>
      </c>
      <c r="C3687">
        <f t="shared" si="274"/>
        <v>758</v>
      </c>
      <c r="D3687" t="str">
        <f t="shared" si="271"/>
        <v>758 (0)</v>
      </c>
      <c r="E3687">
        <v>19.501999999999999</v>
      </c>
      <c r="F3687">
        <f t="shared" si="272"/>
        <v>19.5</v>
      </c>
      <c r="G3687">
        <f>IFERROR(VLOOKUP(F3687,'rt.comb'!$A:$B,2,FALSE),F3687)</f>
        <v>19.5</v>
      </c>
      <c r="H3687" t="str">
        <f>IFERROR(VLOOKUP(G3687,compounds!$A:$D,4,FALSE),"")</f>
        <v>standard</v>
      </c>
      <c r="I3687">
        <v>23082975</v>
      </c>
      <c r="J3687" s="4">
        <f t="shared" si="270"/>
        <v>46165950</v>
      </c>
      <c r="K3687" s="4">
        <f>VLOOKUP($C3687,rosie!$B$7:$D$380,2,FALSE)</f>
        <v>10.07</v>
      </c>
      <c r="L3687" s="4">
        <f>VLOOKUP(C3687,rosie!$B$7:$F$66,5,FALSE)</f>
        <v>3.12</v>
      </c>
      <c r="M3687" s="4">
        <f>VLOOKUP($C3687,rosie!$B$7:$D$380,3,FALSE)</f>
        <v>0</v>
      </c>
      <c r="N3687" s="4" t="str">
        <f>VLOOKUP($C3687,rosie!$B$7:$E$380,4,FALSE)</f>
        <v>s</v>
      </c>
      <c r="O3687" s="4">
        <f t="shared" si="275"/>
        <v>1.2580852948280952E-3</v>
      </c>
      <c r="P3687" s="4">
        <f>VLOOKUP(A3687,RESULTS!$A:$M,13,FALSE)</f>
        <v>3</v>
      </c>
      <c r="Q3687" s="4">
        <v>1184</v>
      </c>
      <c r="R3687" s="4" t="str">
        <f>IF(VLOOKUP(C3687,rosie!B:J,8,FALSE)=0,"x_x_x_x",VLOOKUP(C3687,rosie!B:J,8,FALSE))</f>
        <v>10_8_2_2023</v>
      </c>
    </row>
    <row r="3688" spans="1:18" x14ac:dyDescent="0.2">
      <c r="A3688" t="s">
        <v>303</v>
      </c>
      <c r="C3688">
        <f t="shared" si="274"/>
        <v>758</v>
      </c>
      <c r="D3688" t="str">
        <f t="shared" si="271"/>
        <v>758 (0)</v>
      </c>
      <c r="E3688">
        <v>19.901</v>
      </c>
      <c r="F3688">
        <f t="shared" si="272"/>
        <v>19.899999999999999</v>
      </c>
      <c r="G3688">
        <f>IFERROR(VLOOKUP(F3688,'rt.comb'!$A:$B,2,FALSE),F3688)</f>
        <v>19.899999999999999</v>
      </c>
      <c r="H3688" t="str">
        <f>IFERROR(VLOOKUP(G3688,compounds!$A:$D,4,FALSE),"")</f>
        <v/>
      </c>
      <c r="I3688">
        <v>3060481</v>
      </c>
      <c r="J3688" s="4">
        <f t="shared" si="270"/>
        <v>46165950</v>
      </c>
      <c r="K3688" s="4">
        <f>VLOOKUP($C3688,rosie!$B$7:$D$380,2,FALSE)</f>
        <v>10.07</v>
      </c>
      <c r="L3688" s="4">
        <f>VLOOKUP(C3688,rosie!$B$7:$F$66,5,FALSE)</f>
        <v>3.12</v>
      </c>
      <c r="M3688" s="4">
        <f>VLOOKUP($C3688,rosie!$B$7:$D$380,3,FALSE)</f>
        <v>0</v>
      </c>
      <c r="N3688" s="4" t="str">
        <f>VLOOKUP($C3688,rosie!$B$7:$E$380,4,FALSE)</f>
        <v>s</v>
      </c>
      <c r="O3688" s="4">
        <f t="shared" si="275"/>
        <v>1.6666382491645145E-4</v>
      </c>
      <c r="P3688" s="4">
        <f>VLOOKUP(A3688,RESULTS!$A:$M,13,FALSE)</f>
        <v>3</v>
      </c>
      <c r="Q3688" s="4">
        <v>1185</v>
      </c>
      <c r="R3688" s="4" t="str">
        <f>IF(VLOOKUP(C3688,rosie!B:J,8,FALSE)=0,"x_x_x_x",VLOOKUP(C3688,rosie!B:J,8,FALSE))</f>
        <v>10_8_2_2023</v>
      </c>
    </row>
    <row r="3689" spans="1:18" x14ac:dyDescent="0.2">
      <c r="A3689" t="s">
        <v>303</v>
      </c>
      <c r="C3689">
        <f t="shared" si="274"/>
        <v>758</v>
      </c>
      <c r="D3689" t="str">
        <f t="shared" si="271"/>
        <v>758 (0)</v>
      </c>
      <c r="E3689">
        <v>20.187000000000001</v>
      </c>
      <c r="F3689">
        <f t="shared" si="272"/>
        <v>20.190000000000001</v>
      </c>
      <c r="G3689">
        <f>IFERROR(VLOOKUP(F3689,'rt.comb'!$A:$B,2,FALSE),F3689)</f>
        <v>20.190000000000001</v>
      </c>
      <c r="H3689" t="str">
        <f>IFERROR(VLOOKUP(G3689,compounds!$A:$D,4,FALSE),"")</f>
        <v/>
      </c>
      <c r="I3689">
        <v>6865444</v>
      </c>
      <c r="J3689" s="4">
        <f t="shared" si="270"/>
        <v>46165950</v>
      </c>
      <c r="K3689" s="4">
        <f>VLOOKUP($C3689,rosie!$B$7:$D$380,2,FALSE)</f>
        <v>10.07</v>
      </c>
      <c r="L3689" s="4">
        <f>VLOOKUP(C3689,rosie!$B$7:$F$66,5,FALSE)</f>
        <v>3.12</v>
      </c>
      <c r="M3689" s="4">
        <f>VLOOKUP($C3689,rosie!$B$7:$D$380,3,FALSE)</f>
        <v>0</v>
      </c>
      <c r="N3689" s="4" t="str">
        <f>VLOOKUP($C3689,rosie!$B$7:$E$380,4,FALSE)</f>
        <v>s</v>
      </c>
      <c r="O3689" s="4">
        <f t="shared" si="275"/>
        <v>3.7355447835497679E-4</v>
      </c>
      <c r="P3689" s="4">
        <f>VLOOKUP(A3689,RESULTS!$A:$M,13,FALSE)</f>
        <v>3</v>
      </c>
      <c r="Q3689" s="4">
        <v>1186</v>
      </c>
      <c r="R3689" s="4" t="str">
        <f>IF(VLOOKUP(C3689,rosie!B:J,8,FALSE)=0,"x_x_x_x",VLOOKUP(C3689,rosie!B:J,8,FALSE))</f>
        <v>10_8_2_2023</v>
      </c>
    </row>
    <row r="3690" spans="1:18" x14ac:dyDescent="0.2">
      <c r="A3690" t="s">
        <v>303</v>
      </c>
      <c r="C3690">
        <f t="shared" si="274"/>
        <v>758</v>
      </c>
      <c r="D3690" t="str">
        <f t="shared" si="271"/>
        <v>758 (0)</v>
      </c>
      <c r="E3690">
        <v>22.42</v>
      </c>
      <c r="F3690">
        <f t="shared" si="272"/>
        <v>22.42</v>
      </c>
      <c r="G3690">
        <f>IFERROR(VLOOKUP(F3690,'rt.comb'!$A:$B,2,FALSE),F3690)</f>
        <v>22.42</v>
      </c>
      <c r="H3690" t="str">
        <f>IFERROR(VLOOKUP(G3690,compounds!$A:$D,4,FALSE),"")</f>
        <v/>
      </c>
      <c r="I3690">
        <v>4944593</v>
      </c>
      <c r="J3690" s="4">
        <f t="shared" si="270"/>
        <v>46165950</v>
      </c>
      <c r="K3690" s="4">
        <f>VLOOKUP($C3690,rosie!$B$7:$D$380,2,FALSE)</f>
        <v>10.07</v>
      </c>
      <c r="L3690" s="4">
        <f>VLOOKUP(C3690,rosie!$B$7:$F$66,5,FALSE)</f>
        <v>3.12</v>
      </c>
      <c r="M3690" s="4">
        <f>VLOOKUP($C3690,rosie!$B$7:$D$380,3,FALSE)</f>
        <v>0</v>
      </c>
      <c r="N3690" s="4" t="str">
        <f>VLOOKUP($C3690,rosie!$B$7:$E$380,4,FALSE)</f>
        <v>s</v>
      </c>
      <c r="O3690" s="4">
        <f t="shared" si="275"/>
        <v>2.6881273405452772E-4</v>
      </c>
      <c r="P3690" s="4">
        <f>VLOOKUP(A3690,RESULTS!$A:$M,13,FALSE)</f>
        <v>3</v>
      </c>
      <c r="Q3690" s="4">
        <v>1187</v>
      </c>
      <c r="R3690" s="4" t="str">
        <f>IF(VLOOKUP(C3690,rosie!B:J,8,FALSE)=0,"x_x_x_x",VLOOKUP(C3690,rosie!B:J,8,FALSE))</f>
        <v>10_8_2_2023</v>
      </c>
    </row>
    <row r="3691" spans="1:18" x14ac:dyDescent="0.2">
      <c r="A3691" t="s">
        <v>303</v>
      </c>
      <c r="C3691">
        <f t="shared" si="274"/>
        <v>758</v>
      </c>
      <c r="D3691" t="str">
        <f t="shared" si="271"/>
        <v>758 (0)</v>
      </c>
      <c r="E3691">
        <v>23.911000000000001</v>
      </c>
      <c r="F3691">
        <f t="shared" si="272"/>
        <v>23.91</v>
      </c>
      <c r="G3691">
        <f>IFERROR(VLOOKUP(F3691,'rt.comb'!$A:$B,2,FALSE),F3691)</f>
        <v>23.91</v>
      </c>
      <c r="H3691" t="str">
        <f>IFERROR(VLOOKUP(G3691,compounds!$A:$D,4,FALSE),"")</f>
        <v/>
      </c>
      <c r="I3691">
        <v>6536578</v>
      </c>
      <c r="J3691" s="4">
        <f t="shared" si="270"/>
        <v>46165950</v>
      </c>
      <c r="K3691" s="4">
        <f>VLOOKUP($C3691,rosie!$B$7:$D$380,2,FALSE)</f>
        <v>10.07</v>
      </c>
      <c r="L3691" s="4">
        <f>VLOOKUP(C3691,rosie!$B$7:$F$66,5,FALSE)</f>
        <v>3.12</v>
      </c>
      <c r="M3691" s="4">
        <f>VLOOKUP($C3691,rosie!$B$7:$D$380,3,FALSE)</f>
        <v>0</v>
      </c>
      <c r="N3691" s="4" t="str">
        <f>VLOOKUP($C3691,rosie!$B$7:$E$380,4,FALSE)</f>
        <v>s</v>
      </c>
      <c r="O3691" s="4">
        <f t="shared" si="275"/>
        <v>3.5506185244583185E-4</v>
      </c>
      <c r="P3691" s="4">
        <f>VLOOKUP(A3691,RESULTS!$A:$M,13,FALSE)</f>
        <v>3</v>
      </c>
      <c r="Q3691" s="4">
        <v>1188</v>
      </c>
      <c r="R3691" s="4" t="str">
        <f>IF(VLOOKUP(C3691,rosie!B:J,8,FALSE)=0,"x_x_x_x",VLOOKUP(C3691,rosie!B:J,8,FALSE))</f>
        <v>10_8_2_2023</v>
      </c>
    </row>
    <row r="3692" spans="1:18" x14ac:dyDescent="0.2">
      <c r="A3692" t="s">
        <v>303</v>
      </c>
      <c r="C3692">
        <f t="shared" si="274"/>
        <v>758</v>
      </c>
      <c r="D3692" t="str">
        <f t="shared" si="271"/>
        <v>758 (0)</v>
      </c>
      <c r="E3692">
        <v>27.199000000000002</v>
      </c>
      <c r="F3692">
        <f t="shared" si="272"/>
        <v>27.2</v>
      </c>
      <c r="G3692">
        <f>IFERROR(VLOOKUP(F3692,'rt.comb'!$A:$B,2,FALSE),F3692)</f>
        <v>27.2</v>
      </c>
      <c r="H3692" t="str">
        <f>IFERROR(VLOOKUP(G3692,compounds!$A:$D,4,FALSE),"")</f>
        <v/>
      </c>
      <c r="I3692">
        <v>4667555</v>
      </c>
      <c r="J3692" s="4">
        <f t="shared" si="270"/>
        <v>46165950</v>
      </c>
      <c r="K3692" s="4">
        <f>VLOOKUP($C3692,rosie!$B$7:$D$380,2,FALSE)</f>
        <v>10.07</v>
      </c>
      <c r="L3692" s="4">
        <f>VLOOKUP(C3692,rosie!$B$7:$F$66,5,FALSE)</f>
        <v>3.12</v>
      </c>
      <c r="M3692" s="4">
        <f>VLOOKUP($C3692,rosie!$B$7:$D$380,3,FALSE)</f>
        <v>0</v>
      </c>
      <c r="N3692" s="4" t="str">
        <f>VLOOKUP($C3692,rosie!$B$7:$E$380,4,FALSE)</f>
        <v>s</v>
      </c>
      <c r="O3692" s="4">
        <f t="shared" si="275"/>
        <v>2.53324734888456E-4</v>
      </c>
      <c r="P3692" s="4">
        <f>VLOOKUP(A3692,RESULTS!$A:$M,13,FALSE)</f>
        <v>3</v>
      </c>
      <c r="Q3692" s="4">
        <v>1189</v>
      </c>
      <c r="R3692" s="4" t="str">
        <f>IF(VLOOKUP(C3692,rosie!B:J,8,FALSE)=0,"x_x_x_x",VLOOKUP(C3692,rosie!B:J,8,FALSE))</f>
        <v>10_8_2_2023</v>
      </c>
    </row>
    <row r="3693" spans="1:18" x14ac:dyDescent="0.2">
      <c r="A3693" t="s">
        <v>303</v>
      </c>
      <c r="C3693">
        <f t="shared" si="274"/>
        <v>758</v>
      </c>
      <c r="D3693" t="str">
        <f t="shared" si="271"/>
        <v>758 (0)</v>
      </c>
      <c r="E3693">
        <v>32.000999999999998</v>
      </c>
      <c r="F3693">
        <f t="shared" si="272"/>
        <v>32</v>
      </c>
      <c r="G3693">
        <f>IFERROR(VLOOKUP(F3693,'rt.comb'!$A:$B,2,FALSE),F3693)</f>
        <v>32</v>
      </c>
      <c r="H3693" t="str">
        <f>IFERROR(VLOOKUP(G3693,compounds!$A:$D,4,FALSE),"")</f>
        <v/>
      </c>
      <c r="I3693">
        <v>4160990</v>
      </c>
      <c r="J3693" s="4">
        <f t="shared" si="270"/>
        <v>46165950</v>
      </c>
      <c r="K3693" s="4">
        <f>VLOOKUP($C3693,rosie!$B$7:$D$380,2,FALSE)</f>
        <v>10.07</v>
      </c>
      <c r="L3693" s="4">
        <f>VLOOKUP(C3693,rosie!$B$7:$F$66,5,FALSE)</f>
        <v>3.12</v>
      </c>
      <c r="M3693" s="4">
        <f>VLOOKUP($C3693,rosie!$B$7:$D$380,3,FALSE)</f>
        <v>0</v>
      </c>
      <c r="N3693" s="4" t="str">
        <f>VLOOKUP($C3693,rosie!$B$7:$E$380,4,FALSE)</f>
        <v>s</v>
      </c>
      <c r="O3693" s="4">
        <f t="shared" si="275"/>
        <v>2.2564188438955733E-4</v>
      </c>
      <c r="P3693" s="4">
        <f>VLOOKUP(A3693,RESULTS!$A:$M,13,FALSE)</f>
        <v>3</v>
      </c>
      <c r="Q3693" s="4">
        <v>1190</v>
      </c>
      <c r="R3693" s="4" t="str">
        <f>IF(VLOOKUP(C3693,rosie!B:J,8,FALSE)=0,"x_x_x_x",VLOOKUP(C3693,rosie!B:J,8,FALSE))</f>
        <v>10_8_2_2023</v>
      </c>
    </row>
    <row r="3694" spans="1:18" x14ac:dyDescent="0.2">
      <c r="A3694" t="s">
        <v>298</v>
      </c>
      <c r="C3694">
        <f t="shared" si="274"/>
        <v>534</v>
      </c>
      <c r="D3694" t="str">
        <f t="shared" si="271"/>
        <v>534 (0)</v>
      </c>
      <c r="E3694">
        <v>4.6050000000000004</v>
      </c>
      <c r="F3694">
        <f t="shared" si="272"/>
        <v>4.6100000000000003</v>
      </c>
      <c r="G3694">
        <f>IFERROR(VLOOKUP(F3694,'rt.comb'!$A:$B,2,FALSE),F3694)</f>
        <v>4.6100000000000003</v>
      </c>
      <c r="H3694" t="str">
        <f>IFERROR(VLOOKUP(G3694,compounds!$A:$D,4,FALSE),"")</f>
        <v/>
      </c>
      <c r="I3694">
        <v>1467846</v>
      </c>
      <c r="J3694" s="4">
        <f t="shared" si="270"/>
        <v>20926370</v>
      </c>
      <c r="K3694" s="4">
        <f>VLOOKUP($C3694,rosie!$B$7:$D$380,2,FALSE)</f>
        <v>16.079999999999998</v>
      </c>
      <c r="L3694" s="4">
        <f>VLOOKUP(C3694,rosie!$B$7:$F$66,5,FALSE)</f>
        <v>4.32</v>
      </c>
      <c r="M3694" s="4">
        <f>VLOOKUP($C3694,rosie!$B$7:$D$380,3,FALSE)</f>
        <v>0</v>
      </c>
      <c r="N3694" s="4" t="str">
        <f>VLOOKUP($C3694,rosie!$B$7:$E$380,4,FALSE)</f>
        <v>s</v>
      </c>
      <c r="O3694" s="4">
        <f t="shared" si="275"/>
        <v>1.0987782211149186E-4</v>
      </c>
      <c r="P3694" s="4">
        <f>VLOOKUP(A3694,RESULTS!$A:$M,13,FALSE)</f>
        <v>3</v>
      </c>
      <c r="Q3694" s="4">
        <v>1191</v>
      </c>
      <c r="R3694" s="4" t="str">
        <f>IF(VLOOKUP(C3694,rosie!B:J,8,FALSE)=0,"x_x_x_x",VLOOKUP(C3694,rosie!B:J,8,FALSE))</f>
        <v>6_8_2_2023</v>
      </c>
    </row>
    <row r="3695" spans="1:18" x14ac:dyDescent="0.2">
      <c r="A3695" t="s">
        <v>298</v>
      </c>
      <c r="C3695">
        <f t="shared" si="274"/>
        <v>534</v>
      </c>
      <c r="D3695" t="str">
        <f t="shared" si="271"/>
        <v>534 (0)</v>
      </c>
      <c r="E3695">
        <v>4.8540000000000001</v>
      </c>
      <c r="F3695">
        <f t="shared" si="272"/>
        <v>4.8499999999999996</v>
      </c>
      <c r="G3695">
        <f>IFERROR(VLOOKUP(F3695,'rt.comb'!$A:$B,2,FALSE),F3695)</f>
        <v>4.8499999999999996</v>
      </c>
      <c r="H3695" t="str">
        <f>IFERROR(VLOOKUP(G3695,compounds!$A:$D,4,FALSE),"")</f>
        <v/>
      </c>
      <c r="I3695">
        <v>16530747</v>
      </c>
      <c r="J3695" s="4">
        <f t="shared" si="270"/>
        <v>20926370</v>
      </c>
      <c r="K3695" s="4">
        <f>VLOOKUP($C3695,rosie!$B$7:$D$380,2,FALSE)</f>
        <v>16.079999999999998</v>
      </c>
      <c r="L3695" s="4">
        <f>VLOOKUP(C3695,rosie!$B$7:$F$66,5,FALSE)</f>
        <v>4.32</v>
      </c>
      <c r="M3695" s="4">
        <f>VLOOKUP($C3695,rosie!$B$7:$D$380,3,FALSE)</f>
        <v>0</v>
      </c>
      <c r="N3695" s="4" t="str">
        <f>VLOOKUP($C3695,rosie!$B$7:$E$380,4,FALSE)</f>
        <v>s</v>
      </c>
      <c r="O3695" s="4">
        <f t="shared" si="275"/>
        <v>1.2363958373090309E-3</v>
      </c>
      <c r="P3695" s="4">
        <f>VLOOKUP(A3695,RESULTS!$A:$M,13,FALSE)</f>
        <v>3</v>
      </c>
      <c r="Q3695" s="4">
        <v>1192</v>
      </c>
      <c r="R3695" s="4" t="str">
        <f>IF(VLOOKUP(C3695,rosie!B:J,8,FALSE)=0,"x_x_x_x",VLOOKUP(C3695,rosie!B:J,8,FALSE))</f>
        <v>6_8_2_2023</v>
      </c>
    </row>
    <row r="3696" spans="1:18" x14ac:dyDescent="0.2">
      <c r="A3696" t="s">
        <v>298</v>
      </c>
      <c r="C3696">
        <f t="shared" si="274"/>
        <v>534</v>
      </c>
      <c r="D3696" t="str">
        <f t="shared" si="271"/>
        <v>534 (0)</v>
      </c>
      <c r="E3696">
        <v>5.89</v>
      </c>
      <c r="F3696">
        <f t="shared" si="272"/>
        <v>5.89</v>
      </c>
      <c r="G3696">
        <f>IFERROR(VLOOKUP(F3696,'rt.comb'!$A:$B,2,FALSE),F3696)</f>
        <v>5.89</v>
      </c>
      <c r="H3696" t="str">
        <f>IFERROR(VLOOKUP(G3696,compounds!$A:$D,4,FALSE),"")</f>
        <v/>
      </c>
      <c r="I3696">
        <v>7689807</v>
      </c>
      <c r="J3696" s="4">
        <f t="shared" si="270"/>
        <v>20926370</v>
      </c>
      <c r="K3696" s="4">
        <f>VLOOKUP($C3696,rosie!$B$7:$D$380,2,FALSE)</f>
        <v>16.079999999999998</v>
      </c>
      <c r="L3696" s="4">
        <f>VLOOKUP(C3696,rosie!$B$7:$F$66,5,FALSE)</f>
        <v>4.32</v>
      </c>
      <c r="M3696" s="4">
        <f>VLOOKUP($C3696,rosie!$B$7:$D$380,3,FALSE)</f>
        <v>0</v>
      </c>
      <c r="N3696" s="4" t="str">
        <f>VLOOKUP($C3696,rosie!$B$7:$E$380,4,FALSE)</f>
        <v>s</v>
      </c>
      <c r="O3696" s="4">
        <f t="shared" si="275"/>
        <v>5.7466706361184296E-4</v>
      </c>
      <c r="P3696" s="4">
        <f>VLOOKUP(A3696,RESULTS!$A:$M,13,FALSE)</f>
        <v>3</v>
      </c>
      <c r="Q3696" s="4">
        <v>1193</v>
      </c>
      <c r="R3696" s="4" t="str">
        <f>IF(VLOOKUP(C3696,rosie!B:J,8,FALSE)=0,"x_x_x_x",VLOOKUP(C3696,rosie!B:J,8,FALSE))</f>
        <v>6_8_2_2023</v>
      </c>
    </row>
    <row r="3697" spans="1:18" x14ac:dyDescent="0.2">
      <c r="A3697" t="s">
        <v>298</v>
      </c>
      <c r="C3697">
        <f t="shared" si="274"/>
        <v>534</v>
      </c>
      <c r="D3697" t="str">
        <f t="shared" si="271"/>
        <v>534 (0)</v>
      </c>
      <c r="E3697">
        <v>6.1050000000000004</v>
      </c>
      <c r="F3697">
        <f t="shared" si="272"/>
        <v>6.11</v>
      </c>
      <c r="G3697">
        <f>IFERROR(VLOOKUP(F3697,'rt.comb'!$A:$B,2,FALSE),F3697)</f>
        <v>6.11</v>
      </c>
      <c r="H3697" t="str">
        <f>IFERROR(VLOOKUP(G3697,compounds!$A:$D,4,FALSE),"")</f>
        <v/>
      </c>
      <c r="I3697">
        <v>5647473</v>
      </c>
      <c r="J3697" s="4">
        <f t="shared" si="270"/>
        <v>20926370</v>
      </c>
      <c r="K3697" s="4">
        <f>VLOOKUP($C3697,rosie!$B$7:$D$380,2,FALSE)</f>
        <v>16.079999999999998</v>
      </c>
      <c r="L3697" s="4">
        <f>VLOOKUP(C3697,rosie!$B$7:$F$66,5,FALSE)</f>
        <v>4.32</v>
      </c>
      <c r="M3697" s="4">
        <f>VLOOKUP($C3697,rosie!$B$7:$D$380,3,FALSE)</f>
        <v>0</v>
      </c>
      <c r="N3697" s="4" t="str">
        <f>VLOOKUP($C3697,rosie!$B$7:$E$380,4,FALSE)</f>
        <v>s</v>
      </c>
      <c r="O3697" s="4">
        <f t="shared" si="275"/>
        <v>4.2168790728775758E-4</v>
      </c>
      <c r="P3697" s="4">
        <f>VLOOKUP(A3697,RESULTS!$A:$M,13,FALSE)</f>
        <v>3</v>
      </c>
      <c r="Q3697" s="4">
        <v>1194</v>
      </c>
      <c r="R3697" s="4" t="str">
        <f>IF(VLOOKUP(C3697,rosie!B:J,8,FALSE)=0,"x_x_x_x",VLOOKUP(C3697,rosie!B:J,8,FALSE))</f>
        <v>6_8_2_2023</v>
      </c>
    </row>
    <row r="3698" spans="1:18" x14ac:dyDescent="0.2">
      <c r="A3698" t="s">
        <v>298</v>
      </c>
      <c r="C3698">
        <f t="shared" si="274"/>
        <v>534</v>
      </c>
      <c r="D3698" t="str">
        <f t="shared" si="271"/>
        <v>534 (0)</v>
      </c>
      <c r="E3698">
        <v>6.4429999999999996</v>
      </c>
      <c r="F3698">
        <f t="shared" si="272"/>
        <v>6.44</v>
      </c>
      <c r="G3698">
        <f>IFERROR(VLOOKUP(F3698,'rt.comb'!$A:$B,2,FALSE),F3698)</f>
        <v>6.44</v>
      </c>
      <c r="H3698" t="str">
        <f>IFERROR(VLOOKUP(G3698,compounds!$A:$D,4,FALSE),"")</f>
        <v/>
      </c>
      <c r="I3698">
        <v>4321460</v>
      </c>
      <c r="J3698" s="4">
        <f t="shared" si="270"/>
        <v>20926370</v>
      </c>
      <c r="K3698" s="4">
        <f>VLOOKUP($C3698,rosie!$B$7:$D$380,2,FALSE)</f>
        <v>16.079999999999998</v>
      </c>
      <c r="L3698" s="4">
        <f>VLOOKUP(C3698,rosie!$B$7:$F$66,5,FALSE)</f>
        <v>4.32</v>
      </c>
      <c r="M3698" s="4">
        <f>VLOOKUP($C3698,rosie!$B$7:$D$380,3,FALSE)</f>
        <v>0</v>
      </c>
      <c r="N3698" s="4" t="str">
        <f>VLOOKUP($C3698,rosie!$B$7:$E$380,4,FALSE)</f>
        <v>s</v>
      </c>
      <c r="O3698" s="4">
        <f t="shared" si="275"/>
        <v>3.2240658439214336E-4</v>
      </c>
      <c r="P3698" s="4">
        <f>VLOOKUP(A3698,RESULTS!$A:$M,13,FALSE)</f>
        <v>3</v>
      </c>
      <c r="Q3698" s="4">
        <v>1195</v>
      </c>
      <c r="R3698" s="4" t="str">
        <f>IF(VLOOKUP(C3698,rosie!B:J,8,FALSE)=0,"x_x_x_x",VLOOKUP(C3698,rosie!B:J,8,FALSE))</f>
        <v>6_8_2_2023</v>
      </c>
    </row>
    <row r="3699" spans="1:18" x14ac:dyDescent="0.2">
      <c r="A3699" t="s">
        <v>298</v>
      </c>
      <c r="C3699">
        <f t="shared" si="274"/>
        <v>534</v>
      </c>
      <c r="D3699" t="str">
        <f t="shared" si="271"/>
        <v>534 (0)</v>
      </c>
      <c r="E3699">
        <v>6.7160000000000002</v>
      </c>
      <c r="F3699">
        <f t="shared" si="272"/>
        <v>6.72</v>
      </c>
      <c r="G3699">
        <f>IFERROR(VLOOKUP(F3699,'rt.comb'!$A:$B,2,FALSE),F3699)</f>
        <v>6.72</v>
      </c>
      <c r="H3699" t="str">
        <f>IFERROR(VLOOKUP(G3699,compounds!$A:$D,4,FALSE),"")</f>
        <v/>
      </c>
      <c r="I3699">
        <v>3160088</v>
      </c>
      <c r="J3699" s="4">
        <f t="shared" si="270"/>
        <v>20926370</v>
      </c>
      <c r="K3699" s="4">
        <f>VLOOKUP($C3699,rosie!$B$7:$D$380,2,FALSE)</f>
        <v>16.079999999999998</v>
      </c>
      <c r="L3699" s="4">
        <f>VLOOKUP(C3699,rosie!$B$7:$F$66,5,FALSE)</f>
        <v>4.32</v>
      </c>
      <c r="M3699" s="4">
        <f>VLOOKUP($C3699,rosie!$B$7:$D$380,3,FALSE)</f>
        <v>0</v>
      </c>
      <c r="N3699" s="4" t="str">
        <f>VLOOKUP($C3699,rosie!$B$7:$E$380,4,FALSE)</f>
        <v>s</v>
      </c>
      <c r="O3699" s="4">
        <f t="shared" si="275"/>
        <v>2.3556421007079332E-4</v>
      </c>
      <c r="P3699" s="4">
        <f>VLOOKUP(A3699,RESULTS!$A:$M,13,FALSE)</f>
        <v>3</v>
      </c>
      <c r="Q3699" s="4">
        <v>1196</v>
      </c>
      <c r="R3699" s="4" t="str">
        <f>IF(VLOOKUP(C3699,rosie!B:J,8,FALSE)=0,"x_x_x_x",VLOOKUP(C3699,rosie!B:J,8,FALSE))</f>
        <v>6_8_2_2023</v>
      </c>
    </row>
    <row r="3700" spans="1:18" x14ac:dyDescent="0.2">
      <c r="A3700" t="s">
        <v>298</v>
      </c>
      <c r="C3700">
        <f t="shared" si="274"/>
        <v>534</v>
      </c>
      <c r="D3700" t="str">
        <f t="shared" si="271"/>
        <v>534 (0)</v>
      </c>
      <c r="E3700">
        <v>7.5640000000000001</v>
      </c>
      <c r="F3700">
        <f t="shared" si="272"/>
        <v>7.56</v>
      </c>
      <c r="G3700">
        <f>IFERROR(VLOOKUP(F3700,'rt.comb'!$A:$B,2,FALSE),F3700)</f>
        <v>7.56</v>
      </c>
      <c r="H3700" t="str">
        <f>IFERROR(VLOOKUP(G3700,compounds!$A:$D,4,FALSE),"")</f>
        <v/>
      </c>
      <c r="I3700">
        <v>9196690</v>
      </c>
      <c r="J3700" s="4">
        <f t="shared" si="270"/>
        <v>20926370</v>
      </c>
      <c r="K3700" s="4">
        <f>VLOOKUP($C3700,rosie!$B$7:$D$380,2,FALSE)</f>
        <v>16.079999999999998</v>
      </c>
      <c r="L3700" s="4">
        <f>VLOOKUP(C3700,rosie!$B$7:$F$66,5,FALSE)</f>
        <v>4.32</v>
      </c>
      <c r="M3700" s="4">
        <f>VLOOKUP($C3700,rosie!$B$7:$D$380,3,FALSE)</f>
        <v>0</v>
      </c>
      <c r="N3700" s="4" t="str">
        <f>VLOOKUP($C3700,rosie!$B$7:$E$380,4,FALSE)</f>
        <v>s</v>
      </c>
      <c r="O3700" s="4">
        <f t="shared" si="275"/>
        <v>6.8498128784243227E-4</v>
      </c>
      <c r="P3700" s="4">
        <f>VLOOKUP(A3700,RESULTS!$A:$M,13,FALSE)</f>
        <v>3</v>
      </c>
      <c r="Q3700" s="4">
        <v>1197</v>
      </c>
      <c r="R3700" s="4" t="str">
        <f>IF(VLOOKUP(C3700,rosie!B:J,8,FALSE)=0,"x_x_x_x",VLOOKUP(C3700,rosie!B:J,8,FALSE))</f>
        <v>6_8_2_2023</v>
      </c>
    </row>
    <row r="3701" spans="1:18" x14ac:dyDescent="0.2">
      <c r="A3701" t="s">
        <v>298</v>
      </c>
      <c r="C3701">
        <f t="shared" si="274"/>
        <v>534</v>
      </c>
      <c r="D3701" t="str">
        <f t="shared" si="271"/>
        <v>534 (0)</v>
      </c>
      <c r="E3701">
        <v>7.8419999999999996</v>
      </c>
      <c r="F3701">
        <f t="shared" si="272"/>
        <v>7.84</v>
      </c>
      <c r="G3701">
        <f>IFERROR(VLOOKUP(F3701,'rt.comb'!$A:$B,2,FALSE),F3701)</f>
        <v>7.84</v>
      </c>
      <c r="H3701" t="str">
        <f>IFERROR(VLOOKUP(G3701,compounds!$A:$D,4,FALSE),"")</f>
        <v/>
      </c>
      <c r="I3701">
        <v>4639299</v>
      </c>
      <c r="J3701" s="4">
        <f t="shared" si="270"/>
        <v>20926370</v>
      </c>
      <c r="K3701" s="4">
        <f>VLOOKUP($C3701,rosie!$B$7:$D$380,2,FALSE)</f>
        <v>16.079999999999998</v>
      </c>
      <c r="L3701" s="4">
        <f>VLOOKUP(C3701,rosie!$B$7:$F$66,5,FALSE)</f>
        <v>4.32</v>
      </c>
      <c r="M3701" s="4">
        <f>VLOOKUP($C3701,rosie!$B$7:$D$380,3,FALSE)</f>
        <v>0</v>
      </c>
      <c r="N3701" s="4" t="str">
        <f>VLOOKUP($C3701,rosie!$B$7:$E$380,4,FALSE)</f>
        <v>s</v>
      </c>
      <c r="O3701" s="4">
        <f t="shared" si="275"/>
        <v>3.452525189509517E-4</v>
      </c>
      <c r="P3701" s="4">
        <f>VLOOKUP(A3701,RESULTS!$A:$M,13,FALSE)</f>
        <v>3</v>
      </c>
      <c r="Q3701" s="4">
        <v>1198</v>
      </c>
      <c r="R3701" s="4" t="str">
        <f>IF(VLOOKUP(C3701,rosie!B:J,8,FALSE)=0,"x_x_x_x",VLOOKUP(C3701,rosie!B:J,8,FALSE))</f>
        <v>6_8_2_2023</v>
      </c>
    </row>
    <row r="3702" spans="1:18" x14ac:dyDescent="0.2">
      <c r="A3702" t="s">
        <v>298</v>
      </c>
      <c r="C3702">
        <f t="shared" si="274"/>
        <v>534</v>
      </c>
      <c r="D3702" t="str">
        <f t="shared" si="271"/>
        <v>534 (0)</v>
      </c>
      <c r="E3702">
        <v>8.0030000000000001</v>
      </c>
      <c r="F3702">
        <f t="shared" si="272"/>
        <v>8</v>
      </c>
      <c r="G3702">
        <f>IFERROR(VLOOKUP(F3702,'rt.comb'!$A:$B,2,FALSE),F3702)</f>
        <v>8.01</v>
      </c>
      <c r="H3702" t="str">
        <f>IFERROR(VLOOKUP(G3702,compounds!$A:$D,4,FALSE),"")</f>
        <v>apinene</v>
      </c>
      <c r="I3702">
        <v>4712113</v>
      </c>
      <c r="J3702" s="4">
        <f t="shared" si="270"/>
        <v>20926370</v>
      </c>
      <c r="K3702" s="4">
        <f>VLOOKUP($C3702,rosie!$B$7:$D$380,2,FALSE)</f>
        <v>16.079999999999998</v>
      </c>
      <c r="L3702" s="4">
        <f>VLOOKUP(C3702,rosie!$B$7:$F$66,5,FALSE)</f>
        <v>4.32</v>
      </c>
      <c r="M3702" s="4">
        <f>VLOOKUP($C3702,rosie!$B$7:$D$380,3,FALSE)</f>
        <v>0</v>
      </c>
      <c r="N3702" s="4" t="str">
        <f>VLOOKUP($C3702,rosie!$B$7:$E$380,4,FALSE)</f>
        <v>s</v>
      </c>
      <c r="O3702" s="4">
        <f t="shared" si="275"/>
        <v>3.5037880249800282E-4</v>
      </c>
      <c r="P3702" s="4">
        <f>VLOOKUP(A3702,RESULTS!$A:$M,13,FALSE)</f>
        <v>3</v>
      </c>
      <c r="Q3702" s="4">
        <v>1199</v>
      </c>
      <c r="R3702" s="4" t="str">
        <f>IF(VLOOKUP(C3702,rosie!B:J,8,FALSE)=0,"x_x_x_x",VLOOKUP(C3702,rosie!B:J,8,FALSE))</f>
        <v>6_8_2_2023</v>
      </c>
    </row>
    <row r="3703" spans="1:18" x14ac:dyDescent="0.2">
      <c r="A3703" t="s">
        <v>298</v>
      </c>
      <c r="C3703">
        <f t="shared" si="274"/>
        <v>534</v>
      </c>
      <c r="D3703" t="str">
        <f t="shared" si="271"/>
        <v>534 (0)</v>
      </c>
      <c r="E3703">
        <v>8.4659999999999993</v>
      </c>
      <c r="F3703">
        <f t="shared" si="272"/>
        <v>8.4700000000000006</v>
      </c>
      <c r="G3703">
        <f>IFERROR(VLOOKUP(F3703,'rt.comb'!$A:$B,2,FALSE),F3703)</f>
        <v>8.4700000000000006</v>
      </c>
      <c r="H3703" t="str">
        <f>IFERROR(VLOOKUP(G3703,compounds!$A:$D,4,FALSE),"")</f>
        <v/>
      </c>
      <c r="I3703">
        <v>9792903</v>
      </c>
      <c r="J3703" s="4">
        <f t="shared" si="270"/>
        <v>20926370</v>
      </c>
      <c r="K3703" s="4">
        <f>VLOOKUP($C3703,rosie!$B$7:$D$380,2,FALSE)</f>
        <v>16.079999999999998</v>
      </c>
      <c r="L3703" s="4">
        <f>VLOOKUP(C3703,rosie!$B$7:$F$66,5,FALSE)</f>
        <v>4.32</v>
      </c>
      <c r="M3703" s="4">
        <f>VLOOKUP($C3703,rosie!$B$7:$D$380,3,FALSE)</f>
        <v>0</v>
      </c>
      <c r="N3703" s="4" t="str">
        <f>VLOOKUP($C3703,rosie!$B$7:$E$380,4,FALSE)</f>
        <v>s</v>
      </c>
      <c r="O3703" s="4">
        <f t="shared" si="275"/>
        <v>7.2756452814919049E-4</v>
      </c>
      <c r="P3703" s="4">
        <f>VLOOKUP(A3703,RESULTS!$A:$M,13,FALSE)</f>
        <v>3</v>
      </c>
      <c r="Q3703" s="4">
        <v>1200</v>
      </c>
      <c r="R3703" s="4" t="str">
        <f>IF(VLOOKUP(C3703,rosie!B:J,8,FALSE)=0,"x_x_x_x",VLOOKUP(C3703,rosie!B:J,8,FALSE))</f>
        <v>6_8_2_2023</v>
      </c>
    </row>
    <row r="3704" spans="1:18" x14ac:dyDescent="0.2">
      <c r="A3704" t="s">
        <v>298</v>
      </c>
      <c r="C3704">
        <f t="shared" si="274"/>
        <v>534</v>
      </c>
      <c r="D3704" t="str">
        <f t="shared" si="271"/>
        <v>534 (0)</v>
      </c>
      <c r="E3704">
        <v>8.9239999999999995</v>
      </c>
      <c r="F3704">
        <f t="shared" si="272"/>
        <v>8.92</v>
      </c>
      <c r="G3704">
        <f>IFERROR(VLOOKUP(F3704,'rt.comb'!$A:$B,2,FALSE),F3704)</f>
        <v>8.92</v>
      </c>
      <c r="H3704" t="str">
        <f>IFERROR(VLOOKUP(G3704,compounds!$A:$D,4,FALSE),"")</f>
        <v/>
      </c>
      <c r="I3704">
        <v>5652430</v>
      </c>
      <c r="J3704" s="4">
        <f t="shared" si="270"/>
        <v>20926370</v>
      </c>
      <c r="K3704" s="4">
        <f>VLOOKUP($C3704,rosie!$B$7:$D$380,2,FALSE)</f>
        <v>16.079999999999998</v>
      </c>
      <c r="L3704" s="4">
        <f>VLOOKUP(C3704,rosie!$B$7:$F$66,5,FALSE)</f>
        <v>4.32</v>
      </c>
      <c r="M3704" s="4">
        <f>VLOOKUP($C3704,rosie!$B$7:$D$380,3,FALSE)</f>
        <v>0</v>
      </c>
      <c r="N3704" s="4" t="str">
        <f>VLOOKUP($C3704,rosie!$B$7:$E$380,4,FALSE)</f>
        <v>s</v>
      </c>
      <c r="O3704" s="4">
        <f t="shared" si="275"/>
        <v>4.195980834016444E-4</v>
      </c>
      <c r="P3704" s="4">
        <f>VLOOKUP(A3704,RESULTS!$A:$M,13,FALSE)</f>
        <v>3</v>
      </c>
      <c r="Q3704" s="4">
        <v>1201</v>
      </c>
      <c r="R3704" s="4" t="str">
        <f>IF(VLOOKUP(C3704,rosie!B:J,8,FALSE)=0,"x_x_x_x",VLOOKUP(C3704,rosie!B:J,8,FALSE))</f>
        <v>6_8_2_2023</v>
      </c>
    </row>
    <row r="3705" spans="1:18" x14ac:dyDescent="0.2">
      <c r="A3705" t="s">
        <v>298</v>
      </c>
      <c r="C3705">
        <f t="shared" si="274"/>
        <v>534</v>
      </c>
      <c r="D3705" t="str">
        <f t="shared" si="271"/>
        <v>534 (0)</v>
      </c>
      <c r="E3705">
        <v>9.3000000000000007</v>
      </c>
      <c r="F3705">
        <f t="shared" si="272"/>
        <v>9.3000000000000007</v>
      </c>
      <c r="G3705">
        <f>IFERROR(VLOOKUP(F3705,'rt.comb'!$A:$B,2,FALSE),F3705)</f>
        <v>9.3000000000000007</v>
      </c>
      <c r="H3705" t="str">
        <f>IFERROR(VLOOKUP(G3705,compounds!$A:$D,4,FALSE),"")</f>
        <v/>
      </c>
      <c r="I3705">
        <v>6070073</v>
      </c>
      <c r="J3705" s="4">
        <f t="shared" si="270"/>
        <v>20926370</v>
      </c>
      <c r="K3705" s="4">
        <f>VLOOKUP($C3705,rosie!$B$7:$D$380,2,FALSE)</f>
        <v>16.079999999999998</v>
      </c>
      <c r="L3705" s="4">
        <f>VLOOKUP(C3705,rosie!$B$7:$F$66,5,FALSE)</f>
        <v>4.32</v>
      </c>
      <c r="M3705" s="4">
        <f>VLOOKUP($C3705,rosie!$B$7:$D$380,3,FALSE)</f>
        <v>0</v>
      </c>
      <c r="N3705" s="4" t="str">
        <f>VLOOKUP($C3705,rosie!$B$7:$E$380,4,FALSE)</f>
        <v>s</v>
      </c>
      <c r="O3705" s="4">
        <f t="shared" si="275"/>
        <v>4.5022619227697464E-4</v>
      </c>
      <c r="P3705" s="4">
        <f>VLOOKUP(A3705,RESULTS!$A:$M,13,FALSE)</f>
        <v>3</v>
      </c>
      <c r="Q3705" s="4">
        <v>1202</v>
      </c>
      <c r="R3705" s="4" t="str">
        <f>IF(VLOOKUP(C3705,rosie!B:J,8,FALSE)=0,"x_x_x_x",VLOOKUP(C3705,rosie!B:J,8,FALSE))</f>
        <v>6_8_2_2023</v>
      </c>
    </row>
    <row r="3706" spans="1:18" x14ac:dyDescent="0.2">
      <c r="A3706" t="s">
        <v>298</v>
      </c>
      <c r="C3706">
        <f t="shared" si="274"/>
        <v>534</v>
      </c>
      <c r="D3706" t="str">
        <f t="shared" si="271"/>
        <v>534 (0)</v>
      </c>
      <c r="E3706">
        <v>9.9039999999999999</v>
      </c>
      <c r="F3706">
        <f t="shared" si="272"/>
        <v>9.9</v>
      </c>
      <c r="G3706">
        <f>IFERROR(VLOOKUP(F3706,'rt.comb'!$A:$B,2,FALSE),F3706)</f>
        <v>9.9</v>
      </c>
      <c r="H3706" t="str">
        <f>IFERROR(VLOOKUP(G3706,compounds!$A:$D,4,FALSE),"")</f>
        <v/>
      </c>
      <c r="I3706">
        <v>18207661</v>
      </c>
      <c r="J3706" s="4">
        <f t="shared" si="270"/>
        <v>20926370</v>
      </c>
      <c r="K3706" s="4">
        <f>VLOOKUP($C3706,rosie!$B$7:$D$380,2,FALSE)</f>
        <v>16.079999999999998</v>
      </c>
      <c r="L3706" s="4">
        <f>VLOOKUP(C3706,rosie!$B$7:$F$66,5,FALSE)</f>
        <v>4.32</v>
      </c>
      <c r="M3706" s="4">
        <f>VLOOKUP($C3706,rosie!$B$7:$D$380,3,FALSE)</f>
        <v>0</v>
      </c>
      <c r="N3706" s="4" t="str">
        <f>VLOOKUP($C3706,rosie!$B$7:$E$380,4,FALSE)</f>
        <v>s</v>
      </c>
      <c r="O3706" s="4">
        <f t="shared" si="275"/>
        <v>1.3493662453600026E-3</v>
      </c>
      <c r="P3706" s="4">
        <f>VLOOKUP(A3706,RESULTS!$A:$M,13,FALSE)</f>
        <v>3</v>
      </c>
      <c r="Q3706" s="4">
        <v>1203</v>
      </c>
      <c r="R3706" s="4" t="str">
        <f>IF(VLOOKUP(C3706,rosie!B:J,8,FALSE)=0,"x_x_x_x",VLOOKUP(C3706,rosie!B:J,8,FALSE))</f>
        <v>6_8_2_2023</v>
      </c>
    </row>
    <row r="3707" spans="1:18" x14ac:dyDescent="0.2">
      <c r="A3707" t="s">
        <v>298</v>
      </c>
      <c r="C3707">
        <f t="shared" si="274"/>
        <v>534</v>
      </c>
      <c r="D3707" t="str">
        <f t="shared" si="271"/>
        <v>534 (0)</v>
      </c>
      <c r="E3707">
        <v>10.157999999999999</v>
      </c>
      <c r="F3707">
        <f t="shared" si="272"/>
        <v>10.16</v>
      </c>
      <c r="G3707">
        <f>IFERROR(VLOOKUP(F3707,'rt.comb'!$A:$B,2,FALSE),F3707)</f>
        <v>10.16</v>
      </c>
      <c r="H3707" t="str">
        <f>IFERROR(VLOOKUP(G3707,compounds!$A:$D,4,FALSE),"")</f>
        <v>decane</v>
      </c>
      <c r="I3707">
        <v>4756455</v>
      </c>
      <c r="J3707" s="4">
        <f t="shared" si="270"/>
        <v>20926370</v>
      </c>
      <c r="K3707" s="4">
        <f>VLOOKUP($C3707,rosie!$B$7:$D$380,2,FALSE)</f>
        <v>16.079999999999998</v>
      </c>
      <c r="L3707" s="4">
        <f>VLOOKUP(C3707,rosie!$B$7:$F$66,5,FALSE)</f>
        <v>4.32</v>
      </c>
      <c r="M3707" s="4">
        <f>VLOOKUP($C3707,rosie!$B$7:$D$380,3,FALSE)</f>
        <v>0</v>
      </c>
      <c r="N3707" s="4" t="str">
        <f>VLOOKUP($C3707,rosie!$B$7:$E$380,4,FALSE)</f>
        <v>s</v>
      </c>
      <c r="O3707" s="4">
        <f t="shared" si="275"/>
        <v>3.5220718871152665E-4</v>
      </c>
      <c r="P3707" s="4">
        <f>VLOOKUP(A3707,RESULTS!$A:$M,13,FALSE)</f>
        <v>3</v>
      </c>
      <c r="Q3707" s="4">
        <v>1204</v>
      </c>
      <c r="R3707" s="4" t="str">
        <f>IF(VLOOKUP(C3707,rosie!B:J,8,FALSE)=0,"x_x_x_x",VLOOKUP(C3707,rosie!B:J,8,FALSE))</f>
        <v>6_8_2_2023</v>
      </c>
    </row>
    <row r="3708" spans="1:18" x14ac:dyDescent="0.2">
      <c r="A3708" t="s">
        <v>298</v>
      </c>
      <c r="C3708">
        <f t="shared" si="274"/>
        <v>534</v>
      </c>
      <c r="D3708" t="str">
        <f t="shared" si="271"/>
        <v>534 (0)</v>
      </c>
      <c r="E3708">
        <v>10.260999999999999</v>
      </c>
      <c r="F3708">
        <f t="shared" si="272"/>
        <v>10.26</v>
      </c>
      <c r="G3708">
        <f>IFERROR(VLOOKUP(F3708,'rt.comb'!$A:$B,2,FALSE),F3708)</f>
        <v>10.26</v>
      </c>
      <c r="H3708" t="str">
        <f>IFERROR(VLOOKUP(G3708,compounds!$A:$D,4,FALSE),"")</f>
        <v/>
      </c>
      <c r="I3708">
        <v>9915585</v>
      </c>
      <c r="J3708" s="4">
        <f t="shared" si="270"/>
        <v>20926370</v>
      </c>
      <c r="K3708" s="4">
        <f>VLOOKUP($C3708,rosie!$B$7:$D$380,2,FALSE)</f>
        <v>16.079999999999998</v>
      </c>
      <c r="L3708" s="4">
        <f>VLOOKUP(C3708,rosie!$B$7:$F$66,5,FALSE)</f>
        <v>4.32</v>
      </c>
      <c r="M3708" s="4">
        <f>VLOOKUP($C3708,rosie!$B$7:$D$380,3,FALSE)</f>
        <v>0</v>
      </c>
      <c r="N3708" s="4" t="str">
        <f>VLOOKUP($C3708,rosie!$B$7:$E$380,4,FALSE)</f>
        <v>s</v>
      </c>
      <c r="O3708" s="4">
        <f t="shared" si="275"/>
        <v>7.3362243720333741E-4</v>
      </c>
      <c r="P3708" s="4">
        <f>VLOOKUP(A3708,RESULTS!$A:$M,13,FALSE)</f>
        <v>3</v>
      </c>
      <c r="Q3708" s="4">
        <v>1205</v>
      </c>
      <c r="R3708" s="4" t="str">
        <f>IF(VLOOKUP(C3708,rosie!B:J,8,FALSE)=0,"x_x_x_x",VLOOKUP(C3708,rosie!B:J,8,FALSE))</f>
        <v>6_8_2_2023</v>
      </c>
    </row>
    <row r="3709" spans="1:18" x14ac:dyDescent="0.2">
      <c r="A3709" t="s">
        <v>298</v>
      </c>
      <c r="C3709">
        <f t="shared" si="274"/>
        <v>534</v>
      </c>
      <c r="D3709" t="str">
        <f t="shared" si="271"/>
        <v>534 (0)</v>
      </c>
      <c r="E3709">
        <v>10.36</v>
      </c>
      <c r="F3709">
        <f t="shared" si="272"/>
        <v>10.36</v>
      </c>
      <c r="G3709">
        <f>IFERROR(VLOOKUP(F3709,'rt.comb'!$A:$B,2,FALSE),F3709)</f>
        <v>10.36</v>
      </c>
      <c r="H3709" t="str">
        <f>IFERROR(VLOOKUP(G3709,compounds!$A:$D,4,FALSE),"")</f>
        <v/>
      </c>
      <c r="I3709">
        <v>10986362</v>
      </c>
      <c r="J3709" s="4">
        <f t="shared" si="270"/>
        <v>20926370</v>
      </c>
      <c r="K3709" s="4">
        <f>VLOOKUP($C3709,rosie!$B$7:$D$380,2,FALSE)</f>
        <v>16.079999999999998</v>
      </c>
      <c r="L3709" s="4">
        <f>VLOOKUP(C3709,rosie!$B$7:$F$66,5,FALSE)</f>
        <v>4.32</v>
      </c>
      <c r="M3709" s="4">
        <f>VLOOKUP($C3709,rosie!$B$7:$D$380,3,FALSE)</f>
        <v>0</v>
      </c>
      <c r="N3709" s="4" t="str">
        <f>VLOOKUP($C3709,rosie!$B$7:$E$380,4,FALSE)</f>
        <v>s</v>
      </c>
      <c r="O3709" s="4">
        <f t="shared" si="275"/>
        <v>8.1217180300625056E-4</v>
      </c>
      <c r="P3709" s="4">
        <f>VLOOKUP(A3709,RESULTS!$A:$M,13,FALSE)</f>
        <v>3</v>
      </c>
      <c r="Q3709" s="4">
        <v>1206</v>
      </c>
      <c r="R3709" s="4" t="str">
        <f>IF(VLOOKUP(C3709,rosie!B:J,8,FALSE)=0,"x_x_x_x",VLOOKUP(C3709,rosie!B:J,8,FALSE))</f>
        <v>6_8_2_2023</v>
      </c>
    </row>
    <row r="3710" spans="1:18" x14ac:dyDescent="0.2">
      <c r="A3710" t="s">
        <v>298</v>
      </c>
      <c r="C3710">
        <f t="shared" si="274"/>
        <v>534</v>
      </c>
      <c r="D3710" t="str">
        <f t="shared" si="271"/>
        <v>534 (0)</v>
      </c>
      <c r="E3710">
        <v>10.47</v>
      </c>
      <c r="F3710">
        <f t="shared" si="272"/>
        <v>10.47</v>
      </c>
      <c r="G3710">
        <f>IFERROR(VLOOKUP(F3710,'rt.comb'!$A:$B,2,FALSE),F3710)</f>
        <v>10.48</v>
      </c>
      <c r="H3710" t="str">
        <f>IFERROR(VLOOKUP(G3710,compounds!$A:$D,4,FALSE),"")</f>
        <v>z3hex</v>
      </c>
      <c r="I3710">
        <v>14629992</v>
      </c>
      <c r="J3710" s="4">
        <f t="shared" si="270"/>
        <v>20926370</v>
      </c>
      <c r="K3710" s="4">
        <f>VLOOKUP($C3710,rosie!$B$7:$D$380,2,FALSE)</f>
        <v>16.079999999999998</v>
      </c>
      <c r="L3710" s="4">
        <f>VLOOKUP(C3710,rosie!$B$7:$F$66,5,FALSE)</f>
        <v>4.32</v>
      </c>
      <c r="M3710" s="4">
        <f>VLOOKUP($C3710,rosie!$B$7:$D$380,3,FALSE)</f>
        <v>0</v>
      </c>
      <c r="N3710" s="4" t="str">
        <f>VLOOKUP($C3710,rosie!$B$7:$E$380,4,FALSE)</f>
        <v>s</v>
      </c>
      <c r="O3710" s="4">
        <f t="shared" si="275"/>
        <v>1.0806327593421224E-3</v>
      </c>
      <c r="P3710" s="4">
        <f>VLOOKUP(A3710,RESULTS!$A:$M,13,FALSE)</f>
        <v>3</v>
      </c>
      <c r="Q3710" s="4">
        <v>1207</v>
      </c>
      <c r="R3710" s="4" t="str">
        <f>IF(VLOOKUP(C3710,rosie!B:J,8,FALSE)=0,"x_x_x_x",VLOOKUP(C3710,rosie!B:J,8,FALSE))</f>
        <v>6_8_2_2023</v>
      </c>
    </row>
    <row r="3711" spans="1:18" x14ac:dyDescent="0.2">
      <c r="A3711" t="s">
        <v>298</v>
      </c>
      <c r="C3711">
        <f t="shared" si="274"/>
        <v>534</v>
      </c>
      <c r="D3711" t="str">
        <f t="shared" si="271"/>
        <v>534 (0)</v>
      </c>
      <c r="E3711">
        <v>11.071999999999999</v>
      </c>
      <c r="F3711">
        <f t="shared" si="272"/>
        <v>11.07</v>
      </c>
      <c r="G3711">
        <f>IFERROR(VLOOKUP(F3711,'rt.comb'!$A:$B,2,FALSE),F3711)</f>
        <v>11.07</v>
      </c>
      <c r="H3711" t="str">
        <f>IFERROR(VLOOKUP(G3711,compounds!$A:$D,4,FALSE),"")</f>
        <v>dlimonene</v>
      </c>
      <c r="I3711">
        <v>10493773</v>
      </c>
      <c r="J3711" s="4">
        <f t="shared" si="270"/>
        <v>20926370</v>
      </c>
      <c r="K3711" s="4">
        <f>VLOOKUP($C3711,rosie!$B$7:$D$380,2,FALSE)</f>
        <v>16.079999999999998</v>
      </c>
      <c r="L3711" s="4">
        <f>VLOOKUP(C3711,rosie!$B$7:$F$66,5,FALSE)</f>
        <v>4.32</v>
      </c>
      <c r="M3711" s="4">
        <f>VLOOKUP($C3711,rosie!$B$7:$D$380,3,FALSE)</f>
        <v>0</v>
      </c>
      <c r="N3711" s="4" t="str">
        <f>VLOOKUP($C3711,rosie!$B$7:$E$380,4,FALSE)</f>
        <v>s</v>
      </c>
      <c r="O3711" s="4">
        <f t="shared" si="275"/>
        <v>7.7447257156058424E-4</v>
      </c>
      <c r="P3711" s="4">
        <f>VLOOKUP(A3711,RESULTS!$A:$M,13,FALSE)</f>
        <v>3</v>
      </c>
      <c r="Q3711" s="4">
        <v>1208</v>
      </c>
      <c r="R3711" s="4" t="str">
        <f>IF(VLOOKUP(C3711,rosie!B:J,8,FALSE)=0,"x_x_x_x",VLOOKUP(C3711,rosie!B:J,8,FALSE))</f>
        <v>6_8_2_2023</v>
      </c>
    </row>
    <row r="3712" spans="1:18" x14ac:dyDescent="0.2">
      <c r="A3712" t="s">
        <v>298</v>
      </c>
      <c r="C3712">
        <f t="shared" si="274"/>
        <v>534</v>
      </c>
      <c r="D3712" t="str">
        <f t="shared" si="271"/>
        <v>534 (0)</v>
      </c>
      <c r="E3712">
        <v>11.749000000000001</v>
      </c>
      <c r="F3712">
        <f t="shared" si="272"/>
        <v>11.75</v>
      </c>
      <c r="G3712">
        <f>IFERROR(VLOOKUP(F3712,'rt.comb'!$A:$B,2,FALSE),F3712)</f>
        <v>11.76</v>
      </c>
      <c r="H3712" t="str">
        <f>IFERROR(VLOOKUP(G3712,compounds!$A:$D,4,FALSE),"")</f>
        <v>bocimene</v>
      </c>
      <c r="I3712">
        <v>9426133</v>
      </c>
      <c r="J3712" s="4">
        <f t="shared" si="270"/>
        <v>20926370</v>
      </c>
      <c r="K3712" s="4">
        <f>VLOOKUP($C3712,rosie!$B$7:$D$380,2,FALSE)</f>
        <v>16.079999999999998</v>
      </c>
      <c r="L3712" s="4">
        <f>VLOOKUP(C3712,rosie!$B$7:$F$66,5,FALSE)</f>
        <v>4.32</v>
      </c>
      <c r="M3712" s="4">
        <f>VLOOKUP($C3712,rosie!$B$7:$D$380,3,FALSE)</f>
        <v>0</v>
      </c>
      <c r="N3712" s="4" t="str">
        <f>VLOOKUP($C3712,rosie!$B$7:$E$380,4,FALSE)</f>
        <v>s</v>
      </c>
      <c r="O3712" s="4">
        <f t="shared" si="275"/>
        <v>6.9510205562870072E-4</v>
      </c>
      <c r="P3712" s="4">
        <f>VLOOKUP(A3712,RESULTS!$A:$M,13,FALSE)</f>
        <v>3</v>
      </c>
      <c r="Q3712" s="4">
        <v>1209</v>
      </c>
      <c r="R3712" s="4" t="str">
        <f>IF(VLOOKUP(C3712,rosie!B:J,8,FALSE)=0,"x_x_x_x",VLOOKUP(C3712,rosie!B:J,8,FALSE))</f>
        <v>6_8_2_2023</v>
      </c>
    </row>
    <row r="3713" spans="1:18" x14ac:dyDescent="0.2">
      <c r="A3713" t="s">
        <v>298</v>
      </c>
      <c r="C3713">
        <f t="shared" si="274"/>
        <v>534</v>
      </c>
      <c r="D3713" t="str">
        <f t="shared" si="271"/>
        <v>534 (0)</v>
      </c>
      <c r="E3713">
        <v>12.026999999999999</v>
      </c>
      <c r="F3713">
        <f t="shared" si="272"/>
        <v>12.03</v>
      </c>
      <c r="G3713">
        <f>IFERROR(VLOOKUP(F3713,'rt.comb'!$A:$B,2,FALSE),F3713)</f>
        <v>12.03</v>
      </c>
      <c r="H3713" t="str">
        <f>IFERROR(VLOOKUP(G3713,compounds!$A:$D,4,FALSE),"")</f>
        <v/>
      </c>
      <c r="I3713">
        <v>6578607</v>
      </c>
      <c r="J3713" s="4">
        <f t="shared" si="270"/>
        <v>20926370</v>
      </c>
      <c r="K3713" s="4">
        <f>VLOOKUP($C3713,rosie!$B$7:$D$380,2,FALSE)</f>
        <v>16.079999999999998</v>
      </c>
      <c r="L3713" s="4">
        <f>VLOOKUP(C3713,rosie!$B$7:$F$66,5,FALSE)</f>
        <v>4.32</v>
      </c>
      <c r="M3713" s="4">
        <f>VLOOKUP($C3713,rosie!$B$7:$D$380,3,FALSE)</f>
        <v>0</v>
      </c>
      <c r="N3713" s="4" t="str">
        <f>VLOOKUP($C3713,rosie!$B$7:$E$380,4,FALSE)</f>
        <v>s</v>
      </c>
      <c r="O3713" s="4">
        <f t="shared" si="275"/>
        <v>4.8471882081810443E-4</v>
      </c>
      <c r="P3713" s="4">
        <f>VLOOKUP(A3713,RESULTS!$A:$M,13,FALSE)</f>
        <v>3</v>
      </c>
      <c r="Q3713" s="4">
        <v>1210</v>
      </c>
      <c r="R3713" s="4" t="str">
        <f>IF(VLOOKUP(C3713,rosie!B:J,8,FALSE)=0,"x_x_x_x",VLOOKUP(C3713,rosie!B:J,8,FALSE))</f>
        <v>6_8_2_2023</v>
      </c>
    </row>
    <row r="3714" spans="1:18" x14ac:dyDescent="0.2">
      <c r="A3714" t="s">
        <v>298</v>
      </c>
      <c r="C3714">
        <f t="shared" si="274"/>
        <v>534</v>
      </c>
      <c r="D3714" t="str">
        <f t="shared" si="271"/>
        <v>534 (0)</v>
      </c>
      <c r="E3714">
        <v>13.204000000000001</v>
      </c>
      <c r="F3714">
        <f t="shared" si="272"/>
        <v>13.2</v>
      </c>
      <c r="G3714">
        <f>IFERROR(VLOOKUP(F3714,'rt.comb'!$A:$B,2,FALSE),F3714)</f>
        <v>13.2</v>
      </c>
      <c r="H3714" t="str">
        <f>IFERROR(VLOOKUP(G3714,compounds!$A:$D,4,FALSE),"")</f>
        <v/>
      </c>
      <c r="I3714">
        <v>6052865</v>
      </c>
      <c r="J3714" s="4">
        <f t="shared" ref="J3714:J3773" si="276">SUMIFS($I:$I,$A:$A,A3714,G:G,19.5)</f>
        <v>20926370</v>
      </c>
      <c r="K3714" s="4">
        <f>VLOOKUP($C3714,rosie!$B$7:$D$380,2,FALSE)</f>
        <v>16.079999999999998</v>
      </c>
      <c r="L3714" s="4">
        <f>VLOOKUP(C3714,rosie!$B$7:$F$66,5,FALSE)</f>
        <v>4.32</v>
      </c>
      <c r="M3714" s="4">
        <f>VLOOKUP($C3714,rosie!$B$7:$D$380,3,FALSE)</f>
        <v>0</v>
      </c>
      <c r="N3714" s="4" t="str">
        <f>VLOOKUP($C3714,rosie!$B$7:$E$380,4,FALSE)</f>
        <v>s</v>
      </c>
      <c r="O3714" s="4">
        <f t="shared" si="275"/>
        <v>4.4561331081628198E-4</v>
      </c>
      <c r="P3714" s="4">
        <f>VLOOKUP(A3714,RESULTS!$A:$M,13,FALSE)</f>
        <v>3</v>
      </c>
      <c r="Q3714" s="4">
        <v>1211</v>
      </c>
      <c r="R3714" s="4" t="str">
        <f>IF(VLOOKUP(C3714,rosie!B:J,8,FALSE)=0,"x_x_x_x",VLOOKUP(C3714,rosie!B:J,8,FALSE))</f>
        <v>6_8_2_2023</v>
      </c>
    </row>
    <row r="3715" spans="1:18" x14ac:dyDescent="0.2">
      <c r="A3715" t="s">
        <v>298</v>
      </c>
      <c r="C3715">
        <f t="shared" si="274"/>
        <v>534</v>
      </c>
      <c r="D3715" t="str">
        <f t="shared" ref="D3715:D3778" si="277">C3715&amp;" ("&amp;M3715&amp;")"</f>
        <v>534 (0)</v>
      </c>
      <c r="E3715">
        <v>13.36</v>
      </c>
      <c r="F3715">
        <f t="shared" si="272"/>
        <v>13.36</v>
      </c>
      <c r="G3715">
        <f>IFERROR(VLOOKUP(F3715,'rt.comb'!$A:$B,2,FALSE),F3715)</f>
        <v>13.36</v>
      </c>
      <c r="H3715" t="str">
        <f>IFERROR(VLOOKUP(G3715,compounds!$A:$D,4,FALSE),"")</f>
        <v/>
      </c>
      <c r="I3715">
        <v>3706291</v>
      </c>
      <c r="J3715" s="4">
        <f t="shared" si="276"/>
        <v>20926370</v>
      </c>
      <c r="K3715" s="4">
        <f>VLOOKUP($C3715,rosie!$B$7:$D$380,2,FALSE)</f>
        <v>16.079999999999998</v>
      </c>
      <c r="L3715" s="4">
        <f>VLOOKUP(C3715,rosie!$B$7:$F$66,5,FALSE)</f>
        <v>4.32</v>
      </c>
      <c r="M3715" s="4">
        <f>VLOOKUP($C3715,rosie!$B$7:$D$380,3,FALSE)</f>
        <v>0</v>
      </c>
      <c r="N3715" s="4" t="str">
        <f>VLOOKUP($C3715,rosie!$B$7:$E$380,4,FALSE)</f>
        <v>s</v>
      </c>
      <c r="O3715" s="4">
        <f t="shared" si="275"/>
        <v>2.7263286389048018E-4</v>
      </c>
      <c r="P3715" s="4">
        <f>VLOOKUP(A3715,RESULTS!$A:$M,13,FALSE)</f>
        <v>3</v>
      </c>
      <c r="Q3715" s="4">
        <v>1212</v>
      </c>
      <c r="R3715" s="4" t="str">
        <f>IF(VLOOKUP(C3715,rosie!B:J,8,FALSE)=0,"x_x_x_x",VLOOKUP(C3715,rosie!B:J,8,FALSE))</f>
        <v>6_8_2_2023</v>
      </c>
    </row>
    <row r="3716" spans="1:18" x14ac:dyDescent="0.2">
      <c r="A3716" t="s">
        <v>298</v>
      </c>
      <c r="C3716">
        <f t="shared" si="274"/>
        <v>534</v>
      </c>
      <c r="D3716" t="str">
        <f t="shared" si="277"/>
        <v>534 (0)</v>
      </c>
      <c r="E3716">
        <v>13.515000000000001</v>
      </c>
      <c r="F3716">
        <f t="shared" si="272"/>
        <v>13.52</v>
      </c>
      <c r="G3716">
        <f>IFERROR(VLOOKUP(F3716,'rt.comb'!$A:$B,2,FALSE),F3716)</f>
        <v>13.51</v>
      </c>
      <c r="H3716" t="str">
        <f>IFERROR(VLOOKUP(G3716,compounds!$A:$D,4,FALSE),"")</f>
        <v>nonanal</v>
      </c>
      <c r="I3716">
        <v>6326290</v>
      </c>
      <c r="J3716" s="4">
        <f t="shared" si="276"/>
        <v>20926370</v>
      </c>
      <c r="K3716" s="4">
        <f>VLOOKUP($C3716,rosie!$B$7:$D$380,2,FALSE)</f>
        <v>16.079999999999998</v>
      </c>
      <c r="L3716" s="4">
        <f>VLOOKUP(C3716,rosie!$B$7:$F$66,5,FALSE)</f>
        <v>4.32</v>
      </c>
      <c r="M3716" s="4">
        <f>VLOOKUP($C3716,rosie!$B$7:$D$380,3,FALSE)</f>
        <v>0</v>
      </c>
      <c r="N3716" s="4" t="str">
        <f>VLOOKUP($C3716,rosie!$B$7:$E$380,4,FALSE)</f>
        <v>s</v>
      </c>
      <c r="O3716" s="4">
        <f t="shared" si="275"/>
        <v>4.6497500300454855E-4</v>
      </c>
      <c r="P3716" s="4">
        <f>VLOOKUP(A3716,RESULTS!$A:$M,13,FALSE)</f>
        <v>3</v>
      </c>
      <c r="Q3716" s="4">
        <v>1213</v>
      </c>
      <c r="R3716" s="4" t="str">
        <f>IF(VLOOKUP(C3716,rosie!B:J,8,FALSE)=0,"x_x_x_x",VLOOKUP(C3716,rosie!B:J,8,FALSE))</f>
        <v>6_8_2_2023</v>
      </c>
    </row>
    <row r="3717" spans="1:18" x14ac:dyDescent="0.2">
      <c r="A3717" t="s">
        <v>298</v>
      </c>
      <c r="C3717">
        <f t="shared" si="274"/>
        <v>534</v>
      </c>
      <c r="D3717" t="str">
        <f t="shared" si="277"/>
        <v>534 (0)</v>
      </c>
      <c r="E3717">
        <v>13.885999999999999</v>
      </c>
      <c r="F3717">
        <f t="shared" si="272"/>
        <v>13.89</v>
      </c>
      <c r="G3717">
        <f>IFERROR(VLOOKUP(F3717,'rt.comb'!$A:$B,2,FALSE),F3717)</f>
        <v>13.89</v>
      </c>
      <c r="H3717" t="str">
        <f>IFERROR(VLOOKUP(G3717,compounds!$A:$D,4,FALSE),"")</f>
        <v>edimethylnonatriene</v>
      </c>
      <c r="I3717">
        <v>39312023</v>
      </c>
      <c r="J3717" s="4">
        <f t="shared" si="276"/>
        <v>20926370</v>
      </c>
      <c r="K3717" s="4">
        <f>VLOOKUP($C3717,rosie!$B$7:$D$380,2,FALSE)</f>
        <v>16.079999999999998</v>
      </c>
      <c r="L3717" s="4">
        <f>VLOOKUP(C3717,rosie!$B$7:$F$66,5,FALSE)</f>
        <v>4.32</v>
      </c>
      <c r="M3717" s="4">
        <f>VLOOKUP($C3717,rosie!$B$7:$D$380,3,FALSE)</f>
        <v>0</v>
      </c>
      <c r="N3717" s="4" t="str">
        <f>VLOOKUP($C3717,rosie!$B$7:$E$380,4,FALSE)</f>
        <v>s</v>
      </c>
      <c r="O3717" s="4">
        <f t="shared" si="275"/>
        <v>2.8870081970103554E-3</v>
      </c>
      <c r="P3717" s="4">
        <f>VLOOKUP(A3717,RESULTS!$A:$M,13,FALSE)</f>
        <v>3</v>
      </c>
      <c r="Q3717" s="4">
        <v>1214</v>
      </c>
      <c r="R3717" s="4" t="str">
        <f>IF(VLOOKUP(C3717,rosie!B:J,8,FALSE)=0,"x_x_x_x",VLOOKUP(C3717,rosie!B:J,8,FALSE))</f>
        <v>6_8_2_2023</v>
      </c>
    </row>
    <row r="3718" spans="1:18" x14ac:dyDescent="0.2">
      <c r="A3718" t="s">
        <v>298</v>
      </c>
      <c r="C3718">
        <f t="shared" si="274"/>
        <v>534</v>
      </c>
      <c r="D3718" t="str">
        <f t="shared" si="277"/>
        <v>534 (0)</v>
      </c>
      <c r="E3718">
        <v>15.157</v>
      </c>
      <c r="F3718">
        <f t="shared" si="272"/>
        <v>15.16</v>
      </c>
      <c r="G3718">
        <f>IFERROR(VLOOKUP(F3718,'rt.comb'!$A:$B,2,FALSE),F3718)</f>
        <v>15.16</v>
      </c>
      <c r="H3718" t="str">
        <f>IFERROR(VLOOKUP(G3718,compounds!$A:$D,4,FALSE),"")</f>
        <v/>
      </c>
      <c r="I3718">
        <v>6024451</v>
      </c>
      <c r="J3718" s="4">
        <f t="shared" si="276"/>
        <v>20926370</v>
      </c>
      <c r="K3718" s="4">
        <f>VLOOKUP($C3718,rosie!$B$7:$D$380,2,FALSE)</f>
        <v>16.079999999999998</v>
      </c>
      <c r="L3718" s="4">
        <f>VLOOKUP(C3718,rosie!$B$7:$F$66,5,FALSE)</f>
        <v>4.32</v>
      </c>
      <c r="M3718" s="4">
        <f>VLOOKUP($C3718,rosie!$B$7:$D$380,3,FALSE)</f>
        <v>0</v>
      </c>
      <c r="N3718" s="4" t="str">
        <f>VLOOKUP($C3718,rosie!$B$7:$E$380,4,FALSE)</f>
        <v>s</v>
      </c>
      <c r="O3718" s="4">
        <f t="shared" si="275"/>
        <v>4.4206131264025445E-4</v>
      </c>
      <c r="P3718" s="4">
        <f>VLOOKUP(A3718,RESULTS!$A:$M,13,FALSE)</f>
        <v>3</v>
      </c>
      <c r="Q3718" s="4">
        <v>1215</v>
      </c>
      <c r="R3718" s="4" t="str">
        <f>IF(VLOOKUP(C3718,rosie!B:J,8,FALSE)=0,"x_x_x_x",VLOOKUP(C3718,rosie!B:J,8,FALSE))</f>
        <v>6_8_2_2023</v>
      </c>
    </row>
    <row r="3719" spans="1:18" x14ac:dyDescent="0.2">
      <c r="A3719" t="s">
        <v>298</v>
      </c>
      <c r="C3719">
        <f t="shared" si="274"/>
        <v>534</v>
      </c>
      <c r="D3719" t="str">
        <f t="shared" si="277"/>
        <v>534 (0)</v>
      </c>
      <c r="E3719">
        <v>16</v>
      </c>
      <c r="F3719">
        <f t="shared" si="272"/>
        <v>16</v>
      </c>
      <c r="G3719">
        <f>IFERROR(VLOOKUP(F3719,'rt.comb'!$A:$B,2,FALSE),F3719)</f>
        <v>16</v>
      </c>
      <c r="H3719" t="str">
        <f>IFERROR(VLOOKUP(G3719,compounds!$A:$D,4,FALSE),"")</f>
        <v>Butanoicacidhexenylester</v>
      </c>
      <c r="I3719">
        <v>3513191</v>
      </c>
      <c r="J3719" s="4">
        <f t="shared" si="276"/>
        <v>20926370</v>
      </c>
      <c r="K3719" s="4">
        <f>VLOOKUP($C3719,rosie!$B$7:$D$380,2,FALSE)</f>
        <v>16.079999999999998</v>
      </c>
      <c r="L3719" s="4">
        <f>VLOOKUP(C3719,rosie!$B$7:$F$66,5,FALSE)</f>
        <v>4.32</v>
      </c>
      <c r="M3719" s="4">
        <f>VLOOKUP($C3719,rosie!$B$7:$D$380,3,FALSE)</f>
        <v>0</v>
      </c>
      <c r="N3719" s="4" t="str">
        <f>VLOOKUP($C3719,rosie!$B$7:$E$380,4,FALSE)</f>
        <v>s</v>
      </c>
      <c r="O3719" s="4">
        <f t="shared" si="275"/>
        <v>2.5757843315067001E-4</v>
      </c>
      <c r="P3719" s="4">
        <f>VLOOKUP(A3719,RESULTS!$A:$M,13,FALSE)</f>
        <v>3</v>
      </c>
      <c r="Q3719" s="4">
        <v>1216</v>
      </c>
      <c r="R3719" s="4" t="str">
        <f>IF(VLOOKUP(C3719,rosie!B:J,8,FALSE)=0,"x_x_x_x",VLOOKUP(C3719,rosie!B:J,8,FALSE))</f>
        <v>6_8_2_2023</v>
      </c>
    </row>
    <row r="3720" spans="1:18" x14ac:dyDescent="0.2">
      <c r="A3720" t="s">
        <v>298</v>
      </c>
      <c r="C3720">
        <f t="shared" si="274"/>
        <v>534</v>
      </c>
      <c r="D3720" t="str">
        <f t="shared" si="277"/>
        <v>534 (0)</v>
      </c>
      <c r="E3720">
        <v>16.11</v>
      </c>
      <c r="F3720">
        <f t="shared" si="272"/>
        <v>16.11</v>
      </c>
      <c r="G3720">
        <f>IFERROR(VLOOKUP(F3720,'rt.comb'!$A:$B,2,FALSE),F3720)</f>
        <v>16.11</v>
      </c>
      <c r="H3720" t="str">
        <f>IFERROR(VLOOKUP(G3720,compounds!$A:$D,4,FALSE),"")</f>
        <v/>
      </c>
      <c r="I3720">
        <v>6576947</v>
      </c>
      <c r="J3720" s="4">
        <f t="shared" si="276"/>
        <v>20926370</v>
      </c>
      <c r="K3720" s="4">
        <f>VLOOKUP($C3720,rosie!$B$7:$D$380,2,FALSE)</f>
        <v>16.079999999999998</v>
      </c>
      <c r="L3720" s="4">
        <f>VLOOKUP(C3720,rosie!$B$7:$F$66,5,FALSE)</f>
        <v>4.32</v>
      </c>
      <c r="M3720" s="4">
        <f>VLOOKUP($C3720,rosie!$B$7:$D$380,3,FALSE)</f>
        <v>0</v>
      </c>
      <c r="N3720" s="4" t="str">
        <f>VLOOKUP($C3720,rosie!$B$7:$E$380,4,FALSE)</f>
        <v>s</v>
      </c>
      <c r="O3720" s="4">
        <f t="shared" si="275"/>
        <v>4.8180918437734123E-4</v>
      </c>
      <c r="P3720" s="4">
        <f>VLOOKUP(A3720,RESULTS!$A:$M,13,FALSE)</f>
        <v>3</v>
      </c>
      <c r="Q3720" s="4">
        <v>1217</v>
      </c>
      <c r="R3720" s="4" t="str">
        <f>IF(VLOOKUP(C3720,rosie!B:J,8,FALSE)=0,"x_x_x_x",VLOOKUP(C3720,rosie!B:J,8,FALSE))</f>
        <v>6_8_2_2023</v>
      </c>
    </row>
    <row r="3721" spans="1:18" x14ac:dyDescent="0.2">
      <c r="A3721" t="s">
        <v>298</v>
      </c>
      <c r="C3721">
        <f t="shared" si="274"/>
        <v>534</v>
      </c>
      <c r="D3721" t="str">
        <f t="shared" si="277"/>
        <v>534 (0)</v>
      </c>
      <c r="E3721">
        <v>16.21</v>
      </c>
      <c r="F3721">
        <f t="shared" si="272"/>
        <v>16.21</v>
      </c>
      <c r="G3721">
        <f>IFERROR(VLOOKUP(F3721,'rt.comb'!$A:$B,2,FALSE),F3721)</f>
        <v>16.21</v>
      </c>
      <c r="H3721" t="str">
        <f>IFERROR(VLOOKUP(G3721,compounds!$A:$D,4,FALSE),"")</f>
        <v>methylsalicylate</v>
      </c>
      <c r="I3721">
        <v>22601630</v>
      </c>
      <c r="J3721" s="4">
        <f t="shared" si="276"/>
        <v>20926370</v>
      </c>
      <c r="K3721" s="4">
        <f>VLOOKUP($C3721,rosie!$B$7:$D$380,2,FALSE)</f>
        <v>16.079999999999998</v>
      </c>
      <c r="L3721" s="4">
        <f>VLOOKUP(C3721,rosie!$B$7:$F$66,5,FALSE)</f>
        <v>4.32</v>
      </c>
      <c r="M3721" s="4">
        <f>VLOOKUP($C3721,rosie!$B$7:$D$380,3,FALSE)</f>
        <v>0</v>
      </c>
      <c r="N3721" s="4" t="str">
        <f>VLOOKUP($C3721,rosie!$B$7:$E$380,4,FALSE)</f>
        <v>s</v>
      </c>
      <c r="O3721" s="4">
        <f t="shared" si="275"/>
        <v>1.6543743316984147E-3</v>
      </c>
      <c r="P3721" s="4">
        <f>VLOOKUP(A3721,RESULTS!$A:$M,13,FALSE)</f>
        <v>3</v>
      </c>
      <c r="Q3721" s="4">
        <v>1218</v>
      </c>
      <c r="R3721" s="4" t="str">
        <f>IF(VLOOKUP(C3721,rosie!B:J,8,FALSE)=0,"x_x_x_x",VLOOKUP(C3721,rosie!B:J,8,FALSE))</f>
        <v>6_8_2_2023</v>
      </c>
    </row>
    <row r="3722" spans="1:18" x14ac:dyDescent="0.2">
      <c r="A3722" t="s">
        <v>298</v>
      </c>
      <c r="C3722">
        <f t="shared" si="274"/>
        <v>534</v>
      </c>
      <c r="D3722" t="str">
        <f t="shared" si="277"/>
        <v>534 (0)</v>
      </c>
      <c r="E3722">
        <v>16.367000000000001</v>
      </c>
      <c r="F3722">
        <f t="shared" ref="F3722:F3773" si="278">ROUND(E3722,2)</f>
        <v>16.37</v>
      </c>
      <c r="G3722">
        <f>IFERROR(VLOOKUP(F3722,'rt.comb'!$A:$B,2,FALSE),F3722)</f>
        <v>16.36</v>
      </c>
      <c r="H3722" t="str">
        <f>IFERROR(VLOOKUP(G3722,compounds!$A:$D,4,FALSE),"")</f>
        <v>dodecane</v>
      </c>
      <c r="I3722">
        <v>42049259</v>
      </c>
      <c r="J3722" s="4">
        <f t="shared" si="276"/>
        <v>20926370</v>
      </c>
      <c r="K3722" s="4">
        <f>VLOOKUP($C3722,rosie!$B$7:$D$380,2,FALSE)</f>
        <v>16.079999999999998</v>
      </c>
      <c r="L3722" s="4">
        <f>VLOOKUP(C3722,rosie!$B$7:$F$66,5,FALSE)</f>
        <v>4.32</v>
      </c>
      <c r="M3722" s="4">
        <f>VLOOKUP($C3722,rosie!$B$7:$D$380,3,FALSE)</f>
        <v>0</v>
      </c>
      <c r="N3722" s="4" t="str">
        <f>VLOOKUP($C3722,rosie!$B$7:$E$380,4,FALSE)</f>
        <v>s</v>
      </c>
      <c r="O3722" s="4">
        <f t="shared" si="275"/>
        <v>3.0753599325407744E-3</v>
      </c>
      <c r="P3722" s="4">
        <f>VLOOKUP(A3722,RESULTS!$A:$M,13,FALSE)</f>
        <v>3</v>
      </c>
      <c r="Q3722" s="4">
        <v>1219</v>
      </c>
      <c r="R3722" s="4" t="str">
        <f>IF(VLOOKUP(C3722,rosie!B:J,8,FALSE)=0,"x_x_x_x",VLOOKUP(C3722,rosie!B:J,8,FALSE))</f>
        <v>6_8_2_2023</v>
      </c>
    </row>
    <row r="3723" spans="1:18" x14ac:dyDescent="0.2">
      <c r="A3723" t="s">
        <v>298</v>
      </c>
      <c r="C3723">
        <f t="shared" ref="C3723:C3786" si="279">_xlfn.NUMBERVALUE(LEFT(SUBSTITUTE(A3723,"strleaves-",""),FIND("-",SUBSTITUTE(A3723,"strleaves-",""))-1))</f>
        <v>534</v>
      </c>
      <c r="D3723" t="str">
        <f t="shared" si="277"/>
        <v>534 (0)</v>
      </c>
      <c r="E3723">
        <v>16.55</v>
      </c>
      <c r="F3723">
        <f t="shared" si="278"/>
        <v>16.55</v>
      </c>
      <c r="G3723">
        <f>IFERROR(VLOOKUP(F3723,'rt.comb'!$A:$B,2,FALSE),F3723)</f>
        <v>16.55</v>
      </c>
      <c r="H3723" t="str">
        <f>IFERROR(VLOOKUP(G3723,compounds!$A:$D,4,FALSE),"")</f>
        <v>decanal</v>
      </c>
      <c r="I3723">
        <v>5145323</v>
      </c>
      <c r="J3723" s="4">
        <f t="shared" si="276"/>
        <v>20926370</v>
      </c>
      <c r="K3723" s="4">
        <f>VLOOKUP($C3723,rosie!$B$7:$D$380,2,FALSE)</f>
        <v>16.079999999999998</v>
      </c>
      <c r="L3723" s="4">
        <f>VLOOKUP(C3723,rosie!$B$7:$F$66,5,FALSE)</f>
        <v>4.32</v>
      </c>
      <c r="M3723" s="4">
        <f>VLOOKUP($C3723,rosie!$B$7:$D$380,3,FALSE)</f>
        <v>0</v>
      </c>
      <c r="N3723" s="4" t="str">
        <f>VLOOKUP($C3723,rosie!$B$7:$E$380,4,FALSE)</f>
        <v>s</v>
      </c>
      <c r="O3723" s="4">
        <f t="shared" si="275"/>
        <v>3.7600543523790155E-4</v>
      </c>
      <c r="P3723" s="4">
        <f>VLOOKUP(A3723,RESULTS!$A:$M,13,FALSE)</f>
        <v>3</v>
      </c>
      <c r="Q3723" s="4">
        <v>1220</v>
      </c>
      <c r="R3723" s="4" t="str">
        <f>IF(VLOOKUP(C3723,rosie!B:J,8,FALSE)=0,"x_x_x_x",VLOOKUP(C3723,rosie!B:J,8,FALSE))</f>
        <v>6_8_2_2023</v>
      </c>
    </row>
    <row r="3724" spans="1:18" x14ac:dyDescent="0.2">
      <c r="A3724" t="s">
        <v>298</v>
      </c>
      <c r="C3724">
        <f t="shared" si="279"/>
        <v>534</v>
      </c>
      <c r="D3724" t="str">
        <f t="shared" si="277"/>
        <v>534 (0)</v>
      </c>
      <c r="E3724">
        <v>17.324999999999999</v>
      </c>
      <c r="F3724">
        <f t="shared" si="278"/>
        <v>17.329999999999998</v>
      </c>
      <c r="G3724">
        <f>IFERROR(VLOOKUP(F3724,'rt.comb'!$A:$B,2,FALSE),F3724)</f>
        <v>17.329999999999998</v>
      </c>
      <c r="H3724" t="str">
        <f>IFERROR(VLOOKUP(G3724,compounds!$A:$D,4,FALSE),"")</f>
        <v/>
      </c>
      <c r="I3724">
        <v>9792363</v>
      </c>
      <c r="J3724" s="4">
        <f t="shared" si="276"/>
        <v>20926370</v>
      </c>
      <c r="K3724" s="4">
        <f>VLOOKUP($C3724,rosie!$B$7:$D$380,2,FALSE)</f>
        <v>16.079999999999998</v>
      </c>
      <c r="L3724" s="4">
        <f>VLOOKUP(C3724,rosie!$B$7:$F$66,5,FALSE)</f>
        <v>4.32</v>
      </c>
      <c r="M3724" s="4">
        <f>VLOOKUP($C3724,rosie!$B$7:$D$380,3,FALSE)</f>
        <v>0</v>
      </c>
      <c r="N3724" s="4" t="str">
        <f>VLOOKUP($C3724,rosie!$B$7:$E$380,4,FALSE)</f>
        <v>s</v>
      </c>
      <c r="O3724" s="4">
        <f t="shared" ref="O3724:O3773" si="280">IFERROR((30/J3724*I3724)/K3724/Q3724,0)</f>
        <v>7.1501170398534635E-4</v>
      </c>
      <c r="P3724" s="4">
        <f>VLOOKUP(A3724,RESULTS!$A:$M,13,FALSE)</f>
        <v>3</v>
      </c>
      <c r="Q3724" s="4">
        <v>1221</v>
      </c>
      <c r="R3724" s="4" t="str">
        <f>IF(VLOOKUP(C3724,rosie!B:J,8,FALSE)=0,"x_x_x_x",VLOOKUP(C3724,rosie!B:J,8,FALSE))</f>
        <v>6_8_2_2023</v>
      </c>
    </row>
    <row r="3725" spans="1:18" x14ac:dyDescent="0.2">
      <c r="A3725" t="s">
        <v>298</v>
      </c>
      <c r="C3725">
        <f t="shared" si="279"/>
        <v>534</v>
      </c>
      <c r="D3725" t="str">
        <f t="shared" si="277"/>
        <v>534 (0)</v>
      </c>
      <c r="E3725">
        <v>17.431000000000001</v>
      </c>
      <c r="F3725">
        <f t="shared" si="278"/>
        <v>17.43</v>
      </c>
      <c r="G3725">
        <f>IFERROR(VLOOKUP(F3725,'rt.comb'!$A:$B,2,FALSE),F3725)</f>
        <v>17.43</v>
      </c>
      <c r="H3725" t="str">
        <f>IFERROR(VLOOKUP(G3725,compounds!$A:$D,4,FALSE),"")</f>
        <v>cisthreehexiso</v>
      </c>
      <c r="I3725">
        <v>26249882</v>
      </c>
      <c r="J3725" s="4">
        <f t="shared" si="276"/>
        <v>20926370</v>
      </c>
      <c r="K3725" s="4">
        <f>VLOOKUP($C3725,rosie!$B$7:$D$380,2,FALSE)</f>
        <v>16.079999999999998</v>
      </c>
      <c r="L3725" s="4">
        <f>VLOOKUP(C3725,rosie!$B$7:$F$66,5,FALSE)</f>
        <v>4.32</v>
      </c>
      <c r="M3725" s="4">
        <f>VLOOKUP($C3725,rosie!$B$7:$D$380,3,FALSE)</f>
        <v>0</v>
      </c>
      <c r="N3725" s="4" t="str">
        <f>VLOOKUP($C3725,rosie!$B$7:$E$380,4,FALSE)</f>
        <v>s</v>
      </c>
      <c r="O3725" s="4">
        <f t="shared" si="280"/>
        <v>1.9151264749181953E-3</v>
      </c>
      <c r="P3725" s="4">
        <f>VLOOKUP(A3725,RESULTS!$A:$M,13,FALSE)</f>
        <v>3</v>
      </c>
      <c r="Q3725" s="4">
        <v>1222</v>
      </c>
      <c r="R3725" s="4" t="str">
        <f>IF(VLOOKUP(C3725,rosie!B:J,8,FALSE)=0,"x_x_x_x",VLOOKUP(C3725,rosie!B:J,8,FALSE))</f>
        <v>6_8_2_2023</v>
      </c>
    </row>
    <row r="3726" spans="1:18" x14ac:dyDescent="0.2">
      <c r="A3726" t="s">
        <v>298</v>
      </c>
      <c r="C3726">
        <f t="shared" si="279"/>
        <v>534</v>
      </c>
      <c r="D3726" t="str">
        <f t="shared" si="277"/>
        <v>534 (0)</v>
      </c>
      <c r="E3726">
        <v>18.181000000000001</v>
      </c>
      <c r="F3726">
        <f t="shared" si="278"/>
        <v>18.18</v>
      </c>
      <c r="G3726">
        <f>IFERROR(VLOOKUP(F3726,'rt.comb'!$A:$B,2,FALSE),F3726)</f>
        <v>18.18</v>
      </c>
      <c r="H3726" t="str">
        <f>IFERROR(VLOOKUP(G3726,compounds!$A:$D,4,FALSE),"")</f>
        <v>methylacetophenone</v>
      </c>
      <c r="I3726">
        <v>7640730</v>
      </c>
      <c r="J3726" s="4">
        <f t="shared" si="276"/>
        <v>20926370</v>
      </c>
      <c r="K3726" s="4">
        <f>VLOOKUP($C3726,rosie!$B$7:$D$380,2,FALSE)</f>
        <v>16.079999999999998</v>
      </c>
      <c r="L3726" s="4">
        <f>VLOOKUP(C3726,rosie!$B$7:$F$66,5,FALSE)</f>
        <v>4.32</v>
      </c>
      <c r="M3726" s="4">
        <f>VLOOKUP($C3726,rosie!$B$7:$D$380,3,FALSE)</f>
        <v>0</v>
      </c>
      <c r="N3726" s="4" t="str">
        <f>VLOOKUP($C3726,rosie!$B$7:$E$380,4,FALSE)</f>
        <v>s</v>
      </c>
      <c r="O3726" s="4">
        <f t="shared" si="280"/>
        <v>5.5699296093321329E-4</v>
      </c>
      <c r="P3726" s="4">
        <f>VLOOKUP(A3726,RESULTS!$A:$M,13,FALSE)</f>
        <v>3</v>
      </c>
      <c r="Q3726" s="4">
        <v>1223</v>
      </c>
      <c r="R3726" s="4" t="str">
        <f>IF(VLOOKUP(C3726,rosie!B:J,8,FALSE)=0,"x_x_x_x",VLOOKUP(C3726,rosie!B:J,8,FALSE))</f>
        <v>6_8_2_2023</v>
      </c>
    </row>
    <row r="3727" spans="1:18" x14ac:dyDescent="0.2">
      <c r="A3727" t="s">
        <v>298</v>
      </c>
      <c r="C3727">
        <f t="shared" si="279"/>
        <v>534</v>
      </c>
      <c r="D3727" t="str">
        <f t="shared" si="277"/>
        <v>534 (0)</v>
      </c>
      <c r="E3727">
        <v>18.693999999999999</v>
      </c>
      <c r="F3727">
        <f t="shared" si="278"/>
        <v>18.690000000000001</v>
      </c>
      <c r="G3727">
        <f>IFERROR(VLOOKUP(F3727,'rt.comb'!$A:$B,2,FALSE),F3727)</f>
        <v>18.690000000000001</v>
      </c>
      <c r="H3727" t="str">
        <f>IFERROR(VLOOKUP(G3727,compounds!$A:$D,4,FALSE),"")</f>
        <v/>
      </c>
      <c r="I3727">
        <v>2724082</v>
      </c>
      <c r="J3727" s="4">
        <f t="shared" si="276"/>
        <v>20926370</v>
      </c>
      <c r="K3727" s="4">
        <f>VLOOKUP($C3727,rosie!$B$7:$D$380,2,FALSE)</f>
        <v>16.079999999999998</v>
      </c>
      <c r="L3727" s="4">
        <f>VLOOKUP(C3727,rosie!$B$7:$F$66,5,FALSE)</f>
        <v>4.32</v>
      </c>
      <c r="M3727" s="4">
        <f>VLOOKUP($C3727,rosie!$B$7:$D$380,3,FALSE)</f>
        <v>0</v>
      </c>
      <c r="N3727" s="4" t="str">
        <f>VLOOKUP($C3727,rosie!$B$7:$E$380,4,FALSE)</f>
        <v>s</v>
      </c>
      <c r="O3727" s="4">
        <f t="shared" si="280"/>
        <v>1.9841754378392381E-4</v>
      </c>
      <c r="P3727" s="4">
        <f>VLOOKUP(A3727,RESULTS!$A:$M,13,FALSE)</f>
        <v>3</v>
      </c>
      <c r="Q3727" s="4">
        <v>1224</v>
      </c>
      <c r="R3727" s="4" t="str">
        <f>IF(VLOOKUP(C3727,rosie!B:J,8,FALSE)=0,"x_x_x_x",VLOOKUP(C3727,rosie!B:J,8,FALSE))</f>
        <v>6_8_2_2023</v>
      </c>
    </row>
    <row r="3728" spans="1:18" x14ac:dyDescent="0.2">
      <c r="A3728" t="s">
        <v>298</v>
      </c>
      <c r="C3728">
        <f t="shared" si="279"/>
        <v>534</v>
      </c>
      <c r="D3728" t="str">
        <f t="shared" si="277"/>
        <v>534 (0)</v>
      </c>
      <c r="E3728">
        <v>18.965</v>
      </c>
      <c r="F3728">
        <f t="shared" si="278"/>
        <v>18.97</v>
      </c>
      <c r="G3728">
        <f>IFERROR(VLOOKUP(F3728,'rt.comb'!$A:$B,2,FALSE),F3728)</f>
        <v>18.97</v>
      </c>
      <c r="H3728" t="str">
        <f>IFERROR(VLOOKUP(G3728,compounds!$A:$D,4,FALSE),"")</f>
        <v/>
      </c>
      <c r="I3728">
        <v>4846524</v>
      </c>
      <c r="J3728" s="4">
        <f t="shared" si="276"/>
        <v>20926370</v>
      </c>
      <c r="K3728" s="4">
        <f>VLOOKUP($C3728,rosie!$B$7:$D$380,2,FALSE)</f>
        <v>16.079999999999998</v>
      </c>
      <c r="L3728" s="4">
        <f>VLOOKUP(C3728,rosie!$B$7:$F$66,5,FALSE)</f>
        <v>4.32</v>
      </c>
      <c r="M3728" s="4">
        <f>VLOOKUP($C3728,rosie!$B$7:$D$380,3,FALSE)</f>
        <v>0</v>
      </c>
      <c r="N3728" s="4" t="str">
        <f>VLOOKUP($C3728,rosie!$B$7:$E$380,4,FALSE)</f>
        <v>s</v>
      </c>
      <c r="O3728" s="4">
        <f t="shared" si="280"/>
        <v>3.5272446992780029E-4</v>
      </c>
      <c r="P3728" s="4">
        <f>VLOOKUP(A3728,RESULTS!$A:$M,13,FALSE)</f>
        <v>3</v>
      </c>
      <c r="Q3728" s="4">
        <v>1225</v>
      </c>
      <c r="R3728" s="4" t="str">
        <f>IF(VLOOKUP(C3728,rosie!B:J,8,FALSE)=0,"x_x_x_x",VLOOKUP(C3728,rosie!B:J,8,FALSE))</f>
        <v>6_8_2_2023</v>
      </c>
    </row>
    <row r="3729" spans="1:18" x14ac:dyDescent="0.2">
      <c r="A3729" t="s">
        <v>298</v>
      </c>
      <c r="C3729">
        <f t="shared" si="279"/>
        <v>534</v>
      </c>
      <c r="D3729" t="str">
        <f t="shared" si="277"/>
        <v>534 (0)</v>
      </c>
      <c r="E3729">
        <v>19.184999999999999</v>
      </c>
      <c r="F3729">
        <f t="shared" si="278"/>
        <v>19.190000000000001</v>
      </c>
      <c r="G3729">
        <f>IFERROR(VLOOKUP(F3729,'rt.comb'!$A:$B,2,FALSE),F3729)</f>
        <v>19.190000000000001</v>
      </c>
      <c r="H3729" t="str">
        <f>IFERROR(VLOOKUP(G3729,compounds!$A:$D,4,FALSE),"")</f>
        <v/>
      </c>
      <c r="I3729">
        <v>4329928</v>
      </c>
      <c r="J3729" s="4">
        <f t="shared" si="276"/>
        <v>20926370</v>
      </c>
      <c r="K3729" s="4">
        <f>VLOOKUP($C3729,rosie!$B$7:$D$380,2,FALSE)</f>
        <v>16.079999999999998</v>
      </c>
      <c r="L3729" s="4">
        <f>VLOOKUP(C3729,rosie!$B$7:$F$66,5,FALSE)</f>
        <v>4.32</v>
      </c>
      <c r="M3729" s="4">
        <f>VLOOKUP($C3729,rosie!$B$7:$D$380,3,FALSE)</f>
        <v>0</v>
      </c>
      <c r="N3729" s="4" t="str">
        <f>VLOOKUP($C3729,rosie!$B$7:$E$380,4,FALSE)</f>
        <v>s</v>
      </c>
      <c r="O3729" s="4">
        <f t="shared" si="280"/>
        <v>3.1487016741475217E-4</v>
      </c>
      <c r="P3729" s="4">
        <f>VLOOKUP(A3729,RESULTS!$A:$M,13,FALSE)</f>
        <v>3</v>
      </c>
      <c r="Q3729" s="4">
        <v>1226</v>
      </c>
      <c r="R3729" s="4" t="str">
        <f>IF(VLOOKUP(C3729,rosie!B:J,8,FALSE)=0,"x_x_x_x",VLOOKUP(C3729,rosie!B:J,8,FALSE))</f>
        <v>6_8_2_2023</v>
      </c>
    </row>
    <row r="3730" spans="1:18" x14ac:dyDescent="0.2">
      <c r="A3730" t="s">
        <v>298</v>
      </c>
      <c r="C3730">
        <f t="shared" si="279"/>
        <v>534</v>
      </c>
      <c r="D3730" t="str">
        <f t="shared" si="277"/>
        <v>534 (0)</v>
      </c>
      <c r="E3730">
        <v>20.63</v>
      </c>
      <c r="F3730">
        <f t="shared" si="278"/>
        <v>20.63</v>
      </c>
      <c r="G3730">
        <f>IFERROR(VLOOKUP(F3730,'rt.comb'!$A:$B,2,FALSE),F3730)</f>
        <v>20.63</v>
      </c>
      <c r="H3730" t="str">
        <f>IFERROR(VLOOKUP(G3730,compounds!$A:$D,4,FALSE),"")</f>
        <v/>
      </c>
      <c r="I3730">
        <v>3241840</v>
      </c>
      <c r="J3730" s="4">
        <f t="shared" si="276"/>
        <v>20926370</v>
      </c>
      <c r="K3730" s="4">
        <f>VLOOKUP($C3730,rosie!$B$7:$D$380,2,FALSE)</f>
        <v>16.079999999999998</v>
      </c>
      <c r="L3730" s="4">
        <f>VLOOKUP(C3730,rosie!$B$7:$F$66,5,FALSE)</f>
        <v>4.32</v>
      </c>
      <c r="M3730" s="4">
        <f>VLOOKUP($C3730,rosie!$B$7:$D$380,3,FALSE)</f>
        <v>0</v>
      </c>
      <c r="N3730" s="4" t="str">
        <f>VLOOKUP($C3730,rosie!$B$7:$E$380,4,FALSE)</f>
        <v>s</v>
      </c>
      <c r="O3730" s="4">
        <f t="shared" si="280"/>
        <v>2.3555282890339808E-4</v>
      </c>
      <c r="P3730" s="4">
        <f>VLOOKUP(A3730,RESULTS!$A:$M,13,FALSE)</f>
        <v>3</v>
      </c>
      <c r="Q3730" s="4">
        <v>1227</v>
      </c>
      <c r="R3730" s="4" t="str">
        <f>IF(VLOOKUP(C3730,rosie!B:J,8,FALSE)=0,"x_x_x_x",VLOOKUP(C3730,rosie!B:J,8,FALSE))</f>
        <v>6_8_2_2023</v>
      </c>
    </row>
    <row r="3731" spans="1:18" x14ac:dyDescent="0.2">
      <c r="A3731" t="s">
        <v>298</v>
      </c>
      <c r="C3731">
        <f t="shared" si="279"/>
        <v>534</v>
      </c>
      <c r="D3731" t="str">
        <f t="shared" si="277"/>
        <v>534 (0)</v>
      </c>
      <c r="E3731">
        <v>21.324999999999999</v>
      </c>
      <c r="F3731">
        <f t="shared" si="278"/>
        <v>21.33</v>
      </c>
      <c r="G3731">
        <f>IFERROR(VLOOKUP(F3731,'rt.comb'!$A:$B,2,FALSE),F3731)</f>
        <v>21.33</v>
      </c>
      <c r="H3731" t="str">
        <f>IFERROR(VLOOKUP(G3731,compounds!$A:$D,4,FALSE),"")</f>
        <v/>
      </c>
      <c r="I3731">
        <v>5706952</v>
      </c>
      <c r="J3731" s="4">
        <f t="shared" si="276"/>
        <v>20926370</v>
      </c>
      <c r="K3731" s="4">
        <f>VLOOKUP($C3731,rosie!$B$7:$D$380,2,FALSE)</f>
        <v>16.079999999999998</v>
      </c>
      <c r="L3731" s="4">
        <f>VLOOKUP(C3731,rosie!$B$7:$F$66,5,FALSE)</f>
        <v>4.32</v>
      </c>
      <c r="M3731" s="4">
        <f>VLOOKUP($C3731,rosie!$B$7:$D$380,3,FALSE)</f>
        <v>0</v>
      </c>
      <c r="N3731" s="4" t="str">
        <f>VLOOKUP($C3731,rosie!$B$7:$E$380,4,FALSE)</f>
        <v>s</v>
      </c>
      <c r="O3731" s="4">
        <f t="shared" si="280"/>
        <v>4.1433074747280183E-4</v>
      </c>
      <c r="P3731" s="4">
        <f>VLOOKUP(A3731,RESULTS!$A:$M,13,FALSE)</f>
        <v>3</v>
      </c>
      <c r="Q3731" s="4">
        <v>1228</v>
      </c>
      <c r="R3731" s="4" t="str">
        <f>IF(VLOOKUP(C3731,rosie!B:J,8,FALSE)=0,"x_x_x_x",VLOOKUP(C3731,rosie!B:J,8,FALSE))</f>
        <v>6_8_2_2023</v>
      </c>
    </row>
    <row r="3732" spans="1:18" x14ac:dyDescent="0.2">
      <c r="A3732" t="s">
        <v>298</v>
      </c>
      <c r="C3732">
        <f t="shared" si="279"/>
        <v>534</v>
      </c>
      <c r="D3732" t="str">
        <f t="shared" si="277"/>
        <v>534 (0)</v>
      </c>
      <c r="E3732">
        <v>21.63</v>
      </c>
      <c r="F3732">
        <f t="shared" si="278"/>
        <v>21.63</v>
      </c>
      <c r="G3732">
        <f>IFERROR(VLOOKUP(F3732,'rt.comb'!$A:$B,2,FALSE),F3732)</f>
        <v>21.63</v>
      </c>
      <c r="H3732" t="str">
        <f>IFERROR(VLOOKUP(G3732,compounds!$A:$D,4,FALSE),"")</f>
        <v/>
      </c>
      <c r="I3732">
        <v>2242861</v>
      </c>
      <c r="J3732" s="4">
        <f t="shared" si="276"/>
        <v>20926370</v>
      </c>
      <c r="K3732" s="4">
        <f>VLOOKUP($C3732,rosie!$B$7:$D$380,2,FALSE)</f>
        <v>16.079999999999998</v>
      </c>
      <c r="L3732" s="4">
        <f>VLOOKUP(C3732,rosie!$B$7:$F$66,5,FALSE)</f>
        <v>4.32</v>
      </c>
      <c r="M3732" s="4">
        <f>VLOOKUP($C3732,rosie!$B$7:$D$380,3,FALSE)</f>
        <v>0</v>
      </c>
      <c r="N3732" s="4" t="str">
        <f>VLOOKUP($C3732,rosie!$B$7:$E$380,4,FALSE)</f>
        <v>s</v>
      </c>
      <c r="O3732" s="4">
        <f t="shared" si="280"/>
        <v>1.6270158616537734E-4</v>
      </c>
      <c r="P3732" s="4">
        <f>VLOOKUP(A3732,RESULTS!$A:$M,13,FALSE)</f>
        <v>3</v>
      </c>
      <c r="Q3732" s="4">
        <v>1229</v>
      </c>
      <c r="R3732" s="4" t="str">
        <f>IF(VLOOKUP(C3732,rosie!B:J,8,FALSE)=0,"x_x_x_x",VLOOKUP(C3732,rosie!B:J,8,FALSE))</f>
        <v>6_8_2_2023</v>
      </c>
    </row>
    <row r="3733" spans="1:18" x14ac:dyDescent="0.2">
      <c r="A3733" t="s">
        <v>298</v>
      </c>
      <c r="C3733">
        <f t="shared" si="279"/>
        <v>534</v>
      </c>
      <c r="D3733" t="str">
        <f t="shared" si="277"/>
        <v>534 (0)</v>
      </c>
      <c r="E3733">
        <v>21.832999999999998</v>
      </c>
      <c r="F3733">
        <f t="shared" si="278"/>
        <v>21.83</v>
      </c>
      <c r="G3733">
        <f>IFERROR(VLOOKUP(F3733,'rt.comb'!$A:$B,2,FALSE),F3733)</f>
        <v>21.84</v>
      </c>
      <c r="H3733" t="str">
        <f>IFERROR(VLOOKUP(G3733,compounds!$A:$D,4,FALSE),"")</f>
        <v>tetradecane</v>
      </c>
      <c r="I3733">
        <v>25730900</v>
      </c>
      <c r="J3733" s="4">
        <f t="shared" si="276"/>
        <v>20926370</v>
      </c>
      <c r="K3733" s="4">
        <f>VLOOKUP($C3733,rosie!$B$7:$D$380,2,FALSE)</f>
        <v>16.079999999999998</v>
      </c>
      <c r="L3733" s="4">
        <f>VLOOKUP(C3733,rosie!$B$7:$F$66,5,FALSE)</f>
        <v>4.32</v>
      </c>
      <c r="M3733" s="4">
        <f>VLOOKUP($C3733,rosie!$B$7:$D$380,3,FALSE)</f>
        <v>0</v>
      </c>
      <c r="N3733" s="4" t="str">
        <f>VLOOKUP($C3733,rosie!$B$7:$E$380,4,FALSE)</f>
        <v>s</v>
      </c>
      <c r="O3733" s="4">
        <f t="shared" si="280"/>
        <v>1.8650529920822235E-3</v>
      </c>
      <c r="P3733" s="4">
        <f>VLOOKUP(A3733,RESULTS!$A:$M,13,FALSE)</f>
        <v>3</v>
      </c>
      <c r="Q3733" s="4">
        <v>1230</v>
      </c>
      <c r="R3733" s="4" t="str">
        <f>IF(VLOOKUP(C3733,rosie!B:J,8,FALSE)=0,"x_x_x_x",VLOOKUP(C3733,rosie!B:J,8,FALSE))</f>
        <v>6_8_2_2023</v>
      </c>
    </row>
    <row r="3734" spans="1:18" x14ac:dyDescent="0.2">
      <c r="A3734" t="s">
        <v>298</v>
      </c>
      <c r="C3734">
        <f t="shared" si="279"/>
        <v>534</v>
      </c>
      <c r="D3734" t="str">
        <f t="shared" si="277"/>
        <v>534 (0)</v>
      </c>
      <c r="E3734">
        <v>22.282</v>
      </c>
      <c r="F3734">
        <f t="shared" si="278"/>
        <v>22.28</v>
      </c>
      <c r="G3734">
        <f>IFERROR(VLOOKUP(F3734,'rt.comb'!$A:$B,2,FALSE),F3734)</f>
        <v>22.29</v>
      </c>
      <c r="H3734" t="str">
        <f>IFERROR(VLOOKUP(G3734,compounds!$A:$D,4,FALSE),"")</f>
        <v>tetramethyldiol</v>
      </c>
      <c r="I3734">
        <v>14760169</v>
      </c>
      <c r="J3734" s="4">
        <f t="shared" si="276"/>
        <v>20926370</v>
      </c>
      <c r="K3734" s="4">
        <f>VLOOKUP($C3734,rosie!$B$7:$D$380,2,FALSE)</f>
        <v>16.079999999999998</v>
      </c>
      <c r="L3734" s="4">
        <f>VLOOKUP(C3734,rosie!$B$7:$F$66,5,FALSE)</f>
        <v>4.32</v>
      </c>
      <c r="M3734" s="4">
        <f>VLOOKUP($C3734,rosie!$B$7:$D$380,3,FALSE)</f>
        <v>0</v>
      </c>
      <c r="N3734" s="4" t="str">
        <f>VLOOKUP($C3734,rosie!$B$7:$E$380,4,FALSE)</f>
        <v>s</v>
      </c>
      <c r="O3734" s="4">
        <f t="shared" si="280"/>
        <v>1.068992326191271E-3</v>
      </c>
      <c r="P3734" s="4">
        <f>VLOOKUP(A3734,RESULTS!$A:$M,13,FALSE)</f>
        <v>3</v>
      </c>
      <c r="Q3734" s="4">
        <v>1231</v>
      </c>
      <c r="R3734" s="4" t="str">
        <f>IF(VLOOKUP(C3734,rosie!B:J,8,FALSE)=0,"x_x_x_x",VLOOKUP(C3734,rosie!B:J,8,FALSE))</f>
        <v>6_8_2_2023</v>
      </c>
    </row>
    <row r="3735" spans="1:18" x14ac:dyDescent="0.2">
      <c r="A3735" t="s">
        <v>298</v>
      </c>
      <c r="C3735">
        <f t="shared" si="279"/>
        <v>534</v>
      </c>
      <c r="D3735" t="str">
        <f t="shared" si="277"/>
        <v>534 (0)</v>
      </c>
      <c r="E3735">
        <v>22.414000000000001</v>
      </c>
      <c r="F3735">
        <f t="shared" si="278"/>
        <v>22.41</v>
      </c>
      <c r="G3735">
        <f>IFERROR(VLOOKUP(F3735,'rt.comb'!$A:$B,2,FALSE),F3735)</f>
        <v>22.41</v>
      </c>
      <c r="H3735" t="str">
        <f>IFERROR(VLOOKUP(G3735,compounds!$A:$D,4,FALSE),"")</f>
        <v/>
      </c>
      <c r="I3735">
        <v>7109415</v>
      </c>
      <c r="J3735" s="4">
        <f t="shared" si="276"/>
        <v>20926370</v>
      </c>
      <c r="K3735" s="4">
        <f>VLOOKUP($C3735,rosie!$B$7:$D$380,2,FALSE)</f>
        <v>16.079999999999998</v>
      </c>
      <c r="L3735" s="4">
        <f>VLOOKUP(C3735,rosie!$B$7:$F$66,5,FALSE)</f>
        <v>4.32</v>
      </c>
      <c r="M3735" s="4">
        <f>VLOOKUP($C3735,rosie!$B$7:$D$380,3,FALSE)</f>
        <v>0</v>
      </c>
      <c r="N3735" s="4" t="str">
        <f>VLOOKUP($C3735,rosie!$B$7:$E$380,4,FALSE)</f>
        <v>s</v>
      </c>
      <c r="O3735" s="4">
        <f t="shared" si="280"/>
        <v>5.144752286053326E-4</v>
      </c>
      <c r="P3735" s="4">
        <f>VLOOKUP(A3735,RESULTS!$A:$M,13,FALSE)</f>
        <v>3</v>
      </c>
      <c r="Q3735" s="4">
        <v>1232</v>
      </c>
      <c r="R3735" s="4" t="str">
        <f>IF(VLOOKUP(C3735,rosie!B:J,8,FALSE)=0,"x_x_x_x",VLOOKUP(C3735,rosie!B:J,8,FALSE))</f>
        <v>6_8_2_2023</v>
      </c>
    </row>
    <row r="3736" spans="1:18" x14ac:dyDescent="0.2">
      <c r="A3736" t="s">
        <v>298</v>
      </c>
      <c r="C3736">
        <f t="shared" si="279"/>
        <v>534</v>
      </c>
      <c r="D3736" t="str">
        <f t="shared" si="277"/>
        <v>534 (0)</v>
      </c>
      <c r="E3736">
        <v>26.068000000000001</v>
      </c>
      <c r="F3736">
        <f t="shared" si="278"/>
        <v>26.07</v>
      </c>
      <c r="G3736">
        <f>IFERROR(VLOOKUP(F3736,'rt.comb'!$A:$B,2,FALSE),F3736)</f>
        <v>26.07</v>
      </c>
      <c r="H3736" t="str">
        <f>IFERROR(VLOOKUP(G3736,compounds!$A:$D,4,FALSE),"")</f>
        <v/>
      </c>
      <c r="I3736">
        <v>6456635</v>
      </c>
      <c r="J3736" s="4">
        <f t="shared" si="276"/>
        <v>20926370</v>
      </c>
      <c r="K3736" s="4">
        <f>VLOOKUP($C3736,rosie!$B$7:$D$380,2,FALSE)</f>
        <v>16.079999999999998</v>
      </c>
      <c r="L3736" s="4">
        <f>VLOOKUP(C3736,rosie!$B$7:$F$66,5,FALSE)</f>
        <v>4.32</v>
      </c>
      <c r="M3736" s="4">
        <f>VLOOKUP($C3736,rosie!$B$7:$D$380,3,FALSE)</f>
        <v>0</v>
      </c>
      <c r="N3736" s="4" t="str">
        <f>VLOOKUP($C3736,rosie!$B$7:$E$380,4,FALSE)</f>
        <v>s</v>
      </c>
      <c r="O3736" s="4">
        <f t="shared" si="280"/>
        <v>4.6685763953649163E-4</v>
      </c>
      <c r="P3736" s="4">
        <f>VLOOKUP(A3736,RESULTS!$A:$M,13,FALSE)</f>
        <v>3</v>
      </c>
      <c r="Q3736" s="4">
        <v>1233</v>
      </c>
      <c r="R3736" s="4" t="str">
        <f>IF(VLOOKUP(C3736,rosie!B:J,8,FALSE)=0,"x_x_x_x",VLOOKUP(C3736,rosie!B:J,8,FALSE))</f>
        <v>6_8_2_2023</v>
      </c>
    </row>
    <row r="3737" spans="1:18" x14ac:dyDescent="0.2">
      <c r="A3737" t="s">
        <v>298</v>
      </c>
      <c r="C3737">
        <f t="shared" si="279"/>
        <v>534</v>
      </c>
      <c r="D3737" t="str">
        <f t="shared" si="277"/>
        <v>534 (0)</v>
      </c>
      <c r="E3737">
        <v>26.690999999999999</v>
      </c>
      <c r="F3737">
        <f t="shared" si="278"/>
        <v>26.69</v>
      </c>
      <c r="G3737">
        <f>IFERROR(VLOOKUP(F3737,'rt.comb'!$A:$B,2,FALSE),F3737)</f>
        <v>26.69</v>
      </c>
      <c r="H3737" t="str">
        <f>IFERROR(VLOOKUP(G3737,compounds!$A:$D,4,FALSE),"")</f>
        <v/>
      </c>
      <c r="I3737">
        <v>3892854</v>
      </c>
      <c r="J3737" s="4">
        <f t="shared" si="276"/>
        <v>20926370</v>
      </c>
      <c r="K3737" s="4">
        <f>VLOOKUP($C3737,rosie!$B$7:$D$380,2,FALSE)</f>
        <v>16.079999999999998</v>
      </c>
      <c r="L3737" s="4">
        <f>VLOOKUP(C3737,rosie!$B$7:$F$66,5,FALSE)</f>
        <v>4.32</v>
      </c>
      <c r="M3737" s="4">
        <f>VLOOKUP($C3737,rosie!$B$7:$D$380,3,FALSE)</f>
        <v>0</v>
      </c>
      <c r="N3737" s="4" t="str">
        <f>VLOOKUP($C3737,rosie!$B$7:$E$380,4,FALSE)</f>
        <v>s</v>
      </c>
      <c r="O3737" s="4">
        <f t="shared" si="280"/>
        <v>2.8125112400378824E-4</v>
      </c>
      <c r="P3737" s="4">
        <f>VLOOKUP(A3737,RESULTS!$A:$M,13,FALSE)</f>
        <v>3</v>
      </c>
      <c r="Q3737" s="4">
        <v>1234</v>
      </c>
      <c r="R3737" s="4" t="str">
        <f>IF(VLOOKUP(C3737,rosie!B:J,8,FALSE)=0,"x_x_x_x",VLOOKUP(C3737,rosie!B:J,8,FALSE))</f>
        <v>6_8_2_2023</v>
      </c>
    </row>
    <row r="3738" spans="1:18" x14ac:dyDescent="0.2">
      <c r="A3738" t="s">
        <v>298</v>
      </c>
      <c r="C3738">
        <f t="shared" si="279"/>
        <v>534</v>
      </c>
      <c r="D3738" t="str">
        <f t="shared" si="277"/>
        <v>534 (0)</v>
      </c>
      <c r="E3738">
        <v>28.204999999999998</v>
      </c>
      <c r="F3738">
        <f t="shared" si="278"/>
        <v>28.21</v>
      </c>
      <c r="G3738">
        <f>IFERROR(VLOOKUP(F3738,'rt.comb'!$A:$B,2,FALSE),F3738)</f>
        <v>28.21</v>
      </c>
      <c r="H3738" t="str">
        <f>IFERROR(VLOOKUP(G3738,compounds!$A:$D,4,FALSE),"")</f>
        <v/>
      </c>
      <c r="I3738">
        <v>11338652</v>
      </c>
      <c r="J3738" s="4">
        <f t="shared" si="276"/>
        <v>20926370</v>
      </c>
      <c r="K3738" s="4">
        <f>VLOOKUP($C3738,rosie!$B$7:$D$380,2,FALSE)</f>
        <v>16.079999999999998</v>
      </c>
      <c r="L3738" s="4">
        <f>VLOOKUP(C3738,rosie!$B$7:$F$66,5,FALSE)</f>
        <v>4.32</v>
      </c>
      <c r="M3738" s="4">
        <f>VLOOKUP($C3738,rosie!$B$7:$D$380,3,FALSE)</f>
        <v>0</v>
      </c>
      <c r="N3738" s="4" t="str">
        <f>VLOOKUP($C3738,rosie!$B$7:$E$380,4,FALSE)</f>
        <v>s</v>
      </c>
      <c r="O3738" s="4">
        <f t="shared" si="280"/>
        <v>8.1853221992745674E-4</v>
      </c>
      <c r="P3738" s="4">
        <f>VLOOKUP(A3738,RESULTS!$A:$M,13,FALSE)</f>
        <v>3</v>
      </c>
      <c r="Q3738" s="4">
        <v>1235</v>
      </c>
      <c r="R3738" s="4" t="str">
        <f>IF(VLOOKUP(C3738,rosie!B:J,8,FALSE)=0,"x_x_x_x",VLOOKUP(C3738,rosie!B:J,8,FALSE))</f>
        <v>6_8_2_2023</v>
      </c>
    </row>
    <row r="3739" spans="1:18" x14ac:dyDescent="0.2">
      <c r="A3739" t="s">
        <v>298</v>
      </c>
      <c r="C3739">
        <f t="shared" si="279"/>
        <v>534</v>
      </c>
      <c r="D3739" t="str">
        <f t="shared" si="277"/>
        <v>534 (0)</v>
      </c>
      <c r="E3739">
        <v>28.434999999999999</v>
      </c>
      <c r="F3739">
        <f t="shared" si="278"/>
        <v>28.44</v>
      </c>
      <c r="G3739">
        <f>IFERROR(VLOOKUP(F3739,'rt.comb'!$A:$B,2,FALSE),F3739)</f>
        <v>28.44</v>
      </c>
      <c r="H3739" t="str">
        <f>IFERROR(VLOOKUP(G3739,compounds!$A:$D,4,FALSE),"")</f>
        <v/>
      </c>
      <c r="I3739">
        <v>3055830</v>
      </c>
      <c r="J3739" s="4">
        <f t="shared" si="276"/>
        <v>20926370</v>
      </c>
      <c r="K3739" s="4">
        <f>VLOOKUP($C3739,rosie!$B$7:$D$380,2,FALSE)</f>
        <v>16.079999999999998</v>
      </c>
      <c r="L3739" s="4">
        <f>VLOOKUP(C3739,rosie!$B$7:$F$66,5,FALSE)</f>
        <v>4.32</v>
      </c>
      <c r="M3739" s="4">
        <f>VLOOKUP($C3739,rosie!$B$7:$D$380,3,FALSE)</f>
        <v>0</v>
      </c>
      <c r="N3739" s="4" t="str">
        <f>VLOOKUP($C3739,rosie!$B$7:$E$380,4,FALSE)</f>
        <v>s</v>
      </c>
      <c r="O3739" s="4">
        <f t="shared" si="280"/>
        <v>2.2042052370165968E-4</v>
      </c>
      <c r="P3739" s="4">
        <f>VLOOKUP(A3739,RESULTS!$A:$M,13,FALSE)</f>
        <v>3</v>
      </c>
      <c r="Q3739" s="4">
        <v>1236</v>
      </c>
      <c r="R3739" s="4" t="str">
        <f>IF(VLOOKUP(C3739,rosie!B:J,8,FALSE)=0,"x_x_x_x",VLOOKUP(C3739,rosie!B:J,8,FALSE))</f>
        <v>6_8_2_2023</v>
      </c>
    </row>
    <row r="3740" spans="1:18" x14ac:dyDescent="0.2">
      <c r="A3740" t="s">
        <v>298</v>
      </c>
      <c r="C3740">
        <f t="shared" si="279"/>
        <v>534</v>
      </c>
      <c r="D3740" t="str">
        <f t="shared" si="277"/>
        <v>534 (0)</v>
      </c>
      <c r="E3740">
        <v>32.002000000000002</v>
      </c>
      <c r="F3740">
        <f t="shared" si="278"/>
        <v>32</v>
      </c>
      <c r="G3740">
        <f>IFERROR(VLOOKUP(F3740,'rt.comb'!$A:$B,2,FALSE),F3740)</f>
        <v>32</v>
      </c>
      <c r="H3740" t="str">
        <f>IFERROR(VLOOKUP(G3740,compounds!$A:$D,4,FALSE),"")</f>
        <v/>
      </c>
      <c r="I3740">
        <v>13863490</v>
      </c>
      <c r="J3740" s="4">
        <f t="shared" si="276"/>
        <v>20926370</v>
      </c>
      <c r="K3740" s="4">
        <f>VLOOKUP($C3740,rosie!$B$7:$D$380,2,FALSE)</f>
        <v>16.079999999999998</v>
      </c>
      <c r="L3740" s="4">
        <f>VLOOKUP(C3740,rosie!$B$7:$F$66,5,FALSE)</f>
        <v>4.32</v>
      </c>
      <c r="M3740" s="4">
        <f>VLOOKUP($C3740,rosie!$B$7:$D$380,3,FALSE)</f>
        <v>0</v>
      </c>
      <c r="N3740" s="4" t="str">
        <f>VLOOKUP($C3740,rosie!$B$7:$E$380,4,FALSE)</f>
        <v>s</v>
      </c>
      <c r="O3740" s="4">
        <f t="shared" si="280"/>
        <v>9.9918103969261511E-4</v>
      </c>
      <c r="P3740" s="4">
        <f>VLOOKUP(A3740,RESULTS!$A:$M,13,FALSE)</f>
        <v>3</v>
      </c>
      <c r="Q3740" s="4">
        <v>1237</v>
      </c>
      <c r="R3740" s="4" t="str">
        <f>IF(VLOOKUP(C3740,rosie!B:J,8,FALSE)=0,"x_x_x_x",VLOOKUP(C3740,rosie!B:J,8,FALSE))</f>
        <v>6_8_2_2023</v>
      </c>
    </row>
    <row r="3741" spans="1:18" x14ac:dyDescent="0.2">
      <c r="A3741" t="s">
        <v>298</v>
      </c>
      <c r="C3741">
        <f t="shared" si="279"/>
        <v>534</v>
      </c>
      <c r="D3741" t="str">
        <f t="shared" si="277"/>
        <v>534 (0)</v>
      </c>
      <c r="E3741">
        <v>35.091000000000001</v>
      </c>
      <c r="F3741">
        <f t="shared" si="278"/>
        <v>35.090000000000003</v>
      </c>
      <c r="G3741">
        <f>IFERROR(VLOOKUP(F3741,'rt.comb'!$A:$B,2,FALSE),F3741)</f>
        <v>35.090000000000003</v>
      </c>
      <c r="H3741" t="str">
        <f>IFERROR(VLOOKUP(G3741,compounds!$A:$D,4,FALSE),"")</f>
        <v/>
      </c>
      <c r="I3741">
        <v>30687311</v>
      </c>
      <c r="J3741" s="4">
        <f t="shared" si="276"/>
        <v>20926370</v>
      </c>
      <c r="K3741" s="4">
        <f>VLOOKUP($C3741,rosie!$B$7:$D$380,2,FALSE)</f>
        <v>16.079999999999998</v>
      </c>
      <c r="L3741" s="4">
        <f>VLOOKUP(C3741,rosie!$B$7:$F$66,5,FALSE)</f>
        <v>4.32</v>
      </c>
      <c r="M3741" s="4">
        <f>VLOOKUP($C3741,rosie!$B$7:$D$380,3,FALSE)</f>
        <v>0</v>
      </c>
      <c r="N3741" s="4" t="str">
        <f>VLOOKUP($C3741,rosie!$B$7:$E$380,4,FALSE)</f>
        <v>s</v>
      </c>
      <c r="O3741" s="4">
        <f t="shared" si="280"/>
        <v>2.209935001849561E-3</v>
      </c>
      <c r="P3741" s="4">
        <f>VLOOKUP(A3741,RESULTS!$A:$M,13,FALSE)</f>
        <v>3</v>
      </c>
      <c r="Q3741" s="4">
        <v>1238</v>
      </c>
      <c r="R3741" s="4" t="str">
        <f>IF(VLOOKUP(C3741,rosie!B:J,8,FALSE)=0,"x_x_x_x",VLOOKUP(C3741,rosie!B:J,8,FALSE))</f>
        <v>6_8_2_2023</v>
      </c>
    </row>
    <row r="3742" spans="1:18" x14ac:dyDescent="0.2">
      <c r="A3742" t="s">
        <v>301</v>
      </c>
      <c r="C3742">
        <f t="shared" si="279"/>
        <v>665</v>
      </c>
      <c r="D3742" t="str">
        <f t="shared" si="277"/>
        <v>665 (1)</v>
      </c>
      <c r="E3742">
        <v>4.3940000000000001</v>
      </c>
      <c r="F3742">
        <f t="shared" si="278"/>
        <v>4.3899999999999997</v>
      </c>
      <c r="G3742">
        <f>IFERROR(VLOOKUP(F3742,'rt.comb'!$A:$B,2,FALSE),F3742)</f>
        <v>4.3899999999999997</v>
      </c>
      <c r="H3742" t="str">
        <f>IFERROR(VLOOKUP(G3742,compounds!$A:$D,4,FALSE),"")</f>
        <v/>
      </c>
      <c r="I3742">
        <v>6415197</v>
      </c>
      <c r="J3742" s="4">
        <f t="shared" si="276"/>
        <v>40542790</v>
      </c>
      <c r="K3742" s="4">
        <f>VLOOKUP($C3742,rosie!$B$7:$D$380,2,FALSE)</f>
        <v>9.11</v>
      </c>
      <c r="L3742" s="4">
        <f>VLOOKUP(C3742,rosie!$B$7:$F$66,5,FALSE)</f>
        <v>2.64</v>
      </c>
      <c r="M3742" s="4">
        <f>VLOOKUP($C3742,rosie!$B$7:$D$380,3,FALSE)</f>
        <v>1</v>
      </c>
      <c r="N3742" s="4" t="str">
        <f>VLOOKUP($C3742,rosie!$B$7:$E$380,4,FALSE)</f>
        <v>s</v>
      </c>
      <c r="O3742" s="4">
        <f t="shared" si="280"/>
        <v>4.2055997372005937E-4</v>
      </c>
      <c r="P3742" s="4">
        <f>VLOOKUP(A3742,RESULTS!$A:$M,13,FALSE)</f>
        <v>3</v>
      </c>
      <c r="Q3742" s="4">
        <v>1239</v>
      </c>
      <c r="R3742" s="4" t="str">
        <f>IF(VLOOKUP(C3742,rosie!B:J,8,FALSE)=0,"x_x_x_x",VLOOKUP(C3742,rosie!B:J,8,FALSE))</f>
        <v>8_8_2_2023</v>
      </c>
    </row>
    <row r="3743" spans="1:18" x14ac:dyDescent="0.2">
      <c r="A3743" t="s">
        <v>301</v>
      </c>
      <c r="C3743">
        <f t="shared" si="279"/>
        <v>665</v>
      </c>
      <c r="D3743" t="str">
        <f t="shared" si="277"/>
        <v>665 (1)</v>
      </c>
      <c r="E3743">
        <v>4.8639999999999999</v>
      </c>
      <c r="F3743">
        <f t="shared" si="278"/>
        <v>4.8600000000000003</v>
      </c>
      <c r="G3743">
        <f>IFERROR(VLOOKUP(F3743,'rt.comb'!$A:$B,2,FALSE),F3743)</f>
        <v>4.8600000000000003</v>
      </c>
      <c r="H3743" t="str">
        <f>IFERROR(VLOOKUP(G3743,compounds!$A:$D,4,FALSE),"")</f>
        <v/>
      </c>
      <c r="I3743">
        <v>16725022</v>
      </c>
      <c r="J3743" s="4">
        <f t="shared" si="276"/>
        <v>40542790</v>
      </c>
      <c r="K3743" s="4">
        <f>VLOOKUP($C3743,rosie!$B$7:$D$380,2,FALSE)</f>
        <v>9.11</v>
      </c>
      <c r="L3743" s="4">
        <f>VLOOKUP(C3743,rosie!$B$7:$F$66,5,FALSE)</f>
        <v>2.64</v>
      </c>
      <c r="M3743" s="4">
        <f>VLOOKUP($C3743,rosie!$B$7:$D$380,3,FALSE)</f>
        <v>1</v>
      </c>
      <c r="N3743" s="4" t="str">
        <f>VLOOKUP($C3743,rosie!$B$7:$E$380,4,FALSE)</f>
        <v>s</v>
      </c>
      <c r="O3743" s="4">
        <f t="shared" si="280"/>
        <v>1.095555184525071E-3</v>
      </c>
      <c r="P3743" s="4">
        <f>VLOOKUP(A3743,RESULTS!$A:$M,13,FALSE)</f>
        <v>3</v>
      </c>
      <c r="Q3743" s="4">
        <v>1240</v>
      </c>
      <c r="R3743" s="4" t="str">
        <f>IF(VLOOKUP(C3743,rosie!B:J,8,FALSE)=0,"x_x_x_x",VLOOKUP(C3743,rosie!B:J,8,FALSE))</f>
        <v>8_8_2_2023</v>
      </c>
    </row>
    <row r="3744" spans="1:18" x14ac:dyDescent="0.2">
      <c r="A3744" t="s">
        <v>301</v>
      </c>
      <c r="C3744">
        <f t="shared" si="279"/>
        <v>665</v>
      </c>
      <c r="D3744" t="str">
        <f t="shared" si="277"/>
        <v>665 (1)</v>
      </c>
      <c r="E3744">
        <v>5.657</v>
      </c>
      <c r="F3744">
        <f t="shared" si="278"/>
        <v>5.66</v>
      </c>
      <c r="G3744">
        <f>IFERROR(VLOOKUP(F3744,'rt.comb'!$A:$B,2,FALSE),F3744)</f>
        <v>5.66</v>
      </c>
      <c r="H3744" t="str">
        <f>IFERROR(VLOOKUP(G3744,compounds!$A:$D,4,FALSE),"")</f>
        <v/>
      </c>
      <c r="I3744">
        <v>4550031</v>
      </c>
      <c r="J3744" s="4">
        <f t="shared" si="276"/>
        <v>40542790</v>
      </c>
      <c r="K3744" s="4">
        <f>VLOOKUP($C3744,rosie!$B$7:$D$380,2,FALSE)</f>
        <v>9.11</v>
      </c>
      <c r="L3744" s="4">
        <f>VLOOKUP(C3744,rosie!$B$7:$F$66,5,FALSE)</f>
        <v>2.64</v>
      </c>
      <c r="M3744" s="4">
        <f>VLOOKUP($C3744,rosie!$B$7:$D$380,3,FALSE)</f>
        <v>1</v>
      </c>
      <c r="N3744" s="4" t="str">
        <f>VLOOKUP($C3744,rosie!$B$7:$E$380,4,FALSE)</f>
        <v>s</v>
      </c>
      <c r="O3744" s="4">
        <f t="shared" si="280"/>
        <v>2.9780488677522593E-4</v>
      </c>
      <c r="P3744" s="4">
        <f>VLOOKUP(A3744,RESULTS!$A:$M,13,FALSE)</f>
        <v>3</v>
      </c>
      <c r="Q3744" s="4">
        <v>1241</v>
      </c>
      <c r="R3744" s="4" t="str">
        <f>IF(VLOOKUP(C3744,rosie!B:J,8,FALSE)=0,"x_x_x_x",VLOOKUP(C3744,rosie!B:J,8,FALSE))</f>
        <v>8_8_2_2023</v>
      </c>
    </row>
    <row r="3745" spans="1:18" x14ac:dyDescent="0.2">
      <c r="A3745" t="s">
        <v>301</v>
      </c>
      <c r="C3745">
        <f t="shared" si="279"/>
        <v>665</v>
      </c>
      <c r="D3745" t="str">
        <f t="shared" si="277"/>
        <v>665 (1)</v>
      </c>
      <c r="E3745">
        <v>6.11</v>
      </c>
      <c r="F3745">
        <f t="shared" si="278"/>
        <v>6.11</v>
      </c>
      <c r="G3745">
        <f>IFERROR(VLOOKUP(F3745,'rt.comb'!$A:$B,2,FALSE),F3745)</f>
        <v>6.11</v>
      </c>
      <c r="H3745" t="str">
        <f>IFERROR(VLOOKUP(G3745,compounds!$A:$D,4,FALSE),"")</f>
        <v/>
      </c>
      <c r="I3745">
        <v>20579740</v>
      </c>
      <c r="J3745" s="4">
        <f t="shared" si="276"/>
        <v>40542790</v>
      </c>
      <c r="K3745" s="4">
        <f>VLOOKUP($C3745,rosie!$B$7:$D$380,2,FALSE)</f>
        <v>9.11</v>
      </c>
      <c r="L3745" s="4">
        <f>VLOOKUP(C3745,rosie!$B$7:$F$66,5,FALSE)</f>
        <v>2.64</v>
      </c>
      <c r="M3745" s="4">
        <f>VLOOKUP($C3745,rosie!$B$7:$D$380,3,FALSE)</f>
        <v>1</v>
      </c>
      <c r="N3745" s="4" t="str">
        <f>VLOOKUP($C3745,rosie!$B$7:$E$380,4,FALSE)</f>
        <v>s</v>
      </c>
      <c r="O3745" s="4">
        <f t="shared" si="280"/>
        <v>1.3458837009122399E-3</v>
      </c>
      <c r="P3745" s="4">
        <f>VLOOKUP(A3745,RESULTS!$A:$M,13,FALSE)</f>
        <v>3</v>
      </c>
      <c r="Q3745" s="4">
        <v>1242</v>
      </c>
      <c r="R3745" s="4" t="str">
        <f>IF(VLOOKUP(C3745,rosie!B:J,8,FALSE)=0,"x_x_x_x",VLOOKUP(C3745,rosie!B:J,8,FALSE))</f>
        <v>8_8_2_2023</v>
      </c>
    </row>
    <row r="3746" spans="1:18" x14ac:dyDescent="0.2">
      <c r="A3746" t="s">
        <v>301</v>
      </c>
      <c r="C3746">
        <f t="shared" si="279"/>
        <v>665</v>
      </c>
      <c r="D3746" t="str">
        <f t="shared" si="277"/>
        <v>665 (1)</v>
      </c>
      <c r="E3746">
        <v>7.5060000000000002</v>
      </c>
      <c r="F3746">
        <f t="shared" si="278"/>
        <v>7.51</v>
      </c>
      <c r="G3746">
        <f>IFERROR(VLOOKUP(F3746,'rt.comb'!$A:$B,2,FALSE),F3746)</f>
        <v>7.51</v>
      </c>
      <c r="H3746" t="str">
        <f>IFERROR(VLOOKUP(G3746,compounds!$A:$D,4,FALSE),"")</f>
        <v>cyclopentane</v>
      </c>
      <c r="I3746">
        <v>8870942</v>
      </c>
      <c r="J3746" s="4">
        <f t="shared" si="276"/>
        <v>40542790</v>
      </c>
      <c r="K3746" s="4">
        <f>VLOOKUP($C3746,rosie!$B$7:$D$380,2,FALSE)</f>
        <v>9.11</v>
      </c>
      <c r="L3746" s="4">
        <f>VLOOKUP(C3746,rosie!$B$7:$F$66,5,FALSE)</f>
        <v>2.64</v>
      </c>
      <c r="M3746" s="4">
        <f>VLOOKUP($C3746,rosie!$B$7:$D$380,3,FALSE)</f>
        <v>1</v>
      </c>
      <c r="N3746" s="4" t="str">
        <f>VLOOKUP($C3746,rosie!$B$7:$E$380,4,FALSE)</f>
        <v>s</v>
      </c>
      <c r="O3746" s="4">
        <f t="shared" si="280"/>
        <v>5.7967938639901732E-4</v>
      </c>
      <c r="P3746" s="4">
        <f>VLOOKUP(A3746,RESULTS!$A:$M,13,FALSE)</f>
        <v>3</v>
      </c>
      <c r="Q3746" s="4">
        <v>1243</v>
      </c>
      <c r="R3746" s="4" t="str">
        <f>IF(VLOOKUP(C3746,rosie!B:J,8,FALSE)=0,"x_x_x_x",VLOOKUP(C3746,rosie!B:J,8,FALSE))</f>
        <v>8_8_2_2023</v>
      </c>
    </row>
    <row r="3747" spans="1:18" x14ac:dyDescent="0.2">
      <c r="A3747" t="s">
        <v>301</v>
      </c>
      <c r="C3747">
        <f t="shared" si="279"/>
        <v>665</v>
      </c>
      <c r="D3747" t="str">
        <f t="shared" si="277"/>
        <v>665 (1)</v>
      </c>
      <c r="E3747">
        <v>9.8249999999999993</v>
      </c>
      <c r="F3747">
        <f t="shared" si="278"/>
        <v>9.83</v>
      </c>
      <c r="G3747">
        <f>IFERROR(VLOOKUP(F3747,'rt.comb'!$A:$B,2,FALSE),F3747)</f>
        <v>9.82</v>
      </c>
      <c r="H3747" t="str">
        <f>IFERROR(VLOOKUP(G3747,compounds!$A:$D,4,FALSE),"")</f>
        <v>sixmethyl</v>
      </c>
      <c r="I3747">
        <v>5784269</v>
      </c>
      <c r="J3747" s="4">
        <f t="shared" si="276"/>
        <v>40542790</v>
      </c>
      <c r="K3747" s="4">
        <f>VLOOKUP($C3747,rosie!$B$7:$D$380,2,FALSE)</f>
        <v>9.11</v>
      </c>
      <c r="L3747" s="4">
        <f>VLOOKUP(C3747,rosie!$B$7:$F$66,5,FALSE)</f>
        <v>2.64</v>
      </c>
      <c r="M3747" s="4">
        <f>VLOOKUP($C3747,rosie!$B$7:$D$380,3,FALSE)</f>
        <v>1</v>
      </c>
      <c r="N3747" s="4" t="str">
        <f>VLOOKUP($C3747,rosie!$B$7:$E$380,4,FALSE)</f>
        <v>s</v>
      </c>
      <c r="O3747" s="4">
        <f t="shared" si="280"/>
        <v>3.7767422555344776E-4</v>
      </c>
      <c r="P3747" s="4">
        <f>VLOOKUP(A3747,RESULTS!$A:$M,13,FALSE)</f>
        <v>3</v>
      </c>
      <c r="Q3747" s="4">
        <v>1244</v>
      </c>
      <c r="R3747" s="4" t="str">
        <f>IF(VLOOKUP(C3747,rosie!B:J,8,FALSE)=0,"x_x_x_x",VLOOKUP(C3747,rosie!B:J,8,FALSE))</f>
        <v>8_8_2_2023</v>
      </c>
    </row>
    <row r="3748" spans="1:18" x14ac:dyDescent="0.2">
      <c r="A3748" t="s">
        <v>301</v>
      </c>
      <c r="C3748">
        <f t="shared" si="279"/>
        <v>665</v>
      </c>
      <c r="D3748" t="str">
        <f t="shared" si="277"/>
        <v>665 (1)</v>
      </c>
      <c r="E3748">
        <v>9.9060000000000006</v>
      </c>
      <c r="F3748">
        <f t="shared" si="278"/>
        <v>9.91</v>
      </c>
      <c r="G3748">
        <f>IFERROR(VLOOKUP(F3748,'rt.comb'!$A:$B,2,FALSE),F3748)</f>
        <v>9.91</v>
      </c>
      <c r="H3748" t="str">
        <f>IFERROR(VLOOKUP(G3748,compounds!$A:$D,4,FALSE),"")</f>
        <v/>
      </c>
      <c r="I3748">
        <v>13264660</v>
      </c>
      <c r="J3748" s="4">
        <f t="shared" si="276"/>
        <v>40542790</v>
      </c>
      <c r="K3748" s="4">
        <f>VLOOKUP($C3748,rosie!$B$7:$D$380,2,FALSE)</f>
        <v>9.11</v>
      </c>
      <c r="L3748" s="4">
        <f>VLOOKUP(C3748,rosie!$B$7:$F$66,5,FALSE)</f>
        <v>2.64</v>
      </c>
      <c r="M3748" s="4">
        <f>VLOOKUP($C3748,rosie!$B$7:$D$380,3,FALSE)</f>
        <v>1</v>
      </c>
      <c r="N3748" s="4" t="str">
        <f>VLOOKUP($C3748,rosie!$B$7:$E$380,4,FALSE)</f>
        <v>s</v>
      </c>
      <c r="O3748" s="4">
        <f t="shared" si="280"/>
        <v>8.6539825881006742E-4</v>
      </c>
      <c r="P3748" s="4">
        <f>VLOOKUP(A3748,RESULTS!$A:$M,13,FALSE)</f>
        <v>3</v>
      </c>
      <c r="Q3748" s="4">
        <v>1245</v>
      </c>
      <c r="R3748" s="4" t="str">
        <f>IF(VLOOKUP(C3748,rosie!B:J,8,FALSE)=0,"x_x_x_x",VLOOKUP(C3748,rosie!B:J,8,FALSE))</f>
        <v>8_8_2_2023</v>
      </c>
    </row>
    <row r="3749" spans="1:18" x14ac:dyDescent="0.2">
      <c r="A3749" t="s">
        <v>301</v>
      </c>
      <c r="C3749">
        <f t="shared" si="279"/>
        <v>665</v>
      </c>
      <c r="D3749" t="str">
        <f t="shared" si="277"/>
        <v>665 (1)</v>
      </c>
      <c r="E3749">
        <v>10.157999999999999</v>
      </c>
      <c r="F3749">
        <f t="shared" si="278"/>
        <v>10.16</v>
      </c>
      <c r="G3749">
        <f>IFERROR(VLOOKUP(F3749,'rt.comb'!$A:$B,2,FALSE),F3749)</f>
        <v>10.16</v>
      </c>
      <c r="H3749" t="str">
        <f>IFERROR(VLOOKUP(G3749,compounds!$A:$D,4,FALSE),"")</f>
        <v>decane</v>
      </c>
      <c r="I3749">
        <v>7164662</v>
      </c>
      <c r="J3749" s="4">
        <f t="shared" si="276"/>
        <v>40542790</v>
      </c>
      <c r="K3749" s="4">
        <f>VLOOKUP($C3749,rosie!$B$7:$D$380,2,FALSE)</f>
        <v>9.11</v>
      </c>
      <c r="L3749" s="4">
        <f>VLOOKUP(C3749,rosie!$B$7:$F$66,5,FALSE)</f>
        <v>2.64</v>
      </c>
      <c r="M3749" s="4">
        <f>VLOOKUP($C3749,rosie!$B$7:$D$380,3,FALSE)</f>
        <v>1</v>
      </c>
      <c r="N3749" s="4" t="str">
        <f>VLOOKUP($C3749,rosie!$B$7:$E$380,4,FALSE)</f>
        <v>s</v>
      </c>
      <c r="O3749" s="4">
        <f t="shared" si="280"/>
        <v>4.6705380064463267E-4</v>
      </c>
      <c r="P3749" s="4">
        <f>VLOOKUP(A3749,RESULTS!$A:$M,13,FALSE)</f>
        <v>3</v>
      </c>
      <c r="Q3749" s="4">
        <v>1246</v>
      </c>
      <c r="R3749" s="4" t="str">
        <f>IF(VLOOKUP(C3749,rosie!B:J,8,FALSE)=0,"x_x_x_x",VLOOKUP(C3749,rosie!B:J,8,FALSE))</f>
        <v>8_8_2_2023</v>
      </c>
    </row>
    <row r="3750" spans="1:18" x14ac:dyDescent="0.2">
      <c r="A3750" t="s">
        <v>301</v>
      </c>
      <c r="C3750">
        <f t="shared" si="279"/>
        <v>665</v>
      </c>
      <c r="D3750" t="str">
        <f t="shared" si="277"/>
        <v>665 (1)</v>
      </c>
      <c r="E3750">
        <v>10.313000000000001</v>
      </c>
      <c r="F3750">
        <f t="shared" si="278"/>
        <v>10.31</v>
      </c>
      <c r="G3750">
        <f>IFERROR(VLOOKUP(F3750,'rt.comb'!$A:$B,2,FALSE),F3750)</f>
        <v>10.31</v>
      </c>
      <c r="H3750" t="str">
        <f>IFERROR(VLOOKUP(G3750,compounds!$A:$D,4,FALSE),"")</f>
        <v>octanal</v>
      </c>
      <c r="I3750">
        <v>14624228</v>
      </c>
      <c r="J3750" s="4">
        <f t="shared" si="276"/>
        <v>40542790</v>
      </c>
      <c r="K3750" s="4">
        <f>VLOOKUP($C3750,rosie!$B$7:$D$380,2,FALSE)</f>
        <v>9.11</v>
      </c>
      <c r="L3750" s="4">
        <f>VLOOKUP(C3750,rosie!$B$7:$F$66,5,FALSE)</f>
        <v>2.64</v>
      </c>
      <c r="M3750" s="4">
        <f>VLOOKUP($C3750,rosie!$B$7:$D$380,3,FALSE)</f>
        <v>1</v>
      </c>
      <c r="N3750" s="4" t="str">
        <f>VLOOKUP($C3750,rosie!$B$7:$E$380,4,FALSE)</f>
        <v>s</v>
      </c>
      <c r="O3750" s="4">
        <f t="shared" si="280"/>
        <v>9.5256745986766107E-4</v>
      </c>
      <c r="P3750" s="4">
        <f>VLOOKUP(A3750,RESULTS!$A:$M,13,FALSE)</f>
        <v>3</v>
      </c>
      <c r="Q3750" s="4">
        <v>1247</v>
      </c>
      <c r="R3750" s="4" t="str">
        <f>IF(VLOOKUP(C3750,rosie!B:J,8,FALSE)=0,"x_x_x_x",VLOOKUP(C3750,rosie!B:J,8,FALSE))</f>
        <v>8_8_2_2023</v>
      </c>
    </row>
    <row r="3751" spans="1:18" x14ac:dyDescent="0.2">
      <c r="A3751" t="s">
        <v>301</v>
      </c>
      <c r="C3751">
        <f t="shared" si="279"/>
        <v>665</v>
      </c>
      <c r="D3751" t="str">
        <f t="shared" si="277"/>
        <v>665 (1)</v>
      </c>
      <c r="E3751">
        <v>10.465999999999999</v>
      </c>
      <c r="F3751">
        <f t="shared" si="278"/>
        <v>10.47</v>
      </c>
      <c r="G3751">
        <f>IFERROR(VLOOKUP(F3751,'rt.comb'!$A:$B,2,FALSE),F3751)</f>
        <v>10.48</v>
      </c>
      <c r="H3751" t="str">
        <f>IFERROR(VLOOKUP(G3751,compounds!$A:$D,4,FALSE),"")</f>
        <v>z3hex</v>
      </c>
      <c r="I3751">
        <v>98421726</v>
      </c>
      <c r="J3751" s="4">
        <f t="shared" si="276"/>
        <v>40542790</v>
      </c>
      <c r="K3751" s="4">
        <f>VLOOKUP($C3751,rosie!$B$7:$D$380,2,FALSE)</f>
        <v>9.11</v>
      </c>
      <c r="L3751" s="4">
        <f>VLOOKUP(C3751,rosie!$B$7:$F$66,5,FALSE)</f>
        <v>2.64</v>
      </c>
      <c r="M3751" s="4">
        <f>VLOOKUP($C3751,rosie!$B$7:$D$380,3,FALSE)</f>
        <v>1</v>
      </c>
      <c r="N3751" s="4" t="str">
        <f>VLOOKUP($C3751,rosie!$B$7:$E$380,4,FALSE)</f>
        <v>s</v>
      </c>
      <c r="O3751" s="4">
        <f t="shared" si="280"/>
        <v>6.4056858706117124E-3</v>
      </c>
      <c r="P3751" s="4">
        <f>VLOOKUP(A3751,RESULTS!$A:$M,13,FALSE)</f>
        <v>3</v>
      </c>
      <c r="Q3751" s="4">
        <v>1248</v>
      </c>
      <c r="R3751" s="4" t="str">
        <f>IF(VLOOKUP(C3751,rosie!B:J,8,FALSE)=0,"x_x_x_x",VLOOKUP(C3751,rosie!B:J,8,FALSE))</f>
        <v>8_8_2_2023</v>
      </c>
    </row>
    <row r="3752" spans="1:18" x14ac:dyDescent="0.2">
      <c r="A3752" t="s">
        <v>301</v>
      </c>
      <c r="C3752">
        <f t="shared" si="279"/>
        <v>665</v>
      </c>
      <c r="D3752" t="str">
        <f t="shared" si="277"/>
        <v>665 (1)</v>
      </c>
      <c r="E3752">
        <v>10.957000000000001</v>
      </c>
      <c r="F3752">
        <f t="shared" si="278"/>
        <v>10.96</v>
      </c>
      <c r="G3752">
        <f>IFERROR(VLOOKUP(F3752,'rt.comb'!$A:$B,2,FALSE),F3752)</f>
        <v>10.96</v>
      </c>
      <c r="H3752" t="str">
        <f>IFERROR(VLOOKUP(G3752,compounds!$A:$D,4,FALSE),"")</f>
        <v/>
      </c>
      <c r="I3752">
        <v>5540223</v>
      </c>
      <c r="J3752" s="4">
        <f t="shared" si="276"/>
        <v>40542790</v>
      </c>
      <c r="K3752" s="4">
        <f>VLOOKUP($C3752,rosie!$B$7:$D$380,2,FALSE)</f>
        <v>9.11</v>
      </c>
      <c r="L3752" s="4">
        <f>VLOOKUP(C3752,rosie!$B$7:$F$66,5,FALSE)</f>
        <v>2.64</v>
      </c>
      <c r="M3752" s="4">
        <f>VLOOKUP($C3752,rosie!$B$7:$D$380,3,FALSE)</f>
        <v>1</v>
      </c>
      <c r="N3752" s="4" t="str">
        <f>VLOOKUP($C3752,rosie!$B$7:$E$380,4,FALSE)</f>
        <v>s</v>
      </c>
      <c r="O3752" s="4">
        <f t="shared" si="280"/>
        <v>3.6029153072855284E-4</v>
      </c>
      <c r="P3752" s="4">
        <f>VLOOKUP(A3752,RESULTS!$A:$M,13,FALSE)</f>
        <v>3</v>
      </c>
      <c r="Q3752" s="4">
        <v>1249</v>
      </c>
      <c r="R3752" s="4" t="str">
        <f>IF(VLOOKUP(C3752,rosie!B:J,8,FALSE)=0,"x_x_x_x",VLOOKUP(C3752,rosie!B:J,8,FALSE))</f>
        <v>8_8_2_2023</v>
      </c>
    </row>
    <row r="3753" spans="1:18" x14ac:dyDescent="0.2">
      <c r="A3753" t="s">
        <v>301</v>
      </c>
      <c r="C3753">
        <f t="shared" si="279"/>
        <v>665</v>
      </c>
      <c r="D3753" t="str">
        <f t="shared" si="277"/>
        <v>665 (1)</v>
      </c>
      <c r="E3753">
        <v>11.747999999999999</v>
      </c>
      <c r="F3753">
        <f t="shared" si="278"/>
        <v>11.75</v>
      </c>
      <c r="G3753">
        <f>IFERROR(VLOOKUP(F3753,'rt.comb'!$A:$B,2,FALSE),F3753)</f>
        <v>11.76</v>
      </c>
      <c r="H3753" t="str">
        <f>IFERROR(VLOOKUP(G3753,compounds!$A:$D,4,FALSE),"")</f>
        <v>bocimene</v>
      </c>
      <c r="I3753">
        <v>16095283</v>
      </c>
      <c r="J3753" s="4">
        <f t="shared" si="276"/>
        <v>40542790</v>
      </c>
      <c r="K3753" s="4">
        <f>VLOOKUP($C3753,rosie!$B$7:$D$380,2,FALSE)</f>
        <v>9.11</v>
      </c>
      <c r="L3753" s="4">
        <f>VLOOKUP(C3753,rosie!$B$7:$F$66,5,FALSE)</f>
        <v>2.64</v>
      </c>
      <c r="M3753" s="4">
        <f>VLOOKUP($C3753,rosie!$B$7:$D$380,3,FALSE)</f>
        <v>1</v>
      </c>
      <c r="N3753" s="4" t="str">
        <f>VLOOKUP($C3753,rosie!$B$7:$E$380,4,FALSE)</f>
        <v>s</v>
      </c>
      <c r="O3753" s="4">
        <f t="shared" si="280"/>
        <v>1.0458703475039884E-3</v>
      </c>
      <c r="P3753" s="4">
        <f>VLOOKUP(A3753,RESULTS!$A:$M,13,FALSE)</f>
        <v>3</v>
      </c>
      <c r="Q3753" s="4">
        <v>1250</v>
      </c>
      <c r="R3753" s="4" t="str">
        <f>IF(VLOOKUP(C3753,rosie!B:J,8,FALSE)=0,"x_x_x_x",VLOOKUP(C3753,rosie!B:J,8,FALSE))</f>
        <v>8_8_2_2023</v>
      </c>
    </row>
    <row r="3754" spans="1:18" x14ac:dyDescent="0.2">
      <c r="A3754" t="s">
        <v>301</v>
      </c>
      <c r="C3754">
        <f t="shared" si="279"/>
        <v>665</v>
      </c>
      <c r="D3754" t="str">
        <f t="shared" si="277"/>
        <v>665 (1)</v>
      </c>
      <c r="E3754">
        <v>11.938000000000001</v>
      </c>
      <c r="F3754">
        <f t="shared" si="278"/>
        <v>11.94</v>
      </c>
      <c r="G3754">
        <f>IFERROR(VLOOKUP(F3754,'rt.comb'!$A:$B,2,FALSE),F3754)</f>
        <v>11.94</v>
      </c>
      <c r="H3754" t="str">
        <f>IFERROR(VLOOKUP(G3754,compounds!$A:$D,4,FALSE),"")</f>
        <v/>
      </c>
      <c r="I3754">
        <v>5095496</v>
      </c>
      <c r="J3754" s="4">
        <f t="shared" si="276"/>
        <v>40542790</v>
      </c>
      <c r="K3754" s="4">
        <f>VLOOKUP($C3754,rosie!$B$7:$D$380,2,FALSE)</f>
        <v>9.11</v>
      </c>
      <c r="L3754" s="4">
        <f>VLOOKUP(C3754,rosie!$B$7:$F$66,5,FALSE)</f>
        <v>2.64</v>
      </c>
      <c r="M3754" s="4">
        <f>VLOOKUP($C3754,rosie!$B$7:$D$380,3,FALSE)</f>
        <v>1</v>
      </c>
      <c r="N3754" s="4" t="str">
        <f>VLOOKUP($C3754,rosie!$B$7:$E$380,4,FALSE)</f>
        <v>s</v>
      </c>
      <c r="O3754" s="4">
        <f t="shared" si="280"/>
        <v>3.3084029635683013E-4</v>
      </c>
      <c r="P3754" s="4">
        <f>VLOOKUP(A3754,RESULTS!$A:$M,13,FALSE)</f>
        <v>3</v>
      </c>
      <c r="Q3754" s="4">
        <v>1251</v>
      </c>
      <c r="R3754" s="4" t="str">
        <f>IF(VLOOKUP(C3754,rosie!B:J,8,FALSE)=0,"x_x_x_x",VLOOKUP(C3754,rosie!B:J,8,FALSE))</f>
        <v>8_8_2_2023</v>
      </c>
    </row>
    <row r="3755" spans="1:18" x14ac:dyDescent="0.2">
      <c r="A3755" t="s">
        <v>301</v>
      </c>
      <c r="C3755">
        <f t="shared" si="279"/>
        <v>665</v>
      </c>
      <c r="D3755" t="str">
        <f t="shared" si="277"/>
        <v>665 (1)</v>
      </c>
      <c r="E3755">
        <v>12.023999999999999</v>
      </c>
      <c r="F3755">
        <f t="shared" si="278"/>
        <v>12.02</v>
      </c>
      <c r="G3755">
        <f>IFERROR(VLOOKUP(F3755,'rt.comb'!$A:$B,2,FALSE),F3755)</f>
        <v>12.02</v>
      </c>
      <c r="H3755" t="str">
        <f>IFERROR(VLOOKUP(G3755,compounds!$A:$D,4,FALSE),"")</f>
        <v/>
      </c>
      <c r="I3755">
        <v>7441494</v>
      </c>
      <c r="J3755" s="4">
        <f t="shared" si="276"/>
        <v>40542790</v>
      </c>
      <c r="K3755" s="4">
        <f>VLOOKUP($C3755,rosie!$B$7:$D$380,2,FALSE)</f>
        <v>9.11</v>
      </c>
      <c r="L3755" s="4">
        <f>VLOOKUP(C3755,rosie!$B$7:$F$66,5,FALSE)</f>
        <v>2.64</v>
      </c>
      <c r="M3755" s="4">
        <f>VLOOKUP($C3755,rosie!$B$7:$D$380,3,FALSE)</f>
        <v>1</v>
      </c>
      <c r="N3755" s="4" t="str">
        <f>VLOOKUP($C3755,rosie!$B$7:$E$380,4,FALSE)</f>
        <v>s</v>
      </c>
      <c r="O3755" s="4">
        <f t="shared" si="280"/>
        <v>4.8277531170475002E-4</v>
      </c>
      <c r="P3755" s="4">
        <f>VLOOKUP(A3755,RESULTS!$A:$M,13,FALSE)</f>
        <v>3</v>
      </c>
      <c r="Q3755" s="4">
        <v>1252</v>
      </c>
      <c r="R3755" s="4" t="str">
        <f>IF(VLOOKUP(C3755,rosie!B:J,8,FALSE)=0,"x_x_x_x",VLOOKUP(C3755,rosie!B:J,8,FALSE))</f>
        <v>8_8_2_2023</v>
      </c>
    </row>
    <row r="3756" spans="1:18" x14ac:dyDescent="0.2">
      <c r="A3756" t="s">
        <v>301</v>
      </c>
      <c r="C3756">
        <f t="shared" si="279"/>
        <v>665</v>
      </c>
      <c r="D3756" t="str">
        <f t="shared" si="277"/>
        <v>665 (1)</v>
      </c>
      <c r="E3756">
        <v>12.295</v>
      </c>
      <c r="F3756">
        <f t="shared" si="278"/>
        <v>12.3</v>
      </c>
      <c r="G3756">
        <f>IFERROR(VLOOKUP(F3756,'rt.comb'!$A:$B,2,FALSE),F3756)</f>
        <v>12.29</v>
      </c>
      <c r="H3756" t="str">
        <f>IFERROR(VLOOKUP(G3756,compounds!$A:$D,4,FALSE),"")</f>
        <v>acetophenone</v>
      </c>
      <c r="I3756">
        <v>6293968</v>
      </c>
      <c r="J3756" s="4">
        <f t="shared" si="276"/>
        <v>40542790</v>
      </c>
      <c r="K3756" s="4">
        <f>VLOOKUP($C3756,rosie!$B$7:$D$380,2,FALSE)</f>
        <v>9.11</v>
      </c>
      <c r="L3756" s="4">
        <f>VLOOKUP(C3756,rosie!$B$7:$F$66,5,FALSE)</f>
        <v>2.64</v>
      </c>
      <c r="M3756" s="4">
        <f>VLOOKUP($C3756,rosie!$B$7:$D$380,3,FALSE)</f>
        <v>1</v>
      </c>
      <c r="N3756" s="4" t="str">
        <f>VLOOKUP($C3756,rosie!$B$7:$E$380,4,FALSE)</f>
        <v>s</v>
      </c>
      <c r="O3756" s="4">
        <f t="shared" si="280"/>
        <v>4.0800238839942539E-4</v>
      </c>
      <c r="P3756" s="4">
        <f>VLOOKUP(A3756,RESULTS!$A:$M,13,FALSE)</f>
        <v>3</v>
      </c>
      <c r="Q3756" s="4">
        <v>1253</v>
      </c>
      <c r="R3756" s="4" t="str">
        <f>IF(VLOOKUP(C3756,rosie!B:J,8,FALSE)=0,"x_x_x_x",VLOOKUP(C3756,rosie!B:J,8,FALSE))</f>
        <v>8_8_2_2023</v>
      </c>
    </row>
    <row r="3757" spans="1:18" x14ac:dyDescent="0.2">
      <c r="A3757" t="s">
        <v>301</v>
      </c>
      <c r="C3757">
        <f t="shared" si="279"/>
        <v>665</v>
      </c>
      <c r="D3757" t="str">
        <f t="shared" si="277"/>
        <v>665 (1)</v>
      </c>
      <c r="E3757">
        <v>13.513</v>
      </c>
      <c r="F3757">
        <f t="shared" si="278"/>
        <v>13.51</v>
      </c>
      <c r="G3757">
        <f>IFERROR(VLOOKUP(F3757,'rt.comb'!$A:$B,2,FALSE),F3757)</f>
        <v>13.51</v>
      </c>
      <c r="H3757" t="str">
        <f>IFERROR(VLOOKUP(G3757,compounds!$A:$D,4,FALSE),"")</f>
        <v>nonanal</v>
      </c>
      <c r="I3757">
        <v>22050315</v>
      </c>
      <c r="J3757" s="4">
        <f t="shared" si="276"/>
        <v>40542790</v>
      </c>
      <c r="K3757" s="4">
        <f>VLOOKUP($C3757,rosie!$B$7:$D$380,2,FALSE)</f>
        <v>9.11</v>
      </c>
      <c r="L3757" s="4">
        <f>VLOOKUP(C3757,rosie!$B$7:$F$66,5,FALSE)</f>
        <v>2.64</v>
      </c>
      <c r="M3757" s="4">
        <f>VLOOKUP($C3757,rosie!$B$7:$D$380,3,FALSE)</f>
        <v>1</v>
      </c>
      <c r="N3757" s="4" t="str">
        <f>VLOOKUP($C3757,rosie!$B$7:$E$380,4,FALSE)</f>
        <v>s</v>
      </c>
      <c r="O3757" s="4">
        <f t="shared" si="280"/>
        <v>1.4282574804629824E-3</v>
      </c>
      <c r="P3757" s="4">
        <f>VLOOKUP(A3757,RESULTS!$A:$M,13,FALSE)</f>
        <v>3</v>
      </c>
      <c r="Q3757" s="4">
        <v>1254</v>
      </c>
      <c r="R3757" s="4" t="str">
        <f>IF(VLOOKUP(C3757,rosie!B:J,8,FALSE)=0,"x_x_x_x",VLOOKUP(C3757,rosie!B:J,8,FALSE))</f>
        <v>8_8_2_2023</v>
      </c>
    </row>
    <row r="3758" spans="1:18" x14ac:dyDescent="0.2">
      <c r="A3758" t="s">
        <v>301</v>
      </c>
      <c r="C3758">
        <f t="shared" si="279"/>
        <v>665</v>
      </c>
      <c r="D3758" t="str">
        <f t="shared" si="277"/>
        <v>665 (1)</v>
      </c>
      <c r="E3758">
        <v>13.885</v>
      </c>
      <c r="F3758">
        <f t="shared" si="278"/>
        <v>13.89</v>
      </c>
      <c r="G3758">
        <f>IFERROR(VLOOKUP(F3758,'rt.comb'!$A:$B,2,FALSE),F3758)</f>
        <v>13.89</v>
      </c>
      <c r="H3758" t="str">
        <f>IFERROR(VLOOKUP(G3758,compounds!$A:$D,4,FALSE),"")</f>
        <v>edimethylnonatriene</v>
      </c>
      <c r="I3758">
        <v>181383985</v>
      </c>
      <c r="J3758" s="4">
        <f t="shared" si="276"/>
        <v>40542790</v>
      </c>
      <c r="K3758" s="4">
        <f>VLOOKUP($C3758,rosie!$B$7:$D$380,2,FALSE)</f>
        <v>9.11</v>
      </c>
      <c r="L3758" s="4">
        <f>VLOOKUP(C3758,rosie!$B$7:$F$66,5,FALSE)</f>
        <v>2.64</v>
      </c>
      <c r="M3758" s="4">
        <f>VLOOKUP($C3758,rosie!$B$7:$D$380,3,FALSE)</f>
        <v>1</v>
      </c>
      <c r="N3758" s="4" t="str">
        <f>VLOOKUP($C3758,rosie!$B$7:$E$380,4,FALSE)</f>
        <v>s</v>
      </c>
      <c r="O3758" s="4">
        <f t="shared" si="280"/>
        <v>1.1739361033373752E-2</v>
      </c>
      <c r="P3758" s="4">
        <f>VLOOKUP(A3758,RESULTS!$A:$M,13,FALSE)</f>
        <v>3</v>
      </c>
      <c r="Q3758" s="4">
        <v>1255</v>
      </c>
      <c r="R3758" s="4" t="str">
        <f>IF(VLOOKUP(C3758,rosie!B:J,8,FALSE)=0,"x_x_x_x",VLOOKUP(C3758,rosie!B:J,8,FALSE))</f>
        <v>8_8_2_2023</v>
      </c>
    </row>
    <row r="3759" spans="1:18" x14ac:dyDescent="0.2">
      <c r="A3759" t="s">
        <v>301</v>
      </c>
      <c r="C3759">
        <f t="shared" si="279"/>
        <v>665</v>
      </c>
      <c r="D3759" t="str">
        <f t="shared" si="277"/>
        <v>665 (1)</v>
      </c>
      <c r="E3759">
        <v>15.999000000000001</v>
      </c>
      <c r="F3759">
        <f t="shared" si="278"/>
        <v>16</v>
      </c>
      <c r="G3759">
        <f>IFERROR(VLOOKUP(F3759,'rt.comb'!$A:$B,2,FALSE),F3759)</f>
        <v>16</v>
      </c>
      <c r="H3759" t="str">
        <f>IFERROR(VLOOKUP(G3759,compounds!$A:$D,4,FALSE),"")</f>
        <v>Butanoicacidhexenylester</v>
      </c>
      <c r="I3759">
        <v>74398503</v>
      </c>
      <c r="J3759" s="4">
        <f t="shared" si="276"/>
        <v>40542790</v>
      </c>
      <c r="K3759" s="4">
        <f>VLOOKUP($C3759,rosie!$B$7:$D$380,2,FALSE)</f>
        <v>9.11</v>
      </c>
      <c r="L3759" s="4">
        <f>VLOOKUP(C3759,rosie!$B$7:$F$66,5,FALSE)</f>
        <v>2.64</v>
      </c>
      <c r="M3759" s="4">
        <f>VLOOKUP($C3759,rosie!$B$7:$D$380,3,FALSE)</f>
        <v>1</v>
      </c>
      <c r="N3759" s="4" t="str">
        <f>VLOOKUP($C3759,rosie!$B$7:$E$380,4,FALSE)</f>
        <v>s</v>
      </c>
      <c r="O3759" s="4">
        <f t="shared" si="280"/>
        <v>4.8113151342962322E-3</v>
      </c>
      <c r="P3759" s="4">
        <f>VLOOKUP(A3759,RESULTS!$A:$M,13,FALSE)</f>
        <v>3</v>
      </c>
      <c r="Q3759" s="4">
        <v>1256</v>
      </c>
      <c r="R3759" s="4" t="str">
        <f>IF(VLOOKUP(C3759,rosie!B:J,8,FALSE)=0,"x_x_x_x",VLOOKUP(C3759,rosie!B:J,8,FALSE))</f>
        <v>8_8_2_2023</v>
      </c>
    </row>
    <row r="3760" spans="1:18" x14ac:dyDescent="0.2">
      <c r="A3760" t="s">
        <v>301</v>
      </c>
      <c r="C3760">
        <f t="shared" si="279"/>
        <v>665</v>
      </c>
      <c r="D3760" t="str">
        <f t="shared" si="277"/>
        <v>665 (1)</v>
      </c>
      <c r="E3760">
        <v>16.21</v>
      </c>
      <c r="F3760">
        <f t="shared" si="278"/>
        <v>16.21</v>
      </c>
      <c r="G3760">
        <f>IFERROR(VLOOKUP(F3760,'rt.comb'!$A:$B,2,FALSE),F3760)</f>
        <v>16.21</v>
      </c>
      <c r="H3760" t="str">
        <f>IFERROR(VLOOKUP(G3760,compounds!$A:$D,4,FALSE),"")</f>
        <v>methylsalicylate</v>
      </c>
      <c r="I3760">
        <v>37455307</v>
      </c>
      <c r="J3760" s="4">
        <f t="shared" si="276"/>
        <v>40542790</v>
      </c>
      <c r="K3760" s="4">
        <f>VLOOKUP($C3760,rosie!$B$7:$D$380,2,FALSE)</f>
        <v>9.11</v>
      </c>
      <c r="L3760" s="4">
        <f>VLOOKUP(C3760,rosie!$B$7:$F$66,5,FALSE)</f>
        <v>2.64</v>
      </c>
      <c r="M3760" s="4">
        <f>VLOOKUP($C3760,rosie!$B$7:$D$380,3,FALSE)</f>
        <v>1</v>
      </c>
      <c r="N3760" s="4" t="str">
        <f>VLOOKUP($C3760,rosie!$B$7:$E$380,4,FALSE)</f>
        <v>s</v>
      </c>
      <c r="O3760" s="4">
        <f t="shared" si="280"/>
        <v>2.420289570102692E-3</v>
      </c>
      <c r="P3760" s="4">
        <f>VLOOKUP(A3760,RESULTS!$A:$M,13,FALSE)</f>
        <v>3</v>
      </c>
      <c r="Q3760" s="4">
        <v>1257</v>
      </c>
      <c r="R3760" s="4" t="str">
        <f>IF(VLOOKUP(C3760,rosie!B:J,8,FALSE)=0,"x_x_x_x",VLOOKUP(C3760,rosie!B:J,8,FALSE))</f>
        <v>8_8_2_2023</v>
      </c>
    </row>
    <row r="3761" spans="1:18" x14ac:dyDescent="0.2">
      <c r="A3761" t="s">
        <v>301</v>
      </c>
      <c r="C3761">
        <f t="shared" si="279"/>
        <v>665</v>
      </c>
      <c r="D3761" t="str">
        <f t="shared" si="277"/>
        <v>665 (1)</v>
      </c>
      <c r="E3761">
        <v>16.366</v>
      </c>
      <c r="F3761">
        <f t="shared" si="278"/>
        <v>16.37</v>
      </c>
      <c r="G3761">
        <f>IFERROR(VLOOKUP(F3761,'rt.comb'!$A:$B,2,FALSE),F3761)</f>
        <v>16.36</v>
      </c>
      <c r="H3761" t="str">
        <f>IFERROR(VLOOKUP(G3761,compounds!$A:$D,4,FALSE),"")</f>
        <v>dodecane</v>
      </c>
      <c r="I3761">
        <v>32925817</v>
      </c>
      <c r="J3761" s="4">
        <f t="shared" si="276"/>
        <v>40542790</v>
      </c>
      <c r="K3761" s="4">
        <f>VLOOKUP($C3761,rosie!$B$7:$D$380,2,FALSE)</f>
        <v>9.11</v>
      </c>
      <c r="L3761" s="4">
        <f>VLOOKUP(C3761,rosie!$B$7:$F$66,5,FALSE)</f>
        <v>2.64</v>
      </c>
      <c r="M3761" s="4">
        <f>VLOOKUP($C3761,rosie!$B$7:$D$380,3,FALSE)</f>
        <v>1</v>
      </c>
      <c r="N3761" s="4" t="str">
        <f>VLOOKUP($C3761,rosie!$B$7:$E$380,4,FALSE)</f>
        <v>s</v>
      </c>
      <c r="O3761" s="4">
        <f t="shared" si="280"/>
        <v>2.1259114197412533E-3</v>
      </c>
      <c r="P3761" s="4">
        <f>VLOOKUP(A3761,RESULTS!$A:$M,13,FALSE)</f>
        <v>3</v>
      </c>
      <c r="Q3761" s="4">
        <v>1258</v>
      </c>
      <c r="R3761" s="4" t="str">
        <f>IF(VLOOKUP(C3761,rosie!B:J,8,FALSE)=0,"x_x_x_x",VLOOKUP(C3761,rosie!B:J,8,FALSE))</f>
        <v>8_8_2_2023</v>
      </c>
    </row>
    <row r="3762" spans="1:18" x14ac:dyDescent="0.2">
      <c r="A3762" t="s">
        <v>301</v>
      </c>
      <c r="C3762">
        <f t="shared" si="279"/>
        <v>665</v>
      </c>
      <c r="D3762" t="str">
        <f t="shared" si="277"/>
        <v>665 (1)</v>
      </c>
      <c r="E3762">
        <v>16.545999999999999</v>
      </c>
      <c r="F3762">
        <f t="shared" si="278"/>
        <v>16.55</v>
      </c>
      <c r="G3762">
        <f>IFERROR(VLOOKUP(F3762,'rt.comb'!$A:$B,2,FALSE),F3762)</f>
        <v>16.55</v>
      </c>
      <c r="H3762" t="str">
        <f>IFERROR(VLOOKUP(G3762,compounds!$A:$D,4,FALSE),"")</f>
        <v>decanal</v>
      </c>
      <c r="I3762">
        <v>15806270</v>
      </c>
      <c r="J3762" s="4">
        <f t="shared" si="276"/>
        <v>40542790</v>
      </c>
      <c r="K3762" s="4">
        <f>VLOOKUP($C3762,rosie!$B$7:$D$380,2,FALSE)</f>
        <v>9.11</v>
      </c>
      <c r="L3762" s="4">
        <f>VLOOKUP(C3762,rosie!$B$7:$F$66,5,FALSE)</f>
        <v>2.64</v>
      </c>
      <c r="M3762" s="4">
        <f>VLOOKUP($C3762,rosie!$B$7:$D$380,3,FALSE)</f>
        <v>1</v>
      </c>
      <c r="N3762" s="4" t="str">
        <f>VLOOKUP($C3762,rosie!$B$7:$E$380,4,FALSE)</f>
        <v>s</v>
      </c>
      <c r="O3762" s="4">
        <f t="shared" si="280"/>
        <v>1.0197481168260809E-3</v>
      </c>
      <c r="P3762" s="4">
        <f>VLOOKUP(A3762,RESULTS!$A:$M,13,FALSE)</f>
        <v>3</v>
      </c>
      <c r="Q3762" s="4">
        <v>1259</v>
      </c>
      <c r="R3762" s="4" t="str">
        <f>IF(VLOOKUP(C3762,rosie!B:J,8,FALSE)=0,"x_x_x_x",VLOOKUP(C3762,rosie!B:J,8,FALSE))</f>
        <v>8_8_2_2023</v>
      </c>
    </row>
    <row r="3763" spans="1:18" x14ac:dyDescent="0.2">
      <c r="A3763" t="s">
        <v>301</v>
      </c>
      <c r="C3763">
        <f t="shared" si="279"/>
        <v>665</v>
      </c>
      <c r="D3763" t="str">
        <f t="shared" si="277"/>
        <v>665 (1)</v>
      </c>
      <c r="E3763">
        <v>17.324000000000002</v>
      </c>
      <c r="F3763">
        <f t="shared" si="278"/>
        <v>17.32</v>
      </c>
      <c r="G3763">
        <f>IFERROR(VLOOKUP(F3763,'rt.comb'!$A:$B,2,FALSE),F3763)</f>
        <v>17.329999999999998</v>
      </c>
      <c r="H3763" t="str">
        <f>IFERROR(VLOOKUP(G3763,compounds!$A:$D,4,FALSE),"")</f>
        <v/>
      </c>
      <c r="I3763">
        <v>16484226</v>
      </c>
      <c r="J3763" s="4">
        <f t="shared" si="276"/>
        <v>40542790</v>
      </c>
      <c r="K3763" s="4">
        <f>VLOOKUP($C3763,rosie!$B$7:$D$380,2,FALSE)</f>
        <v>9.11</v>
      </c>
      <c r="L3763" s="4">
        <f>VLOOKUP(C3763,rosie!$B$7:$F$66,5,FALSE)</f>
        <v>2.64</v>
      </c>
      <c r="M3763" s="4">
        <f>VLOOKUP($C3763,rosie!$B$7:$D$380,3,FALSE)</f>
        <v>1</v>
      </c>
      <c r="N3763" s="4" t="str">
        <f>VLOOKUP($C3763,rosie!$B$7:$E$380,4,FALSE)</f>
        <v>s</v>
      </c>
      <c r="O3763" s="4">
        <f t="shared" si="280"/>
        <v>1.0626426944955224E-3</v>
      </c>
      <c r="P3763" s="4">
        <f>VLOOKUP(A3763,RESULTS!$A:$M,13,FALSE)</f>
        <v>3</v>
      </c>
      <c r="Q3763" s="4">
        <v>1260</v>
      </c>
      <c r="R3763" s="4" t="str">
        <f>IF(VLOOKUP(C3763,rosie!B:J,8,FALSE)=0,"x_x_x_x",VLOOKUP(C3763,rosie!B:J,8,FALSE))</f>
        <v>8_8_2_2023</v>
      </c>
    </row>
    <row r="3764" spans="1:18" x14ac:dyDescent="0.2">
      <c r="A3764" t="s">
        <v>301</v>
      </c>
      <c r="C3764">
        <f t="shared" si="279"/>
        <v>665</v>
      </c>
      <c r="D3764" t="str">
        <f t="shared" si="277"/>
        <v>665 (1)</v>
      </c>
      <c r="E3764">
        <v>17.43</v>
      </c>
      <c r="F3764">
        <f t="shared" si="278"/>
        <v>17.43</v>
      </c>
      <c r="G3764">
        <f>IFERROR(VLOOKUP(F3764,'rt.comb'!$A:$B,2,FALSE),F3764)</f>
        <v>17.43</v>
      </c>
      <c r="H3764" t="str">
        <f>IFERROR(VLOOKUP(G3764,compounds!$A:$D,4,FALSE),"")</f>
        <v>cisthreehexiso</v>
      </c>
      <c r="I3764">
        <v>131384050</v>
      </c>
      <c r="J3764" s="4">
        <f t="shared" si="276"/>
        <v>40542790</v>
      </c>
      <c r="K3764" s="4">
        <f>VLOOKUP($C3764,rosie!$B$7:$D$380,2,FALSE)</f>
        <v>9.11</v>
      </c>
      <c r="L3764" s="4">
        <f>VLOOKUP(C3764,rosie!$B$7:$F$66,5,FALSE)</f>
        <v>2.64</v>
      </c>
      <c r="M3764" s="4">
        <f>VLOOKUP($C3764,rosie!$B$7:$D$380,3,FALSE)</f>
        <v>1</v>
      </c>
      <c r="N3764" s="4" t="str">
        <f>VLOOKUP($C3764,rosie!$B$7:$E$380,4,FALSE)</f>
        <v>s</v>
      </c>
      <c r="O3764" s="4">
        <f t="shared" si="280"/>
        <v>8.46285314067847E-3</v>
      </c>
      <c r="P3764" s="4">
        <f>VLOOKUP(A3764,RESULTS!$A:$M,13,FALSE)</f>
        <v>3</v>
      </c>
      <c r="Q3764" s="4">
        <v>1261</v>
      </c>
      <c r="R3764" s="4" t="str">
        <f>IF(VLOOKUP(C3764,rosie!B:J,8,FALSE)=0,"x_x_x_x",VLOOKUP(C3764,rosie!B:J,8,FALSE))</f>
        <v>8_8_2_2023</v>
      </c>
    </row>
    <row r="3765" spans="1:18" x14ac:dyDescent="0.2">
      <c r="A3765" t="s">
        <v>301</v>
      </c>
      <c r="C3765">
        <f t="shared" si="279"/>
        <v>665</v>
      </c>
      <c r="D3765" t="str">
        <f t="shared" si="277"/>
        <v>665 (1)</v>
      </c>
      <c r="E3765">
        <v>18.178999999999998</v>
      </c>
      <c r="F3765">
        <f t="shared" si="278"/>
        <v>18.18</v>
      </c>
      <c r="G3765">
        <f>IFERROR(VLOOKUP(F3765,'rt.comb'!$A:$B,2,FALSE),F3765)</f>
        <v>18.18</v>
      </c>
      <c r="H3765" t="str">
        <f>IFERROR(VLOOKUP(G3765,compounds!$A:$D,4,FALSE),"")</f>
        <v>methylacetophenone</v>
      </c>
      <c r="I3765">
        <v>10452293</v>
      </c>
      <c r="J3765" s="4">
        <f t="shared" si="276"/>
        <v>40542790</v>
      </c>
      <c r="K3765" s="4">
        <f>VLOOKUP($C3765,rosie!$B$7:$D$380,2,FALSE)</f>
        <v>9.11</v>
      </c>
      <c r="L3765" s="4">
        <f>VLOOKUP(C3765,rosie!$B$7:$F$66,5,FALSE)</f>
        <v>2.64</v>
      </c>
      <c r="M3765" s="4">
        <f>VLOOKUP($C3765,rosie!$B$7:$D$380,3,FALSE)</f>
        <v>1</v>
      </c>
      <c r="N3765" s="4" t="str">
        <f>VLOOKUP($C3765,rosie!$B$7:$E$380,4,FALSE)</f>
        <v>s</v>
      </c>
      <c r="O3765" s="4">
        <f t="shared" si="280"/>
        <v>6.7273103964990443E-4</v>
      </c>
      <c r="P3765" s="4">
        <f>VLOOKUP(A3765,RESULTS!$A:$M,13,FALSE)</f>
        <v>3</v>
      </c>
      <c r="Q3765" s="4">
        <v>1262</v>
      </c>
      <c r="R3765" s="4" t="str">
        <f>IF(VLOOKUP(C3765,rosie!B:J,8,FALSE)=0,"x_x_x_x",VLOOKUP(C3765,rosie!B:J,8,FALSE))</f>
        <v>8_8_2_2023</v>
      </c>
    </row>
    <row r="3766" spans="1:18" x14ac:dyDescent="0.2">
      <c r="A3766" t="s">
        <v>301</v>
      </c>
      <c r="C3766">
        <f t="shared" si="279"/>
        <v>665</v>
      </c>
      <c r="D3766" t="str">
        <f t="shared" si="277"/>
        <v>665 (1)</v>
      </c>
      <c r="E3766">
        <v>19.001000000000001</v>
      </c>
      <c r="F3766">
        <f t="shared" si="278"/>
        <v>19</v>
      </c>
      <c r="G3766">
        <f>IFERROR(VLOOKUP(F3766,'rt.comb'!$A:$B,2,FALSE),F3766)</f>
        <v>18.989999999999998</v>
      </c>
      <c r="H3766" t="str">
        <f>IFERROR(VLOOKUP(G3766,compounds!$A:$D,4,FALSE),"")</f>
        <v>methylnaphthalene</v>
      </c>
      <c r="I3766">
        <v>7397716</v>
      </c>
      <c r="J3766" s="4">
        <f t="shared" si="276"/>
        <v>40542790</v>
      </c>
      <c r="K3766" s="4">
        <f>VLOOKUP($C3766,rosie!$B$7:$D$380,2,FALSE)</f>
        <v>9.11</v>
      </c>
      <c r="L3766" s="4">
        <f>VLOOKUP(C3766,rosie!$B$7:$F$66,5,FALSE)</f>
        <v>2.64</v>
      </c>
      <c r="M3766" s="4">
        <f>VLOOKUP($C3766,rosie!$B$7:$D$380,3,FALSE)</f>
        <v>1</v>
      </c>
      <c r="N3766" s="4" t="str">
        <f>VLOOKUP($C3766,rosie!$B$7:$E$380,4,FALSE)</f>
        <v>s</v>
      </c>
      <c r="O3766" s="4">
        <f t="shared" si="280"/>
        <v>4.7575520671930776E-4</v>
      </c>
      <c r="P3766" s="4">
        <f>VLOOKUP(A3766,RESULTS!$A:$M,13,FALSE)</f>
        <v>3</v>
      </c>
      <c r="Q3766" s="4">
        <v>1263</v>
      </c>
      <c r="R3766" s="4" t="str">
        <f>IF(VLOOKUP(C3766,rosie!B:J,8,FALSE)=0,"x_x_x_x",VLOOKUP(C3766,rosie!B:J,8,FALSE))</f>
        <v>8_8_2_2023</v>
      </c>
    </row>
    <row r="3767" spans="1:18" x14ac:dyDescent="0.2">
      <c r="A3767" t="s">
        <v>301</v>
      </c>
      <c r="C3767">
        <f t="shared" si="279"/>
        <v>665</v>
      </c>
      <c r="D3767" t="str">
        <f t="shared" si="277"/>
        <v>665 (1)</v>
      </c>
      <c r="E3767">
        <v>19.501000000000001</v>
      </c>
      <c r="F3767">
        <f t="shared" si="278"/>
        <v>19.5</v>
      </c>
      <c r="G3767">
        <f>IFERROR(VLOOKUP(F3767,'rt.comb'!$A:$B,2,FALSE),F3767)</f>
        <v>19.5</v>
      </c>
      <c r="H3767" t="str">
        <f>IFERROR(VLOOKUP(G3767,compounds!$A:$D,4,FALSE),"")</f>
        <v>standard</v>
      </c>
      <c r="I3767">
        <v>20271395</v>
      </c>
      <c r="J3767" s="4">
        <f t="shared" si="276"/>
        <v>40542790</v>
      </c>
      <c r="K3767" s="4">
        <f>VLOOKUP($C3767,rosie!$B$7:$D$380,2,FALSE)</f>
        <v>9.11</v>
      </c>
      <c r="L3767" s="4">
        <f>VLOOKUP(C3767,rosie!$B$7:$F$66,5,FALSE)</f>
        <v>2.64</v>
      </c>
      <c r="M3767" s="4">
        <f>VLOOKUP($C3767,rosie!$B$7:$D$380,3,FALSE)</f>
        <v>1</v>
      </c>
      <c r="N3767" s="4" t="str">
        <f>VLOOKUP($C3767,rosie!$B$7:$E$380,4,FALSE)</f>
        <v>s</v>
      </c>
      <c r="O3767" s="4">
        <f t="shared" si="280"/>
        <v>1.3026441940279844E-3</v>
      </c>
      <c r="P3767" s="4">
        <f>VLOOKUP(A3767,RESULTS!$A:$M,13,FALSE)</f>
        <v>3</v>
      </c>
      <c r="Q3767" s="4">
        <v>1264</v>
      </c>
      <c r="R3767" s="4" t="str">
        <f>IF(VLOOKUP(C3767,rosie!B:J,8,FALSE)=0,"x_x_x_x",VLOOKUP(C3767,rosie!B:J,8,FALSE))</f>
        <v>8_8_2_2023</v>
      </c>
    </row>
    <row r="3768" spans="1:18" x14ac:dyDescent="0.2">
      <c r="A3768" t="s">
        <v>301</v>
      </c>
      <c r="C3768">
        <f t="shared" si="279"/>
        <v>665</v>
      </c>
      <c r="D3768" t="str">
        <f t="shared" si="277"/>
        <v>665 (1)</v>
      </c>
      <c r="E3768">
        <v>19.876999999999999</v>
      </c>
      <c r="F3768">
        <f t="shared" si="278"/>
        <v>19.88</v>
      </c>
      <c r="G3768">
        <f>IFERROR(VLOOKUP(F3768,'rt.comb'!$A:$B,2,FALSE),F3768)</f>
        <v>19.88</v>
      </c>
      <c r="H3768" t="str">
        <f>IFERROR(VLOOKUP(G3768,compounds!$A:$D,4,FALSE),"")</f>
        <v/>
      </c>
      <c r="I3768">
        <v>8987620</v>
      </c>
      <c r="J3768" s="4">
        <f t="shared" si="276"/>
        <v>40542790</v>
      </c>
      <c r="K3768" s="4">
        <f>VLOOKUP($C3768,rosie!$B$7:$D$380,2,FALSE)</f>
        <v>9.11</v>
      </c>
      <c r="L3768" s="4">
        <f>VLOOKUP(C3768,rosie!$B$7:$F$66,5,FALSE)</f>
        <v>2.64</v>
      </c>
      <c r="M3768" s="4">
        <f>VLOOKUP($C3768,rosie!$B$7:$D$380,3,FALSE)</f>
        <v>1</v>
      </c>
      <c r="N3768" s="4" t="str">
        <f>VLOOKUP($C3768,rosie!$B$7:$E$380,4,FALSE)</f>
        <v>s</v>
      </c>
      <c r="O3768" s="4">
        <f t="shared" si="280"/>
        <v>5.7708983201361656E-4</v>
      </c>
      <c r="P3768" s="4">
        <f>VLOOKUP(A3768,RESULTS!$A:$M,13,FALSE)</f>
        <v>3</v>
      </c>
      <c r="Q3768" s="4">
        <v>1265</v>
      </c>
      <c r="R3768" s="4" t="str">
        <f>IF(VLOOKUP(C3768,rosie!B:J,8,FALSE)=0,"x_x_x_x",VLOOKUP(C3768,rosie!B:J,8,FALSE))</f>
        <v>8_8_2_2023</v>
      </c>
    </row>
    <row r="3769" spans="1:18" x14ac:dyDescent="0.2">
      <c r="A3769" t="s">
        <v>301</v>
      </c>
      <c r="C3769">
        <f t="shared" si="279"/>
        <v>665</v>
      </c>
      <c r="D3769" t="str">
        <f t="shared" si="277"/>
        <v>665 (1)</v>
      </c>
      <c r="E3769">
        <v>21.506</v>
      </c>
      <c r="F3769">
        <f t="shared" si="278"/>
        <v>21.51</v>
      </c>
      <c r="G3769">
        <f>IFERROR(VLOOKUP(F3769,'rt.comb'!$A:$B,2,FALSE),F3769)</f>
        <v>21.51</v>
      </c>
      <c r="H3769" t="str">
        <f>IFERROR(VLOOKUP(G3769,compounds!$A:$D,4,FALSE),"")</f>
        <v/>
      </c>
      <c r="I3769">
        <v>11776259</v>
      </c>
      <c r="J3769" s="4">
        <f t="shared" si="276"/>
        <v>40542790</v>
      </c>
      <c r="K3769" s="4">
        <f>VLOOKUP($C3769,rosie!$B$7:$D$380,2,FALSE)</f>
        <v>9.11</v>
      </c>
      <c r="L3769" s="4">
        <f>VLOOKUP(C3769,rosie!$B$7:$F$66,5,FALSE)</f>
        <v>2.64</v>
      </c>
      <c r="M3769" s="4">
        <f>VLOOKUP($C3769,rosie!$B$7:$D$380,3,FALSE)</f>
        <v>1</v>
      </c>
      <c r="N3769" s="4" t="str">
        <f>VLOOKUP($C3769,rosie!$B$7:$E$380,4,FALSE)</f>
        <v>s</v>
      </c>
      <c r="O3769" s="4">
        <f t="shared" si="280"/>
        <v>7.5554944153374988E-4</v>
      </c>
      <c r="P3769" s="4">
        <f>VLOOKUP(A3769,RESULTS!$A:$M,13,FALSE)</f>
        <v>3</v>
      </c>
      <c r="Q3769" s="4">
        <v>1266</v>
      </c>
      <c r="R3769" s="4" t="str">
        <f>IF(VLOOKUP(C3769,rosie!B:J,8,FALSE)=0,"x_x_x_x",VLOOKUP(C3769,rosie!B:J,8,FALSE))</f>
        <v>8_8_2_2023</v>
      </c>
    </row>
    <row r="3770" spans="1:18" x14ac:dyDescent="0.2">
      <c r="A3770" t="s">
        <v>301</v>
      </c>
      <c r="C3770">
        <f t="shared" si="279"/>
        <v>665</v>
      </c>
      <c r="D3770" t="str">
        <f t="shared" si="277"/>
        <v>665 (1)</v>
      </c>
      <c r="E3770">
        <v>21.834</v>
      </c>
      <c r="F3770">
        <f t="shared" si="278"/>
        <v>21.83</v>
      </c>
      <c r="G3770">
        <f>IFERROR(VLOOKUP(F3770,'rt.comb'!$A:$B,2,FALSE),F3770)</f>
        <v>21.84</v>
      </c>
      <c r="H3770" t="str">
        <f>IFERROR(VLOOKUP(G3770,compounds!$A:$D,4,FALSE),"")</f>
        <v>tetradecane</v>
      </c>
      <c r="I3770">
        <v>22317605</v>
      </c>
      <c r="J3770" s="4">
        <f t="shared" si="276"/>
        <v>40542790</v>
      </c>
      <c r="K3770" s="4">
        <f>VLOOKUP($C3770,rosie!$B$7:$D$380,2,FALSE)</f>
        <v>9.11</v>
      </c>
      <c r="L3770" s="4">
        <f>VLOOKUP(C3770,rosie!$B$7:$F$66,5,FALSE)</f>
        <v>2.64</v>
      </c>
      <c r="M3770" s="4">
        <f>VLOOKUP($C3770,rosie!$B$7:$D$380,3,FALSE)</f>
        <v>1</v>
      </c>
      <c r="N3770" s="4" t="str">
        <f>VLOOKUP($C3770,rosie!$B$7:$E$380,4,FALSE)</f>
        <v>s</v>
      </c>
      <c r="O3770" s="4">
        <f t="shared" si="280"/>
        <v>1.4307383481040874E-3</v>
      </c>
      <c r="P3770" s="4">
        <f>VLOOKUP(A3770,RESULTS!$A:$M,13,FALSE)</f>
        <v>3</v>
      </c>
      <c r="Q3770" s="4">
        <v>1267</v>
      </c>
      <c r="R3770" s="4" t="str">
        <f>IF(VLOOKUP(C3770,rosie!B:J,8,FALSE)=0,"x_x_x_x",VLOOKUP(C3770,rosie!B:J,8,FALSE))</f>
        <v>8_8_2_2023</v>
      </c>
    </row>
    <row r="3771" spans="1:18" x14ac:dyDescent="0.2">
      <c r="A3771" t="s">
        <v>301</v>
      </c>
      <c r="C3771">
        <f t="shared" si="279"/>
        <v>665</v>
      </c>
      <c r="D3771" t="str">
        <f t="shared" si="277"/>
        <v>665 (1)</v>
      </c>
      <c r="E3771">
        <v>26.065000000000001</v>
      </c>
      <c r="F3771">
        <f t="shared" si="278"/>
        <v>26.07</v>
      </c>
      <c r="G3771">
        <f>IFERROR(VLOOKUP(F3771,'rt.comb'!$A:$B,2,FALSE),F3771)</f>
        <v>26.07</v>
      </c>
      <c r="H3771" t="str">
        <f>IFERROR(VLOOKUP(G3771,compounds!$A:$D,4,FALSE),"")</f>
        <v/>
      </c>
      <c r="I3771">
        <v>21197399</v>
      </c>
      <c r="J3771" s="4">
        <f t="shared" si="276"/>
        <v>40542790</v>
      </c>
      <c r="K3771" s="4">
        <f>VLOOKUP($C3771,rosie!$B$7:$D$380,2,FALSE)</f>
        <v>9.11</v>
      </c>
      <c r="L3771" s="4">
        <f>VLOOKUP(C3771,rosie!$B$7:$F$66,5,FALSE)</f>
        <v>2.64</v>
      </c>
      <c r="M3771" s="4">
        <f>VLOOKUP($C3771,rosie!$B$7:$D$380,3,FALSE)</f>
        <v>1</v>
      </c>
      <c r="N3771" s="4" t="str">
        <f>VLOOKUP($C3771,rosie!$B$7:$E$380,4,FALSE)</f>
        <v>s</v>
      </c>
      <c r="O3771" s="4">
        <f t="shared" si="280"/>
        <v>1.3578524085452153E-3</v>
      </c>
      <c r="P3771" s="4">
        <f>VLOOKUP(A3771,RESULTS!$A:$M,13,FALSE)</f>
        <v>3</v>
      </c>
      <c r="Q3771" s="4">
        <v>1268</v>
      </c>
      <c r="R3771" s="4" t="str">
        <f>IF(VLOOKUP(C3771,rosie!B:J,8,FALSE)=0,"x_x_x_x",VLOOKUP(C3771,rosie!B:J,8,FALSE))</f>
        <v>8_8_2_2023</v>
      </c>
    </row>
    <row r="3772" spans="1:18" x14ac:dyDescent="0.2">
      <c r="A3772" t="s">
        <v>301</v>
      </c>
      <c r="C3772">
        <f t="shared" si="279"/>
        <v>665</v>
      </c>
      <c r="D3772" t="str">
        <f t="shared" si="277"/>
        <v>665 (1)</v>
      </c>
      <c r="E3772">
        <v>31.239000000000001</v>
      </c>
      <c r="F3772">
        <f t="shared" si="278"/>
        <v>31.24</v>
      </c>
      <c r="G3772">
        <f>IFERROR(VLOOKUP(F3772,'rt.comb'!$A:$B,2,FALSE),F3772)</f>
        <v>31.24</v>
      </c>
      <c r="H3772" t="str">
        <f>IFERROR(VLOOKUP(G3772,compounds!$A:$D,4,FALSE),"")</f>
        <v/>
      </c>
      <c r="I3772">
        <v>12911063</v>
      </c>
      <c r="J3772" s="4">
        <f t="shared" si="276"/>
        <v>40542790</v>
      </c>
      <c r="K3772" s="4">
        <f>VLOOKUP($C3772,rosie!$B$7:$D$380,2,FALSE)</f>
        <v>9.11</v>
      </c>
      <c r="L3772" s="4">
        <f>VLOOKUP(C3772,rosie!$B$7:$F$66,5,FALSE)</f>
        <v>2.64</v>
      </c>
      <c r="M3772" s="4">
        <f>VLOOKUP($C3772,rosie!$B$7:$D$380,3,FALSE)</f>
        <v>1</v>
      </c>
      <c r="N3772" s="4" t="str">
        <f>VLOOKUP($C3772,rosie!$B$7:$E$380,4,FALSE)</f>
        <v>s</v>
      </c>
      <c r="O3772" s="4">
        <f t="shared" si="280"/>
        <v>8.2639869759633866E-4</v>
      </c>
      <c r="P3772" s="4">
        <f>VLOOKUP(A3772,RESULTS!$A:$M,13,FALSE)</f>
        <v>3</v>
      </c>
      <c r="Q3772" s="4">
        <v>1269</v>
      </c>
      <c r="R3772" s="4" t="str">
        <f>IF(VLOOKUP(C3772,rosie!B:J,8,FALSE)=0,"x_x_x_x",VLOOKUP(C3772,rosie!B:J,8,FALSE))</f>
        <v>8_8_2_2023</v>
      </c>
    </row>
    <row r="3773" spans="1:18" x14ac:dyDescent="0.2">
      <c r="A3773" t="s">
        <v>301</v>
      </c>
      <c r="C3773">
        <f t="shared" si="279"/>
        <v>665</v>
      </c>
      <c r="D3773" t="str">
        <f t="shared" si="277"/>
        <v>665 (1)</v>
      </c>
      <c r="E3773">
        <v>32.871000000000002</v>
      </c>
      <c r="F3773">
        <f t="shared" si="278"/>
        <v>32.869999999999997</v>
      </c>
      <c r="G3773">
        <f>IFERROR(VLOOKUP(F3773,'rt.comb'!$A:$B,2,FALSE),F3773)</f>
        <v>32.869999999999997</v>
      </c>
      <c r="H3773" t="str">
        <f>IFERROR(VLOOKUP(G3773,compounds!$A:$D,4,FALSE),"")</f>
        <v/>
      </c>
      <c r="I3773">
        <v>57772935</v>
      </c>
      <c r="J3773" s="4">
        <f t="shared" si="276"/>
        <v>40542790</v>
      </c>
      <c r="K3773" s="4">
        <f>VLOOKUP($C3773,rosie!$B$7:$D$380,2,FALSE)</f>
        <v>9.11</v>
      </c>
      <c r="L3773" s="4">
        <f>VLOOKUP(C3773,rosie!$B$7:$F$66,5,FALSE)</f>
        <v>2.64</v>
      </c>
      <c r="M3773" s="4">
        <f>VLOOKUP($C3773,rosie!$B$7:$D$380,3,FALSE)</f>
        <v>1</v>
      </c>
      <c r="N3773" s="4" t="str">
        <f>VLOOKUP($C3773,rosie!$B$7:$E$380,4,FALSE)</f>
        <v>s</v>
      </c>
      <c r="O3773" s="4">
        <f t="shared" si="280"/>
        <v>3.6949618285004831E-3</v>
      </c>
      <c r="P3773" s="4">
        <f>VLOOKUP(A3773,RESULTS!$A:$M,13,FALSE)</f>
        <v>3</v>
      </c>
      <c r="Q3773" s="4">
        <v>1270</v>
      </c>
      <c r="R3773" s="4" t="str">
        <f>IF(VLOOKUP(C3773,rosie!B:J,8,FALSE)=0,"x_x_x_x",VLOOKUP(C3773,rosie!B:J,8,FALSE))</f>
        <v>8_8_2_2023</v>
      </c>
    </row>
    <row r="3774" spans="1:18" x14ac:dyDescent="0.2">
      <c r="A3774" t="s">
        <v>261</v>
      </c>
      <c r="C3774">
        <f t="shared" si="279"/>
        <v>774</v>
      </c>
      <c r="D3774" t="str">
        <f t="shared" si="277"/>
        <v>774 (0)</v>
      </c>
      <c r="E3774">
        <v>4.3940000000000001</v>
      </c>
      <c r="F3774">
        <f t="shared" ref="F3774:F3837" si="281">ROUND(E3774,2)</f>
        <v>4.3899999999999997</v>
      </c>
      <c r="G3774">
        <f>IFERROR(VLOOKUP(F3774,'rt.comb'!$A:$B,2,FALSE),F3774)</f>
        <v>4.3899999999999997</v>
      </c>
      <c r="H3774" t="str">
        <f>IFERROR(VLOOKUP(G3774,compounds!$A:$D,4,FALSE),"")</f>
        <v/>
      </c>
      <c r="I3774">
        <v>37058527</v>
      </c>
      <c r="J3774" s="4">
        <f t="shared" ref="J3774:J3837" si="282">SUMIFS($I:$I,$A:$A,A3774,G:G,19.5)</f>
        <v>52339702</v>
      </c>
      <c r="K3774" s="4">
        <f>VLOOKUP($C3774,rosie!$B$7:$D$380,2,FALSE)</f>
        <v>28.4</v>
      </c>
      <c r="L3774" s="4">
        <f>VLOOKUP(C3774,rosie!$B$7:$F$66,5,FALSE)</f>
        <v>5.27</v>
      </c>
      <c r="M3774" s="4">
        <f>VLOOKUP($C3774,rosie!$B$7:$D$380,3,FALSE)</f>
        <v>0</v>
      </c>
      <c r="N3774" s="4" t="str">
        <f>VLOOKUP($C3774,rosie!$B$7:$E$380,4,FALSE)</f>
        <v>f</v>
      </c>
      <c r="O3774" s="4">
        <f t="shared" ref="O3774:O3837" si="283">IFERROR((30/J3774*I3774)/K3774/Q3774,0)</f>
        <v>5.8845637419119659E-4</v>
      </c>
      <c r="P3774" s="4">
        <f>VLOOKUP(A3774,RESULTS!$A:$M,13,FALSE)</f>
        <v>2</v>
      </c>
      <c r="Q3774" s="4">
        <v>1271</v>
      </c>
      <c r="R3774" s="4" t="str">
        <f>IF(VLOOKUP(C3774,rosie!B:J,8,FALSE)=0,"x_x_x_x",VLOOKUP(C3774,rosie!B:J,8,FALSE))</f>
        <v>10_6_6_2023</v>
      </c>
    </row>
    <row r="3775" spans="1:18" x14ac:dyDescent="0.2">
      <c r="A3775" t="s">
        <v>261</v>
      </c>
      <c r="C3775">
        <f t="shared" si="279"/>
        <v>774</v>
      </c>
      <c r="D3775" t="str">
        <f t="shared" si="277"/>
        <v>774 (0)</v>
      </c>
      <c r="E3775">
        <v>4.8730000000000002</v>
      </c>
      <c r="F3775">
        <f t="shared" si="281"/>
        <v>4.87</v>
      </c>
      <c r="G3775">
        <f>IFERROR(VLOOKUP(F3775,'rt.comb'!$A:$B,2,FALSE),F3775)</f>
        <v>4.87</v>
      </c>
      <c r="H3775" t="str">
        <f>IFERROR(VLOOKUP(G3775,compounds!$A:$D,4,FALSE),"")</f>
        <v/>
      </c>
      <c r="I3775">
        <v>26100360</v>
      </c>
      <c r="J3775" s="4">
        <f t="shared" si="282"/>
        <v>52339702</v>
      </c>
      <c r="K3775" s="4">
        <f>VLOOKUP($C3775,rosie!$B$7:$D$380,2,FALSE)</f>
        <v>28.4</v>
      </c>
      <c r="L3775" s="4">
        <f>VLOOKUP(C3775,rosie!$B$7:$F$66,5,FALSE)</f>
        <v>5.27</v>
      </c>
      <c r="M3775" s="4">
        <f>VLOOKUP($C3775,rosie!$B$7:$D$380,3,FALSE)</f>
        <v>0</v>
      </c>
      <c r="N3775" s="4" t="str">
        <f>VLOOKUP($C3775,rosie!$B$7:$E$380,4,FALSE)</f>
        <v>f</v>
      </c>
      <c r="O3775" s="4">
        <f t="shared" si="283"/>
        <v>4.1412462469216077E-4</v>
      </c>
      <c r="P3775" s="4">
        <f>VLOOKUP(A3775,RESULTS!$A:$M,13,FALSE)</f>
        <v>2</v>
      </c>
      <c r="Q3775" s="4">
        <v>1272</v>
      </c>
      <c r="R3775" s="4" t="str">
        <f>IF(VLOOKUP(C3775,rosie!B:J,8,FALSE)=0,"x_x_x_x",VLOOKUP(C3775,rosie!B:J,8,FALSE))</f>
        <v>10_6_6_2023</v>
      </c>
    </row>
    <row r="3776" spans="1:18" x14ac:dyDescent="0.2">
      <c r="A3776" t="s">
        <v>261</v>
      </c>
      <c r="C3776">
        <f t="shared" si="279"/>
        <v>774</v>
      </c>
      <c r="D3776" t="str">
        <f t="shared" si="277"/>
        <v>774 (0)</v>
      </c>
      <c r="E3776">
        <v>5.4219999999999997</v>
      </c>
      <c r="F3776">
        <f t="shared" si="281"/>
        <v>5.42</v>
      </c>
      <c r="G3776">
        <f>IFERROR(VLOOKUP(F3776,'rt.comb'!$A:$B,2,FALSE),F3776)</f>
        <v>5.43</v>
      </c>
      <c r="H3776" t="str">
        <f>IFERROR(VLOOKUP(G3776,compounds!$A:$D,4,FALSE),"")</f>
        <v>hydroxymethylpentanone</v>
      </c>
      <c r="I3776">
        <v>107351658</v>
      </c>
      <c r="J3776" s="4">
        <f t="shared" si="282"/>
        <v>52339702</v>
      </c>
      <c r="K3776" s="4">
        <f>VLOOKUP($C3776,rosie!$B$7:$D$380,2,FALSE)</f>
        <v>28.4</v>
      </c>
      <c r="L3776" s="4">
        <f>VLOOKUP(C3776,rosie!$B$7:$F$66,5,FALSE)</f>
        <v>5.27</v>
      </c>
      <c r="M3776" s="4">
        <f>VLOOKUP($C3776,rosie!$B$7:$D$380,3,FALSE)</f>
        <v>0</v>
      </c>
      <c r="N3776" s="4" t="str">
        <f>VLOOKUP($C3776,rosie!$B$7:$E$380,4,FALSE)</f>
        <v>f</v>
      </c>
      <c r="O3776" s="4">
        <f t="shared" si="283"/>
        <v>1.7019704743638216E-3</v>
      </c>
      <c r="P3776" s="4">
        <f>VLOOKUP(A3776,RESULTS!$A:$M,13,FALSE)</f>
        <v>2</v>
      </c>
      <c r="Q3776" s="4">
        <v>1273</v>
      </c>
      <c r="R3776" s="4" t="str">
        <f>IF(VLOOKUP(C3776,rosie!B:J,8,FALSE)=0,"x_x_x_x",VLOOKUP(C3776,rosie!B:J,8,FALSE))</f>
        <v>10_6_6_2023</v>
      </c>
    </row>
    <row r="3777" spans="1:18" x14ac:dyDescent="0.2">
      <c r="A3777" t="s">
        <v>261</v>
      </c>
      <c r="C3777">
        <f t="shared" si="279"/>
        <v>774</v>
      </c>
      <c r="D3777" t="str">
        <f t="shared" si="277"/>
        <v>774 (0)</v>
      </c>
      <c r="E3777">
        <v>5.7539999999999996</v>
      </c>
      <c r="F3777">
        <f t="shared" si="281"/>
        <v>5.75</v>
      </c>
      <c r="G3777">
        <f>IFERROR(VLOOKUP(F3777,'rt.comb'!$A:$B,2,FALSE),F3777)</f>
        <v>5.76</v>
      </c>
      <c r="H3777" t="str">
        <f>IFERROR(VLOOKUP(G3777,compounds!$A:$D,4,FALSE),"")</f>
        <v>zhexenol</v>
      </c>
      <c r="I3777">
        <v>118821089</v>
      </c>
      <c r="J3777" s="4">
        <f t="shared" si="282"/>
        <v>52339702</v>
      </c>
      <c r="K3777" s="4">
        <f>VLOOKUP($C3777,rosie!$B$7:$D$380,2,FALSE)</f>
        <v>28.4</v>
      </c>
      <c r="L3777" s="4">
        <f>VLOOKUP(C3777,rosie!$B$7:$F$66,5,FALSE)</f>
        <v>5.27</v>
      </c>
      <c r="M3777" s="4">
        <f>VLOOKUP($C3777,rosie!$B$7:$D$380,3,FALSE)</f>
        <v>0</v>
      </c>
      <c r="N3777" s="4" t="str">
        <f>VLOOKUP($C3777,rosie!$B$7:$E$380,4,FALSE)</f>
        <v>f</v>
      </c>
      <c r="O3777" s="4">
        <f t="shared" si="283"/>
        <v>1.8823300237955235E-3</v>
      </c>
      <c r="P3777" s="4">
        <f>VLOOKUP(A3777,RESULTS!$A:$M,13,FALSE)</f>
        <v>2</v>
      </c>
      <c r="Q3777" s="4">
        <v>1274</v>
      </c>
      <c r="R3777" s="4" t="str">
        <f>IF(VLOOKUP(C3777,rosie!B:J,8,FALSE)=0,"x_x_x_x",VLOOKUP(C3777,rosie!B:J,8,FALSE))</f>
        <v>10_6_6_2023</v>
      </c>
    </row>
    <row r="3778" spans="1:18" x14ac:dyDescent="0.2">
      <c r="A3778" t="s">
        <v>261</v>
      </c>
      <c r="C3778">
        <f t="shared" si="279"/>
        <v>774</v>
      </c>
      <c r="D3778" t="str">
        <f t="shared" si="277"/>
        <v>774 (0)</v>
      </c>
      <c r="E3778">
        <v>5.8789999999999996</v>
      </c>
      <c r="F3778">
        <f t="shared" si="281"/>
        <v>5.88</v>
      </c>
      <c r="G3778">
        <f>IFERROR(VLOOKUP(F3778,'rt.comb'!$A:$B,2,FALSE),F3778)</f>
        <v>5.88</v>
      </c>
      <c r="H3778" t="str">
        <f>IFERROR(VLOOKUP(G3778,compounds!$A:$D,4,FALSE),"")</f>
        <v/>
      </c>
      <c r="I3778">
        <v>46848825</v>
      </c>
      <c r="J3778" s="4">
        <f t="shared" si="282"/>
        <v>52339702</v>
      </c>
      <c r="K3778" s="4">
        <f>VLOOKUP($C3778,rosie!$B$7:$D$380,2,FALSE)</f>
        <v>28.4</v>
      </c>
      <c r="L3778" s="4">
        <f>VLOOKUP(C3778,rosie!$B$7:$F$66,5,FALSE)</f>
        <v>5.27</v>
      </c>
      <c r="M3778" s="4">
        <f>VLOOKUP($C3778,rosie!$B$7:$D$380,3,FALSE)</f>
        <v>0</v>
      </c>
      <c r="N3778" s="4" t="str">
        <f>VLOOKUP($C3778,rosie!$B$7:$E$380,4,FALSE)</f>
        <v>f</v>
      </c>
      <c r="O3778" s="4">
        <f t="shared" si="283"/>
        <v>7.415837201296152E-4</v>
      </c>
      <c r="P3778" s="4">
        <f>VLOOKUP(A3778,RESULTS!$A:$M,13,FALSE)</f>
        <v>2</v>
      </c>
      <c r="Q3778" s="4">
        <v>1275</v>
      </c>
      <c r="R3778" s="4" t="str">
        <f>IF(VLOOKUP(C3778,rosie!B:J,8,FALSE)=0,"x_x_x_x",VLOOKUP(C3778,rosie!B:J,8,FALSE))</f>
        <v>10_6_6_2023</v>
      </c>
    </row>
    <row r="3779" spans="1:18" x14ac:dyDescent="0.2">
      <c r="A3779" t="s">
        <v>261</v>
      </c>
      <c r="C3779">
        <f t="shared" si="279"/>
        <v>774</v>
      </c>
      <c r="D3779" t="str">
        <f t="shared" ref="D3779:D3842" si="284">C3779&amp;" ("&amp;M3779&amp;")"</f>
        <v>774 (0)</v>
      </c>
      <c r="E3779">
        <v>6.1120000000000001</v>
      </c>
      <c r="F3779">
        <f t="shared" si="281"/>
        <v>6.11</v>
      </c>
      <c r="G3779">
        <f>IFERROR(VLOOKUP(F3779,'rt.comb'!$A:$B,2,FALSE),F3779)</f>
        <v>6.11</v>
      </c>
      <c r="H3779" t="str">
        <f>IFERROR(VLOOKUP(G3779,compounds!$A:$D,4,FALSE),"")</f>
        <v/>
      </c>
      <c r="I3779">
        <v>53542814</v>
      </c>
      <c r="J3779" s="4">
        <f t="shared" si="282"/>
        <v>52339702</v>
      </c>
      <c r="K3779" s="4">
        <f>VLOOKUP($C3779,rosie!$B$7:$D$380,2,FALSE)</f>
        <v>28.4</v>
      </c>
      <c r="L3779" s="4">
        <f>VLOOKUP(C3779,rosie!$B$7:$F$66,5,FALSE)</f>
        <v>5.27</v>
      </c>
      <c r="M3779" s="4">
        <f>VLOOKUP($C3779,rosie!$B$7:$D$380,3,FALSE)</f>
        <v>0</v>
      </c>
      <c r="N3779" s="4" t="str">
        <f>VLOOKUP($C3779,rosie!$B$7:$E$380,4,FALSE)</f>
        <v>f</v>
      </c>
      <c r="O3779" s="4">
        <f t="shared" si="283"/>
        <v>8.468806050509598E-4</v>
      </c>
      <c r="P3779" s="4">
        <f>VLOOKUP(A3779,RESULTS!$A:$M,13,FALSE)</f>
        <v>2</v>
      </c>
      <c r="Q3779" s="4">
        <v>1276</v>
      </c>
      <c r="R3779" s="4" t="str">
        <f>IF(VLOOKUP(C3779,rosie!B:J,8,FALSE)=0,"x_x_x_x",VLOOKUP(C3779,rosie!B:J,8,FALSE))</f>
        <v>10_6_6_2023</v>
      </c>
    </row>
    <row r="3780" spans="1:18" x14ac:dyDescent="0.2">
      <c r="A3780" t="s">
        <v>261</v>
      </c>
      <c r="C3780">
        <f t="shared" si="279"/>
        <v>774</v>
      </c>
      <c r="D3780" t="str">
        <f t="shared" si="284"/>
        <v>774 (0)</v>
      </c>
      <c r="E3780">
        <v>6.7220000000000004</v>
      </c>
      <c r="F3780">
        <f t="shared" si="281"/>
        <v>6.72</v>
      </c>
      <c r="G3780">
        <f>IFERROR(VLOOKUP(F3780,'rt.comb'!$A:$B,2,FALSE),F3780)</f>
        <v>6.72</v>
      </c>
      <c r="H3780" t="str">
        <f>IFERROR(VLOOKUP(G3780,compounds!$A:$D,4,FALSE),"")</f>
        <v/>
      </c>
      <c r="I3780">
        <v>5668019</v>
      </c>
      <c r="J3780" s="4">
        <f t="shared" si="282"/>
        <v>52339702</v>
      </c>
      <c r="K3780" s="4">
        <f>VLOOKUP($C3780,rosie!$B$7:$D$380,2,FALSE)</f>
        <v>28.4</v>
      </c>
      <c r="L3780" s="4">
        <f>VLOOKUP(C3780,rosie!$B$7:$F$66,5,FALSE)</f>
        <v>5.27</v>
      </c>
      <c r="M3780" s="4">
        <f>VLOOKUP($C3780,rosie!$B$7:$D$380,3,FALSE)</f>
        <v>0</v>
      </c>
      <c r="N3780" s="4" t="str">
        <f>VLOOKUP($C3780,rosie!$B$7:$E$380,4,FALSE)</f>
        <v>f</v>
      </c>
      <c r="O3780" s="4">
        <f t="shared" si="283"/>
        <v>8.9580208549582734E-5</v>
      </c>
      <c r="P3780" s="4">
        <f>VLOOKUP(A3780,RESULTS!$A:$M,13,FALSE)</f>
        <v>2</v>
      </c>
      <c r="Q3780" s="4">
        <v>1277</v>
      </c>
      <c r="R3780" s="4" t="str">
        <f>IF(VLOOKUP(C3780,rosie!B:J,8,FALSE)=0,"x_x_x_x",VLOOKUP(C3780,rosie!B:J,8,FALSE))</f>
        <v>10_6_6_2023</v>
      </c>
    </row>
    <row r="3781" spans="1:18" x14ac:dyDescent="0.2">
      <c r="A3781" t="s">
        <v>261</v>
      </c>
      <c r="C3781">
        <f t="shared" si="279"/>
        <v>774</v>
      </c>
      <c r="D3781" t="str">
        <f t="shared" si="284"/>
        <v>774 (0)</v>
      </c>
      <c r="E3781">
        <v>7.1040000000000001</v>
      </c>
      <c r="F3781">
        <f t="shared" si="281"/>
        <v>7.1</v>
      </c>
      <c r="G3781">
        <f>IFERROR(VLOOKUP(F3781,'rt.comb'!$A:$B,2,FALSE),F3781)</f>
        <v>7.1</v>
      </c>
      <c r="H3781" t="str">
        <f>IFERROR(VLOOKUP(G3781,compounds!$A:$D,4,FALSE),"")</f>
        <v>heptanal</v>
      </c>
      <c r="I3781">
        <v>11149632</v>
      </c>
      <c r="J3781" s="4">
        <f t="shared" si="282"/>
        <v>52339702</v>
      </c>
      <c r="K3781" s="4">
        <f>VLOOKUP($C3781,rosie!$B$7:$D$380,2,FALSE)</f>
        <v>28.4</v>
      </c>
      <c r="L3781" s="4">
        <f>VLOOKUP(C3781,rosie!$B$7:$F$66,5,FALSE)</f>
        <v>5.27</v>
      </c>
      <c r="M3781" s="4">
        <f>VLOOKUP($C3781,rosie!$B$7:$D$380,3,FALSE)</f>
        <v>0</v>
      </c>
      <c r="N3781" s="4" t="str">
        <f>VLOOKUP($C3781,rosie!$B$7:$E$380,4,FALSE)</f>
        <v>f</v>
      </c>
      <c r="O3781" s="4">
        <f t="shared" si="283"/>
        <v>1.7607648048424912E-4</v>
      </c>
      <c r="P3781" s="4">
        <f>VLOOKUP(A3781,RESULTS!$A:$M,13,FALSE)</f>
        <v>2</v>
      </c>
      <c r="Q3781" s="4">
        <v>1278</v>
      </c>
      <c r="R3781" s="4" t="str">
        <f>IF(VLOOKUP(C3781,rosie!B:J,8,FALSE)=0,"x_x_x_x",VLOOKUP(C3781,rosie!B:J,8,FALSE))</f>
        <v>10_6_6_2023</v>
      </c>
    </row>
    <row r="3782" spans="1:18" x14ac:dyDescent="0.2">
      <c r="A3782" t="s">
        <v>261</v>
      </c>
      <c r="C3782">
        <f t="shared" si="279"/>
        <v>774</v>
      </c>
      <c r="D3782" t="str">
        <f t="shared" si="284"/>
        <v>774 (0)</v>
      </c>
      <c r="E3782">
        <v>7.5119999999999996</v>
      </c>
      <c r="F3782">
        <f t="shared" si="281"/>
        <v>7.51</v>
      </c>
      <c r="G3782">
        <f>IFERROR(VLOOKUP(F3782,'rt.comb'!$A:$B,2,FALSE),F3782)</f>
        <v>7.51</v>
      </c>
      <c r="H3782" t="str">
        <f>IFERROR(VLOOKUP(G3782,compounds!$A:$D,4,FALSE),"")</f>
        <v>cyclopentane</v>
      </c>
      <c r="I3782">
        <v>34181421</v>
      </c>
      <c r="J3782" s="4">
        <f t="shared" si="282"/>
        <v>52339702</v>
      </c>
      <c r="K3782" s="4">
        <f>VLOOKUP($C3782,rosie!$B$7:$D$380,2,FALSE)</f>
        <v>28.4</v>
      </c>
      <c r="L3782" s="4">
        <f>VLOOKUP(C3782,rosie!$B$7:$F$66,5,FALSE)</f>
        <v>5.27</v>
      </c>
      <c r="M3782" s="4">
        <f>VLOOKUP($C3782,rosie!$B$7:$D$380,3,FALSE)</f>
        <v>0</v>
      </c>
      <c r="N3782" s="4" t="str">
        <f>VLOOKUP($C3782,rosie!$B$7:$E$380,4,FALSE)</f>
        <v>f</v>
      </c>
      <c r="O3782" s="4">
        <f t="shared" si="283"/>
        <v>5.3937552769365259E-4</v>
      </c>
      <c r="P3782" s="4">
        <f>VLOOKUP(A3782,RESULTS!$A:$M,13,FALSE)</f>
        <v>2</v>
      </c>
      <c r="Q3782" s="4">
        <v>1279</v>
      </c>
      <c r="R3782" s="4" t="str">
        <f>IF(VLOOKUP(C3782,rosie!B:J,8,FALSE)=0,"x_x_x_x",VLOOKUP(C3782,rosie!B:J,8,FALSE))</f>
        <v>10_6_6_2023</v>
      </c>
    </row>
    <row r="3783" spans="1:18" x14ac:dyDescent="0.2">
      <c r="A3783" t="s">
        <v>261</v>
      </c>
      <c r="C3783">
        <f t="shared" si="279"/>
        <v>774</v>
      </c>
      <c r="D3783" t="str">
        <f t="shared" si="284"/>
        <v>774 (0)</v>
      </c>
      <c r="E3783">
        <v>7.83</v>
      </c>
      <c r="F3783">
        <f t="shared" si="281"/>
        <v>7.83</v>
      </c>
      <c r="G3783">
        <f>IFERROR(VLOOKUP(F3783,'rt.comb'!$A:$B,2,FALSE),F3783)</f>
        <v>7.83</v>
      </c>
      <c r="H3783" t="str">
        <f>IFERROR(VLOOKUP(G3783,compounds!$A:$D,4,FALSE),"")</f>
        <v/>
      </c>
      <c r="I3783">
        <v>1693860983</v>
      </c>
      <c r="J3783" s="4">
        <f t="shared" si="282"/>
        <v>52339702</v>
      </c>
      <c r="K3783" s="4">
        <f>VLOOKUP($C3783,rosie!$B$7:$D$380,2,FALSE)</f>
        <v>28.4</v>
      </c>
      <c r="L3783" s="4">
        <f>VLOOKUP(C3783,rosie!$B$7:$F$66,5,FALSE)</f>
        <v>5.27</v>
      </c>
      <c r="M3783" s="4">
        <f>VLOOKUP($C3783,rosie!$B$7:$D$380,3,FALSE)</f>
        <v>0</v>
      </c>
      <c r="N3783" s="4" t="str">
        <f>VLOOKUP($C3783,rosie!$B$7:$E$380,4,FALSE)</f>
        <v>f</v>
      </c>
      <c r="O3783" s="4">
        <f t="shared" si="283"/>
        <v>2.670788292638146E-2</v>
      </c>
      <c r="P3783" s="4">
        <f>VLOOKUP(A3783,RESULTS!$A:$M,13,FALSE)</f>
        <v>2</v>
      </c>
      <c r="Q3783" s="4">
        <v>1280</v>
      </c>
      <c r="R3783" s="4" t="str">
        <f>IF(VLOOKUP(C3783,rosie!B:J,8,FALSE)=0,"x_x_x_x",VLOOKUP(C3783,rosie!B:J,8,FALSE))</f>
        <v>10_6_6_2023</v>
      </c>
    </row>
    <row r="3784" spans="1:18" x14ac:dyDescent="0.2">
      <c r="A3784" t="s">
        <v>261</v>
      </c>
      <c r="C3784">
        <f t="shared" si="279"/>
        <v>774</v>
      </c>
      <c r="D3784" t="str">
        <f t="shared" si="284"/>
        <v>774 (0)</v>
      </c>
      <c r="E3784">
        <v>8.0500000000000007</v>
      </c>
      <c r="F3784">
        <f t="shared" si="281"/>
        <v>8.0500000000000007</v>
      </c>
      <c r="G3784">
        <f>IFERROR(VLOOKUP(F3784,'rt.comb'!$A:$B,2,FALSE),F3784)</f>
        <v>8.0500000000000007</v>
      </c>
      <c r="H3784" t="str">
        <f>IFERROR(VLOOKUP(G3784,compounds!$A:$D,4,FALSE),"")</f>
        <v/>
      </c>
      <c r="I3784">
        <v>6098391845</v>
      </c>
      <c r="J3784" s="4">
        <f t="shared" si="282"/>
        <v>52339702</v>
      </c>
      <c r="K3784" s="4">
        <f>VLOOKUP($C3784,rosie!$B$7:$D$380,2,FALSE)</f>
        <v>28.4</v>
      </c>
      <c r="L3784" s="4">
        <f>VLOOKUP(C3784,rosie!$B$7:$F$66,5,FALSE)</f>
        <v>5.27</v>
      </c>
      <c r="M3784" s="4">
        <f>VLOOKUP($C3784,rosie!$B$7:$D$380,3,FALSE)</f>
        <v>0</v>
      </c>
      <c r="N3784" s="4" t="str">
        <f>VLOOKUP($C3784,rosie!$B$7:$E$380,4,FALSE)</f>
        <v>f</v>
      </c>
      <c r="O3784" s="4">
        <f t="shared" si="283"/>
        <v>9.6081077610717727E-2</v>
      </c>
      <c r="P3784" s="4">
        <f>VLOOKUP(A3784,RESULTS!$A:$M,13,FALSE)</f>
        <v>2</v>
      </c>
      <c r="Q3784" s="4">
        <v>1281</v>
      </c>
      <c r="R3784" s="4" t="str">
        <f>IF(VLOOKUP(C3784,rosie!B:J,8,FALSE)=0,"x_x_x_x",VLOOKUP(C3784,rosie!B:J,8,FALSE))</f>
        <v>10_6_6_2023</v>
      </c>
    </row>
    <row r="3785" spans="1:18" x14ac:dyDescent="0.2">
      <c r="A3785" t="s">
        <v>261</v>
      </c>
      <c r="C3785">
        <f t="shared" si="279"/>
        <v>774</v>
      </c>
      <c r="D3785" t="str">
        <f t="shared" si="284"/>
        <v>774 (0)</v>
      </c>
      <c r="E3785">
        <v>8.4740000000000002</v>
      </c>
      <c r="F3785">
        <f t="shared" si="281"/>
        <v>8.4700000000000006</v>
      </c>
      <c r="G3785">
        <f>IFERROR(VLOOKUP(F3785,'rt.comb'!$A:$B,2,FALSE),F3785)</f>
        <v>8.4700000000000006</v>
      </c>
      <c r="H3785" t="str">
        <f>IFERROR(VLOOKUP(G3785,compounds!$A:$D,4,FALSE),"")</f>
        <v/>
      </c>
      <c r="I3785">
        <v>98972099</v>
      </c>
      <c r="J3785" s="4">
        <f t="shared" si="282"/>
        <v>52339702</v>
      </c>
      <c r="K3785" s="4">
        <f>VLOOKUP($C3785,rosie!$B$7:$D$380,2,FALSE)</f>
        <v>28.4</v>
      </c>
      <c r="L3785" s="4">
        <f>VLOOKUP(C3785,rosie!$B$7:$F$66,5,FALSE)</f>
        <v>5.27</v>
      </c>
      <c r="M3785" s="4">
        <f>VLOOKUP($C3785,rosie!$B$7:$D$380,3,FALSE)</f>
        <v>0</v>
      </c>
      <c r="N3785" s="4" t="str">
        <f>VLOOKUP($C3785,rosie!$B$7:$E$380,4,FALSE)</f>
        <v>f</v>
      </c>
      <c r="O3785" s="4">
        <f t="shared" si="283"/>
        <v>1.5581039362991982E-3</v>
      </c>
      <c r="P3785" s="4">
        <f>VLOOKUP(A3785,RESULTS!$A:$M,13,FALSE)</f>
        <v>2</v>
      </c>
      <c r="Q3785" s="4">
        <v>1282</v>
      </c>
      <c r="R3785" s="4" t="str">
        <f>IF(VLOOKUP(C3785,rosie!B:J,8,FALSE)=0,"x_x_x_x",VLOOKUP(C3785,rosie!B:J,8,FALSE))</f>
        <v>10_6_6_2023</v>
      </c>
    </row>
    <row r="3786" spans="1:18" x14ac:dyDescent="0.2">
      <c r="A3786" t="s">
        <v>261</v>
      </c>
      <c r="C3786">
        <f t="shared" si="279"/>
        <v>774</v>
      </c>
      <c r="D3786" t="str">
        <f t="shared" si="284"/>
        <v>774 (0)</v>
      </c>
      <c r="E3786">
        <v>8.9239999999999995</v>
      </c>
      <c r="F3786">
        <f t="shared" si="281"/>
        <v>8.92</v>
      </c>
      <c r="G3786">
        <f>IFERROR(VLOOKUP(F3786,'rt.comb'!$A:$B,2,FALSE),F3786)</f>
        <v>8.92</v>
      </c>
      <c r="H3786" t="str">
        <f>IFERROR(VLOOKUP(G3786,compounds!$A:$D,4,FALSE),"")</f>
        <v/>
      </c>
      <c r="I3786">
        <v>89227796</v>
      </c>
      <c r="J3786" s="4">
        <f t="shared" si="282"/>
        <v>52339702</v>
      </c>
      <c r="K3786" s="4">
        <f>VLOOKUP($C3786,rosie!$B$7:$D$380,2,FALSE)</f>
        <v>28.4</v>
      </c>
      <c r="L3786" s="4">
        <f>VLOOKUP(C3786,rosie!$B$7:$F$66,5,FALSE)</f>
        <v>5.27</v>
      </c>
      <c r="M3786" s="4">
        <f>VLOOKUP($C3786,rosie!$B$7:$D$380,3,FALSE)</f>
        <v>0</v>
      </c>
      <c r="N3786" s="4" t="str">
        <f>VLOOKUP($C3786,rosie!$B$7:$E$380,4,FALSE)</f>
        <v>f</v>
      </c>
      <c r="O3786" s="4">
        <f t="shared" si="283"/>
        <v>1.4036058782681631E-3</v>
      </c>
      <c r="P3786" s="4">
        <f>VLOOKUP(A3786,RESULTS!$A:$M,13,FALSE)</f>
        <v>2</v>
      </c>
      <c r="Q3786" s="4">
        <v>1283</v>
      </c>
      <c r="R3786" s="4" t="str">
        <f>IF(VLOOKUP(C3786,rosie!B:J,8,FALSE)=0,"x_x_x_x",VLOOKUP(C3786,rosie!B:J,8,FALSE))</f>
        <v>10_6_6_2023</v>
      </c>
    </row>
    <row r="3787" spans="1:18" x14ac:dyDescent="0.2">
      <c r="A3787" t="s">
        <v>261</v>
      </c>
      <c r="C3787">
        <f t="shared" ref="C3787:C3850" si="285">_xlfn.NUMBERVALUE(LEFT(SUBSTITUTE(A3787,"strleaves-",""),FIND("-",SUBSTITUTE(A3787,"strleaves-",""))-1))</f>
        <v>774</v>
      </c>
      <c r="D3787" t="str">
        <f t="shared" si="284"/>
        <v>774 (0)</v>
      </c>
      <c r="E3787">
        <v>9.3190000000000008</v>
      </c>
      <c r="F3787">
        <f t="shared" si="281"/>
        <v>9.32</v>
      </c>
      <c r="G3787">
        <f>IFERROR(VLOOKUP(F3787,'rt.comb'!$A:$B,2,FALSE),F3787)</f>
        <v>9.32</v>
      </c>
      <c r="H3787" t="str">
        <f>IFERROR(VLOOKUP(G3787,compounds!$A:$D,4,FALSE),"")</f>
        <v/>
      </c>
      <c r="I3787">
        <v>813103382</v>
      </c>
      <c r="J3787" s="4">
        <f t="shared" si="282"/>
        <v>52339702</v>
      </c>
      <c r="K3787" s="4">
        <f>VLOOKUP($C3787,rosie!$B$7:$D$380,2,FALSE)</f>
        <v>28.4</v>
      </c>
      <c r="L3787" s="4">
        <f>VLOOKUP(C3787,rosie!$B$7:$F$66,5,FALSE)</f>
        <v>5.27</v>
      </c>
      <c r="M3787" s="4">
        <f>VLOOKUP($C3787,rosie!$B$7:$D$380,3,FALSE)</f>
        <v>0</v>
      </c>
      <c r="N3787" s="4" t="str">
        <f>VLOOKUP($C3787,rosie!$B$7:$E$380,4,FALSE)</f>
        <v>f</v>
      </c>
      <c r="O3787" s="4">
        <f t="shared" si="283"/>
        <v>1.2780634431936621E-2</v>
      </c>
      <c r="P3787" s="4">
        <f>VLOOKUP(A3787,RESULTS!$A:$M,13,FALSE)</f>
        <v>2</v>
      </c>
      <c r="Q3787" s="4">
        <v>1284</v>
      </c>
      <c r="R3787" s="4" t="str">
        <f>IF(VLOOKUP(C3787,rosie!B:J,8,FALSE)=0,"x_x_x_x",VLOOKUP(C3787,rosie!B:J,8,FALSE))</f>
        <v>10_6_6_2023</v>
      </c>
    </row>
    <row r="3788" spans="1:18" x14ac:dyDescent="0.2">
      <c r="A3788" t="s">
        <v>261</v>
      </c>
      <c r="C3788">
        <f t="shared" si="285"/>
        <v>774</v>
      </c>
      <c r="D3788" t="str">
        <f t="shared" si="284"/>
        <v>774 (0)</v>
      </c>
      <c r="E3788">
        <v>9.3859999999999992</v>
      </c>
      <c r="F3788">
        <f t="shared" si="281"/>
        <v>9.39</v>
      </c>
      <c r="G3788">
        <f>IFERROR(VLOOKUP(F3788,'rt.comb'!$A:$B,2,FALSE),F3788)</f>
        <v>9.39</v>
      </c>
      <c r="H3788" t="str">
        <f>IFERROR(VLOOKUP(G3788,compounds!$A:$D,4,FALSE),"")</f>
        <v/>
      </c>
      <c r="I3788">
        <v>2173999872</v>
      </c>
      <c r="J3788" s="4">
        <f t="shared" si="282"/>
        <v>52339702</v>
      </c>
      <c r="K3788" s="4">
        <f>VLOOKUP($C3788,rosie!$B$7:$D$380,2,FALSE)</f>
        <v>28.4</v>
      </c>
      <c r="L3788" s="4">
        <f>VLOOKUP(C3788,rosie!$B$7:$F$66,5,FALSE)</f>
        <v>5.27</v>
      </c>
      <c r="M3788" s="4">
        <f>VLOOKUP($C3788,rosie!$B$7:$D$380,3,FALSE)</f>
        <v>0</v>
      </c>
      <c r="N3788" s="4" t="str">
        <f>VLOOKUP($C3788,rosie!$B$7:$E$380,4,FALSE)</f>
        <v>f</v>
      </c>
      <c r="O3788" s="4">
        <f t="shared" si="283"/>
        <v>3.4145073787243754E-2</v>
      </c>
      <c r="P3788" s="4">
        <f>VLOOKUP(A3788,RESULTS!$A:$M,13,FALSE)</f>
        <v>2</v>
      </c>
      <c r="Q3788" s="4">
        <v>1285</v>
      </c>
      <c r="R3788" s="4" t="str">
        <f>IF(VLOOKUP(C3788,rosie!B:J,8,FALSE)=0,"x_x_x_x",VLOOKUP(C3788,rosie!B:J,8,FALSE))</f>
        <v>10_6_6_2023</v>
      </c>
    </row>
    <row r="3789" spans="1:18" x14ac:dyDescent="0.2">
      <c r="A3789" t="s">
        <v>261</v>
      </c>
      <c r="C3789">
        <f t="shared" si="285"/>
        <v>774</v>
      </c>
      <c r="D3789" t="str">
        <f t="shared" si="284"/>
        <v>774 (0)</v>
      </c>
      <c r="E3789">
        <v>10.01</v>
      </c>
      <c r="F3789">
        <f t="shared" si="281"/>
        <v>10.01</v>
      </c>
      <c r="G3789">
        <f>IFERROR(VLOOKUP(F3789,'rt.comb'!$A:$B,2,FALSE),F3789)</f>
        <v>10.01</v>
      </c>
      <c r="H3789" t="str">
        <f>IFERROR(VLOOKUP(G3789,compounds!$A:$D,4,FALSE),"")</f>
        <v/>
      </c>
      <c r="I3789">
        <v>7902462684</v>
      </c>
      <c r="J3789" s="4">
        <f t="shared" si="282"/>
        <v>52339702</v>
      </c>
      <c r="K3789" s="4">
        <f>VLOOKUP($C3789,rosie!$B$7:$D$380,2,FALSE)</f>
        <v>28.4</v>
      </c>
      <c r="L3789" s="4">
        <f>VLOOKUP(C3789,rosie!$B$7:$F$66,5,FALSE)</f>
        <v>5.27</v>
      </c>
      <c r="M3789" s="4">
        <f>VLOOKUP($C3789,rosie!$B$7:$D$380,3,FALSE)</f>
        <v>0</v>
      </c>
      <c r="N3789" s="4" t="str">
        <f>VLOOKUP($C3789,rosie!$B$7:$E$380,4,FALSE)</f>
        <v>f</v>
      </c>
      <c r="O3789" s="4">
        <f t="shared" si="283"/>
        <v>0.12402040756051508</v>
      </c>
      <c r="P3789" s="4">
        <f>VLOOKUP(A3789,RESULTS!$A:$M,13,FALSE)</f>
        <v>2</v>
      </c>
      <c r="Q3789" s="4">
        <v>1286</v>
      </c>
      <c r="R3789" s="4" t="str">
        <f>IF(VLOOKUP(C3789,rosie!B:J,8,FALSE)=0,"x_x_x_x",VLOOKUP(C3789,rosie!B:J,8,FALSE))</f>
        <v>10_6_6_2023</v>
      </c>
    </row>
    <row r="3790" spans="1:18" x14ac:dyDescent="0.2">
      <c r="A3790" t="s">
        <v>261</v>
      </c>
      <c r="C3790">
        <f t="shared" si="285"/>
        <v>774</v>
      </c>
      <c r="D3790" t="str">
        <f t="shared" si="284"/>
        <v>774 (0)</v>
      </c>
      <c r="E3790">
        <v>10.443</v>
      </c>
      <c r="F3790">
        <f t="shared" si="281"/>
        <v>10.44</v>
      </c>
      <c r="G3790">
        <f>IFERROR(VLOOKUP(F3790,'rt.comb'!$A:$B,2,FALSE),F3790)</f>
        <v>10.44</v>
      </c>
      <c r="H3790" t="str">
        <f>IFERROR(VLOOKUP(G3790,compounds!$A:$D,4,FALSE),"")</f>
        <v/>
      </c>
      <c r="I3790">
        <v>570803077</v>
      </c>
      <c r="J3790" s="4">
        <f t="shared" si="282"/>
        <v>52339702</v>
      </c>
      <c r="K3790" s="4">
        <f>VLOOKUP($C3790,rosie!$B$7:$D$380,2,FALSE)</f>
        <v>28.4</v>
      </c>
      <c r="L3790" s="4">
        <f>VLOOKUP(C3790,rosie!$B$7:$F$66,5,FALSE)</f>
        <v>5.27</v>
      </c>
      <c r="M3790" s="4">
        <f>VLOOKUP($C3790,rosie!$B$7:$D$380,3,FALSE)</f>
        <v>0</v>
      </c>
      <c r="N3790" s="4" t="str">
        <f>VLOOKUP($C3790,rosie!$B$7:$E$380,4,FALSE)</f>
        <v>f</v>
      </c>
      <c r="O3790" s="4">
        <f t="shared" si="283"/>
        <v>8.9511622179056175E-3</v>
      </c>
      <c r="P3790" s="4">
        <f>VLOOKUP(A3790,RESULTS!$A:$M,13,FALSE)</f>
        <v>2</v>
      </c>
      <c r="Q3790" s="4">
        <v>1287</v>
      </c>
      <c r="R3790" s="4" t="str">
        <f>IF(VLOOKUP(C3790,rosie!B:J,8,FALSE)=0,"x_x_x_x",VLOOKUP(C3790,rosie!B:J,8,FALSE))</f>
        <v>10_6_6_2023</v>
      </c>
    </row>
    <row r="3791" spans="1:18" x14ac:dyDescent="0.2">
      <c r="A3791" t="s">
        <v>261</v>
      </c>
      <c r="C3791">
        <f t="shared" si="285"/>
        <v>774</v>
      </c>
      <c r="D3791" t="str">
        <f t="shared" si="284"/>
        <v>774 (0)</v>
      </c>
      <c r="E3791">
        <v>10.55</v>
      </c>
      <c r="F3791">
        <f t="shared" si="281"/>
        <v>10.55</v>
      </c>
      <c r="G3791">
        <f>IFERROR(VLOOKUP(F3791,'rt.comb'!$A:$B,2,FALSE),F3791)</f>
        <v>10.55</v>
      </c>
      <c r="H3791" t="str">
        <f>IFERROR(VLOOKUP(G3791,compounds!$A:$D,4,FALSE),"")</f>
        <v/>
      </c>
      <c r="I3791">
        <v>76961205</v>
      </c>
      <c r="J3791" s="4">
        <f t="shared" si="282"/>
        <v>52339702</v>
      </c>
      <c r="K3791" s="4">
        <f>VLOOKUP($C3791,rosie!$B$7:$D$380,2,FALSE)</f>
        <v>28.4</v>
      </c>
      <c r="L3791" s="4">
        <f>VLOOKUP(C3791,rosie!$B$7:$F$66,5,FALSE)</f>
        <v>5.27</v>
      </c>
      <c r="M3791" s="4">
        <f>VLOOKUP($C3791,rosie!$B$7:$D$380,3,FALSE)</f>
        <v>0</v>
      </c>
      <c r="N3791" s="4" t="str">
        <f>VLOOKUP($C3791,rosie!$B$7:$E$380,4,FALSE)</f>
        <v>f</v>
      </c>
      <c r="O3791" s="4">
        <f t="shared" si="283"/>
        <v>1.2059454546778983E-3</v>
      </c>
      <c r="P3791" s="4">
        <f>VLOOKUP(A3791,RESULTS!$A:$M,13,FALSE)</f>
        <v>2</v>
      </c>
      <c r="Q3791" s="4">
        <v>1288</v>
      </c>
      <c r="R3791" s="4" t="str">
        <f>IF(VLOOKUP(C3791,rosie!B:J,8,FALSE)=0,"x_x_x_x",VLOOKUP(C3791,rosie!B:J,8,FALSE))</f>
        <v>10_6_6_2023</v>
      </c>
    </row>
    <row r="3792" spans="1:18" x14ac:dyDescent="0.2">
      <c r="A3792" t="s">
        <v>261</v>
      </c>
      <c r="C3792">
        <f t="shared" si="285"/>
        <v>774</v>
      </c>
      <c r="D3792" t="str">
        <f t="shared" si="284"/>
        <v>774 (0)</v>
      </c>
      <c r="E3792">
        <v>10.837</v>
      </c>
      <c r="F3792">
        <f t="shared" si="281"/>
        <v>10.84</v>
      </c>
      <c r="G3792">
        <f>IFERROR(VLOOKUP(F3792,'rt.comb'!$A:$B,2,FALSE),F3792)</f>
        <v>10.84</v>
      </c>
      <c r="H3792" t="str">
        <f>IFERROR(VLOOKUP(G3792,compounds!$A:$D,4,FALSE),"")</f>
        <v/>
      </c>
      <c r="I3792">
        <v>143021027</v>
      </c>
      <c r="J3792" s="4">
        <f t="shared" si="282"/>
        <v>52339702</v>
      </c>
      <c r="K3792" s="4">
        <f>VLOOKUP($C3792,rosie!$B$7:$D$380,2,FALSE)</f>
        <v>28.4</v>
      </c>
      <c r="L3792" s="4">
        <f>VLOOKUP(C3792,rosie!$B$7:$F$66,5,FALSE)</f>
        <v>5.27</v>
      </c>
      <c r="M3792" s="4">
        <f>VLOOKUP($C3792,rosie!$B$7:$D$380,3,FALSE)</f>
        <v>0</v>
      </c>
      <c r="N3792" s="4" t="str">
        <f>VLOOKUP($C3792,rosie!$B$7:$E$380,4,FALSE)</f>
        <v>f</v>
      </c>
      <c r="O3792" s="4">
        <f t="shared" si="283"/>
        <v>2.2393328135409661E-3</v>
      </c>
      <c r="P3792" s="4">
        <f>VLOOKUP(A3792,RESULTS!$A:$M,13,FALSE)</f>
        <v>2</v>
      </c>
      <c r="Q3792" s="4">
        <v>1289</v>
      </c>
      <c r="R3792" s="4" t="str">
        <f>IF(VLOOKUP(C3792,rosie!B:J,8,FALSE)=0,"x_x_x_x",VLOOKUP(C3792,rosie!B:J,8,FALSE))</f>
        <v>10_6_6_2023</v>
      </c>
    </row>
    <row r="3793" spans="1:18" x14ac:dyDescent="0.2">
      <c r="A3793" t="s">
        <v>261</v>
      </c>
      <c r="C3793">
        <f t="shared" si="285"/>
        <v>774</v>
      </c>
      <c r="D3793" t="str">
        <f t="shared" si="284"/>
        <v>774 (0)</v>
      </c>
      <c r="E3793">
        <v>11.44</v>
      </c>
      <c r="F3793">
        <f t="shared" si="281"/>
        <v>11.44</v>
      </c>
      <c r="G3793">
        <f>IFERROR(VLOOKUP(F3793,'rt.comb'!$A:$B,2,FALSE),F3793)</f>
        <v>11.44</v>
      </c>
      <c r="H3793" t="str">
        <f>IFERROR(VLOOKUP(G3793,compounds!$A:$D,4,FALSE),"")</f>
        <v/>
      </c>
      <c r="I3793">
        <v>21911286622</v>
      </c>
      <c r="J3793" s="4">
        <f t="shared" si="282"/>
        <v>52339702</v>
      </c>
      <c r="K3793" s="4">
        <f>VLOOKUP($C3793,rosie!$B$7:$D$380,2,FALSE)</f>
        <v>28.4</v>
      </c>
      <c r="L3793" s="4">
        <f>VLOOKUP(C3793,rosie!$B$7:$F$66,5,FALSE)</f>
        <v>5.27</v>
      </c>
      <c r="M3793" s="4">
        <f>VLOOKUP($C3793,rosie!$B$7:$D$380,3,FALSE)</f>
        <v>0</v>
      </c>
      <c r="N3793" s="4" t="str">
        <f>VLOOKUP($C3793,rosie!$B$7:$E$380,4,FALSE)</f>
        <v>f</v>
      </c>
      <c r="O3793" s="4">
        <f t="shared" si="283"/>
        <v>0.34280712406424613</v>
      </c>
      <c r="P3793" s="4">
        <f>VLOOKUP(A3793,RESULTS!$A:$M,13,FALSE)</f>
        <v>2</v>
      </c>
      <c r="Q3793" s="4">
        <v>1290</v>
      </c>
      <c r="R3793" s="4" t="str">
        <f>IF(VLOOKUP(C3793,rosie!B:J,8,FALSE)=0,"x_x_x_x",VLOOKUP(C3793,rosie!B:J,8,FALSE))</f>
        <v>10_6_6_2023</v>
      </c>
    </row>
    <row r="3794" spans="1:18" x14ac:dyDescent="0.2">
      <c r="A3794" t="s">
        <v>261</v>
      </c>
      <c r="C3794">
        <f t="shared" si="285"/>
        <v>774</v>
      </c>
      <c r="D3794" t="str">
        <f t="shared" si="284"/>
        <v>774 (0)</v>
      </c>
      <c r="E3794">
        <v>11.519</v>
      </c>
      <c r="F3794">
        <f t="shared" si="281"/>
        <v>11.52</v>
      </c>
      <c r="G3794">
        <f>IFERROR(VLOOKUP(F3794,'rt.comb'!$A:$B,2,FALSE),F3794)</f>
        <v>11.52</v>
      </c>
      <c r="H3794" t="str">
        <f>IFERROR(VLOOKUP(G3794,compounds!$A:$D,4,FALSE),"")</f>
        <v/>
      </c>
      <c r="I3794">
        <v>1214477245</v>
      </c>
      <c r="J3794" s="4">
        <f t="shared" si="282"/>
        <v>52339702</v>
      </c>
      <c r="K3794" s="4">
        <f>VLOOKUP($C3794,rosie!$B$7:$D$380,2,FALSE)</f>
        <v>28.4</v>
      </c>
      <c r="L3794" s="4">
        <f>VLOOKUP(C3794,rosie!$B$7:$F$66,5,FALSE)</f>
        <v>5.27</v>
      </c>
      <c r="M3794" s="4">
        <f>VLOOKUP($C3794,rosie!$B$7:$D$380,3,FALSE)</f>
        <v>0</v>
      </c>
      <c r="N3794" s="4" t="str">
        <f>VLOOKUP($C3794,rosie!$B$7:$E$380,4,FALSE)</f>
        <v>f</v>
      </c>
      <c r="O3794" s="4">
        <f t="shared" si="283"/>
        <v>1.8986058245124199E-2</v>
      </c>
      <c r="P3794" s="4">
        <f>VLOOKUP(A3794,RESULTS!$A:$M,13,FALSE)</f>
        <v>2</v>
      </c>
      <c r="Q3794" s="4">
        <v>1291</v>
      </c>
      <c r="R3794" s="4" t="str">
        <f>IF(VLOOKUP(C3794,rosie!B:J,8,FALSE)=0,"x_x_x_x",VLOOKUP(C3794,rosie!B:J,8,FALSE))</f>
        <v>10_6_6_2023</v>
      </c>
    </row>
    <row r="3795" spans="1:18" x14ac:dyDescent="0.2">
      <c r="A3795" t="s">
        <v>261</v>
      </c>
      <c r="C3795">
        <f t="shared" si="285"/>
        <v>774</v>
      </c>
      <c r="D3795" t="str">
        <f t="shared" si="284"/>
        <v>774 (0)</v>
      </c>
      <c r="E3795">
        <v>11.831</v>
      </c>
      <c r="F3795">
        <f t="shared" si="281"/>
        <v>11.83</v>
      </c>
      <c r="G3795">
        <f>IFERROR(VLOOKUP(F3795,'rt.comb'!$A:$B,2,FALSE),F3795)</f>
        <v>11.83</v>
      </c>
      <c r="H3795" t="str">
        <f>IFERROR(VLOOKUP(G3795,compounds!$A:$D,4,FALSE),"")</f>
        <v/>
      </c>
      <c r="I3795">
        <v>2373180838</v>
      </c>
      <c r="J3795" s="4">
        <f t="shared" si="282"/>
        <v>52339702</v>
      </c>
      <c r="K3795" s="4">
        <f>VLOOKUP($C3795,rosie!$B$7:$D$380,2,FALSE)</f>
        <v>28.4</v>
      </c>
      <c r="L3795" s="4">
        <f>VLOOKUP(C3795,rosie!$B$7:$F$66,5,FALSE)</f>
        <v>5.27</v>
      </c>
      <c r="M3795" s="4">
        <f>VLOOKUP($C3795,rosie!$B$7:$D$380,3,FALSE)</f>
        <v>0</v>
      </c>
      <c r="N3795" s="4" t="str">
        <f>VLOOKUP($C3795,rosie!$B$7:$E$380,4,FALSE)</f>
        <v>f</v>
      </c>
      <c r="O3795" s="4">
        <f t="shared" si="283"/>
        <v>3.7071485441351665E-2</v>
      </c>
      <c r="P3795" s="4">
        <f>VLOOKUP(A3795,RESULTS!$A:$M,13,FALSE)</f>
        <v>2</v>
      </c>
      <c r="Q3795" s="4">
        <v>1292</v>
      </c>
      <c r="R3795" s="4" t="str">
        <f>IF(VLOOKUP(C3795,rosie!B:J,8,FALSE)=0,"x_x_x_x",VLOOKUP(C3795,rosie!B:J,8,FALSE))</f>
        <v>10_6_6_2023</v>
      </c>
    </row>
    <row r="3796" spans="1:18" x14ac:dyDescent="0.2">
      <c r="A3796" t="s">
        <v>261</v>
      </c>
      <c r="C3796">
        <f t="shared" si="285"/>
        <v>774</v>
      </c>
      <c r="D3796" t="str">
        <f t="shared" si="284"/>
        <v>774 (0)</v>
      </c>
      <c r="E3796">
        <v>12.105</v>
      </c>
      <c r="F3796">
        <f t="shared" si="281"/>
        <v>12.11</v>
      </c>
      <c r="G3796">
        <f>IFERROR(VLOOKUP(F3796,'rt.comb'!$A:$B,2,FALSE),F3796)</f>
        <v>12.11</v>
      </c>
      <c r="H3796" t="str">
        <f>IFERROR(VLOOKUP(G3796,compounds!$A:$D,4,FALSE),"")</f>
        <v/>
      </c>
      <c r="I3796">
        <v>187106122</v>
      </c>
      <c r="J3796" s="4">
        <f t="shared" si="282"/>
        <v>52339702</v>
      </c>
      <c r="K3796" s="4">
        <f>VLOOKUP($C3796,rosie!$B$7:$D$380,2,FALSE)</f>
        <v>28.4</v>
      </c>
      <c r="L3796" s="4">
        <f>VLOOKUP(C3796,rosie!$B$7:$F$66,5,FALSE)</f>
        <v>5.27</v>
      </c>
      <c r="M3796" s="4">
        <f>VLOOKUP($C3796,rosie!$B$7:$D$380,3,FALSE)</f>
        <v>0</v>
      </c>
      <c r="N3796" s="4" t="str">
        <f>VLOOKUP($C3796,rosie!$B$7:$E$380,4,FALSE)</f>
        <v>f</v>
      </c>
      <c r="O3796" s="4">
        <f t="shared" si="283"/>
        <v>2.9205264361309761E-3</v>
      </c>
      <c r="P3796" s="4">
        <f>VLOOKUP(A3796,RESULTS!$A:$M,13,FALSE)</f>
        <v>2</v>
      </c>
      <c r="Q3796" s="4">
        <v>1293</v>
      </c>
      <c r="R3796" s="4" t="str">
        <f>IF(VLOOKUP(C3796,rosie!B:J,8,FALSE)=0,"x_x_x_x",VLOOKUP(C3796,rosie!B:J,8,FALSE))</f>
        <v>10_6_6_2023</v>
      </c>
    </row>
    <row r="3797" spans="1:18" x14ac:dyDescent="0.2">
      <c r="A3797" t="s">
        <v>261</v>
      </c>
      <c r="C3797">
        <f t="shared" si="285"/>
        <v>774</v>
      </c>
      <c r="D3797" t="str">
        <f t="shared" si="284"/>
        <v>774 (0)</v>
      </c>
      <c r="E3797">
        <v>12.307</v>
      </c>
      <c r="F3797">
        <f t="shared" si="281"/>
        <v>12.31</v>
      </c>
      <c r="G3797">
        <f>IFERROR(VLOOKUP(F3797,'rt.comb'!$A:$B,2,FALSE),F3797)</f>
        <v>12.31</v>
      </c>
      <c r="H3797" t="str">
        <f>IFERROR(VLOOKUP(G3797,compounds!$A:$D,4,FALSE),"")</f>
        <v/>
      </c>
      <c r="I3797">
        <v>58231410</v>
      </c>
      <c r="J3797" s="4">
        <f t="shared" si="282"/>
        <v>52339702</v>
      </c>
      <c r="K3797" s="4">
        <f>VLOOKUP($C3797,rosie!$B$7:$D$380,2,FALSE)</f>
        <v>28.4</v>
      </c>
      <c r="L3797" s="4">
        <f>VLOOKUP(C3797,rosie!$B$7:$F$66,5,FALSE)</f>
        <v>5.27</v>
      </c>
      <c r="M3797" s="4">
        <f>VLOOKUP($C3797,rosie!$B$7:$D$380,3,FALSE)</f>
        <v>0</v>
      </c>
      <c r="N3797" s="4" t="str">
        <f>VLOOKUP($C3797,rosie!$B$7:$E$380,4,FALSE)</f>
        <v>f</v>
      </c>
      <c r="O3797" s="4">
        <f t="shared" si="283"/>
        <v>9.0822760703800054E-4</v>
      </c>
      <c r="P3797" s="4">
        <f>VLOOKUP(A3797,RESULTS!$A:$M,13,FALSE)</f>
        <v>2</v>
      </c>
      <c r="Q3797" s="4">
        <v>1294</v>
      </c>
      <c r="R3797" s="4" t="str">
        <f>IF(VLOOKUP(C3797,rosie!B:J,8,FALSE)=0,"x_x_x_x",VLOOKUP(C3797,rosie!B:J,8,FALSE))</f>
        <v>10_6_6_2023</v>
      </c>
    </row>
    <row r="3798" spans="1:18" x14ac:dyDescent="0.2">
      <c r="A3798" t="s">
        <v>261</v>
      </c>
      <c r="C3798">
        <f t="shared" si="285"/>
        <v>774</v>
      </c>
      <c r="D3798" t="str">
        <f t="shared" si="284"/>
        <v>774 (0)</v>
      </c>
      <c r="E3798">
        <v>12.625999999999999</v>
      </c>
      <c r="F3798">
        <f t="shared" si="281"/>
        <v>12.63</v>
      </c>
      <c r="G3798">
        <f>IFERROR(VLOOKUP(F3798,'rt.comb'!$A:$B,2,FALSE),F3798)</f>
        <v>12.63</v>
      </c>
      <c r="H3798" t="str">
        <f>IFERROR(VLOOKUP(G3798,compounds!$A:$D,4,FALSE),"")</f>
        <v/>
      </c>
      <c r="I3798">
        <v>7328413</v>
      </c>
      <c r="J3798" s="4">
        <f t="shared" si="282"/>
        <v>52339702</v>
      </c>
      <c r="K3798" s="4">
        <f>VLOOKUP($C3798,rosie!$B$7:$D$380,2,FALSE)</f>
        <v>28.4</v>
      </c>
      <c r="L3798" s="4">
        <f>VLOOKUP(C3798,rosie!$B$7:$F$66,5,FALSE)</f>
        <v>5.27</v>
      </c>
      <c r="M3798" s="4">
        <f>VLOOKUP($C3798,rosie!$B$7:$D$380,3,FALSE)</f>
        <v>0</v>
      </c>
      <c r="N3798" s="4" t="str">
        <f>VLOOKUP($C3798,rosie!$B$7:$E$380,4,FALSE)</f>
        <v>f</v>
      </c>
      <c r="O3798" s="4">
        <f t="shared" si="283"/>
        <v>1.1421202640872465E-4</v>
      </c>
      <c r="P3798" s="4">
        <f>VLOOKUP(A3798,RESULTS!$A:$M,13,FALSE)</f>
        <v>2</v>
      </c>
      <c r="Q3798" s="4">
        <v>1295</v>
      </c>
      <c r="R3798" s="4" t="str">
        <f>IF(VLOOKUP(C3798,rosie!B:J,8,FALSE)=0,"x_x_x_x",VLOOKUP(C3798,rosie!B:J,8,FALSE))</f>
        <v>10_6_6_2023</v>
      </c>
    </row>
    <row r="3799" spans="1:18" x14ac:dyDescent="0.2">
      <c r="A3799" t="s">
        <v>261</v>
      </c>
      <c r="C3799">
        <f t="shared" si="285"/>
        <v>774</v>
      </c>
      <c r="D3799" t="str">
        <f t="shared" si="284"/>
        <v>774 (0)</v>
      </c>
      <c r="E3799">
        <v>13.012</v>
      </c>
      <c r="F3799">
        <f t="shared" si="281"/>
        <v>13.01</v>
      </c>
      <c r="G3799">
        <f>IFERROR(VLOOKUP(F3799,'rt.comb'!$A:$B,2,FALSE),F3799)</f>
        <v>13.01</v>
      </c>
      <c r="H3799" t="str">
        <f>IFERROR(VLOOKUP(G3799,compounds!$A:$D,4,FALSE),"")</f>
        <v/>
      </c>
      <c r="I3799">
        <v>848917650</v>
      </c>
      <c r="J3799" s="4">
        <f t="shared" si="282"/>
        <v>52339702</v>
      </c>
      <c r="K3799" s="4">
        <f>VLOOKUP($C3799,rosie!$B$7:$D$380,2,FALSE)</f>
        <v>28.4</v>
      </c>
      <c r="L3799" s="4">
        <f>VLOOKUP(C3799,rosie!$B$7:$F$66,5,FALSE)</f>
        <v>5.27</v>
      </c>
      <c r="M3799" s="4">
        <f>VLOOKUP($C3799,rosie!$B$7:$D$380,3,FALSE)</f>
        <v>0</v>
      </c>
      <c r="N3799" s="4" t="str">
        <f>VLOOKUP($C3799,rosie!$B$7:$E$380,4,FALSE)</f>
        <v>f</v>
      </c>
      <c r="O3799" s="4">
        <f t="shared" si="283"/>
        <v>1.322002360748086E-2</v>
      </c>
      <c r="P3799" s="4">
        <f>VLOOKUP(A3799,RESULTS!$A:$M,13,FALSE)</f>
        <v>2</v>
      </c>
      <c r="Q3799" s="4">
        <v>1296</v>
      </c>
      <c r="R3799" s="4" t="str">
        <f>IF(VLOOKUP(C3799,rosie!B:J,8,FALSE)=0,"x_x_x_x",VLOOKUP(C3799,rosie!B:J,8,FALSE))</f>
        <v>10_6_6_2023</v>
      </c>
    </row>
    <row r="3800" spans="1:18" x14ac:dyDescent="0.2">
      <c r="A3800" t="s">
        <v>261</v>
      </c>
      <c r="C3800">
        <f t="shared" si="285"/>
        <v>774</v>
      </c>
      <c r="D3800" t="str">
        <f t="shared" si="284"/>
        <v>774 (0)</v>
      </c>
      <c r="E3800">
        <v>13.223000000000001</v>
      </c>
      <c r="F3800">
        <f t="shared" si="281"/>
        <v>13.22</v>
      </c>
      <c r="G3800">
        <f>IFERROR(VLOOKUP(F3800,'rt.comb'!$A:$B,2,FALSE),F3800)</f>
        <v>13.22</v>
      </c>
      <c r="H3800" t="str">
        <f>IFERROR(VLOOKUP(G3800,compounds!$A:$D,4,FALSE),"")</f>
        <v/>
      </c>
      <c r="I3800">
        <v>1257096209</v>
      </c>
      <c r="J3800" s="4">
        <f t="shared" si="282"/>
        <v>52339702</v>
      </c>
      <c r="K3800" s="4">
        <f>VLOOKUP($C3800,rosie!$B$7:$D$380,2,FALSE)</f>
        <v>28.4</v>
      </c>
      <c r="L3800" s="4">
        <f>VLOOKUP(C3800,rosie!$B$7:$F$66,5,FALSE)</f>
        <v>5.27</v>
      </c>
      <c r="M3800" s="4">
        <f>VLOOKUP($C3800,rosie!$B$7:$D$380,3,FALSE)</f>
        <v>0</v>
      </c>
      <c r="N3800" s="4" t="str">
        <f>VLOOKUP($C3800,rosie!$B$7:$E$380,4,FALSE)</f>
        <v>f</v>
      </c>
      <c r="O3800" s="4">
        <f t="shared" si="283"/>
        <v>1.9561412424914517E-2</v>
      </c>
      <c r="P3800" s="4">
        <f>VLOOKUP(A3800,RESULTS!$A:$M,13,FALSE)</f>
        <v>2</v>
      </c>
      <c r="Q3800" s="4">
        <v>1297</v>
      </c>
      <c r="R3800" s="4" t="str">
        <f>IF(VLOOKUP(C3800,rosie!B:J,8,FALSE)=0,"x_x_x_x",VLOOKUP(C3800,rosie!B:J,8,FALSE))</f>
        <v>10_6_6_2023</v>
      </c>
    </row>
    <row r="3801" spans="1:18" x14ac:dyDescent="0.2">
      <c r="A3801" t="s">
        <v>261</v>
      </c>
      <c r="C3801">
        <f t="shared" si="285"/>
        <v>774</v>
      </c>
      <c r="D3801" t="str">
        <f t="shared" si="284"/>
        <v>774 (0)</v>
      </c>
      <c r="E3801">
        <v>13.307</v>
      </c>
      <c r="F3801">
        <f t="shared" si="281"/>
        <v>13.31</v>
      </c>
      <c r="G3801">
        <f>IFERROR(VLOOKUP(F3801,'rt.comb'!$A:$B,2,FALSE),F3801)</f>
        <v>13.31</v>
      </c>
      <c r="H3801" t="str">
        <f>IFERROR(VLOOKUP(G3801,compounds!$A:$D,4,FALSE),"")</f>
        <v/>
      </c>
      <c r="I3801">
        <v>101010149</v>
      </c>
      <c r="J3801" s="4">
        <f t="shared" si="282"/>
        <v>52339702</v>
      </c>
      <c r="K3801" s="4">
        <f>VLOOKUP($C3801,rosie!$B$7:$D$380,2,FALSE)</f>
        <v>28.4</v>
      </c>
      <c r="L3801" s="4">
        <f>VLOOKUP(C3801,rosie!$B$7:$F$66,5,FALSE)</f>
        <v>5.27</v>
      </c>
      <c r="M3801" s="4">
        <f>VLOOKUP($C3801,rosie!$B$7:$D$380,3,FALSE)</f>
        <v>0</v>
      </c>
      <c r="N3801" s="4" t="str">
        <f>VLOOKUP($C3801,rosie!$B$7:$E$380,4,FALSE)</f>
        <v>f</v>
      </c>
      <c r="O3801" s="4">
        <f t="shared" si="283"/>
        <v>1.570586963528119E-3</v>
      </c>
      <c r="P3801" s="4">
        <f>VLOOKUP(A3801,RESULTS!$A:$M,13,FALSE)</f>
        <v>2</v>
      </c>
      <c r="Q3801" s="4">
        <v>1298</v>
      </c>
      <c r="R3801" s="4" t="str">
        <f>IF(VLOOKUP(C3801,rosie!B:J,8,FALSE)=0,"x_x_x_x",VLOOKUP(C3801,rosie!B:J,8,FALSE))</f>
        <v>10_6_6_2023</v>
      </c>
    </row>
    <row r="3802" spans="1:18" x14ac:dyDescent="0.2">
      <c r="A3802" t="s">
        <v>261</v>
      </c>
      <c r="C3802">
        <f t="shared" si="285"/>
        <v>774</v>
      </c>
      <c r="D3802" t="str">
        <f t="shared" si="284"/>
        <v>774 (0)</v>
      </c>
      <c r="E3802">
        <v>13.446999999999999</v>
      </c>
      <c r="F3802">
        <f t="shared" si="281"/>
        <v>13.45</v>
      </c>
      <c r="G3802">
        <f>IFERROR(VLOOKUP(F3802,'rt.comb'!$A:$B,2,FALSE),F3802)</f>
        <v>13.45</v>
      </c>
      <c r="H3802" t="str">
        <f>IFERROR(VLOOKUP(G3802,compounds!$A:$D,4,FALSE),"")</f>
        <v/>
      </c>
      <c r="I3802">
        <v>30097264</v>
      </c>
      <c r="J3802" s="4">
        <f t="shared" si="282"/>
        <v>52339702</v>
      </c>
      <c r="K3802" s="4">
        <f>VLOOKUP($C3802,rosie!$B$7:$D$380,2,FALSE)</f>
        <v>28.4</v>
      </c>
      <c r="L3802" s="4">
        <f>VLOOKUP(C3802,rosie!$B$7:$F$66,5,FALSE)</f>
        <v>5.27</v>
      </c>
      <c r="M3802" s="4">
        <f>VLOOKUP($C3802,rosie!$B$7:$D$380,3,FALSE)</f>
        <v>0</v>
      </c>
      <c r="N3802" s="4" t="str">
        <f>VLOOKUP($C3802,rosie!$B$7:$E$380,4,FALSE)</f>
        <v>f</v>
      </c>
      <c r="O3802" s="4">
        <f t="shared" si="283"/>
        <v>4.6761618637603463E-4</v>
      </c>
      <c r="P3802" s="4">
        <f>VLOOKUP(A3802,RESULTS!$A:$M,13,FALSE)</f>
        <v>2</v>
      </c>
      <c r="Q3802" s="4">
        <v>1299</v>
      </c>
      <c r="R3802" s="4" t="str">
        <f>IF(VLOOKUP(C3802,rosie!B:J,8,FALSE)=0,"x_x_x_x",VLOOKUP(C3802,rosie!B:J,8,FALSE))</f>
        <v>10_6_6_2023</v>
      </c>
    </row>
    <row r="3803" spans="1:18" x14ac:dyDescent="0.2">
      <c r="A3803" t="s">
        <v>261</v>
      </c>
      <c r="C3803">
        <f t="shared" si="285"/>
        <v>774</v>
      </c>
      <c r="D3803" t="str">
        <f t="shared" si="284"/>
        <v>774 (0)</v>
      </c>
      <c r="E3803">
        <v>13.521000000000001</v>
      </c>
      <c r="F3803">
        <f t="shared" si="281"/>
        <v>13.52</v>
      </c>
      <c r="G3803">
        <f>IFERROR(VLOOKUP(F3803,'rt.comb'!$A:$B,2,FALSE),F3803)</f>
        <v>13.51</v>
      </c>
      <c r="H3803" t="str">
        <f>IFERROR(VLOOKUP(G3803,compounds!$A:$D,4,FALSE),"")</f>
        <v>nonanal</v>
      </c>
      <c r="I3803">
        <v>122347184</v>
      </c>
      <c r="J3803" s="4">
        <f t="shared" si="282"/>
        <v>52339702</v>
      </c>
      <c r="K3803" s="4">
        <f>VLOOKUP($C3803,rosie!$B$7:$D$380,2,FALSE)</f>
        <v>28.4</v>
      </c>
      <c r="L3803" s="4">
        <f>VLOOKUP(C3803,rosie!$B$7:$F$66,5,FALSE)</f>
        <v>5.27</v>
      </c>
      <c r="M3803" s="4">
        <f>VLOOKUP($C3803,rosie!$B$7:$D$380,3,FALSE)</f>
        <v>0</v>
      </c>
      <c r="N3803" s="4" t="str">
        <f>VLOOKUP($C3803,rosie!$B$7:$E$380,4,FALSE)</f>
        <v>f</v>
      </c>
      <c r="O3803" s="4">
        <f t="shared" si="283"/>
        <v>1.8994256332277393E-3</v>
      </c>
      <c r="P3803" s="4">
        <f>VLOOKUP(A3803,RESULTS!$A:$M,13,FALSE)</f>
        <v>2</v>
      </c>
      <c r="Q3803" s="4">
        <v>1300</v>
      </c>
      <c r="R3803" s="4" t="str">
        <f>IF(VLOOKUP(C3803,rosie!B:J,8,FALSE)=0,"x_x_x_x",VLOOKUP(C3803,rosie!B:J,8,FALSE))</f>
        <v>10_6_6_2023</v>
      </c>
    </row>
    <row r="3804" spans="1:18" x14ac:dyDescent="0.2">
      <c r="A3804" t="s">
        <v>261</v>
      </c>
      <c r="C3804">
        <f t="shared" si="285"/>
        <v>774</v>
      </c>
      <c r="D3804" t="str">
        <f t="shared" si="284"/>
        <v>774 (0)</v>
      </c>
      <c r="E3804">
        <v>13.727</v>
      </c>
      <c r="F3804">
        <f t="shared" si="281"/>
        <v>13.73</v>
      </c>
      <c r="G3804">
        <f>IFERROR(VLOOKUP(F3804,'rt.comb'!$A:$B,2,FALSE),F3804)</f>
        <v>13.73</v>
      </c>
      <c r="H3804" t="str">
        <f>IFERROR(VLOOKUP(G3804,compounds!$A:$D,4,FALSE),"")</f>
        <v/>
      </c>
      <c r="I3804">
        <v>76232291</v>
      </c>
      <c r="J3804" s="4">
        <f t="shared" si="282"/>
        <v>52339702</v>
      </c>
      <c r="K3804" s="4">
        <f>VLOOKUP($C3804,rosie!$B$7:$D$380,2,FALSE)</f>
        <v>28.4</v>
      </c>
      <c r="L3804" s="4">
        <f>VLOOKUP(C3804,rosie!$B$7:$F$66,5,FALSE)</f>
        <v>5.27</v>
      </c>
      <c r="M3804" s="4">
        <f>VLOOKUP($C3804,rosie!$B$7:$D$380,3,FALSE)</f>
        <v>0</v>
      </c>
      <c r="N3804" s="4" t="str">
        <f>VLOOKUP($C3804,rosie!$B$7:$E$380,4,FALSE)</f>
        <v>f</v>
      </c>
      <c r="O3804" s="4">
        <f t="shared" si="283"/>
        <v>1.1825876635946319E-3</v>
      </c>
      <c r="P3804" s="4">
        <f>VLOOKUP(A3804,RESULTS!$A:$M,13,FALSE)</f>
        <v>2</v>
      </c>
      <c r="Q3804" s="4">
        <v>1301</v>
      </c>
      <c r="R3804" s="4" t="str">
        <f>IF(VLOOKUP(C3804,rosie!B:J,8,FALSE)=0,"x_x_x_x",VLOOKUP(C3804,rosie!B:J,8,FALSE))</f>
        <v>10_6_6_2023</v>
      </c>
    </row>
    <row r="3805" spans="1:18" x14ac:dyDescent="0.2">
      <c r="A3805" t="s">
        <v>261</v>
      </c>
      <c r="C3805">
        <f t="shared" si="285"/>
        <v>774</v>
      </c>
      <c r="D3805" t="str">
        <f t="shared" si="284"/>
        <v>774 (0)</v>
      </c>
      <c r="E3805">
        <v>13.776999999999999</v>
      </c>
      <c r="F3805">
        <f t="shared" si="281"/>
        <v>13.78</v>
      </c>
      <c r="G3805">
        <f>IFERROR(VLOOKUP(F3805,'rt.comb'!$A:$B,2,FALSE),F3805)</f>
        <v>13.78</v>
      </c>
      <c r="H3805" t="str">
        <f>IFERROR(VLOOKUP(G3805,compounds!$A:$D,4,FALSE),"")</f>
        <v/>
      </c>
      <c r="I3805">
        <v>60626264</v>
      </c>
      <c r="J3805" s="4">
        <f t="shared" si="282"/>
        <v>52339702</v>
      </c>
      <c r="K3805" s="4">
        <f>VLOOKUP($C3805,rosie!$B$7:$D$380,2,FALSE)</f>
        <v>28.4</v>
      </c>
      <c r="L3805" s="4">
        <f>VLOOKUP(C3805,rosie!$B$7:$F$66,5,FALSE)</f>
        <v>5.27</v>
      </c>
      <c r="M3805" s="4">
        <f>VLOOKUP($C3805,rosie!$B$7:$D$380,3,FALSE)</f>
        <v>0</v>
      </c>
      <c r="N3805" s="4" t="str">
        <f>VLOOKUP($C3805,rosie!$B$7:$E$380,4,FALSE)</f>
        <v>f</v>
      </c>
      <c r="O3805" s="4">
        <f t="shared" si="283"/>
        <v>9.397698141118963E-4</v>
      </c>
      <c r="P3805" s="4">
        <f>VLOOKUP(A3805,RESULTS!$A:$M,13,FALSE)</f>
        <v>2</v>
      </c>
      <c r="Q3805" s="4">
        <v>1302</v>
      </c>
      <c r="R3805" s="4" t="str">
        <f>IF(VLOOKUP(C3805,rosie!B:J,8,FALSE)=0,"x_x_x_x",VLOOKUP(C3805,rosie!B:J,8,FALSE))</f>
        <v>10_6_6_2023</v>
      </c>
    </row>
    <row r="3806" spans="1:18" x14ac:dyDescent="0.2">
      <c r="A3806" t="s">
        <v>261</v>
      </c>
      <c r="C3806">
        <f t="shared" si="285"/>
        <v>774</v>
      </c>
      <c r="D3806" t="str">
        <f t="shared" si="284"/>
        <v>774 (0)</v>
      </c>
      <c r="E3806">
        <v>13.898999999999999</v>
      </c>
      <c r="F3806">
        <f t="shared" si="281"/>
        <v>13.9</v>
      </c>
      <c r="G3806">
        <f>IFERROR(VLOOKUP(F3806,'rt.comb'!$A:$B,2,FALSE),F3806)</f>
        <v>13.89</v>
      </c>
      <c r="H3806" t="str">
        <f>IFERROR(VLOOKUP(G3806,compounds!$A:$D,4,FALSE),"")</f>
        <v>edimethylnonatriene</v>
      </c>
      <c r="I3806">
        <v>99621029</v>
      </c>
      <c r="J3806" s="4">
        <f t="shared" si="282"/>
        <v>52339702</v>
      </c>
      <c r="K3806" s="4">
        <f>VLOOKUP($C3806,rosie!$B$7:$D$380,2,FALSE)</f>
        <v>28.4</v>
      </c>
      <c r="L3806" s="4">
        <f>VLOOKUP(C3806,rosie!$B$7:$F$66,5,FALSE)</f>
        <v>5.27</v>
      </c>
      <c r="M3806" s="4">
        <f>VLOOKUP($C3806,rosie!$B$7:$D$380,3,FALSE)</f>
        <v>0</v>
      </c>
      <c r="N3806" s="4" t="str">
        <f>VLOOKUP($C3806,rosie!$B$7:$E$380,4,FALSE)</f>
        <v>f</v>
      </c>
      <c r="O3806" s="4">
        <f t="shared" si="283"/>
        <v>1.5430438808755442E-3</v>
      </c>
      <c r="P3806" s="4">
        <f>VLOOKUP(A3806,RESULTS!$A:$M,13,FALSE)</f>
        <v>2</v>
      </c>
      <c r="Q3806" s="4">
        <v>1303</v>
      </c>
      <c r="R3806" s="4" t="str">
        <f>IF(VLOOKUP(C3806,rosie!B:J,8,FALSE)=0,"x_x_x_x",VLOOKUP(C3806,rosie!B:J,8,FALSE))</f>
        <v>10_6_6_2023</v>
      </c>
    </row>
    <row r="3807" spans="1:18" x14ac:dyDescent="0.2">
      <c r="A3807" t="s">
        <v>261</v>
      </c>
      <c r="C3807">
        <f t="shared" si="285"/>
        <v>774</v>
      </c>
      <c r="D3807" t="str">
        <f t="shared" si="284"/>
        <v>774 (0)</v>
      </c>
      <c r="E3807">
        <v>13.994</v>
      </c>
      <c r="F3807">
        <f t="shared" si="281"/>
        <v>13.99</v>
      </c>
      <c r="G3807">
        <f>IFERROR(VLOOKUP(F3807,'rt.comb'!$A:$B,2,FALSE),F3807)</f>
        <v>13.99</v>
      </c>
      <c r="H3807" t="str">
        <f>IFERROR(VLOOKUP(G3807,compounds!$A:$D,4,FALSE),"")</f>
        <v/>
      </c>
      <c r="I3807">
        <v>82629168</v>
      </c>
      <c r="J3807" s="4">
        <f t="shared" si="282"/>
        <v>52339702</v>
      </c>
      <c r="K3807" s="4">
        <f>VLOOKUP($C3807,rosie!$B$7:$D$380,2,FALSE)</f>
        <v>28.4</v>
      </c>
      <c r="L3807" s="4">
        <f>VLOOKUP(C3807,rosie!$B$7:$F$66,5,FALSE)</f>
        <v>5.27</v>
      </c>
      <c r="M3807" s="4">
        <f>VLOOKUP($C3807,rosie!$B$7:$D$380,3,FALSE)</f>
        <v>0</v>
      </c>
      <c r="N3807" s="4" t="str">
        <f>VLOOKUP($C3807,rosie!$B$7:$E$380,4,FALSE)</f>
        <v>f</v>
      </c>
      <c r="O3807" s="4">
        <f t="shared" si="283"/>
        <v>1.2788731148247836E-3</v>
      </c>
      <c r="P3807" s="4">
        <f>VLOOKUP(A3807,RESULTS!$A:$M,13,FALSE)</f>
        <v>2</v>
      </c>
      <c r="Q3807" s="4">
        <v>1304</v>
      </c>
      <c r="R3807" s="4" t="str">
        <f>IF(VLOOKUP(C3807,rosie!B:J,8,FALSE)=0,"x_x_x_x",VLOOKUP(C3807,rosie!B:J,8,FALSE))</f>
        <v>10_6_6_2023</v>
      </c>
    </row>
    <row r="3808" spans="1:18" x14ac:dyDescent="0.2">
      <c r="A3808" t="s">
        <v>261</v>
      </c>
      <c r="C3808">
        <f t="shared" si="285"/>
        <v>774</v>
      </c>
      <c r="D3808" t="str">
        <f t="shared" si="284"/>
        <v>774 (0)</v>
      </c>
      <c r="E3808">
        <v>14.182</v>
      </c>
      <c r="F3808">
        <f t="shared" si="281"/>
        <v>14.18</v>
      </c>
      <c r="G3808">
        <f>IFERROR(VLOOKUP(F3808,'rt.comb'!$A:$B,2,FALSE),F3808)</f>
        <v>14.18</v>
      </c>
      <c r="H3808" t="str">
        <f>IFERROR(VLOOKUP(G3808,compounds!$A:$D,4,FALSE),"")</f>
        <v/>
      </c>
      <c r="I3808">
        <v>69302675</v>
      </c>
      <c r="J3808" s="4">
        <f t="shared" si="282"/>
        <v>52339702</v>
      </c>
      <c r="K3808" s="4">
        <f>VLOOKUP($C3808,rosie!$B$7:$D$380,2,FALSE)</f>
        <v>28.4</v>
      </c>
      <c r="L3808" s="4">
        <f>VLOOKUP(C3808,rosie!$B$7:$F$66,5,FALSE)</f>
        <v>5.27</v>
      </c>
      <c r="M3808" s="4">
        <f>VLOOKUP($C3808,rosie!$B$7:$D$380,3,FALSE)</f>
        <v>0</v>
      </c>
      <c r="N3808" s="4" t="str">
        <f>VLOOKUP($C3808,rosie!$B$7:$E$380,4,FALSE)</f>
        <v>f</v>
      </c>
      <c r="O3808" s="4">
        <f t="shared" si="283"/>
        <v>1.0717935904811515E-3</v>
      </c>
      <c r="P3808" s="4">
        <f>VLOOKUP(A3808,RESULTS!$A:$M,13,FALSE)</f>
        <v>2</v>
      </c>
      <c r="Q3808" s="4">
        <v>1305</v>
      </c>
      <c r="R3808" s="4" t="str">
        <f>IF(VLOOKUP(C3808,rosie!B:J,8,FALSE)=0,"x_x_x_x",VLOOKUP(C3808,rosie!B:J,8,FALSE))</f>
        <v>10_6_6_2023</v>
      </c>
    </row>
    <row r="3809" spans="1:18" x14ac:dyDescent="0.2">
      <c r="A3809" t="s">
        <v>261</v>
      </c>
      <c r="C3809">
        <f t="shared" si="285"/>
        <v>774</v>
      </c>
      <c r="D3809" t="str">
        <f t="shared" si="284"/>
        <v>774 (0)</v>
      </c>
      <c r="E3809">
        <v>14.285</v>
      </c>
      <c r="F3809">
        <f t="shared" si="281"/>
        <v>14.29</v>
      </c>
      <c r="G3809">
        <f>IFERROR(VLOOKUP(F3809,'rt.comb'!$A:$B,2,FALSE),F3809)</f>
        <v>14.29</v>
      </c>
      <c r="H3809" t="str">
        <f>IFERROR(VLOOKUP(G3809,compounds!$A:$D,4,FALSE),"")</f>
        <v/>
      </c>
      <c r="I3809">
        <v>307285752</v>
      </c>
      <c r="J3809" s="4">
        <f t="shared" si="282"/>
        <v>52339702</v>
      </c>
      <c r="K3809" s="4">
        <f>VLOOKUP($C3809,rosie!$B$7:$D$380,2,FALSE)</f>
        <v>28.4</v>
      </c>
      <c r="L3809" s="4">
        <f>VLOOKUP(C3809,rosie!$B$7:$F$66,5,FALSE)</f>
        <v>5.27</v>
      </c>
      <c r="M3809" s="4">
        <f>VLOOKUP($C3809,rosie!$B$7:$D$380,3,FALSE)</f>
        <v>0</v>
      </c>
      <c r="N3809" s="4" t="str">
        <f>VLOOKUP($C3809,rosie!$B$7:$E$380,4,FALSE)</f>
        <v>f</v>
      </c>
      <c r="O3809" s="4">
        <f t="shared" si="283"/>
        <v>4.7486582527735775E-3</v>
      </c>
      <c r="P3809" s="4">
        <f>VLOOKUP(A3809,RESULTS!$A:$M,13,FALSE)</f>
        <v>2</v>
      </c>
      <c r="Q3809" s="4">
        <v>1306</v>
      </c>
      <c r="R3809" s="4" t="str">
        <f>IF(VLOOKUP(C3809,rosie!B:J,8,FALSE)=0,"x_x_x_x",VLOOKUP(C3809,rosie!B:J,8,FALSE))</f>
        <v>10_6_6_2023</v>
      </c>
    </row>
    <row r="3810" spans="1:18" x14ac:dyDescent="0.2">
      <c r="A3810" t="s">
        <v>261</v>
      </c>
      <c r="C3810">
        <f t="shared" si="285"/>
        <v>774</v>
      </c>
      <c r="D3810" t="str">
        <f t="shared" si="284"/>
        <v>774 (0)</v>
      </c>
      <c r="E3810">
        <v>14.391</v>
      </c>
      <c r="F3810">
        <f t="shared" si="281"/>
        <v>14.39</v>
      </c>
      <c r="G3810">
        <f>IFERROR(VLOOKUP(F3810,'rt.comb'!$A:$B,2,FALSE),F3810)</f>
        <v>14.39</v>
      </c>
      <c r="H3810" t="str">
        <f>IFERROR(VLOOKUP(G3810,compounds!$A:$D,4,FALSE),"")</f>
        <v/>
      </c>
      <c r="I3810">
        <v>209440238</v>
      </c>
      <c r="J3810" s="4">
        <f t="shared" si="282"/>
        <v>52339702</v>
      </c>
      <c r="K3810" s="4">
        <f>VLOOKUP($C3810,rosie!$B$7:$D$380,2,FALSE)</f>
        <v>28.4</v>
      </c>
      <c r="L3810" s="4">
        <f>VLOOKUP(C3810,rosie!$B$7:$F$66,5,FALSE)</f>
        <v>5.27</v>
      </c>
      <c r="M3810" s="4">
        <f>VLOOKUP($C3810,rosie!$B$7:$D$380,3,FALSE)</f>
        <v>0</v>
      </c>
      <c r="N3810" s="4" t="str">
        <f>VLOOKUP($C3810,rosie!$B$7:$E$380,4,FALSE)</f>
        <v>f</v>
      </c>
      <c r="O3810" s="4">
        <f t="shared" si="283"/>
        <v>3.2341205517927231E-3</v>
      </c>
      <c r="P3810" s="4">
        <f>VLOOKUP(A3810,RESULTS!$A:$M,13,FALSE)</f>
        <v>2</v>
      </c>
      <c r="Q3810" s="4">
        <v>1307</v>
      </c>
      <c r="R3810" s="4" t="str">
        <f>IF(VLOOKUP(C3810,rosie!B:J,8,FALSE)=0,"x_x_x_x",VLOOKUP(C3810,rosie!B:J,8,FALSE))</f>
        <v>10_6_6_2023</v>
      </c>
    </row>
    <row r="3811" spans="1:18" x14ac:dyDescent="0.2">
      <c r="A3811" t="s">
        <v>261</v>
      </c>
      <c r="C3811">
        <f t="shared" si="285"/>
        <v>774</v>
      </c>
      <c r="D3811" t="str">
        <f t="shared" si="284"/>
        <v>774 (0)</v>
      </c>
      <c r="E3811">
        <v>14.534000000000001</v>
      </c>
      <c r="F3811">
        <f t="shared" si="281"/>
        <v>14.53</v>
      </c>
      <c r="G3811">
        <f>IFERROR(VLOOKUP(F3811,'rt.comb'!$A:$B,2,FALSE),F3811)</f>
        <v>14.53</v>
      </c>
      <c r="H3811" t="str">
        <f>IFERROR(VLOOKUP(G3811,compounds!$A:$D,4,FALSE),"")</f>
        <v/>
      </c>
      <c r="I3811">
        <v>73003361</v>
      </c>
      <c r="J3811" s="4">
        <f t="shared" si="282"/>
        <v>52339702</v>
      </c>
      <c r="K3811" s="4">
        <f>VLOOKUP($C3811,rosie!$B$7:$D$380,2,FALSE)</f>
        <v>28.4</v>
      </c>
      <c r="L3811" s="4">
        <f>VLOOKUP(C3811,rosie!$B$7:$F$66,5,FALSE)</f>
        <v>5.27</v>
      </c>
      <c r="M3811" s="4">
        <f>VLOOKUP($C3811,rosie!$B$7:$D$380,3,FALSE)</f>
        <v>0</v>
      </c>
      <c r="N3811" s="4" t="str">
        <f>VLOOKUP($C3811,rosie!$B$7:$E$380,4,FALSE)</f>
        <v>f</v>
      </c>
      <c r="O3811" s="4">
        <f t="shared" si="283"/>
        <v>1.1264366701875435E-3</v>
      </c>
      <c r="P3811" s="4">
        <f>VLOOKUP(A3811,RESULTS!$A:$M,13,FALSE)</f>
        <v>2</v>
      </c>
      <c r="Q3811" s="4">
        <v>1308</v>
      </c>
      <c r="R3811" s="4" t="str">
        <f>IF(VLOOKUP(C3811,rosie!B:J,8,FALSE)=0,"x_x_x_x",VLOOKUP(C3811,rosie!B:J,8,FALSE))</f>
        <v>10_6_6_2023</v>
      </c>
    </row>
    <row r="3812" spans="1:18" x14ac:dyDescent="0.2">
      <c r="A3812" t="s">
        <v>261</v>
      </c>
      <c r="C3812">
        <f t="shared" si="285"/>
        <v>774</v>
      </c>
      <c r="D3812" t="str">
        <f t="shared" si="284"/>
        <v>774 (0)</v>
      </c>
      <c r="E3812">
        <v>14.635</v>
      </c>
      <c r="F3812">
        <f t="shared" si="281"/>
        <v>14.64</v>
      </c>
      <c r="G3812">
        <f>IFERROR(VLOOKUP(F3812,'rt.comb'!$A:$B,2,FALSE),F3812)</f>
        <v>14.64</v>
      </c>
      <c r="H3812" t="str">
        <f>IFERROR(VLOOKUP(G3812,compounds!$A:$D,4,FALSE),"")</f>
        <v/>
      </c>
      <c r="I3812">
        <v>55541275</v>
      </c>
      <c r="J3812" s="4">
        <f t="shared" si="282"/>
        <v>52339702</v>
      </c>
      <c r="K3812" s="4">
        <f>VLOOKUP($C3812,rosie!$B$7:$D$380,2,FALSE)</f>
        <v>28.4</v>
      </c>
      <c r="L3812" s="4">
        <f>VLOOKUP(C3812,rosie!$B$7:$F$66,5,FALSE)</f>
        <v>5.27</v>
      </c>
      <c r="M3812" s="4">
        <f>VLOOKUP($C3812,rosie!$B$7:$D$380,3,FALSE)</f>
        <v>0</v>
      </c>
      <c r="N3812" s="4" t="str">
        <f>VLOOKUP($C3812,rosie!$B$7:$E$380,4,FALSE)</f>
        <v>f</v>
      </c>
      <c r="O3812" s="4">
        <f t="shared" si="283"/>
        <v>8.5634322798561354E-4</v>
      </c>
      <c r="P3812" s="4">
        <f>VLOOKUP(A3812,RESULTS!$A:$M,13,FALSE)</f>
        <v>2</v>
      </c>
      <c r="Q3812" s="4">
        <v>1309</v>
      </c>
      <c r="R3812" s="4" t="str">
        <f>IF(VLOOKUP(C3812,rosie!B:J,8,FALSE)=0,"x_x_x_x",VLOOKUP(C3812,rosie!B:J,8,FALSE))</f>
        <v>10_6_6_2023</v>
      </c>
    </row>
    <row r="3813" spans="1:18" x14ac:dyDescent="0.2">
      <c r="A3813" t="s">
        <v>261</v>
      </c>
      <c r="C3813">
        <f t="shared" si="285"/>
        <v>774</v>
      </c>
      <c r="D3813" t="str">
        <f t="shared" si="284"/>
        <v>774 (0)</v>
      </c>
      <c r="E3813">
        <v>14.760999999999999</v>
      </c>
      <c r="F3813">
        <f t="shared" si="281"/>
        <v>14.76</v>
      </c>
      <c r="G3813">
        <f>IFERROR(VLOOKUP(F3813,'rt.comb'!$A:$B,2,FALSE),F3813)</f>
        <v>14.76</v>
      </c>
      <c r="H3813" t="str">
        <f>IFERROR(VLOOKUP(G3813,compounds!$A:$D,4,FALSE),"")</f>
        <v/>
      </c>
      <c r="I3813">
        <v>42166686</v>
      </c>
      <c r="J3813" s="4">
        <f t="shared" si="282"/>
        <v>52339702</v>
      </c>
      <c r="K3813" s="4">
        <f>VLOOKUP($C3813,rosie!$B$7:$D$380,2,FALSE)</f>
        <v>28.4</v>
      </c>
      <c r="L3813" s="4">
        <f>VLOOKUP(C3813,rosie!$B$7:$F$66,5,FALSE)</f>
        <v>5.27</v>
      </c>
      <c r="M3813" s="4">
        <f>VLOOKUP($C3813,rosie!$B$7:$D$380,3,FALSE)</f>
        <v>0</v>
      </c>
      <c r="N3813" s="4" t="str">
        <f>VLOOKUP($C3813,rosie!$B$7:$E$380,4,FALSE)</f>
        <v>f</v>
      </c>
      <c r="O3813" s="4">
        <f t="shared" si="283"/>
        <v>6.4963564054790516E-4</v>
      </c>
      <c r="P3813" s="4">
        <f>VLOOKUP(A3813,RESULTS!$A:$M,13,FALSE)</f>
        <v>2</v>
      </c>
      <c r="Q3813" s="4">
        <v>1310</v>
      </c>
      <c r="R3813" s="4" t="str">
        <f>IF(VLOOKUP(C3813,rosie!B:J,8,FALSE)=0,"x_x_x_x",VLOOKUP(C3813,rosie!B:J,8,FALSE))</f>
        <v>10_6_6_2023</v>
      </c>
    </row>
    <row r="3814" spans="1:18" x14ac:dyDescent="0.2">
      <c r="A3814" t="s">
        <v>261</v>
      </c>
      <c r="C3814">
        <f t="shared" si="285"/>
        <v>774</v>
      </c>
      <c r="D3814" t="str">
        <f t="shared" si="284"/>
        <v>774 (0)</v>
      </c>
      <c r="E3814">
        <v>14.956</v>
      </c>
      <c r="F3814">
        <f t="shared" si="281"/>
        <v>14.96</v>
      </c>
      <c r="G3814">
        <f>IFERROR(VLOOKUP(F3814,'rt.comb'!$A:$B,2,FALSE),F3814)</f>
        <v>14.95</v>
      </c>
      <c r="H3814" t="str">
        <f>IFERROR(VLOOKUP(G3814,compounds!$A:$D,4,FALSE),"")</f>
        <v>benzene</v>
      </c>
      <c r="I3814">
        <v>181211354</v>
      </c>
      <c r="J3814" s="4">
        <f t="shared" si="282"/>
        <v>52339702</v>
      </c>
      <c r="K3814" s="4">
        <f>VLOOKUP($C3814,rosie!$B$7:$D$380,2,FALSE)</f>
        <v>28.4</v>
      </c>
      <c r="L3814" s="4">
        <f>VLOOKUP(C3814,rosie!$B$7:$F$66,5,FALSE)</f>
        <v>5.27</v>
      </c>
      <c r="M3814" s="4">
        <f>VLOOKUP($C3814,rosie!$B$7:$D$380,3,FALSE)</f>
        <v>0</v>
      </c>
      <c r="N3814" s="4" t="str">
        <f>VLOOKUP($C3814,rosie!$B$7:$E$380,4,FALSE)</f>
        <v>f</v>
      </c>
      <c r="O3814" s="4">
        <f t="shared" si="283"/>
        <v>2.7896799607912601E-3</v>
      </c>
      <c r="P3814" s="4">
        <f>VLOOKUP(A3814,RESULTS!$A:$M,13,FALSE)</f>
        <v>2</v>
      </c>
      <c r="Q3814" s="4">
        <v>1311</v>
      </c>
      <c r="R3814" s="4" t="str">
        <f>IF(VLOOKUP(C3814,rosie!B:J,8,FALSE)=0,"x_x_x_x",VLOOKUP(C3814,rosie!B:J,8,FALSE))</f>
        <v>10_6_6_2023</v>
      </c>
    </row>
    <row r="3815" spans="1:18" x14ac:dyDescent="0.2">
      <c r="A3815" t="s">
        <v>261</v>
      </c>
      <c r="C3815">
        <f t="shared" si="285"/>
        <v>774</v>
      </c>
      <c r="D3815" t="str">
        <f t="shared" si="284"/>
        <v>774 (0)</v>
      </c>
      <c r="E3815">
        <v>15.067</v>
      </c>
      <c r="F3815">
        <f t="shared" si="281"/>
        <v>15.07</v>
      </c>
      <c r="G3815">
        <f>IFERROR(VLOOKUP(F3815,'rt.comb'!$A:$B,2,FALSE),F3815)</f>
        <v>15.07</v>
      </c>
      <c r="H3815" t="str">
        <f>IFERROR(VLOOKUP(G3815,compounds!$A:$D,4,FALSE),"")</f>
        <v/>
      </c>
      <c r="I3815">
        <v>17020109</v>
      </c>
      <c r="J3815" s="4">
        <f t="shared" si="282"/>
        <v>52339702</v>
      </c>
      <c r="K3815" s="4">
        <f>VLOOKUP($C3815,rosie!$B$7:$D$380,2,FALSE)</f>
        <v>28.4</v>
      </c>
      <c r="L3815" s="4">
        <f>VLOOKUP(C3815,rosie!$B$7:$F$66,5,FALSE)</f>
        <v>5.27</v>
      </c>
      <c r="M3815" s="4">
        <f>VLOOKUP($C3815,rosie!$B$7:$D$380,3,FALSE)</f>
        <v>0</v>
      </c>
      <c r="N3815" s="4" t="str">
        <f>VLOOKUP($C3815,rosie!$B$7:$E$380,4,FALSE)</f>
        <v>f</v>
      </c>
      <c r="O3815" s="4">
        <f t="shared" si="283"/>
        <v>2.6181840395400727E-4</v>
      </c>
      <c r="P3815" s="4">
        <f>VLOOKUP(A3815,RESULTS!$A:$M,13,FALSE)</f>
        <v>2</v>
      </c>
      <c r="Q3815" s="4">
        <v>1312</v>
      </c>
      <c r="R3815" s="4" t="str">
        <f>IF(VLOOKUP(C3815,rosie!B:J,8,FALSE)=0,"x_x_x_x",VLOOKUP(C3815,rosie!B:J,8,FALSE))</f>
        <v>10_6_6_2023</v>
      </c>
    </row>
    <row r="3816" spans="1:18" x14ac:dyDescent="0.2">
      <c r="A3816" t="s">
        <v>261</v>
      </c>
      <c r="C3816">
        <f t="shared" si="285"/>
        <v>774</v>
      </c>
      <c r="D3816" t="str">
        <f t="shared" si="284"/>
        <v>774 (0)</v>
      </c>
      <c r="E3816">
        <v>15.163</v>
      </c>
      <c r="F3816">
        <f t="shared" si="281"/>
        <v>15.16</v>
      </c>
      <c r="G3816">
        <f>IFERROR(VLOOKUP(F3816,'rt.comb'!$A:$B,2,FALSE),F3816)</f>
        <v>15.16</v>
      </c>
      <c r="H3816" t="str">
        <f>IFERROR(VLOOKUP(G3816,compounds!$A:$D,4,FALSE),"")</f>
        <v/>
      </c>
      <c r="I3816">
        <v>31960316</v>
      </c>
      <c r="J3816" s="4">
        <f t="shared" si="282"/>
        <v>52339702</v>
      </c>
      <c r="K3816" s="4">
        <f>VLOOKUP($C3816,rosie!$B$7:$D$380,2,FALSE)</f>
        <v>28.4</v>
      </c>
      <c r="L3816" s="4">
        <f>VLOOKUP(C3816,rosie!$B$7:$F$66,5,FALSE)</f>
        <v>5.27</v>
      </c>
      <c r="M3816" s="4">
        <f>VLOOKUP($C3816,rosie!$B$7:$D$380,3,FALSE)</f>
        <v>0</v>
      </c>
      <c r="N3816" s="4" t="str">
        <f>VLOOKUP($C3816,rosie!$B$7:$E$380,4,FALSE)</f>
        <v>f</v>
      </c>
      <c r="O3816" s="4">
        <f t="shared" si="283"/>
        <v>4.9126746996521126E-4</v>
      </c>
      <c r="P3816" s="4">
        <f>VLOOKUP(A3816,RESULTS!$A:$M,13,FALSE)</f>
        <v>2</v>
      </c>
      <c r="Q3816" s="4">
        <v>1313</v>
      </c>
      <c r="R3816" s="4" t="str">
        <f>IF(VLOOKUP(C3816,rosie!B:J,8,FALSE)=0,"x_x_x_x",VLOOKUP(C3816,rosie!B:J,8,FALSE))</f>
        <v>10_6_6_2023</v>
      </c>
    </row>
    <row r="3817" spans="1:18" x14ac:dyDescent="0.2">
      <c r="A3817" t="s">
        <v>261</v>
      </c>
      <c r="C3817">
        <f t="shared" si="285"/>
        <v>774</v>
      </c>
      <c r="D3817" t="str">
        <f t="shared" si="284"/>
        <v>774 (0)</v>
      </c>
      <c r="E3817">
        <v>15.218</v>
      </c>
      <c r="F3817">
        <f t="shared" si="281"/>
        <v>15.22</v>
      </c>
      <c r="G3817">
        <f>IFERROR(VLOOKUP(F3817,'rt.comb'!$A:$B,2,FALSE),F3817)</f>
        <v>15.22</v>
      </c>
      <c r="H3817" t="str">
        <f>IFERROR(VLOOKUP(G3817,compounds!$A:$D,4,FALSE),"")</f>
        <v/>
      </c>
      <c r="I3817">
        <v>46268144</v>
      </c>
      <c r="J3817" s="4">
        <f t="shared" si="282"/>
        <v>52339702</v>
      </c>
      <c r="K3817" s="4">
        <f>VLOOKUP($C3817,rosie!$B$7:$D$380,2,FALSE)</f>
        <v>28.4</v>
      </c>
      <c r="L3817" s="4">
        <f>VLOOKUP(C3817,rosie!$B$7:$F$66,5,FALSE)</f>
        <v>5.27</v>
      </c>
      <c r="M3817" s="4">
        <f>VLOOKUP($C3817,rosie!$B$7:$D$380,3,FALSE)</f>
        <v>0</v>
      </c>
      <c r="N3817" s="4" t="str">
        <f>VLOOKUP($C3817,rosie!$B$7:$E$380,4,FALSE)</f>
        <v>f</v>
      </c>
      <c r="O3817" s="4">
        <f t="shared" si="283"/>
        <v>7.1065429050311247E-4</v>
      </c>
      <c r="P3817" s="4">
        <f>VLOOKUP(A3817,RESULTS!$A:$M,13,FALSE)</f>
        <v>2</v>
      </c>
      <c r="Q3817" s="4">
        <v>1314</v>
      </c>
      <c r="R3817" s="4" t="str">
        <f>IF(VLOOKUP(C3817,rosie!B:J,8,FALSE)=0,"x_x_x_x",VLOOKUP(C3817,rosie!B:J,8,FALSE))</f>
        <v>10_6_6_2023</v>
      </c>
    </row>
    <row r="3818" spans="1:18" x14ac:dyDescent="0.2">
      <c r="A3818" t="s">
        <v>261</v>
      </c>
      <c r="C3818">
        <f t="shared" si="285"/>
        <v>774</v>
      </c>
      <c r="D3818" t="str">
        <f t="shared" si="284"/>
        <v>774 (0)</v>
      </c>
      <c r="E3818">
        <v>15.461</v>
      </c>
      <c r="F3818">
        <f t="shared" si="281"/>
        <v>15.46</v>
      </c>
      <c r="G3818">
        <f>IFERROR(VLOOKUP(F3818,'rt.comb'!$A:$B,2,FALSE),F3818)</f>
        <v>15.46</v>
      </c>
      <c r="H3818" t="str">
        <f>IFERROR(VLOOKUP(G3818,compounds!$A:$D,4,FALSE),"")</f>
        <v/>
      </c>
      <c r="I3818">
        <v>34678197</v>
      </c>
      <c r="J3818" s="4">
        <f t="shared" si="282"/>
        <v>52339702</v>
      </c>
      <c r="K3818" s="4">
        <f>VLOOKUP($C3818,rosie!$B$7:$D$380,2,FALSE)</f>
        <v>28.4</v>
      </c>
      <c r="L3818" s="4">
        <f>VLOOKUP(C3818,rosie!$B$7:$F$66,5,FALSE)</f>
        <v>5.27</v>
      </c>
      <c r="M3818" s="4">
        <f>VLOOKUP($C3818,rosie!$B$7:$D$380,3,FALSE)</f>
        <v>0</v>
      </c>
      <c r="N3818" s="4" t="str">
        <f>VLOOKUP($C3818,rosie!$B$7:$E$380,4,FALSE)</f>
        <v>f</v>
      </c>
      <c r="O3818" s="4">
        <f t="shared" si="283"/>
        <v>5.3223376847031864E-4</v>
      </c>
      <c r="P3818" s="4">
        <f>VLOOKUP(A3818,RESULTS!$A:$M,13,FALSE)</f>
        <v>2</v>
      </c>
      <c r="Q3818" s="4">
        <v>1315</v>
      </c>
      <c r="R3818" s="4" t="str">
        <f>IF(VLOOKUP(C3818,rosie!B:J,8,FALSE)=0,"x_x_x_x",VLOOKUP(C3818,rosie!B:J,8,FALSE))</f>
        <v>10_6_6_2023</v>
      </c>
    </row>
    <row r="3819" spans="1:18" x14ac:dyDescent="0.2">
      <c r="A3819" t="s">
        <v>261</v>
      </c>
      <c r="C3819">
        <f t="shared" si="285"/>
        <v>774</v>
      </c>
      <c r="D3819" t="str">
        <f t="shared" si="284"/>
        <v>774 (0)</v>
      </c>
      <c r="E3819">
        <v>15.712</v>
      </c>
      <c r="F3819">
        <f t="shared" si="281"/>
        <v>15.71</v>
      </c>
      <c r="G3819">
        <f>IFERROR(VLOOKUP(F3819,'rt.comb'!$A:$B,2,FALSE),F3819)</f>
        <v>15.71</v>
      </c>
      <c r="H3819" t="str">
        <f>IFERROR(VLOOKUP(G3819,compounds!$A:$D,4,FALSE),"")</f>
        <v/>
      </c>
      <c r="I3819">
        <v>73586540</v>
      </c>
      <c r="J3819" s="4">
        <f t="shared" si="282"/>
        <v>52339702</v>
      </c>
      <c r="K3819" s="4">
        <f>VLOOKUP($C3819,rosie!$B$7:$D$380,2,FALSE)</f>
        <v>28.4</v>
      </c>
      <c r="L3819" s="4">
        <f>VLOOKUP(C3819,rosie!$B$7:$F$66,5,FALSE)</f>
        <v>5.27</v>
      </c>
      <c r="M3819" s="4">
        <f>VLOOKUP($C3819,rosie!$B$7:$D$380,3,FALSE)</f>
        <v>0</v>
      </c>
      <c r="N3819" s="4" t="str">
        <f>VLOOKUP($C3819,rosie!$B$7:$E$380,4,FALSE)</f>
        <v>f</v>
      </c>
      <c r="O3819" s="4">
        <f t="shared" si="283"/>
        <v>1.1285327397813887E-3</v>
      </c>
      <c r="P3819" s="4">
        <f>VLOOKUP(A3819,RESULTS!$A:$M,13,FALSE)</f>
        <v>2</v>
      </c>
      <c r="Q3819" s="4">
        <v>1316</v>
      </c>
      <c r="R3819" s="4" t="str">
        <f>IF(VLOOKUP(C3819,rosie!B:J,8,FALSE)=0,"x_x_x_x",VLOOKUP(C3819,rosie!B:J,8,FALSE))</f>
        <v>10_6_6_2023</v>
      </c>
    </row>
    <row r="3820" spans="1:18" x14ac:dyDescent="0.2">
      <c r="A3820" t="s">
        <v>261</v>
      </c>
      <c r="C3820">
        <f t="shared" si="285"/>
        <v>774</v>
      </c>
      <c r="D3820" t="str">
        <f t="shared" si="284"/>
        <v>774 (0)</v>
      </c>
      <c r="E3820">
        <v>15.939</v>
      </c>
      <c r="F3820">
        <f t="shared" si="281"/>
        <v>15.94</v>
      </c>
      <c r="G3820">
        <f>IFERROR(VLOOKUP(F3820,'rt.comb'!$A:$B,2,FALSE),F3820)</f>
        <v>15.94</v>
      </c>
      <c r="H3820" t="str">
        <f>IFERROR(VLOOKUP(G3820,compounds!$A:$D,4,FALSE),"")</f>
        <v/>
      </c>
      <c r="I3820">
        <v>41603588</v>
      </c>
      <c r="J3820" s="4">
        <f t="shared" si="282"/>
        <v>52339702</v>
      </c>
      <c r="K3820" s="4">
        <f>VLOOKUP($C3820,rosie!$B$7:$D$380,2,FALSE)</f>
        <v>28.4</v>
      </c>
      <c r="L3820" s="4">
        <f>VLOOKUP(C3820,rosie!$B$7:$F$66,5,FALSE)</f>
        <v>5.27</v>
      </c>
      <c r="M3820" s="4">
        <f>VLOOKUP($C3820,rosie!$B$7:$D$380,3,FALSE)</f>
        <v>0</v>
      </c>
      <c r="N3820" s="4" t="str">
        <f>VLOOKUP($C3820,rosie!$B$7:$E$380,4,FALSE)</f>
        <v>f</v>
      </c>
      <c r="O3820" s="4">
        <f t="shared" si="283"/>
        <v>6.3755356862647264E-4</v>
      </c>
      <c r="P3820" s="4">
        <f>VLOOKUP(A3820,RESULTS!$A:$M,13,FALSE)</f>
        <v>2</v>
      </c>
      <c r="Q3820" s="4">
        <v>1317</v>
      </c>
      <c r="R3820" s="4" t="str">
        <f>IF(VLOOKUP(C3820,rosie!B:J,8,FALSE)=0,"x_x_x_x",VLOOKUP(C3820,rosie!B:J,8,FALSE))</f>
        <v>10_6_6_2023</v>
      </c>
    </row>
    <row r="3821" spans="1:18" x14ac:dyDescent="0.2">
      <c r="A3821" t="s">
        <v>261</v>
      </c>
      <c r="C3821">
        <f t="shared" si="285"/>
        <v>774</v>
      </c>
      <c r="D3821" t="str">
        <f t="shared" si="284"/>
        <v>774 (0)</v>
      </c>
      <c r="E3821">
        <v>16.02</v>
      </c>
      <c r="F3821">
        <f t="shared" si="281"/>
        <v>16.02</v>
      </c>
      <c r="G3821">
        <f>IFERROR(VLOOKUP(F3821,'rt.comb'!$A:$B,2,FALSE),F3821)</f>
        <v>16.02</v>
      </c>
      <c r="H3821" t="str">
        <f>IFERROR(VLOOKUP(G3821,compounds!$A:$D,4,FALSE),"")</f>
        <v/>
      </c>
      <c r="I3821">
        <v>16904734</v>
      </c>
      <c r="J3821" s="4">
        <f t="shared" si="282"/>
        <v>52339702</v>
      </c>
      <c r="K3821" s="4">
        <f>VLOOKUP($C3821,rosie!$B$7:$D$380,2,FALSE)</f>
        <v>28.4</v>
      </c>
      <c r="L3821" s="4">
        <f>VLOOKUP(C3821,rosie!$B$7:$F$66,5,FALSE)</f>
        <v>5.27</v>
      </c>
      <c r="M3821" s="4">
        <f>VLOOKUP($C3821,rosie!$B$7:$D$380,3,FALSE)</f>
        <v>0</v>
      </c>
      <c r="N3821" s="4" t="str">
        <f>VLOOKUP($C3821,rosie!$B$7:$E$380,4,FALSE)</f>
        <v>f</v>
      </c>
      <c r="O3821" s="4">
        <f t="shared" si="283"/>
        <v>2.5885979340012724E-4</v>
      </c>
      <c r="P3821" s="4">
        <f>VLOOKUP(A3821,RESULTS!$A:$M,13,FALSE)</f>
        <v>2</v>
      </c>
      <c r="Q3821" s="4">
        <v>1318</v>
      </c>
      <c r="R3821" s="4" t="str">
        <f>IF(VLOOKUP(C3821,rosie!B:J,8,FALSE)=0,"x_x_x_x",VLOOKUP(C3821,rosie!B:J,8,FALSE))</f>
        <v>10_6_6_2023</v>
      </c>
    </row>
    <row r="3822" spans="1:18" x14ac:dyDescent="0.2">
      <c r="A3822" t="s">
        <v>261</v>
      </c>
      <c r="C3822">
        <f t="shared" si="285"/>
        <v>774</v>
      </c>
      <c r="D3822" t="str">
        <f t="shared" si="284"/>
        <v>774 (0)</v>
      </c>
      <c r="E3822">
        <v>16.111000000000001</v>
      </c>
      <c r="F3822">
        <f t="shared" si="281"/>
        <v>16.11</v>
      </c>
      <c r="G3822">
        <f>IFERROR(VLOOKUP(F3822,'rt.comb'!$A:$B,2,FALSE),F3822)</f>
        <v>16.11</v>
      </c>
      <c r="H3822" t="str">
        <f>IFERROR(VLOOKUP(G3822,compounds!$A:$D,4,FALSE),"")</f>
        <v/>
      </c>
      <c r="I3822">
        <v>41894948</v>
      </c>
      <c r="J3822" s="4">
        <f t="shared" si="282"/>
        <v>52339702</v>
      </c>
      <c r="K3822" s="4">
        <f>VLOOKUP($C3822,rosie!$B$7:$D$380,2,FALSE)</f>
        <v>28.4</v>
      </c>
      <c r="L3822" s="4">
        <f>VLOOKUP(C3822,rosie!$B$7:$F$66,5,FALSE)</f>
        <v>5.27</v>
      </c>
      <c r="M3822" s="4">
        <f>VLOOKUP($C3822,rosie!$B$7:$D$380,3,FALSE)</f>
        <v>0</v>
      </c>
      <c r="N3822" s="4" t="str">
        <f>VLOOKUP($C3822,rosie!$B$7:$E$380,4,FALSE)</f>
        <v>f</v>
      </c>
      <c r="O3822" s="4">
        <f t="shared" si="283"/>
        <v>6.4104501782102051E-4</v>
      </c>
      <c r="P3822" s="4">
        <f>VLOOKUP(A3822,RESULTS!$A:$M,13,FALSE)</f>
        <v>2</v>
      </c>
      <c r="Q3822" s="4">
        <v>1319</v>
      </c>
      <c r="R3822" s="4" t="str">
        <f>IF(VLOOKUP(C3822,rosie!B:J,8,FALSE)=0,"x_x_x_x",VLOOKUP(C3822,rosie!B:J,8,FALSE))</f>
        <v>10_6_6_2023</v>
      </c>
    </row>
    <row r="3823" spans="1:18" x14ac:dyDescent="0.2">
      <c r="A3823" t="s">
        <v>261</v>
      </c>
      <c r="C3823">
        <f t="shared" si="285"/>
        <v>774</v>
      </c>
      <c r="D3823" t="str">
        <f t="shared" si="284"/>
        <v>774 (0)</v>
      </c>
      <c r="E3823">
        <v>16.225999999999999</v>
      </c>
      <c r="F3823">
        <f t="shared" si="281"/>
        <v>16.23</v>
      </c>
      <c r="G3823">
        <f>IFERROR(VLOOKUP(F3823,'rt.comb'!$A:$B,2,FALSE),F3823)</f>
        <v>16.23</v>
      </c>
      <c r="H3823" t="str">
        <f>IFERROR(VLOOKUP(G3823,compounds!$A:$D,4,FALSE),"")</f>
        <v/>
      </c>
      <c r="I3823">
        <v>834915305</v>
      </c>
      <c r="J3823" s="4">
        <f t="shared" si="282"/>
        <v>52339702</v>
      </c>
      <c r="K3823" s="4">
        <f>VLOOKUP($C3823,rosie!$B$7:$D$380,2,FALSE)</f>
        <v>28.4</v>
      </c>
      <c r="L3823" s="4">
        <f>VLOOKUP(C3823,rosie!$B$7:$F$66,5,FALSE)</f>
        <v>5.27</v>
      </c>
      <c r="M3823" s="4">
        <f>VLOOKUP($C3823,rosie!$B$7:$D$380,3,FALSE)</f>
        <v>0</v>
      </c>
      <c r="N3823" s="4" t="str">
        <f>VLOOKUP($C3823,rosie!$B$7:$E$380,4,FALSE)</f>
        <v>f</v>
      </c>
      <c r="O3823" s="4">
        <f t="shared" si="283"/>
        <v>1.2765568492083422E-2</v>
      </c>
      <c r="P3823" s="4">
        <f>VLOOKUP(A3823,RESULTS!$A:$M,13,FALSE)</f>
        <v>2</v>
      </c>
      <c r="Q3823" s="4">
        <v>1320</v>
      </c>
      <c r="R3823" s="4" t="str">
        <f>IF(VLOOKUP(C3823,rosie!B:J,8,FALSE)=0,"x_x_x_x",VLOOKUP(C3823,rosie!B:J,8,FALSE))</f>
        <v>10_6_6_2023</v>
      </c>
    </row>
    <row r="3824" spans="1:18" x14ac:dyDescent="0.2">
      <c r="A3824" t="s">
        <v>261</v>
      </c>
      <c r="C3824">
        <f t="shared" si="285"/>
        <v>774</v>
      </c>
      <c r="D3824" t="str">
        <f t="shared" si="284"/>
        <v>774 (0)</v>
      </c>
      <c r="E3824">
        <v>16.369</v>
      </c>
      <c r="F3824">
        <f t="shared" si="281"/>
        <v>16.37</v>
      </c>
      <c r="G3824">
        <f>IFERROR(VLOOKUP(F3824,'rt.comb'!$A:$B,2,FALSE),F3824)</f>
        <v>16.36</v>
      </c>
      <c r="H3824" t="str">
        <f>IFERROR(VLOOKUP(G3824,compounds!$A:$D,4,FALSE),"")</f>
        <v>dodecane</v>
      </c>
      <c r="I3824">
        <v>126115163</v>
      </c>
      <c r="J3824" s="4">
        <f t="shared" si="282"/>
        <v>52339702</v>
      </c>
      <c r="K3824" s="4">
        <f>VLOOKUP($C3824,rosie!$B$7:$D$380,2,FALSE)</f>
        <v>28.4</v>
      </c>
      <c r="L3824" s="4">
        <f>VLOOKUP(C3824,rosie!$B$7:$F$66,5,FALSE)</f>
        <v>5.27</v>
      </c>
      <c r="M3824" s="4">
        <f>VLOOKUP($C3824,rosie!$B$7:$D$380,3,FALSE)</f>
        <v>0</v>
      </c>
      <c r="N3824" s="4" t="str">
        <f>VLOOKUP($C3824,rosie!$B$7:$E$380,4,FALSE)</f>
        <v>f</v>
      </c>
      <c r="O3824" s="4">
        <f t="shared" si="283"/>
        <v>1.9267978674495203E-3</v>
      </c>
      <c r="P3824" s="4">
        <f>VLOOKUP(A3824,RESULTS!$A:$M,13,FALSE)</f>
        <v>2</v>
      </c>
      <c r="Q3824" s="4">
        <v>1321</v>
      </c>
      <c r="R3824" s="4" t="str">
        <f>IF(VLOOKUP(C3824,rosie!B:J,8,FALSE)=0,"x_x_x_x",VLOOKUP(C3824,rosie!B:J,8,FALSE))</f>
        <v>10_6_6_2023</v>
      </c>
    </row>
    <row r="3825" spans="1:18" x14ac:dyDescent="0.2">
      <c r="A3825" t="s">
        <v>261</v>
      </c>
      <c r="C3825">
        <f t="shared" si="285"/>
        <v>774</v>
      </c>
      <c r="D3825" t="str">
        <f t="shared" si="284"/>
        <v>774 (0)</v>
      </c>
      <c r="E3825">
        <v>16.478000000000002</v>
      </c>
      <c r="F3825">
        <f t="shared" si="281"/>
        <v>16.48</v>
      </c>
      <c r="G3825">
        <f>IFERROR(VLOOKUP(F3825,'rt.comb'!$A:$B,2,FALSE),F3825)</f>
        <v>16.48</v>
      </c>
      <c r="H3825" t="str">
        <f>IFERROR(VLOOKUP(G3825,compounds!$A:$D,4,FALSE),"")</f>
        <v/>
      </c>
      <c r="I3825">
        <v>10072665</v>
      </c>
      <c r="J3825" s="4">
        <f t="shared" si="282"/>
        <v>52339702</v>
      </c>
      <c r="K3825" s="4">
        <f>VLOOKUP($C3825,rosie!$B$7:$D$380,2,FALSE)</f>
        <v>28.4</v>
      </c>
      <c r="L3825" s="4">
        <f>VLOOKUP(C3825,rosie!$B$7:$F$66,5,FALSE)</f>
        <v>5.27</v>
      </c>
      <c r="M3825" s="4">
        <f>VLOOKUP($C3825,rosie!$B$7:$D$380,3,FALSE)</f>
        <v>0</v>
      </c>
      <c r="N3825" s="4" t="str">
        <f>VLOOKUP($C3825,rosie!$B$7:$E$380,4,FALSE)</f>
        <v>f</v>
      </c>
      <c r="O3825" s="4">
        <f t="shared" si="283"/>
        <v>1.5377459935434821E-4</v>
      </c>
      <c r="P3825" s="4">
        <f>VLOOKUP(A3825,RESULTS!$A:$M,13,FALSE)</f>
        <v>2</v>
      </c>
      <c r="Q3825" s="4">
        <v>1322</v>
      </c>
      <c r="R3825" s="4" t="str">
        <f>IF(VLOOKUP(C3825,rosie!B:J,8,FALSE)=0,"x_x_x_x",VLOOKUP(C3825,rosie!B:J,8,FALSE))</f>
        <v>10_6_6_2023</v>
      </c>
    </row>
    <row r="3826" spans="1:18" x14ac:dyDescent="0.2">
      <c r="A3826" t="s">
        <v>261</v>
      </c>
      <c r="C3826">
        <f t="shared" si="285"/>
        <v>774</v>
      </c>
      <c r="D3826" t="str">
        <f t="shared" si="284"/>
        <v>774 (0)</v>
      </c>
      <c r="E3826">
        <v>16.550999999999998</v>
      </c>
      <c r="F3826">
        <f t="shared" si="281"/>
        <v>16.55</v>
      </c>
      <c r="G3826">
        <f>IFERROR(VLOOKUP(F3826,'rt.comb'!$A:$B,2,FALSE),F3826)</f>
        <v>16.55</v>
      </c>
      <c r="H3826" t="str">
        <f>IFERROR(VLOOKUP(G3826,compounds!$A:$D,4,FALSE),"")</f>
        <v>decanal</v>
      </c>
      <c r="I3826">
        <v>143925164</v>
      </c>
      <c r="J3826" s="4">
        <f t="shared" si="282"/>
        <v>52339702</v>
      </c>
      <c r="K3826" s="4">
        <f>VLOOKUP($C3826,rosie!$B$7:$D$380,2,FALSE)</f>
        <v>28.4</v>
      </c>
      <c r="L3826" s="4">
        <f>VLOOKUP(C3826,rosie!$B$7:$F$66,5,FALSE)</f>
        <v>5.27</v>
      </c>
      <c r="M3826" s="4">
        <f>VLOOKUP($C3826,rosie!$B$7:$D$380,3,FALSE)</f>
        <v>0</v>
      </c>
      <c r="N3826" s="4" t="str">
        <f>VLOOKUP($C3826,rosie!$B$7:$E$380,4,FALSE)</f>
        <v>f</v>
      </c>
      <c r="O3826" s="4">
        <f t="shared" si="283"/>
        <v>2.1955764197528131E-3</v>
      </c>
      <c r="P3826" s="4">
        <f>VLOOKUP(A3826,RESULTS!$A:$M,13,FALSE)</f>
        <v>2</v>
      </c>
      <c r="Q3826" s="4">
        <v>1323</v>
      </c>
      <c r="R3826" s="4" t="str">
        <f>IF(VLOOKUP(C3826,rosie!B:J,8,FALSE)=0,"x_x_x_x",VLOOKUP(C3826,rosie!B:J,8,FALSE))</f>
        <v>10_6_6_2023</v>
      </c>
    </row>
    <row r="3827" spans="1:18" x14ac:dyDescent="0.2">
      <c r="A3827" t="s">
        <v>261</v>
      </c>
      <c r="C3827">
        <f t="shared" si="285"/>
        <v>774</v>
      </c>
      <c r="D3827" t="str">
        <f t="shared" si="284"/>
        <v>774 (0)</v>
      </c>
      <c r="E3827">
        <v>16.747</v>
      </c>
      <c r="F3827">
        <f t="shared" si="281"/>
        <v>16.75</v>
      </c>
      <c r="G3827">
        <f>IFERROR(VLOOKUP(F3827,'rt.comb'!$A:$B,2,FALSE),F3827)</f>
        <v>16.75</v>
      </c>
      <c r="H3827" t="str">
        <f>IFERROR(VLOOKUP(G3827,compounds!$A:$D,4,FALSE),"")</f>
        <v/>
      </c>
      <c r="I3827">
        <v>22049535</v>
      </c>
      <c r="J3827" s="4">
        <f t="shared" si="282"/>
        <v>52339702</v>
      </c>
      <c r="K3827" s="4">
        <f>VLOOKUP($C3827,rosie!$B$7:$D$380,2,FALSE)</f>
        <v>28.4</v>
      </c>
      <c r="L3827" s="4">
        <f>VLOOKUP(C3827,rosie!$B$7:$F$66,5,FALSE)</f>
        <v>5.27</v>
      </c>
      <c r="M3827" s="4">
        <f>VLOOKUP($C3827,rosie!$B$7:$D$380,3,FALSE)</f>
        <v>0</v>
      </c>
      <c r="N3827" s="4" t="str">
        <f>VLOOKUP($C3827,rosie!$B$7:$E$380,4,FALSE)</f>
        <v>f</v>
      </c>
      <c r="O3827" s="4">
        <f t="shared" si="283"/>
        <v>3.3611130421545051E-4</v>
      </c>
      <c r="P3827" s="4">
        <f>VLOOKUP(A3827,RESULTS!$A:$M,13,FALSE)</f>
        <v>2</v>
      </c>
      <c r="Q3827" s="4">
        <v>1324</v>
      </c>
      <c r="R3827" s="4" t="str">
        <f>IF(VLOOKUP(C3827,rosie!B:J,8,FALSE)=0,"x_x_x_x",VLOOKUP(C3827,rosie!B:J,8,FALSE))</f>
        <v>10_6_6_2023</v>
      </c>
    </row>
    <row r="3828" spans="1:18" x14ac:dyDescent="0.2">
      <c r="A3828" t="s">
        <v>261</v>
      </c>
      <c r="C3828">
        <f t="shared" si="285"/>
        <v>774</v>
      </c>
      <c r="D3828" t="str">
        <f t="shared" si="284"/>
        <v>774 (0)</v>
      </c>
      <c r="E3828">
        <v>16.844000000000001</v>
      </c>
      <c r="F3828">
        <f t="shared" si="281"/>
        <v>16.84</v>
      </c>
      <c r="G3828">
        <f>IFERROR(VLOOKUP(F3828,'rt.comb'!$A:$B,2,FALSE),F3828)</f>
        <v>16.84</v>
      </c>
      <c r="H3828" t="str">
        <f>IFERROR(VLOOKUP(G3828,compounds!$A:$D,4,FALSE),"")</f>
        <v/>
      </c>
      <c r="I3828">
        <v>41863773</v>
      </c>
      <c r="J3828" s="4">
        <f t="shared" si="282"/>
        <v>52339702</v>
      </c>
      <c r="K3828" s="4">
        <f>VLOOKUP($C3828,rosie!$B$7:$D$380,2,FALSE)</f>
        <v>28.4</v>
      </c>
      <c r="L3828" s="4">
        <f>VLOOKUP(C3828,rosie!$B$7:$F$66,5,FALSE)</f>
        <v>5.27</v>
      </c>
      <c r="M3828" s="4">
        <f>VLOOKUP($C3828,rosie!$B$7:$D$380,3,FALSE)</f>
        <v>0</v>
      </c>
      <c r="N3828" s="4" t="str">
        <f>VLOOKUP($C3828,rosie!$B$7:$E$380,4,FALSE)</f>
        <v>f</v>
      </c>
      <c r="O3828" s="4">
        <f t="shared" si="283"/>
        <v>6.376673161040652E-4</v>
      </c>
      <c r="P3828" s="4">
        <f>VLOOKUP(A3828,RESULTS!$A:$M,13,FALSE)</f>
        <v>2</v>
      </c>
      <c r="Q3828" s="4">
        <v>1325</v>
      </c>
      <c r="R3828" s="4" t="str">
        <f>IF(VLOOKUP(C3828,rosie!B:J,8,FALSE)=0,"x_x_x_x",VLOOKUP(C3828,rosie!B:J,8,FALSE))</f>
        <v>10_6_6_2023</v>
      </c>
    </row>
    <row r="3829" spans="1:18" x14ac:dyDescent="0.2">
      <c r="A3829" t="s">
        <v>261</v>
      </c>
      <c r="C3829">
        <f t="shared" si="285"/>
        <v>774</v>
      </c>
      <c r="D3829" t="str">
        <f t="shared" si="284"/>
        <v>774 (0)</v>
      </c>
      <c r="E3829">
        <v>16.934000000000001</v>
      </c>
      <c r="F3829">
        <f t="shared" si="281"/>
        <v>16.93</v>
      </c>
      <c r="G3829">
        <f>IFERROR(VLOOKUP(F3829,'rt.comb'!$A:$B,2,FALSE),F3829)</f>
        <v>16.93</v>
      </c>
      <c r="H3829" t="str">
        <f>IFERROR(VLOOKUP(G3829,compounds!$A:$D,4,FALSE),"")</f>
        <v/>
      </c>
      <c r="I3829">
        <v>103610172</v>
      </c>
      <c r="J3829" s="4">
        <f t="shared" si="282"/>
        <v>52339702</v>
      </c>
      <c r="K3829" s="4">
        <f>VLOOKUP($C3829,rosie!$B$7:$D$380,2,FALSE)</f>
        <v>28.4</v>
      </c>
      <c r="L3829" s="4">
        <f>VLOOKUP(C3829,rosie!$B$7:$F$66,5,FALSE)</f>
        <v>5.27</v>
      </c>
      <c r="M3829" s="4">
        <f>VLOOKUP($C3829,rosie!$B$7:$D$380,3,FALSE)</f>
        <v>0</v>
      </c>
      <c r="N3829" s="4" t="str">
        <f>VLOOKUP($C3829,rosie!$B$7:$E$380,4,FALSE)</f>
        <v>f</v>
      </c>
      <c r="O3829" s="4">
        <f t="shared" si="283"/>
        <v>1.5769958107690267E-3</v>
      </c>
      <c r="P3829" s="4">
        <f>VLOOKUP(A3829,RESULTS!$A:$M,13,FALSE)</f>
        <v>2</v>
      </c>
      <c r="Q3829" s="4">
        <v>1326</v>
      </c>
      <c r="R3829" s="4" t="str">
        <f>IF(VLOOKUP(C3829,rosie!B:J,8,FALSE)=0,"x_x_x_x",VLOOKUP(C3829,rosie!B:J,8,FALSE))</f>
        <v>10_6_6_2023</v>
      </c>
    </row>
    <row r="3830" spans="1:18" x14ac:dyDescent="0.2">
      <c r="A3830" t="s">
        <v>261</v>
      </c>
      <c r="C3830">
        <f t="shared" si="285"/>
        <v>774</v>
      </c>
      <c r="D3830" t="str">
        <f t="shared" si="284"/>
        <v>774 (0)</v>
      </c>
      <c r="E3830">
        <v>17.193000000000001</v>
      </c>
      <c r="F3830">
        <f t="shared" si="281"/>
        <v>17.190000000000001</v>
      </c>
      <c r="G3830">
        <f>IFERROR(VLOOKUP(F3830,'rt.comb'!$A:$B,2,FALSE),F3830)</f>
        <v>17.190000000000001</v>
      </c>
      <c r="H3830" t="str">
        <f>IFERROR(VLOOKUP(G3830,compounds!$A:$D,4,FALSE),"")</f>
        <v/>
      </c>
      <c r="I3830">
        <v>62290752</v>
      </c>
      <c r="J3830" s="4">
        <f t="shared" si="282"/>
        <v>52339702</v>
      </c>
      <c r="K3830" s="4">
        <f>VLOOKUP($C3830,rosie!$B$7:$D$380,2,FALSE)</f>
        <v>28.4</v>
      </c>
      <c r="L3830" s="4">
        <f>VLOOKUP(C3830,rosie!$B$7:$F$66,5,FALSE)</f>
        <v>5.27</v>
      </c>
      <c r="M3830" s="4">
        <f>VLOOKUP($C3830,rosie!$B$7:$D$380,3,FALSE)</f>
        <v>0</v>
      </c>
      <c r="N3830" s="4" t="str">
        <f>VLOOKUP($C3830,rosie!$B$7:$E$380,4,FALSE)</f>
        <v>f</v>
      </c>
      <c r="O3830" s="4">
        <f t="shared" si="283"/>
        <v>9.4738023540605093E-4</v>
      </c>
      <c r="P3830" s="4">
        <f>VLOOKUP(A3830,RESULTS!$A:$M,13,FALSE)</f>
        <v>2</v>
      </c>
      <c r="Q3830" s="4">
        <v>1327</v>
      </c>
      <c r="R3830" s="4" t="str">
        <f>IF(VLOOKUP(C3830,rosie!B:J,8,FALSE)=0,"x_x_x_x",VLOOKUP(C3830,rosie!B:J,8,FALSE))</f>
        <v>10_6_6_2023</v>
      </c>
    </row>
    <row r="3831" spans="1:18" x14ac:dyDescent="0.2">
      <c r="A3831" t="s">
        <v>261</v>
      </c>
      <c r="C3831">
        <f t="shared" si="285"/>
        <v>774</v>
      </c>
      <c r="D3831" t="str">
        <f t="shared" si="284"/>
        <v>774 (0)</v>
      </c>
      <c r="E3831">
        <v>17.326000000000001</v>
      </c>
      <c r="F3831">
        <f t="shared" si="281"/>
        <v>17.329999999999998</v>
      </c>
      <c r="G3831">
        <f>IFERROR(VLOOKUP(F3831,'rt.comb'!$A:$B,2,FALSE),F3831)</f>
        <v>17.329999999999998</v>
      </c>
      <c r="H3831" t="str">
        <f>IFERROR(VLOOKUP(G3831,compounds!$A:$D,4,FALSE),"")</f>
        <v/>
      </c>
      <c r="I3831">
        <v>11302744</v>
      </c>
      <c r="J3831" s="4">
        <f t="shared" si="282"/>
        <v>52339702</v>
      </c>
      <c r="K3831" s="4">
        <f>VLOOKUP($C3831,rosie!$B$7:$D$380,2,FALSE)</f>
        <v>28.4</v>
      </c>
      <c r="L3831" s="4">
        <f>VLOOKUP(C3831,rosie!$B$7:$F$66,5,FALSE)</f>
        <v>5.27</v>
      </c>
      <c r="M3831" s="4">
        <f>VLOOKUP($C3831,rosie!$B$7:$D$380,3,FALSE)</f>
        <v>0</v>
      </c>
      <c r="N3831" s="4" t="str">
        <f>VLOOKUP($C3831,rosie!$B$7:$E$380,4,FALSE)</f>
        <v>f</v>
      </c>
      <c r="O3831" s="4">
        <f t="shared" si="283"/>
        <v>1.7177402226978928E-4</v>
      </c>
      <c r="P3831" s="4">
        <f>VLOOKUP(A3831,RESULTS!$A:$M,13,FALSE)</f>
        <v>2</v>
      </c>
      <c r="Q3831" s="4">
        <v>1328</v>
      </c>
      <c r="R3831" s="4" t="str">
        <f>IF(VLOOKUP(C3831,rosie!B:J,8,FALSE)=0,"x_x_x_x",VLOOKUP(C3831,rosie!B:J,8,FALSE))</f>
        <v>10_6_6_2023</v>
      </c>
    </row>
    <row r="3832" spans="1:18" x14ac:dyDescent="0.2">
      <c r="A3832" t="s">
        <v>261</v>
      </c>
      <c r="C3832">
        <f t="shared" si="285"/>
        <v>774</v>
      </c>
      <c r="D3832" t="str">
        <f t="shared" si="284"/>
        <v>774 (0)</v>
      </c>
      <c r="E3832">
        <v>17.445</v>
      </c>
      <c r="F3832">
        <f t="shared" si="281"/>
        <v>17.45</v>
      </c>
      <c r="G3832">
        <f>IFERROR(VLOOKUP(F3832,'rt.comb'!$A:$B,2,FALSE),F3832)</f>
        <v>17.43</v>
      </c>
      <c r="H3832" t="str">
        <f>IFERROR(VLOOKUP(G3832,compounds!$A:$D,4,FALSE),"")</f>
        <v>cisthreehexiso</v>
      </c>
      <c r="I3832">
        <v>17010567</v>
      </c>
      <c r="J3832" s="4">
        <f t="shared" si="282"/>
        <v>52339702</v>
      </c>
      <c r="K3832" s="4">
        <f>VLOOKUP($C3832,rosie!$B$7:$D$380,2,FALSE)</f>
        <v>28.4</v>
      </c>
      <c r="L3832" s="4">
        <f>VLOOKUP(C3832,rosie!$B$7:$F$66,5,FALSE)</f>
        <v>5.27</v>
      </c>
      <c r="M3832" s="4">
        <f>VLOOKUP($C3832,rosie!$B$7:$D$380,3,FALSE)</f>
        <v>0</v>
      </c>
      <c r="N3832" s="4" t="str">
        <f>VLOOKUP($C3832,rosie!$B$7:$E$380,4,FALSE)</f>
        <v>f</v>
      </c>
      <c r="O3832" s="4">
        <f t="shared" si="283"/>
        <v>2.5832442891835004E-4</v>
      </c>
      <c r="P3832" s="4">
        <f>VLOOKUP(A3832,RESULTS!$A:$M,13,FALSE)</f>
        <v>2</v>
      </c>
      <c r="Q3832" s="4">
        <v>1329</v>
      </c>
      <c r="R3832" s="4" t="str">
        <f>IF(VLOOKUP(C3832,rosie!B:J,8,FALSE)=0,"x_x_x_x",VLOOKUP(C3832,rosie!B:J,8,FALSE))</f>
        <v>10_6_6_2023</v>
      </c>
    </row>
    <row r="3833" spans="1:18" x14ac:dyDescent="0.2">
      <c r="A3833" t="s">
        <v>261</v>
      </c>
      <c r="C3833">
        <f t="shared" si="285"/>
        <v>774</v>
      </c>
      <c r="D3833" t="str">
        <f t="shared" si="284"/>
        <v>774 (0)</v>
      </c>
      <c r="E3833">
        <v>17.649000000000001</v>
      </c>
      <c r="F3833">
        <f t="shared" si="281"/>
        <v>17.649999999999999</v>
      </c>
      <c r="G3833">
        <f>IFERROR(VLOOKUP(F3833,'rt.comb'!$A:$B,2,FALSE),F3833)</f>
        <v>17.649999999999999</v>
      </c>
      <c r="H3833" t="str">
        <f>IFERROR(VLOOKUP(G3833,compounds!$A:$D,4,FALSE),"")</f>
        <v/>
      </c>
      <c r="I3833">
        <v>58398586</v>
      </c>
      <c r="J3833" s="4">
        <f t="shared" si="282"/>
        <v>52339702</v>
      </c>
      <c r="K3833" s="4">
        <f>VLOOKUP($C3833,rosie!$B$7:$D$380,2,FALSE)</f>
        <v>28.4</v>
      </c>
      <c r="L3833" s="4">
        <f>VLOOKUP(C3833,rosie!$B$7:$F$66,5,FALSE)</f>
        <v>5.27</v>
      </c>
      <c r="M3833" s="4">
        <f>VLOOKUP($C3833,rosie!$B$7:$D$380,3,FALSE)</f>
        <v>0</v>
      </c>
      <c r="N3833" s="4" t="str">
        <f>VLOOKUP($C3833,rosie!$B$7:$E$380,4,FALSE)</f>
        <v>f</v>
      </c>
      <c r="O3833" s="4">
        <f t="shared" si="283"/>
        <v>8.8618084778265601E-4</v>
      </c>
      <c r="P3833" s="4">
        <f>VLOOKUP(A3833,RESULTS!$A:$M,13,FALSE)</f>
        <v>2</v>
      </c>
      <c r="Q3833" s="4">
        <v>1330</v>
      </c>
      <c r="R3833" s="4" t="str">
        <f>IF(VLOOKUP(C3833,rosie!B:J,8,FALSE)=0,"x_x_x_x",VLOOKUP(C3833,rosie!B:J,8,FALSE))</f>
        <v>10_6_6_2023</v>
      </c>
    </row>
    <row r="3834" spans="1:18" x14ac:dyDescent="0.2">
      <c r="A3834" t="s">
        <v>261</v>
      </c>
      <c r="C3834">
        <f t="shared" si="285"/>
        <v>774</v>
      </c>
      <c r="D3834" t="str">
        <f t="shared" si="284"/>
        <v>774 (0)</v>
      </c>
      <c r="E3834">
        <v>18.183</v>
      </c>
      <c r="F3834">
        <f t="shared" si="281"/>
        <v>18.18</v>
      </c>
      <c r="G3834">
        <f>IFERROR(VLOOKUP(F3834,'rt.comb'!$A:$B,2,FALSE),F3834)</f>
        <v>18.18</v>
      </c>
      <c r="H3834" t="str">
        <f>IFERROR(VLOOKUP(G3834,compounds!$A:$D,4,FALSE),"")</f>
        <v>methylacetophenone</v>
      </c>
      <c r="I3834">
        <v>30753139</v>
      </c>
      <c r="J3834" s="4">
        <f t="shared" si="282"/>
        <v>52339702</v>
      </c>
      <c r="K3834" s="4">
        <f>VLOOKUP($C3834,rosie!$B$7:$D$380,2,FALSE)</f>
        <v>28.4</v>
      </c>
      <c r="L3834" s="4">
        <f>VLOOKUP(C3834,rosie!$B$7:$F$66,5,FALSE)</f>
        <v>5.27</v>
      </c>
      <c r="M3834" s="4">
        <f>VLOOKUP($C3834,rosie!$B$7:$D$380,3,FALSE)</f>
        <v>0</v>
      </c>
      <c r="N3834" s="4" t="str">
        <f>VLOOKUP($C3834,rosie!$B$7:$E$380,4,FALSE)</f>
        <v>f</v>
      </c>
      <c r="O3834" s="4">
        <f t="shared" si="283"/>
        <v>4.6631895037394129E-4</v>
      </c>
      <c r="P3834" s="4">
        <f>VLOOKUP(A3834,RESULTS!$A:$M,13,FALSE)</f>
        <v>2</v>
      </c>
      <c r="Q3834" s="4">
        <v>1331</v>
      </c>
      <c r="R3834" s="4" t="str">
        <f>IF(VLOOKUP(C3834,rosie!B:J,8,FALSE)=0,"x_x_x_x",VLOOKUP(C3834,rosie!B:J,8,FALSE))</f>
        <v>10_6_6_2023</v>
      </c>
    </row>
    <row r="3835" spans="1:18" x14ac:dyDescent="0.2">
      <c r="A3835" t="s">
        <v>261</v>
      </c>
      <c r="C3835">
        <f t="shared" si="285"/>
        <v>774</v>
      </c>
      <c r="D3835" t="str">
        <f t="shared" si="284"/>
        <v>774 (0)</v>
      </c>
      <c r="E3835">
        <v>18.439</v>
      </c>
      <c r="F3835">
        <f t="shared" si="281"/>
        <v>18.440000000000001</v>
      </c>
      <c r="G3835">
        <f>IFERROR(VLOOKUP(F3835,'rt.comb'!$A:$B,2,FALSE),F3835)</f>
        <v>18.440000000000001</v>
      </c>
      <c r="H3835" t="str">
        <f>IFERROR(VLOOKUP(G3835,compounds!$A:$D,4,FALSE),"")</f>
        <v/>
      </c>
      <c r="I3835">
        <v>220836124</v>
      </c>
      <c r="J3835" s="4">
        <f t="shared" si="282"/>
        <v>52339702</v>
      </c>
      <c r="K3835" s="4">
        <f>VLOOKUP($C3835,rosie!$B$7:$D$380,2,FALSE)</f>
        <v>28.4</v>
      </c>
      <c r="L3835" s="4">
        <f>VLOOKUP(C3835,rosie!$B$7:$F$66,5,FALSE)</f>
        <v>5.27</v>
      </c>
      <c r="M3835" s="4">
        <f>VLOOKUP($C3835,rosie!$B$7:$D$380,3,FALSE)</f>
        <v>0</v>
      </c>
      <c r="N3835" s="4" t="str">
        <f>VLOOKUP($C3835,rosie!$B$7:$E$380,4,FALSE)</f>
        <v>f</v>
      </c>
      <c r="O3835" s="4">
        <f t="shared" si="283"/>
        <v>3.3460895547541914E-3</v>
      </c>
      <c r="P3835" s="4">
        <f>VLOOKUP(A3835,RESULTS!$A:$M,13,FALSE)</f>
        <v>2</v>
      </c>
      <c r="Q3835" s="4">
        <v>1332</v>
      </c>
      <c r="R3835" s="4" t="str">
        <f>IF(VLOOKUP(C3835,rosie!B:J,8,FALSE)=0,"x_x_x_x",VLOOKUP(C3835,rosie!B:J,8,FALSE))</f>
        <v>10_6_6_2023</v>
      </c>
    </row>
    <row r="3836" spans="1:18" x14ac:dyDescent="0.2">
      <c r="A3836" t="s">
        <v>261</v>
      </c>
      <c r="C3836">
        <f t="shared" si="285"/>
        <v>774</v>
      </c>
      <c r="D3836" t="str">
        <f t="shared" si="284"/>
        <v>774 (0)</v>
      </c>
      <c r="E3836">
        <v>18.594000000000001</v>
      </c>
      <c r="F3836">
        <f t="shared" si="281"/>
        <v>18.59</v>
      </c>
      <c r="G3836">
        <f>IFERROR(VLOOKUP(F3836,'rt.comb'!$A:$B,2,FALSE),F3836)</f>
        <v>18.59</v>
      </c>
      <c r="H3836" t="str">
        <f>IFERROR(VLOOKUP(G3836,compounds!$A:$D,4,FALSE),"")</f>
        <v/>
      </c>
      <c r="I3836">
        <v>7556373</v>
      </c>
      <c r="J3836" s="4">
        <f t="shared" si="282"/>
        <v>52339702</v>
      </c>
      <c r="K3836" s="4">
        <f>VLOOKUP($C3836,rosie!$B$7:$D$380,2,FALSE)</f>
        <v>28.4</v>
      </c>
      <c r="L3836" s="4">
        <f>VLOOKUP(C3836,rosie!$B$7:$F$66,5,FALSE)</f>
        <v>5.27</v>
      </c>
      <c r="M3836" s="4">
        <f>VLOOKUP($C3836,rosie!$B$7:$D$380,3,FALSE)</f>
        <v>0</v>
      </c>
      <c r="N3836" s="4" t="str">
        <f>VLOOKUP($C3836,rosie!$B$7:$E$380,4,FALSE)</f>
        <v>f</v>
      </c>
      <c r="O3836" s="4">
        <f t="shared" si="283"/>
        <v>1.1440760841989493E-4</v>
      </c>
      <c r="P3836" s="4">
        <f>VLOOKUP(A3836,RESULTS!$A:$M,13,FALSE)</f>
        <v>2</v>
      </c>
      <c r="Q3836" s="4">
        <v>1333</v>
      </c>
      <c r="R3836" s="4" t="str">
        <f>IF(VLOOKUP(C3836,rosie!B:J,8,FALSE)=0,"x_x_x_x",VLOOKUP(C3836,rosie!B:J,8,FALSE))</f>
        <v>10_6_6_2023</v>
      </c>
    </row>
    <row r="3837" spans="1:18" x14ac:dyDescent="0.2">
      <c r="A3837" t="s">
        <v>261</v>
      </c>
      <c r="C3837">
        <f t="shared" si="285"/>
        <v>774</v>
      </c>
      <c r="D3837" t="str">
        <f t="shared" si="284"/>
        <v>774 (0)</v>
      </c>
      <c r="E3837">
        <v>18.690000000000001</v>
      </c>
      <c r="F3837">
        <f t="shared" si="281"/>
        <v>18.690000000000001</v>
      </c>
      <c r="G3837">
        <f>IFERROR(VLOOKUP(F3837,'rt.comb'!$A:$B,2,FALSE),F3837)</f>
        <v>18.690000000000001</v>
      </c>
      <c r="H3837" t="str">
        <f>IFERROR(VLOOKUP(G3837,compounds!$A:$D,4,FALSE),"")</f>
        <v/>
      </c>
      <c r="I3837">
        <v>38445641</v>
      </c>
      <c r="J3837" s="4">
        <f t="shared" si="282"/>
        <v>52339702</v>
      </c>
      <c r="K3837" s="4">
        <f>VLOOKUP($C3837,rosie!$B$7:$D$380,2,FALSE)</f>
        <v>28.4</v>
      </c>
      <c r="L3837" s="4">
        <f>VLOOKUP(C3837,rosie!$B$7:$F$66,5,FALSE)</f>
        <v>5.27</v>
      </c>
      <c r="M3837" s="4">
        <f>VLOOKUP($C3837,rosie!$B$7:$D$380,3,FALSE)</f>
        <v>0</v>
      </c>
      <c r="N3837" s="4" t="str">
        <f>VLOOKUP($C3837,rosie!$B$7:$E$380,4,FALSE)</f>
        <v>f</v>
      </c>
      <c r="O3837" s="4">
        <f t="shared" si="283"/>
        <v>5.8165162495320321E-4</v>
      </c>
      <c r="P3837" s="4">
        <f>VLOOKUP(A3837,RESULTS!$A:$M,13,FALSE)</f>
        <v>2</v>
      </c>
      <c r="Q3837" s="4">
        <v>1334</v>
      </c>
      <c r="R3837" s="4" t="str">
        <f>IF(VLOOKUP(C3837,rosie!B:J,8,FALSE)=0,"x_x_x_x",VLOOKUP(C3837,rosie!B:J,8,FALSE))</f>
        <v>10_6_6_2023</v>
      </c>
    </row>
    <row r="3838" spans="1:18" x14ac:dyDescent="0.2">
      <c r="A3838" t="s">
        <v>261</v>
      </c>
      <c r="C3838">
        <f t="shared" si="285"/>
        <v>774</v>
      </c>
      <c r="D3838" t="str">
        <f t="shared" si="284"/>
        <v>774 (0)</v>
      </c>
      <c r="E3838">
        <v>19.004999999999999</v>
      </c>
      <c r="F3838">
        <f t="shared" ref="F3838:F3879" si="286">ROUND(E3838,2)</f>
        <v>19.010000000000002</v>
      </c>
      <c r="G3838">
        <f>IFERROR(VLOOKUP(F3838,'rt.comb'!$A:$B,2,FALSE),F3838)</f>
        <v>18.989999999999998</v>
      </c>
      <c r="H3838" t="str">
        <f>IFERROR(VLOOKUP(G3838,compounds!$A:$D,4,FALSE),"")</f>
        <v>methylnaphthalene</v>
      </c>
      <c r="I3838">
        <v>291975045</v>
      </c>
      <c r="J3838" s="4">
        <f t="shared" ref="J3838:J3879" si="287">SUMIFS($I:$I,$A:$A,A3838,G:G,19.5)</f>
        <v>52339702</v>
      </c>
      <c r="K3838" s="4">
        <f>VLOOKUP($C3838,rosie!$B$7:$D$380,2,FALSE)</f>
        <v>28.4</v>
      </c>
      <c r="L3838" s="4">
        <f>VLOOKUP(C3838,rosie!$B$7:$F$66,5,FALSE)</f>
        <v>5.27</v>
      </c>
      <c r="M3838" s="4">
        <f>VLOOKUP($C3838,rosie!$B$7:$D$380,3,FALSE)</f>
        <v>0</v>
      </c>
      <c r="N3838" s="4" t="str">
        <f>VLOOKUP($C3838,rosie!$B$7:$E$380,4,FALSE)</f>
        <v>f</v>
      </c>
      <c r="O3838" s="4">
        <f t="shared" ref="O3838:O3879" si="288">IFERROR((30/J3838*I3838)/K3838/Q3838,0)</f>
        <v>4.4140387089725737E-3</v>
      </c>
      <c r="P3838" s="4">
        <f>VLOOKUP(A3838,RESULTS!$A:$M,13,FALSE)</f>
        <v>2</v>
      </c>
      <c r="Q3838" s="4">
        <v>1335</v>
      </c>
      <c r="R3838" s="4" t="str">
        <f>IF(VLOOKUP(C3838,rosie!B:J,8,FALSE)=0,"x_x_x_x",VLOOKUP(C3838,rosie!B:J,8,FALSE))</f>
        <v>10_6_6_2023</v>
      </c>
    </row>
    <row r="3839" spans="1:18" x14ac:dyDescent="0.2">
      <c r="A3839" t="s">
        <v>261</v>
      </c>
      <c r="C3839">
        <f t="shared" si="285"/>
        <v>774</v>
      </c>
      <c r="D3839" t="str">
        <f t="shared" si="284"/>
        <v>774 (0)</v>
      </c>
      <c r="E3839">
        <v>19.097999999999999</v>
      </c>
      <c r="F3839">
        <f t="shared" si="286"/>
        <v>19.100000000000001</v>
      </c>
      <c r="G3839">
        <f>IFERROR(VLOOKUP(F3839,'rt.comb'!$A:$B,2,FALSE),F3839)</f>
        <v>19.100000000000001</v>
      </c>
      <c r="H3839" t="str">
        <f>IFERROR(VLOOKUP(G3839,compounds!$A:$D,4,FALSE),"")</f>
        <v/>
      </c>
      <c r="I3839">
        <v>26770127</v>
      </c>
      <c r="J3839" s="4">
        <f t="shared" si="287"/>
        <v>52339702</v>
      </c>
      <c r="K3839" s="4">
        <f>VLOOKUP($C3839,rosie!$B$7:$D$380,2,FALSE)</f>
        <v>28.4</v>
      </c>
      <c r="L3839" s="4">
        <f>VLOOKUP(C3839,rosie!$B$7:$F$66,5,FALSE)</f>
        <v>5.27</v>
      </c>
      <c r="M3839" s="4">
        <f>VLOOKUP($C3839,rosie!$B$7:$D$380,3,FALSE)</f>
        <v>0</v>
      </c>
      <c r="N3839" s="4" t="str">
        <f>VLOOKUP($C3839,rosie!$B$7:$E$380,4,FALSE)</f>
        <v>f</v>
      </c>
      <c r="O3839" s="4">
        <f t="shared" si="288"/>
        <v>4.0440418609157138E-4</v>
      </c>
      <c r="P3839" s="4">
        <f>VLOOKUP(A3839,RESULTS!$A:$M,13,FALSE)</f>
        <v>2</v>
      </c>
      <c r="Q3839" s="4">
        <v>1336</v>
      </c>
      <c r="R3839" s="4" t="str">
        <f>IF(VLOOKUP(C3839,rosie!B:J,8,FALSE)=0,"x_x_x_x",VLOOKUP(C3839,rosie!B:J,8,FALSE))</f>
        <v>10_6_6_2023</v>
      </c>
    </row>
    <row r="3840" spans="1:18" x14ac:dyDescent="0.2">
      <c r="A3840" t="s">
        <v>261</v>
      </c>
      <c r="C3840">
        <f t="shared" si="285"/>
        <v>774</v>
      </c>
      <c r="D3840" t="str">
        <f t="shared" si="284"/>
        <v>774 (0)</v>
      </c>
      <c r="E3840">
        <v>19.398</v>
      </c>
      <c r="F3840">
        <f t="shared" si="286"/>
        <v>19.399999999999999</v>
      </c>
      <c r="G3840">
        <f>IFERROR(VLOOKUP(F3840,'rt.comb'!$A:$B,2,FALSE),F3840)</f>
        <v>19.399999999999999</v>
      </c>
      <c r="H3840" t="str">
        <f>IFERROR(VLOOKUP(G3840,compounds!$A:$D,4,FALSE),"")</f>
        <v>undecanal_c</v>
      </c>
      <c r="I3840">
        <v>29395747</v>
      </c>
      <c r="J3840" s="4">
        <f t="shared" si="287"/>
        <v>52339702</v>
      </c>
      <c r="K3840" s="4">
        <f>VLOOKUP($C3840,rosie!$B$7:$D$380,2,FALSE)</f>
        <v>28.4</v>
      </c>
      <c r="L3840" s="4">
        <f>VLOOKUP(C3840,rosie!$B$7:$F$66,5,FALSE)</f>
        <v>5.27</v>
      </c>
      <c r="M3840" s="4">
        <f>VLOOKUP($C3840,rosie!$B$7:$D$380,3,FALSE)</f>
        <v>0</v>
      </c>
      <c r="N3840" s="4" t="str">
        <f>VLOOKUP($C3840,rosie!$B$7:$E$380,4,FALSE)</f>
        <v>f</v>
      </c>
      <c r="O3840" s="4">
        <f t="shared" si="288"/>
        <v>4.4373610065444097E-4</v>
      </c>
      <c r="P3840" s="4">
        <f>VLOOKUP(A3840,RESULTS!$A:$M,13,FALSE)</f>
        <v>2</v>
      </c>
      <c r="Q3840" s="4">
        <v>1337</v>
      </c>
      <c r="R3840" s="4" t="str">
        <f>IF(VLOOKUP(C3840,rosie!B:J,8,FALSE)=0,"x_x_x_x",VLOOKUP(C3840,rosie!B:J,8,FALSE))</f>
        <v>10_6_6_2023</v>
      </c>
    </row>
    <row r="3841" spans="1:18" x14ac:dyDescent="0.2">
      <c r="A3841" t="s">
        <v>261</v>
      </c>
      <c r="C3841">
        <f t="shared" si="285"/>
        <v>774</v>
      </c>
      <c r="D3841" t="str">
        <f t="shared" si="284"/>
        <v>774 (0)</v>
      </c>
      <c r="E3841">
        <v>19.504999999999999</v>
      </c>
      <c r="F3841">
        <f t="shared" si="286"/>
        <v>19.510000000000002</v>
      </c>
      <c r="G3841">
        <f>IFERROR(VLOOKUP(F3841,'rt.comb'!$A:$B,2,FALSE),F3841)</f>
        <v>19.5</v>
      </c>
      <c r="H3841" t="str">
        <f>IFERROR(VLOOKUP(G3841,compounds!$A:$D,4,FALSE),"")</f>
        <v>standard</v>
      </c>
      <c r="I3841">
        <v>52339702</v>
      </c>
      <c r="J3841" s="4">
        <f t="shared" si="287"/>
        <v>52339702</v>
      </c>
      <c r="K3841" s="4">
        <f>VLOOKUP($C3841,rosie!$B$7:$D$380,2,FALSE)</f>
        <v>28.4</v>
      </c>
      <c r="L3841" s="4">
        <f>VLOOKUP(C3841,rosie!$B$7:$F$66,5,FALSE)</f>
        <v>5.27</v>
      </c>
      <c r="M3841" s="4">
        <f>VLOOKUP($C3841,rosie!$B$7:$D$380,3,FALSE)</f>
        <v>0</v>
      </c>
      <c r="N3841" s="4" t="str">
        <f>VLOOKUP($C3841,rosie!$B$7:$E$380,4,FALSE)</f>
        <v>f</v>
      </c>
      <c r="O3841" s="4">
        <f t="shared" si="288"/>
        <v>7.8949030505905387E-4</v>
      </c>
      <c r="P3841" s="4">
        <f>VLOOKUP(A3841,RESULTS!$A:$M,13,FALSE)</f>
        <v>2</v>
      </c>
      <c r="Q3841" s="4">
        <v>1338</v>
      </c>
      <c r="R3841" s="4" t="str">
        <f>IF(VLOOKUP(C3841,rosie!B:J,8,FALSE)=0,"x_x_x_x",VLOOKUP(C3841,rosie!B:J,8,FALSE))</f>
        <v>10_6_6_2023</v>
      </c>
    </row>
    <row r="3842" spans="1:18" x14ac:dyDescent="0.2">
      <c r="A3842" t="s">
        <v>261</v>
      </c>
      <c r="C3842">
        <f t="shared" si="285"/>
        <v>774</v>
      </c>
      <c r="D3842" t="str">
        <f t="shared" si="284"/>
        <v>774 (0)</v>
      </c>
      <c r="E3842">
        <v>19.88</v>
      </c>
      <c r="F3842">
        <f t="shared" si="286"/>
        <v>19.88</v>
      </c>
      <c r="G3842">
        <f>IFERROR(VLOOKUP(F3842,'rt.comb'!$A:$B,2,FALSE),F3842)</f>
        <v>19.88</v>
      </c>
      <c r="H3842" t="str">
        <f>IFERROR(VLOOKUP(G3842,compounds!$A:$D,4,FALSE),"")</f>
        <v/>
      </c>
      <c r="I3842">
        <v>14834196</v>
      </c>
      <c r="J3842" s="4">
        <f t="shared" si="287"/>
        <v>52339702</v>
      </c>
      <c r="K3842" s="4">
        <f>VLOOKUP($C3842,rosie!$B$7:$D$380,2,FALSE)</f>
        <v>28.4</v>
      </c>
      <c r="L3842" s="4">
        <f>VLOOKUP(C3842,rosie!$B$7:$F$66,5,FALSE)</f>
        <v>5.27</v>
      </c>
      <c r="M3842" s="4">
        <f>VLOOKUP($C3842,rosie!$B$7:$D$380,3,FALSE)</f>
        <v>0</v>
      </c>
      <c r="N3842" s="4" t="str">
        <f>VLOOKUP($C3842,rosie!$B$7:$E$380,4,FALSE)</f>
        <v>f</v>
      </c>
      <c r="O3842" s="4">
        <f t="shared" si="288"/>
        <v>2.2359140499460614E-4</v>
      </c>
      <c r="P3842" s="4">
        <f>VLOOKUP(A3842,RESULTS!$A:$M,13,FALSE)</f>
        <v>2</v>
      </c>
      <c r="Q3842" s="4">
        <v>1339</v>
      </c>
      <c r="R3842" s="4" t="str">
        <f>IF(VLOOKUP(C3842,rosie!B:J,8,FALSE)=0,"x_x_x_x",VLOOKUP(C3842,rosie!B:J,8,FALSE))</f>
        <v>10_6_6_2023</v>
      </c>
    </row>
    <row r="3843" spans="1:18" x14ac:dyDescent="0.2">
      <c r="A3843" t="s">
        <v>261</v>
      </c>
      <c r="C3843">
        <f t="shared" si="285"/>
        <v>774</v>
      </c>
      <c r="D3843" t="str">
        <f t="shared" ref="D3843:D3879" si="289">C3843&amp;" ("&amp;M3843&amp;")"</f>
        <v>774 (0)</v>
      </c>
      <c r="E3843">
        <v>20.058</v>
      </c>
      <c r="F3843">
        <f t="shared" si="286"/>
        <v>20.059999999999999</v>
      </c>
      <c r="G3843">
        <f>IFERROR(VLOOKUP(F3843,'rt.comb'!$A:$B,2,FALSE),F3843)</f>
        <v>20.059999999999999</v>
      </c>
      <c r="H3843" t="str">
        <f>IFERROR(VLOOKUP(G3843,compounds!$A:$D,4,FALSE),"")</f>
        <v/>
      </c>
      <c r="I3843">
        <v>14139875</v>
      </c>
      <c r="J3843" s="4">
        <f t="shared" si="287"/>
        <v>52339702</v>
      </c>
      <c r="K3843" s="4">
        <f>VLOOKUP($C3843,rosie!$B$7:$D$380,2,FALSE)</f>
        <v>28.4</v>
      </c>
      <c r="L3843" s="4">
        <f>VLOOKUP(C3843,rosie!$B$7:$F$66,5,FALSE)</f>
        <v>5.27</v>
      </c>
      <c r="M3843" s="4">
        <f>VLOOKUP($C3843,rosie!$B$7:$D$380,3,FALSE)</f>
        <v>0</v>
      </c>
      <c r="N3843" s="4" t="str">
        <f>VLOOKUP($C3843,rosie!$B$7:$E$380,4,FALSE)</f>
        <v>f</v>
      </c>
      <c r="O3843" s="4">
        <f t="shared" si="288"/>
        <v>2.1296706263386622E-4</v>
      </c>
      <c r="P3843" s="4">
        <f>VLOOKUP(A3843,RESULTS!$A:$M,13,FALSE)</f>
        <v>2</v>
      </c>
      <c r="Q3843" s="4">
        <v>1340</v>
      </c>
      <c r="R3843" s="4" t="str">
        <f>IF(VLOOKUP(C3843,rosie!B:J,8,FALSE)=0,"x_x_x_x",VLOOKUP(C3843,rosie!B:J,8,FALSE))</f>
        <v>10_6_6_2023</v>
      </c>
    </row>
    <row r="3844" spans="1:18" x14ac:dyDescent="0.2">
      <c r="A3844" t="s">
        <v>261</v>
      </c>
      <c r="C3844">
        <f t="shared" si="285"/>
        <v>774</v>
      </c>
      <c r="D3844" t="str">
        <f t="shared" si="289"/>
        <v>774 (0)</v>
      </c>
      <c r="E3844">
        <v>20.109000000000002</v>
      </c>
      <c r="F3844">
        <f t="shared" si="286"/>
        <v>20.11</v>
      </c>
      <c r="G3844">
        <f>IFERROR(VLOOKUP(F3844,'rt.comb'!$A:$B,2,FALSE),F3844)</f>
        <v>20.11</v>
      </c>
      <c r="H3844" t="str">
        <f>IFERROR(VLOOKUP(G3844,compounds!$A:$D,4,FALSE),"")</f>
        <v/>
      </c>
      <c r="I3844">
        <v>11919504</v>
      </c>
      <c r="J3844" s="4">
        <f t="shared" si="287"/>
        <v>52339702</v>
      </c>
      <c r="K3844" s="4">
        <f>VLOOKUP($C3844,rosie!$B$7:$D$380,2,FALSE)</f>
        <v>28.4</v>
      </c>
      <c r="L3844" s="4">
        <f>VLOOKUP(C3844,rosie!$B$7:$F$66,5,FALSE)</f>
        <v>5.27</v>
      </c>
      <c r="M3844" s="4">
        <f>VLOOKUP($C3844,rosie!$B$7:$D$380,3,FALSE)</f>
        <v>0</v>
      </c>
      <c r="N3844" s="4" t="str">
        <f>VLOOKUP($C3844,rosie!$B$7:$E$380,4,FALSE)</f>
        <v>f</v>
      </c>
      <c r="O3844" s="4">
        <f t="shared" si="288"/>
        <v>1.7939117517988589E-4</v>
      </c>
      <c r="P3844" s="4">
        <f>VLOOKUP(A3844,RESULTS!$A:$M,13,FALSE)</f>
        <v>2</v>
      </c>
      <c r="Q3844" s="4">
        <v>1341</v>
      </c>
      <c r="R3844" s="4" t="str">
        <f>IF(VLOOKUP(C3844,rosie!B:J,8,FALSE)=0,"x_x_x_x",VLOOKUP(C3844,rosie!B:J,8,FALSE))</f>
        <v>10_6_6_2023</v>
      </c>
    </row>
    <row r="3845" spans="1:18" x14ac:dyDescent="0.2">
      <c r="A3845" t="s">
        <v>261</v>
      </c>
      <c r="C3845">
        <f t="shared" si="285"/>
        <v>774</v>
      </c>
      <c r="D3845" t="str">
        <f t="shared" si="289"/>
        <v>774 (0)</v>
      </c>
      <c r="E3845">
        <v>20.254000000000001</v>
      </c>
      <c r="F3845">
        <f t="shared" si="286"/>
        <v>20.25</v>
      </c>
      <c r="G3845">
        <f>IFERROR(VLOOKUP(F3845,'rt.comb'!$A:$B,2,FALSE),F3845)</f>
        <v>20.25</v>
      </c>
      <c r="H3845" t="str">
        <f>IFERROR(VLOOKUP(G3845,compounds!$A:$D,4,FALSE),"")</f>
        <v/>
      </c>
      <c r="I3845">
        <v>11748407</v>
      </c>
      <c r="J3845" s="4">
        <f t="shared" si="287"/>
        <v>52339702</v>
      </c>
      <c r="K3845" s="4">
        <f>VLOOKUP($C3845,rosie!$B$7:$D$380,2,FALSE)</f>
        <v>28.4</v>
      </c>
      <c r="L3845" s="4">
        <f>VLOOKUP(C3845,rosie!$B$7:$F$66,5,FALSE)</f>
        <v>5.27</v>
      </c>
      <c r="M3845" s="4">
        <f>VLOOKUP($C3845,rosie!$B$7:$D$380,3,FALSE)</f>
        <v>0</v>
      </c>
      <c r="N3845" s="4" t="str">
        <f>VLOOKUP($C3845,rosie!$B$7:$E$380,4,FALSE)</f>
        <v>f</v>
      </c>
      <c r="O3845" s="4">
        <f t="shared" si="288"/>
        <v>1.7668437175099894E-4</v>
      </c>
      <c r="P3845" s="4">
        <f>VLOOKUP(A3845,RESULTS!$A:$M,13,FALSE)</f>
        <v>2</v>
      </c>
      <c r="Q3845" s="4">
        <v>1342</v>
      </c>
      <c r="R3845" s="4" t="str">
        <f>IF(VLOOKUP(C3845,rosie!B:J,8,FALSE)=0,"x_x_x_x",VLOOKUP(C3845,rosie!B:J,8,FALSE))</f>
        <v>10_6_6_2023</v>
      </c>
    </row>
    <row r="3846" spans="1:18" x14ac:dyDescent="0.2">
      <c r="A3846" t="s">
        <v>261</v>
      </c>
      <c r="C3846">
        <f t="shared" si="285"/>
        <v>774</v>
      </c>
      <c r="D3846" t="str">
        <f t="shared" si="289"/>
        <v>774 (0)</v>
      </c>
      <c r="E3846">
        <v>20.329999999999998</v>
      </c>
      <c r="F3846">
        <f t="shared" si="286"/>
        <v>20.329999999999998</v>
      </c>
      <c r="G3846">
        <f>IFERROR(VLOOKUP(F3846,'rt.comb'!$A:$B,2,FALSE),F3846)</f>
        <v>20.329999999999998</v>
      </c>
      <c r="H3846" t="str">
        <f>IFERROR(VLOOKUP(G3846,compounds!$A:$D,4,FALSE),"")</f>
        <v/>
      </c>
      <c r="I3846">
        <v>18092000</v>
      </c>
      <c r="J3846" s="4">
        <f t="shared" si="287"/>
        <v>52339702</v>
      </c>
      <c r="K3846" s="4">
        <f>VLOOKUP($C3846,rosie!$B$7:$D$380,2,FALSE)</f>
        <v>28.4</v>
      </c>
      <c r="L3846" s="4">
        <f>VLOOKUP(C3846,rosie!$B$7:$F$66,5,FALSE)</f>
        <v>5.27</v>
      </c>
      <c r="M3846" s="4">
        <f>VLOOKUP($C3846,rosie!$B$7:$D$380,3,FALSE)</f>
        <v>0</v>
      </c>
      <c r="N3846" s="4" t="str">
        <f>VLOOKUP($C3846,rosie!$B$7:$E$380,4,FALSE)</f>
        <v>f</v>
      </c>
      <c r="O3846" s="4">
        <f t="shared" si="288"/>
        <v>2.7188311400346709E-4</v>
      </c>
      <c r="P3846" s="4">
        <f>VLOOKUP(A3846,RESULTS!$A:$M,13,FALSE)</f>
        <v>2</v>
      </c>
      <c r="Q3846" s="4">
        <v>1343</v>
      </c>
      <c r="R3846" s="4" t="str">
        <f>IF(VLOOKUP(C3846,rosie!B:J,8,FALSE)=0,"x_x_x_x",VLOOKUP(C3846,rosie!B:J,8,FALSE))</f>
        <v>10_6_6_2023</v>
      </c>
    </row>
    <row r="3847" spans="1:18" x14ac:dyDescent="0.2">
      <c r="A3847" t="s">
        <v>261</v>
      </c>
      <c r="C3847">
        <f t="shared" si="285"/>
        <v>774</v>
      </c>
      <c r="D3847" t="str">
        <f t="shared" si="289"/>
        <v>774 (0)</v>
      </c>
      <c r="E3847">
        <v>20.393000000000001</v>
      </c>
      <c r="F3847">
        <f t="shared" si="286"/>
        <v>20.39</v>
      </c>
      <c r="G3847">
        <f>IFERROR(VLOOKUP(F3847,'rt.comb'!$A:$B,2,FALSE),F3847)</f>
        <v>20.39</v>
      </c>
      <c r="H3847" t="str">
        <f>IFERROR(VLOOKUP(G3847,compounds!$A:$D,4,FALSE),"")</f>
        <v/>
      </c>
      <c r="I3847">
        <v>13059544</v>
      </c>
      <c r="J3847" s="4">
        <f t="shared" si="287"/>
        <v>52339702</v>
      </c>
      <c r="K3847" s="4">
        <f>VLOOKUP($C3847,rosie!$B$7:$D$380,2,FALSE)</f>
        <v>28.4</v>
      </c>
      <c r="L3847" s="4">
        <f>VLOOKUP(C3847,rosie!$B$7:$F$66,5,FALSE)</f>
        <v>5.27</v>
      </c>
      <c r="M3847" s="4">
        <f>VLOOKUP($C3847,rosie!$B$7:$D$380,3,FALSE)</f>
        <v>0</v>
      </c>
      <c r="N3847" s="4" t="str">
        <f>VLOOKUP($C3847,rosie!$B$7:$E$380,4,FALSE)</f>
        <v>f</v>
      </c>
      <c r="O3847" s="4">
        <f t="shared" si="288"/>
        <v>1.9611030416786962E-4</v>
      </c>
      <c r="P3847" s="4">
        <f>VLOOKUP(A3847,RESULTS!$A:$M,13,FALSE)</f>
        <v>2</v>
      </c>
      <c r="Q3847" s="4">
        <v>1344</v>
      </c>
      <c r="R3847" s="4" t="str">
        <f>IF(VLOOKUP(C3847,rosie!B:J,8,FALSE)=0,"x_x_x_x",VLOOKUP(C3847,rosie!B:J,8,FALSE))</f>
        <v>10_6_6_2023</v>
      </c>
    </row>
    <row r="3848" spans="1:18" x14ac:dyDescent="0.2">
      <c r="A3848" t="s">
        <v>261</v>
      </c>
      <c r="C3848">
        <f t="shared" si="285"/>
        <v>774</v>
      </c>
      <c r="D3848" t="str">
        <f t="shared" si="289"/>
        <v>774 (0)</v>
      </c>
      <c r="E3848">
        <v>20.648</v>
      </c>
      <c r="F3848">
        <f t="shared" si="286"/>
        <v>20.65</v>
      </c>
      <c r="G3848">
        <f>IFERROR(VLOOKUP(F3848,'rt.comb'!$A:$B,2,FALSE),F3848)</f>
        <v>20.65</v>
      </c>
      <c r="H3848" t="str">
        <f>IFERROR(VLOOKUP(G3848,compounds!$A:$D,4,FALSE),"")</f>
        <v/>
      </c>
      <c r="I3848">
        <v>42521287</v>
      </c>
      <c r="J3848" s="4">
        <f t="shared" si="287"/>
        <v>52339702</v>
      </c>
      <c r="K3848" s="4">
        <f>VLOOKUP($C3848,rosie!$B$7:$D$380,2,FALSE)</f>
        <v>28.4</v>
      </c>
      <c r="L3848" s="4">
        <f>VLOOKUP(C3848,rosie!$B$7:$F$66,5,FALSE)</f>
        <v>5.27</v>
      </c>
      <c r="M3848" s="4">
        <f>VLOOKUP($C3848,rosie!$B$7:$D$380,3,FALSE)</f>
        <v>0</v>
      </c>
      <c r="N3848" s="4" t="str">
        <f>VLOOKUP($C3848,rosie!$B$7:$E$380,4,FALSE)</f>
        <v>f</v>
      </c>
      <c r="O3848" s="4">
        <f t="shared" si="288"/>
        <v>6.3805157587351873E-4</v>
      </c>
      <c r="P3848" s="4">
        <f>VLOOKUP(A3848,RESULTS!$A:$M,13,FALSE)</f>
        <v>2</v>
      </c>
      <c r="Q3848" s="4">
        <v>1345</v>
      </c>
      <c r="R3848" s="4" t="str">
        <f>IF(VLOOKUP(C3848,rosie!B:J,8,FALSE)=0,"x_x_x_x",VLOOKUP(C3848,rosie!B:J,8,FALSE))</f>
        <v>10_6_6_2023</v>
      </c>
    </row>
    <row r="3849" spans="1:18" x14ac:dyDescent="0.2">
      <c r="A3849" t="s">
        <v>261</v>
      </c>
      <c r="C3849">
        <f t="shared" si="285"/>
        <v>774</v>
      </c>
      <c r="D3849" t="str">
        <f t="shared" si="289"/>
        <v>774 (0)</v>
      </c>
      <c r="E3849">
        <v>20.756</v>
      </c>
      <c r="F3849">
        <f t="shared" si="286"/>
        <v>20.76</v>
      </c>
      <c r="G3849">
        <f>IFERROR(VLOOKUP(F3849,'rt.comb'!$A:$B,2,FALSE),F3849)</f>
        <v>20.76</v>
      </c>
      <c r="H3849" t="str">
        <f>IFERROR(VLOOKUP(G3849,compounds!$A:$D,4,FALSE),"")</f>
        <v/>
      </c>
      <c r="I3849">
        <v>14455246</v>
      </c>
      <c r="J3849" s="4">
        <f t="shared" si="287"/>
        <v>52339702</v>
      </c>
      <c r="K3849" s="4">
        <f>VLOOKUP($C3849,rosie!$B$7:$D$380,2,FALSE)</f>
        <v>28.4</v>
      </c>
      <c r="L3849" s="4">
        <f>VLOOKUP(C3849,rosie!$B$7:$F$66,5,FALSE)</f>
        <v>5.27</v>
      </c>
      <c r="M3849" s="4">
        <f>VLOOKUP($C3849,rosie!$B$7:$D$380,3,FALSE)</f>
        <v>0</v>
      </c>
      <c r="N3849" s="4" t="str">
        <f>VLOOKUP($C3849,rosie!$B$7:$E$380,4,FALSE)</f>
        <v>f</v>
      </c>
      <c r="O3849" s="4">
        <f t="shared" si="288"/>
        <v>2.1674650140289872E-4</v>
      </c>
      <c r="P3849" s="4">
        <f>VLOOKUP(A3849,RESULTS!$A:$M,13,FALSE)</f>
        <v>2</v>
      </c>
      <c r="Q3849" s="4">
        <v>1346</v>
      </c>
      <c r="R3849" s="4" t="str">
        <f>IF(VLOOKUP(C3849,rosie!B:J,8,FALSE)=0,"x_x_x_x",VLOOKUP(C3849,rosie!B:J,8,FALSE))</f>
        <v>10_6_6_2023</v>
      </c>
    </row>
    <row r="3850" spans="1:18" x14ac:dyDescent="0.2">
      <c r="A3850" t="s">
        <v>261</v>
      </c>
      <c r="C3850">
        <f t="shared" si="285"/>
        <v>774</v>
      </c>
      <c r="D3850" t="str">
        <f t="shared" si="289"/>
        <v>774 (0)</v>
      </c>
      <c r="E3850">
        <v>21.225999999999999</v>
      </c>
      <c r="F3850">
        <f t="shared" si="286"/>
        <v>21.23</v>
      </c>
      <c r="G3850">
        <f>IFERROR(VLOOKUP(F3850,'rt.comb'!$A:$B,2,FALSE),F3850)</f>
        <v>21.23</v>
      </c>
      <c r="H3850" t="str">
        <f>IFERROR(VLOOKUP(G3850,compounds!$A:$D,4,FALSE),"")</f>
        <v/>
      </c>
      <c r="I3850">
        <v>15783560</v>
      </c>
      <c r="J3850" s="4">
        <f t="shared" si="287"/>
        <v>52339702</v>
      </c>
      <c r="K3850" s="4">
        <f>VLOOKUP($C3850,rosie!$B$7:$D$380,2,FALSE)</f>
        <v>28.4</v>
      </c>
      <c r="L3850" s="4">
        <f>VLOOKUP(C3850,rosie!$B$7:$F$66,5,FALSE)</f>
        <v>5.27</v>
      </c>
      <c r="M3850" s="4">
        <f>VLOOKUP($C3850,rosie!$B$7:$D$380,3,FALSE)</f>
        <v>0</v>
      </c>
      <c r="N3850" s="4" t="str">
        <f>VLOOKUP($C3850,rosie!$B$7:$E$380,4,FALSE)</f>
        <v>f</v>
      </c>
      <c r="O3850" s="4">
        <f t="shared" si="288"/>
        <v>2.3648796211928017E-4</v>
      </c>
      <c r="P3850" s="4">
        <f>VLOOKUP(A3850,RESULTS!$A:$M,13,FALSE)</f>
        <v>2</v>
      </c>
      <c r="Q3850" s="4">
        <v>1347</v>
      </c>
      <c r="R3850" s="4" t="str">
        <f>IF(VLOOKUP(C3850,rosie!B:J,8,FALSE)=0,"x_x_x_x",VLOOKUP(C3850,rosie!B:J,8,FALSE))</f>
        <v>10_6_6_2023</v>
      </c>
    </row>
    <row r="3851" spans="1:18" x14ac:dyDescent="0.2">
      <c r="A3851" t="s">
        <v>261</v>
      </c>
      <c r="C3851">
        <f t="shared" ref="C3851:C3879" si="290">_xlfn.NUMBERVALUE(LEFT(SUBSTITUTE(A3851,"strleaves-",""),FIND("-",SUBSTITUTE(A3851,"strleaves-",""))-1))</f>
        <v>774</v>
      </c>
      <c r="D3851" t="str">
        <f t="shared" si="289"/>
        <v>774 (0)</v>
      </c>
      <c r="E3851">
        <v>21.372</v>
      </c>
      <c r="F3851">
        <f t="shared" si="286"/>
        <v>21.37</v>
      </c>
      <c r="G3851">
        <f>IFERROR(VLOOKUP(F3851,'rt.comb'!$A:$B,2,FALSE),F3851)</f>
        <v>21.37</v>
      </c>
      <c r="H3851" t="str">
        <f>IFERROR(VLOOKUP(G3851,compounds!$A:$D,4,FALSE),"")</f>
        <v/>
      </c>
      <c r="I3851">
        <v>24198257</v>
      </c>
      <c r="J3851" s="4">
        <f t="shared" si="287"/>
        <v>52339702</v>
      </c>
      <c r="K3851" s="4">
        <f>VLOOKUP($C3851,rosie!$B$7:$D$380,2,FALSE)</f>
        <v>28.4</v>
      </c>
      <c r="L3851" s="4">
        <f>VLOOKUP(C3851,rosie!$B$7:$F$66,5,FALSE)</f>
        <v>5.27</v>
      </c>
      <c r="M3851" s="4">
        <f>VLOOKUP($C3851,rosie!$B$7:$D$380,3,FALSE)</f>
        <v>0</v>
      </c>
      <c r="N3851" s="4" t="str">
        <f>VLOOKUP($C3851,rosie!$B$7:$E$380,4,FALSE)</f>
        <v>f</v>
      </c>
      <c r="O3851" s="4">
        <f t="shared" si="288"/>
        <v>3.622979375470949E-4</v>
      </c>
      <c r="P3851" s="4">
        <f>VLOOKUP(A3851,RESULTS!$A:$M,13,FALSE)</f>
        <v>2</v>
      </c>
      <c r="Q3851" s="4">
        <v>1348</v>
      </c>
      <c r="R3851" s="4" t="str">
        <f>IF(VLOOKUP(C3851,rosie!B:J,8,FALSE)=0,"x_x_x_x",VLOOKUP(C3851,rosie!B:J,8,FALSE))</f>
        <v>10_6_6_2023</v>
      </c>
    </row>
    <row r="3852" spans="1:18" x14ac:dyDescent="0.2">
      <c r="A3852" t="s">
        <v>261</v>
      </c>
      <c r="C3852">
        <f t="shared" si="290"/>
        <v>774</v>
      </c>
      <c r="D3852" t="str">
        <f t="shared" si="289"/>
        <v>774 (0)</v>
      </c>
      <c r="E3852">
        <v>21.634</v>
      </c>
      <c r="F3852">
        <f t="shared" si="286"/>
        <v>21.63</v>
      </c>
      <c r="G3852">
        <f>IFERROR(VLOOKUP(F3852,'rt.comb'!$A:$B,2,FALSE),F3852)</f>
        <v>21.63</v>
      </c>
      <c r="H3852" t="str">
        <f>IFERROR(VLOOKUP(G3852,compounds!$A:$D,4,FALSE),"")</f>
        <v/>
      </c>
      <c r="I3852">
        <v>17714374</v>
      </c>
      <c r="J3852" s="4">
        <f t="shared" si="287"/>
        <v>52339702</v>
      </c>
      <c r="K3852" s="4">
        <f>VLOOKUP($C3852,rosie!$B$7:$D$380,2,FALSE)</f>
        <v>28.4</v>
      </c>
      <c r="L3852" s="4">
        <f>VLOOKUP(C3852,rosie!$B$7:$F$66,5,FALSE)</f>
        <v>5.27</v>
      </c>
      <c r="M3852" s="4">
        <f>VLOOKUP($C3852,rosie!$B$7:$D$380,3,FALSE)</f>
        <v>0</v>
      </c>
      <c r="N3852" s="4" t="str">
        <f>VLOOKUP($C3852,rosie!$B$7:$E$380,4,FALSE)</f>
        <v>f</v>
      </c>
      <c r="O3852" s="4">
        <f t="shared" si="288"/>
        <v>2.6502419802418222E-4</v>
      </c>
      <c r="P3852" s="4">
        <f>VLOOKUP(A3852,RESULTS!$A:$M,13,FALSE)</f>
        <v>2</v>
      </c>
      <c r="Q3852" s="4">
        <v>1349</v>
      </c>
      <c r="R3852" s="4" t="str">
        <f>IF(VLOOKUP(C3852,rosie!B:J,8,FALSE)=0,"x_x_x_x",VLOOKUP(C3852,rosie!B:J,8,FALSE))</f>
        <v>10_6_6_2023</v>
      </c>
    </row>
    <row r="3853" spans="1:18" x14ac:dyDescent="0.2">
      <c r="A3853" t="s">
        <v>261</v>
      </c>
      <c r="C3853">
        <f t="shared" si="290"/>
        <v>774</v>
      </c>
      <c r="D3853" t="str">
        <f t="shared" si="289"/>
        <v>774 (0)</v>
      </c>
      <c r="E3853">
        <v>21.838000000000001</v>
      </c>
      <c r="F3853">
        <f t="shared" si="286"/>
        <v>21.84</v>
      </c>
      <c r="G3853">
        <f>IFERROR(VLOOKUP(F3853,'rt.comb'!$A:$B,2,FALSE),F3853)</f>
        <v>21.84</v>
      </c>
      <c r="H3853" t="str">
        <f>IFERROR(VLOOKUP(G3853,compounds!$A:$D,4,FALSE),"")</f>
        <v>tetradecane</v>
      </c>
      <c r="I3853">
        <v>38903195</v>
      </c>
      <c r="J3853" s="4">
        <f t="shared" si="287"/>
        <v>52339702</v>
      </c>
      <c r="K3853" s="4">
        <f>VLOOKUP($C3853,rosie!$B$7:$D$380,2,FALSE)</f>
        <v>28.4</v>
      </c>
      <c r="L3853" s="4">
        <f>VLOOKUP(C3853,rosie!$B$7:$F$66,5,FALSE)</f>
        <v>5.27</v>
      </c>
      <c r="M3853" s="4">
        <f>VLOOKUP($C3853,rosie!$B$7:$D$380,3,FALSE)</f>
        <v>0</v>
      </c>
      <c r="N3853" s="4" t="str">
        <f>VLOOKUP($C3853,rosie!$B$7:$E$380,4,FALSE)</f>
        <v>f</v>
      </c>
      <c r="O3853" s="4">
        <f t="shared" si="288"/>
        <v>5.8159835651217082E-4</v>
      </c>
      <c r="P3853" s="4">
        <f>VLOOKUP(A3853,RESULTS!$A:$M,13,FALSE)</f>
        <v>2</v>
      </c>
      <c r="Q3853" s="4">
        <v>1350</v>
      </c>
      <c r="R3853" s="4" t="str">
        <f>IF(VLOOKUP(C3853,rosie!B:J,8,FALSE)=0,"x_x_x_x",VLOOKUP(C3853,rosie!B:J,8,FALSE))</f>
        <v>10_6_6_2023</v>
      </c>
    </row>
    <row r="3854" spans="1:18" x14ac:dyDescent="0.2">
      <c r="A3854" t="s">
        <v>261</v>
      </c>
      <c r="C3854">
        <f t="shared" si="290"/>
        <v>774</v>
      </c>
      <c r="D3854" t="str">
        <f t="shared" si="289"/>
        <v>774 (0)</v>
      </c>
      <c r="E3854">
        <v>21.984999999999999</v>
      </c>
      <c r="F3854">
        <f t="shared" si="286"/>
        <v>21.99</v>
      </c>
      <c r="G3854">
        <f>IFERROR(VLOOKUP(F3854,'rt.comb'!$A:$B,2,FALSE),F3854)</f>
        <v>21.99</v>
      </c>
      <c r="H3854" t="str">
        <f>IFERROR(VLOOKUP(G3854,compounds!$A:$D,4,FALSE),"")</f>
        <v/>
      </c>
      <c r="I3854">
        <v>376982031</v>
      </c>
      <c r="J3854" s="4">
        <f t="shared" si="287"/>
        <v>52339702</v>
      </c>
      <c r="K3854" s="4">
        <f>VLOOKUP($C3854,rosie!$B$7:$D$380,2,FALSE)</f>
        <v>28.4</v>
      </c>
      <c r="L3854" s="4">
        <f>VLOOKUP(C3854,rosie!$B$7:$F$66,5,FALSE)</f>
        <v>5.27</v>
      </c>
      <c r="M3854" s="4">
        <f>VLOOKUP($C3854,rosie!$B$7:$D$380,3,FALSE)</f>
        <v>0</v>
      </c>
      <c r="N3854" s="4" t="str">
        <f>VLOOKUP($C3854,rosie!$B$7:$E$380,4,FALSE)</f>
        <v>f</v>
      </c>
      <c r="O3854" s="4">
        <f t="shared" si="288"/>
        <v>5.6316670364269109E-3</v>
      </c>
      <c r="P3854" s="4">
        <f>VLOOKUP(A3854,RESULTS!$A:$M,13,FALSE)</f>
        <v>2</v>
      </c>
      <c r="Q3854" s="4">
        <v>1351</v>
      </c>
      <c r="R3854" s="4" t="str">
        <f>IF(VLOOKUP(C3854,rosie!B:J,8,FALSE)=0,"x_x_x_x",VLOOKUP(C3854,rosie!B:J,8,FALSE))</f>
        <v>10_6_6_2023</v>
      </c>
    </row>
    <row r="3855" spans="1:18" x14ac:dyDescent="0.2">
      <c r="A3855" t="s">
        <v>261</v>
      </c>
      <c r="C3855">
        <f t="shared" si="290"/>
        <v>774</v>
      </c>
      <c r="D3855" t="str">
        <f t="shared" si="289"/>
        <v>774 (0)</v>
      </c>
      <c r="E3855">
        <v>22.321000000000002</v>
      </c>
      <c r="F3855">
        <f t="shared" si="286"/>
        <v>22.32</v>
      </c>
      <c r="G3855">
        <f>IFERROR(VLOOKUP(F3855,'rt.comb'!$A:$B,2,FALSE),F3855)</f>
        <v>22.32</v>
      </c>
      <c r="H3855" t="str">
        <f>IFERROR(VLOOKUP(G3855,compounds!$A:$D,4,FALSE),"")</f>
        <v/>
      </c>
      <c r="I3855">
        <v>494205807</v>
      </c>
      <c r="J3855" s="4">
        <f t="shared" si="287"/>
        <v>52339702</v>
      </c>
      <c r="K3855" s="4">
        <f>VLOOKUP($C3855,rosie!$B$7:$D$380,2,FALSE)</f>
        <v>28.4</v>
      </c>
      <c r="L3855" s="4">
        <f>VLOOKUP(C3855,rosie!$B$7:$F$66,5,FALSE)</f>
        <v>5.27</v>
      </c>
      <c r="M3855" s="4">
        <f>VLOOKUP($C3855,rosie!$B$7:$D$380,3,FALSE)</f>
        <v>0</v>
      </c>
      <c r="N3855" s="4" t="str">
        <f>VLOOKUP($C3855,rosie!$B$7:$E$380,4,FALSE)</f>
        <v>f</v>
      </c>
      <c r="O3855" s="4">
        <f t="shared" si="288"/>
        <v>7.377391339703044E-3</v>
      </c>
      <c r="P3855" s="4">
        <f>VLOOKUP(A3855,RESULTS!$A:$M,13,FALSE)</f>
        <v>2</v>
      </c>
      <c r="Q3855" s="4">
        <v>1352</v>
      </c>
      <c r="R3855" s="4" t="str">
        <f>IF(VLOOKUP(C3855,rosie!B:J,8,FALSE)=0,"x_x_x_x",VLOOKUP(C3855,rosie!B:J,8,FALSE))</f>
        <v>10_6_6_2023</v>
      </c>
    </row>
    <row r="3856" spans="1:18" x14ac:dyDescent="0.2">
      <c r="A3856" t="s">
        <v>261</v>
      </c>
      <c r="C3856">
        <f t="shared" si="290"/>
        <v>774</v>
      </c>
      <c r="D3856" t="str">
        <f t="shared" si="289"/>
        <v>774 (0)</v>
      </c>
      <c r="E3856">
        <v>22.423999999999999</v>
      </c>
      <c r="F3856">
        <f t="shared" si="286"/>
        <v>22.42</v>
      </c>
      <c r="G3856">
        <f>IFERROR(VLOOKUP(F3856,'rt.comb'!$A:$B,2,FALSE),F3856)</f>
        <v>22.42</v>
      </c>
      <c r="H3856" t="str">
        <f>IFERROR(VLOOKUP(G3856,compounds!$A:$D,4,FALSE),"")</f>
        <v/>
      </c>
      <c r="I3856">
        <v>37710542</v>
      </c>
      <c r="J3856" s="4">
        <f t="shared" si="287"/>
        <v>52339702</v>
      </c>
      <c r="K3856" s="4">
        <f>VLOOKUP($C3856,rosie!$B$7:$D$380,2,FALSE)</f>
        <v>28.4</v>
      </c>
      <c r="L3856" s="4">
        <f>VLOOKUP(C3856,rosie!$B$7:$F$66,5,FALSE)</f>
        <v>5.27</v>
      </c>
      <c r="M3856" s="4">
        <f>VLOOKUP($C3856,rosie!$B$7:$D$380,3,FALSE)</f>
        <v>0</v>
      </c>
      <c r="N3856" s="4" t="str">
        <f>VLOOKUP($C3856,rosie!$B$7:$E$380,4,FALSE)</f>
        <v>f</v>
      </c>
      <c r="O3856" s="4">
        <f t="shared" si="288"/>
        <v>5.625182886790824E-4</v>
      </c>
      <c r="P3856" s="4">
        <f>VLOOKUP(A3856,RESULTS!$A:$M,13,FALSE)</f>
        <v>2</v>
      </c>
      <c r="Q3856" s="4">
        <v>1353</v>
      </c>
      <c r="R3856" s="4" t="str">
        <f>IF(VLOOKUP(C3856,rosie!B:J,8,FALSE)=0,"x_x_x_x",VLOOKUP(C3856,rosie!B:J,8,FALSE))</f>
        <v>10_6_6_2023</v>
      </c>
    </row>
    <row r="3857" spans="1:18" x14ac:dyDescent="0.2">
      <c r="A3857" t="s">
        <v>261</v>
      </c>
      <c r="C3857">
        <f t="shared" si="290"/>
        <v>774</v>
      </c>
      <c r="D3857" t="str">
        <f t="shared" si="289"/>
        <v>774 (0)</v>
      </c>
      <c r="E3857">
        <v>22.585999999999999</v>
      </c>
      <c r="F3857">
        <f t="shared" si="286"/>
        <v>22.59</v>
      </c>
      <c r="G3857">
        <f>IFERROR(VLOOKUP(F3857,'rt.comb'!$A:$B,2,FALSE),F3857)</f>
        <v>22.59</v>
      </c>
      <c r="H3857" t="str">
        <f>IFERROR(VLOOKUP(G3857,compounds!$A:$D,4,FALSE),"")</f>
        <v/>
      </c>
      <c r="I3857">
        <v>46399785</v>
      </c>
      <c r="J3857" s="4">
        <f t="shared" si="287"/>
        <v>52339702</v>
      </c>
      <c r="K3857" s="4">
        <f>VLOOKUP($C3857,rosie!$B$7:$D$380,2,FALSE)</f>
        <v>28.4</v>
      </c>
      <c r="L3857" s="4">
        <f>VLOOKUP(C3857,rosie!$B$7:$F$66,5,FALSE)</f>
        <v>5.27</v>
      </c>
      <c r="M3857" s="4">
        <f>VLOOKUP($C3857,rosie!$B$7:$D$380,3,FALSE)</f>
        <v>0</v>
      </c>
      <c r="N3857" s="4" t="str">
        <f>VLOOKUP($C3857,rosie!$B$7:$E$380,4,FALSE)</f>
        <v>f</v>
      </c>
      <c r="O3857" s="4">
        <f t="shared" si="288"/>
        <v>6.9162227626576507E-4</v>
      </c>
      <c r="P3857" s="4">
        <f>VLOOKUP(A3857,RESULTS!$A:$M,13,FALSE)</f>
        <v>2</v>
      </c>
      <c r="Q3857" s="4">
        <v>1354</v>
      </c>
      <c r="R3857" s="4" t="str">
        <f>IF(VLOOKUP(C3857,rosie!B:J,8,FALSE)=0,"x_x_x_x",VLOOKUP(C3857,rosie!B:J,8,FALSE))</f>
        <v>10_6_6_2023</v>
      </c>
    </row>
    <row r="3858" spans="1:18" x14ac:dyDescent="0.2">
      <c r="A3858" t="s">
        <v>261</v>
      </c>
      <c r="C3858">
        <f t="shared" si="290"/>
        <v>774</v>
      </c>
      <c r="D3858" t="str">
        <f t="shared" si="289"/>
        <v>774 (0)</v>
      </c>
      <c r="E3858">
        <v>22.727</v>
      </c>
      <c r="F3858">
        <f t="shared" si="286"/>
        <v>22.73</v>
      </c>
      <c r="G3858">
        <f>IFERROR(VLOOKUP(F3858,'rt.comb'!$A:$B,2,FALSE),F3858)</f>
        <v>22.73</v>
      </c>
      <c r="H3858" t="str">
        <f>IFERROR(VLOOKUP(G3858,compounds!$A:$D,4,FALSE),"")</f>
        <v/>
      </c>
      <c r="I3858">
        <v>52833543</v>
      </c>
      <c r="J3858" s="4">
        <f t="shared" si="287"/>
        <v>52339702</v>
      </c>
      <c r="K3858" s="4">
        <f>VLOOKUP($C3858,rosie!$B$7:$D$380,2,FALSE)</f>
        <v>28.4</v>
      </c>
      <c r="L3858" s="4">
        <f>VLOOKUP(C3858,rosie!$B$7:$F$66,5,FALSE)</f>
        <v>5.27</v>
      </c>
      <c r="M3858" s="4">
        <f>VLOOKUP($C3858,rosie!$B$7:$D$380,3,FALSE)</f>
        <v>0</v>
      </c>
      <c r="N3858" s="4" t="str">
        <f>VLOOKUP($C3858,rosie!$B$7:$E$380,4,FALSE)</f>
        <v>f</v>
      </c>
      <c r="O3858" s="4">
        <f t="shared" si="288"/>
        <v>7.8694088457478015E-4</v>
      </c>
      <c r="P3858" s="4">
        <f>VLOOKUP(A3858,RESULTS!$A:$M,13,FALSE)</f>
        <v>2</v>
      </c>
      <c r="Q3858" s="4">
        <v>1355</v>
      </c>
      <c r="R3858" s="4" t="str">
        <f>IF(VLOOKUP(C3858,rosie!B:J,8,FALSE)=0,"x_x_x_x",VLOOKUP(C3858,rosie!B:J,8,FALSE))</f>
        <v>10_6_6_2023</v>
      </c>
    </row>
    <row r="3859" spans="1:18" x14ac:dyDescent="0.2">
      <c r="A3859" t="s">
        <v>261</v>
      </c>
      <c r="C3859">
        <f t="shared" si="290"/>
        <v>774</v>
      </c>
      <c r="D3859" t="str">
        <f t="shared" si="289"/>
        <v>774 (0)</v>
      </c>
      <c r="E3859">
        <v>22.8</v>
      </c>
      <c r="F3859">
        <f t="shared" si="286"/>
        <v>22.8</v>
      </c>
      <c r="G3859">
        <f>IFERROR(VLOOKUP(F3859,'rt.comb'!$A:$B,2,FALSE),F3859)</f>
        <v>22.8</v>
      </c>
      <c r="H3859" t="str">
        <f>IFERROR(VLOOKUP(G3859,compounds!$A:$D,4,FALSE),"")</f>
        <v/>
      </c>
      <c r="I3859">
        <v>20158454</v>
      </c>
      <c r="J3859" s="4">
        <f t="shared" si="287"/>
        <v>52339702</v>
      </c>
      <c r="K3859" s="4">
        <f>VLOOKUP($C3859,rosie!$B$7:$D$380,2,FALSE)</f>
        <v>28.4</v>
      </c>
      <c r="L3859" s="4">
        <f>VLOOKUP(C3859,rosie!$B$7:$F$66,5,FALSE)</f>
        <v>5.27</v>
      </c>
      <c r="M3859" s="4">
        <f>VLOOKUP($C3859,rosie!$B$7:$D$380,3,FALSE)</f>
        <v>0</v>
      </c>
      <c r="N3859" s="4" t="str">
        <f>VLOOKUP($C3859,rosie!$B$7:$E$380,4,FALSE)</f>
        <v>f</v>
      </c>
      <c r="O3859" s="4">
        <f t="shared" si="288"/>
        <v>3.0003312228249051E-4</v>
      </c>
      <c r="P3859" s="4">
        <f>VLOOKUP(A3859,RESULTS!$A:$M,13,FALSE)</f>
        <v>2</v>
      </c>
      <c r="Q3859" s="4">
        <v>1356</v>
      </c>
      <c r="R3859" s="4" t="str">
        <f>IF(VLOOKUP(C3859,rosie!B:J,8,FALSE)=0,"x_x_x_x",VLOOKUP(C3859,rosie!B:J,8,FALSE))</f>
        <v>10_6_6_2023</v>
      </c>
    </row>
    <row r="3860" spans="1:18" x14ac:dyDescent="0.2">
      <c r="A3860" t="s">
        <v>261</v>
      </c>
      <c r="C3860">
        <f t="shared" si="290"/>
        <v>774</v>
      </c>
      <c r="D3860" t="str">
        <f t="shared" si="289"/>
        <v>774 (0)</v>
      </c>
      <c r="E3860">
        <v>22.986000000000001</v>
      </c>
      <c r="F3860">
        <f t="shared" si="286"/>
        <v>22.99</v>
      </c>
      <c r="G3860">
        <f>IFERROR(VLOOKUP(F3860,'rt.comb'!$A:$B,2,FALSE),F3860)</f>
        <v>22.99</v>
      </c>
      <c r="H3860" t="str">
        <f>IFERROR(VLOOKUP(G3860,compounds!$A:$D,4,FALSE),"")</f>
        <v/>
      </c>
      <c r="I3860">
        <v>9174697</v>
      </c>
      <c r="J3860" s="4">
        <f t="shared" si="287"/>
        <v>52339702</v>
      </c>
      <c r="K3860" s="4">
        <f>VLOOKUP($C3860,rosie!$B$7:$D$380,2,FALSE)</f>
        <v>28.4</v>
      </c>
      <c r="L3860" s="4">
        <f>VLOOKUP(C3860,rosie!$B$7:$F$66,5,FALSE)</f>
        <v>5.27</v>
      </c>
      <c r="M3860" s="4">
        <f>VLOOKUP($C3860,rosie!$B$7:$D$380,3,FALSE)</f>
        <v>0</v>
      </c>
      <c r="N3860" s="4" t="str">
        <f>VLOOKUP($C3860,rosie!$B$7:$E$380,4,FALSE)</f>
        <v>f</v>
      </c>
      <c r="O3860" s="4">
        <f t="shared" si="288"/>
        <v>1.3645314559063116E-4</v>
      </c>
      <c r="P3860" s="4">
        <f>VLOOKUP(A3860,RESULTS!$A:$M,13,FALSE)</f>
        <v>2</v>
      </c>
      <c r="Q3860" s="4">
        <v>1357</v>
      </c>
      <c r="R3860" s="4" t="str">
        <f>IF(VLOOKUP(C3860,rosie!B:J,8,FALSE)=0,"x_x_x_x",VLOOKUP(C3860,rosie!B:J,8,FALSE))</f>
        <v>10_6_6_2023</v>
      </c>
    </row>
    <row r="3861" spans="1:18" x14ac:dyDescent="0.2">
      <c r="A3861" t="s">
        <v>261</v>
      </c>
      <c r="C3861">
        <f t="shared" si="290"/>
        <v>774</v>
      </c>
      <c r="D3861" t="str">
        <f t="shared" si="289"/>
        <v>774 (0)</v>
      </c>
      <c r="E3861">
        <v>23.146999999999998</v>
      </c>
      <c r="F3861">
        <f t="shared" si="286"/>
        <v>23.15</v>
      </c>
      <c r="G3861">
        <f>IFERROR(VLOOKUP(F3861,'rt.comb'!$A:$B,2,FALSE),F3861)</f>
        <v>23.15</v>
      </c>
      <c r="H3861" t="str">
        <f>IFERROR(VLOOKUP(G3861,compounds!$A:$D,4,FALSE),"")</f>
        <v/>
      </c>
      <c r="I3861">
        <v>45824830</v>
      </c>
      <c r="J3861" s="4">
        <f t="shared" si="287"/>
        <v>52339702</v>
      </c>
      <c r="K3861" s="4">
        <f>VLOOKUP($C3861,rosie!$B$7:$D$380,2,FALSE)</f>
        <v>28.4</v>
      </c>
      <c r="L3861" s="4">
        <f>VLOOKUP(C3861,rosie!$B$7:$F$66,5,FALSE)</f>
        <v>5.27</v>
      </c>
      <c r="M3861" s="4">
        <f>VLOOKUP($C3861,rosie!$B$7:$D$380,3,FALSE)</f>
        <v>0</v>
      </c>
      <c r="N3861" s="4" t="str">
        <f>VLOOKUP($C3861,rosie!$B$7:$E$380,4,FALSE)</f>
        <v>f</v>
      </c>
      <c r="O3861" s="4">
        <f t="shared" si="288"/>
        <v>6.810402214570369E-4</v>
      </c>
      <c r="P3861" s="4">
        <f>VLOOKUP(A3861,RESULTS!$A:$M,13,FALSE)</f>
        <v>2</v>
      </c>
      <c r="Q3861" s="4">
        <v>1358</v>
      </c>
      <c r="R3861" s="4" t="str">
        <f>IF(VLOOKUP(C3861,rosie!B:J,8,FALSE)=0,"x_x_x_x",VLOOKUP(C3861,rosie!B:J,8,FALSE))</f>
        <v>10_6_6_2023</v>
      </c>
    </row>
    <row r="3862" spans="1:18" x14ac:dyDescent="0.2">
      <c r="A3862" t="s">
        <v>261</v>
      </c>
      <c r="C3862">
        <f t="shared" si="290"/>
        <v>774</v>
      </c>
      <c r="D3862" t="str">
        <f t="shared" si="289"/>
        <v>774 (0)</v>
      </c>
      <c r="E3862">
        <v>23.315999999999999</v>
      </c>
      <c r="F3862">
        <f t="shared" si="286"/>
        <v>23.32</v>
      </c>
      <c r="G3862">
        <f>IFERROR(VLOOKUP(F3862,'rt.comb'!$A:$B,2,FALSE),F3862)</f>
        <v>23.32</v>
      </c>
      <c r="H3862" t="str">
        <f>IFERROR(VLOOKUP(G3862,compounds!$A:$D,4,FALSE),"")</f>
        <v/>
      </c>
      <c r="I3862">
        <v>99690062</v>
      </c>
      <c r="J3862" s="4">
        <f t="shared" si="287"/>
        <v>52339702</v>
      </c>
      <c r="K3862" s="4">
        <f>VLOOKUP($C3862,rosie!$B$7:$D$380,2,FALSE)</f>
        <v>28.4</v>
      </c>
      <c r="L3862" s="4">
        <f>VLOOKUP(C3862,rosie!$B$7:$F$66,5,FALSE)</f>
        <v>5.27</v>
      </c>
      <c r="M3862" s="4">
        <f>VLOOKUP($C3862,rosie!$B$7:$D$380,3,FALSE)</f>
        <v>0</v>
      </c>
      <c r="N3862" s="4" t="str">
        <f>VLOOKUP($C3862,rosie!$B$7:$E$380,4,FALSE)</f>
        <v>f</v>
      </c>
      <c r="O3862" s="4">
        <f t="shared" si="288"/>
        <v>1.4804852279190447E-3</v>
      </c>
      <c r="P3862" s="4">
        <f>VLOOKUP(A3862,RESULTS!$A:$M,13,FALSE)</f>
        <v>2</v>
      </c>
      <c r="Q3862" s="4">
        <v>1359</v>
      </c>
      <c r="R3862" s="4" t="str">
        <f>IF(VLOOKUP(C3862,rosie!B:J,8,FALSE)=0,"x_x_x_x",VLOOKUP(C3862,rosie!B:J,8,FALSE))</f>
        <v>10_6_6_2023</v>
      </c>
    </row>
    <row r="3863" spans="1:18" x14ac:dyDescent="0.2">
      <c r="A3863" t="s">
        <v>261</v>
      </c>
      <c r="C3863">
        <f t="shared" si="290"/>
        <v>774</v>
      </c>
      <c r="D3863" t="str">
        <f t="shared" si="289"/>
        <v>774 (0)</v>
      </c>
      <c r="E3863">
        <v>23.408999999999999</v>
      </c>
      <c r="F3863">
        <f t="shared" si="286"/>
        <v>23.41</v>
      </c>
      <c r="G3863">
        <f>IFERROR(VLOOKUP(F3863,'rt.comb'!$A:$B,2,FALSE),F3863)</f>
        <v>23.41</v>
      </c>
      <c r="H3863" t="str">
        <f>IFERROR(VLOOKUP(G3863,compounds!$A:$D,4,FALSE),"")</f>
        <v/>
      </c>
      <c r="I3863">
        <v>50795125</v>
      </c>
      <c r="J3863" s="4">
        <f t="shared" si="287"/>
        <v>52339702</v>
      </c>
      <c r="K3863" s="4">
        <f>VLOOKUP($C3863,rosie!$B$7:$D$380,2,FALSE)</f>
        <v>28.4</v>
      </c>
      <c r="L3863" s="4">
        <f>VLOOKUP(C3863,rosie!$B$7:$F$66,5,FALSE)</f>
        <v>5.27</v>
      </c>
      <c r="M3863" s="4">
        <f>VLOOKUP($C3863,rosie!$B$7:$D$380,3,FALSE)</f>
        <v>0</v>
      </c>
      <c r="N3863" s="4" t="str">
        <f>VLOOKUP($C3863,rosie!$B$7:$E$380,4,FALSE)</f>
        <v>f</v>
      </c>
      <c r="O3863" s="4">
        <f t="shared" si="288"/>
        <v>7.5379767586117731E-4</v>
      </c>
      <c r="P3863" s="4">
        <f>VLOOKUP(A3863,RESULTS!$A:$M,13,FALSE)</f>
        <v>2</v>
      </c>
      <c r="Q3863" s="4">
        <v>1360</v>
      </c>
      <c r="R3863" s="4" t="str">
        <f>IF(VLOOKUP(C3863,rosie!B:J,8,FALSE)=0,"x_x_x_x",VLOOKUP(C3863,rosie!B:J,8,FALSE))</f>
        <v>10_6_6_2023</v>
      </c>
    </row>
    <row r="3864" spans="1:18" x14ac:dyDescent="0.2">
      <c r="A3864" t="s">
        <v>261</v>
      </c>
      <c r="C3864">
        <f t="shared" si="290"/>
        <v>774</v>
      </c>
      <c r="D3864" t="str">
        <f t="shared" si="289"/>
        <v>774 (0)</v>
      </c>
      <c r="E3864">
        <v>23.54</v>
      </c>
      <c r="F3864">
        <f t="shared" si="286"/>
        <v>23.54</v>
      </c>
      <c r="G3864">
        <f>IFERROR(VLOOKUP(F3864,'rt.comb'!$A:$B,2,FALSE),F3864)</f>
        <v>23.54</v>
      </c>
      <c r="H3864" t="str">
        <f>IFERROR(VLOOKUP(G3864,compounds!$A:$D,4,FALSE),"")</f>
        <v/>
      </c>
      <c r="I3864">
        <v>39270907</v>
      </c>
      <c r="J3864" s="4">
        <f t="shared" si="287"/>
        <v>52339702</v>
      </c>
      <c r="K3864" s="4">
        <f>VLOOKUP($C3864,rosie!$B$7:$D$380,2,FALSE)</f>
        <v>28.4</v>
      </c>
      <c r="L3864" s="4">
        <f>VLOOKUP(C3864,rosie!$B$7:$F$66,5,FALSE)</f>
        <v>5.27</v>
      </c>
      <c r="M3864" s="4">
        <f>VLOOKUP($C3864,rosie!$B$7:$D$380,3,FALSE)</f>
        <v>0</v>
      </c>
      <c r="N3864" s="4" t="str">
        <f>VLOOKUP($C3864,rosie!$B$7:$E$380,4,FALSE)</f>
        <v>f</v>
      </c>
      <c r="O3864" s="4">
        <f t="shared" si="288"/>
        <v>5.8235053084144516E-4</v>
      </c>
      <c r="P3864" s="4">
        <f>VLOOKUP(A3864,RESULTS!$A:$M,13,FALSE)</f>
        <v>2</v>
      </c>
      <c r="Q3864" s="4">
        <v>1361</v>
      </c>
      <c r="R3864" s="4" t="str">
        <f>IF(VLOOKUP(C3864,rosie!B:J,8,FALSE)=0,"x_x_x_x",VLOOKUP(C3864,rosie!B:J,8,FALSE))</f>
        <v>10_6_6_2023</v>
      </c>
    </row>
    <row r="3865" spans="1:18" x14ac:dyDescent="0.2">
      <c r="A3865" t="s">
        <v>261</v>
      </c>
      <c r="C3865">
        <f t="shared" si="290"/>
        <v>774</v>
      </c>
      <c r="D3865" t="str">
        <f t="shared" si="289"/>
        <v>774 (0)</v>
      </c>
      <c r="E3865">
        <v>23.667999999999999</v>
      </c>
      <c r="F3865">
        <f t="shared" si="286"/>
        <v>23.67</v>
      </c>
      <c r="G3865">
        <f>IFERROR(VLOOKUP(F3865,'rt.comb'!$A:$B,2,FALSE),F3865)</f>
        <v>23.67</v>
      </c>
      <c r="H3865" t="str">
        <f>IFERROR(VLOOKUP(G3865,compounds!$A:$D,4,FALSE),"")</f>
        <v/>
      </c>
      <c r="I3865">
        <v>26118804</v>
      </c>
      <c r="J3865" s="4">
        <f t="shared" si="287"/>
        <v>52339702</v>
      </c>
      <c r="K3865" s="4">
        <f>VLOOKUP($C3865,rosie!$B$7:$D$380,2,FALSE)</f>
        <v>28.4</v>
      </c>
      <c r="L3865" s="4">
        <f>VLOOKUP(C3865,rosie!$B$7:$F$66,5,FALSE)</f>
        <v>5.27</v>
      </c>
      <c r="M3865" s="4">
        <f>VLOOKUP($C3865,rosie!$B$7:$D$380,3,FALSE)</f>
        <v>0</v>
      </c>
      <c r="N3865" s="4" t="str">
        <f>VLOOKUP($C3865,rosie!$B$7:$E$380,4,FALSE)</f>
        <v>f</v>
      </c>
      <c r="O3865" s="4">
        <f t="shared" si="288"/>
        <v>3.8703286770681552E-4</v>
      </c>
      <c r="P3865" s="4">
        <f>VLOOKUP(A3865,RESULTS!$A:$M,13,FALSE)</f>
        <v>2</v>
      </c>
      <c r="Q3865" s="4">
        <v>1362</v>
      </c>
      <c r="R3865" s="4" t="str">
        <f>IF(VLOOKUP(C3865,rosie!B:J,8,FALSE)=0,"x_x_x_x",VLOOKUP(C3865,rosie!B:J,8,FALSE))</f>
        <v>10_6_6_2023</v>
      </c>
    </row>
    <row r="3866" spans="1:18" x14ac:dyDescent="0.2">
      <c r="A3866" t="s">
        <v>261</v>
      </c>
      <c r="C3866">
        <f t="shared" si="290"/>
        <v>774</v>
      </c>
      <c r="D3866" t="str">
        <f t="shared" si="289"/>
        <v>774 (0)</v>
      </c>
      <c r="E3866">
        <v>23.795999999999999</v>
      </c>
      <c r="F3866">
        <f t="shared" si="286"/>
        <v>23.8</v>
      </c>
      <c r="G3866">
        <f>IFERROR(VLOOKUP(F3866,'rt.comb'!$A:$B,2,FALSE),F3866)</f>
        <v>23.8</v>
      </c>
      <c r="H3866" t="str">
        <f>IFERROR(VLOOKUP(G3866,compounds!$A:$D,4,FALSE),"")</f>
        <v/>
      </c>
      <c r="I3866">
        <v>18123943</v>
      </c>
      <c r="J3866" s="4">
        <f t="shared" si="287"/>
        <v>52339702</v>
      </c>
      <c r="K3866" s="4">
        <f>VLOOKUP($C3866,rosie!$B$7:$D$380,2,FALSE)</f>
        <v>28.4</v>
      </c>
      <c r="L3866" s="4">
        <f>VLOOKUP(C3866,rosie!$B$7:$F$66,5,FALSE)</f>
        <v>5.27</v>
      </c>
      <c r="M3866" s="4">
        <f>VLOOKUP($C3866,rosie!$B$7:$D$380,3,FALSE)</f>
        <v>0</v>
      </c>
      <c r="N3866" s="4" t="str">
        <f>VLOOKUP($C3866,rosie!$B$7:$E$380,4,FALSE)</f>
        <v>f</v>
      </c>
      <c r="O3866" s="4">
        <f t="shared" si="288"/>
        <v>2.6836662275656623E-4</v>
      </c>
      <c r="P3866" s="4">
        <f>VLOOKUP(A3866,RESULTS!$A:$M,13,FALSE)</f>
        <v>2</v>
      </c>
      <c r="Q3866" s="4">
        <v>1363</v>
      </c>
      <c r="R3866" s="4" t="str">
        <f>IF(VLOOKUP(C3866,rosie!B:J,8,FALSE)=0,"x_x_x_x",VLOOKUP(C3866,rosie!B:J,8,FALSE))</f>
        <v>10_6_6_2023</v>
      </c>
    </row>
    <row r="3867" spans="1:18" x14ac:dyDescent="0.2">
      <c r="A3867" t="s">
        <v>261</v>
      </c>
      <c r="C3867">
        <f t="shared" si="290"/>
        <v>774</v>
      </c>
      <c r="D3867" t="str">
        <f t="shared" si="289"/>
        <v>774 (0)</v>
      </c>
      <c r="E3867">
        <v>23.902000000000001</v>
      </c>
      <c r="F3867">
        <f t="shared" si="286"/>
        <v>23.9</v>
      </c>
      <c r="G3867">
        <f>IFERROR(VLOOKUP(F3867,'rt.comb'!$A:$B,2,FALSE),F3867)</f>
        <v>23.9</v>
      </c>
      <c r="H3867" t="str">
        <f>IFERROR(VLOOKUP(G3867,compounds!$A:$D,4,FALSE),"")</f>
        <v/>
      </c>
      <c r="I3867">
        <v>9619877</v>
      </c>
      <c r="J3867" s="4">
        <f t="shared" si="287"/>
        <v>52339702</v>
      </c>
      <c r="K3867" s="4">
        <f>VLOOKUP($C3867,rosie!$B$7:$D$380,2,FALSE)</f>
        <v>28.4</v>
      </c>
      <c r="L3867" s="4">
        <f>VLOOKUP(C3867,rosie!$B$7:$F$66,5,FALSE)</f>
        <v>5.27</v>
      </c>
      <c r="M3867" s="4">
        <f>VLOOKUP($C3867,rosie!$B$7:$D$380,3,FALSE)</f>
        <v>0</v>
      </c>
      <c r="N3867" s="4" t="str">
        <f>VLOOKUP($C3867,rosie!$B$7:$E$380,4,FALSE)</f>
        <v>f</v>
      </c>
      <c r="O3867" s="4">
        <f t="shared" si="288"/>
        <v>1.4233995293873973E-4</v>
      </c>
      <c r="P3867" s="4">
        <f>VLOOKUP(A3867,RESULTS!$A:$M,13,FALSE)</f>
        <v>2</v>
      </c>
      <c r="Q3867" s="4">
        <v>1364</v>
      </c>
      <c r="R3867" s="4" t="str">
        <f>IF(VLOOKUP(C3867,rosie!B:J,8,FALSE)=0,"x_x_x_x",VLOOKUP(C3867,rosie!B:J,8,FALSE))</f>
        <v>10_6_6_2023</v>
      </c>
    </row>
    <row r="3868" spans="1:18" x14ac:dyDescent="0.2">
      <c r="A3868" t="s">
        <v>261</v>
      </c>
      <c r="C3868">
        <f t="shared" si="290"/>
        <v>774</v>
      </c>
      <c r="D3868" t="str">
        <f t="shared" si="289"/>
        <v>774 (0)</v>
      </c>
      <c r="E3868">
        <v>24.331</v>
      </c>
      <c r="F3868">
        <f t="shared" si="286"/>
        <v>24.33</v>
      </c>
      <c r="G3868">
        <f>IFERROR(VLOOKUP(F3868,'rt.comb'!$A:$B,2,FALSE),F3868)</f>
        <v>24.33</v>
      </c>
      <c r="H3868" t="str">
        <f>IFERROR(VLOOKUP(G3868,compounds!$A:$D,4,FALSE),"")</f>
        <v>pentadecane</v>
      </c>
      <c r="I3868">
        <v>13335486</v>
      </c>
      <c r="J3868" s="4">
        <f t="shared" si="287"/>
        <v>52339702</v>
      </c>
      <c r="K3868" s="4">
        <f>VLOOKUP($C3868,rosie!$B$7:$D$380,2,FALSE)</f>
        <v>28.4</v>
      </c>
      <c r="L3868" s="4">
        <f>VLOOKUP(C3868,rosie!$B$7:$F$66,5,FALSE)</f>
        <v>5.27</v>
      </c>
      <c r="M3868" s="4">
        <f>VLOOKUP($C3868,rosie!$B$7:$D$380,3,FALSE)</f>
        <v>0</v>
      </c>
      <c r="N3868" s="4" t="str">
        <f>VLOOKUP($C3868,rosie!$B$7:$E$380,4,FALSE)</f>
        <v>f</v>
      </c>
      <c r="O3868" s="4">
        <f t="shared" si="288"/>
        <v>1.9717319120899393E-4</v>
      </c>
      <c r="P3868" s="4">
        <f>VLOOKUP(A3868,RESULTS!$A:$M,13,FALSE)</f>
        <v>2</v>
      </c>
      <c r="Q3868" s="4">
        <v>1365</v>
      </c>
      <c r="R3868" s="4" t="str">
        <f>IF(VLOOKUP(C3868,rosie!B:J,8,FALSE)=0,"x_x_x_x",VLOOKUP(C3868,rosie!B:J,8,FALSE))</f>
        <v>10_6_6_2023</v>
      </c>
    </row>
    <row r="3869" spans="1:18" x14ac:dyDescent="0.2">
      <c r="A3869" t="s">
        <v>261</v>
      </c>
      <c r="C3869">
        <f t="shared" si="290"/>
        <v>774</v>
      </c>
      <c r="D3869" t="str">
        <f t="shared" si="289"/>
        <v>774 (0)</v>
      </c>
      <c r="E3869">
        <v>24.405000000000001</v>
      </c>
      <c r="F3869">
        <f t="shared" si="286"/>
        <v>24.41</v>
      </c>
      <c r="G3869">
        <f>IFERROR(VLOOKUP(F3869,'rt.comb'!$A:$B,2,FALSE),F3869)</f>
        <v>24.41</v>
      </c>
      <c r="H3869" t="str">
        <f>IFERROR(VLOOKUP(G3869,compounds!$A:$D,4,FALSE),"")</f>
        <v/>
      </c>
      <c r="I3869">
        <v>14167888</v>
      </c>
      <c r="J3869" s="4">
        <f t="shared" si="287"/>
        <v>52339702</v>
      </c>
      <c r="K3869" s="4">
        <f>VLOOKUP($C3869,rosie!$B$7:$D$380,2,FALSE)</f>
        <v>28.4</v>
      </c>
      <c r="L3869" s="4">
        <f>VLOOKUP(C3869,rosie!$B$7:$F$66,5,FALSE)</f>
        <v>5.27</v>
      </c>
      <c r="M3869" s="4">
        <f>VLOOKUP($C3869,rosie!$B$7:$D$380,3,FALSE)</f>
        <v>0</v>
      </c>
      <c r="N3869" s="4" t="str">
        <f>VLOOKUP($C3869,rosie!$B$7:$E$380,4,FALSE)</f>
        <v>f</v>
      </c>
      <c r="O3869" s="4">
        <f t="shared" si="288"/>
        <v>2.0932740264727274E-4</v>
      </c>
      <c r="P3869" s="4">
        <f>VLOOKUP(A3869,RESULTS!$A:$M,13,FALSE)</f>
        <v>2</v>
      </c>
      <c r="Q3869" s="4">
        <v>1366</v>
      </c>
      <c r="R3869" s="4" t="str">
        <f>IF(VLOOKUP(C3869,rosie!B:J,8,FALSE)=0,"x_x_x_x",VLOOKUP(C3869,rosie!B:J,8,FALSE))</f>
        <v>10_6_6_2023</v>
      </c>
    </row>
    <row r="3870" spans="1:18" x14ac:dyDescent="0.2">
      <c r="A3870" t="s">
        <v>261</v>
      </c>
      <c r="C3870">
        <f t="shared" si="290"/>
        <v>774</v>
      </c>
      <c r="D3870" t="str">
        <f t="shared" si="289"/>
        <v>774 (0)</v>
      </c>
      <c r="E3870">
        <v>24.603999999999999</v>
      </c>
      <c r="F3870">
        <f t="shared" si="286"/>
        <v>24.6</v>
      </c>
      <c r="G3870">
        <f>IFERROR(VLOOKUP(F3870,'rt.comb'!$A:$B,2,FALSE),F3870)</f>
        <v>24.6</v>
      </c>
      <c r="H3870" t="str">
        <f>IFERROR(VLOOKUP(G3870,compounds!$A:$D,4,FALSE),"")</f>
        <v>tridecanal</v>
      </c>
      <c r="I3870">
        <v>264963706</v>
      </c>
      <c r="J3870" s="4">
        <f t="shared" si="287"/>
        <v>52339702</v>
      </c>
      <c r="K3870" s="4">
        <f>VLOOKUP($C3870,rosie!$B$7:$D$380,2,FALSE)</f>
        <v>28.4</v>
      </c>
      <c r="L3870" s="4">
        <f>VLOOKUP(C3870,rosie!$B$7:$F$66,5,FALSE)</f>
        <v>5.27</v>
      </c>
      <c r="M3870" s="4">
        <f>VLOOKUP($C3870,rosie!$B$7:$D$380,3,FALSE)</f>
        <v>0</v>
      </c>
      <c r="N3870" s="4" t="str">
        <f>VLOOKUP($C3870,rosie!$B$7:$E$380,4,FALSE)</f>
        <v>f</v>
      </c>
      <c r="O3870" s="4">
        <f t="shared" si="288"/>
        <v>3.9119162103679935E-3</v>
      </c>
      <c r="P3870" s="4">
        <f>VLOOKUP(A3870,RESULTS!$A:$M,13,FALSE)</f>
        <v>2</v>
      </c>
      <c r="Q3870" s="4">
        <v>1367</v>
      </c>
      <c r="R3870" s="4" t="str">
        <f>IF(VLOOKUP(C3870,rosie!B:J,8,FALSE)=0,"x_x_x_x",VLOOKUP(C3870,rosie!B:J,8,FALSE))</f>
        <v>10_6_6_2023</v>
      </c>
    </row>
    <row r="3871" spans="1:18" x14ac:dyDescent="0.2">
      <c r="A3871" t="s">
        <v>261</v>
      </c>
      <c r="C3871">
        <f t="shared" si="290"/>
        <v>774</v>
      </c>
      <c r="D3871" t="str">
        <f t="shared" si="289"/>
        <v>774 (0)</v>
      </c>
      <c r="E3871">
        <v>24.678999999999998</v>
      </c>
      <c r="F3871">
        <f t="shared" si="286"/>
        <v>24.68</v>
      </c>
      <c r="G3871">
        <f>IFERROR(VLOOKUP(F3871,'rt.comb'!$A:$B,2,FALSE),F3871)</f>
        <v>24.68</v>
      </c>
      <c r="H3871" t="str">
        <f>IFERROR(VLOOKUP(G3871,compounds!$A:$D,4,FALSE),"")</f>
        <v/>
      </c>
      <c r="I3871">
        <v>7487403</v>
      </c>
      <c r="J3871" s="4">
        <f t="shared" si="287"/>
        <v>52339702</v>
      </c>
      <c r="K3871" s="4">
        <f>VLOOKUP($C3871,rosie!$B$7:$D$380,2,FALSE)</f>
        <v>28.4</v>
      </c>
      <c r="L3871" s="4">
        <f>VLOOKUP(C3871,rosie!$B$7:$F$66,5,FALSE)</f>
        <v>5.27</v>
      </c>
      <c r="M3871" s="4">
        <f>VLOOKUP($C3871,rosie!$B$7:$D$380,3,FALSE)</f>
        <v>0</v>
      </c>
      <c r="N3871" s="4" t="str">
        <f>VLOOKUP($C3871,rosie!$B$7:$E$380,4,FALSE)</f>
        <v>f</v>
      </c>
      <c r="O3871" s="4">
        <f t="shared" si="288"/>
        <v>1.1046298651347485E-4</v>
      </c>
      <c r="P3871" s="4">
        <f>VLOOKUP(A3871,RESULTS!$A:$M,13,FALSE)</f>
        <v>2</v>
      </c>
      <c r="Q3871" s="4">
        <v>1368</v>
      </c>
      <c r="R3871" s="4" t="str">
        <f>IF(VLOOKUP(C3871,rosie!B:J,8,FALSE)=0,"x_x_x_x",VLOOKUP(C3871,rosie!B:J,8,FALSE))</f>
        <v>10_6_6_2023</v>
      </c>
    </row>
    <row r="3872" spans="1:18" x14ac:dyDescent="0.2">
      <c r="A3872" t="s">
        <v>261</v>
      </c>
      <c r="C3872">
        <f t="shared" si="290"/>
        <v>774</v>
      </c>
      <c r="D3872" t="str">
        <f t="shared" si="289"/>
        <v>774 (0)</v>
      </c>
      <c r="E3872">
        <v>24.971</v>
      </c>
      <c r="F3872">
        <f t="shared" si="286"/>
        <v>24.97</v>
      </c>
      <c r="G3872">
        <f>IFERROR(VLOOKUP(F3872,'rt.comb'!$A:$B,2,FALSE),F3872)</f>
        <v>24.97</v>
      </c>
      <c r="H3872" t="str">
        <f>IFERROR(VLOOKUP(G3872,compounds!$A:$D,4,FALSE),"")</f>
        <v/>
      </c>
      <c r="I3872">
        <v>72030987</v>
      </c>
      <c r="J3872" s="4">
        <f t="shared" si="287"/>
        <v>52339702</v>
      </c>
      <c r="K3872" s="4">
        <f>VLOOKUP($C3872,rosie!$B$7:$D$380,2,FALSE)</f>
        <v>28.4</v>
      </c>
      <c r="L3872" s="4">
        <f>VLOOKUP(C3872,rosie!$B$7:$F$66,5,FALSE)</f>
        <v>5.27</v>
      </c>
      <c r="M3872" s="4">
        <f>VLOOKUP($C3872,rosie!$B$7:$D$380,3,FALSE)</f>
        <v>0</v>
      </c>
      <c r="N3872" s="4" t="str">
        <f>VLOOKUP($C3872,rosie!$B$7:$E$380,4,FALSE)</f>
        <v>f</v>
      </c>
      <c r="O3872" s="4">
        <f t="shared" si="288"/>
        <v>1.0619096969420832E-3</v>
      </c>
      <c r="P3872" s="4">
        <f>VLOOKUP(A3872,RESULTS!$A:$M,13,FALSE)</f>
        <v>2</v>
      </c>
      <c r="Q3872" s="4">
        <v>1369</v>
      </c>
      <c r="R3872" s="4" t="str">
        <f>IF(VLOOKUP(C3872,rosie!B:J,8,FALSE)=0,"x_x_x_x",VLOOKUP(C3872,rosie!B:J,8,FALSE))</f>
        <v>10_6_6_2023</v>
      </c>
    </row>
    <row r="3873" spans="1:18" x14ac:dyDescent="0.2">
      <c r="A3873" t="s">
        <v>261</v>
      </c>
      <c r="C3873">
        <f t="shared" si="290"/>
        <v>774</v>
      </c>
      <c r="D3873" t="str">
        <f t="shared" si="289"/>
        <v>774 (0)</v>
      </c>
      <c r="E3873">
        <v>25.411000000000001</v>
      </c>
      <c r="F3873">
        <f t="shared" si="286"/>
        <v>25.41</v>
      </c>
      <c r="G3873">
        <f>IFERROR(VLOOKUP(F3873,'rt.comb'!$A:$B,2,FALSE),F3873)</f>
        <v>25.41</v>
      </c>
      <c r="H3873" t="str">
        <f>IFERROR(VLOOKUP(G3873,compounds!$A:$D,4,FALSE),"")</f>
        <v/>
      </c>
      <c r="I3873">
        <v>8184752</v>
      </c>
      <c r="J3873" s="4">
        <f t="shared" si="287"/>
        <v>52339702</v>
      </c>
      <c r="K3873" s="4">
        <f>VLOOKUP($C3873,rosie!$B$7:$D$380,2,FALSE)</f>
        <v>28.4</v>
      </c>
      <c r="L3873" s="4">
        <f>VLOOKUP(C3873,rosie!$B$7:$F$66,5,FALSE)</f>
        <v>5.27</v>
      </c>
      <c r="M3873" s="4">
        <f>VLOOKUP($C3873,rosie!$B$7:$D$380,3,FALSE)</f>
        <v>0</v>
      </c>
      <c r="N3873" s="4" t="str">
        <f>VLOOKUP($C3873,rosie!$B$7:$E$380,4,FALSE)</f>
        <v>f</v>
      </c>
      <c r="O3873" s="4">
        <f t="shared" si="288"/>
        <v>1.2057482120845036E-4</v>
      </c>
      <c r="P3873" s="4">
        <f>VLOOKUP(A3873,RESULTS!$A:$M,13,FALSE)</f>
        <v>2</v>
      </c>
      <c r="Q3873" s="4">
        <v>1370</v>
      </c>
      <c r="R3873" s="4" t="str">
        <f>IF(VLOOKUP(C3873,rosie!B:J,8,FALSE)=0,"x_x_x_x",VLOOKUP(C3873,rosie!B:J,8,FALSE))</f>
        <v>10_6_6_2023</v>
      </c>
    </row>
    <row r="3874" spans="1:18" x14ac:dyDescent="0.2">
      <c r="A3874" t="s">
        <v>261</v>
      </c>
      <c r="C3874">
        <f t="shared" si="290"/>
        <v>774</v>
      </c>
      <c r="D3874" t="str">
        <f t="shared" si="289"/>
        <v>774 (0)</v>
      </c>
      <c r="E3874">
        <v>26.931999999999999</v>
      </c>
      <c r="F3874">
        <f t="shared" si="286"/>
        <v>26.93</v>
      </c>
      <c r="G3874">
        <f>IFERROR(VLOOKUP(F3874,'rt.comb'!$A:$B,2,FALSE),F3874)</f>
        <v>26.93</v>
      </c>
      <c r="H3874" t="str">
        <f>IFERROR(VLOOKUP(G3874,compounds!$A:$D,4,FALSE),"")</f>
        <v/>
      </c>
      <c r="I3874">
        <v>31022674</v>
      </c>
      <c r="J3874" s="4">
        <f t="shared" si="287"/>
        <v>52339702</v>
      </c>
      <c r="K3874" s="4">
        <f>VLOOKUP($C3874,rosie!$B$7:$D$380,2,FALSE)</f>
        <v>28.4</v>
      </c>
      <c r="L3874" s="4">
        <f>VLOOKUP(C3874,rosie!$B$7:$F$66,5,FALSE)</f>
        <v>5.27</v>
      </c>
      <c r="M3874" s="4">
        <f>VLOOKUP($C3874,rosie!$B$7:$D$380,3,FALSE)</f>
        <v>0</v>
      </c>
      <c r="N3874" s="4" t="str">
        <f>VLOOKUP($C3874,rosie!$B$7:$E$380,4,FALSE)</f>
        <v>f</v>
      </c>
      <c r="O3874" s="4">
        <f t="shared" si="288"/>
        <v>4.5668152578342961E-4</v>
      </c>
      <c r="P3874" s="4">
        <f>VLOOKUP(A3874,RESULTS!$A:$M,13,FALSE)</f>
        <v>2</v>
      </c>
      <c r="Q3874" s="4">
        <v>1371</v>
      </c>
      <c r="R3874" s="4" t="str">
        <f>IF(VLOOKUP(C3874,rosie!B:J,8,FALSE)=0,"x_x_x_x",VLOOKUP(C3874,rosie!B:J,8,FALSE))</f>
        <v>10_6_6_2023</v>
      </c>
    </row>
    <row r="3875" spans="1:18" x14ac:dyDescent="0.2">
      <c r="A3875" t="s">
        <v>261</v>
      </c>
      <c r="C3875">
        <f t="shared" si="290"/>
        <v>774</v>
      </c>
      <c r="D3875" t="str">
        <f t="shared" si="289"/>
        <v>774 (0)</v>
      </c>
      <c r="E3875">
        <v>26.99</v>
      </c>
      <c r="F3875">
        <f t="shared" si="286"/>
        <v>26.99</v>
      </c>
      <c r="G3875">
        <f>IFERROR(VLOOKUP(F3875,'rt.comb'!$A:$B,2,FALSE),F3875)</f>
        <v>26.99</v>
      </c>
      <c r="H3875" t="str">
        <f>IFERROR(VLOOKUP(G3875,compounds!$A:$D,4,FALSE),"")</f>
        <v>tetradecanal</v>
      </c>
      <c r="I3875">
        <v>7180044</v>
      </c>
      <c r="J3875" s="4">
        <f t="shared" si="287"/>
        <v>52339702</v>
      </c>
      <c r="K3875" s="4">
        <f>VLOOKUP($C3875,rosie!$B$7:$D$380,2,FALSE)</f>
        <v>28.4</v>
      </c>
      <c r="L3875" s="4">
        <f>VLOOKUP(C3875,rosie!$B$7:$F$66,5,FALSE)</f>
        <v>5.27</v>
      </c>
      <c r="M3875" s="4">
        <f>VLOOKUP($C3875,rosie!$B$7:$D$380,3,FALSE)</f>
        <v>0</v>
      </c>
      <c r="N3875" s="4" t="str">
        <f>VLOOKUP($C3875,rosie!$B$7:$E$380,4,FALSE)</f>
        <v>f</v>
      </c>
      <c r="O3875" s="4">
        <f t="shared" si="288"/>
        <v>1.0561963524472123E-4</v>
      </c>
      <c r="P3875" s="4">
        <f>VLOOKUP(A3875,RESULTS!$A:$M,13,FALSE)</f>
        <v>2</v>
      </c>
      <c r="Q3875" s="4">
        <v>1372</v>
      </c>
      <c r="R3875" s="4" t="str">
        <f>IF(VLOOKUP(C3875,rosie!B:J,8,FALSE)=0,"x_x_x_x",VLOOKUP(C3875,rosie!B:J,8,FALSE))</f>
        <v>10_6_6_2023</v>
      </c>
    </row>
    <row r="3876" spans="1:18" x14ac:dyDescent="0.2">
      <c r="A3876" t="s">
        <v>261</v>
      </c>
      <c r="C3876">
        <f t="shared" si="290"/>
        <v>774</v>
      </c>
      <c r="D3876" t="str">
        <f t="shared" si="289"/>
        <v>774 (0)</v>
      </c>
      <c r="E3876">
        <v>29.257999999999999</v>
      </c>
      <c r="F3876">
        <f t="shared" si="286"/>
        <v>29.26</v>
      </c>
      <c r="G3876">
        <f>IFERROR(VLOOKUP(F3876,'rt.comb'!$A:$B,2,FALSE),F3876)</f>
        <v>29.26</v>
      </c>
      <c r="H3876" t="str">
        <f>IFERROR(VLOOKUP(G3876,compounds!$A:$D,4,FALSE),"")</f>
        <v>pentadecanal</v>
      </c>
      <c r="I3876">
        <v>19885865</v>
      </c>
      <c r="J3876" s="4">
        <f t="shared" si="287"/>
        <v>52339702</v>
      </c>
      <c r="K3876" s="4">
        <f>VLOOKUP($C3876,rosie!$B$7:$D$380,2,FALSE)</f>
        <v>28.4</v>
      </c>
      <c r="L3876" s="4">
        <f>VLOOKUP(C3876,rosie!$B$7:$F$66,5,FALSE)</f>
        <v>5.27</v>
      </c>
      <c r="M3876" s="4">
        <f>VLOOKUP($C3876,rosie!$B$7:$D$380,3,FALSE)</f>
        <v>0</v>
      </c>
      <c r="N3876" s="4" t="str">
        <f>VLOOKUP($C3876,rosie!$B$7:$E$380,4,FALSE)</f>
        <v>f</v>
      </c>
      <c r="O3876" s="4">
        <f t="shared" si="288"/>
        <v>2.9231130956003067E-4</v>
      </c>
      <c r="P3876" s="4">
        <f>VLOOKUP(A3876,RESULTS!$A:$M,13,FALSE)</f>
        <v>2</v>
      </c>
      <c r="Q3876" s="4">
        <v>1373</v>
      </c>
      <c r="R3876" s="4" t="str">
        <f>IF(VLOOKUP(C3876,rosie!B:J,8,FALSE)=0,"x_x_x_x",VLOOKUP(C3876,rosie!B:J,8,FALSE))</f>
        <v>10_6_6_2023</v>
      </c>
    </row>
    <row r="3877" spans="1:18" x14ac:dyDescent="0.2">
      <c r="A3877" t="s">
        <v>261</v>
      </c>
      <c r="C3877">
        <f t="shared" si="290"/>
        <v>774</v>
      </c>
      <c r="D3877" t="str">
        <f t="shared" si="289"/>
        <v>774 (0)</v>
      </c>
      <c r="E3877">
        <v>31.24</v>
      </c>
      <c r="F3877">
        <f t="shared" si="286"/>
        <v>31.24</v>
      </c>
      <c r="G3877">
        <f>IFERROR(VLOOKUP(F3877,'rt.comb'!$A:$B,2,FALSE),F3877)</f>
        <v>31.24</v>
      </c>
      <c r="H3877" t="str">
        <f>IFERROR(VLOOKUP(G3877,compounds!$A:$D,4,FALSE),"")</f>
        <v/>
      </c>
      <c r="I3877">
        <v>13595930</v>
      </c>
      <c r="J3877" s="4">
        <f t="shared" si="287"/>
        <v>52339702</v>
      </c>
      <c r="K3877" s="4">
        <f>VLOOKUP($C3877,rosie!$B$7:$D$380,2,FALSE)</f>
        <v>28.4</v>
      </c>
      <c r="L3877" s="4">
        <f>VLOOKUP(C3877,rosie!$B$7:$F$66,5,FALSE)</f>
        <v>5.27</v>
      </c>
      <c r="M3877" s="4">
        <f>VLOOKUP($C3877,rosie!$B$7:$D$380,3,FALSE)</f>
        <v>0</v>
      </c>
      <c r="N3877" s="4" t="str">
        <f>VLOOKUP($C3877,rosie!$B$7:$E$380,4,FALSE)</f>
        <v>f</v>
      </c>
      <c r="O3877" s="4">
        <f t="shared" si="288"/>
        <v>1.9970726141555612E-4</v>
      </c>
      <c r="P3877" s="4">
        <f>VLOOKUP(A3877,RESULTS!$A:$M,13,FALSE)</f>
        <v>2</v>
      </c>
      <c r="Q3877" s="4">
        <v>1374</v>
      </c>
      <c r="R3877" s="4" t="str">
        <f>IF(VLOOKUP(C3877,rosie!B:J,8,FALSE)=0,"x_x_x_x",VLOOKUP(C3877,rosie!B:J,8,FALSE))</f>
        <v>10_6_6_2023</v>
      </c>
    </row>
    <row r="3878" spans="1:18" x14ac:dyDescent="0.2">
      <c r="A3878" t="s">
        <v>261</v>
      </c>
      <c r="C3878">
        <f t="shared" si="290"/>
        <v>774</v>
      </c>
      <c r="D3878" t="str">
        <f t="shared" si="289"/>
        <v>774 (0)</v>
      </c>
      <c r="E3878">
        <v>32.005000000000003</v>
      </c>
      <c r="F3878">
        <f t="shared" si="286"/>
        <v>32.01</v>
      </c>
      <c r="G3878">
        <f>IFERROR(VLOOKUP(F3878,'rt.comb'!$A:$B,2,FALSE),F3878)</f>
        <v>32.01</v>
      </c>
      <c r="H3878" t="str">
        <f>IFERROR(VLOOKUP(G3878,compounds!$A:$D,4,FALSE),"")</f>
        <v/>
      </c>
      <c r="I3878">
        <v>7286412</v>
      </c>
      <c r="J3878" s="4">
        <f t="shared" si="287"/>
        <v>52339702</v>
      </c>
      <c r="K3878" s="4">
        <f>VLOOKUP($C3878,rosie!$B$7:$D$380,2,FALSE)</f>
        <v>28.4</v>
      </c>
      <c r="L3878" s="4">
        <f>VLOOKUP(C3878,rosie!$B$7:$F$66,5,FALSE)</f>
        <v>5.27</v>
      </c>
      <c r="M3878" s="4">
        <f>VLOOKUP($C3878,rosie!$B$7:$D$380,3,FALSE)</f>
        <v>0</v>
      </c>
      <c r="N3878" s="4" t="str">
        <f>VLOOKUP($C3878,rosie!$B$7:$E$380,4,FALSE)</f>
        <v>f</v>
      </c>
      <c r="O3878" s="4">
        <f t="shared" si="288"/>
        <v>1.069504694127472E-4</v>
      </c>
      <c r="P3878" s="4">
        <f>VLOOKUP(A3878,RESULTS!$A:$M,13,FALSE)</f>
        <v>2</v>
      </c>
      <c r="Q3878" s="4">
        <v>1375</v>
      </c>
      <c r="R3878" s="4" t="str">
        <f>IF(VLOOKUP(C3878,rosie!B:J,8,FALSE)=0,"x_x_x_x",VLOOKUP(C3878,rosie!B:J,8,FALSE))</f>
        <v>10_6_6_2023</v>
      </c>
    </row>
    <row r="3879" spans="1:18" x14ac:dyDescent="0.2">
      <c r="A3879" t="s">
        <v>261</v>
      </c>
      <c r="C3879">
        <f t="shared" si="290"/>
        <v>774</v>
      </c>
      <c r="D3879" t="str">
        <f t="shared" si="289"/>
        <v>774 (0)</v>
      </c>
      <c r="E3879">
        <v>32.872</v>
      </c>
      <c r="F3879">
        <f t="shared" si="286"/>
        <v>32.869999999999997</v>
      </c>
      <c r="G3879">
        <f>IFERROR(VLOOKUP(F3879,'rt.comb'!$A:$B,2,FALSE),F3879)</f>
        <v>32.869999999999997</v>
      </c>
      <c r="H3879" t="str">
        <f>IFERROR(VLOOKUP(G3879,compounds!$A:$D,4,FALSE),"")</f>
        <v/>
      </c>
      <c r="I3879">
        <v>17334170</v>
      </c>
      <c r="J3879" s="4">
        <f t="shared" si="287"/>
        <v>52339702</v>
      </c>
      <c r="K3879" s="4">
        <f>VLOOKUP($C3879,rosie!$B$7:$D$380,2,FALSE)</f>
        <v>28.4</v>
      </c>
      <c r="L3879" s="4">
        <f>VLOOKUP(C3879,rosie!$B$7:$F$66,5,FALSE)</f>
        <v>5.27</v>
      </c>
      <c r="M3879" s="4">
        <f>VLOOKUP($C3879,rosie!$B$7:$D$380,3,FALSE)</f>
        <v>0</v>
      </c>
      <c r="N3879" s="4" t="str">
        <f>VLOOKUP($C3879,rosie!$B$7:$E$380,4,FALSE)</f>
        <v>f</v>
      </c>
      <c r="O3879" s="4">
        <f t="shared" si="288"/>
        <v>2.5424726313371749E-4</v>
      </c>
      <c r="P3879" s="4">
        <f>VLOOKUP(A3879,RESULTS!$A:$M,13,FALSE)</f>
        <v>2</v>
      </c>
      <c r="Q3879" s="4">
        <v>1376</v>
      </c>
      <c r="R3879" s="4" t="str">
        <f>IF(VLOOKUP(C3879,rosie!B:J,8,FALSE)=0,"x_x_x_x",VLOOKUP(C3879,rosie!B:J,8,FALSE))</f>
        <v>10_6_6_2023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B831-01E9-B647-8F06-360738400410}">
  <dimension ref="A2:VJ66"/>
  <sheetViews>
    <sheetView tabSelected="1" zoomScaleNormal="100" workbookViewId="0">
      <pane xSplit="1" ySplit="4" topLeftCell="HB5" activePane="bottomRight" state="frozen"/>
      <selection pane="topRight" activeCell="B1" sqref="B1"/>
      <selection pane="bottomLeft" activeCell="A5" sqref="A5"/>
      <selection pane="bottomRight" activeCell="HK18" sqref="HK18"/>
    </sheetView>
  </sheetViews>
  <sheetFormatPr baseColWidth="10" defaultRowHeight="15" x14ac:dyDescent="0.2"/>
  <cols>
    <col min="1" max="1" width="12.1640625" style="3" bestFit="1" customWidth="1"/>
    <col min="2" max="2" width="17.33203125" style="4" bestFit="1" customWidth="1"/>
    <col min="3" max="3" width="9.1640625" style="4" bestFit="1" customWidth="1"/>
    <col min="4" max="4" width="8.1640625" style="4" bestFit="1" customWidth="1"/>
    <col min="5" max="10" width="9.1640625" style="4" bestFit="1" customWidth="1"/>
    <col min="11" max="11" width="8.1640625" style="4" bestFit="1" customWidth="1"/>
    <col min="12" max="12" width="11.1640625" style="4" bestFit="1" customWidth="1"/>
    <col min="13" max="13" width="10.1640625" style="4" bestFit="1" customWidth="1"/>
    <col min="14" max="14" width="9.1640625" style="4" bestFit="1" customWidth="1"/>
    <col min="15" max="16" width="10.1640625" style="4" bestFit="1" customWidth="1"/>
    <col min="17" max="17" width="9.1640625" style="4" bestFit="1" customWidth="1"/>
    <col min="18" max="19" width="8.1640625" style="4" bestFit="1" customWidth="1"/>
    <col min="20" max="21" width="9.1640625" style="4" bestFit="1" customWidth="1"/>
    <col min="22" max="23" width="8.1640625" style="4" bestFit="1" customWidth="1"/>
    <col min="24" max="25" width="9.1640625" style="4" bestFit="1" customWidth="1"/>
    <col min="26" max="26" width="8.1640625" style="4" bestFit="1" customWidth="1"/>
    <col min="27" max="30" width="9.1640625" style="4" bestFit="1" customWidth="1"/>
    <col min="31" max="33" width="10.1640625" style="4" bestFit="1" customWidth="1"/>
    <col min="34" max="35" width="8.1640625" style="4" bestFit="1" customWidth="1"/>
    <col min="36" max="36" width="11.1640625" style="4" bestFit="1" customWidth="1"/>
    <col min="37" max="37" width="9.1640625" style="4" bestFit="1" customWidth="1"/>
    <col min="38" max="38" width="8.1640625" style="4" bestFit="1" customWidth="1"/>
    <col min="39" max="39" width="10.1640625" style="4" bestFit="1" customWidth="1"/>
    <col min="40" max="40" width="9.1640625" style="4" bestFit="1" customWidth="1"/>
    <col min="41" max="41" width="10.1640625" style="4" bestFit="1" customWidth="1"/>
    <col min="42" max="42" width="9.1640625" style="4" bestFit="1" customWidth="1"/>
    <col min="43" max="43" width="12.1640625" style="4" bestFit="1" customWidth="1"/>
    <col min="44" max="46" width="11.1640625" style="4" bestFit="1" customWidth="1"/>
    <col min="47" max="50" width="10.1640625" style="4" bestFit="1" customWidth="1"/>
    <col min="51" max="51" width="9.1640625" style="4" bestFit="1" customWidth="1"/>
    <col min="52" max="52" width="8.1640625" style="4" bestFit="1" customWidth="1"/>
    <col min="53" max="54" width="9.1640625" style="4" bestFit="1" customWidth="1"/>
    <col min="55" max="55" width="11.1640625" style="4" bestFit="1" customWidth="1"/>
    <col min="56" max="56" width="10.1640625" style="4" bestFit="1" customWidth="1"/>
    <col min="57" max="58" width="9.1640625" style="4" bestFit="1" customWidth="1"/>
    <col min="59" max="59" width="8.1640625" style="4" bestFit="1" customWidth="1"/>
    <col min="60" max="60" width="7.1640625" style="4" bestFit="1" customWidth="1"/>
    <col min="61" max="61" width="10.1640625" style="4" bestFit="1" customWidth="1"/>
    <col min="62" max="63" width="9.1640625" style="4" bestFit="1" customWidth="1"/>
    <col min="64" max="67" width="10.1640625" style="4" bestFit="1" customWidth="1"/>
    <col min="68" max="69" width="8.1640625" style="4" bestFit="1" customWidth="1"/>
    <col min="70" max="70" width="9.1640625" style="4" bestFit="1" customWidth="1"/>
    <col min="71" max="71" width="10.1640625" style="4" bestFit="1" customWidth="1"/>
    <col min="72" max="72" width="9.1640625" style="4" bestFit="1" customWidth="1"/>
    <col min="73" max="73" width="11.1640625" style="4" bestFit="1" customWidth="1"/>
    <col min="74" max="75" width="9.1640625" style="4" bestFit="1" customWidth="1"/>
    <col min="76" max="76" width="8.1640625" style="4" bestFit="1" customWidth="1"/>
    <col min="77" max="77" width="10.1640625" style="4" bestFit="1" customWidth="1"/>
    <col min="78" max="79" width="11.1640625" style="4" bestFit="1" customWidth="1"/>
    <col min="80" max="80" width="9.1640625" style="4" bestFit="1" customWidth="1"/>
    <col min="81" max="81" width="8.1640625" style="4" bestFit="1" customWidth="1"/>
    <col min="82" max="82" width="12.1640625" style="4" bestFit="1" customWidth="1"/>
    <col min="83" max="83" width="11.1640625" style="4" bestFit="1" customWidth="1"/>
    <col min="84" max="87" width="9.1640625" style="4" bestFit="1" customWidth="1"/>
    <col min="88" max="90" width="8.1640625" style="4" bestFit="1" customWidth="1"/>
    <col min="91" max="93" width="9.1640625" style="4" bestFit="1" customWidth="1"/>
    <col min="94" max="94" width="11.1640625" style="4" bestFit="1" customWidth="1"/>
    <col min="95" max="95" width="9.1640625" style="4" bestFit="1" customWidth="1"/>
    <col min="96" max="96" width="8.1640625" style="4" bestFit="1" customWidth="1"/>
    <col min="97" max="98" width="9.1640625" style="4" bestFit="1" customWidth="1"/>
    <col min="99" max="99" width="11.1640625" style="4" bestFit="1" customWidth="1"/>
    <col min="100" max="100" width="10.1640625" style="4" bestFit="1" customWidth="1"/>
    <col min="101" max="102" width="9.1640625" style="4" bestFit="1" customWidth="1"/>
    <col min="103" max="105" width="10.1640625" style="4" bestFit="1" customWidth="1"/>
    <col min="106" max="109" width="11.1640625" style="4" bestFit="1" customWidth="1"/>
    <col min="110" max="110" width="9.1640625" style="4" bestFit="1" customWidth="1"/>
    <col min="111" max="111" width="10.1640625" style="4" bestFit="1" customWidth="1"/>
    <col min="112" max="112" width="20.33203125" style="4" bestFit="1" customWidth="1"/>
    <col min="113" max="114" width="10.1640625" style="4" bestFit="1" customWidth="1"/>
    <col min="115" max="116" width="11.1640625" style="4" bestFit="1" customWidth="1"/>
    <col min="117" max="119" width="12.1640625" style="4" bestFit="1" customWidth="1"/>
    <col min="120" max="120" width="11.1640625" style="4" bestFit="1" customWidth="1"/>
    <col min="121" max="121" width="12.1640625" style="4" bestFit="1" customWidth="1"/>
    <col min="122" max="122" width="11.1640625" style="4" bestFit="1" customWidth="1"/>
    <col min="123" max="123" width="10.1640625" style="4" bestFit="1" customWidth="1"/>
    <col min="124" max="124" width="9.1640625" style="4" bestFit="1" customWidth="1"/>
    <col min="125" max="125" width="11.1640625" style="4" bestFit="1" customWidth="1"/>
    <col min="126" max="129" width="10.1640625" style="4" bestFit="1" customWidth="1"/>
    <col min="130" max="130" width="9.1640625" style="4" bestFit="1" customWidth="1"/>
    <col min="131" max="131" width="10.1640625" style="4" bestFit="1" customWidth="1"/>
    <col min="132" max="132" width="11.1640625" style="4" bestFit="1" customWidth="1"/>
    <col min="133" max="133" width="10.1640625" style="4" bestFit="1" customWidth="1"/>
    <col min="134" max="134" width="11.1640625" style="4" bestFit="1" customWidth="1"/>
    <col min="135" max="135" width="10.1640625" style="4" bestFit="1" customWidth="1"/>
    <col min="136" max="136" width="18.83203125" style="4" bestFit="1" customWidth="1"/>
    <col min="137" max="137" width="11.1640625" style="4" bestFit="1" customWidth="1"/>
    <col min="138" max="139" width="9.1640625" style="4" bestFit="1" customWidth="1"/>
    <col min="140" max="140" width="8.1640625" style="4" bestFit="1" customWidth="1"/>
    <col min="141" max="145" width="10.1640625" style="4" bestFit="1" customWidth="1"/>
    <col min="146" max="147" width="9.1640625" style="4" bestFit="1" customWidth="1"/>
    <col min="148" max="148" width="10.1640625" style="4" bestFit="1" customWidth="1"/>
    <col min="149" max="150" width="9.1640625" style="4" bestFit="1" customWidth="1"/>
    <col min="151" max="151" width="10.1640625" style="4" bestFit="1" customWidth="1"/>
    <col min="152" max="153" width="9.1640625" style="4" bestFit="1" customWidth="1"/>
    <col min="154" max="154" width="11.1640625" style="4" bestFit="1" customWidth="1"/>
    <col min="155" max="155" width="9.1640625" style="4" bestFit="1" customWidth="1"/>
    <col min="156" max="156" width="12.1640625" style="4" bestFit="1" customWidth="1"/>
    <col min="157" max="159" width="11.1640625" style="4" bestFit="1" customWidth="1"/>
    <col min="160" max="163" width="12.1640625" style="4" bestFit="1" customWidth="1"/>
    <col min="164" max="164" width="11.1640625" style="4" bestFit="1" customWidth="1"/>
    <col min="165" max="167" width="12.1640625" style="4" bestFit="1" customWidth="1"/>
    <col min="168" max="168" width="9.1640625" style="4" bestFit="1" customWidth="1"/>
    <col min="169" max="169" width="12.1640625" style="4" bestFit="1" customWidth="1"/>
    <col min="170" max="171" width="8.1640625" style="4" bestFit="1" customWidth="1"/>
    <col min="172" max="172" width="12.1640625" style="4" bestFit="1" customWidth="1"/>
    <col min="173" max="173" width="10.1640625" style="4" bestFit="1" customWidth="1"/>
    <col min="174" max="177" width="11.1640625" style="4" bestFit="1" customWidth="1"/>
    <col min="178" max="179" width="9.1640625" style="4" bestFit="1" customWidth="1"/>
    <col min="180" max="180" width="8.1640625" style="4" bestFit="1" customWidth="1"/>
    <col min="181" max="181" width="12.1640625" style="4" bestFit="1" customWidth="1"/>
    <col min="182" max="182" width="11.1640625" style="4" bestFit="1" customWidth="1"/>
    <col min="183" max="183" width="9.1640625" style="4" bestFit="1" customWidth="1"/>
    <col min="184" max="185" width="11.1640625" style="4" bestFit="1" customWidth="1"/>
    <col min="186" max="188" width="9.1640625" style="4" bestFit="1" customWidth="1"/>
    <col min="189" max="189" width="10.1640625" style="4" bestFit="1" customWidth="1"/>
    <col min="190" max="191" width="9.1640625" style="4" bestFit="1" customWidth="1"/>
    <col min="192" max="192" width="10.1640625" style="4" bestFit="1" customWidth="1"/>
    <col min="193" max="193" width="11.1640625" style="4" bestFit="1" customWidth="1"/>
    <col min="194" max="199" width="10.1640625" style="4" bestFit="1" customWidth="1"/>
    <col min="200" max="200" width="9.1640625" style="4" bestFit="1" customWidth="1"/>
    <col min="201" max="201" width="10.1640625" style="4" bestFit="1" customWidth="1"/>
    <col min="202" max="202" width="8.1640625" style="4" bestFit="1" customWidth="1"/>
    <col min="203" max="204" width="9.1640625" style="4" bestFit="1" customWidth="1"/>
    <col min="205" max="205" width="8.1640625" style="4" bestFit="1" customWidth="1"/>
    <col min="206" max="208" width="9.1640625" style="4" bestFit="1" customWidth="1"/>
    <col min="209" max="209" width="8.1640625" style="4" bestFit="1" customWidth="1"/>
    <col min="210" max="210" width="9.1640625" style="4" bestFit="1" customWidth="1"/>
    <col min="211" max="211" width="10.1640625" style="4" bestFit="1" customWidth="1"/>
    <col min="212" max="213" width="11.1640625" style="4" bestFit="1" customWidth="1"/>
    <col min="214" max="214" width="8.1640625" style="4" bestFit="1" customWidth="1"/>
    <col min="215" max="215" width="9.1640625" style="4" bestFit="1" customWidth="1"/>
    <col min="216" max="217" width="10.1640625" style="4" bestFit="1" customWidth="1"/>
    <col min="218" max="218" width="9.1640625" style="4" bestFit="1" customWidth="1"/>
    <col min="219" max="219" width="11.1640625" style="4" bestFit="1" customWidth="1"/>
    <col min="220" max="220" width="9.1640625" style="4" bestFit="1" customWidth="1"/>
    <col min="221" max="227" width="10.1640625" style="4" bestFit="1" customWidth="1"/>
    <col min="228" max="228" width="11.1640625" style="4" bestFit="1" customWidth="1"/>
    <col min="229" max="230" width="10.1640625" style="4" bestFit="1" customWidth="1"/>
    <col min="231" max="232" width="9.1640625" style="4" bestFit="1" customWidth="1"/>
    <col min="233" max="234" width="10.1640625" style="4" bestFit="1" customWidth="1"/>
    <col min="235" max="235" width="11.1640625" style="4" bestFit="1" customWidth="1"/>
    <col min="236" max="237" width="9.1640625" style="4" bestFit="1" customWidth="1"/>
    <col min="238" max="238" width="10.1640625" style="4" bestFit="1" customWidth="1"/>
    <col min="239" max="239" width="11.1640625" style="4" bestFit="1" customWidth="1"/>
    <col min="240" max="240" width="12.1640625" style="4" bestFit="1" customWidth="1"/>
    <col min="241" max="241" width="11.1640625" style="4" bestFit="1" customWidth="1"/>
    <col min="242" max="242" width="9.1640625" style="4" bestFit="1" customWidth="1"/>
    <col min="243" max="244" width="10.1640625" style="4" bestFit="1" customWidth="1"/>
    <col min="245" max="246" width="11.1640625" style="4" bestFit="1" customWidth="1"/>
    <col min="247" max="247" width="9.1640625" style="4" bestFit="1" customWidth="1"/>
    <col min="248" max="248" width="10.1640625" style="4" bestFit="1" customWidth="1"/>
    <col min="249" max="249" width="9.1640625" style="4" bestFit="1" customWidth="1"/>
    <col min="250" max="251" width="8.1640625" style="4" bestFit="1" customWidth="1"/>
    <col min="252" max="252" width="11.1640625" style="4" bestFit="1" customWidth="1"/>
    <col min="253" max="254" width="9.1640625" style="4" bestFit="1" customWidth="1"/>
    <col min="255" max="255" width="11.1640625" style="4" bestFit="1" customWidth="1"/>
    <col min="256" max="256" width="9.1640625" style="4" bestFit="1" customWidth="1"/>
    <col min="257" max="257" width="10.1640625" style="4" bestFit="1" customWidth="1"/>
    <col min="258" max="258" width="9.1640625" style="4" bestFit="1" customWidth="1"/>
    <col min="259" max="260" width="10.1640625" style="4" bestFit="1" customWidth="1"/>
    <col min="261" max="261" width="8.1640625" style="4" bestFit="1" customWidth="1"/>
    <col min="262" max="264" width="9.1640625" style="4" bestFit="1" customWidth="1"/>
    <col min="265" max="265" width="10.1640625" style="4" bestFit="1" customWidth="1"/>
    <col min="266" max="266" width="9.1640625" style="4" bestFit="1" customWidth="1"/>
    <col min="267" max="267" width="8.1640625" style="4" bestFit="1" customWidth="1"/>
    <col min="268" max="268" width="10.1640625" style="4" bestFit="1" customWidth="1"/>
    <col min="269" max="270" width="11.1640625" style="4" bestFit="1" customWidth="1"/>
    <col min="271" max="272" width="9.1640625" style="4" bestFit="1" customWidth="1"/>
    <col min="273" max="273" width="11.1640625" style="4" bestFit="1" customWidth="1"/>
    <col min="274" max="274" width="9.1640625" style="4" bestFit="1" customWidth="1"/>
    <col min="275" max="276" width="10.1640625" style="4" bestFit="1" customWidth="1"/>
    <col min="277" max="277" width="9.1640625" style="4" bestFit="1" customWidth="1"/>
    <col min="278" max="278" width="10.1640625" style="4" bestFit="1" customWidth="1"/>
    <col min="279" max="279" width="9.1640625" style="4" bestFit="1" customWidth="1"/>
    <col min="280" max="280" width="10.1640625" style="4" bestFit="1" customWidth="1"/>
    <col min="281" max="281" width="9.1640625" style="4" bestFit="1" customWidth="1"/>
    <col min="282" max="282" width="11.1640625" style="4" bestFit="1" customWidth="1"/>
    <col min="283" max="284" width="10.1640625" style="4" bestFit="1" customWidth="1"/>
    <col min="285" max="285" width="11.1640625" style="4" bestFit="1" customWidth="1"/>
    <col min="286" max="286" width="9.1640625" style="4" bestFit="1" customWidth="1"/>
    <col min="287" max="288" width="10.1640625" style="4" bestFit="1" customWidth="1"/>
    <col min="289" max="289" width="11.1640625" style="4" bestFit="1" customWidth="1"/>
    <col min="290" max="291" width="10.1640625" style="4" bestFit="1" customWidth="1"/>
    <col min="292" max="292" width="9.1640625" style="4" bestFit="1" customWidth="1"/>
    <col min="293" max="294" width="10.1640625" style="4" bestFit="1" customWidth="1"/>
    <col min="295" max="295" width="9.1640625" style="4" bestFit="1" customWidth="1"/>
    <col min="296" max="296" width="8.1640625" style="4" bestFit="1" customWidth="1"/>
    <col min="297" max="297" width="11.1640625" style="4" bestFit="1" customWidth="1"/>
    <col min="298" max="300" width="10.1640625" style="4" bestFit="1" customWidth="1"/>
    <col min="301" max="301" width="11.1640625" style="4" bestFit="1" customWidth="1"/>
    <col min="302" max="302" width="9.1640625" style="4" bestFit="1" customWidth="1"/>
    <col min="303" max="303" width="11.1640625" style="4" bestFit="1" customWidth="1"/>
    <col min="304" max="304" width="10.1640625" style="4" bestFit="1" customWidth="1"/>
    <col min="305" max="306" width="9.1640625" style="4" bestFit="1" customWidth="1"/>
    <col min="307" max="307" width="10.1640625" style="4" bestFit="1" customWidth="1"/>
    <col min="308" max="308" width="11.1640625" style="4" bestFit="1" customWidth="1"/>
    <col min="309" max="309" width="10.1640625" style="4" bestFit="1" customWidth="1"/>
    <col min="310" max="311" width="11.1640625" style="4" bestFit="1" customWidth="1"/>
    <col min="312" max="312" width="10.1640625" style="4" bestFit="1" customWidth="1"/>
    <col min="313" max="313" width="9.1640625" style="4" bestFit="1" customWidth="1"/>
    <col min="314" max="314" width="11.1640625" style="4" bestFit="1" customWidth="1"/>
    <col min="315" max="317" width="10.1640625" style="4" bestFit="1" customWidth="1"/>
    <col min="318" max="319" width="9.1640625" style="4" bestFit="1" customWidth="1"/>
    <col min="320" max="320" width="11.1640625" style="4" bestFit="1" customWidth="1"/>
    <col min="321" max="321" width="10.1640625" style="4" bestFit="1" customWidth="1"/>
    <col min="322" max="322" width="8.1640625" style="4" bestFit="1" customWidth="1"/>
    <col min="323" max="323" width="10.1640625" style="4" bestFit="1" customWidth="1"/>
    <col min="324" max="324" width="11.1640625" style="4" bestFit="1" customWidth="1"/>
    <col min="325" max="327" width="10.1640625" style="4" bestFit="1" customWidth="1"/>
    <col min="328" max="328" width="9.1640625" style="4" bestFit="1" customWidth="1"/>
    <col min="329" max="329" width="11.1640625" style="4" bestFit="1" customWidth="1"/>
    <col min="330" max="331" width="10.1640625" style="4" bestFit="1" customWidth="1"/>
    <col min="332" max="333" width="9.1640625" style="4" bestFit="1" customWidth="1"/>
    <col min="334" max="336" width="10.1640625" style="4" bestFit="1" customWidth="1"/>
    <col min="337" max="337" width="9.1640625" style="4" bestFit="1" customWidth="1"/>
    <col min="338" max="338" width="10.1640625" style="4" bestFit="1" customWidth="1"/>
    <col min="339" max="339" width="9.1640625" style="4" bestFit="1" customWidth="1"/>
    <col min="340" max="340" width="10.1640625" style="4" bestFit="1" customWidth="1"/>
    <col min="341" max="342" width="9.1640625" style="4" bestFit="1" customWidth="1"/>
    <col min="343" max="343" width="11.1640625" style="4" bestFit="1" customWidth="1"/>
    <col min="344" max="344" width="8.1640625" style="4" bestFit="1" customWidth="1"/>
    <col min="345" max="345" width="10.1640625" style="4" bestFit="1" customWidth="1"/>
    <col min="346" max="347" width="9.1640625" style="4" bestFit="1" customWidth="1"/>
    <col min="348" max="348" width="11.1640625" style="4" bestFit="1" customWidth="1"/>
    <col min="349" max="349" width="9.1640625" style="4" bestFit="1" customWidth="1"/>
    <col min="350" max="350" width="11.1640625" style="4" bestFit="1" customWidth="1"/>
    <col min="351" max="352" width="10.1640625" style="4" bestFit="1" customWidth="1"/>
    <col min="353" max="353" width="8.1640625" style="4" bestFit="1" customWidth="1"/>
    <col min="354" max="354" width="10.1640625" style="4" bestFit="1" customWidth="1"/>
    <col min="355" max="355" width="8.1640625" style="4" bestFit="1" customWidth="1"/>
    <col min="356" max="356" width="9.1640625" style="4" bestFit="1" customWidth="1"/>
    <col min="357" max="357" width="11.1640625" style="4" bestFit="1" customWidth="1"/>
    <col min="358" max="358" width="10.1640625" style="4" bestFit="1" customWidth="1"/>
    <col min="359" max="359" width="11.1640625" style="4" bestFit="1" customWidth="1"/>
    <col min="360" max="360" width="9.1640625" style="4" bestFit="1" customWidth="1"/>
    <col min="361" max="362" width="10.1640625" style="4" bestFit="1" customWidth="1"/>
    <col min="363" max="365" width="9.1640625" style="4" bestFit="1" customWidth="1"/>
    <col min="366" max="367" width="10.1640625" style="4" bestFit="1" customWidth="1"/>
    <col min="368" max="368" width="9.1640625" style="4" bestFit="1" customWidth="1"/>
    <col min="369" max="369" width="8.1640625" style="4" bestFit="1" customWidth="1"/>
    <col min="370" max="370" width="10.1640625" style="4" bestFit="1" customWidth="1"/>
    <col min="371" max="372" width="9.1640625" style="4" bestFit="1" customWidth="1"/>
    <col min="373" max="373" width="11.1640625" style="4" bestFit="1" customWidth="1"/>
    <col min="374" max="375" width="10.1640625" style="4" bestFit="1" customWidth="1"/>
    <col min="376" max="376" width="9.1640625" style="4" bestFit="1" customWidth="1"/>
    <col min="377" max="377" width="8.1640625" style="4" bestFit="1" customWidth="1"/>
    <col min="378" max="380" width="9.1640625" style="4" bestFit="1" customWidth="1"/>
    <col min="381" max="381" width="10.1640625" style="4" bestFit="1" customWidth="1"/>
    <col min="382" max="386" width="9.1640625" style="4" bestFit="1" customWidth="1"/>
    <col min="387" max="387" width="8.1640625" style="4" bestFit="1" customWidth="1"/>
    <col min="388" max="388" width="10.1640625" style="4" bestFit="1" customWidth="1"/>
    <col min="389" max="389" width="9.1640625" style="4" bestFit="1" customWidth="1"/>
    <col min="390" max="390" width="8.1640625" style="4" bestFit="1" customWidth="1"/>
    <col min="391" max="392" width="9.1640625" style="4" bestFit="1" customWidth="1"/>
    <col min="393" max="393" width="10.1640625" style="4" bestFit="1" customWidth="1"/>
    <col min="394" max="394" width="9.1640625" style="4" bestFit="1" customWidth="1"/>
    <col min="395" max="395" width="8.1640625" style="4" bestFit="1" customWidth="1"/>
    <col min="396" max="397" width="9.1640625" style="4" bestFit="1" customWidth="1"/>
    <col min="398" max="398" width="10.1640625" style="4" bestFit="1" customWidth="1"/>
    <col min="399" max="400" width="9.1640625" style="4" bestFit="1" customWidth="1"/>
    <col min="401" max="401" width="10.1640625" style="4" bestFit="1" customWidth="1"/>
    <col min="402" max="402" width="9.1640625" style="4" bestFit="1" customWidth="1"/>
    <col min="403" max="403" width="10.1640625" style="4" bestFit="1" customWidth="1"/>
    <col min="404" max="405" width="9.1640625" style="4" bestFit="1" customWidth="1"/>
    <col min="406" max="406" width="11.1640625" style="4" bestFit="1" customWidth="1"/>
    <col min="407" max="407" width="9.1640625" style="4" bestFit="1" customWidth="1"/>
    <col min="408" max="411" width="10.1640625" style="4" bestFit="1" customWidth="1"/>
    <col min="412" max="412" width="9.1640625" style="4" bestFit="1" customWidth="1"/>
    <col min="413" max="413" width="11.1640625" style="4" bestFit="1" customWidth="1"/>
    <col min="414" max="416" width="10.1640625" style="4" bestFit="1" customWidth="1"/>
    <col min="417" max="417" width="9.1640625" style="4" bestFit="1" customWidth="1"/>
    <col min="418" max="418" width="11.1640625" style="4" bestFit="1" customWidth="1"/>
    <col min="419" max="419" width="8.1640625" style="4" bestFit="1" customWidth="1"/>
    <col min="420" max="423" width="10.1640625" style="4" bestFit="1" customWidth="1"/>
    <col min="424" max="424" width="8.1640625" style="4" bestFit="1" customWidth="1"/>
    <col min="425" max="427" width="10.1640625" style="4" bestFit="1" customWidth="1"/>
    <col min="428" max="428" width="9.1640625" style="4" bestFit="1" customWidth="1"/>
    <col min="429" max="429" width="8.1640625" style="4" bestFit="1" customWidth="1"/>
    <col min="430" max="432" width="10.1640625" style="4" bestFit="1" customWidth="1"/>
    <col min="433" max="433" width="9.1640625" style="4" bestFit="1" customWidth="1"/>
    <col min="434" max="434" width="10.1640625" style="4" bestFit="1" customWidth="1"/>
    <col min="435" max="436" width="9.1640625" style="4" bestFit="1" customWidth="1"/>
    <col min="437" max="437" width="10.1640625" style="4" bestFit="1" customWidth="1"/>
    <col min="438" max="438" width="11.1640625" style="4" bestFit="1" customWidth="1"/>
    <col min="439" max="439" width="10.1640625" style="4" bestFit="1" customWidth="1"/>
    <col min="440" max="443" width="9.1640625" style="4" bestFit="1" customWidth="1"/>
    <col min="444" max="446" width="10.1640625" style="4" bestFit="1" customWidth="1"/>
    <col min="447" max="447" width="8.1640625" style="4" bestFit="1" customWidth="1"/>
    <col min="448" max="448" width="9.1640625" style="4" bestFit="1" customWidth="1"/>
    <col min="449" max="450" width="10.1640625" style="4" bestFit="1" customWidth="1"/>
    <col min="451" max="451" width="9.1640625" style="4" bestFit="1" customWidth="1"/>
    <col min="452" max="452" width="8.1640625" style="4" bestFit="1" customWidth="1"/>
    <col min="453" max="453" width="10.1640625" style="4" bestFit="1" customWidth="1"/>
    <col min="454" max="454" width="9.1640625" style="4" bestFit="1" customWidth="1"/>
    <col min="455" max="456" width="8.1640625" style="4" bestFit="1" customWidth="1"/>
    <col min="457" max="459" width="9.1640625" style="4" bestFit="1" customWidth="1"/>
    <col min="460" max="461" width="10.1640625" style="4" bestFit="1" customWidth="1"/>
    <col min="462" max="463" width="9.1640625" style="4" bestFit="1" customWidth="1"/>
    <col min="464" max="464" width="8.1640625" style="4" bestFit="1" customWidth="1"/>
    <col min="465" max="465" width="9.1640625" style="4" bestFit="1" customWidth="1"/>
    <col min="466" max="467" width="11.1640625" style="4" bestFit="1" customWidth="1"/>
    <col min="468" max="469" width="9.1640625" style="4" bestFit="1" customWidth="1"/>
    <col min="470" max="470" width="8.1640625" style="4" bestFit="1" customWidth="1"/>
    <col min="471" max="472" width="10.1640625" style="4" bestFit="1" customWidth="1"/>
    <col min="473" max="475" width="8.1640625" style="4" bestFit="1" customWidth="1"/>
    <col min="476" max="476" width="10.1640625" style="4" bestFit="1" customWidth="1"/>
    <col min="477" max="477" width="8.1640625" style="4" bestFit="1" customWidth="1"/>
    <col min="478" max="479" width="9.1640625" style="4" bestFit="1" customWidth="1"/>
    <col min="480" max="480" width="10.1640625" style="4" bestFit="1" customWidth="1"/>
    <col min="481" max="482" width="9.1640625" style="4" bestFit="1" customWidth="1"/>
    <col min="483" max="483" width="8.1640625" style="4" bestFit="1" customWidth="1"/>
    <col min="484" max="484" width="9.1640625" style="4" bestFit="1" customWidth="1"/>
    <col min="485" max="486" width="8.1640625" style="4" bestFit="1" customWidth="1"/>
    <col min="487" max="487" width="9.1640625" style="4" bestFit="1" customWidth="1"/>
    <col min="488" max="488" width="10.1640625" style="4" bestFit="1" customWidth="1"/>
    <col min="489" max="489" width="9.1640625" style="4" bestFit="1" customWidth="1"/>
    <col min="490" max="492" width="10.1640625" style="4" bestFit="1" customWidth="1"/>
    <col min="493" max="496" width="9.1640625" style="4" bestFit="1" customWidth="1"/>
    <col min="497" max="497" width="10.1640625" style="4" bestFit="1" customWidth="1"/>
    <col min="498" max="499" width="8.1640625" style="4" bestFit="1" customWidth="1"/>
    <col min="500" max="502" width="9.1640625" style="4" bestFit="1" customWidth="1"/>
    <col min="503" max="503" width="10.1640625" style="4" bestFit="1" customWidth="1"/>
    <col min="504" max="504" width="9.1640625" style="4" bestFit="1" customWidth="1"/>
    <col min="505" max="506" width="10.1640625" style="4" bestFit="1" customWidth="1"/>
    <col min="507" max="507" width="9.1640625" style="4" bestFit="1" customWidth="1"/>
    <col min="508" max="508" width="8.1640625" style="4" bestFit="1" customWidth="1"/>
    <col min="509" max="509" width="9.1640625" style="4" bestFit="1" customWidth="1"/>
    <col min="510" max="510" width="8.1640625" style="4" bestFit="1" customWidth="1"/>
    <col min="511" max="511" width="11.1640625" style="4" bestFit="1" customWidth="1"/>
    <col min="512" max="514" width="9.1640625" style="4" bestFit="1" customWidth="1"/>
    <col min="515" max="516" width="10.1640625" style="4" bestFit="1" customWidth="1"/>
    <col min="517" max="517" width="9.1640625" style="4" bestFit="1" customWidth="1"/>
    <col min="518" max="518" width="8.1640625" style="4" bestFit="1" customWidth="1"/>
    <col min="519" max="519" width="10.1640625" style="4" bestFit="1" customWidth="1"/>
    <col min="520" max="520" width="9.1640625" style="4" bestFit="1" customWidth="1"/>
    <col min="521" max="521" width="10.1640625" style="4" bestFit="1" customWidth="1"/>
    <col min="522" max="522" width="11.1640625" style="4" bestFit="1" customWidth="1"/>
    <col min="523" max="523" width="9.1640625" style="4" bestFit="1" customWidth="1"/>
    <col min="524" max="524" width="8.1640625" style="4" bestFit="1" customWidth="1"/>
    <col min="525" max="527" width="9.1640625" style="4" bestFit="1" customWidth="1"/>
    <col min="528" max="528" width="8.1640625" style="4" bestFit="1" customWidth="1"/>
    <col min="529" max="529" width="9.1640625" style="4" bestFit="1" customWidth="1"/>
    <col min="530" max="530" width="10.1640625" style="4" bestFit="1" customWidth="1"/>
    <col min="531" max="531" width="9.1640625" style="4" bestFit="1" customWidth="1"/>
    <col min="532" max="532" width="10.1640625" style="4" bestFit="1" customWidth="1"/>
    <col min="533" max="533" width="7.1640625" style="4" bestFit="1" customWidth="1"/>
    <col min="534" max="536" width="8.1640625" style="4" bestFit="1" customWidth="1"/>
    <col min="537" max="539" width="9.1640625" style="4" bestFit="1" customWidth="1"/>
    <col min="540" max="541" width="8.1640625" style="4" bestFit="1" customWidth="1"/>
    <col min="542" max="542" width="9.1640625" style="4" bestFit="1" customWidth="1"/>
    <col min="543" max="543" width="8.1640625" style="4" bestFit="1" customWidth="1"/>
    <col min="544" max="544" width="6.33203125" style="4" bestFit="1" customWidth="1"/>
    <col min="545" max="545" width="12.1640625" style="4" bestFit="1" customWidth="1"/>
    <col min="546" max="546" width="6.33203125" style="4" bestFit="1" customWidth="1"/>
    <col min="547" max="547" width="12.1640625" style="4" bestFit="1" customWidth="1"/>
    <col min="548" max="548" width="6.33203125" style="4" bestFit="1" customWidth="1"/>
    <col min="549" max="549" width="12.1640625" style="4" bestFit="1" customWidth="1"/>
    <col min="550" max="550" width="6.33203125" style="4" bestFit="1" customWidth="1"/>
    <col min="551" max="553" width="12.1640625" style="4" bestFit="1" customWidth="1"/>
    <col min="554" max="554" width="6.33203125" style="4" bestFit="1" customWidth="1"/>
    <col min="555" max="555" width="12.1640625" style="4" bestFit="1" customWidth="1"/>
    <col min="556" max="556" width="6.33203125" style="4" bestFit="1" customWidth="1"/>
    <col min="557" max="561" width="12.1640625" style="4" bestFit="1" customWidth="1"/>
    <col min="562" max="562" width="6.33203125" style="4" bestFit="1" customWidth="1"/>
    <col min="563" max="563" width="12.1640625" style="4" bestFit="1" customWidth="1"/>
    <col min="564" max="564" width="6.33203125" style="4" bestFit="1" customWidth="1"/>
    <col min="565" max="565" width="12.1640625" style="4" bestFit="1" customWidth="1"/>
    <col min="566" max="566" width="6.33203125" style="4" bestFit="1" customWidth="1"/>
    <col min="567" max="567" width="12.1640625" style="4" bestFit="1" customWidth="1"/>
    <col min="568" max="568" width="6.33203125" style="4" bestFit="1" customWidth="1"/>
    <col min="569" max="569" width="12.1640625" style="4" bestFit="1" customWidth="1"/>
    <col min="570" max="570" width="6.33203125" style="4" bestFit="1" customWidth="1"/>
    <col min="571" max="572" width="12.1640625" style="4" bestFit="1" customWidth="1"/>
    <col min="573" max="573" width="9.1640625" style="4" bestFit="1" customWidth="1"/>
    <col min="574" max="574" width="8.1640625" style="4" bestFit="1" customWidth="1"/>
    <col min="575" max="575" width="6.33203125" style="4" bestFit="1" customWidth="1"/>
    <col min="576" max="577" width="12.1640625" style="4" bestFit="1" customWidth="1"/>
    <col min="578" max="578" width="6.33203125" style="4" bestFit="1" customWidth="1"/>
    <col min="579" max="579" width="12.1640625" style="4" bestFit="1" customWidth="1"/>
    <col min="580" max="580" width="6.33203125" style="4" bestFit="1" customWidth="1"/>
    <col min="581" max="581" width="12.1640625" style="4" bestFit="1" customWidth="1"/>
    <col min="582" max="582" width="6.33203125" style="4" bestFit="1" customWidth="1"/>
    <col min="583" max="584" width="12.1640625" style="4" bestFit="1" customWidth="1"/>
    <col min="585" max="16384" width="10.83203125" style="4"/>
  </cols>
  <sheetData>
    <row r="2" spans="1:582" x14ac:dyDescent="0.2">
      <c r="B2" s="4" t="str">
        <f>IFERROR(VLOOKUP(B4,compounds!$A:$B,2,FALSE),"")</f>
        <v/>
      </c>
      <c r="C2" s="4" t="str">
        <f>IFERROR(VLOOKUP(C4,compounds!$A:$B,2,FALSE),"")</f>
        <v/>
      </c>
      <c r="D2" s="4" t="str">
        <f>IFERROR(VLOOKUP(D4,compounds!$A:$B,2,FALSE),"")</f>
        <v/>
      </c>
      <c r="E2" s="4" t="str">
        <f>IFERROR(VLOOKUP(E4,compounds!$A:$B,2,FALSE),"")</f>
        <v/>
      </c>
      <c r="F2" s="4" t="str">
        <f>IFERROR(VLOOKUP(F4,compounds!$A:$B,2,FALSE),"")</f>
        <v/>
      </c>
      <c r="G2" s="4" t="str">
        <f>IFERROR(VLOOKUP(G4,compounds!$A:$B,2,FALSE),"")</f>
        <v/>
      </c>
      <c r="H2" s="4" t="str">
        <f>IFERROR(VLOOKUP(H4,compounds!$A:$B,2,FALSE),"")</f>
        <v/>
      </c>
      <c r="I2" s="4" t="str">
        <f>IFERROR(VLOOKUP(I4,compounds!$A:$B,2,FALSE),"")</f>
        <v/>
      </c>
      <c r="J2" s="4" t="str">
        <f>IFERROR(VLOOKUP(J4,compounds!$A:$B,2,FALSE),"")</f>
        <v/>
      </c>
      <c r="K2" s="4" t="str">
        <f>IFERROR(VLOOKUP(K4,compounds!$A:$B,2,FALSE),"")</f>
        <v/>
      </c>
      <c r="L2" s="4" t="str">
        <f>IFERROR(VLOOKUP(L4,compounds!$A:$B,2,FALSE),"")</f>
        <v/>
      </c>
      <c r="M2" s="4" t="str">
        <f>IFERROR(VLOOKUP(M4,compounds!$A:$B,2,FALSE),"")</f>
        <v/>
      </c>
      <c r="N2" s="4" t="str">
        <f>IFERROR(VLOOKUP(N4,compounds!$A:$B,2,FALSE),"")</f>
        <v/>
      </c>
      <c r="O2" s="4" t="str">
        <f>IFERROR(VLOOKUP(O4,compounds!$A:$B,2,FALSE),"")</f>
        <v/>
      </c>
      <c r="P2" s="4" t="str">
        <f>IFERROR(VLOOKUP(P4,compounds!$A:$B,2,FALSE),"")</f>
        <v/>
      </c>
      <c r="Q2" s="4" t="str">
        <f>IFERROR(VLOOKUP(Q4,compounds!$A:$B,2,FALSE),"")</f>
        <v/>
      </c>
      <c r="R2" s="4" t="str">
        <f>IFERROR(VLOOKUP(R4,compounds!$A:$B,2,FALSE),"")</f>
        <v/>
      </c>
      <c r="S2" s="4" t="str">
        <f>IFERROR(VLOOKUP(S4,compounds!$A:$B,2,FALSE),"")</f>
        <v/>
      </c>
      <c r="T2" s="4" t="str">
        <f>IFERROR(VLOOKUP(T4,compounds!$A:$B,2,FALSE),"")</f>
        <v/>
      </c>
      <c r="U2" s="4" t="str">
        <f>IFERROR(VLOOKUP(U4,compounds!$A:$B,2,FALSE),"")</f>
        <v/>
      </c>
      <c r="V2" s="4" t="str">
        <f>IFERROR(VLOOKUP(V4,compounds!$A:$B,2,FALSE),"")</f>
        <v/>
      </c>
      <c r="W2" s="4" t="str">
        <f>IFERROR(VLOOKUP(W4,compounds!$A:$B,2,FALSE),"")</f>
        <v/>
      </c>
      <c r="X2" s="4" t="str">
        <f>IFERROR(VLOOKUP(X4,compounds!$A:$B,2,FALSE),"")</f>
        <v/>
      </c>
      <c r="Y2" s="4" t="str">
        <f>IFERROR(VLOOKUP(Y4,compounds!$A:$B,2,FALSE),"")</f>
        <v/>
      </c>
      <c r="Z2" s="4" t="str">
        <f>IFERROR(VLOOKUP(Z4,compounds!$A:$B,2,FALSE),"")</f>
        <v/>
      </c>
      <c r="AA2" s="4" t="str">
        <f>IFERROR(VLOOKUP(AA4,compounds!$A:$B,2,FALSE),"")</f>
        <v/>
      </c>
      <c r="AB2" s="4" t="str">
        <f>IFERROR(VLOOKUP(AB4,compounds!$A:$B,2,FALSE),"")</f>
        <v/>
      </c>
      <c r="AC2" s="4" t="str">
        <f>IFERROR(VLOOKUP(AC4,compounds!$A:$B,2,FALSE),"")</f>
        <v/>
      </c>
      <c r="AD2" s="4" t="str">
        <f>IFERROR(VLOOKUP(AD4,compounds!$A:$B,2,FALSE),"")</f>
        <v/>
      </c>
      <c r="AF2" s="4" t="str">
        <f>IFERROR(VLOOKUP(AF4,compounds!$A:$B,2,FALSE),"")</f>
        <v/>
      </c>
      <c r="AG2" s="4" t="str">
        <f>IFERROR(VLOOKUP(AG4,compounds!$A:$B,2,FALSE),"")</f>
        <v/>
      </c>
      <c r="AH2" s="4" t="str">
        <f>IFERROR(VLOOKUP(AH4,compounds!$A:$B,2,FALSE),"")</f>
        <v/>
      </c>
      <c r="AI2" s="4" t="str">
        <f>IFERROR(VLOOKUP(AI4,compounds!$A:$B,2,FALSE),"")</f>
        <v/>
      </c>
      <c r="AJ2" s="4" t="str">
        <f>IFERROR(VLOOKUP(AJ4,compounds!$A:$B,2,FALSE),"")</f>
        <v>4-hydroxy-4-methyl-2-pentanone</v>
      </c>
      <c r="AK2" s="4" t="str">
        <f>IFERROR(VLOOKUP(AK4,compounds!$A:$B,2,FALSE),"")</f>
        <v/>
      </c>
      <c r="AL2" s="4" t="str">
        <f>IFERROR(VLOOKUP(AL4,compounds!$A:$B,2,FALSE),"")</f>
        <v/>
      </c>
      <c r="AM2" s="4" t="str">
        <f>IFERROR(VLOOKUP(AM4,compounds!$A:$B,2,FALSE),"")</f>
        <v/>
      </c>
      <c r="AN2" s="4" t="str">
        <f>IFERROR(VLOOKUP(AN4,compounds!$A:$B,2,FALSE),"")</f>
        <v/>
      </c>
      <c r="AO2" s="4" t="str">
        <f>IFERROR(VLOOKUP(AO4,compounds!$A:$B,2,FALSE),"")</f>
        <v/>
      </c>
      <c r="AP2" s="4" t="str">
        <f>IFERROR(VLOOKUP(AP4,compounds!$A:$B,2,FALSE),"")</f>
        <v/>
      </c>
      <c r="AQ2" s="4" t="str">
        <f>IFERROR(VLOOKUP(AQ4,compounds!$A:$B,2,FALSE),"")</f>
        <v>(z)-3-hexen-1-ol</v>
      </c>
      <c r="AR2" s="4" t="str">
        <f>IFERROR(VLOOKUP(AR4,compounds!$A:$B,2,FALSE),"")</f>
        <v/>
      </c>
      <c r="AS2" s="4" t="str">
        <f>IFERROR(VLOOKUP(AS4,compounds!$A:$B,2,FALSE),"")</f>
        <v/>
      </c>
      <c r="AT2" s="4" t="str">
        <f>IFERROR(VLOOKUP(AT4,compounds!$A:$B,2,FALSE),"")</f>
        <v/>
      </c>
      <c r="AU2" s="4" t="str">
        <f>IFERROR(VLOOKUP(AU4,compounds!$A:$B,2,FALSE),"")</f>
        <v/>
      </c>
      <c r="AV2" s="4" t="str">
        <f>IFERROR(VLOOKUP(AV4,compounds!$A:$B,2,FALSE),"")</f>
        <v/>
      </c>
      <c r="AW2" s="4" t="str">
        <f>IFERROR(VLOOKUP(AW4,compounds!$A:$B,2,FALSE),"")</f>
        <v/>
      </c>
      <c r="AX2" s="4" t="str">
        <f>IFERROR(VLOOKUP(AX4,compounds!$A:$B,2,FALSE),"")</f>
        <v/>
      </c>
      <c r="AY2" s="4" t="str">
        <f>IFERROR(VLOOKUP(AY4,compounds!$A:$B,2,FALSE),"")</f>
        <v/>
      </c>
      <c r="AZ2" s="4" t="str">
        <f>IFERROR(VLOOKUP(AZ4,compounds!$A:$B,2,FALSE),"")</f>
        <v/>
      </c>
      <c r="BA2" s="4" t="str">
        <f>IFERROR(VLOOKUP(BA4,compounds!$A:$B,2,FALSE),"")</f>
        <v/>
      </c>
      <c r="BB2" s="4" t="str">
        <f>IFERROR(VLOOKUP(BB4,compounds!$A:$B,2,FALSE),"")</f>
        <v/>
      </c>
      <c r="BC2" s="4" t="str">
        <f>IFERROR(VLOOKUP(BC4,compounds!$A:$B,2,FALSE),"")</f>
        <v/>
      </c>
      <c r="BD2" s="4" t="str">
        <f>IFERROR(VLOOKUP(BD4,compounds!$A:$B,2,FALSE),"")</f>
        <v/>
      </c>
      <c r="BE2" s="4" t="str">
        <f>IFERROR(VLOOKUP(BE4,compounds!$A:$B,2,FALSE),"")</f>
        <v/>
      </c>
      <c r="BF2" s="4" t="str">
        <f>IFERROR(VLOOKUP(BF4,compounds!$A:$B,2,FALSE),"")</f>
        <v/>
      </c>
      <c r="BG2" s="4" t="str">
        <f>IFERROR(VLOOKUP(BG4,compounds!$A:$B,2,FALSE),"")</f>
        <v/>
      </c>
      <c r="BH2" s="4" t="str">
        <f>IFERROR(VLOOKUP(BH4,compounds!$A:$B,2,FALSE),"")</f>
        <v/>
      </c>
      <c r="BI2" s="4" t="str">
        <f>IFERROR(VLOOKUP(BI4,compounds!$A:$B,2,FALSE),"")</f>
        <v/>
      </c>
      <c r="BJ2" s="4" t="str">
        <f>IFERROR(VLOOKUP(BJ4,compounds!$A:$B,2,FALSE),"")</f>
        <v/>
      </c>
      <c r="BK2" s="4" t="str">
        <f>IFERROR(VLOOKUP(BK4,compounds!$A:$B,2,FALSE),"")</f>
        <v/>
      </c>
      <c r="BL2" s="4" t="str">
        <f>IFERROR(VLOOKUP(BL4,compounds!$A:$B,2,FALSE),"")</f>
        <v/>
      </c>
      <c r="BM2" s="4" t="str">
        <f>IFERROR(VLOOKUP(BM4,compounds!$A:$B,2,FALSE),"")</f>
        <v/>
      </c>
      <c r="BN2" s="4" t="str">
        <f>IFERROR(VLOOKUP(BN4,compounds!$A:$B,2,FALSE),"")</f>
        <v/>
      </c>
      <c r="BO2" s="4" t="str">
        <f>IFERROR(VLOOKUP(BO4,compounds!$A:$B,2,FALSE),"")</f>
        <v>nonane</v>
      </c>
      <c r="BP2" s="4" t="str">
        <f>IFERROR(VLOOKUP(BP4,compounds!$A:$B,2,FALSE),"")</f>
        <v/>
      </c>
      <c r="BQ2" s="4" t="str">
        <f>IFERROR(VLOOKUP(BQ4,compounds!$A:$B,2,FALSE),"")</f>
        <v/>
      </c>
      <c r="BR2" s="4" t="str">
        <f>IFERROR(VLOOKUP(BR4,compounds!$A:$B,2,FALSE),"")</f>
        <v/>
      </c>
      <c r="BS2" s="4" t="str">
        <f>IFERROR(VLOOKUP(BS4,compounds!$A:$B,2,FALSE),"")</f>
        <v>heptanal</v>
      </c>
      <c r="BT2" s="4" t="str">
        <f>IFERROR(VLOOKUP(BT4,compounds!$A:$B,2,FALSE),"")</f>
        <v/>
      </c>
      <c r="BU2" s="4" t="str">
        <f>IFERROR(VLOOKUP(BU4,compounds!$A:$B,2,FALSE),"")</f>
        <v>cyclopentane</v>
      </c>
      <c r="BV2" s="4" t="str">
        <f>IFERROR(VLOOKUP(BV4,compounds!$A:$B,2,FALSE),"")</f>
        <v/>
      </c>
      <c r="BW2" s="4" t="str">
        <f>IFERROR(VLOOKUP(BW4,compounds!$A:$B,2,FALSE),"")</f>
        <v/>
      </c>
      <c r="BX2" s="4" t="str">
        <f>IFERROR(VLOOKUP(BX4,compounds!$A:$B,2,FALSE),"")</f>
        <v/>
      </c>
      <c r="BY2" s="4" t="str">
        <f>IFERROR(VLOOKUP(BY4,compounds!$A:$B,2,FALSE),"")</f>
        <v/>
      </c>
      <c r="BZ2" s="4" t="str">
        <f>IFERROR(VLOOKUP(BZ4,compounds!$A:$B,2,FALSE),"")</f>
        <v/>
      </c>
      <c r="CA2" s="4" t="str">
        <f>IFERROR(VLOOKUP(CA4,compounds!$A:$B,2,FALSE),"")</f>
        <v/>
      </c>
      <c r="CB2" s="4" t="str">
        <f>IFERROR(VLOOKUP(CB4,compounds!$A:$B,2,FALSE),"")</f>
        <v/>
      </c>
      <c r="CC2" s="4" t="str">
        <f>IFERROR(VLOOKUP(CC4,compounds!$A:$B,2,FALSE),"")</f>
        <v/>
      </c>
      <c r="CD2" s="4" t="str">
        <f>IFERROR(VLOOKUP(CD4,compounds!$A:$B,2,FALSE),"")</f>
        <v>a-pinene</v>
      </c>
      <c r="CE2" s="4" t="str">
        <f>IFERROR(VLOOKUP(CE4,compounds!$A:$B,2,FALSE),"")</f>
        <v/>
      </c>
      <c r="CF2" s="4" t="str">
        <f>IFERROR(VLOOKUP(CF4,compounds!$A:$B,2,FALSE),"")</f>
        <v/>
      </c>
      <c r="CG2" s="4" t="str">
        <f>IFERROR(VLOOKUP(CG4,compounds!$A:$B,2,FALSE),"")</f>
        <v/>
      </c>
      <c r="CH2" s="4" t="str">
        <f>IFERROR(VLOOKUP(CH4,compounds!$A:$B,2,FALSE),"")</f>
        <v/>
      </c>
      <c r="CI2" s="4" t="str">
        <f>IFERROR(VLOOKUP(CI4,compounds!$A:$B,2,FALSE),"")</f>
        <v/>
      </c>
      <c r="CJ2" s="4" t="str">
        <f>IFERROR(VLOOKUP(CJ4,compounds!$A:$B,2,FALSE),"")</f>
        <v/>
      </c>
      <c r="CK2" s="4" t="str">
        <f>IFERROR(VLOOKUP(CK4,compounds!$A:$B,2,FALSE),"")</f>
        <v/>
      </c>
      <c r="CL2" s="4" t="str">
        <f>IFERROR(VLOOKUP(CL4,compounds!$A:$B,2,FALSE),"")</f>
        <v/>
      </c>
      <c r="CM2" s="4" t="str">
        <f>IFERROR(VLOOKUP(CM4,compounds!$A:$B,2,FALSE),"")</f>
        <v/>
      </c>
      <c r="CN2" s="4" t="str">
        <f>IFERROR(VLOOKUP(CN4,compounds!$A:$B,2,FALSE),"")</f>
        <v/>
      </c>
      <c r="CO2" s="4" t="str">
        <f>IFERROR(VLOOKUP(CO4,compounds!$A:$B,2,FALSE),"")</f>
        <v/>
      </c>
      <c r="CP2" s="4" t="str">
        <f>IFERROR(VLOOKUP(CP4,compounds!$A:$B,2,FALSE),"")</f>
        <v/>
      </c>
      <c r="CQ2" s="4" t="str">
        <f>IFERROR(VLOOKUP(CQ4,compounds!$A:$B,2,FALSE),"")</f>
        <v/>
      </c>
      <c r="CR2" s="4" t="str">
        <f>IFERROR(VLOOKUP(CR4,compounds!$A:$B,2,FALSE),"")</f>
        <v/>
      </c>
      <c r="CS2" s="4" t="str">
        <f>IFERROR(VLOOKUP(CS4,compounds!$A:$B,2,FALSE),"")</f>
        <v/>
      </c>
      <c r="CT2" s="4" t="str">
        <f>IFERROR(VLOOKUP(CT4,compounds!$A:$B,2,FALSE),"")</f>
        <v/>
      </c>
      <c r="CU2" s="4" t="str">
        <f>IFERROR(VLOOKUP(CU4,compounds!$A:$B,2,FALSE),"")</f>
        <v/>
      </c>
      <c r="CV2" s="4" t="str">
        <f>IFERROR(VLOOKUP(CV4,compounds!$A:$B,2,FALSE),"")</f>
        <v/>
      </c>
      <c r="CW2" s="4" t="str">
        <f>IFERROR(VLOOKUP(CW4,compounds!$A:$B,2,FALSE),"")</f>
        <v/>
      </c>
      <c r="CX2" s="4" t="str">
        <f>IFERROR(VLOOKUP(CX4,compounds!$A:$B,2,FALSE),"")</f>
        <v/>
      </c>
      <c r="CY2" s="4" t="str">
        <f>IFERROR(VLOOKUP(CY4,compounds!$A:$B,2,FALSE),"")</f>
        <v/>
      </c>
      <c r="CZ2" s="4" t="str">
        <f>IFERROR(VLOOKUP(CZ4,compounds!$A:$B,2,FALSE),"")</f>
        <v/>
      </c>
      <c r="DA2" s="4" t="str">
        <f>IFERROR(VLOOKUP(DA4,compounds!$A:$B,2,FALSE),"")</f>
        <v/>
      </c>
      <c r="DB2" s="4" t="str">
        <f>IFERROR(VLOOKUP(DB4,compounds!$A:$B,2,FALSE),"")</f>
        <v/>
      </c>
      <c r="DC2" s="4" t="str">
        <f>IFERROR(VLOOKUP(DC4,compounds!$A:$B,2,FALSE),"")</f>
        <v/>
      </c>
      <c r="DD2" s="4" t="str">
        <f>IFERROR(VLOOKUP(DD4,compounds!$A:$B,2,FALSE),"")</f>
        <v/>
      </c>
      <c r="DE2" s="4" t="str">
        <f>IFERROR(VLOOKUP(DE4,compounds!$A:$B,2,FALSE),"")</f>
        <v/>
      </c>
      <c r="DF2" s="4" t="str">
        <f>IFERROR(VLOOKUP(DF4,compounds!$A:$B,2,FALSE),"")</f>
        <v/>
      </c>
      <c r="DG2" s="4" t="str">
        <f>IFERROR(VLOOKUP(DG4,compounds!$A:$B,2,FALSE),"")</f>
        <v/>
      </c>
      <c r="DH2" s="4" t="str">
        <f>IFERROR(VLOOKUP(DH4,compounds!$A:$B,2,FALSE),"")</f>
        <v>6-methyl-5-hepten-2-one</v>
      </c>
      <c r="DI2" s="4" t="str">
        <f>IFERROR(VLOOKUP(DI4,compounds!$A:$B,2,FALSE),"")</f>
        <v/>
      </c>
      <c r="DJ2" s="4" t="str">
        <f>IFERROR(VLOOKUP(DJ4,compounds!$A:$B,2,FALSE),"")</f>
        <v/>
      </c>
      <c r="DK2" s="4" t="str">
        <f>IFERROR(VLOOKUP(DK4,compounds!$A:$B,2,FALSE),"")</f>
        <v/>
      </c>
      <c r="DL2" s="4" t="str">
        <f>IFERROR(VLOOKUP(DL4,compounds!$A:$B,2,FALSE),"")</f>
        <v/>
      </c>
      <c r="DM2" s="4" t="str">
        <f>IFERROR(VLOOKUP(DM4,compounds!$A:$B,2,FALSE),"")</f>
        <v>b-myrcene</v>
      </c>
      <c r="DN2" s="4" t="str">
        <f>IFERROR(VLOOKUP(DN4,compounds!$A:$B,2,FALSE),"")</f>
        <v/>
      </c>
      <c r="DO2" s="4" t="str">
        <f>IFERROR(VLOOKUP(DO4,compounds!$A:$B,2,FALSE),"")</f>
        <v/>
      </c>
      <c r="DP2" s="4" t="str">
        <f>IFERROR(VLOOKUP(DP4,compounds!$A:$B,2,FALSE),"")</f>
        <v/>
      </c>
      <c r="DQ2" s="4" t="str">
        <f>IFERROR(VLOOKUP(DQ4,compounds!$A:$B,2,FALSE),"")</f>
        <v/>
      </c>
      <c r="DR2" s="4" t="str">
        <f>IFERROR(VLOOKUP(DR4,compounds!$A:$B,2,FALSE),"")</f>
        <v/>
      </c>
      <c r="DS2" s="4" t="str">
        <f>IFERROR(VLOOKUP(DS4,compounds!$A:$B,2,FALSE),"")</f>
        <v>decane</v>
      </c>
      <c r="DT2" s="4" t="str">
        <f>IFERROR(VLOOKUP(DT4,compounds!$A:$B,2,FALSE),"")</f>
        <v/>
      </c>
      <c r="DU2" s="4" t="str">
        <f>IFERROR(VLOOKUP(DU4,compounds!$A:$B,2,FALSE),"")</f>
        <v>octanal</v>
      </c>
      <c r="DV2" s="4" t="str">
        <f>IFERROR(VLOOKUP(DV4,compounds!$A:$B,2,FALSE),"")</f>
        <v/>
      </c>
      <c r="DW2" s="4" t="str">
        <f>IFERROR(VLOOKUP(DW4,compounds!$A:$B,2,FALSE),"")</f>
        <v/>
      </c>
      <c r="DX2" s="4" t="str">
        <f>IFERROR(VLOOKUP(DX4,compounds!$A:$B,2,FALSE),"")</f>
        <v/>
      </c>
      <c r="DY2" s="4" t="str">
        <f>IFERROR(VLOOKUP(DY4,compounds!$A:$B,2,FALSE),"")</f>
        <v/>
      </c>
      <c r="DZ2" s="4" t="str">
        <f>IFERROR(VLOOKUP(DZ4,compounds!$A:$B,2,FALSE),"")</f>
        <v/>
      </c>
      <c r="EA2" s="4" t="str">
        <f>IFERROR(VLOOKUP(EA4,compounds!$A:$B,2,FALSE),"")</f>
        <v/>
      </c>
      <c r="EB2" s="4" t="str">
        <f>IFERROR(VLOOKUP(EB4,compounds!$A:$B,2,FALSE),"")</f>
        <v/>
      </c>
      <c r="EC2" s="4" t="str">
        <f>IFERROR(VLOOKUP(EC4,compounds!$A:$B,2,FALSE),"")</f>
        <v/>
      </c>
      <c r="ED2" s="4" t="str">
        <f>IFERROR(VLOOKUP(ED4,compounds!$A:$B,2,FALSE),"")</f>
        <v/>
      </c>
      <c r="EE2" s="4" t="str">
        <f>IFERROR(VLOOKUP(EE4,compounds!$A:$B,2,FALSE),"")</f>
        <v/>
      </c>
      <c r="EF2" s="4" t="str">
        <f>IFERROR(VLOOKUP(EF4,compounds!$A:$B,2,FALSE),"")</f>
        <v>(z)-3-hexen-1-ol acetate</v>
      </c>
      <c r="EG2" s="4" t="str">
        <f>IFERROR(VLOOKUP(EG4,compounds!$A:$B,2,FALSE),"")</f>
        <v/>
      </c>
      <c r="EH2" s="4" t="str">
        <f>IFERROR(VLOOKUP(EH4,compounds!$A:$B,2,FALSE),"")</f>
        <v/>
      </c>
      <c r="EI2" s="4" t="str">
        <f>IFERROR(VLOOKUP(EI4,compounds!$A:$B,2,FALSE),"")</f>
        <v/>
      </c>
      <c r="EJ2" s="4" t="str">
        <f>IFERROR(VLOOKUP(EJ4,compounds!$A:$B,2,FALSE),"")</f>
        <v/>
      </c>
      <c r="EK2" s="4" t="str">
        <f>IFERROR(VLOOKUP(EK4,compounds!$A:$B,2,FALSE),"")</f>
        <v/>
      </c>
      <c r="EL2" s="4" t="str">
        <f>IFERROR(VLOOKUP(EL4,compounds!$A:$B,2,FALSE),"")</f>
        <v/>
      </c>
      <c r="EM2" s="4" t="str">
        <f>IFERROR(VLOOKUP(EM4,compounds!$A:$B,2,FALSE),"")</f>
        <v/>
      </c>
      <c r="EN2" s="4" t="str">
        <f>IFERROR(VLOOKUP(EN4,compounds!$A:$B,2,FALSE),"")</f>
        <v/>
      </c>
      <c r="EO2" s="4" t="str">
        <f>IFERROR(VLOOKUP(EO4,compounds!$A:$B,2,FALSE),"")</f>
        <v/>
      </c>
      <c r="EP2" s="4" t="str">
        <f>IFERROR(VLOOKUP(EP4,compounds!$A:$B,2,FALSE),"")</f>
        <v/>
      </c>
      <c r="EQ2" s="4" t="str">
        <f>IFERROR(VLOOKUP(EQ4,compounds!$A:$B,2,FALSE),"")</f>
        <v/>
      </c>
      <c r="ER2" s="4" t="str">
        <f>IFERROR(VLOOKUP(ER4,compounds!$A:$B,2,FALSE),"")</f>
        <v/>
      </c>
      <c r="ES2" s="4" t="str">
        <f>IFERROR(VLOOKUP(ES4,compounds!$A:$B,2,FALSE),"")</f>
        <v/>
      </c>
      <c r="ET2" s="4" t="str">
        <f>IFERROR(VLOOKUP(ET4,compounds!$A:$B,2,FALSE),"")</f>
        <v/>
      </c>
      <c r="EU2" s="4" t="str">
        <f>IFERROR(VLOOKUP(EU4,compounds!$A:$B,2,FALSE),"")</f>
        <v/>
      </c>
      <c r="EV2" s="4" t="str">
        <f>IFERROR(VLOOKUP(EV4,compounds!$A:$B,2,FALSE),"")</f>
        <v/>
      </c>
      <c r="EW2" s="4" t="str">
        <f>IFERROR(VLOOKUP(EW4,compounds!$A:$B,2,FALSE),"")</f>
        <v/>
      </c>
      <c r="EX2" s="4" t="str">
        <f>IFERROR(VLOOKUP(EX4,compounds!$A:$B,2,FALSE),"")</f>
        <v>D-limonene</v>
      </c>
      <c r="EY2" s="4" t="str">
        <f>IFERROR(VLOOKUP(EY4,compounds!$A:$B,2,FALSE),"")</f>
        <v/>
      </c>
      <c r="EZ2" s="4" t="str">
        <f>IFERROR(VLOOKUP(EZ4,compounds!$A:$B,2,FALSE),"")</f>
        <v>2-ethyl-1-hexanol</v>
      </c>
      <c r="FA2" s="4" t="str">
        <f>IFERROR(VLOOKUP(FA4,compounds!$A:$B,2,FALSE),"")</f>
        <v/>
      </c>
      <c r="FB2" s="4" t="str">
        <f>IFERROR(VLOOKUP(FB4,compounds!$A:$B,2,FALSE),"")</f>
        <v/>
      </c>
      <c r="FC2" s="4" t="str">
        <f>IFERROR(VLOOKUP(FC4,compounds!$A:$B,2,FALSE),"")</f>
        <v/>
      </c>
      <c r="FD2" s="4" t="str">
        <f>IFERROR(VLOOKUP(FD4,compounds!$A:$B,2,FALSE),"")</f>
        <v/>
      </c>
      <c r="FE2" s="4" t="str">
        <f>IFERROR(VLOOKUP(FE4,compounds!$A:$B,2,FALSE),"")</f>
        <v/>
      </c>
      <c r="FF2" s="4" t="str">
        <f>IFERROR(VLOOKUP(FF4,compounds!$A:$B,2,FALSE),"")</f>
        <v/>
      </c>
      <c r="FG2" s="4" t="str">
        <f>IFERROR(VLOOKUP(FG4,compounds!$A:$B,2,FALSE),"")</f>
        <v/>
      </c>
      <c r="FH2" s="4" t="str">
        <f>IFERROR(VLOOKUP(FH4,compounds!$A:$B,2,FALSE),"")</f>
        <v/>
      </c>
      <c r="FI2" s="4" t="str">
        <f>IFERROR(VLOOKUP(FI4,compounds!$A:$B,2,FALSE),"")</f>
        <v/>
      </c>
      <c r="FJ2" s="4" t="str">
        <f>IFERROR(VLOOKUP(FJ4,compounds!$A:$B,2,FALSE),"")</f>
        <v/>
      </c>
      <c r="FK2" s="4" t="str">
        <f>IFERROR(VLOOKUP(FK4,compounds!$A:$B,2,FALSE),"")</f>
        <v/>
      </c>
      <c r="FL2" s="4" t="str">
        <f>IFERROR(VLOOKUP(FL4,compounds!$A:$B,2,FALSE),"")</f>
        <v/>
      </c>
      <c r="FM2" s="4" t="str">
        <f>IFERROR(VLOOKUP(FM4,compounds!$A:$B,2,FALSE),"")</f>
        <v/>
      </c>
      <c r="FN2" s="4" t="str">
        <f>IFERROR(VLOOKUP(FN4,compounds!$A:$B,2,FALSE),"")</f>
        <v/>
      </c>
      <c r="FO2" s="4" t="str">
        <f>IFERROR(VLOOKUP(FO4,compounds!$A:$B,2,FALSE),"")</f>
        <v/>
      </c>
      <c r="FP2" s="4" t="str">
        <f>IFERROR(VLOOKUP(FP4,compounds!$A:$B,2,FALSE),"")</f>
        <v/>
      </c>
      <c r="FQ2" s="4" t="str">
        <f>IFERROR(VLOOKUP(FQ4,compounds!$A:$B,2,FALSE),"")</f>
        <v/>
      </c>
      <c r="FR2" s="4" t="str">
        <f>IFERROR(VLOOKUP(FR4,compounds!$A:$B,2,FALSE),"")</f>
        <v/>
      </c>
      <c r="FS2" s="4" t="str">
        <f>IFERROR(VLOOKUP(FS4,compounds!$A:$B,2,FALSE),"")</f>
        <v/>
      </c>
      <c r="FT2" s="4" t="str">
        <f>IFERROR(VLOOKUP(FT4,compounds!$A:$B,2,FALSE),"")</f>
        <v/>
      </c>
      <c r="FU2" s="4" t="str">
        <f>IFERROR(VLOOKUP(FU4,compounds!$A:$B,2,FALSE),"")</f>
        <v/>
      </c>
      <c r="FV2" s="4" t="str">
        <f>IFERROR(VLOOKUP(FV4,compounds!$A:$B,2,FALSE),"")</f>
        <v/>
      </c>
      <c r="FW2" s="4" t="str">
        <f>IFERROR(VLOOKUP(FW4,compounds!$A:$B,2,FALSE),"")</f>
        <v/>
      </c>
      <c r="FX2" s="4" t="str">
        <f>IFERROR(VLOOKUP(FX4,compounds!$A:$B,2,FALSE),"")</f>
        <v/>
      </c>
      <c r="FY2" s="4" t="str">
        <f>IFERROR(VLOOKUP(FY4,compounds!$A:$B,2,FALSE),"")</f>
        <v>b-ocimene</v>
      </c>
      <c r="FZ2" s="4" t="str">
        <f>IFERROR(VLOOKUP(FZ4,compounds!$A:$B,2,FALSE),"")</f>
        <v/>
      </c>
      <c r="GA2" s="4" t="str">
        <f>IFERROR(VLOOKUP(GA4,compounds!$A:$B,2,FALSE),"")</f>
        <v/>
      </c>
      <c r="GB2" s="4" t="str">
        <f>IFERROR(VLOOKUP(GB4,compounds!$A:$B,2,FALSE),"")</f>
        <v/>
      </c>
      <c r="GC2" s="4" t="str">
        <f>IFERROR(VLOOKUP(GC4,compounds!$A:$B,2,FALSE),"")</f>
        <v/>
      </c>
      <c r="GD2" s="4" t="str">
        <f>IFERROR(VLOOKUP(GD4,compounds!$A:$B,2,FALSE),"")</f>
        <v/>
      </c>
      <c r="GE2" s="4" t="str">
        <f>IFERROR(VLOOKUP(GE4,compounds!$A:$B,2,FALSE),"")</f>
        <v/>
      </c>
      <c r="GF2" s="4" t="str">
        <f>IFERROR(VLOOKUP(GF4,compounds!$A:$B,2,FALSE),"")</f>
        <v/>
      </c>
      <c r="GG2" s="4" t="str">
        <f>IFERROR(VLOOKUP(GG4,compounds!$A:$B,2,FALSE),"")</f>
        <v/>
      </c>
      <c r="GH2" s="4" t="str">
        <f>IFERROR(VLOOKUP(GH4,compounds!$A:$B,2,FALSE),"")</f>
        <v/>
      </c>
      <c r="GI2" s="4" t="str">
        <f>IFERROR(VLOOKUP(GI4,compounds!$A:$B,2,FALSE),"")</f>
        <v/>
      </c>
      <c r="GJ2" s="4" t="str">
        <f>IFERROR(VLOOKUP(GJ4,compounds!$A:$B,2,FALSE),"")</f>
        <v/>
      </c>
      <c r="GK2" s="4" t="str">
        <f>IFERROR(VLOOKUP(GK4,compounds!$A:$B,2,FALSE),"")</f>
        <v/>
      </c>
      <c r="GL2" s="4" t="str">
        <f>IFERROR(VLOOKUP(GL4,compounds!$A:$B,2,FALSE),"")</f>
        <v/>
      </c>
      <c r="GM2" s="4" t="str">
        <f>IFERROR(VLOOKUP(GM4,compounds!$A:$B,2,FALSE),"")</f>
        <v/>
      </c>
      <c r="GN2" s="4" t="str">
        <f>IFERROR(VLOOKUP(GN4,compounds!$A:$B,2,FALSE),"")</f>
        <v/>
      </c>
      <c r="GO2" s="4" t="str">
        <f>IFERROR(VLOOKUP(GO4,compounds!$A:$B,2,FALSE),"")</f>
        <v/>
      </c>
      <c r="GP2" s="4" t="str">
        <f>IFERROR(VLOOKUP(GP4,compounds!$A:$B,2,FALSE),"")</f>
        <v>acetophenone</v>
      </c>
      <c r="GQ2" s="4" t="str">
        <f>IFERROR(VLOOKUP(GQ4,compounds!$A:$B,2,FALSE),"")</f>
        <v/>
      </c>
      <c r="GR2" s="4" t="str">
        <f>IFERROR(VLOOKUP(GR4,compounds!$A:$B,2,FALSE),"")</f>
        <v/>
      </c>
      <c r="GS2" s="4" t="str">
        <f>IFERROR(VLOOKUP(GS4,compounds!$A:$B,2,FALSE),"")</f>
        <v/>
      </c>
      <c r="GT2" s="4" t="str">
        <f>IFERROR(VLOOKUP(GT4,compounds!$A:$B,2,FALSE),"")</f>
        <v/>
      </c>
      <c r="GU2" s="4" t="str">
        <f>IFERROR(VLOOKUP(GU4,compounds!$A:$B,2,FALSE),"")</f>
        <v/>
      </c>
      <c r="GV2" s="4" t="str">
        <f>IFERROR(VLOOKUP(GV4,compounds!$A:$B,2,FALSE),"")</f>
        <v/>
      </c>
      <c r="GW2" s="4" t="str">
        <f>IFERROR(VLOOKUP(GW4,compounds!$A:$B,2,FALSE),"")</f>
        <v/>
      </c>
      <c r="GX2" s="4" t="str">
        <f>IFERROR(VLOOKUP(GX4,compounds!$A:$B,2,FALSE),"")</f>
        <v/>
      </c>
      <c r="GY2" s="4" t="str">
        <f>IFERROR(VLOOKUP(GY4,compounds!$A:$B,2,FALSE),"")</f>
        <v/>
      </c>
      <c r="GZ2" s="4" t="str">
        <f>IFERROR(VLOOKUP(GZ4,compounds!$A:$B,2,FALSE),"")</f>
        <v/>
      </c>
      <c r="HA2" s="4" t="str">
        <f>IFERROR(VLOOKUP(HA4,compounds!$A:$B,2,FALSE),"")</f>
        <v/>
      </c>
      <c r="HB2" s="4" t="str">
        <f>IFERROR(VLOOKUP(HB4,compounds!$A:$B,2,FALSE),"")</f>
        <v/>
      </c>
      <c r="HC2" s="4" t="str">
        <f>IFERROR(VLOOKUP(HC4,compounds!$A:$B,2,FALSE),"")</f>
        <v/>
      </c>
      <c r="HD2" s="4" t="str">
        <f>IFERROR(VLOOKUP(HD4,compounds!$A:$B,2,FALSE),"")</f>
        <v/>
      </c>
      <c r="HE2" s="4" t="str">
        <f>IFERROR(VLOOKUP(HE4,compounds!$A:$B,2,FALSE),"")</f>
        <v/>
      </c>
      <c r="HF2" s="4" t="str">
        <f>IFERROR(VLOOKUP(HF4,compounds!$A:$B,2,FALSE),"")</f>
        <v/>
      </c>
      <c r="HG2" s="4" t="str">
        <f>IFERROR(VLOOKUP(HG4,compounds!$A:$B,2,FALSE),"")</f>
        <v/>
      </c>
      <c r="HH2" s="4" t="str">
        <f>IFERROR(VLOOKUP(HH4,compounds!$A:$B,2,FALSE),"")</f>
        <v/>
      </c>
      <c r="HI2" s="4" t="str">
        <f>IFERROR(VLOOKUP(HI4,compounds!$A:$B,2,FALSE),"")</f>
        <v/>
      </c>
      <c r="HJ2" s="4" t="str">
        <f>IFERROR(VLOOKUP(HJ4,compounds!$A:$B,2,FALSE),"")</f>
        <v/>
      </c>
      <c r="HK2" s="4" t="str">
        <f>IFERROR(VLOOKUP(HK4,compounds!$A:$B,2,FALSE),"")</f>
        <v/>
      </c>
      <c r="HL2" s="4" t="str">
        <f>IFERROR(VLOOKUP(HL4,compounds!$A:$B,2,FALSE),"")</f>
        <v/>
      </c>
      <c r="HM2" s="4" t="str">
        <f>IFERROR(VLOOKUP(HM4,compounds!$A:$B,2,FALSE),"")</f>
        <v/>
      </c>
      <c r="HN2" s="4" t="str">
        <f>IFERROR(VLOOKUP(HN4,compounds!$A:$B,2,FALSE),"")</f>
        <v/>
      </c>
      <c r="HO2" s="4" t="str">
        <f>IFERROR(VLOOKUP(HO4,compounds!$A:$B,2,FALSE),"")</f>
        <v/>
      </c>
      <c r="HP2" s="4" t="str">
        <f>IFERROR(VLOOKUP(HP4,compounds!$A:$B,2,FALSE),"")</f>
        <v/>
      </c>
      <c r="HQ2" s="4" t="str">
        <f>IFERROR(VLOOKUP(HQ4,compounds!$A:$B,2,FALSE),"")</f>
        <v/>
      </c>
      <c r="HR2" s="4" t="str">
        <f>IFERROR(VLOOKUP(HR4,compounds!$A:$B,2,FALSE),"")</f>
        <v/>
      </c>
      <c r="HS2" s="4" t="str">
        <f>IFERROR(VLOOKUP(HS4,compounds!$A:$B,2,FALSE),"")</f>
        <v/>
      </c>
      <c r="HT2" s="4" t="str">
        <f>IFERROR(VLOOKUP(HT4,compounds!$A:$B,2,FALSE),"")</f>
        <v/>
      </c>
      <c r="HU2" s="4" t="str">
        <f>IFERROR(VLOOKUP(HU4,compounds!$A:$B,2,FALSE),"")</f>
        <v/>
      </c>
      <c r="HV2" s="4" t="str">
        <f>IFERROR(VLOOKUP(HV4,compounds!$A:$B,2,FALSE),"")</f>
        <v/>
      </c>
      <c r="HW2" s="4" t="str">
        <f>IFERROR(VLOOKUP(HW4,compounds!$A:$B,2,FALSE),"")</f>
        <v/>
      </c>
      <c r="HX2" s="4" t="str">
        <f>IFERROR(VLOOKUP(HX4,compounds!$A:$B,2,FALSE),"")</f>
        <v/>
      </c>
      <c r="HY2" s="4" t="str">
        <f>IFERROR(VLOOKUP(HY4,compounds!$A:$B,2,FALSE),"")</f>
        <v/>
      </c>
      <c r="HZ2" s="4" t="str">
        <f>IFERROR(VLOOKUP(HZ4,compounds!$A:$B,2,FALSE),"")</f>
        <v/>
      </c>
      <c r="IA2" s="4" t="str">
        <f>IFERROR(VLOOKUP(IA4,compounds!$A:$B,2,FALSE),"")</f>
        <v>nonanal</v>
      </c>
      <c r="IB2" s="4" t="str">
        <f>IFERROR(VLOOKUP(IB4,compounds!$A:$B,2,FALSE),"")</f>
        <v/>
      </c>
      <c r="IC2" s="4" t="str">
        <f>IFERROR(VLOOKUP(IC4,compounds!$A:$B,2,FALSE),"")</f>
        <v/>
      </c>
      <c r="ID2" s="4" t="str">
        <f>IFERROR(VLOOKUP(ID4,compounds!$A:$B,2,FALSE),"")</f>
        <v/>
      </c>
      <c r="IE2" s="4" t="str">
        <f>IFERROR(VLOOKUP(IE4,compounds!$A:$B,2,FALSE),"")</f>
        <v/>
      </c>
      <c r="IF2" s="4" t="str">
        <f>IFERROR(VLOOKUP(IF4,compounds!$A:$B,2,FALSE),"")</f>
        <v>€-4,8-dimethylnona-1,3,7-triene</v>
      </c>
      <c r="IG2" s="4" t="str">
        <f>IFERROR(VLOOKUP(IG4,compounds!$A:$B,2,FALSE),"")</f>
        <v/>
      </c>
      <c r="IH2" s="4" t="str">
        <f>IFERROR(VLOOKUP(IH4,compounds!$A:$B,2,FALSE),"")</f>
        <v/>
      </c>
      <c r="II2" s="4" t="str">
        <f>IFERROR(VLOOKUP(II4,compounds!$A:$B,2,FALSE),"")</f>
        <v/>
      </c>
      <c r="IJ2" s="4" t="str">
        <f>IFERROR(VLOOKUP(IJ4,compounds!$A:$B,2,FALSE),"")</f>
        <v/>
      </c>
      <c r="IK2" s="4" t="str">
        <f>IFERROR(VLOOKUP(IK4,compounds!$A:$B,2,FALSE),"")</f>
        <v/>
      </c>
      <c r="IL2" s="4" t="str">
        <f>IFERROR(VLOOKUP(IL4,compounds!$A:$B,2,FALSE),"")</f>
        <v/>
      </c>
      <c r="IM2" s="4" t="str">
        <f>IFERROR(VLOOKUP(IM4,compounds!$A:$B,2,FALSE),"")</f>
        <v/>
      </c>
      <c r="IN2" s="4" t="str">
        <f>IFERROR(VLOOKUP(IN4,compounds!$A:$B,2,FALSE),"")</f>
        <v/>
      </c>
      <c r="IO2" s="4" t="str">
        <f>IFERROR(VLOOKUP(IO4,compounds!$A:$B,2,FALSE),"")</f>
        <v/>
      </c>
      <c r="IP2" s="4" t="str">
        <f>IFERROR(VLOOKUP(IP4,compounds!$A:$B,2,FALSE),"")</f>
        <v/>
      </c>
      <c r="IQ2" s="4" t="str">
        <f>IFERROR(VLOOKUP(IQ4,compounds!$A:$B,2,FALSE),"")</f>
        <v/>
      </c>
      <c r="IR2" s="4" t="str">
        <f>IFERROR(VLOOKUP(IR4,compounds!$A:$B,2,FALSE),"")</f>
        <v/>
      </c>
      <c r="IS2" s="4" t="str">
        <f>IFERROR(VLOOKUP(IS4,compounds!$A:$B,2,FALSE),"")</f>
        <v/>
      </c>
      <c r="IT2" s="4" t="str">
        <f>IFERROR(VLOOKUP(IT4,compounds!$A:$B,2,FALSE),"")</f>
        <v/>
      </c>
      <c r="IU2" s="4" t="str">
        <f>IFERROR(VLOOKUP(IU4,compounds!$A:$B,2,FALSE),"")</f>
        <v/>
      </c>
      <c r="IV2" s="4" t="str">
        <f>IFERROR(VLOOKUP(IV4,compounds!$A:$B,2,FALSE),"")</f>
        <v/>
      </c>
      <c r="IW2" s="4" t="str">
        <f>IFERROR(VLOOKUP(IW4,compounds!$A:$B,2,FALSE),"")</f>
        <v/>
      </c>
      <c r="IX2" s="4" t="str">
        <f>IFERROR(VLOOKUP(IX4,compounds!$A:$B,2,FALSE),"")</f>
        <v/>
      </c>
      <c r="IY2" s="4" t="str">
        <f>IFERROR(VLOOKUP(IY4,compounds!$A:$B,2,FALSE),"")</f>
        <v/>
      </c>
      <c r="IZ2" s="4" t="str">
        <f>IFERROR(VLOOKUP(IZ4,compounds!$A:$B,2,FALSE),"")</f>
        <v/>
      </c>
      <c r="JA2" s="4" t="str">
        <f>IFERROR(VLOOKUP(JA4,compounds!$A:$B,2,FALSE),"")</f>
        <v/>
      </c>
      <c r="JB2" s="4" t="str">
        <f>IFERROR(VLOOKUP(JB4,compounds!$A:$B,2,FALSE),"")</f>
        <v/>
      </c>
      <c r="JC2" s="4" t="str">
        <f>IFERROR(VLOOKUP(JC4,compounds!$A:$B,2,FALSE),"")</f>
        <v/>
      </c>
      <c r="JD2" s="4" t="str">
        <f>IFERROR(VLOOKUP(JD4,compounds!$A:$B,2,FALSE),"")</f>
        <v/>
      </c>
      <c r="JE2" s="4" t="str">
        <f>IFERROR(VLOOKUP(JE4,compounds!$A:$B,2,FALSE),"")</f>
        <v/>
      </c>
      <c r="JF2" s="4" t="str">
        <f>IFERROR(VLOOKUP(JF4,compounds!$A:$B,2,FALSE),"")</f>
        <v/>
      </c>
      <c r="JG2" s="4" t="str">
        <f>IFERROR(VLOOKUP(JG4,compounds!$A:$B,2,FALSE),"")</f>
        <v/>
      </c>
      <c r="JH2" s="4" t="str">
        <f>IFERROR(VLOOKUP(JH4,compounds!$A:$B,2,FALSE),"")</f>
        <v/>
      </c>
      <c r="JI2" s="4" t="str">
        <f>IFERROR(VLOOKUP(JI4,compounds!$A:$B,2,FALSE),"")</f>
        <v>misc. benzene</v>
      </c>
      <c r="JJ2" s="4" t="str">
        <f>IFERROR(VLOOKUP(JJ4,compounds!$A:$B,2,FALSE),"")</f>
        <v/>
      </c>
      <c r="JK2" s="4" t="str">
        <f>IFERROR(VLOOKUP(JK4,compounds!$A:$B,2,FALSE),"")</f>
        <v/>
      </c>
      <c r="JL2" s="4" t="str">
        <f>IFERROR(VLOOKUP(JL4,compounds!$A:$B,2,FALSE),"")</f>
        <v/>
      </c>
      <c r="JM2" s="4" t="str">
        <f>IFERROR(VLOOKUP(JM4,compounds!$A:$B,2,FALSE),"")</f>
        <v/>
      </c>
      <c r="JN2" s="4" t="str">
        <f>IFERROR(VLOOKUP(JN4,compounds!$A:$B,2,FALSE),"")</f>
        <v/>
      </c>
      <c r="JO2" s="4" t="str">
        <f>IFERROR(VLOOKUP(JO4,compounds!$A:$B,2,FALSE),"")</f>
        <v/>
      </c>
      <c r="JP2" s="4" t="str">
        <f>IFERROR(VLOOKUP(JP4,compounds!$A:$B,2,FALSE),"")</f>
        <v/>
      </c>
      <c r="JQ2" s="4" t="str">
        <f>IFERROR(VLOOKUP(JQ4,compounds!$A:$B,2,FALSE),"")</f>
        <v/>
      </c>
      <c r="JR2" s="4" t="str">
        <f>IFERROR(VLOOKUP(JR4,compounds!$A:$B,2,FALSE),"")</f>
        <v/>
      </c>
      <c r="JS2" s="4" t="str">
        <f>IFERROR(VLOOKUP(JS4,compounds!$A:$B,2,FALSE),"")</f>
        <v/>
      </c>
      <c r="JT2" s="4" t="str">
        <f>IFERROR(VLOOKUP(JT4,compounds!$A:$B,2,FALSE),"")</f>
        <v/>
      </c>
      <c r="JU2" s="4" t="str">
        <f>IFERROR(VLOOKUP(JU4,compounds!$A:$B,2,FALSE),"")</f>
        <v/>
      </c>
      <c r="JV2" s="4" t="str">
        <f>IFERROR(VLOOKUP(JV4,compounds!$A:$B,2,FALSE),"")</f>
        <v/>
      </c>
      <c r="JW2" s="4" t="str">
        <f>IFERROR(VLOOKUP(JW4,compounds!$A:$B,2,FALSE),"")</f>
        <v/>
      </c>
      <c r="JX2" s="4" t="str">
        <f>IFERROR(VLOOKUP(JX4,compounds!$A:$B,2,FALSE),"")</f>
        <v>dodecanal</v>
      </c>
      <c r="JY2" s="4" t="str">
        <f>IFERROR(VLOOKUP(JY4,compounds!$A:$B,2,FALSE),"")</f>
        <v/>
      </c>
      <c r="JZ2" s="4" t="str">
        <f>IFERROR(VLOOKUP(JZ4,compounds!$A:$B,2,FALSE),"")</f>
        <v/>
      </c>
      <c r="KA2" s="4" t="str">
        <f>IFERROR(VLOOKUP(KA4,compounds!$A:$B,2,FALSE),"")</f>
        <v/>
      </c>
      <c r="KB2" s="4" t="str">
        <f>IFERROR(VLOOKUP(KB4,compounds!$A:$B,2,FALSE),"")</f>
        <v/>
      </c>
      <c r="KC2" s="4" t="str">
        <f>IFERROR(VLOOKUP(KC4,compounds!$A:$B,2,FALSE),"")</f>
        <v>Butanoic acid, 3-hexenyl ester</v>
      </c>
      <c r="KD2" s="4" t="str">
        <f>IFERROR(VLOOKUP(KD4,compounds!$A:$B,2,FALSE),"")</f>
        <v/>
      </c>
      <c r="KE2" s="4" t="str">
        <f>IFERROR(VLOOKUP(KE4,compounds!$A:$B,2,FALSE),"")</f>
        <v/>
      </c>
      <c r="KF2" s="4" t="str">
        <f>IFERROR(VLOOKUP(KF4,compounds!$A:$B,2,FALSE),"")</f>
        <v/>
      </c>
      <c r="KG2" s="4" t="str">
        <f>IFERROR(VLOOKUP(KG4,compounds!$A:$B,2,FALSE),"")</f>
        <v/>
      </c>
      <c r="KH2" s="4" t="str">
        <f>IFERROR(VLOOKUP(KH4,compounds!$A:$B,2,FALSE),"")</f>
        <v/>
      </c>
      <c r="KI2" s="4" t="str">
        <f>IFERROR(VLOOKUP(KI4,compounds!$A:$B,2,FALSE),"")</f>
        <v/>
      </c>
      <c r="KJ2" s="4" t="str">
        <f>IFERROR(VLOOKUP(KJ4,compounds!$A:$B,2,FALSE),"")</f>
        <v/>
      </c>
      <c r="KK2" s="4" t="str">
        <f>IFERROR(VLOOKUP(KK4,compounds!$A:$B,2,FALSE),"")</f>
        <v>methyl salicylate</v>
      </c>
      <c r="KL2" s="4" t="str">
        <f>IFERROR(VLOOKUP(KL4,compounds!$A:$B,2,FALSE),"")</f>
        <v/>
      </c>
      <c r="KM2" s="4" t="str">
        <f>IFERROR(VLOOKUP(KM4,compounds!$A:$B,2,FALSE),"")</f>
        <v/>
      </c>
      <c r="KN2" s="4" t="str">
        <f>IFERROR(VLOOKUP(KN4,compounds!$A:$B,2,FALSE),"")</f>
        <v/>
      </c>
      <c r="KO2" s="4" t="str">
        <f>IFERROR(VLOOKUP(KO4,compounds!$A:$B,2,FALSE),"")</f>
        <v>dodecane</v>
      </c>
      <c r="KP2" s="4" t="str">
        <f>IFERROR(VLOOKUP(KP4,compounds!$A:$B,2,FALSE),"")</f>
        <v/>
      </c>
      <c r="KQ2" s="4" t="str">
        <f>IFERROR(VLOOKUP(KQ4,compounds!$A:$B,2,FALSE),"")</f>
        <v>decanal</v>
      </c>
      <c r="KR2" s="4" t="str">
        <f>IFERROR(VLOOKUP(KR4,compounds!$A:$B,2,FALSE),"")</f>
        <v/>
      </c>
      <c r="KS2" s="4" t="str">
        <f>IFERROR(VLOOKUP(KS4,compounds!$A:$B,2,FALSE),"")</f>
        <v/>
      </c>
      <c r="KT2" s="4" t="str">
        <f>IFERROR(VLOOKUP(KT4,compounds!$A:$B,2,FALSE),"")</f>
        <v/>
      </c>
      <c r="KU2" s="4" t="str">
        <f>IFERROR(VLOOKUP(KU4,compounds!$A:$B,2,FALSE),"")</f>
        <v/>
      </c>
      <c r="KV2" s="4" t="str">
        <f>IFERROR(VLOOKUP(KV4,compounds!$A:$B,2,FALSE),"")</f>
        <v/>
      </c>
      <c r="KW2" s="4" t="str">
        <f>IFERROR(VLOOKUP(KW4,compounds!$A:$B,2,FALSE),"")</f>
        <v/>
      </c>
      <c r="KX2" s="4" t="str">
        <f>IFERROR(VLOOKUP(KX4,compounds!$A:$B,2,FALSE),"")</f>
        <v/>
      </c>
      <c r="KY2" s="4" t="str">
        <f>IFERROR(VLOOKUP(KY4,compounds!$A:$B,2,FALSE),"")</f>
        <v/>
      </c>
      <c r="KZ2" s="4" t="str">
        <f>IFERROR(VLOOKUP(KZ4,compounds!$A:$B,2,FALSE),"")</f>
        <v/>
      </c>
      <c r="LA2" s="4" t="str">
        <f>IFERROR(VLOOKUP(LA4,compounds!$A:$B,2,FALSE),"")</f>
        <v/>
      </c>
      <c r="LB2" s="4" t="str">
        <f>IFERROR(VLOOKUP(LB4,compounds!$A:$B,2,FALSE),"")</f>
        <v/>
      </c>
      <c r="LC2" s="4" t="str">
        <f>IFERROR(VLOOKUP(LC4,compounds!$A:$B,2,FALSE),"")</f>
        <v/>
      </c>
      <c r="LD2" s="4" t="str">
        <f>IFERROR(VLOOKUP(LD4,compounds!$A:$B,2,FALSE),"")</f>
        <v/>
      </c>
      <c r="LE2" s="4" t="str">
        <f>IFERROR(VLOOKUP(LE4,compounds!$A:$B,2,FALSE),"")</f>
        <v/>
      </c>
      <c r="LF2" s="4" t="str">
        <f>IFERROR(VLOOKUP(LF4,compounds!$A:$B,2,FALSE),"")</f>
        <v/>
      </c>
      <c r="LG2" s="4" t="str">
        <f>IFERROR(VLOOKUP(LG4,compounds!$A:$B,2,FALSE),"")</f>
        <v/>
      </c>
      <c r="LH2" s="4" t="str">
        <f>IFERROR(VLOOKUP(LH4,compounds!$A:$B,2,FALSE),"")</f>
        <v>cis-3-hexenyl isovalerate</v>
      </c>
      <c r="LI2" s="4" t="str">
        <f>IFERROR(VLOOKUP(LI4,compounds!$A:$B,2,FALSE),"")</f>
        <v/>
      </c>
      <c r="LJ2" s="4" t="str">
        <f>IFERROR(VLOOKUP(LJ4,compounds!$A:$B,2,FALSE),"")</f>
        <v/>
      </c>
      <c r="LK2" s="4" t="str">
        <f>IFERROR(VLOOKUP(LK4,compounds!$A:$B,2,FALSE),"")</f>
        <v/>
      </c>
      <c r="LL2" s="4" t="str">
        <f>IFERROR(VLOOKUP(LL4,compounds!$A:$B,2,FALSE),"")</f>
        <v/>
      </c>
      <c r="LM2" s="4" t="str">
        <f>IFERROR(VLOOKUP(LM4,compounds!$A:$B,2,FALSE),"")</f>
        <v/>
      </c>
      <c r="LN2" s="4" t="str">
        <f>IFERROR(VLOOKUP(LN4,compounds!$A:$B,2,FALSE),"")</f>
        <v/>
      </c>
      <c r="LO2" s="4" t="str">
        <f>IFERROR(VLOOKUP(LO4,compounds!$A:$B,2,FALSE),"")</f>
        <v/>
      </c>
      <c r="LP2" s="4" t="str">
        <f>IFERROR(VLOOKUP(LP4,compounds!$A:$B,2,FALSE),"")</f>
        <v/>
      </c>
      <c r="LQ2" s="4" t="str">
        <f>IFERROR(VLOOKUP(LQ4,compounds!$A:$B,2,FALSE),"")</f>
        <v>m-ethylacetophenone</v>
      </c>
      <c r="LR2" s="4" t="str">
        <f>IFERROR(VLOOKUP(LR4,compounds!$A:$B,2,FALSE),"")</f>
        <v/>
      </c>
      <c r="LS2" s="4" t="str">
        <f>IFERROR(VLOOKUP(LS4,compounds!$A:$B,2,FALSE),"")</f>
        <v/>
      </c>
      <c r="LT2" s="4" t="str">
        <f>IFERROR(VLOOKUP(LT4,compounds!$A:$B,2,FALSE),"")</f>
        <v/>
      </c>
      <c r="LU2" s="4" t="str">
        <f>IFERROR(VLOOKUP(LU4,compounds!$A:$B,2,FALSE),"")</f>
        <v/>
      </c>
      <c r="LV2" s="4" t="str">
        <f>IFERROR(VLOOKUP(LV4,compounds!$A:$B,2,FALSE),"")</f>
        <v/>
      </c>
      <c r="LW2" s="4" t="str">
        <f>IFERROR(VLOOKUP(LW4,compounds!$A:$B,2,FALSE),"")</f>
        <v/>
      </c>
      <c r="LX2" s="4" t="str">
        <f>IFERROR(VLOOKUP(LX4,compounds!$A:$B,2,FALSE),"")</f>
        <v/>
      </c>
      <c r="LY2" s="4" t="str">
        <f>IFERROR(VLOOKUP(LY4,compounds!$A:$B,2,FALSE),"")</f>
        <v/>
      </c>
      <c r="LZ2" s="4" t="str">
        <f>IFERROR(VLOOKUP(LZ4,compounds!$A:$B,2,FALSE),"")</f>
        <v/>
      </c>
      <c r="MA2" s="4" t="str">
        <f>IFERROR(VLOOKUP(MA4,compounds!$A:$B,2,FALSE),"")</f>
        <v/>
      </c>
      <c r="MB2" s="4" t="str">
        <f>IFERROR(VLOOKUP(MB4,compounds!$A:$B,2,FALSE),"")</f>
        <v/>
      </c>
      <c r="MC2" s="4" t="str">
        <f>IFERROR(VLOOKUP(MC4,compounds!$A:$B,2,FALSE),"")</f>
        <v/>
      </c>
      <c r="MD2" s="4" t="str">
        <f>IFERROR(VLOOKUP(MD4,compounds!$A:$B,2,FALSE),"")</f>
        <v/>
      </c>
      <c r="ME2" s="4" t="str">
        <f>IFERROR(VLOOKUP(ME4,compounds!$A:$B,2,FALSE),"")</f>
        <v/>
      </c>
      <c r="MF2" s="4" t="str">
        <f>IFERROR(VLOOKUP(MF4,compounds!$A:$B,2,FALSE),"")</f>
        <v/>
      </c>
      <c r="MG2" s="4" t="str">
        <f>IFERROR(VLOOKUP(MG4,compounds!$A:$B,2,FALSE),"")</f>
        <v/>
      </c>
      <c r="MH2" s="4" t="str">
        <f>IFERROR(VLOOKUP(MH4,compounds!$A:$B,2,FALSE),"")</f>
        <v/>
      </c>
      <c r="MI2" s="4" t="str">
        <f>IFERROR(VLOOKUP(MI4,compounds!$A:$B,2,FALSE),"")</f>
        <v/>
      </c>
      <c r="MJ2" s="4" t="str">
        <f>IFERROR(VLOOKUP(MJ4,compounds!$A:$B,2,FALSE),"")</f>
        <v>2-methyl-naphthalene</v>
      </c>
      <c r="MK2" s="4" t="str">
        <f>IFERROR(VLOOKUP(MK4,compounds!$A:$B,2,FALSE),"")</f>
        <v/>
      </c>
      <c r="ML2" s="4" t="str">
        <f>IFERROR(VLOOKUP(ML4,compounds!$A:$B,2,FALSE),"")</f>
        <v/>
      </c>
      <c r="MM2" s="4" t="str">
        <f>IFERROR(VLOOKUP(MM4,compounds!$A:$B,2,FALSE),"")</f>
        <v/>
      </c>
      <c r="MN2" s="4" t="str">
        <f>IFERROR(VLOOKUP(MN4,compounds!$A:$B,2,FALSE),"")</f>
        <v/>
      </c>
      <c r="MO2" s="4" t="str">
        <f>IFERROR(VLOOKUP(MO4,compounds!$A:$B,2,FALSE),"")</f>
        <v/>
      </c>
      <c r="MP2" s="4" t="str">
        <f>IFERROR(VLOOKUP(MP4,compounds!$A:$B,2,FALSE),"")</f>
        <v/>
      </c>
      <c r="MQ2" s="4" t="str">
        <f>IFERROR(VLOOKUP(MQ4,compounds!$A:$B,2,FALSE),"")</f>
        <v/>
      </c>
      <c r="MR2" s="4" t="str">
        <f>IFERROR(VLOOKUP(MR4,compounds!$A:$B,2,FALSE),"")</f>
        <v/>
      </c>
      <c r="MS2" s="4" t="str">
        <f>IFERROR(VLOOKUP(MS4,compounds!$A:$B,2,FALSE),"")</f>
        <v>undecanal</v>
      </c>
      <c r="MT2" s="4" t="str">
        <f>IFERROR(VLOOKUP(MT4,compounds!$A:$B,2,FALSE),"")</f>
        <v/>
      </c>
      <c r="MU2" s="4" t="str">
        <f>IFERROR(VLOOKUP(MU4,compounds!$A:$B,2,FALSE),"")</f>
        <v>standard</v>
      </c>
      <c r="MV2" s="4" t="str">
        <f>IFERROR(VLOOKUP(MV4,compounds!$A:$B,2,FALSE),"")</f>
        <v/>
      </c>
      <c r="MW2" s="4" t="str">
        <f>IFERROR(VLOOKUP(MW4,compounds!$A:$B,2,FALSE),"")</f>
        <v/>
      </c>
      <c r="MX2" s="4" t="str">
        <f>IFERROR(VLOOKUP(MX4,compounds!$A:$B,2,FALSE),"")</f>
        <v/>
      </c>
      <c r="MY2" s="4" t="str">
        <f>IFERROR(VLOOKUP(MY4,compounds!$A:$B,2,FALSE),"")</f>
        <v/>
      </c>
      <c r="MZ2" s="4" t="str">
        <f>IFERROR(VLOOKUP(MZ4,compounds!$A:$B,2,FALSE),"")</f>
        <v/>
      </c>
      <c r="NA2" s="4" t="str">
        <f>IFERROR(VLOOKUP(NA4,compounds!$A:$B,2,FALSE),"")</f>
        <v/>
      </c>
      <c r="NB2" s="4" t="str">
        <f>IFERROR(VLOOKUP(NB4,compounds!$A:$B,2,FALSE),"")</f>
        <v/>
      </c>
      <c r="NC2" s="4" t="str">
        <f>IFERROR(VLOOKUP(NC4,compounds!$A:$B,2,FALSE),"")</f>
        <v/>
      </c>
      <c r="ND2" s="4" t="str">
        <f>IFERROR(VLOOKUP(ND4,compounds!$A:$B,2,FALSE),"")</f>
        <v/>
      </c>
      <c r="NE2" s="4" t="str">
        <f>IFERROR(VLOOKUP(NE4,compounds!$A:$B,2,FALSE),"")</f>
        <v/>
      </c>
      <c r="NF2" s="4" t="str">
        <f>IFERROR(VLOOKUP(NF4,compounds!$A:$B,2,FALSE),"")</f>
        <v/>
      </c>
      <c r="NG2" s="4" t="str">
        <f>IFERROR(VLOOKUP(NG4,compounds!$A:$B,2,FALSE),"")</f>
        <v/>
      </c>
      <c r="NH2" s="4" t="str">
        <f>IFERROR(VLOOKUP(NH4,compounds!$A:$B,2,FALSE),"")</f>
        <v/>
      </c>
      <c r="NI2" s="4" t="str">
        <f>IFERROR(VLOOKUP(NI4,compounds!$A:$B,2,FALSE),"")</f>
        <v/>
      </c>
      <c r="NJ2" s="4" t="str">
        <f>IFERROR(VLOOKUP(NJ4,compounds!$A:$B,2,FALSE),"")</f>
        <v/>
      </c>
      <c r="NK2" s="4" t="str">
        <f>IFERROR(VLOOKUP(NK4,compounds!$A:$B,2,FALSE),"")</f>
        <v/>
      </c>
      <c r="NL2" s="4" t="str">
        <f>IFERROR(VLOOKUP(NL4,compounds!$A:$B,2,FALSE),"")</f>
        <v/>
      </c>
      <c r="NM2" s="4" t="str">
        <f>IFERROR(VLOOKUP(NM4,compounds!$A:$B,2,FALSE),"")</f>
        <v/>
      </c>
      <c r="NN2" s="4" t="str">
        <f>IFERROR(VLOOKUP(NN4,compounds!$A:$B,2,FALSE),"")</f>
        <v/>
      </c>
      <c r="NO2" s="4" t="str">
        <f>IFERROR(VLOOKUP(NO4,compounds!$A:$B,2,FALSE),"")</f>
        <v/>
      </c>
      <c r="NP2" s="4" t="str">
        <f>IFERROR(VLOOKUP(NP4,compounds!$A:$B,2,FALSE),"")</f>
        <v/>
      </c>
      <c r="NQ2" s="4" t="str">
        <f>IFERROR(VLOOKUP(NQ4,compounds!$A:$B,2,FALSE),"")</f>
        <v/>
      </c>
      <c r="NR2" s="4" t="str">
        <f>IFERROR(VLOOKUP(NR4,compounds!$A:$B,2,FALSE),"")</f>
        <v/>
      </c>
      <c r="NS2" s="4" t="str">
        <f>IFERROR(VLOOKUP(NS4,compounds!$A:$B,2,FALSE),"")</f>
        <v/>
      </c>
      <c r="NT2" s="4" t="str">
        <f>IFERROR(VLOOKUP(NT4,compounds!$A:$B,2,FALSE),"")</f>
        <v/>
      </c>
      <c r="NU2" s="4" t="str">
        <f>IFERROR(VLOOKUP(NU4,compounds!$A:$B,2,FALSE),"")</f>
        <v/>
      </c>
      <c r="NV2" s="4" t="str">
        <f>IFERROR(VLOOKUP(NV4,compounds!$A:$B,2,FALSE),"")</f>
        <v/>
      </c>
      <c r="NW2" s="4" t="str">
        <f>IFERROR(VLOOKUP(NW4,compounds!$A:$B,2,FALSE),"")</f>
        <v/>
      </c>
      <c r="NX2" s="4" t="str">
        <f>IFERROR(VLOOKUP(NX4,compounds!$A:$B,2,FALSE),"")</f>
        <v>2-undecanal</v>
      </c>
      <c r="NY2" s="4" t="str">
        <f>IFERROR(VLOOKUP(NY4,compounds!$A:$B,2,FALSE),"")</f>
        <v/>
      </c>
      <c r="NZ2" s="4" t="str">
        <f>IFERROR(VLOOKUP(NZ4,compounds!$A:$B,2,FALSE),"")</f>
        <v/>
      </c>
      <c r="OA2" s="4" t="str">
        <f>IFERROR(VLOOKUP(OA4,compounds!$A:$B,2,FALSE),"")</f>
        <v/>
      </c>
      <c r="OB2" s="4" t="str">
        <f>IFERROR(VLOOKUP(OB4,compounds!$A:$B,2,FALSE),"")</f>
        <v/>
      </c>
      <c r="OC2" s="4" t="str">
        <f>IFERROR(VLOOKUP(OC4,compounds!$A:$B,2,FALSE),"")</f>
        <v/>
      </c>
      <c r="OD2" s="4" t="str">
        <f>IFERROR(VLOOKUP(OD4,compounds!$A:$B,2,FALSE),"")</f>
        <v/>
      </c>
      <c r="OE2" s="4" t="str">
        <f>IFERROR(VLOOKUP(OE4,compounds!$A:$B,2,FALSE),"")</f>
        <v/>
      </c>
      <c r="OF2" s="4" t="str">
        <f>IFERROR(VLOOKUP(OF4,compounds!$A:$B,2,FALSE),"")</f>
        <v/>
      </c>
      <c r="OG2" s="4" t="str">
        <f>IFERROR(VLOOKUP(OG4,compounds!$A:$B,2,FALSE),"")</f>
        <v/>
      </c>
      <c r="OH2" s="4" t="str">
        <f>IFERROR(VLOOKUP(OH4,compounds!$A:$B,2,FALSE),"")</f>
        <v/>
      </c>
      <c r="OI2" s="4" t="str">
        <f>IFERROR(VLOOKUP(OI4,compounds!$A:$B,2,FALSE),"")</f>
        <v/>
      </c>
      <c r="OJ2" s="4" t="str">
        <f>IFERROR(VLOOKUP(OJ4,compounds!$A:$B,2,FALSE),"")</f>
        <v/>
      </c>
      <c r="OK2" s="4" t="str">
        <f>IFERROR(VLOOKUP(OK4,compounds!$A:$B,2,FALSE),"")</f>
        <v/>
      </c>
      <c r="OL2" s="4" t="str">
        <f>IFERROR(VLOOKUP(OL4,compounds!$A:$B,2,FALSE),"")</f>
        <v/>
      </c>
      <c r="OM2" s="4" t="str">
        <f>IFERROR(VLOOKUP(OM4,compounds!$A:$B,2,FALSE),"")</f>
        <v/>
      </c>
      <c r="ON2" s="4" t="str">
        <f>IFERROR(VLOOKUP(ON4,compounds!$A:$B,2,FALSE),"")</f>
        <v/>
      </c>
      <c r="OO2" s="4" t="str">
        <f>IFERROR(VLOOKUP(OO4,compounds!$A:$B,2,FALSE),"")</f>
        <v/>
      </c>
      <c r="OP2" s="4" t="str">
        <f>IFERROR(VLOOKUP(OP4,compounds!$A:$B,2,FALSE),"")</f>
        <v>tetradecane</v>
      </c>
      <c r="OQ2" s="4" t="str">
        <f>IFERROR(VLOOKUP(OQ4,compounds!$A:$B,2,FALSE),"")</f>
        <v/>
      </c>
      <c r="OR2" s="4" t="str">
        <f>IFERROR(VLOOKUP(OR4,compounds!$A:$B,2,FALSE),"")</f>
        <v/>
      </c>
      <c r="OS2" s="4" t="str">
        <f>IFERROR(VLOOKUP(OS4,compounds!$A:$B,2,FALSE),"")</f>
        <v/>
      </c>
      <c r="OT2" s="4" t="str">
        <f>IFERROR(VLOOKUP(OT4,compounds!$A:$B,2,FALSE),"")</f>
        <v/>
      </c>
      <c r="OU2" s="4" t="str">
        <f>IFERROR(VLOOKUP(OU4,compounds!$A:$B,2,FALSE),"")</f>
        <v>dodecanal</v>
      </c>
      <c r="OV2" s="4" t="str">
        <f>IFERROR(VLOOKUP(OV4,compounds!$A:$B,2,FALSE),"")</f>
        <v/>
      </c>
      <c r="OW2" s="4" t="str">
        <f>IFERROR(VLOOKUP(OW4,compounds!$A:$B,2,FALSE),"")</f>
        <v>tetramethyl-5-decyn diol</v>
      </c>
      <c r="OX2" s="4" t="str">
        <f>IFERROR(VLOOKUP(OX4,compounds!$A:$B,2,FALSE),"")</f>
        <v/>
      </c>
      <c r="OY2" s="4" t="str">
        <f>IFERROR(VLOOKUP(OY4,compounds!$A:$B,2,FALSE),"")</f>
        <v/>
      </c>
      <c r="OZ2" s="4" t="str">
        <f>IFERROR(VLOOKUP(OZ4,compounds!$A:$B,2,FALSE),"")</f>
        <v/>
      </c>
      <c r="PA2" s="4" t="str">
        <f>IFERROR(VLOOKUP(PA4,compounds!$A:$B,2,FALSE),"")</f>
        <v/>
      </c>
      <c r="PB2" s="4" t="str">
        <f>IFERROR(VLOOKUP(PB4,compounds!$A:$B,2,FALSE),"")</f>
        <v/>
      </c>
      <c r="PC2" s="4" t="str">
        <f>IFERROR(VLOOKUP(PC4,compounds!$A:$B,2,FALSE),"")</f>
        <v/>
      </c>
      <c r="PD2" s="4" t="str">
        <f>IFERROR(VLOOKUP(PD4,compounds!$A:$B,2,FALSE),"")</f>
        <v/>
      </c>
      <c r="PE2" s="4" t="str">
        <f>IFERROR(VLOOKUP(PE4,compounds!$A:$B,2,FALSE),"")</f>
        <v/>
      </c>
      <c r="PF2" s="4" t="str">
        <f>IFERROR(VLOOKUP(PF4,compounds!$A:$B,2,FALSE),"")</f>
        <v/>
      </c>
      <c r="PG2" s="4" t="str">
        <f>IFERROR(VLOOKUP(PG4,compounds!$A:$B,2,FALSE),"")</f>
        <v/>
      </c>
      <c r="PH2" s="4" t="str">
        <f>IFERROR(VLOOKUP(PH4,compounds!$A:$B,2,FALSE),"")</f>
        <v/>
      </c>
      <c r="PI2" s="4" t="str">
        <f>IFERROR(VLOOKUP(PI4,compounds!$A:$B,2,FALSE),"")</f>
        <v/>
      </c>
      <c r="PJ2" s="4" t="str">
        <f>IFERROR(VLOOKUP(PJ4,compounds!$A:$B,2,FALSE),"")</f>
        <v/>
      </c>
      <c r="PK2" s="4" t="str">
        <f>IFERROR(VLOOKUP(PK4,compounds!$A:$B,2,FALSE),"")</f>
        <v/>
      </c>
      <c r="PL2" s="4" t="str">
        <f>IFERROR(VLOOKUP(PL4,compounds!$A:$B,2,FALSE),"")</f>
        <v/>
      </c>
      <c r="PM2" s="4" t="str">
        <f>IFERROR(VLOOKUP(PM4,compounds!$A:$B,2,FALSE),"")</f>
        <v/>
      </c>
      <c r="PN2" s="4" t="str">
        <f>IFERROR(VLOOKUP(PN4,compounds!$A:$B,2,FALSE),"")</f>
        <v/>
      </c>
      <c r="PO2" s="4" t="str">
        <f>IFERROR(VLOOKUP(PO4,compounds!$A:$B,2,FALSE),"")</f>
        <v/>
      </c>
      <c r="PP2" s="4" t="str">
        <f>IFERROR(VLOOKUP(PP4,compounds!$A:$B,2,FALSE),"")</f>
        <v/>
      </c>
      <c r="PQ2" s="4" t="str">
        <f>IFERROR(VLOOKUP(PQ4,compounds!$A:$B,2,FALSE),"")</f>
        <v/>
      </c>
      <c r="PR2" s="4" t="str">
        <f>IFERROR(VLOOKUP(PR4,compounds!$A:$B,2,FALSE),"")</f>
        <v/>
      </c>
      <c r="PS2" s="4" t="str">
        <f>IFERROR(VLOOKUP(PS4,compounds!$A:$B,2,FALSE),"")</f>
        <v/>
      </c>
      <c r="PT2" s="4" t="str">
        <f>IFERROR(VLOOKUP(PT4,compounds!$A:$B,2,FALSE),"")</f>
        <v/>
      </c>
      <c r="PU2" s="4" t="str">
        <f>IFERROR(VLOOKUP(PU4,compounds!$A:$B,2,FALSE),"")</f>
        <v/>
      </c>
      <c r="PV2" s="4" t="str">
        <f>IFERROR(VLOOKUP(PV4,compounds!$A:$B,2,FALSE),"")</f>
        <v/>
      </c>
      <c r="PW2" s="4" t="str">
        <f>IFERROR(VLOOKUP(PW4,compounds!$A:$B,2,FALSE),"")</f>
        <v/>
      </c>
      <c r="PX2" s="4" t="str">
        <f>IFERROR(VLOOKUP(PX4,compounds!$A:$B,2,FALSE),"")</f>
        <v/>
      </c>
      <c r="PY2" s="4" t="str">
        <f>IFERROR(VLOOKUP(PY4,compounds!$A:$B,2,FALSE),"")</f>
        <v/>
      </c>
      <c r="PZ2" s="4" t="str">
        <f>IFERROR(VLOOKUP(PZ4,compounds!$A:$B,2,FALSE),"")</f>
        <v/>
      </c>
      <c r="QA2" s="4" t="str">
        <f>IFERROR(VLOOKUP(QA4,compounds!$A:$B,2,FALSE),"")</f>
        <v/>
      </c>
      <c r="QB2" s="4" t="str">
        <f>IFERROR(VLOOKUP(QB4,compounds!$A:$B,2,FALSE),"")</f>
        <v/>
      </c>
      <c r="QC2" s="4" t="str">
        <f>IFERROR(VLOOKUP(QC4,compounds!$A:$B,2,FALSE),"")</f>
        <v/>
      </c>
      <c r="QD2" s="4" t="str">
        <f>IFERROR(VLOOKUP(QD4,compounds!$A:$B,2,FALSE),"")</f>
        <v/>
      </c>
      <c r="QE2" s="4" t="str">
        <f>IFERROR(VLOOKUP(QE4,compounds!$A:$B,2,FALSE),"")</f>
        <v/>
      </c>
      <c r="QF2" s="4" t="str">
        <f>IFERROR(VLOOKUP(QF4,compounds!$A:$B,2,FALSE),"")</f>
        <v/>
      </c>
      <c r="QG2" s="4" t="str">
        <f>IFERROR(VLOOKUP(QG4,compounds!$A:$B,2,FALSE),"")</f>
        <v/>
      </c>
      <c r="QH2" s="4" t="str">
        <f>IFERROR(VLOOKUP(QH4,compounds!$A:$B,2,FALSE),"")</f>
        <v/>
      </c>
      <c r="QI2" s="4" t="str">
        <f>IFERROR(VLOOKUP(QI4,compounds!$A:$B,2,FALSE),"")</f>
        <v/>
      </c>
      <c r="QJ2" s="4" t="str">
        <f>IFERROR(VLOOKUP(QJ4,compounds!$A:$B,2,FALSE),"")</f>
        <v/>
      </c>
      <c r="QK2" s="4" t="str">
        <f>IFERROR(VLOOKUP(QK4,compounds!$A:$B,2,FALSE),"")</f>
        <v/>
      </c>
      <c r="QL2" s="4" t="str">
        <f>IFERROR(VLOOKUP(QL4,compounds!$A:$B,2,FALSE),"")</f>
        <v/>
      </c>
      <c r="QM2" s="4" t="str">
        <f>IFERROR(VLOOKUP(QM4,compounds!$A:$B,2,FALSE),"")</f>
        <v/>
      </c>
      <c r="QN2" s="4" t="str">
        <f>IFERROR(VLOOKUP(QN4,compounds!$A:$B,2,FALSE),"")</f>
        <v/>
      </c>
      <c r="QO2" s="4" t="str">
        <f>IFERROR(VLOOKUP(QO4,compounds!$A:$B,2,FALSE),"")</f>
        <v/>
      </c>
      <c r="QP2" s="4" t="str">
        <f>IFERROR(VLOOKUP(QP4,compounds!$A:$B,2,FALSE),"")</f>
        <v/>
      </c>
      <c r="QQ2" s="4" t="str">
        <f>IFERROR(VLOOKUP(QQ4,compounds!$A:$B,2,FALSE),"")</f>
        <v/>
      </c>
      <c r="QR2" s="4" t="str">
        <f>IFERROR(VLOOKUP(QR4,compounds!$A:$B,2,FALSE),"")</f>
        <v/>
      </c>
      <c r="QS2" s="4" t="str">
        <f>IFERROR(VLOOKUP(QS4,compounds!$A:$B,2,FALSE),"")</f>
        <v>pentadecane</v>
      </c>
      <c r="QT2" s="4" t="str">
        <f>IFERROR(VLOOKUP(QT4,compounds!$A:$B,2,FALSE),"")</f>
        <v/>
      </c>
      <c r="QU2" s="4" t="str">
        <f>IFERROR(VLOOKUP(QU4,compounds!$A:$B,2,FALSE),"")</f>
        <v/>
      </c>
      <c r="QV2" s="4" t="str">
        <f>IFERROR(VLOOKUP(QV4,compounds!$A:$B,2,FALSE),"")</f>
        <v/>
      </c>
      <c r="QW2" s="4" t="str">
        <f>IFERROR(VLOOKUP(QW4,compounds!$A:$B,2,FALSE),"")</f>
        <v/>
      </c>
      <c r="QX2" s="4" t="str">
        <f>IFERROR(VLOOKUP(QX4,compounds!$A:$B,2,FALSE),"")</f>
        <v>tridecanal</v>
      </c>
      <c r="QY2" s="4" t="str">
        <f>IFERROR(VLOOKUP(QY4,compounds!$A:$B,2,FALSE),"")</f>
        <v/>
      </c>
      <c r="QZ2" s="4" t="str">
        <f>IFERROR(VLOOKUP(QZ4,compounds!$A:$B,2,FALSE),"")</f>
        <v/>
      </c>
      <c r="RA2" s="4" t="str">
        <f>IFERROR(VLOOKUP(RA4,compounds!$A:$B,2,FALSE),"")</f>
        <v/>
      </c>
      <c r="RB2" s="4" t="str">
        <f>IFERROR(VLOOKUP(RB4,compounds!$A:$B,2,FALSE),"")</f>
        <v/>
      </c>
      <c r="RC2" s="4" t="str">
        <f>IFERROR(VLOOKUP(RC4,compounds!$A:$B,2,FALSE),"")</f>
        <v/>
      </c>
      <c r="RD2" s="4" t="str">
        <f>IFERROR(VLOOKUP(RD4,compounds!$A:$B,2,FALSE),"")</f>
        <v/>
      </c>
      <c r="RE2" s="4" t="str">
        <f>IFERROR(VLOOKUP(RE4,compounds!$A:$B,2,FALSE),"")</f>
        <v/>
      </c>
      <c r="RF2" s="4" t="str">
        <f>IFERROR(VLOOKUP(RF4,compounds!$A:$B,2,FALSE),"")</f>
        <v/>
      </c>
      <c r="RG2" s="4" t="str">
        <f>IFERROR(VLOOKUP(RG4,compounds!$A:$B,2,FALSE),"")</f>
        <v/>
      </c>
      <c r="RH2" s="4" t="str">
        <f>IFERROR(VLOOKUP(RH4,compounds!$A:$B,2,FALSE),"")</f>
        <v/>
      </c>
      <c r="RI2" s="4" t="str">
        <f>IFERROR(VLOOKUP(RI4,compounds!$A:$B,2,FALSE),"")</f>
        <v/>
      </c>
      <c r="RJ2" s="4" t="str">
        <f>IFERROR(VLOOKUP(RJ4,compounds!$A:$B,2,FALSE),"")</f>
        <v/>
      </c>
      <c r="RK2" s="4" t="str">
        <f>IFERROR(VLOOKUP(RK4,compounds!$A:$B,2,FALSE),"")</f>
        <v/>
      </c>
      <c r="RL2" s="4" t="str">
        <f>IFERROR(VLOOKUP(RL4,compounds!$A:$B,2,FALSE),"")</f>
        <v/>
      </c>
      <c r="RM2" s="4" t="str">
        <f>IFERROR(VLOOKUP(RM4,compounds!$A:$B,2,FALSE),"")</f>
        <v/>
      </c>
      <c r="RN2" s="4" t="str">
        <f>IFERROR(VLOOKUP(RN4,compounds!$A:$B,2,FALSE),"")</f>
        <v/>
      </c>
      <c r="RO2" s="4" t="str">
        <f>IFERROR(VLOOKUP(RO4,compounds!$A:$B,2,FALSE),"")</f>
        <v/>
      </c>
      <c r="RP2" s="4" t="str">
        <f>IFERROR(VLOOKUP(RP4,compounds!$A:$B,2,FALSE),"")</f>
        <v/>
      </c>
      <c r="RQ2" s="4" t="str">
        <f>IFERROR(VLOOKUP(RQ4,compounds!$A:$B,2,FALSE),"")</f>
        <v/>
      </c>
      <c r="RR2" s="4" t="str">
        <f>IFERROR(VLOOKUP(RR4,compounds!$A:$B,2,FALSE),"")</f>
        <v/>
      </c>
      <c r="RS2" s="4" t="str">
        <f>IFERROR(VLOOKUP(RS4,compounds!$A:$B,2,FALSE),"")</f>
        <v/>
      </c>
      <c r="RT2" s="4" t="str">
        <f>IFERROR(VLOOKUP(RT4,compounds!$A:$B,2,FALSE),"")</f>
        <v/>
      </c>
      <c r="RU2" s="4" t="str">
        <f>IFERROR(VLOOKUP(RU4,compounds!$A:$B,2,FALSE),"")</f>
        <v/>
      </c>
      <c r="RV2" s="4" t="str">
        <f>IFERROR(VLOOKUP(RV4,compounds!$A:$B,2,FALSE),"")</f>
        <v/>
      </c>
      <c r="RW2" s="4" t="str">
        <f>IFERROR(VLOOKUP(RW4,compounds!$A:$B,2,FALSE),"")</f>
        <v>tetradecanal</v>
      </c>
      <c r="RX2" s="4" t="str">
        <f>IFERROR(VLOOKUP(RX4,compounds!$A:$B,2,FALSE),"")</f>
        <v/>
      </c>
      <c r="RY2" s="4" t="str">
        <f>IFERROR(VLOOKUP(RY4,compounds!$A:$B,2,FALSE),"")</f>
        <v/>
      </c>
      <c r="RZ2" s="4" t="str">
        <f>IFERROR(VLOOKUP(RZ4,compounds!$A:$B,2,FALSE),"")</f>
        <v/>
      </c>
      <c r="SA2" s="4" t="str">
        <f>IFERROR(VLOOKUP(SA4,compounds!$A:$B,2,FALSE),"")</f>
        <v/>
      </c>
      <c r="SB2" s="4" t="str">
        <f>IFERROR(VLOOKUP(SB4,compounds!$A:$B,2,FALSE),"")</f>
        <v/>
      </c>
      <c r="SC2" s="4" t="str">
        <f>IFERROR(VLOOKUP(SC4,compounds!$A:$B,2,FALSE),"")</f>
        <v/>
      </c>
      <c r="SD2" s="4" t="str">
        <f>IFERROR(VLOOKUP(SD4,compounds!$A:$B,2,FALSE),"")</f>
        <v/>
      </c>
      <c r="SE2" s="4" t="str">
        <f>IFERROR(VLOOKUP(SE4,compounds!$A:$B,2,FALSE),"")</f>
        <v/>
      </c>
      <c r="SF2" s="4" t="str">
        <f>IFERROR(VLOOKUP(SF4,compounds!$A:$B,2,FALSE),"")</f>
        <v/>
      </c>
      <c r="SG2" s="4" t="str">
        <f>IFERROR(VLOOKUP(SG4,compounds!$A:$B,2,FALSE),"")</f>
        <v/>
      </c>
      <c r="SH2" s="4" t="str">
        <f>IFERROR(VLOOKUP(SH4,compounds!$A:$B,2,FALSE),"")</f>
        <v/>
      </c>
      <c r="SI2" s="4" t="str">
        <f>IFERROR(VLOOKUP(SI4,compounds!$A:$B,2,FALSE),"")</f>
        <v/>
      </c>
      <c r="SJ2" s="4" t="str">
        <f>IFERROR(VLOOKUP(SJ4,compounds!$A:$B,2,FALSE),"")</f>
        <v/>
      </c>
      <c r="SK2" s="4" t="str">
        <f>IFERROR(VLOOKUP(SK4,compounds!$A:$B,2,FALSE),"")</f>
        <v>heptadecane</v>
      </c>
      <c r="SL2" s="4" t="str">
        <f>IFERROR(VLOOKUP(SL4,compounds!$A:$B,2,FALSE),"")</f>
        <v>pentadecanal</v>
      </c>
      <c r="SM2" s="4" t="str">
        <f>IFERROR(VLOOKUP(SM4,compounds!$A:$B,2,FALSE),"")</f>
        <v/>
      </c>
      <c r="SN2" s="4" t="str">
        <f>IFERROR(VLOOKUP(SN4,compounds!$A:$B,2,FALSE),"")</f>
        <v/>
      </c>
      <c r="SO2" s="4" t="str">
        <f>IFERROR(VLOOKUP(SO4,compounds!$A:$B,2,FALSE),"")</f>
        <v/>
      </c>
      <c r="SP2" s="4" t="str">
        <f>IFERROR(VLOOKUP(SP4,compounds!$A:$B,2,FALSE),"")</f>
        <v/>
      </c>
      <c r="SQ2" s="4" t="str">
        <f>IFERROR(VLOOKUP(SQ4,compounds!$A:$B,2,FALSE),"")</f>
        <v/>
      </c>
      <c r="SR2" s="4" t="str">
        <f>IFERROR(VLOOKUP(SR4,compounds!$A:$B,2,FALSE),"")</f>
        <v/>
      </c>
      <c r="SS2" s="4" t="str">
        <f>IFERROR(VLOOKUP(SS4,compounds!$A:$B,2,FALSE),"")</f>
        <v/>
      </c>
      <c r="ST2" s="4" t="str">
        <f>IFERROR(VLOOKUP(ST4,compounds!$A:$B,2,FALSE),"")</f>
        <v/>
      </c>
      <c r="SU2" s="4" t="str">
        <f>IFERROR(VLOOKUP(SU4,compounds!$A:$B,2,FALSE),"")</f>
        <v/>
      </c>
      <c r="SV2" s="4" t="str">
        <f>IFERROR(VLOOKUP(SV4,compounds!$A:$B,2,FALSE),"")</f>
        <v/>
      </c>
      <c r="SW2" s="4" t="str">
        <f>IFERROR(VLOOKUP(SW4,compounds!$A:$B,2,FALSE),"")</f>
        <v/>
      </c>
      <c r="SX2" s="4" t="str">
        <f>IFERROR(VLOOKUP(SX4,compounds!$A:$B,2,FALSE),"")</f>
        <v/>
      </c>
      <c r="SY2" s="4" t="str">
        <f>IFERROR(VLOOKUP(SY4,compounds!$A:$B,2,FALSE),"")</f>
        <v/>
      </c>
      <c r="SZ2" s="4" t="str">
        <f>IFERROR(VLOOKUP(SZ4,compounds!$A:$B,2,FALSE),"")</f>
        <v/>
      </c>
      <c r="TA2" s="4" t="str">
        <f>IFERROR(VLOOKUP(TA4,compounds!$A:$B,2,FALSE),"")</f>
        <v/>
      </c>
      <c r="TB2" s="4" t="str">
        <f>IFERROR(VLOOKUP(TB4,compounds!$A:$B,2,FALSE),"")</f>
        <v>homosalate</v>
      </c>
      <c r="TC2" s="4" t="str">
        <f>IFERROR(VLOOKUP(TC4,compounds!$A:$B,2,FALSE),"")</f>
        <v/>
      </c>
      <c r="TD2" s="4" t="str">
        <f>IFERROR(VLOOKUP(TD4,compounds!$A:$B,2,FALSE),"")</f>
        <v/>
      </c>
      <c r="TE2" s="4" t="str">
        <f>IFERROR(VLOOKUP(TE4,compounds!$A:$B,2,FALSE),"")</f>
        <v/>
      </c>
      <c r="TF2" s="4" t="str">
        <f>IFERROR(VLOOKUP(TF4,compounds!$A:$B,2,FALSE),"")</f>
        <v/>
      </c>
      <c r="TG2" s="4" t="str">
        <f>IFERROR(VLOOKUP(TG4,compounds!$A:$B,2,FALSE),"")</f>
        <v/>
      </c>
      <c r="TH2" s="4" t="str">
        <f>IFERROR(VLOOKUP(TH4,compounds!$A:$B,2,FALSE),"")</f>
        <v/>
      </c>
      <c r="TI2" s="4" t="str">
        <f>IFERROR(VLOOKUP(TI4,compounds!$A:$B,2,FALSE),"")</f>
        <v/>
      </c>
      <c r="TJ2" s="4" t="str">
        <f>IFERROR(VLOOKUP(TJ4,compounds!$A:$B,2,FALSE),"")</f>
        <v/>
      </c>
      <c r="TK2" s="4" t="str">
        <f>IFERROR(VLOOKUP(TK4,compounds!$A:$B,2,FALSE),"")</f>
        <v/>
      </c>
      <c r="TL2" s="4" t="str">
        <f>IFERROR(VLOOKUP(TL4,compounds!$A:$B,2,FALSE),"")</f>
        <v/>
      </c>
      <c r="TM2" s="4" t="str">
        <f>IFERROR(VLOOKUP(TM4,compounds!$A:$B,2,FALSE),"")</f>
        <v/>
      </c>
      <c r="TN2" s="4" t="str">
        <f>IFERROR(VLOOKUP(TN4,compounds!$A:$B,2,FALSE),"")</f>
        <v/>
      </c>
      <c r="TO2" s="4" t="str">
        <f>IFERROR(VLOOKUP(TO4,compounds!$A:$B,2,FALSE),"")</f>
        <v/>
      </c>
      <c r="TP2" s="4" t="str">
        <f>IFERROR(VLOOKUP(TP4,compounds!$A:$B,2,FALSE),"")</f>
        <v/>
      </c>
      <c r="TQ2" s="4" t="str">
        <f>IFERROR(VLOOKUP(TQ4,compounds!$A:$B,2,FALSE),"")</f>
        <v/>
      </c>
      <c r="TR2" s="4" t="str">
        <f>IFERROR(VLOOKUP(TR4,compounds!$A:$B,2,FALSE),"")</f>
        <v/>
      </c>
      <c r="TS2" s="4" t="str">
        <f>IFERROR(VLOOKUP(TS4,compounds!$A:$B,2,FALSE),"")</f>
        <v/>
      </c>
      <c r="TT2" s="4" t="str">
        <f>IFERROR(VLOOKUP(TT4,compounds!$A:$B,2,FALSE),"")</f>
        <v/>
      </c>
      <c r="TU2" s="4" t="str">
        <f>IFERROR(VLOOKUP(TU4,compounds!$A:$B,2,FALSE),"")</f>
        <v/>
      </c>
      <c r="TV2" s="4" t="str">
        <f>IFERROR(VLOOKUP(TV4,compounds!$A:$B,2,FALSE),"")</f>
        <v/>
      </c>
      <c r="TW2" s="4" t="str">
        <f>IFERROR(VLOOKUP(TW4,compounds!$A:$B,2,FALSE),"")</f>
        <v/>
      </c>
      <c r="TX2" s="4" t="str">
        <f>IFERROR(VLOOKUP(TX4,compounds!$A:$B,2,FALSE),"")</f>
        <v/>
      </c>
      <c r="TY2" s="4" t="str">
        <f>IFERROR(VLOOKUP(TY4,compounds!$A:$B,2,FALSE),"")</f>
        <v/>
      </c>
      <c r="TZ2" s="4" t="str">
        <f>IFERROR(VLOOKUP(TZ4,compounds!$A:$B,2,FALSE),"")</f>
        <v/>
      </c>
      <c r="UA2" s="4" t="str">
        <f>IFERROR(VLOOKUP(UA4,compounds!$A:$B,2,FALSE),"")</f>
        <v/>
      </c>
      <c r="UB2" s="4" t="str">
        <f>IFERROR(VLOOKUP(UB4,compounds!$A:$B,2,FALSE),"")</f>
        <v/>
      </c>
      <c r="UC2" s="4" t="str">
        <f>IFERROR(VLOOKUP(UC4,compounds!$A:$B,2,FALSE),"")</f>
        <v/>
      </c>
      <c r="UD2" s="4" t="str">
        <f>IFERROR(VLOOKUP(UD4,compounds!$A:$B,2,FALSE),"")</f>
        <v/>
      </c>
      <c r="UE2" s="4" t="str">
        <f>IFERROR(VLOOKUP(UE4,compounds!$A:$B,2,FALSE),"")</f>
        <v/>
      </c>
      <c r="UF2" s="4" t="str">
        <f>IFERROR(VLOOKUP(UF4,compounds!$A:$B,2,FALSE),"")</f>
        <v/>
      </c>
      <c r="UG2" s="4" t="str">
        <f>IFERROR(VLOOKUP(UG4,compounds!$A:$B,2,FALSE),"")</f>
        <v/>
      </c>
      <c r="UH2" s="4" t="str">
        <f>IFERROR(VLOOKUP(UH4,compounds!$A:$B,2,FALSE),"")</f>
        <v/>
      </c>
      <c r="UI2" s="4" t="str">
        <f>IFERROR(VLOOKUP(UI4,compounds!$A:$B,2,FALSE),"")</f>
        <v/>
      </c>
      <c r="UJ2" s="4" t="str">
        <f>IFERROR(VLOOKUP(UJ4,compounds!$A:$B,2,FALSE),"")</f>
        <v/>
      </c>
      <c r="UK2" s="4" t="str">
        <f>IFERROR(VLOOKUP(UK4,compounds!$A:$B,2,FALSE),"")</f>
        <v/>
      </c>
      <c r="UL2" s="4" t="str">
        <f>IFERROR(VLOOKUP(UL4,compounds!$A:$B,2,FALSE),"")</f>
        <v/>
      </c>
      <c r="UM2" s="4" t="str">
        <f>IFERROR(VLOOKUP(UM4,compounds!$A:$B,2,FALSE),"")</f>
        <v/>
      </c>
      <c r="UN2" s="4" t="str">
        <f>IFERROR(VLOOKUP(UN4,compounds!$A:$B,2,FALSE),"")</f>
        <v/>
      </c>
      <c r="UO2" s="4" t="str">
        <f>IFERROR(VLOOKUP(UO4,compounds!$A:$B,2,FALSE),"")</f>
        <v/>
      </c>
      <c r="UP2" s="4" t="str">
        <f>IFERROR(VLOOKUP(UP4,compounds!$A:$B,2,FALSE),"")</f>
        <v/>
      </c>
      <c r="UQ2" s="4" t="str">
        <f>IFERROR(VLOOKUP(UQ4,compounds!$A:$B,2,FALSE),"")</f>
        <v/>
      </c>
      <c r="UR2" s="4" t="str">
        <f>IFERROR(VLOOKUP(UR4,compounds!$A:$B,2,FALSE),"")</f>
        <v/>
      </c>
      <c r="US2" s="4" t="str">
        <f>IFERROR(VLOOKUP(US4,compounds!$A:$B,2,FALSE),"")</f>
        <v/>
      </c>
      <c r="UT2" s="4" t="str">
        <f>IFERROR(VLOOKUP(UT4,compounds!$A:$B,2,FALSE),"")</f>
        <v/>
      </c>
      <c r="UU2" s="4" t="str">
        <f>IFERROR(VLOOKUP(UU4,compounds!$A:$B,2,FALSE),"")</f>
        <v/>
      </c>
      <c r="UV2" s="4" t="str">
        <f>IFERROR(VLOOKUP(UV4,compounds!$A:$B,2,FALSE),"")</f>
        <v/>
      </c>
      <c r="UW2" s="4" t="str">
        <f>IFERROR(VLOOKUP(UW4,compounds!$A:$B,2,FALSE),"")</f>
        <v/>
      </c>
      <c r="UX2" s="4" t="str">
        <f>IFERROR(VLOOKUP(UX4,compounds!$A:$B,2,FALSE),"")</f>
        <v/>
      </c>
      <c r="UY2" s="4" t="str">
        <f>IFERROR(VLOOKUP(UY4,compounds!$A:$B,2,FALSE),"")</f>
        <v/>
      </c>
      <c r="UZ2" s="4" t="str">
        <f>IFERROR(VLOOKUP(UZ4,compounds!$A:$B,2,FALSE),"")</f>
        <v/>
      </c>
      <c r="VA2" s="4" t="str">
        <f>IFERROR(VLOOKUP(VA4,compounds!$A:$B,2,FALSE),"")</f>
        <v/>
      </c>
      <c r="VB2" s="4" t="str">
        <f>IFERROR(VLOOKUP(VB4,compounds!$A:$B,2,FALSE),"")</f>
        <v/>
      </c>
      <c r="VC2" s="4" t="str">
        <f>IFERROR(VLOOKUP(VC4,compounds!$A:$B,2,FALSE),"")</f>
        <v/>
      </c>
      <c r="VD2" s="4" t="str">
        <f>IFERROR(VLOOKUP(VD4,compounds!$A:$B,2,FALSE),"")</f>
        <v/>
      </c>
      <c r="VE2" s="4" t="str">
        <f>IFERROR(VLOOKUP(VE4,compounds!$A:$B,2,FALSE),"")</f>
        <v/>
      </c>
      <c r="VF2" s="4" t="str">
        <f>IFERROR(VLOOKUP(VF4,compounds!$A:$B,2,FALSE),"")</f>
        <v/>
      </c>
      <c r="VG2" s="4" t="str">
        <f>IFERROR(VLOOKUP(VG4,compounds!$A:$B,2,FALSE),"")</f>
        <v/>
      </c>
      <c r="VH2" s="4" t="str">
        <f>IFERROR(VLOOKUP(VH4,compounds!$A:$B,2,FALSE),"")</f>
        <v/>
      </c>
      <c r="VI2" s="4" t="str">
        <f>IFERROR(VLOOKUP(VI4,compounds!$A:$B,2,FALSE),"")</f>
        <v/>
      </c>
      <c r="VJ2" s="4" t="str">
        <f>IFERROR(VLOOKUP(VJ4,compounds!$A:$B,2,FALSE),"")</f>
        <v/>
      </c>
    </row>
    <row r="3" spans="1:582" x14ac:dyDescent="0.2">
      <c r="A3" s="7" t="s">
        <v>186</v>
      </c>
      <c r="B3" s="6" t="s">
        <v>187</v>
      </c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</row>
    <row r="4" spans="1:582" x14ac:dyDescent="0.2">
      <c r="A4" s="7" t="s">
        <v>188</v>
      </c>
      <c r="B4" s="4">
        <v>4.1100000000000003</v>
      </c>
      <c r="C4" s="4">
        <v>4.12</v>
      </c>
      <c r="D4" s="4">
        <v>4.22</v>
      </c>
      <c r="E4" s="4">
        <v>4.24</v>
      </c>
      <c r="F4" s="4">
        <v>4.25</v>
      </c>
      <c r="G4" s="4">
        <v>4.26</v>
      </c>
      <c r="H4" s="4">
        <v>4.2699999999999996</v>
      </c>
      <c r="I4" s="4">
        <v>4.28</v>
      </c>
      <c r="J4" s="4">
        <v>4.29</v>
      </c>
      <c r="K4" s="4">
        <v>4.32</v>
      </c>
      <c r="L4" s="4">
        <v>4.3600000000000003</v>
      </c>
      <c r="M4" s="4">
        <v>4.37</v>
      </c>
      <c r="N4" s="4">
        <v>4.38</v>
      </c>
      <c r="O4" s="4">
        <v>4.3899999999999997</v>
      </c>
      <c r="P4" s="4">
        <v>4.4000000000000004</v>
      </c>
      <c r="Q4" s="4">
        <v>4.5199999999999996</v>
      </c>
      <c r="R4" s="4">
        <v>4.59</v>
      </c>
      <c r="S4" s="4">
        <v>4.6100000000000003</v>
      </c>
      <c r="T4" s="4">
        <v>4.62</v>
      </c>
      <c r="U4" s="4">
        <v>4.63</v>
      </c>
      <c r="V4" s="4">
        <v>4.6399999999999997</v>
      </c>
      <c r="W4" s="4">
        <v>4.66</v>
      </c>
      <c r="X4" s="4">
        <v>4.75</v>
      </c>
      <c r="Y4" s="4">
        <v>4.76</v>
      </c>
      <c r="Z4" s="4">
        <v>4.7699999999999996</v>
      </c>
      <c r="AA4" s="4">
        <v>4.78</v>
      </c>
      <c r="AB4" s="4">
        <v>4.79</v>
      </c>
      <c r="AC4" s="4">
        <v>4.8</v>
      </c>
      <c r="AD4" s="4">
        <v>4.8499999999999996</v>
      </c>
      <c r="AE4" s="4">
        <v>4.8600000000000003</v>
      </c>
      <c r="AF4" s="4">
        <v>4.87</v>
      </c>
      <c r="AG4" s="4">
        <v>4.88</v>
      </c>
      <c r="AH4" s="4">
        <v>4.91</v>
      </c>
      <c r="AI4" s="4">
        <v>5.04</v>
      </c>
      <c r="AJ4" s="4">
        <v>5.43</v>
      </c>
      <c r="AK4" s="4">
        <v>5.55</v>
      </c>
      <c r="AL4" s="4">
        <v>5.65</v>
      </c>
      <c r="AM4" s="4">
        <v>5.66</v>
      </c>
      <c r="AN4" s="4">
        <v>5.67</v>
      </c>
      <c r="AO4" s="4">
        <v>5.71</v>
      </c>
      <c r="AP4" s="4">
        <v>5.74</v>
      </c>
      <c r="AQ4" s="4">
        <v>5.76</v>
      </c>
      <c r="AR4" s="4">
        <v>5.8</v>
      </c>
      <c r="AS4" s="4">
        <v>5.82</v>
      </c>
      <c r="AT4" s="4">
        <v>5.83</v>
      </c>
      <c r="AU4" s="4">
        <v>5.86</v>
      </c>
      <c r="AV4" s="4">
        <v>5.87</v>
      </c>
      <c r="AW4" s="4">
        <v>5.88</v>
      </c>
      <c r="AX4" s="4">
        <v>5.89</v>
      </c>
      <c r="AY4" s="4">
        <v>5.9</v>
      </c>
      <c r="AZ4" s="4">
        <v>5.96</v>
      </c>
      <c r="BA4" s="4">
        <v>6.05</v>
      </c>
      <c r="BB4" s="4">
        <v>6.07</v>
      </c>
      <c r="BC4" s="4">
        <v>6.11</v>
      </c>
      <c r="BD4" s="4">
        <v>6.13</v>
      </c>
      <c r="BE4" s="4">
        <v>6.44</v>
      </c>
      <c r="BF4" s="4">
        <v>6.45</v>
      </c>
      <c r="BG4" s="4">
        <v>6.46</v>
      </c>
      <c r="BH4" s="4">
        <v>6.49</v>
      </c>
      <c r="BI4" s="4">
        <v>6.72</v>
      </c>
      <c r="BJ4" s="4">
        <v>6.73</v>
      </c>
      <c r="BK4" s="4">
        <v>6.79</v>
      </c>
      <c r="BL4" s="4">
        <v>6.8</v>
      </c>
      <c r="BM4" s="4">
        <v>6.87</v>
      </c>
      <c r="BN4" s="4">
        <v>6.88</v>
      </c>
      <c r="BO4" s="4">
        <v>6.97</v>
      </c>
      <c r="BP4" s="4">
        <v>7.02</v>
      </c>
      <c r="BQ4" s="4">
        <v>7.03</v>
      </c>
      <c r="BR4" s="4">
        <v>7.07</v>
      </c>
      <c r="BS4" s="4">
        <v>7.1</v>
      </c>
      <c r="BT4" s="4">
        <v>7.47</v>
      </c>
      <c r="BU4" s="4">
        <v>7.51</v>
      </c>
      <c r="BV4" s="4">
        <v>7.56</v>
      </c>
      <c r="BW4" s="4">
        <v>7.57</v>
      </c>
      <c r="BX4" s="4">
        <v>7.58</v>
      </c>
      <c r="BY4" s="4">
        <v>7.81</v>
      </c>
      <c r="BZ4" s="4">
        <v>7.82</v>
      </c>
      <c r="CA4" s="4">
        <v>7.83</v>
      </c>
      <c r="CB4" s="4">
        <v>7.84</v>
      </c>
      <c r="CC4" s="4">
        <v>7.91</v>
      </c>
      <c r="CD4" s="4">
        <v>8.01</v>
      </c>
      <c r="CE4" s="4">
        <v>8.0500000000000007</v>
      </c>
      <c r="CF4" s="4">
        <v>8.17</v>
      </c>
      <c r="CG4" s="4">
        <v>8.18</v>
      </c>
      <c r="CH4" s="4">
        <v>8.19</v>
      </c>
      <c r="CI4" s="4">
        <v>8.1999999999999993</v>
      </c>
      <c r="CJ4" s="4">
        <v>8.2100000000000009</v>
      </c>
      <c r="CK4" s="4">
        <v>8.2200000000000006</v>
      </c>
      <c r="CL4" s="4">
        <v>8.23</v>
      </c>
      <c r="CM4" s="4">
        <v>8.3800000000000008</v>
      </c>
      <c r="CN4" s="4">
        <v>8.39</v>
      </c>
      <c r="CO4" s="4">
        <v>8.4600000000000009</v>
      </c>
      <c r="CP4" s="4">
        <v>8.4700000000000006</v>
      </c>
      <c r="CQ4" s="4">
        <v>8.48</v>
      </c>
      <c r="CR4" s="4">
        <v>8.76</v>
      </c>
      <c r="CS4" s="4">
        <v>8.84</v>
      </c>
      <c r="CT4" s="4">
        <v>8.8800000000000008</v>
      </c>
      <c r="CU4" s="4">
        <v>8.92</v>
      </c>
      <c r="CV4" s="4">
        <v>8.9499999999999993</v>
      </c>
      <c r="CW4" s="4">
        <v>8.9600000000000009</v>
      </c>
      <c r="CX4" s="4">
        <v>8.9700000000000006</v>
      </c>
      <c r="CY4" s="4">
        <v>9.0500000000000007</v>
      </c>
      <c r="CZ4" s="4">
        <v>9.06</v>
      </c>
      <c r="DA4" s="4">
        <v>9.3000000000000007</v>
      </c>
      <c r="DB4" s="4">
        <v>9.31</v>
      </c>
      <c r="DC4" s="4">
        <v>9.32</v>
      </c>
      <c r="DD4" s="4">
        <v>9.3699999999999992</v>
      </c>
      <c r="DE4" s="4">
        <v>9.39</v>
      </c>
      <c r="DF4" s="4">
        <v>9.5399999999999991</v>
      </c>
      <c r="DG4" s="4">
        <v>9.5500000000000007</v>
      </c>
      <c r="DH4" s="4">
        <v>9.82</v>
      </c>
      <c r="DI4" s="4">
        <v>9.9</v>
      </c>
      <c r="DJ4" s="4">
        <v>9.91</v>
      </c>
      <c r="DK4" s="4">
        <v>9.92</v>
      </c>
      <c r="DL4" s="4">
        <v>9.93</v>
      </c>
      <c r="DM4" s="4">
        <v>9.94</v>
      </c>
      <c r="DN4" s="4">
        <v>9.9499999999999993</v>
      </c>
      <c r="DO4" s="4">
        <v>9.9600000000000009</v>
      </c>
      <c r="DP4" s="4">
        <v>9.9700000000000006</v>
      </c>
      <c r="DQ4" s="4">
        <v>9.98</v>
      </c>
      <c r="DR4" s="4">
        <v>10.01</v>
      </c>
      <c r="DS4" s="4">
        <v>10.16</v>
      </c>
      <c r="DT4" s="4">
        <v>10.26</v>
      </c>
      <c r="DU4" s="4">
        <v>10.31</v>
      </c>
      <c r="DV4" s="4">
        <v>10.33</v>
      </c>
      <c r="DW4" s="4">
        <v>10.34</v>
      </c>
      <c r="DX4" s="4">
        <v>10.35</v>
      </c>
      <c r="DY4" s="4">
        <v>10.36</v>
      </c>
      <c r="DZ4" s="4">
        <v>10.37</v>
      </c>
      <c r="EA4" s="4">
        <v>10.38</v>
      </c>
      <c r="EB4" s="4">
        <v>10.39</v>
      </c>
      <c r="EC4" s="4">
        <v>10.4</v>
      </c>
      <c r="ED4" s="4">
        <v>10.41</v>
      </c>
      <c r="EE4" s="4">
        <v>10.44</v>
      </c>
      <c r="EF4" s="4">
        <v>10.48</v>
      </c>
      <c r="EG4" s="4">
        <v>10.53</v>
      </c>
      <c r="EH4" s="4">
        <v>10.55</v>
      </c>
      <c r="EI4" s="4">
        <v>10.67</v>
      </c>
      <c r="EJ4" s="4">
        <v>10.68</v>
      </c>
      <c r="EK4" s="4">
        <v>10.72</v>
      </c>
      <c r="EL4" s="4">
        <v>10.74</v>
      </c>
      <c r="EM4" s="4">
        <v>10.75</v>
      </c>
      <c r="EN4" s="4">
        <v>10.76</v>
      </c>
      <c r="EO4" s="4">
        <v>10.77</v>
      </c>
      <c r="EP4" s="4">
        <v>10.78</v>
      </c>
      <c r="EQ4" s="4">
        <v>10.79</v>
      </c>
      <c r="ER4" s="4">
        <v>10.8</v>
      </c>
      <c r="ES4" s="4">
        <v>10.81</v>
      </c>
      <c r="ET4" s="4">
        <v>10.83</v>
      </c>
      <c r="EU4" s="4">
        <v>10.84</v>
      </c>
      <c r="EV4" s="4">
        <v>10.94</v>
      </c>
      <c r="EW4" s="4">
        <v>10.96</v>
      </c>
      <c r="EX4" s="4">
        <v>11.07</v>
      </c>
      <c r="EY4" s="4">
        <v>11.12</v>
      </c>
      <c r="EZ4" s="4">
        <v>11.15</v>
      </c>
      <c r="FA4" s="4">
        <v>11.18</v>
      </c>
      <c r="FB4" s="4">
        <v>11.19</v>
      </c>
      <c r="FC4" s="4">
        <v>11.22</v>
      </c>
      <c r="FD4" s="4">
        <v>11.24</v>
      </c>
      <c r="FE4" s="4">
        <v>11.26</v>
      </c>
      <c r="FF4" s="4">
        <v>11.27</v>
      </c>
      <c r="FG4" s="4">
        <v>11.28</v>
      </c>
      <c r="FH4" s="4">
        <v>11.31</v>
      </c>
      <c r="FI4" s="4">
        <v>11.32</v>
      </c>
      <c r="FJ4" s="4">
        <v>11.33</v>
      </c>
      <c r="FK4" s="4">
        <v>11.34</v>
      </c>
      <c r="FL4" s="4">
        <v>11.37</v>
      </c>
      <c r="FM4" s="4">
        <v>11.38</v>
      </c>
      <c r="FN4" s="4">
        <v>11.41</v>
      </c>
      <c r="FO4" s="4">
        <v>11.42</v>
      </c>
      <c r="FP4" s="4">
        <v>11.44</v>
      </c>
      <c r="FQ4" s="4">
        <v>11.45</v>
      </c>
      <c r="FR4" s="4">
        <v>11.46</v>
      </c>
      <c r="FS4" s="4">
        <v>11.47</v>
      </c>
      <c r="FT4" s="4">
        <v>11.48</v>
      </c>
      <c r="FU4" s="4">
        <v>11.52</v>
      </c>
      <c r="FV4" s="4">
        <v>11.58</v>
      </c>
      <c r="FW4" s="4">
        <v>11.59</v>
      </c>
      <c r="FX4" s="4">
        <v>11.6</v>
      </c>
      <c r="FY4" s="4">
        <v>11.76</v>
      </c>
      <c r="FZ4" s="4">
        <v>11.8</v>
      </c>
      <c r="GA4" s="4">
        <v>11.81</v>
      </c>
      <c r="GB4" s="4">
        <v>11.82</v>
      </c>
      <c r="GC4" s="4">
        <v>11.83</v>
      </c>
      <c r="GD4" s="4">
        <v>11.93</v>
      </c>
      <c r="GE4" s="4">
        <v>11.94</v>
      </c>
      <c r="GF4" s="4">
        <v>12.02</v>
      </c>
      <c r="GG4" s="4">
        <v>12.03</v>
      </c>
      <c r="GH4" s="4">
        <v>12.04</v>
      </c>
      <c r="GI4" s="4">
        <v>12.05</v>
      </c>
      <c r="GJ4" s="4">
        <v>12.06</v>
      </c>
      <c r="GK4" s="4">
        <v>12.07</v>
      </c>
      <c r="GL4" s="4">
        <v>12.08</v>
      </c>
      <c r="GM4" s="4">
        <v>12.09</v>
      </c>
      <c r="GN4" s="4">
        <v>12.1</v>
      </c>
      <c r="GO4" s="4">
        <v>12.11</v>
      </c>
      <c r="GP4" s="4">
        <v>12.29</v>
      </c>
      <c r="GQ4" s="4">
        <v>12.31</v>
      </c>
      <c r="GR4" s="4">
        <v>12.32</v>
      </c>
      <c r="GS4" s="4">
        <v>12.33</v>
      </c>
      <c r="GT4" s="4">
        <v>12.4</v>
      </c>
      <c r="GU4" s="4">
        <v>12.41</v>
      </c>
      <c r="GV4" s="4">
        <v>12.62</v>
      </c>
      <c r="GW4" s="4">
        <v>12.63</v>
      </c>
      <c r="GX4" s="4">
        <v>12.67</v>
      </c>
      <c r="GY4" s="4">
        <v>12.75</v>
      </c>
      <c r="GZ4" s="4">
        <v>12.76</v>
      </c>
      <c r="HA4" s="4">
        <v>12.86</v>
      </c>
      <c r="HB4" s="4">
        <v>12.88</v>
      </c>
      <c r="HC4" s="4">
        <v>12.99</v>
      </c>
      <c r="HD4" s="4">
        <v>13</v>
      </c>
      <c r="HE4" s="4">
        <v>13.01</v>
      </c>
      <c r="HF4" s="4">
        <v>13.1</v>
      </c>
      <c r="HG4" s="4">
        <v>13.17</v>
      </c>
      <c r="HH4" s="4">
        <v>13.18</v>
      </c>
      <c r="HI4" s="4">
        <v>13.2</v>
      </c>
      <c r="HJ4" s="4">
        <v>13.21</v>
      </c>
      <c r="HK4" s="4">
        <v>13.22</v>
      </c>
      <c r="HL4" s="4">
        <v>13.25</v>
      </c>
      <c r="HM4" s="4">
        <v>13.26</v>
      </c>
      <c r="HN4" s="4">
        <v>13.27</v>
      </c>
      <c r="HO4" s="4">
        <v>13.28</v>
      </c>
      <c r="HP4" s="4">
        <v>13.29</v>
      </c>
      <c r="HQ4" s="4">
        <v>13.3</v>
      </c>
      <c r="HR4" s="4">
        <v>13.31</v>
      </c>
      <c r="HS4" s="4">
        <v>13.35</v>
      </c>
      <c r="HT4" s="4">
        <v>13.36</v>
      </c>
      <c r="HU4" s="4">
        <v>13.37</v>
      </c>
      <c r="HV4" s="4">
        <v>13.38</v>
      </c>
      <c r="HW4" s="4">
        <v>13.39</v>
      </c>
      <c r="HX4" s="4">
        <v>13.43</v>
      </c>
      <c r="HY4" s="4">
        <v>13.44</v>
      </c>
      <c r="HZ4" s="4">
        <v>13.45</v>
      </c>
      <c r="IA4" s="4">
        <v>13.51</v>
      </c>
      <c r="IB4" s="4">
        <v>13.66</v>
      </c>
      <c r="IC4" s="4">
        <v>13.73</v>
      </c>
      <c r="ID4" s="4">
        <v>13.77</v>
      </c>
      <c r="IE4" s="4">
        <v>13.78</v>
      </c>
      <c r="IF4" s="4">
        <v>13.89</v>
      </c>
      <c r="IG4" s="4">
        <v>13.99</v>
      </c>
      <c r="IH4" s="4">
        <v>14.16</v>
      </c>
      <c r="II4" s="4">
        <v>14.17</v>
      </c>
      <c r="IJ4" s="4">
        <v>14.18</v>
      </c>
      <c r="IK4" s="4">
        <v>14.28</v>
      </c>
      <c r="IL4" s="4">
        <v>14.29</v>
      </c>
      <c r="IM4" s="4">
        <v>14.3</v>
      </c>
      <c r="IN4" s="4">
        <v>14.31</v>
      </c>
      <c r="IO4" s="4">
        <v>14.32</v>
      </c>
      <c r="IP4" s="4">
        <v>14.35</v>
      </c>
      <c r="IQ4" s="4">
        <v>14.38</v>
      </c>
      <c r="IR4" s="4">
        <v>14.39</v>
      </c>
      <c r="IS4" s="4">
        <v>14.51</v>
      </c>
      <c r="IT4" s="4">
        <v>14.52</v>
      </c>
      <c r="IU4" s="4">
        <v>14.53</v>
      </c>
      <c r="IV4" s="4">
        <v>14.54</v>
      </c>
      <c r="IW4" s="4">
        <v>14.55</v>
      </c>
      <c r="IX4" s="4">
        <v>14.56</v>
      </c>
      <c r="IY4" s="4">
        <v>14.63</v>
      </c>
      <c r="IZ4" s="4">
        <v>14.64</v>
      </c>
      <c r="JA4" s="4">
        <v>14.69</v>
      </c>
      <c r="JB4" s="4">
        <v>14.73</v>
      </c>
      <c r="JC4" s="4">
        <v>14.76</v>
      </c>
      <c r="JD4" s="4">
        <v>14.85</v>
      </c>
      <c r="JE4" s="4">
        <v>14.86</v>
      </c>
      <c r="JF4" s="4">
        <v>14.87</v>
      </c>
      <c r="JG4" s="4">
        <v>14.88</v>
      </c>
      <c r="JH4" s="4">
        <v>14.91</v>
      </c>
      <c r="JI4" s="4">
        <v>14.95</v>
      </c>
      <c r="JJ4" s="4">
        <v>14.97</v>
      </c>
      <c r="JK4" s="4">
        <v>15.06</v>
      </c>
      <c r="JL4" s="4">
        <v>15.07</v>
      </c>
      <c r="JM4" s="4">
        <v>15.11</v>
      </c>
      <c r="JN4" s="4">
        <v>15.12</v>
      </c>
      <c r="JO4" s="4">
        <v>15.13</v>
      </c>
      <c r="JP4" s="4">
        <v>15.16</v>
      </c>
      <c r="JQ4" s="4">
        <v>15.21</v>
      </c>
      <c r="JR4" s="4">
        <v>15.22</v>
      </c>
      <c r="JS4" s="4">
        <v>15.26</v>
      </c>
      <c r="JT4" s="4">
        <v>15.27</v>
      </c>
      <c r="JU4" s="4">
        <v>15.44</v>
      </c>
      <c r="JV4" s="4">
        <v>15.46</v>
      </c>
      <c r="JW4" s="4">
        <v>15.47</v>
      </c>
      <c r="JX4" s="4">
        <v>15.49</v>
      </c>
      <c r="JY4" s="4">
        <v>15.71</v>
      </c>
      <c r="JZ4" s="4">
        <v>15.9</v>
      </c>
      <c r="KA4" s="4">
        <v>15.93</v>
      </c>
      <c r="KB4" s="4">
        <v>15.94</v>
      </c>
      <c r="KC4" s="4">
        <v>16</v>
      </c>
      <c r="KD4" s="4">
        <v>16.02</v>
      </c>
      <c r="KE4" s="4">
        <v>16.03</v>
      </c>
      <c r="KF4" s="4">
        <v>16.04</v>
      </c>
      <c r="KG4" s="4">
        <v>16.100000000000001</v>
      </c>
      <c r="KH4" s="4">
        <v>16.11</v>
      </c>
      <c r="KI4" s="4">
        <v>16.12</v>
      </c>
      <c r="KJ4" s="4">
        <v>16.13</v>
      </c>
      <c r="KK4" s="4">
        <v>16.21</v>
      </c>
      <c r="KL4" s="4">
        <v>16.23</v>
      </c>
      <c r="KM4" s="4">
        <v>16.260000000000002</v>
      </c>
      <c r="KN4" s="4">
        <v>16.27</v>
      </c>
      <c r="KO4" s="4">
        <v>16.36</v>
      </c>
      <c r="KP4" s="4">
        <v>16.48</v>
      </c>
      <c r="KQ4" s="4">
        <v>16.55</v>
      </c>
      <c r="KR4" s="4">
        <v>16.73</v>
      </c>
      <c r="KS4" s="4">
        <v>16.739999999999998</v>
      </c>
      <c r="KT4" s="4">
        <v>16.75</v>
      </c>
      <c r="KU4" s="4">
        <v>16.84</v>
      </c>
      <c r="KV4" s="4">
        <v>16.850000000000001</v>
      </c>
      <c r="KW4" s="4">
        <v>16.91</v>
      </c>
      <c r="KX4" s="4">
        <v>16.920000000000002</v>
      </c>
      <c r="KY4" s="4">
        <v>16.93</v>
      </c>
      <c r="KZ4" s="4">
        <v>16.940000000000001</v>
      </c>
      <c r="LA4" s="4">
        <v>17.03</v>
      </c>
      <c r="LB4" s="4">
        <v>17.190000000000001</v>
      </c>
      <c r="LC4" s="4">
        <v>17.2</v>
      </c>
      <c r="LD4" s="4">
        <v>17.27</v>
      </c>
      <c r="LE4" s="4">
        <v>17.329999999999998</v>
      </c>
      <c r="LF4" s="4">
        <v>17.399999999999999</v>
      </c>
      <c r="LG4" s="4">
        <v>17.420000000000002</v>
      </c>
      <c r="LH4" s="4">
        <v>17.43</v>
      </c>
      <c r="LI4" s="4">
        <v>17.59</v>
      </c>
      <c r="LJ4" s="4">
        <v>17.63</v>
      </c>
      <c r="LK4" s="4">
        <v>17.64</v>
      </c>
      <c r="LL4" s="4">
        <v>17.649999999999999</v>
      </c>
      <c r="LM4" s="4">
        <v>17.91</v>
      </c>
      <c r="LN4" s="4">
        <v>17.920000000000002</v>
      </c>
      <c r="LO4" s="4">
        <v>17.93</v>
      </c>
      <c r="LP4" s="4">
        <v>18.05</v>
      </c>
      <c r="LQ4" s="4">
        <v>18.18</v>
      </c>
      <c r="LR4" s="4">
        <v>18.27</v>
      </c>
      <c r="LS4" s="4">
        <v>18.28</v>
      </c>
      <c r="LT4" s="4">
        <v>18.399999999999999</v>
      </c>
      <c r="LU4" s="4">
        <v>18.41</v>
      </c>
      <c r="LV4" s="4">
        <v>18.420000000000002</v>
      </c>
      <c r="LW4" s="4">
        <v>18.43</v>
      </c>
      <c r="LX4" s="4">
        <v>18.440000000000001</v>
      </c>
      <c r="LY4" s="4">
        <v>18.5</v>
      </c>
      <c r="LZ4" s="4">
        <v>18.510000000000002</v>
      </c>
      <c r="MA4" s="4">
        <v>18.52</v>
      </c>
      <c r="MB4" s="4">
        <v>18.59</v>
      </c>
      <c r="MC4" s="4">
        <v>18.649999999999999</v>
      </c>
      <c r="MD4" s="4">
        <v>18.670000000000002</v>
      </c>
      <c r="ME4" s="4">
        <v>18.690000000000001</v>
      </c>
      <c r="MF4" s="4">
        <v>18.77</v>
      </c>
      <c r="MG4" s="4">
        <v>18.95</v>
      </c>
      <c r="MH4" s="4">
        <v>18.96</v>
      </c>
      <c r="MI4" s="4">
        <v>18.97</v>
      </c>
      <c r="MJ4" s="4">
        <v>18.989999999999998</v>
      </c>
      <c r="MK4" s="4">
        <v>19.02</v>
      </c>
      <c r="ML4" s="4">
        <v>19.100000000000001</v>
      </c>
      <c r="MM4" s="4">
        <v>19.11</v>
      </c>
      <c r="MN4" s="4">
        <v>19.12</v>
      </c>
      <c r="MO4" s="4">
        <v>19.18</v>
      </c>
      <c r="MP4" s="4">
        <v>19.190000000000001</v>
      </c>
      <c r="MQ4" s="4">
        <v>19.27</v>
      </c>
      <c r="MR4" s="4">
        <v>19.28</v>
      </c>
      <c r="MS4" s="4">
        <v>19.399999999999999</v>
      </c>
      <c r="MT4" s="4">
        <v>19.45</v>
      </c>
      <c r="MU4" s="4">
        <v>19.5</v>
      </c>
      <c r="MV4" s="4">
        <v>19.59</v>
      </c>
      <c r="MW4" s="4">
        <v>19.760000000000002</v>
      </c>
      <c r="MX4" s="4">
        <v>19.88</v>
      </c>
      <c r="MY4" s="4">
        <v>19.899999999999999</v>
      </c>
      <c r="MZ4" s="4">
        <v>20.059999999999999</v>
      </c>
      <c r="NA4" s="4">
        <v>20.11</v>
      </c>
      <c r="NB4" s="4">
        <v>20.12</v>
      </c>
      <c r="NC4" s="4">
        <v>20.13</v>
      </c>
      <c r="ND4" s="4">
        <v>20.14</v>
      </c>
      <c r="NE4" s="4">
        <v>20.149999999999999</v>
      </c>
      <c r="NF4" s="4">
        <v>20.190000000000001</v>
      </c>
      <c r="NG4" s="4">
        <v>20.2</v>
      </c>
      <c r="NH4" s="4">
        <v>20.25</v>
      </c>
      <c r="NI4" s="4">
        <v>20.260000000000002</v>
      </c>
      <c r="NJ4" s="4">
        <v>20.27</v>
      </c>
      <c r="NK4" s="4">
        <v>20.28</v>
      </c>
      <c r="NL4" s="4">
        <v>20.329999999999998</v>
      </c>
      <c r="NM4" s="4">
        <v>20.36</v>
      </c>
      <c r="NN4" s="4">
        <v>20.39</v>
      </c>
      <c r="NO4" s="4">
        <v>20.6</v>
      </c>
      <c r="NP4" s="4">
        <v>20.61</v>
      </c>
      <c r="NQ4" s="4">
        <v>20.62</v>
      </c>
      <c r="NR4" s="4">
        <v>20.63</v>
      </c>
      <c r="NS4" s="4">
        <v>20.64</v>
      </c>
      <c r="NT4" s="4">
        <v>20.65</v>
      </c>
      <c r="NU4" s="4">
        <v>20.76</v>
      </c>
      <c r="NV4" s="4">
        <v>20.8</v>
      </c>
      <c r="NW4" s="4">
        <v>20.89</v>
      </c>
      <c r="NX4" s="4">
        <v>20.9</v>
      </c>
      <c r="NY4" s="4">
        <v>21.1</v>
      </c>
      <c r="NZ4" s="4">
        <v>21.11</v>
      </c>
      <c r="OA4" s="4">
        <v>21.18</v>
      </c>
      <c r="OB4" s="4">
        <v>21.23</v>
      </c>
      <c r="OC4" s="4">
        <v>21.24</v>
      </c>
      <c r="OD4" s="4">
        <v>21.26</v>
      </c>
      <c r="OE4" s="4">
        <v>21.28</v>
      </c>
      <c r="OF4" s="4">
        <v>21.29</v>
      </c>
      <c r="OG4" s="4">
        <v>21.33</v>
      </c>
      <c r="OH4" s="4">
        <v>21.37</v>
      </c>
      <c r="OI4" s="4">
        <v>21.38</v>
      </c>
      <c r="OJ4" s="4">
        <v>21.51</v>
      </c>
      <c r="OK4" s="4">
        <v>21.52</v>
      </c>
      <c r="OL4" s="4">
        <v>21.53</v>
      </c>
      <c r="OM4" s="4">
        <v>21.63</v>
      </c>
      <c r="ON4" s="4">
        <v>21.64</v>
      </c>
      <c r="OO4" s="4">
        <v>21.65</v>
      </c>
      <c r="OP4" s="4">
        <v>21.84</v>
      </c>
      <c r="OQ4" s="4">
        <v>21.98</v>
      </c>
      <c r="OR4" s="4">
        <v>21.99</v>
      </c>
      <c r="OS4" s="4">
        <v>22.03</v>
      </c>
      <c r="OT4" s="4">
        <v>22.04</v>
      </c>
      <c r="OU4" s="4">
        <v>22.07</v>
      </c>
      <c r="OV4" s="4">
        <v>22.17</v>
      </c>
      <c r="OW4" s="4">
        <v>22.29</v>
      </c>
      <c r="OX4" s="4">
        <v>22.3</v>
      </c>
      <c r="OY4" s="4">
        <v>22.31</v>
      </c>
      <c r="OZ4" s="4">
        <v>22.32</v>
      </c>
      <c r="PA4" s="4">
        <v>22.41</v>
      </c>
      <c r="PB4" s="4">
        <v>22.42</v>
      </c>
      <c r="PC4" s="4">
        <v>22.52</v>
      </c>
      <c r="PD4" s="4">
        <v>22.59</v>
      </c>
      <c r="PE4" s="4">
        <v>22.66</v>
      </c>
      <c r="PF4" s="4">
        <v>22.69</v>
      </c>
      <c r="PG4" s="4">
        <v>22.7</v>
      </c>
      <c r="PH4" s="4">
        <v>22.71</v>
      </c>
      <c r="PI4" s="4">
        <v>22.72</v>
      </c>
      <c r="PJ4" s="4">
        <v>22.73</v>
      </c>
      <c r="PK4" s="4">
        <v>22.8</v>
      </c>
      <c r="PL4" s="4">
        <v>22.82</v>
      </c>
      <c r="PM4" s="4">
        <v>22.9</v>
      </c>
      <c r="PN4" s="4">
        <v>22.99</v>
      </c>
      <c r="PO4" s="4">
        <v>23.1</v>
      </c>
      <c r="PP4" s="4">
        <v>23.11</v>
      </c>
      <c r="PQ4" s="4">
        <v>23.15</v>
      </c>
      <c r="PR4" s="4">
        <v>23.19</v>
      </c>
      <c r="PS4" s="4">
        <v>23.2</v>
      </c>
      <c r="PT4" s="4">
        <v>23.28</v>
      </c>
      <c r="PU4" s="4">
        <v>23.31</v>
      </c>
      <c r="PV4" s="4">
        <v>23.32</v>
      </c>
      <c r="PW4" s="4">
        <v>23.41</v>
      </c>
      <c r="PX4" s="4">
        <v>23.44</v>
      </c>
      <c r="PY4" s="4">
        <v>23.45</v>
      </c>
      <c r="PZ4" s="4">
        <v>23.46</v>
      </c>
      <c r="QA4" s="4">
        <v>23.52</v>
      </c>
      <c r="QB4" s="4">
        <v>23.54</v>
      </c>
      <c r="QC4" s="4">
        <v>23.67</v>
      </c>
      <c r="QD4" s="4">
        <v>23.8</v>
      </c>
      <c r="QE4" s="4">
        <v>23.84</v>
      </c>
      <c r="QF4" s="4">
        <v>23.85</v>
      </c>
      <c r="QG4" s="4">
        <v>23.88</v>
      </c>
      <c r="QH4" s="4">
        <v>23.9</v>
      </c>
      <c r="QI4" s="4">
        <v>23.91</v>
      </c>
      <c r="QJ4" s="4">
        <v>23.96</v>
      </c>
      <c r="QK4" s="4">
        <v>23.97</v>
      </c>
      <c r="QL4" s="4">
        <v>24.04</v>
      </c>
      <c r="QM4" s="4">
        <v>24.09</v>
      </c>
      <c r="QN4" s="4">
        <v>24.1</v>
      </c>
      <c r="QO4" s="4">
        <v>24.14</v>
      </c>
      <c r="QP4" s="4">
        <v>24.15</v>
      </c>
      <c r="QQ4" s="4">
        <v>24.24</v>
      </c>
      <c r="QR4" s="4">
        <v>24.25</v>
      </c>
      <c r="QS4" s="4">
        <v>24.33</v>
      </c>
      <c r="QT4" s="4">
        <v>24.34</v>
      </c>
      <c r="QU4" s="4">
        <v>24.41</v>
      </c>
      <c r="QV4" s="4">
        <v>24.42</v>
      </c>
      <c r="QW4" s="4">
        <v>24.43</v>
      </c>
      <c r="QX4" s="4">
        <v>24.6</v>
      </c>
      <c r="QY4" s="4">
        <v>24.62</v>
      </c>
      <c r="QZ4" s="4">
        <v>24.68</v>
      </c>
      <c r="RA4" s="4">
        <v>24.76</v>
      </c>
      <c r="RB4" s="4">
        <v>24.77</v>
      </c>
      <c r="RC4" s="4">
        <v>24.97</v>
      </c>
      <c r="RD4" s="4">
        <v>24.98</v>
      </c>
      <c r="RE4" s="4">
        <v>25.09</v>
      </c>
      <c r="RF4" s="4">
        <v>25.12</v>
      </c>
      <c r="RG4" s="4">
        <v>25.32</v>
      </c>
      <c r="RH4" s="4">
        <v>25.41</v>
      </c>
      <c r="RI4" s="4">
        <v>25.58</v>
      </c>
      <c r="RJ4" s="4">
        <v>25.89</v>
      </c>
      <c r="RK4" s="4">
        <v>26.06</v>
      </c>
      <c r="RL4" s="4">
        <v>26.07</v>
      </c>
      <c r="RM4" s="4">
        <v>26.24</v>
      </c>
      <c r="RN4" s="4">
        <v>26.25</v>
      </c>
      <c r="RO4" s="4">
        <v>26.31</v>
      </c>
      <c r="RP4" s="4">
        <v>26.36</v>
      </c>
      <c r="RQ4" s="4">
        <v>26.37</v>
      </c>
      <c r="RR4" s="4">
        <v>26.41</v>
      </c>
      <c r="RS4" s="4">
        <v>26.42</v>
      </c>
      <c r="RT4" s="4">
        <v>26.69</v>
      </c>
      <c r="RU4" s="4">
        <v>26.7</v>
      </c>
      <c r="RV4" s="4">
        <v>26.93</v>
      </c>
      <c r="RW4" s="4">
        <v>26.99</v>
      </c>
      <c r="RX4" s="4">
        <v>27.19</v>
      </c>
      <c r="RY4" s="4">
        <v>27.2</v>
      </c>
      <c r="RZ4" s="4">
        <v>27.38</v>
      </c>
      <c r="SA4" s="4">
        <v>27.54</v>
      </c>
      <c r="SB4" s="4">
        <v>28.2</v>
      </c>
      <c r="SC4" s="4">
        <v>28.21</v>
      </c>
      <c r="SD4" s="4">
        <v>28.36</v>
      </c>
      <c r="SE4" s="4">
        <v>28.43</v>
      </c>
      <c r="SF4" s="4">
        <v>28.44</v>
      </c>
      <c r="SG4" s="4">
        <v>28.51</v>
      </c>
      <c r="SH4" s="4">
        <v>28.79</v>
      </c>
      <c r="SI4" s="4">
        <v>28.82</v>
      </c>
      <c r="SJ4" s="4">
        <v>28.92</v>
      </c>
      <c r="SK4" s="4">
        <v>28.93</v>
      </c>
      <c r="SL4" s="4">
        <v>29.26</v>
      </c>
      <c r="SM4" s="4">
        <v>29.65</v>
      </c>
      <c r="SN4" s="4">
        <v>29.66</v>
      </c>
      <c r="SO4" s="4">
        <v>31.06</v>
      </c>
      <c r="SP4" s="4">
        <v>31.23</v>
      </c>
      <c r="SQ4" s="4">
        <v>31.24</v>
      </c>
      <c r="SR4" s="4">
        <v>31.25</v>
      </c>
      <c r="SS4" s="4">
        <v>31.42</v>
      </c>
      <c r="ST4" s="4">
        <v>31.61</v>
      </c>
      <c r="SU4" s="4">
        <v>31.62</v>
      </c>
      <c r="SV4" s="4">
        <v>32</v>
      </c>
      <c r="SW4" s="4">
        <v>32.01</v>
      </c>
      <c r="SX4" s="4">
        <v>32.380000000000003</v>
      </c>
      <c r="SY4" s="4">
        <v>32.39</v>
      </c>
      <c r="SZ4" s="4">
        <v>32.5</v>
      </c>
      <c r="TA4" s="4">
        <v>32.869999999999997</v>
      </c>
      <c r="TB4" s="4">
        <v>32.880000000000003</v>
      </c>
      <c r="TC4" s="4">
        <v>33.090000000000003</v>
      </c>
      <c r="TD4" s="4">
        <v>33.1</v>
      </c>
      <c r="TE4" s="4">
        <v>33.47</v>
      </c>
      <c r="TF4" s="4">
        <v>33.79</v>
      </c>
      <c r="TG4" s="4">
        <v>33.799999999999997</v>
      </c>
      <c r="TH4" s="4">
        <v>34.83</v>
      </c>
      <c r="TI4" s="4">
        <v>34.950000000000003</v>
      </c>
      <c r="TJ4" s="4">
        <v>35.090000000000003</v>
      </c>
      <c r="TK4" s="4">
        <v>35.1</v>
      </c>
      <c r="TL4" s="4">
        <v>35.130000000000003</v>
      </c>
      <c r="TM4" s="4">
        <v>35.840000000000003</v>
      </c>
      <c r="TN4" s="4">
        <v>36</v>
      </c>
      <c r="TO4" s="4">
        <v>36.01</v>
      </c>
      <c r="TP4" s="4">
        <v>36.07</v>
      </c>
      <c r="TQ4" s="4">
        <v>36.369999999999997</v>
      </c>
      <c r="TR4" s="4">
        <v>37.28</v>
      </c>
      <c r="TS4" s="4">
        <v>37.4</v>
      </c>
      <c r="TT4" s="4">
        <v>37.69</v>
      </c>
      <c r="TU4" s="4">
        <v>38.5</v>
      </c>
      <c r="TV4" s="4">
        <v>39.369999999999997</v>
      </c>
      <c r="TW4" s="4">
        <v>39.81</v>
      </c>
      <c r="TX4" s="4" t="s">
        <v>331</v>
      </c>
      <c r="TY4" s="4" t="s">
        <v>189</v>
      </c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</row>
    <row r="5" spans="1:582" x14ac:dyDescent="0.2">
      <c r="A5" s="3" t="s">
        <v>339</v>
      </c>
      <c r="I5" s="4">
        <v>10547387</v>
      </c>
      <c r="L5" s="4">
        <v>367269522</v>
      </c>
      <c r="AJ5" s="4">
        <v>134868164</v>
      </c>
      <c r="AQ5" s="4">
        <v>830271702</v>
      </c>
      <c r="AU5" s="4">
        <v>287257859</v>
      </c>
      <c r="BC5" s="4">
        <v>67484218</v>
      </c>
      <c r="BI5" s="4">
        <v>11847345</v>
      </c>
      <c r="BO5" s="4">
        <v>20207509</v>
      </c>
      <c r="BS5" s="4">
        <v>63676011</v>
      </c>
      <c r="BU5" s="4">
        <v>15813038</v>
      </c>
      <c r="CP5" s="4">
        <v>11813817</v>
      </c>
      <c r="CU5" s="4">
        <v>41888710</v>
      </c>
      <c r="DH5" s="4">
        <v>18504210</v>
      </c>
      <c r="DU5" s="4">
        <v>168050066</v>
      </c>
      <c r="EF5" s="4">
        <v>1462325962</v>
      </c>
      <c r="EX5" s="4">
        <v>11190169</v>
      </c>
      <c r="EZ5" s="4">
        <v>43078746</v>
      </c>
      <c r="GP5" s="4">
        <v>27456319</v>
      </c>
      <c r="GU5" s="4">
        <v>23732517</v>
      </c>
      <c r="HI5" s="4">
        <v>15197547</v>
      </c>
      <c r="HW5" s="4">
        <v>15089006</v>
      </c>
      <c r="IA5" s="4">
        <v>587694068</v>
      </c>
      <c r="IB5" s="4">
        <v>16348691</v>
      </c>
      <c r="JP5" s="4">
        <v>7955249</v>
      </c>
      <c r="JX5" s="4">
        <v>33047875</v>
      </c>
      <c r="JY5" s="4">
        <v>11598706</v>
      </c>
      <c r="KC5" s="4">
        <v>35310067</v>
      </c>
      <c r="KK5" s="4">
        <v>19446732</v>
      </c>
      <c r="KO5" s="4">
        <v>23226888</v>
      </c>
      <c r="KQ5" s="4">
        <v>717673350</v>
      </c>
      <c r="LH5" s="4">
        <v>58779267</v>
      </c>
      <c r="LK5" s="4">
        <v>35717089</v>
      </c>
      <c r="LM5" s="4">
        <v>106338599</v>
      </c>
      <c r="LQ5" s="4">
        <v>47011345</v>
      </c>
      <c r="MB5" s="4">
        <v>43863998</v>
      </c>
      <c r="ME5" s="4">
        <v>25560303</v>
      </c>
      <c r="MJ5" s="4">
        <v>42675422</v>
      </c>
      <c r="ML5" s="4">
        <v>9375344</v>
      </c>
      <c r="MP5" s="4">
        <v>18026131</v>
      </c>
      <c r="MS5" s="4">
        <v>113846040</v>
      </c>
      <c r="MT5" s="4">
        <v>47293450</v>
      </c>
      <c r="MU5" s="4">
        <v>46115552</v>
      </c>
      <c r="NX5" s="4">
        <v>34750297</v>
      </c>
      <c r="NY5" s="4">
        <v>25435943</v>
      </c>
      <c r="OP5" s="4">
        <v>27361914</v>
      </c>
      <c r="OU5" s="4">
        <v>72333722</v>
      </c>
      <c r="OW5" s="4">
        <v>17773794</v>
      </c>
      <c r="PR5" s="4">
        <v>26544789</v>
      </c>
      <c r="QS5" s="4">
        <v>123416276</v>
      </c>
      <c r="QX5" s="4">
        <v>98914904</v>
      </c>
      <c r="RL5" s="4">
        <v>10108429</v>
      </c>
      <c r="RO5" s="4">
        <v>8189198</v>
      </c>
      <c r="RT5" s="4">
        <v>12387219</v>
      </c>
      <c r="RW5" s="4">
        <v>62914149</v>
      </c>
      <c r="RZ5" s="4">
        <v>12245955</v>
      </c>
      <c r="SH5" s="4">
        <v>17017741</v>
      </c>
      <c r="SK5" s="4">
        <v>56086396</v>
      </c>
      <c r="SL5" s="4">
        <v>137293088</v>
      </c>
      <c r="SQ5" s="4">
        <v>162757930</v>
      </c>
      <c r="SS5" s="4">
        <v>9624619</v>
      </c>
      <c r="SU5" s="4">
        <v>27358358</v>
      </c>
      <c r="SY5" s="4">
        <v>28897750</v>
      </c>
      <c r="SZ5" s="4">
        <v>12327502</v>
      </c>
      <c r="TB5" s="4">
        <v>358440965</v>
      </c>
      <c r="TI5" s="4">
        <v>12168932</v>
      </c>
      <c r="TL5" s="4">
        <v>86614349</v>
      </c>
      <c r="TQ5" s="4">
        <v>22410179</v>
      </c>
      <c r="TY5" s="4">
        <v>7157848388</v>
      </c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</row>
    <row r="6" spans="1:582" x14ac:dyDescent="0.2">
      <c r="A6" s="3" t="s">
        <v>340</v>
      </c>
      <c r="N6" s="4">
        <v>6943880</v>
      </c>
      <c r="AD6" s="4">
        <v>9831980</v>
      </c>
      <c r="AJ6" s="4">
        <v>63051647</v>
      </c>
      <c r="AL6" s="4">
        <v>9239216</v>
      </c>
      <c r="AQ6" s="4">
        <v>820051548</v>
      </c>
      <c r="BC6" s="4">
        <v>46127469</v>
      </c>
      <c r="BU6" s="4">
        <v>8210483</v>
      </c>
      <c r="CM6" s="4">
        <v>6119672</v>
      </c>
      <c r="CP6" s="4">
        <v>10988380</v>
      </c>
      <c r="CU6" s="4">
        <v>21750883</v>
      </c>
      <c r="DF6" s="4">
        <v>13476196</v>
      </c>
      <c r="DH6" s="4">
        <v>12788445</v>
      </c>
      <c r="DJ6" s="4">
        <v>13943313</v>
      </c>
      <c r="DS6" s="4">
        <v>10779076</v>
      </c>
      <c r="DX6" s="4">
        <v>72456147</v>
      </c>
      <c r="EF6" s="4">
        <v>198385434</v>
      </c>
      <c r="EK6" s="4">
        <v>9126748</v>
      </c>
      <c r="EV6" s="4">
        <v>10904369</v>
      </c>
      <c r="EX6" s="4">
        <v>4966584</v>
      </c>
      <c r="EZ6" s="4">
        <v>8993258</v>
      </c>
      <c r="GD6" s="4">
        <v>5548324</v>
      </c>
      <c r="GF6" s="4">
        <v>8093316</v>
      </c>
      <c r="GP6" s="4">
        <v>10773837</v>
      </c>
      <c r="HI6" s="4">
        <v>20691805</v>
      </c>
      <c r="HS6" s="4">
        <v>14351728</v>
      </c>
      <c r="IA6" s="4">
        <v>45709792</v>
      </c>
      <c r="IF6" s="4">
        <v>141169136</v>
      </c>
      <c r="JI6" s="4">
        <v>5804494</v>
      </c>
      <c r="JP6" s="4">
        <v>11210798</v>
      </c>
      <c r="KC6" s="4">
        <v>55866165</v>
      </c>
      <c r="KK6" s="4">
        <v>54998228</v>
      </c>
      <c r="KO6" s="4">
        <v>54876280</v>
      </c>
      <c r="KQ6" s="4">
        <v>49296916</v>
      </c>
      <c r="LE6" s="4">
        <v>19519312</v>
      </c>
      <c r="LH6" s="4">
        <v>52088963</v>
      </c>
      <c r="LQ6" s="4">
        <v>18048064</v>
      </c>
      <c r="ME6" s="4">
        <v>13860118</v>
      </c>
      <c r="MJ6" s="4">
        <v>19327459</v>
      </c>
      <c r="MU6" s="4">
        <v>34500202</v>
      </c>
      <c r="MX6" s="4">
        <v>18981866</v>
      </c>
      <c r="OJ6" s="4">
        <v>9266296</v>
      </c>
      <c r="OP6" s="4">
        <v>35171067</v>
      </c>
      <c r="OU6" s="4">
        <v>5555616</v>
      </c>
      <c r="OW6" s="4">
        <v>14831068</v>
      </c>
      <c r="PB6" s="4">
        <v>12056564</v>
      </c>
      <c r="QS6" s="4">
        <v>5053837</v>
      </c>
      <c r="RK6" s="4">
        <v>36871233</v>
      </c>
      <c r="SV6" s="4">
        <v>14090153</v>
      </c>
      <c r="TY6" s="4">
        <v>2145747365</v>
      </c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</row>
    <row r="7" spans="1:582" x14ac:dyDescent="0.2">
      <c r="A7" s="3" t="s">
        <v>341</v>
      </c>
      <c r="L7" s="4">
        <v>9931746</v>
      </c>
      <c r="P7" s="4">
        <v>7472488</v>
      </c>
      <c r="AF7" s="4">
        <v>29238131</v>
      </c>
      <c r="AJ7" s="4">
        <v>183125654</v>
      </c>
      <c r="AQ7" s="4">
        <v>146781955</v>
      </c>
      <c r="AW7" s="4">
        <v>29393202</v>
      </c>
      <c r="BS7" s="4">
        <v>7547455</v>
      </c>
      <c r="BU7" s="4">
        <v>15453571</v>
      </c>
      <c r="CN7" s="4">
        <v>5172546</v>
      </c>
      <c r="CP7" s="4">
        <v>9849935</v>
      </c>
      <c r="CU7" s="4">
        <v>30798531</v>
      </c>
      <c r="DH7" s="4">
        <v>4043839</v>
      </c>
      <c r="DU7" s="4">
        <v>54025950</v>
      </c>
      <c r="EF7" s="4">
        <v>33461019</v>
      </c>
      <c r="GP7" s="4">
        <v>15369092</v>
      </c>
      <c r="IA7" s="4">
        <v>157703398</v>
      </c>
      <c r="IF7" s="4">
        <v>32829788</v>
      </c>
      <c r="JT7" s="4">
        <v>9252052</v>
      </c>
      <c r="JX7" s="4">
        <v>8614478</v>
      </c>
      <c r="JY7" s="4">
        <v>7496827</v>
      </c>
      <c r="KK7" s="4">
        <v>14623965</v>
      </c>
      <c r="KO7" s="4">
        <v>15989316</v>
      </c>
      <c r="KQ7" s="4">
        <v>130048381</v>
      </c>
      <c r="LH7" s="4">
        <v>7683502</v>
      </c>
      <c r="LQ7" s="4">
        <v>32868695</v>
      </c>
      <c r="MB7" s="4">
        <v>6473101</v>
      </c>
      <c r="ME7" s="4">
        <v>24204433</v>
      </c>
      <c r="MJ7" s="4">
        <v>19536204</v>
      </c>
      <c r="MS7" s="4">
        <v>12165134</v>
      </c>
      <c r="MU7" s="4">
        <v>66859001</v>
      </c>
      <c r="NC7" s="4">
        <v>15220946</v>
      </c>
      <c r="NF7" s="4">
        <v>16379950</v>
      </c>
      <c r="OP7" s="4">
        <v>17375744</v>
      </c>
      <c r="OU7" s="4">
        <v>14787593</v>
      </c>
      <c r="OW7" s="4">
        <v>17928428</v>
      </c>
      <c r="PF7" s="4">
        <v>25413643</v>
      </c>
      <c r="PO7" s="4">
        <v>34743925</v>
      </c>
      <c r="QB7" s="4">
        <v>9834199</v>
      </c>
      <c r="QS7" s="4">
        <v>19862158</v>
      </c>
      <c r="QX7" s="4">
        <v>6289165</v>
      </c>
      <c r="RX7" s="4">
        <v>8325677</v>
      </c>
      <c r="SC7" s="4">
        <v>14019361</v>
      </c>
      <c r="SF7" s="4">
        <v>24714592</v>
      </c>
      <c r="SK7" s="4">
        <v>20036539</v>
      </c>
      <c r="SL7" s="4">
        <v>6995498</v>
      </c>
      <c r="SQ7" s="4">
        <v>16795845</v>
      </c>
      <c r="TB7" s="4">
        <v>39409527</v>
      </c>
      <c r="TJ7" s="4">
        <v>20566257</v>
      </c>
      <c r="TL7" s="4">
        <v>7795989</v>
      </c>
      <c r="TY7" s="4">
        <v>1464508425</v>
      </c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</row>
    <row r="8" spans="1:582" x14ac:dyDescent="0.2">
      <c r="A8" s="3" t="s">
        <v>342</v>
      </c>
      <c r="O8" s="4">
        <v>10731317</v>
      </c>
      <c r="AE8" s="4">
        <v>9582539</v>
      </c>
      <c r="AJ8" s="4">
        <v>9525220</v>
      </c>
      <c r="AQ8" s="4">
        <v>78232039</v>
      </c>
      <c r="AX8" s="4">
        <v>19524092</v>
      </c>
      <c r="BC8" s="4">
        <v>9635056</v>
      </c>
      <c r="BF8" s="4">
        <v>4549074</v>
      </c>
      <c r="BU8" s="4">
        <v>17120241</v>
      </c>
      <c r="CM8" s="4">
        <v>4213270</v>
      </c>
      <c r="CP8" s="4">
        <v>11395764</v>
      </c>
      <c r="CU8" s="4">
        <v>21360737</v>
      </c>
      <c r="DH8" s="4">
        <v>8742932</v>
      </c>
      <c r="DK8" s="4">
        <v>16374722</v>
      </c>
      <c r="DS8" s="4">
        <v>6184489</v>
      </c>
      <c r="DT8" s="4">
        <v>7755440</v>
      </c>
      <c r="DX8" s="4">
        <v>24929839</v>
      </c>
      <c r="EF8" s="4">
        <v>111615131</v>
      </c>
      <c r="EX8" s="4">
        <v>3823392</v>
      </c>
      <c r="GG8" s="4">
        <v>5475314</v>
      </c>
      <c r="HI8" s="4">
        <v>8808438</v>
      </c>
      <c r="HL8" s="4">
        <v>19187464</v>
      </c>
      <c r="IA8" s="4">
        <v>22754274</v>
      </c>
      <c r="IF8" s="4">
        <v>250551863</v>
      </c>
      <c r="JB8" s="4">
        <v>18820781</v>
      </c>
      <c r="JP8" s="4">
        <v>10680491</v>
      </c>
      <c r="KC8" s="4">
        <v>23426189</v>
      </c>
      <c r="KH8" s="4">
        <v>7273349</v>
      </c>
      <c r="KK8" s="4">
        <v>27996503</v>
      </c>
      <c r="KO8" s="4">
        <v>33128436</v>
      </c>
      <c r="KQ8" s="4">
        <v>21408844</v>
      </c>
      <c r="LE8" s="4">
        <v>95311371</v>
      </c>
      <c r="LH8" s="4">
        <v>34790087</v>
      </c>
      <c r="LQ8" s="4">
        <v>11376030</v>
      </c>
      <c r="MC8" s="4">
        <v>-1978943</v>
      </c>
      <c r="MI8" s="4">
        <v>8868908</v>
      </c>
      <c r="MU8" s="4">
        <v>28108287</v>
      </c>
      <c r="MX8" s="4">
        <v>10646541</v>
      </c>
      <c r="NO8" s="4">
        <v>5135394</v>
      </c>
      <c r="OP8" s="4">
        <v>19300005</v>
      </c>
      <c r="OU8" s="4">
        <v>5893217</v>
      </c>
      <c r="OV8" s="4">
        <v>5888418</v>
      </c>
      <c r="OW8" s="4">
        <v>5507720</v>
      </c>
      <c r="PB8" s="4">
        <v>131210765</v>
      </c>
      <c r="PT8" s="4">
        <v>5184952</v>
      </c>
      <c r="QS8" s="4">
        <v>4099144</v>
      </c>
      <c r="RA8" s="4">
        <v>7890822</v>
      </c>
      <c r="RD8" s="4">
        <v>11290004</v>
      </c>
      <c r="RK8" s="4">
        <v>23903534</v>
      </c>
      <c r="RP8" s="4">
        <v>5493391</v>
      </c>
      <c r="RR8" s="4">
        <v>4346130</v>
      </c>
      <c r="SQ8" s="4">
        <v>5417973</v>
      </c>
      <c r="SV8" s="4">
        <v>6529986</v>
      </c>
      <c r="TJ8" s="4">
        <v>11061789</v>
      </c>
      <c r="TY8" s="4">
        <v>1270082765</v>
      </c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</row>
    <row r="9" spans="1:582" x14ac:dyDescent="0.2">
      <c r="A9" s="3" t="s">
        <v>343</v>
      </c>
      <c r="D9" s="4">
        <v>2880155</v>
      </c>
      <c r="N9" s="4">
        <v>4716741</v>
      </c>
      <c r="R9" s="4">
        <v>5870122</v>
      </c>
      <c r="X9" s="4">
        <v>4526880</v>
      </c>
      <c r="AD9" s="4">
        <v>12823625</v>
      </c>
      <c r="AJ9" s="4">
        <v>6585236</v>
      </c>
      <c r="AQ9" s="4">
        <v>16418875</v>
      </c>
      <c r="AY9" s="4">
        <v>11707671</v>
      </c>
      <c r="BC9" s="4">
        <v>5970790</v>
      </c>
      <c r="BE9" s="4">
        <v>3386216</v>
      </c>
      <c r="BS9" s="4">
        <v>8073640</v>
      </c>
      <c r="BU9" s="4">
        <v>21847318</v>
      </c>
      <c r="CB9" s="4">
        <v>1193614</v>
      </c>
      <c r="CL9" s="4">
        <v>3084152</v>
      </c>
      <c r="CM9" s="4">
        <v>4205673</v>
      </c>
      <c r="CO9" s="4">
        <v>11105132</v>
      </c>
      <c r="CU9" s="4">
        <v>8036580</v>
      </c>
      <c r="DH9" s="4">
        <v>13749148</v>
      </c>
      <c r="DM9" s="4">
        <v>12323921</v>
      </c>
      <c r="DS9" s="4">
        <v>3027074</v>
      </c>
      <c r="DY9" s="4">
        <v>27958986</v>
      </c>
      <c r="EF9" s="4">
        <v>29865084</v>
      </c>
      <c r="EW9" s="4">
        <v>4724628</v>
      </c>
      <c r="FA9" s="4">
        <v>10755832</v>
      </c>
      <c r="GB9" s="4">
        <v>3384757</v>
      </c>
      <c r="GH9" s="4">
        <v>6960362</v>
      </c>
      <c r="GP9" s="4">
        <v>9085939</v>
      </c>
      <c r="HT9" s="4">
        <v>3840066</v>
      </c>
      <c r="IA9" s="4">
        <v>56161819</v>
      </c>
      <c r="IF9" s="4">
        <v>17084406</v>
      </c>
      <c r="IS9" s="4">
        <v>2792965</v>
      </c>
      <c r="JB9" s="4">
        <v>3805671</v>
      </c>
      <c r="JI9" s="4">
        <v>6416684</v>
      </c>
      <c r="JP9" s="4">
        <v>5212600</v>
      </c>
      <c r="JT9" s="4">
        <v>4898250</v>
      </c>
      <c r="JX9" s="4">
        <v>2899225</v>
      </c>
      <c r="JY9" s="4">
        <v>2660276</v>
      </c>
      <c r="KC9" s="4">
        <v>8047672</v>
      </c>
      <c r="KI9" s="4">
        <v>2760843</v>
      </c>
      <c r="KK9" s="4">
        <v>7216310</v>
      </c>
      <c r="KO9" s="4">
        <v>19149951</v>
      </c>
      <c r="KQ9" s="4">
        <v>50154660</v>
      </c>
      <c r="LE9" s="4">
        <v>12428321</v>
      </c>
      <c r="LH9" s="4">
        <v>15237714</v>
      </c>
      <c r="LO9" s="4">
        <v>2647463</v>
      </c>
      <c r="LQ9" s="4">
        <v>10236242</v>
      </c>
      <c r="MA9" s="4">
        <v>2916879</v>
      </c>
      <c r="MB9" s="4">
        <v>2002119</v>
      </c>
      <c r="MC9" s="4">
        <v>3033237</v>
      </c>
      <c r="ME9" s="4">
        <v>2767273</v>
      </c>
      <c r="MF9" s="4">
        <v>2313987</v>
      </c>
      <c r="MJ9" s="4">
        <v>4933543</v>
      </c>
      <c r="MP9" s="4">
        <v>3088846</v>
      </c>
      <c r="MS9" s="4">
        <v>5007190</v>
      </c>
      <c r="MU9" s="4">
        <v>26724218</v>
      </c>
      <c r="MX9" s="4">
        <v>5294596</v>
      </c>
      <c r="ND9" s="4">
        <v>1690207</v>
      </c>
      <c r="NP9" s="4">
        <v>3793314</v>
      </c>
      <c r="OF9" s="4">
        <v>9414864</v>
      </c>
      <c r="OM9" s="4">
        <v>2727386</v>
      </c>
      <c r="OP9" s="4">
        <v>22484005</v>
      </c>
      <c r="OU9" s="4">
        <v>5298650</v>
      </c>
      <c r="OW9" s="4">
        <v>16161676</v>
      </c>
      <c r="PB9" s="4">
        <v>3052187</v>
      </c>
      <c r="PG9" s="4">
        <v>3202431</v>
      </c>
      <c r="PL9" s="4">
        <v>2459751</v>
      </c>
      <c r="PP9" s="4">
        <v>3533156</v>
      </c>
      <c r="PR9" s="4">
        <v>4714989</v>
      </c>
      <c r="QE9" s="4">
        <v>1943863</v>
      </c>
      <c r="QN9" s="4">
        <v>1689866</v>
      </c>
      <c r="QR9" s="4">
        <v>2492936</v>
      </c>
      <c r="QS9" s="4">
        <v>5033215</v>
      </c>
      <c r="QX9" s="4">
        <v>3192829</v>
      </c>
      <c r="RF9" s="4">
        <v>2324344</v>
      </c>
      <c r="RL9" s="4">
        <v>5036651</v>
      </c>
      <c r="RT9" s="4">
        <v>6555883</v>
      </c>
      <c r="RW9" s="4">
        <v>2581885</v>
      </c>
      <c r="SB9" s="4">
        <v>4542348</v>
      </c>
      <c r="SK9" s="4">
        <v>2790390</v>
      </c>
      <c r="SQ9" s="4">
        <v>5614234</v>
      </c>
      <c r="SV9" s="4">
        <v>24006801</v>
      </c>
      <c r="TY9" s="4">
        <v>692339038</v>
      </c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</row>
    <row r="10" spans="1:582" x14ac:dyDescent="0.2">
      <c r="A10" s="3" t="s">
        <v>344</v>
      </c>
      <c r="AF10" s="4">
        <v>59484057</v>
      </c>
      <c r="AQ10" s="4">
        <v>113657530</v>
      </c>
      <c r="BU10" s="4">
        <v>36769946</v>
      </c>
      <c r="BZ10" s="4">
        <v>360339995</v>
      </c>
      <c r="CD10" s="4">
        <v>1410315076</v>
      </c>
      <c r="CP10" s="4">
        <v>51509385</v>
      </c>
      <c r="DD10" s="4">
        <v>901115277</v>
      </c>
      <c r="DQ10" s="4">
        <v>6577197554</v>
      </c>
      <c r="ED10" s="4">
        <v>751330993</v>
      </c>
      <c r="ER10" s="4">
        <v>173624964</v>
      </c>
      <c r="FJ10" s="4">
        <v>17094200639</v>
      </c>
      <c r="FT10" s="4">
        <v>1383189510</v>
      </c>
      <c r="GB10" s="4">
        <v>3527410289</v>
      </c>
      <c r="GM10" s="4">
        <v>163885534</v>
      </c>
      <c r="GS10" s="4">
        <v>35162703</v>
      </c>
      <c r="GZ10" s="4">
        <v>33207426</v>
      </c>
      <c r="HE10" s="4">
        <v>732764836</v>
      </c>
      <c r="HN10" s="4">
        <v>160388079</v>
      </c>
      <c r="IA10" s="4">
        <v>206130453</v>
      </c>
      <c r="IF10" s="4">
        <v>1923545988</v>
      </c>
      <c r="IL10" s="4">
        <v>467316516</v>
      </c>
      <c r="IR10" s="4">
        <v>289877014</v>
      </c>
      <c r="IU10" s="4">
        <v>73525746</v>
      </c>
      <c r="IZ10" s="4">
        <v>126197753</v>
      </c>
      <c r="JI10" s="4">
        <v>688929223</v>
      </c>
      <c r="JM10" s="4">
        <v>216882744</v>
      </c>
      <c r="JV10" s="4">
        <v>95512287</v>
      </c>
      <c r="JY10" s="4">
        <v>89766613</v>
      </c>
      <c r="KE10" s="4">
        <v>192523826</v>
      </c>
      <c r="KK10" s="4">
        <v>82793799</v>
      </c>
      <c r="KO10" s="4">
        <v>191508566</v>
      </c>
      <c r="KQ10" s="4">
        <v>75022698</v>
      </c>
      <c r="KR10" s="4">
        <v>23205126</v>
      </c>
      <c r="KZ10" s="4">
        <v>201596920</v>
      </c>
      <c r="LB10" s="4">
        <v>233010356</v>
      </c>
      <c r="LL10" s="4">
        <v>100013615</v>
      </c>
      <c r="LO10" s="4">
        <v>20616945</v>
      </c>
      <c r="LQ10" s="4">
        <v>47721456</v>
      </c>
      <c r="LW10" s="4">
        <v>140180429</v>
      </c>
      <c r="ME10" s="4">
        <v>95785825</v>
      </c>
      <c r="ML10" s="4">
        <v>109266456</v>
      </c>
      <c r="MS10" s="4">
        <v>69016687</v>
      </c>
      <c r="MU10" s="4">
        <v>54720410</v>
      </c>
      <c r="MW10" s="4">
        <v>23732048</v>
      </c>
      <c r="NB10" s="4">
        <v>77432395</v>
      </c>
      <c r="NJ10" s="4">
        <v>63847723</v>
      </c>
      <c r="OB10" s="4">
        <v>41578275</v>
      </c>
      <c r="OH10" s="4">
        <v>40701754</v>
      </c>
      <c r="OP10" s="4">
        <v>24776020</v>
      </c>
      <c r="OT10" s="4">
        <v>77579561</v>
      </c>
      <c r="OZ10" s="4">
        <v>409295936</v>
      </c>
      <c r="PD10" s="4">
        <v>52315647</v>
      </c>
      <c r="PI10" s="4">
        <v>141154223</v>
      </c>
      <c r="PP10" s="4">
        <v>85064295</v>
      </c>
      <c r="PU10" s="4">
        <v>180542349</v>
      </c>
      <c r="QB10" s="4">
        <v>40768390</v>
      </c>
      <c r="QC10" s="4">
        <v>30603101</v>
      </c>
      <c r="QD10" s="4">
        <v>40248104</v>
      </c>
      <c r="QU10" s="4">
        <v>31735645</v>
      </c>
      <c r="QX10" s="4">
        <v>314128508</v>
      </c>
      <c r="RC10" s="4">
        <v>79588421</v>
      </c>
      <c r="RN10" s="4">
        <v>21906595</v>
      </c>
      <c r="RV10" s="4">
        <v>47805190</v>
      </c>
      <c r="SL10" s="4">
        <v>21518930</v>
      </c>
      <c r="TA10" s="4">
        <v>18546499</v>
      </c>
      <c r="TY10" s="4">
        <v>41245090853</v>
      </c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</row>
    <row r="11" spans="1:582" x14ac:dyDescent="0.2">
      <c r="A11" s="3" t="s">
        <v>345</v>
      </c>
      <c r="I11" s="4">
        <v>7856625</v>
      </c>
      <c r="L11" s="4">
        <v>89231194</v>
      </c>
      <c r="AF11" s="4">
        <v>18159247</v>
      </c>
      <c r="AJ11" s="4">
        <v>94616773</v>
      </c>
      <c r="AQ11" s="4">
        <v>246403709</v>
      </c>
      <c r="BU11" s="4">
        <v>14954492</v>
      </c>
      <c r="CV11" s="4">
        <v>40578026</v>
      </c>
      <c r="DU11" s="4">
        <v>22690878</v>
      </c>
      <c r="EF11" s="4">
        <v>1452076393</v>
      </c>
      <c r="IA11" s="4">
        <v>83353925</v>
      </c>
      <c r="IF11" s="4">
        <v>12726375</v>
      </c>
      <c r="KK11" s="4">
        <v>17864320</v>
      </c>
      <c r="KO11" s="4">
        <v>13683037</v>
      </c>
      <c r="KQ11" s="4">
        <v>63520678</v>
      </c>
      <c r="LQ11" s="4">
        <v>20534086</v>
      </c>
      <c r="MJ11" s="4">
        <v>12211328</v>
      </c>
      <c r="MU11" s="4">
        <v>42224269</v>
      </c>
      <c r="OP11" s="4">
        <v>21789049</v>
      </c>
      <c r="OU11" s="4">
        <v>12240745</v>
      </c>
      <c r="PB11" s="4">
        <v>48767241</v>
      </c>
      <c r="QS11" s="4">
        <v>25538840</v>
      </c>
      <c r="SK11" s="4">
        <v>9126287</v>
      </c>
      <c r="SL11" s="4">
        <v>9534934</v>
      </c>
      <c r="TB11" s="4">
        <v>19141017</v>
      </c>
      <c r="TY11" s="4">
        <v>2398823468</v>
      </c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</row>
    <row r="12" spans="1:582" x14ac:dyDescent="0.2">
      <c r="A12" s="3" t="s">
        <v>346</v>
      </c>
      <c r="K12" s="4">
        <v>8273246</v>
      </c>
      <c r="AC12" s="4">
        <v>23909272</v>
      </c>
      <c r="AJ12" s="4">
        <v>164360884</v>
      </c>
      <c r="AO12" s="4">
        <v>383379729</v>
      </c>
      <c r="AT12" s="4">
        <v>91416189</v>
      </c>
      <c r="BR12" s="4">
        <v>25987392</v>
      </c>
      <c r="BT12" s="4">
        <v>17047642</v>
      </c>
      <c r="CT12" s="4">
        <v>40202120</v>
      </c>
      <c r="DH12" s="4">
        <v>8926078</v>
      </c>
      <c r="DU12" s="4">
        <v>93306902</v>
      </c>
      <c r="EF12" s="4">
        <v>1685361528</v>
      </c>
      <c r="EI12" s="4">
        <v>27172118</v>
      </c>
      <c r="EX12" s="4">
        <v>9984551</v>
      </c>
      <c r="EZ12" s="4">
        <v>59114995</v>
      </c>
      <c r="FV12" s="4">
        <v>20962515</v>
      </c>
      <c r="GP12" s="4">
        <v>37722448</v>
      </c>
      <c r="GT12" s="4">
        <v>7322953</v>
      </c>
      <c r="HT12" s="4">
        <v>20867137</v>
      </c>
      <c r="HW12" s="4">
        <v>13619487</v>
      </c>
      <c r="IA12" s="4">
        <v>392369311</v>
      </c>
      <c r="JI12" s="4">
        <v>35859512</v>
      </c>
      <c r="JS12" s="4">
        <v>22225932</v>
      </c>
      <c r="JX12" s="4">
        <v>31803527</v>
      </c>
      <c r="JY12" s="4">
        <v>18925458</v>
      </c>
      <c r="KC12" s="4">
        <v>12772855</v>
      </c>
      <c r="KK12" s="4">
        <v>40872479</v>
      </c>
      <c r="KO12" s="4">
        <v>72170012</v>
      </c>
      <c r="KQ12" s="4">
        <v>349775327</v>
      </c>
      <c r="LH12" s="4">
        <v>106381080</v>
      </c>
      <c r="LN12" s="4">
        <v>13549661</v>
      </c>
      <c r="LQ12" s="4">
        <v>89830142</v>
      </c>
      <c r="MB12" s="4">
        <v>17916816</v>
      </c>
      <c r="ME12" s="4">
        <v>56629376</v>
      </c>
      <c r="MJ12" s="4">
        <v>26911368</v>
      </c>
      <c r="MS12" s="4">
        <v>43741792</v>
      </c>
      <c r="MT12" s="4">
        <v>27308959</v>
      </c>
      <c r="MU12" s="4">
        <v>42065388</v>
      </c>
      <c r="NC12" s="4">
        <v>39204389</v>
      </c>
      <c r="NF12" s="4">
        <v>40661145</v>
      </c>
      <c r="NX12" s="4">
        <v>14597362</v>
      </c>
      <c r="OO12" s="4">
        <v>17611639</v>
      </c>
      <c r="OP12" s="4">
        <v>57874188</v>
      </c>
      <c r="OU12" s="4">
        <v>63631882</v>
      </c>
      <c r="OW12" s="4">
        <v>18632073</v>
      </c>
      <c r="PF12" s="4">
        <v>82556398</v>
      </c>
      <c r="PO12" s="4">
        <v>103049699</v>
      </c>
      <c r="PR12" s="4">
        <v>21528499</v>
      </c>
      <c r="QB12" s="4">
        <v>14711496</v>
      </c>
      <c r="QS12" s="4">
        <v>20245218</v>
      </c>
      <c r="QX12" s="4">
        <v>26917351</v>
      </c>
      <c r="RT12" s="4">
        <v>15960908</v>
      </c>
      <c r="RW12" s="4">
        <v>19797229</v>
      </c>
      <c r="RX12" s="4">
        <v>15636258</v>
      </c>
      <c r="SK12" s="4">
        <v>10710680</v>
      </c>
      <c r="SL12" s="4">
        <v>30715250</v>
      </c>
      <c r="SQ12" s="4">
        <v>74486530</v>
      </c>
      <c r="SU12" s="4">
        <v>31041440</v>
      </c>
      <c r="TB12" s="4">
        <v>92332910</v>
      </c>
      <c r="TL12" s="4">
        <v>35876183</v>
      </c>
      <c r="TO12" s="4">
        <v>5164180</v>
      </c>
      <c r="TY12" s="4">
        <v>4992989088</v>
      </c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</row>
    <row r="13" spans="1:582" x14ac:dyDescent="0.2">
      <c r="A13" s="3" t="s">
        <v>347</v>
      </c>
      <c r="AE13" s="4">
        <v>5030527</v>
      </c>
      <c r="AJ13" s="4">
        <v>30379210</v>
      </c>
      <c r="AQ13" s="4">
        <v>40570921</v>
      </c>
      <c r="AX13" s="4">
        <v>10362467</v>
      </c>
      <c r="BU13" s="4">
        <v>15271059</v>
      </c>
      <c r="CM13" s="4">
        <v>4508240</v>
      </c>
      <c r="CP13" s="4">
        <v>9060520</v>
      </c>
      <c r="CU13" s="4">
        <v>10764086</v>
      </c>
      <c r="DH13" s="4">
        <v>16145318</v>
      </c>
      <c r="DJ13" s="4">
        <v>20559267</v>
      </c>
      <c r="DU13" s="4">
        <v>12372271</v>
      </c>
      <c r="EX13" s="4">
        <v>2925488</v>
      </c>
      <c r="FY13" s="4">
        <v>14349702</v>
      </c>
      <c r="GG13" s="4">
        <v>6106575</v>
      </c>
      <c r="GP13" s="4">
        <v>4590413</v>
      </c>
      <c r="HM13" s="4">
        <v>11087866</v>
      </c>
      <c r="HT13" s="4">
        <v>7455023</v>
      </c>
      <c r="IA13" s="4">
        <v>46578642</v>
      </c>
      <c r="IF13" s="4">
        <v>264822220</v>
      </c>
      <c r="JD13" s="4">
        <v>9864349</v>
      </c>
      <c r="JI13" s="4">
        <v>6679970</v>
      </c>
      <c r="JP13" s="4">
        <v>8826822</v>
      </c>
      <c r="KC13" s="4">
        <v>9890474</v>
      </c>
      <c r="KH13" s="4">
        <v>9823636</v>
      </c>
      <c r="KK13" s="4">
        <v>22536456</v>
      </c>
      <c r="KO13" s="4">
        <v>33897019</v>
      </c>
      <c r="KQ13" s="4">
        <v>41100911</v>
      </c>
      <c r="LH13" s="4">
        <v>74870865</v>
      </c>
      <c r="LQ13" s="4">
        <v>5853329</v>
      </c>
      <c r="LZ13" s="4">
        <v>3555975</v>
      </c>
      <c r="MI13" s="4">
        <v>9590856</v>
      </c>
      <c r="MO13" s="4">
        <v>3904017</v>
      </c>
      <c r="MU13" s="4">
        <v>29702423</v>
      </c>
      <c r="NP13" s="4">
        <v>5758230</v>
      </c>
      <c r="OM13" s="4">
        <v>4667993</v>
      </c>
      <c r="OP13" s="4">
        <v>35162775</v>
      </c>
      <c r="OU13" s="4">
        <v>5018022</v>
      </c>
      <c r="OW13" s="4">
        <v>25389672</v>
      </c>
      <c r="PB13" s="4">
        <v>81282614</v>
      </c>
      <c r="PR13" s="4">
        <v>4413621</v>
      </c>
      <c r="QQ13" s="4">
        <v>3940090</v>
      </c>
      <c r="QS13" s="4">
        <v>7023519</v>
      </c>
      <c r="RA13" s="4">
        <v>17654362</v>
      </c>
      <c r="RC13" s="4">
        <v>16870115</v>
      </c>
      <c r="RT13" s="4">
        <v>7794089</v>
      </c>
      <c r="RW13" s="4">
        <v>3679089</v>
      </c>
      <c r="SJ13" s="4">
        <v>4112829</v>
      </c>
      <c r="SQ13" s="4">
        <v>16993017</v>
      </c>
      <c r="ST13" s="4">
        <v>6653395</v>
      </c>
      <c r="SV13" s="4">
        <v>46978800</v>
      </c>
      <c r="TN13" s="4">
        <v>2503610</v>
      </c>
      <c r="TY13" s="4">
        <v>1098932759</v>
      </c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</row>
    <row r="14" spans="1:582" x14ac:dyDescent="0.2">
      <c r="A14" s="3" t="s">
        <v>348</v>
      </c>
      <c r="O14" s="4">
        <v>4825258</v>
      </c>
      <c r="AA14" s="4">
        <v>8866946</v>
      </c>
      <c r="AE14" s="4">
        <v>9394071</v>
      </c>
      <c r="AJ14" s="4">
        <v>60466784</v>
      </c>
      <c r="AQ14" s="4">
        <v>91801559</v>
      </c>
      <c r="AX14" s="4">
        <v>19602951</v>
      </c>
      <c r="BC14" s="4">
        <v>6621669</v>
      </c>
      <c r="BF14" s="4">
        <v>3872020</v>
      </c>
      <c r="BU14" s="4">
        <v>11314166</v>
      </c>
      <c r="BW14" s="4">
        <v>3225954</v>
      </c>
      <c r="CM14" s="4">
        <v>3878126</v>
      </c>
      <c r="CP14" s="4">
        <v>8234460</v>
      </c>
      <c r="CU14" s="4">
        <v>8710880</v>
      </c>
      <c r="DH14" s="4">
        <v>7903469</v>
      </c>
      <c r="DL14" s="4">
        <v>8804785</v>
      </c>
      <c r="DS14" s="4">
        <v>3906199</v>
      </c>
      <c r="DU14" s="4">
        <v>13851629</v>
      </c>
      <c r="DX14" s="4">
        <v>11189913</v>
      </c>
      <c r="EF14" s="4">
        <v>189179336</v>
      </c>
      <c r="EW14" s="4">
        <v>3882360</v>
      </c>
      <c r="GA14" s="4">
        <v>7950823</v>
      </c>
      <c r="GG14" s="4">
        <v>6002475</v>
      </c>
      <c r="HT14" s="4">
        <v>5177285</v>
      </c>
      <c r="IA14" s="4">
        <v>34008822</v>
      </c>
      <c r="IF14" s="4">
        <v>20876474</v>
      </c>
      <c r="JA14" s="4">
        <v>4798018</v>
      </c>
      <c r="JD14" s="4">
        <v>5109386</v>
      </c>
      <c r="JP14" s="4">
        <v>15422940</v>
      </c>
      <c r="JU14" s="4">
        <v>8177827</v>
      </c>
      <c r="KC14" s="4">
        <v>4036333</v>
      </c>
      <c r="KK14" s="4">
        <v>8321487</v>
      </c>
      <c r="KO14" s="4">
        <v>35115450</v>
      </c>
      <c r="KQ14" s="4">
        <v>35059368</v>
      </c>
      <c r="LH14" s="4">
        <v>17741466</v>
      </c>
      <c r="LQ14" s="4">
        <v>5040663</v>
      </c>
      <c r="MC14" s="4">
        <v>8058620</v>
      </c>
      <c r="MJ14" s="4">
        <v>14139689</v>
      </c>
      <c r="MP14" s="4">
        <v>2916112</v>
      </c>
      <c r="MQ14" s="4">
        <v>4289930</v>
      </c>
      <c r="MS14" s="4">
        <v>3157947</v>
      </c>
      <c r="MU14" s="4">
        <v>32928597</v>
      </c>
      <c r="MY14" s="4">
        <v>4029353</v>
      </c>
      <c r="ND14" s="4">
        <v>4186134</v>
      </c>
      <c r="NG14" s="4">
        <v>4554485</v>
      </c>
      <c r="NO14" s="4">
        <v>11277211</v>
      </c>
      <c r="OP14" s="4">
        <v>20945184</v>
      </c>
      <c r="OU14" s="4">
        <v>4786884</v>
      </c>
      <c r="OW14" s="4">
        <v>9272362</v>
      </c>
      <c r="PC14" s="4">
        <v>3215017</v>
      </c>
      <c r="PF14" s="4">
        <v>4073639</v>
      </c>
      <c r="PL14" s="4">
        <v>7262979</v>
      </c>
      <c r="PM14" s="4">
        <v>3554983</v>
      </c>
      <c r="PP14" s="4">
        <v>5841447</v>
      </c>
      <c r="PR14" s="4">
        <v>6878343</v>
      </c>
      <c r="QM14" s="4">
        <v>9585103</v>
      </c>
      <c r="QR14" s="4">
        <v>3731907</v>
      </c>
      <c r="QS14" s="4">
        <v>2963760</v>
      </c>
      <c r="RD14" s="4">
        <v>4435599</v>
      </c>
      <c r="RG14" s="4">
        <v>3140636</v>
      </c>
      <c r="RL14" s="4">
        <v>3659441</v>
      </c>
      <c r="RW14" s="4">
        <v>2930255</v>
      </c>
      <c r="SQ14" s="4">
        <v>10631377</v>
      </c>
      <c r="SV14" s="4">
        <v>5115267</v>
      </c>
      <c r="TA14" s="4">
        <v>2987013</v>
      </c>
      <c r="TJ14" s="4">
        <v>15989396</v>
      </c>
      <c r="TY14" s="4">
        <v>912910022</v>
      </c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</row>
    <row r="15" spans="1:582" x14ac:dyDescent="0.2">
      <c r="A15" s="3" t="s">
        <v>349</v>
      </c>
      <c r="O15" s="4">
        <v>6975878</v>
      </c>
      <c r="AF15" s="4">
        <v>13167261</v>
      </c>
      <c r="AJ15" s="4">
        <v>14229651</v>
      </c>
      <c r="BM15" s="4">
        <v>26709963</v>
      </c>
      <c r="BU15" s="4">
        <v>8107366</v>
      </c>
      <c r="BZ15" s="4">
        <v>8559255</v>
      </c>
      <c r="CD15" s="4">
        <v>139465836</v>
      </c>
      <c r="CP15" s="4">
        <v>10195356</v>
      </c>
      <c r="DA15" s="4">
        <v>6708214</v>
      </c>
      <c r="DD15" s="4">
        <v>20381606</v>
      </c>
      <c r="DI15" s="4">
        <v>62845371</v>
      </c>
      <c r="DU15" s="4">
        <v>25430826</v>
      </c>
      <c r="EX15" s="4">
        <v>650380571</v>
      </c>
      <c r="FY15" s="4">
        <v>11017026</v>
      </c>
      <c r="GG15" s="4">
        <v>10729741</v>
      </c>
      <c r="IA15" s="4">
        <v>39650903</v>
      </c>
      <c r="IO15" s="4">
        <v>10500113</v>
      </c>
      <c r="IQ15" s="4">
        <v>6160243</v>
      </c>
      <c r="IT15" s="4">
        <v>6985142</v>
      </c>
      <c r="JP15" s="4">
        <v>7382129</v>
      </c>
      <c r="KQ15" s="4">
        <v>50467807</v>
      </c>
      <c r="KY15" s="4">
        <v>9696915</v>
      </c>
      <c r="LD15" s="4">
        <v>48594042</v>
      </c>
      <c r="LF15" s="4">
        <v>11662734</v>
      </c>
      <c r="LQ15" s="4">
        <v>33412968</v>
      </c>
      <c r="MA15" s="4">
        <v>30210419</v>
      </c>
      <c r="ME15" s="4">
        <v>25864012</v>
      </c>
      <c r="MK15" s="4">
        <v>14559601</v>
      </c>
      <c r="ML15" s="4">
        <v>267524828</v>
      </c>
      <c r="MS15" s="4">
        <v>6686960</v>
      </c>
      <c r="MU15" s="4">
        <v>47504927</v>
      </c>
      <c r="ND15" s="4">
        <v>5476723</v>
      </c>
      <c r="NM15" s="4">
        <v>8497342</v>
      </c>
      <c r="OW15" s="4">
        <v>34901972</v>
      </c>
      <c r="PG15" s="4">
        <v>8398086</v>
      </c>
      <c r="PP15" s="4">
        <v>7863994</v>
      </c>
      <c r="TY15" s="4">
        <v>1696905781</v>
      </c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</row>
    <row r="16" spans="1:582" x14ac:dyDescent="0.2">
      <c r="A16" s="3" t="s">
        <v>350</v>
      </c>
      <c r="AJ16" s="4">
        <v>145040591</v>
      </c>
      <c r="AQ16" s="4">
        <v>80638465</v>
      </c>
      <c r="BC16" s="4">
        <v>85270223</v>
      </c>
      <c r="BU16" s="4">
        <v>32235697</v>
      </c>
      <c r="BY16" s="4">
        <v>138035666</v>
      </c>
      <c r="CD16" s="4">
        <v>214865402</v>
      </c>
      <c r="CP16" s="4">
        <v>34918694</v>
      </c>
      <c r="CU16" s="4">
        <v>31707454</v>
      </c>
      <c r="CY16" s="4">
        <v>30568204</v>
      </c>
      <c r="DB16" s="4">
        <v>121345981</v>
      </c>
      <c r="DD16" s="4">
        <v>130431034</v>
      </c>
      <c r="DN16" s="4">
        <v>4154260292</v>
      </c>
      <c r="EA16" s="4">
        <v>490324350</v>
      </c>
      <c r="EF16" s="4">
        <v>138137452</v>
      </c>
      <c r="EL16" s="4">
        <v>155662815</v>
      </c>
      <c r="FD16" s="4">
        <v>10391559923</v>
      </c>
      <c r="FP16" s="4">
        <v>613822213</v>
      </c>
      <c r="FY16" s="4">
        <v>1862962369</v>
      </c>
      <c r="GK16" s="4">
        <v>96697040</v>
      </c>
      <c r="GP16" s="4">
        <v>53048811</v>
      </c>
      <c r="HD16" s="4">
        <v>270618688</v>
      </c>
      <c r="HH16" s="4">
        <v>20004578</v>
      </c>
      <c r="HP16" s="4">
        <v>39851479</v>
      </c>
      <c r="HU16" s="4">
        <v>23215330</v>
      </c>
      <c r="HY16" s="4">
        <v>45370733</v>
      </c>
      <c r="IA16" s="4">
        <v>125430265</v>
      </c>
      <c r="IE16" s="4">
        <v>124856319</v>
      </c>
      <c r="IF16" s="4">
        <v>279800347</v>
      </c>
      <c r="IG16" s="4">
        <v>114140495</v>
      </c>
      <c r="II16" s="4">
        <v>76540345</v>
      </c>
      <c r="IL16" s="4">
        <v>140537273</v>
      </c>
      <c r="IR16" s="4">
        <v>314064325</v>
      </c>
      <c r="IU16" s="4">
        <v>59607941</v>
      </c>
      <c r="IY16" s="4">
        <v>78116913</v>
      </c>
      <c r="JE16" s="4">
        <v>22055265</v>
      </c>
      <c r="JI16" s="4">
        <v>291051742</v>
      </c>
      <c r="JM16" s="4">
        <v>91430885</v>
      </c>
      <c r="JV16" s="4">
        <v>62790244</v>
      </c>
      <c r="JY16" s="4">
        <v>70825145</v>
      </c>
      <c r="KA16" s="4">
        <v>35191350</v>
      </c>
      <c r="KE16" s="4">
        <v>41229527</v>
      </c>
      <c r="KG16" s="4">
        <v>48221877</v>
      </c>
      <c r="KM16" s="4">
        <v>105898161</v>
      </c>
      <c r="KO16" s="4">
        <v>200451540</v>
      </c>
      <c r="KQ16" s="4">
        <v>113603292</v>
      </c>
      <c r="KS16" s="4">
        <v>33273962</v>
      </c>
      <c r="KU16" s="4">
        <v>90139542</v>
      </c>
      <c r="KY16" s="4">
        <v>191977427</v>
      </c>
      <c r="LB16" s="4">
        <v>137308514</v>
      </c>
      <c r="LH16" s="4">
        <v>53875222</v>
      </c>
      <c r="LI16" s="4">
        <v>60636457</v>
      </c>
      <c r="LL16" s="4">
        <v>55034575</v>
      </c>
      <c r="LQ16" s="4">
        <v>36288584</v>
      </c>
      <c r="LX16" s="4">
        <v>116142103</v>
      </c>
      <c r="ME16" s="4">
        <v>64315673</v>
      </c>
      <c r="MJ16" s="4">
        <v>67586159</v>
      </c>
      <c r="ML16" s="4">
        <v>30824477</v>
      </c>
      <c r="MS16" s="4">
        <v>42540376</v>
      </c>
      <c r="MU16" s="4">
        <v>87889929</v>
      </c>
      <c r="NC16" s="4">
        <v>37580050</v>
      </c>
      <c r="NI16" s="4">
        <v>140933361</v>
      </c>
      <c r="OM16" s="4">
        <v>13452390</v>
      </c>
      <c r="OP16" s="4">
        <v>32108915</v>
      </c>
      <c r="OS16" s="4">
        <v>100494962</v>
      </c>
      <c r="OW16" s="4">
        <v>170714328</v>
      </c>
      <c r="PD16" s="4">
        <v>43260166</v>
      </c>
      <c r="PG16" s="4">
        <v>45652264</v>
      </c>
      <c r="PK16" s="4">
        <v>20637727</v>
      </c>
      <c r="PN16" s="4">
        <v>16588421</v>
      </c>
      <c r="PP16" s="4">
        <v>56752623</v>
      </c>
      <c r="PV16" s="4">
        <v>153480856</v>
      </c>
      <c r="PW16" s="4">
        <v>94996235</v>
      </c>
      <c r="QB16" s="4">
        <v>72212477</v>
      </c>
      <c r="QH16" s="4">
        <v>28439652</v>
      </c>
      <c r="QS16" s="4">
        <v>16524514</v>
      </c>
      <c r="QX16" s="4">
        <v>668793974</v>
      </c>
      <c r="RC16" s="4">
        <v>108288997</v>
      </c>
      <c r="RH16" s="4">
        <v>22375615</v>
      </c>
      <c r="RX16" s="4">
        <v>26421599</v>
      </c>
      <c r="SW16" s="4">
        <v>14100719</v>
      </c>
      <c r="TA16" s="4">
        <v>19426779</v>
      </c>
      <c r="TY16" s="4">
        <v>24767506359</v>
      </c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</row>
    <row r="17" spans="1:577" x14ac:dyDescent="0.2">
      <c r="A17" s="3" t="s">
        <v>351</v>
      </c>
      <c r="AJ17" s="4">
        <v>32483682</v>
      </c>
      <c r="BY17" s="4">
        <v>413522289</v>
      </c>
      <c r="CD17" s="4">
        <v>682822454</v>
      </c>
      <c r="CY17" s="4">
        <v>94041661</v>
      </c>
      <c r="DB17" s="4">
        <v>309607373</v>
      </c>
      <c r="DD17" s="4">
        <v>394872565</v>
      </c>
      <c r="DO17" s="4">
        <v>5131793657</v>
      </c>
      <c r="EB17" s="4">
        <v>454458073</v>
      </c>
      <c r="EP17" s="4">
        <v>79836163</v>
      </c>
      <c r="EZ17" s="4">
        <v>6242564088</v>
      </c>
      <c r="FH17" s="4">
        <v>7779150287</v>
      </c>
      <c r="FR17" s="4">
        <v>156890343</v>
      </c>
      <c r="FY17" s="4">
        <v>333134199</v>
      </c>
      <c r="GL17" s="4">
        <v>71835256</v>
      </c>
      <c r="GP17" s="4">
        <v>31836562</v>
      </c>
      <c r="HD17" s="4">
        <v>218498054</v>
      </c>
      <c r="HG17" s="4">
        <v>21252784</v>
      </c>
      <c r="HQ17" s="4">
        <v>40386445</v>
      </c>
      <c r="HZ17" s="4">
        <v>104648657</v>
      </c>
      <c r="IA17" s="4">
        <v>87015819</v>
      </c>
      <c r="IE17" s="4">
        <v>149338070</v>
      </c>
      <c r="IF17" s="4">
        <v>132586981</v>
      </c>
      <c r="IG17" s="4">
        <v>271295787</v>
      </c>
      <c r="II17" s="4">
        <v>91766849</v>
      </c>
      <c r="IL17" s="4">
        <v>53180063</v>
      </c>
      <c r="IR17" s="4">
        <v>433036769</v>
      </c>
      <c r="IU17" s="4">
        <v>82192234</v>
      </c>
      <c r="IY17" s="4">
        <v>167677333</v>
      </c>
      <c r="JI17" s="4">
        <v>93593673</v>
      </c>
      <c r="JM17" s="4">
        <v>231254311</v>
      </c>
      <c r="JV17" s="4">
        <v>129684698</v>
      </c>
      <c r="JY17" s="4">
        <v>71775695</v>
      </c>
      <c r="KA17" s="4">
        <v>55729794</v>
      </c>
      <c r="KD17" s="4">
        <v>206598726</v>
      </c>
      <c r="KO17" s="4">
        <v>307637378</v>
      </c>
      <c r="KQ17" s="4">
        <v>121974977</v>
      </c>
      <c r="KR17" s="4">
        <v>39879170</v>
      </c>
      <c r="KV17" s="4">
        <v>134474470</v>
      </c>
      <c r="KY17" s="4">
        <v>319549453</v>
      </c>
      <c r="LB17" s="4">
        <v>365592786</v>
      </c>
      <c r="LL17" s="4">
        <v>140496826</v>
      </c>
      <c r="LQ17" s="4">
        <v>35940577</v>
      </c>
      <c r="LV17" s="4">
        <v>82043394</v>
      </c>
      <c r="LZ17" s="4">
        <v>63493311</v>
      </c>
      <c r="ME17" s="4">
        <v>103741693</v>
      </c>
      <c r="MJ17" s="4">
        <v>45558283</v>
      </c>
      <c r="ML17" s="4">
        <v>49197062</v>
      </c>
      <c r="MS17" s="4">
        <v>101488394</v>
      </c>
      <c r="MU17" s="4">
        <v>54213108</v>
      </c>
      <c r="MW17" s="4">
        <v>23952868</v>
      </c>
      <c r="NB17" s="4">
        <v>72242996</v>
      </c>
      <c r="NI17" s="4">
        <v>89867947</v>
      </c>
      <c r="OC17" s="4">
        <v>20095318</v>
      </c>
      <c r="OP17" s="4">
        <v>16765223</v>
      </c>
      <c r="OT17" s="4">
        <v>46786658</v>
      </c>
      <c r="OY17" s="4">
        <v>195485250</v>
      </c>
      <c r="PG17" s="4">
        <v>29085687</v>
      </c>
      <c r="PP17" s="4">
        <v>61312379</v>
      </c>
      <c r="PV17" s="4">
        <v>56377791</v>
      </c>
      <c r="PW17" s="4">
        <v>19817014</v>
      </c>
      <c r="QB17" s="4">
        <v>39382944</v>
      </c>
      <c r="QF17" s="4">
        <v>35364169</v>
      </c>
      <c r="QX17" s="4">
        <v>171760252</v>
      </c>
      <c r="RC17" s="4">
        <v>25495021</v>
      </c>
      <c r="TY17" s="4">
        <v>27719433793</v>
      </c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</row>
    <row r="18" spans="1:577" x14ac:dyDescent="0.2">
      <c r="A18" s="3" t="s">
        <v>352</v>
      </c>
      <c r="O18" s="4">
        <v>41601435</v>
      </c>
      <c r="AF18" s="4">
        <v>15067341</v>
      </c>
      <c r="AJ18" s="4">
        <v>40900770</v>
      </c>
      <c r="AQ18" s="4">
        <v>50427320</v>
      </c>
      <c r="BU18" s="4">
        <v>40349931</v>
      </c>
      <c r="BZ18" s="4">
        <v>534981082</v>
      </c>
      <c r="CD18" s="4">
        <v>926698310</v>
      </c>
      <c r="CP18" s="4">
        <v>35391198</v>
      </c>
      <c r="CZ18" s="4">
        <v>136304132</v>
      </c>
      <c r="DB18" s="4">
        <v>259686165</v>
      </c>
      <c r="DD18" s="4">
        <v>321438786</v>
      </c>
      <c r="DO18" s="4">
        <v>4887471098</v>
      </c>
      <c r="DY18" s="4">
        <v>113196932</v>
      </c>
      <c r="EO18" s="4">
        <v>43226001</v>
      </c>
      <c r="FG18" s="4">
        <v>12651553090</v>
      </c>
      <c r="FQ18" s="4">
        <v>164016612</v>
      </c>
      <c r="FY18" s="4">
        <v>1106667444</v>
      </c>
      <c r="GK18" s="4">
        <v>75534221</v>
      </c>
      <c r="HD18" s="4">
        <v>394176592</v>
      </c>
      <c r="HG18" s="4">
        <v>26103943</v>
      </c>
      <c r="HN18" s="4">
        <v>124659569</v>
      </c>
      <c r="IA18" s="4">
        <v>110666614</v>
      </c>
      <c r="IE18" s="4">
        <v>254695635</v>
      </c>
      <c r="IF18" s="4">
        <v>1404560979</v>
      </c>
      <c r="IJ18" s="4">
        <v>50093393</v>
      </c>
      <c r="IL18" s="4">
        <v>55271477</v>
      </c>
      <c r="IR18" s="4">
        <v>703252818</v>
      </c>
      <c r="IU18" s="4">
        <v>73882340</v>
      </c>
      <c r="IY18" s="4">
        <v>60383358</v>
      </c>
      <c r="JT18" s="4">
        <v>96116922</v>
      </c>
      <c r="JV18" s="4">
        <v>44509016</v>
      </c>
      <c r="JY18" s="4">
        <v>103390787</v>
      </c>
      <c r="KA18" s="4">
        <v>38148429</v>
      </c>
      <c r="KD18" s="4">
        <v>171870994</v>
      </c>
      <c r="KO18" s="4">
        <v>596309460</v>
      </c>
      <c r="KQ18" s="4">
        <v>89688251</v>
      </c>
      <c r="KS18" s="4">
        <v>25877599</v>
      </c>
      <c r="KV18" s="4">
        <v>322444799</v>
      </c>
      <c r="KY18" s="4">
        <v>462504614</v>
      </c>
      <c r="LB18" s="4">
        <v>103793066</v>
      </c>
      <c r="LH18" s="4">
        <v>62485515</v>
      </c>
      <c r="LL18" s="4">
        <v>73695988</v>
      </c>
      <c r="LQ18" s="4">
        <v>90698040</v>
      </c>
      <c r="LW18" s="4">
        <v>32175931</v>
      </c>
      <c r="LZ18" s="4">
        <v>28902184</v>
      </c>
      <c r="ME18" s="4">
        <v>82339007</v>
      </c>
      <c r="MH18" s="4">
        <v>83221939</v>
      </c>
      <c r="ML18" s="4">
        <v>30591281</v>
      </c>
      <c r="MS18" s="4">
        <v>35620015</v>
      </c>
      <c r="MU18" s="4">
        <v>59814231</v>
      </c>
      <c r="NC18" s="4">
        <v>23175931</v>
      </c>
      <c r="NI18" s="4">
        <v>99636362</v>
      </c>
      <c r="OP18" s="4">
        <v>17082263</v>
      </c>
      <c r="OS18" s="4">
        <v>62126910</v>
      </c>
      <c r="OW18" s="4">
        <v>130035080</v>
      </c>
      <c r="PD18" s="4">
        <v>34007089</v>
      </c>
      <c r="PG18" s="4">
        <v>32494547</v>
      </c>
      <c r="PK18" s="4">
        <v>14141911</v>
      </c>
      <c r="PP18" s="4">
        <v>29267637</v>
      </c>
      <c r="PV18" s="4">
        <v>76793493</v>
      </c>
      <c r="PW18" s="4">
        <v>24444373</v>
      </c>
      <c r="QB18" s="4">
        <v>49117570</v>
      </c>
      <c r="QX18" s="4">
        <v>422108528</v>
      </c>
      <c r="RC18" s="4">
        <v>65391694</v>
      </c>
      <c r="RH18" s="4">
        <v>14294164</v>
      </c>
      <c r="SL18" s="4">
        <v>18448356</v>
      </c>
      <c r="TY18" s="4">
        <v>28449022562</v>
      </c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</row>
    <row r="19" spans="1:577" x14ac:dyDescent="0.2">
      <c r="A19" s="3" t="s">
        <v>353</v>
      </c>
      <c r="E19" s="4">
        <v>6623850</v>
      </c>
      <c r="L19" s="4">
        <v>5244996</v>
      </c>
      <c r="O19" s="4">
        <v>12053314</v>
      </c>
      <c r="T19" s="4">
        <v>5820250</v>
      </c>
      <c r="AE19" s="4">
        <v>18951719</v>
      </c>
      <c r="AJ19" s="4">
        <v>128548384</v>
      </c>
      <c r="AQ19" s="4">
        <v>96563381</v>
      </c>
      <c r="AX19" s="4">
        <v>18563809</v>
      </c>
      <c r="BC19" s="4">
        <v>8893183</v>
      </c>
      <c r="BI19" s="4">
        <v>4399008</v>
      </c>
      <c r="BO19" s="4">
        <v>6560958</v>
      </c>
      <c r="BS19" s="4">
        <v>8422892</v>
      </c>
      <c r="BU19" s="4">
        <v>7304198</v>
      </c>
      <c r="CH19" s="4">
        <v>13995789</v>
      </c>
      <c r="CN19" s="4">
        <v>4414643</v>
      </c>
      <c r="CP19" s="4">
        <v>9529684</v>
      </c>
      <c r="CU19" s="4">
        <v>8167510</v>
      </c>
      <c r="CX19" s="4">
        <v>16324043</v>
      </c>
      <c r="DH19" s="4">
        <v>4144493</v>
      </c>
      <c r="DU19" s="4">
        <v>34228653</v>
      </c>
      <c r="EF19" s="4">
        <v>116322703</v>
      </c>
      <c r="EX19" s="4">
        <v>2680550</v>
      </c>
      <c r="HU19" s="4">
        <v>8663639</v>
      </c>
      <c r="IA19" s="4">
        <v>87072827</v>
      </c>
      <c r="IF19" s="4">
        <v>69477185</v>
      </c>
      <c r="JT19" s="4">
        <v>6356246</v>
      </c>
      <c r="KO19" s="4">
        <v>9953581</v>
      </c>
      <c r="KQ19" s="4">
        <v>100851466</v>
      </c>
      <c r="LQ19" s="4">
        <v>17600423</v>
      </c>
      <c r="MB19" s="4">
        <v>4913410</v>
      </c>
      <c r="ME19" s="4">
        <v>11009198</v>
      </c>
      <c r="MJ19" s="4">
        <v>12749293</v>
      </c>
      <c r="MP19" s="4">
        <v>5069709</v>
      </c>
      <c r="MS19" s="4">
        <v>9583854</v>
      </c>
      <c r="MT19" s="4">
        <v>14733721</v>
      </c>
      <c r="MU19" s="4">
        <v>30533038</v>
      </c>
      <c r="OP19" s="4">
        <v>17331953</v>
      </c>
      <c r="OU19" s="4">
        <v>10169281</v>
      </c>
      <c r="OW19" s="4">
        <v>8845866</v>
      </c>
      <c r="PS19" s="4">
        <v>6655393</v>
      </c>
      <c r="QS19" s="4">
        <v>27889274</v>
      </c>
      <c r="QX19" s="4">
        <v>5959300</v>
      </c>
      <c r="SK19" s="4">
        <v>7479553</v>
      </c>
      <c r="SL19" s="4">
        <v>7334901</v>
      </c>
      <c r="SQ19" s="4">
        <v>15897294</v>
      </c>
      <c r="TB19" s="4">
        <v>43028697</v>
      </c>
      <c r="TI19" s="4">
        <v>5756593</v>
      </c>
      <c r="TK19" s="4">
        <v>10983151</v>
      </c>
      <c r="TL19" s="4">
        <v>29175409</v>
      </c>
      <c r="TY19" s="4">
        <v>1122832265</v>
      </c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</row>
    <row r="20" spans="1:577" x14ac:dyDescent="0.2">
      <c r="A20" s="3" t="s">
        <v>354</v>
      </c>
      <c r="I20" s="4">
        <v>16316492</v>
      </c>
      <c r="P20" s="4">
        <v>19645489</v>
      </c>
      <c r="V20" s="4">
        <v>6154850</v>
      </c>
      <c r="AF20" s="4">
        <v>5280326</v>
      </c>
      <c r="AJ20" s="4">
        <v>301930103</v>
      </c>
      <c r="AM20" s="4">
        <v>10401972</v>
      </c>
      <c r="AQ20" s="4">
        <v>591758040</v>
      </c>
      <c r="AV20" s="4">
        <v>122246862</v>
      </c>
      <c r="BC20" s="4">
        <v>41037581</v>
      </c>
      <c r="BI20" s="4">
        <v>13674541</v>
      </c>
      <c r="BO20" s="4">
        <v>18728093</v>
      </c>
      <c r="BS20" s="4">
        <v>17470397</v>
      </c>
      <c r="BU20" s="4">
        <v>10611613</v>
      </c>
      <c r="CG20" s="4">
        <v>14763021</v>
      </c>
      <c r="CN20" s="4">
        <v>6512066</v>
      </c>
      <c r="CP20" s="4">
        <v>12963522</v>
      </c>
      <c r="CU20" s="4">
        <v>38633631</v>
      </c>
      <c r="DH20" s="4">
        <v>19270561</v>
      </c>
      <c r="DK20" s="4">
        <v>26212646</v>
      </c>
      <c r="DS20" s="4">
        <v>7742926</v>
      </c>
      <c r="DU20" s="4">
        <v>64002560</v>
      </c>
      <c r="EF20" s="4">
        <v>38747766</v>
      </c>
      <c r="EX20" s="4">
        <v>9611154</v>
      </c>
      <c r="EY20" s="4">
        <v>60184831</v>
      </c>
      <c r="GP20" s="4">
        <v>49560669</v>
      </c>
      <c r="HS20" s="4">
        <v>27469233</v>
      </c>
      <c r="IA20" s="4">
        <v>173084092</v>
      </c>
      <c r="IF20" s="4">
        <v>24842768</v>
      </c>
      <c r="JP20" s="4">
        <v>10072646</v>
      </c>
      <c r="JS20" s="4">
        <v>23226275</v>
      </c>
      <c r="JX20" s="4">
        <v>11654762</v>
      </c>
      <c r="JY20" s="4">
        <v>13043040</v>
      </c>
      <c r="KK20" s="4">
        <v>22856215</v>
      </c>
      <c r="KO20" s="4">
        <v>39089905</v>
      </c>
      <c r="KQ20" s="4">
        <v>175201579</v>
      </c>
      <c r="LA20" s="4">
        <v>12665114</v>
      </c>
      <c r="LH20" s="4">
        <v>43274917</v>
      </c>
      <c r="LN20" s="4">
        <v>47181171</v>
      </c>
      <c r="LQ20" s="4">
        <v>94146815</v>
      </c>
      <c r="MB20" s="4">
        <v>9323721</v>
      </c>
      <c r="ME20" s="4">
        <v>47631201</v>
      </c>
      <c r="MJ20" s="4">
        <v>43172644</v>
      </c>
      <c r="MP20" s="4">
        <v>12191866</v>
      </c>
      <c r="MS20" s="4">
        <v>27200300</v>
      </c>
      <c r="MT20" s="4">
        <v>42628387</v>
      </c>
      <c r="MU20" s="4">
        <v>57141843</v>
      </c>
      <c r="NC20" s="4">
        <v>6380808</v>
      </c>
      <c r="NX20" s="4">
        <v>9975318</v>
      </c>
      <c r="OM20" s="4">
        <v>9546749</v>
      </c>
      <c r="OP20" s="4">
        <v>63712550</v>
      </c>
      <c r="OU20" s="4">
        <v>24440419</v>
      </c>
      <c r="OW20" s="4">
        <v>20865605</v>
      </c>
      <c r="PF20" s="4">
        <v>15464252</v>
      </c>
      <c r="PP20" s="4">
        <v>12275872</v>
      </c>
      <c r="PR20" s="4">
        <v>8678020</v>
      </c>
      <c r="QP20" s="4">
        <v>9834953</v>
      </c>
      <c r="QS20" s="4">
        <v>74879163</v>
      </c>
      <c r="QX20" s="4">
        <v>45812639</v>
      </c>
      <c r="RL20" s="4">
        <v>5440561</v>
      </c>
      <c r="RT20" s="4">
        <v>22554280</v>
      </c>
      <c r="RW20" s="4">
        <v>37245003</v>
      </c>
      <c r="RX20" s="4">
        <v>13488017</v>
      </c>
      <c r="SC20" s="4">
        <v>14584093</v>
      </c>
      <c r="SH20" s="4">
        <v>11084096</v>
      </c>
      <c r="SK20" s="4">
        <v>45963968</v>
      </c>
      <c r="SL20" s="4">
        <v>96763481</v>
      </c>
      <c r="SM20" s="4">
        <v>10831787</v>
      </c>
      <c r="SO20" s="4">
        <v>7273736</v>
      </c>
      <c r="SQ20" s="4">
        <v>70428443</v>
      </c>
      <c r="SS20" s="4">
        <v>11224233</v>
      </c>
      <c r="SU20" s="4">
        <v>9482118</v>
      </c>
      <c r="SW20" s="4">
        <v>7875459</v>
      </c>
      <c r="SY20" s="4">
        <v>16838957</v>
      </c>
      <c r="TB20" s="4">
        <v>223549124</v>
      </c>
      <c r="TC20" s="4">
        <v>14767302</v>
      </c>
      <c r="TE20" s="4">
        <v>11160976</v>
      </c>
      <c r="TF20" s="4">
        <v>5880275</v>
      </c>
      <c r="TH20" s="4">
        <v>3595483</v>
      </c>
      <c r="TI20" s="4">
        <v>8971729</v>
      </c>
      <c r="TK20" s="4">
        <v>34981823</v>
      </c>
      <c r="TL20" s="4">
        <v>63337977</v>
      </c>
      <c r="TM20" s="4">
        <v>733619</v>
      </c>
      <c r="TP20" s="4">
        <v>3634108</v>
      </c>
      <c r="TQ20" s="4">
        <v>31993430</v>
      </c>
      <c r="TR20" s="4">
        <v>12868477</v>
      </c>
      <c r="TT20" s="4">
        <v>6759505</v>
      </c>
      <c r="TW20" s="4">
        <v>6978818</v>
      </c>
      <c r="TY20" s="4">
        <v>3592717432</v>
      </c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</row>
    <row r="21" spans="1:577" x14ac:dyDescent="0.2">
      <c r="A21" s="3" t="s">
        <v>355</v>
      </c>
      <c r="O21" s="4">
        <v>3221513</v>
      </c>
      <c r="T21" s="4">
        <v>1092089</v>
      </c>
      <c r="AE21" s="4">
        <v>6398430</v>
      </c>
      <c r="AJ21" s="4">
        <v>53581516</v>
      </c>
      <c r="AQ21" s="4">
        <v>24184505</v>
      </c>
      <c r="AX21" s="4">
        <v>5326514</v>
      </c>
      <c r="AZ21" s="4">
        <v>4547738</v>
      </c>
      <c r="BF21" s="4">
        <v>1077794</v>
      </c>
      <c r="BP21" s="4">
        <v>2475373</v>
      </c>
      <c r="BS21" s="4">
        <v>4236266</v>
      </c>
      <c r="BU21" s="4">
        <v>11660114</v>
      </c>
      <c r="BV21" s="4">
        <v>3573912</v>
      </c>
      <c r="CM21" s="4">
        <v>3842764</v>
      </c>
      <c r="CP21" s="4">
        <v>8465577</v>
      </c>
      <c r="CU21" s="4">
        <v>8802623</v>
      </c>
      <c r="DH21" s="4">
        <v>8112129</v>
      </c>
      <c r="DM21" s="4">
        <v>12399915</v>
      </c>
      <c r="DS21" s="4">
        <v>5237861</v>
      </c>
      <c r="DU21" s="4">
        <v>23663748</v>
      </c>
      <c r="EF21" s="4">
        <v>34409050</v>
      </c>
      <c r="EW21" s="4">
        <v>4080444</v>
      </c>
      <c r="EX21" s="4">
        <v>3065680</v>
      </c>
      <c r="EZ21" s="4">
        <v>13342379</v>
      </c>
      <c r="FX21" s="4">
        <v>4847775</v>
      </c>
      <c r="FY21" s="4">
        <v>4077946</v>
      </c>
      <c r="GA21" s="4">
        <v>6065084</v>
      </c>
      <c r="GG21" s="4">
        <v>7334594</v>
      </c>
      <c r="GP21" s="4">
        <v>17683099</v>
      </c>
      <c r="HA21" s="4">
        <v>2881247</v>
      </c>
      <c r="HI21" s="4">
        <v>4554974</v>
      </c>
      <c r="HT21" s="4">
        <v>10062548</v>
      </c>
      <c r="HX21" s="4">
        <v>3999217</v>
      </c>
      <c r="IA21" s="4">
        <v>51641179</v>
      </c>
      <c r="IF21" s="4">
        <v>27911963</v>
      </c>
      <c r="IP21" s="4">
        <v>2725439</v>
      </c>
      <c r="IS21" s="4">
        <v>2936061</v>
      </c>
      <c r="JB21" s="4">
        <v>3703280</v>
      </c>
      <c r="JE21" s="4">
        <v>3202759</v>
      </c>
      <c r="JI21" s="4">
        <v>9329926</v>
      </c>
      <c r="JP21" s="4">
        <v>7082439</v>
      </c>
      <c r="JT21" s="4">
        <v>3059863</v>
      </c>
      <c r="JU21" s="4">
        <v>2504742</v>
      </c>
      <c r="JY21" s="4">
        <v>2489411</v>
      </c>
      <c r="KC21" s="4">
        <v>4575584</v>
      </c>
      <c r="KI21" s="4">
        <v>3296925</v>
      </c>
      <c r="KK21" s="4">
        <v>5812044</v>
      </c>
      <c r="KO21" s="4">
        <v>39236142</v>
      </c>
      <c r="KQ21" s="4">
        <v>43997854</v>
      </c>
      <c r="LE21" s="4">
        <v>5129225</v>
      </c>
      <c r="LH21" s="4">
        <v>9050054</v>
      </c>
      <c r="LQ21" s="4">
        <v>7416443</v>
      </c>
      <c r="MA21" s="4">
        <v>2545933</v>
      </c>
      <c r="MC21" s="4">
        <v>4096983</v>
      </c>
      <c r="ME21" s="4">
        <v>3371248</v>
      </c>
      <c r="MJ21" s="4">
        <v>14755636</v>
      </c>
      <c r="MP21" s="4">
        <v>4939973</v>
      </c>
      <c r="MR21" s="4">
        <v>3373322</v>
      </c>
      <c r="MS21" s="4">
        <v>3926197</v>
      </c>
      <c r="MU21" s="4">
        <v>30635289</v>
      </c>
      <c r="MY21" s="4">
        <v>3613299</v>
      </c>
      <c r="ND21" s="4">
        <v>4732812</v>
      </c>
      <c r="NG21" s="4">
        <v>6363833</v>
      </c>
      <c r="NO21" s="4">
        <v>5208598</v>
      </c>
      <c r="OF21" s="4">
        <v>4761724</v>
      </c>
      <c r="OM21" s="4">
        <v>5273488</v>
      </c>
      <c r="OP21" s="4">
        <v>56190980</v>
      </c>
      <c r="OU21" s="4">
        <v>5975421</v>
      </c>
      <c r="OW21" s="4">
        <v>24223841</v>
      </c>
      <c r="PB21" s="4">
        <v>14489076</v>
      </c>
      <c r="PG21" s="4">
        <v>5535057</v>
      </c>
      <c r="PL21" s="4">
        <v>3114866</v>
      </c>
      <c r="PP21" s="4">
        <v>8144758</v>
      </c>
      <c r="PR21" s="4">
        <v>3882951</v>
      </c>
      <c r="QN21" s="4">
        <v>5036810</v>
      </c>
      <c r="QO21" s="4">
        <v>4441963</v>
      </c>
      <c r="QR21" s="4">
        <v>2827740</v>
      </c>
      <c r="QS21" s="4">
        <v>6820889</v>
      </c>
      <c r="QX21" s="4">
        <v>3146845</v>
      </c>
      <c r="RD21" s="4">
        <v>3004670</v>
      </c>
      <c r="RI21" s="4">
        <v>2583279</v>
      </c>
      <c r="RL21" s="4">
        <v>3154023</v>
      </c>
      <c r="RT21" s="4">
        <v>10785582</v>
      </c>
      <c r="RW21" s="4">
        <v>3909131</v>
      </c>
      <c r="SB21" s="4">
        <v>12342501</v>
      </c>
      <c r="SE21" s="4">
        <v>2530306</v>
      </c>
      <c r="SI21" s="4">
        <v>4611558</v>
      </c>
      <c r="SJ21" s="4">
        <v>2456107</v>
      </c>
      <c r="SQ21" s="4">
        <v>39463705</v>
      </c>
      <c r="ST21" s="4">
        <v>8982206</v>
      </c>
      <c r="SV21" s="4">
        <v>17708879</v>
      </c>
      <c r="SX21" s="4">
        <v>5144290</v>
      </c>
      <c r="TA21" s="4">
        <v>82545110</v>
      </c>
      <c r="TY21" s="4">
        <v>984056630</v>
      </c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</row>
    <row r="22" spans="1:577" x14ac:dyDescent="0.2">
      <c r="A22" s="3" t="s">
        <v>356</v>
      </c>
      <c r="E22" s="4">
        <v>2200599</v>
      </c>
      <c r="O22" s="4">
        <v>3820286</v>
      </c>
      <c r="Q22" s="4">
        <v>1080269</v>
      </c>
      <c r="S22" s="4">
        <v>2993946</v>
      </c>
      <c r="W22" s="4">
        <v>2228211</v>
      </c>
      <c r="Z22" s="4">
        <v>2897249</v>
      </c>
      <c r="AE22" s="4">
        <v>7060212</v>
      </c>
      <c r="AH22" s="4">
        <v>2862074</v>
      </c>
      <c r="AJ22" s="4">
        <v>18326944</v>
      </c>
      <c r="AQ22" s="4">
        <v>1759355</v>
      </c>
      <c r="AX22" s="4">
        <v>3323575</v>
      </c>
      <c r="BC22" s="4">
        <v>3270983</v>
      </c>
      <c r="BE22" s="4">
        <v>3509853</v>
      </c>
      <c r="BH22" s="4">
        <v>980006</v>
      </c>
      <c r="BI22" s="4">
        <v>1096281</v>
      </c>
      <c r="BK22" s="4">
        <v>2587076</v>
      </c>
      <c r="BO22" s="4">
        <v>1736671</v>
      </c>
      <c r="BQ22" s="4">
        <v>1220600</v>
      </c>
      <c r="BS22" s="4">
        <v>3347816</v>
      </c>
      <c r="BU22" s="4">
        <v>12621355</v>
      </c>
      <c r="BW22" s="4">
        <v>3911527</v>
      </c>
      <c r="CB22" s="4">
        <v>2628071</v>
      </c>
      <c r="CC22" s="4">
        <v>2144679</v>
      </c>
      <c r="CD22" s="4">
        <v>2477805</v>
      </c>
      <c r="CK22" s="4">
        <v>1860836</v>
      </c>
      <c r="CN22" s="4">
        <v>4421304</v>
      </c>
      <c r="CP22" s="4">
        <v>9976828</v>
      </c>
      <c r="CU22" s="4">
        <v>4821462</v>
      </c>
      <c r="DH22" s="4">
        <v>1573611</v>
      </c>
      <c r="DM22" s="4">
        <v>3013268</v>
      </c>
      <c r="DS22" s="4">
        <v>2806910</v>
      </c>
      <c r="DU22" s="4">
        <v>7958981</v>
      </c>
      <c r="DZ22" s="4">
        <v>6053980</v>
      </c>
      <c r="EF22" s="4">
        <v>3220059</v>
      </c>
      <c r="EW22" s="4">
        <v>2003304</v>
      </c>
      <c r="EX22" s="4">
        <v>1350125</v>
      </c>
      <c r="EZ22" s="4">
        <v>1839397</v>
      </c>
      <c r="GG22" s="4">
        <v>6137358</v>
      </c>
      <c r="GP22" s="4">
        <v>2944658</v>
      </c>
      <c r="HT22" s="4">
        <v>3245443</v>
      </c>
      <c r="HX22" s="4">
        <v>2273751</v>
      </c>
      <c r="IA22" s="4">
        <v>24012058</v>
      </c>
      <c r="IF22" s="4">
        <v>1501278</v>
      </c>
      <c r="JI22" s="4">
        <v>1553866</v>
      </c>
      <c r="JP22" s="4">
        <v>4309016</v>
      </c>
      <c r="JT22" s="4">
        <v>4381970</v>
      </c>
      <c r="JY22" s="4">
        <v>2005728</v>
      </c>
      <c r="KI22" s="4">
        <v>1182567</v>
      </c>
      <c r="KO22" s="4">
        <v>13917454</v>
      </c>
      <c r="KQ22" s="4">
        <v>21417612</v>
      </c>
      <c r="KR22" s="4">
        <v>2271168</v>
      </c>
      <c r="LH22" s="4">
        <v>5555708</v>
      </c>
      <c r="LO22" s="4">
        <v>1510552</v>
      </c>
      <c r="LQ22" s="4">
        <v>16358934</v>
      </c>
      <c r="MC22" s="4">
        <v>2368957</v>
      </c>
      <c r="ME22" s="4">
        <v>7881301</v>
      </c>
      <c r="MJ22" s="4">
        <v>10075681</v>
      </c>
      <c r="MP22" s="4">
        <v>1493889</v>
      </c>
      <c r="MS22" s="4">
        <v>2249059</v>
      </c>
      <c r="MU22" s="4">
        <v>24391985</v>
      </c>
      <c r="MY22" s="4">
        <v>1360867</v>
      </c>
      <c r="NE22" s="4">
        <v>1032532</v>
      </c>
      <c r="NQ22" s="4">
        <v>923726</v>
      </c>
      <c r="OM22" s="4">
        <v>1098752</v>
      </c>
      <c r="OP22" s="4">
        <v>12537731</v>
      </c>
      <c r="OU22" s="4">
        <v>2833189</v>
      </c>
      <c r="OW22" s="4">
        <v>3944500</v>
      </c>
      <c r="PH22" s="4">
        <v>2239374</v>
      </c>
      <c r="QI22" s="4">
        <v>1660354</v>
      </c>
      <c r="QR22" s="4">
        <v>1453648</v>
      </c>
      <c r="QS22" s="4">
        <v>1779971</v>
      </c>
      <c r="QX22" s="4">
        <v>967619</v>
      </c>
      <c r="RT22" s="4">
        <v>2021499</v>
      </c>
      <c r="SQ22" s="4">
        <v>1625692</v>
      </c>
      <c r="TY22" s="4">
        <v>339504955</v>
      </c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</row>
    <row r="23" spans="1:577" x14ac:dyDescent="0.2">
      <c r="A23" s="3" t="s">
        <v>357</v>
      </c>
      <c r="AF23" s="4">
        <v>11823624</v>
      </c>
      <c r="AJ23" s="4">
        <v>93440763</v>
      </c>
      <c r="AM23" s="4">
        <v>42186118</v>
      </c>
      <c r="AS23" s="4">
        <v>2160583870</v>
      </c>
      <c r="BC23" s="4">
        <v>151386241</v>
      </c>
      <c r="BU23" s="4">
        <v>8666262</v>
      </c>
      <c r="CP23" s="4">
        <v>11330856</v>
      </c>
      <c r="DH23" s="4">
        <v>40432558</v>
      </c>
      <c r="DI23" s="4">
        <v>23419780</v>
      </c>
      <c r="DY23" s="4">
        <v>315833677</v>
      </c>
      <c r="EF23" s="4">
        <v>489517612</v>
      </c>
      <c r="EK23" s="4">
        <v>51564936</v>
      </c>
      <c r="EX23" s="4">
        <v>43064465</v>
      </c>
      <c r="FY23" s="4">
        <v>47213275</v>
      </c>
      <c r="GD23" s="4">
        <v>10594225</v>
      </c>
      <c r="GP23" s="4">
        <v>44361884</v>
      </c>
      <c r="HW23" s="4">
        <v>18548609</v>
      </c>
      <c r="IA23" s="4">
        <v>58024964</v>
      </c>
      <c r="IF23" s="4">
        <v>299890756</v>
      </c>
      <c r="JB23" s="4">
        <v>19343106</v>
      </c>
      <c r="JD23" s="4">
        <v>74938394</v>
      </c>
      <c r="JT23" s="4">
        <v>13124558</v>
      </c>
      <c r="JY23" s="4">
        <v>11387870</v>
      </c>
      <c r="KC23" s="4">
        <v>475702322</v>
      </c>
      <c r="KH23" s="4">
        <v>17402095</v>
      </c>
      <c r="KK23" s="4">
        <v>77571081</v>
      </c>
      <c r="KO23" s="4">
        <v>16108305</v>
      </c>
      <c r="KQ23" s="4">
        <v>38809177</v>
      </c>
      <c r="LE23" s="4">
        <v>103415281</v>
      </c>
      <c r="LG23" s="4">
        <v>50599257</v>
      </c>
      <c r="LQ23" s="4">
        <v>20851875</v>
      </c>
      <c r="ME23" s="4">
        <v>14994769</v>
      </c>
      <c r="MJ23" s="4">
        <v>28526311</v>
      </c>
      <c r="MU23" s="4">
        <v>53173740</v>
      </c>
      <c r="MV23" s="4">
        <v>11767260</v>
      </c>
      <c r="MX23" s="4">
        <v>75724856</v>
      </c>
      <c r="NC23" s="4">
        <v>18587507</v>
      </c>
      <c r="NG23" s="4">
        <v>20456844</v>
      </c>
      <c r="OI23" s="4">
        <v>17769542</v>
      </c>
      <c r="OK23" s="4">
        <v>101615038</v>
      </c>
      <c r="OP23" s="4">
        <v>28313627</v>
      </c>
      <c r="OV23" s="4">
        <v>22621584</v>
      </c>
      <c r="OW23" s="4">
        <v>66753876</v>
      </c>
      <c r="PB23" s="4">
        <v>244695363</v>
      </c>
      <c r="PF23" s="4">
        <v>41067504</v>
      </c>
      <c r="PP23" s="4">
        <v>26263668</v>
      </c>
      <c r="PT23" s="4">
        <v>16314789</v>
      </c>
      <c r="PZ23" s="4">
        <v>31196334</v>
      </c>
      <c r="QA23" s="4">
        <v>14151907</v>
      </c>
      <c r="QK23" s="4">
        <v>186056277</v>
      </c>
      <c r="QQ23" s="4">
        <v>8443617</v>
      </c>
      <c r="QT23" s="4">
        <v>17968783</v>
      </c>
      <c r="RD23" s="4">
        <v>9506367</v>
      </c>
      <c r="RL23" s="4">
        <v>87038376</v>
      </c>
      <c r="TB23" s="4">
        <v>13172632</v>
      </c>
      <c r="TJ23" s="4">
        <v>41702649</v>
      </c>
      <c r="TY23" s="4">
        <v>6039021016</v>
      </c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</row>
    <row r="24" spans="1:577" x14ac:dyDescent="0.2">
      <c r="A24" s="3" t="s">
        <v>358</v>
      </c>
      <c r="P24" s="4">
        <v>32771926</v>
      </c>
      <c r="AG24" s="4">
        <v>32866116</v>
      </c>
      <c r="AJ24" s="4">
        <v>100391100</v>
      </c>
      <c r="AQ24" s="4">
        <v>20272684</v>
      </c>
      <c r="BU24" s="4">
        <v>28849959</v>
      </c>
      <c r="BZ24" s="4">
        <v>382640376</v>
      </c>
      <c r="CD24" s="4">
        <v>432313550</v>
      </c>
      <c r="CP24" s="4">
        <v>46749858</v>
      </c>
      <c r="CU24" s="4">
        <v>34777314</v>
      </c>
      <c r="CZ24" s="4">
        <v>81116984</v>
      </c>
      <c r="DB24" s="4">
        <v>498705732</v>
      </c>
      <c r="DM24" s="4">
        <v>3855648478</v>
      </c>
      <c r="DX24" s="4">
        <v>127065850</v>
      </c>
      <c r="EO24" s="4">
        <v>24843506</v>
      </c>
      <c r="FF24" s="4">
        <v>10216989120</v>
      </c>
      <c r="FR24" s="4">
        <v>1211795709</v>
      </c>
      <c r="FY24" s="4">
        <v>1151173546</v>
      </c>
      <c r="GL24" s="4">
        <v>90452736</v>
      </c>
      <c r="GP24" s="4">
        <v>61218641</v>
      </c>
      <c r="HD24" s="4">
        <v>270989251</v>
      </c>
      <c r="HG24" s="4">
        <v>32769718</v>
      </c>
      <c r="HM24" s="4">
        <v>63001380</v>
      </c>
      <c r="HY24" s="4">
        <v>45257318</v>
      </c>
      <c r="IA24" s="4">
        <v>110252895</v>
      </c>
      <c r="IE24" s="4">
        <v>106165271</v>
      </c>
      <c r="IF24" s="4">
        <v>448448571</v>
      </c>
      <c r="IG24" s="4">
        <v>120393550</v>
      </c>
      <c r="II24" s="4">
        <v>77176191</v>
      </c>
      <c r="IK24" s="4">
        <v>421659712</v>
      </c>
      <c r="IR24" s="4">
        <v>265333804</v>
      </c>
      <c r="IU24" s="4">
        <v>83424141</v>
      </c>
      <c r="IY24" s="4">
        <v>97551479</v>
      </c>
      <c r="JI24" s="4">
        <v>989194762</v>
      </c>
      <c r="JM24" s="4">
        <v>76784242</v>
      </c>
      <c r="JV24" s="4">
        <v>71153129</v>
      </c>
      <c r="JY24" s="4">
        <v>130812046</v>
      </c>
      <c r="KA24" s="4">
        <v>44995504</v>
      </c>
      <c r="KD24" s="4">
        <v>60647920</v>
      </c>
      <c r="KH24" s="4">
        <v>56799524</v>
      </c>
      <c r="KN24" s="4">
        <v>96319266</v>
      </c>
      <c r="KO24" s="4">
        <v>380757014</v>
      </c>
      <c r="KQ24" s="4">
        <v>94789012</v>
      </c>
      <c r="KR24" s="4">
        <v>34368046</v>
      </c>
      <c r="KU24" s="4">
        <v>186796860</v>
      </c>
      <c r="KX24" s="4">
        <v>252613209</v>
      </c>
      <c r="LB24" s="4">
        <v>169348772</v>
      </c>
      <c r="LH24" s="4">
        <v>40888850</v>
      </c>
      <c r="LL24" s="4">
        <v>86263913</v>
      </c>
      <c r="LN24" s="4">
        <v>34596480</v>
      </c>
      <c r="LQ24" s="4">
        <v>54818579</v>
      </c>
      <c r="LW24" s="4">
        <v>140677215</v>
      </c>
      <c r="ME24" s="4">
        <v>108158979</v>
      </c>
      <c r="MJ24" s="4">
        <v>59472539</v>
      </c>
      <c r="ML24" s="4">
        <v>47007685</v>
      </c>
      <c r="MS24" s="4">
        <v>72380932</v>
      </c>
      <c r="MU24" s="4">
        <v>85854951</v>
      </c>
      <c r="NB24" s="4">
        <v>62461217</v>
      </c>
      <c r="NI24" s="4">
        <v>252284711</v>
      </c>
      <c r="NQ24" s="4">
        <v>75234790</v>
      </c>
      <c r="OM24" s="4">
        <v>37043268</v>
      </c>
      <c r="OP24" s="4">
        <v>57114233</v>
      </c>
      <c r="OS24" s="4">
        <v>156974510</v>
      </c>
      <c r="OW24" s="4">
        <v>129528435</v>
      </c>
      <c r="PD24" s="4">
        <v>47956413</v>
      </c>
      <c r="PF24" s="4">
        <v>41134987</v>
      </c>
      <c r="PK24" s="4">
        <v>21227242</v>
      </c>
      <c r="PN24" s="4">
        <v>15824749</v>
      </c>
      <c r="PP24" s="4">
        <v>53361729</v>
      </c>
      <c r="PV24" s="4">
        <v>152243531</v>
      </c>
      <c r="PW24" s="4">
        <v>36075741</v>
      </c>
      <c r="QB24" s="4">
        <v>86136879</v>
      </c>
      <c r="QH24" s="4">
        <v>32275242</v>
      </c>
      <c r="QL24" s="4">
        <v>15206660</v>
      </c>
      <c r="QR24" s="4">
        <v>18907141</v>
      </c>
      <c r="QS24" s="4">
        <v>14116493</v>
      </c>
      <c r="QX24" s="4">
        <v>733442999</v>
      </c>
      <c r="RC24" s="4">
        <v>91493456</v>
      </c>
      <c r="RH24" s="4">
        <v>19080832</v>
      </c>
      <c r="SG24" s="4">
        <v>16970664</v>
      </c>
      <c r="TY24" s="4">
        <v>26114661817</v>
      </c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</row>
    <row r="25" spans="1:577" x14ac:dyDescent="0.2">
      <c r="A25" s="3" t="s">
        <v>359</v>
      </c>
      <c r="O25" s="4">
        <v>17781133</v>
      </c>
      <c r="AF25" s="4">
        <v>43021795</v>
      </c>
      <c r="AJ25" s="4">
        <v>287284050</v>
      </c>
      <c r="AQ25" s="4">
        <v>111168995</v>
      </c>
      <c r="BC25" s="4">
        <v>56827955</v>
      </c>
      <c r="BU25" s="4">
        <v>30936545</v>
      </c>
      <c r="BZ25" s="4">
        <v>516276515</v>
      </c>
      <c r="CD25" s="4">
        <v>1309011440</v>
      </c>
      <c r="CU25" s="4">
        <v>44533319</v>
      </c>
      <c r="DB25" s="4">
        <v>721816751</v>
      </c>
      <c r="DO25" s="4">
        <v>5187625591</v>
      </c>
      <c r="EC25" s="4">
        <v>788437774</v>
      </c>
      <c r="EO25" s="4">
        <v>151217800</v>
      </c>
      <c r="FG25" s="4">
        <v>13859148543</v>
      </c>
      <c r="FS25" s="4">
        <v>1504702912</v>
      </c>
      <c r="FZ25" s="4">
        <v>3352474740</v>
      </c>
      <c r="GM25" s="4">
        <v>148747453</v>
      </c>
      <c r="GS25" s="4">
        <v>36185391</v>
      </c>
      <c r="HE25" s="4">
        <v>439170949</v>
      </c>
      <c r="HO25" s="4">
        <v>126625642</v>
      </c>
      <c r="IA25" s="4">
        <v>120440935</v>
      </c>
      <c r="IF25" s="4">
        <v>1161846846</v>
      </c>
      <c r="IL25" s="4">
        <v>438734296</v>
      </c>
      <c r="IR25" s="4">
        <v>191119225</v>
      </c>
      <c r="IU25" s="4">
        <v>35599296</v>
      </c>
      <c r="IZ25" s="4">
        <v>47169841</v>
      </c>
      <c r="JI25" s="4">
        <v>871952263</v>
      </c>
      <c r="JQ25" s="4">
        <v>60004093</v>
      </c>
      <c r="JY25" s="4">
        <v>56238209</v>
      </c>
      <c r="KK25" s="4">
        <v>128636488</v>
      </c>
      <c r="KO25" s="4">
        <v>189048334</v>
      </c>
      <c r="KQ25" s="4">
        <v>90418250</v>
      </c>
      <c r="KZ25" s="4">
        <v>137427269</v>
      </c>
      <c r="LB25" s="4">
        <v>45211117</v>
      </c>
      <c r="LH25" s="4">
        <v>34681234</v>
      </c>
      <c r="LL25" s="4">
        <v>77940595</v>
      </c>
      <c r="LR25" s="4">
        <v>136705319</v>
      </c>
      <c r="ME25" s="4">
        <v>69656959</v>
      </c>
      <c r="MJ25" s="4">
        <v>138208932</v>
      </c>
      <c r="MU25" s="4">
        <v>69279025</v>
      </c>
      <c r="OH25" s="4">
        <v>24319203</v>
      </c>
      <c r="ON25" s="4">
        <v>28874820</v>
      </c>
      <c r="OP25" s="4">
        <v>57878710</v>
      </c>
      <c r="OT25" s="4">
        <v>130049193</v>
      </c>
      <c r="OY25" s="4">
        <v>268106088</v>
      </c>
      <c r="PD25" s="4">
        <v>103162847</v>
      </c>
      <c r="PJ25" s="4">
        <v>79926008</v>
      </c>
      <c r="PN25" s="4">
        <v>46789786</v>
      </c>
      <c r="PV25" s="4">
        <v>299829946</v>
      </c>
      <c r="QB25" s="4">
        <v>85671850</v>
      </c>
      <c r="QC25" s="4">
        <v>22622472</v>
      </c>
      <c r="QH25" s="4">
        <v>64863106</v>
      </c>
      <c r="QW25" s="4">
        <v>49705713</v>
      </c>
      <c r="QX25" s="4">
        <v>899929471</v>
      </c>
      <c r="RC25" s="4">
        <v>181390865</v>
      </c>
      <c r="RH25" s="4">
        <v>17726391</v>
      </c>
      <c r="RM25" s="4">
        <v>15490465</v>
      </c>
      <c r="RV25" s="4">
        <v>32284770</v>
      </c>
      <c r="RX25" s="4">
        <v>47648377</v>
      </c>
      <c r="SL25" s="4">
        <v>32628975</v>
      </c>
      <c r="TB25" s="4">
        <v>15488509</v>
      </c>
      <c r="TY25" s="4">
        <v>35337701384</v>
      </c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</row>
    <row r="26" spans="1:577" x14ac:dyDescent="0.2">
      <c r="A26" s="3" t="s">
        <v>360</v>
      </c>
      <c r="O26" s="4">
        <v>12459491</v>
      </c>
      <c r="AF26" s="4">
        <v>10009956</v>
      </c>
      <c r="AJ26" s="4">
        <v>220568043</v>
      </c>
      <c r="AQ26" s="4">
        <v>68646677</v>
      </c>
      <c r="AX26" s="4">
        <v>14814598</v>
      </c>
      <c r="BS26" s="4">
        <v>12416416</v>
      </c>
      <c r="BU26" s="4">
        <v>11119176</v>
      </c>
      <c r="CN26" s="4">
        <v>5248082</v>
      </c>
      <c r="CP26" s="4">
        <v>12798830</v>
      </c>
      <c r="CU26" s="4">
        <v>28834920</v>
      </c>
      <c r="DI26" s="4">
        <v>14370590</v>
      </c>
      <c r="DU26" s="4">
        <v>34970692</v>
      </c>
      <c r="EF26" s="4">
        <v>34262325</v>
      </c>
      <c r="EX26" s="4">
        <v>63482201</v>
      </c>
      <c r="GG26" s="4">
        <v>9862934</v>
      </c>
      <c r="GP26" s="4">
        <v>16095390</v>
      </c>
      <c r="IA26" s="4">
        <v>74552434</v>
      </c>
      <c r="IF26" s="4">
        <v>6838554</v>
      </c>
      <c r="JT26" s="4">
        <v>26128315</v>
      </c>
      <c r="JY26" s="4">
        <v>12452420</v>
      </c>
      <c r="KK26" s="4">
        <v>15301325</v>
      </c>
      <c r="KO26" s="4">
        <v>24867914</v>
      </c>
      <c r="KQ26" s="4">
        <v>67644973</v>
      </c>
      <c r="LH26" s="4">
        <v>107120673</v>
      </c>
      <c r="LN26" s="4">
        <v>9896405</v>
      </c>
      <c r="LQ26" s="4">
        <v>131306617</v>
      </c>
      <c r="ME26" s="4">
        <v>64256649</v>
      </c>
      <c r="MJ26" s="4">
        <v>45503346</v>
      </c>
      <c r="MS26" s="4">
        <v>7176312</v>
      </c>
      <c r="MT26" s="4">
        <v>19105331</v>
      </c>
      <c r="MU26" s="4">
        <v>37563255</v>
      </c>
      <c r="ND26" s="4">
        <v>13165241</v>
      </c>
      <c r="NG26" s="4">
        <v>10029621</v>
      </c>
      <c r="OP26" s="4">
        <v>21389682</v>
      </c>
      <c r="OU26" s="4">
        <v>13242395</v>
      </c>
      <c r="OW26" s="4">
        <v>42389350</v>
      </c>
      <c r="PB26" s="4">
        <v>8037332</v>
      </c>
      <c r="PF26" s="4">
        <v>20896054</v>
      </c>
      <c r="PP26" s="4">
        <v>7118587</v>
      </c>
      <c r="QI26" s="4">
        <v>13594572</v>
      </c>
      <c r="QX26" s="4">
        <v>9421000</v>
      </c>
      <c r="RW26" s="4">
        <v>15434949</v>
      </c>
      <c r="SA26" s="4">
        <v>9553656</v>
      </c>
      <c r="TJ26" s="4">
        <v>8426920</v>
      </c>
      <c r="TY26" s="4">
        <v>1412374203</v>
      </c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</row>
    <row r="27" spans="1:577" x14ac:dyDescent="0.2">
      <c r="A27" s="3" t="s">
        <v>361</v>
      </c>
      <c r="O27" s="4">
        <v>4528119</v>
      </c>
      <c r="AE27" s="4">
        <v>6691360</v>
      </c>
      <c r="AJ27" s="4">
        <v>32472665</v>
      </c>
      <c r="AX27" s="4">
        <v>9814439</v>
      </c>
      <c r="BC27" s="4">
        <v>3888458</v>
      </c>
      <c r="BF27" s="4">
        <v>1469651</v>
      </c>
      <c r="BS27" s="4">
        <v>6977802</v>
      </c>
      <c r="BU27" s="4">
        <v>12648413</v>
      </c>
      <c r="BW27" s="4">
        <v>3921268</v>
      </c>
      <c r="CM27" s="4">
        <v>4852767</v>
      </c>
      <c r="CP27" s="4">
        <v>9853890</v>
      </c>
      <c r="CU27" s="4">
        <v>12644446</v>
      </c>
      <c r="DH27" s="4">
        <v>26215045</v>
      </c>
      <c r="DL27" s="4">
        <v>15607213</v>
      </c>
      <c r="DS27" s="4">
        <v>4852992</v>
      </c>
      <c r="DU27" s="4">
        <v>28325983</v>
      </c>
      <c r="EW27" s="4">
        <v>4536118</v>
      </c>
      <c r="EZ27" s="4">
        <v>7963781</v>
      </c>
      <c r="GG27" s="4">
        <v>9714516</v>
      </c>
      <c r="GP27" s="4">
        <v>15613408</v>
      </c>
      <c r="GU27" s="4">
        <v>3986697</v>
      </c>
      <c r="HT27" s="4">
        <v>10672448</v>
      </c>
      <c r="IA27" s="4">
        <v>81656539</v>
      </c>
      <c r="IF27" s="4">
        <v>10469974</v>
      </c>
      <c r="IX27" s="4">
        <v>10224252</v>
      </c>
      <c r="JD27" s="4">
        <v>5122423</v>
      </c>
      <c r="JI27" s="4">
        <v>6963331</v>
      </c>
      <c r="JP27" s="4">
        <v>11774236</v>
      </c>
      <c r="JU27" s="4">
        <v>3778782</v>
      </c>
      <c r="JX27" s="4">
        <v>5222648</v>
      </c>
      <c r="KO27" s="4">
        <v>29541311</v>
      </c>
      <c r="KQ27" s="4">
        <v>124004784</v>
      </c>
      <c r="LQ27" s="4">
        <v>5777241</v>
      </c>
      <c r="MB27" s="4">
        <v>3977602</v>
      </c>
      <c r="MC27" s="4">
        <v>1915280</v>
      </c>
      <c r="MI27" s="4">
        <v>10826255</v>
      </c>
      <c r="MP27" s="4">
        <v>4707971</v>
      </c>
      <c r="MS27" s="4">
        <v>11135190</v>
      </c>
      <c r="MU27" s="4">
        <v>44170248</v>
      </c>
      <c r="ND27" s="4">
        <v>1399036</v>
      </c>
      <c r="NP27" s="4">
        <v>5652828</v>
      </c>
      <c r="OM27" s="4">
        <v>4458533</v>
      </c>
      <c r="OP27" s="4">
        <v>39811829</v>
      </c>
      <c r="OU27" s="4">
        <v>10874562</v>
      </c>
      <c r="OW27" s="4">
        <v>30888009</v>
      </c>
      <c r="PB27" s="4">
        <v>4601536</v>
      </c>
      <c r="PP27" s="4">
        <v>4892961</v>
      </c>
      <c r="PR27" s="4">
        <v>9289450</v>
      </c>
      <c r="QN27" s="4">
        <v>3187747</v>
      </c>
      <c r="QO27" s="4">
        <v>3579336</v>
      </c>
      <c r="QS27" s="4">
        <v>6456019</v>
      </c>
      <c r="QX27" s="4">
        <v>4781496</v>
      </c>
      <c r="RT27" s="4">
        <v>8655655</v>
      </c>
      <c r="RW27" s="4">
        <v>4031392</v>
      </c>
      <c r="SC27" s="4">
        <v>8248879</v>
      </c>
      <c r="SK27" s="4">
        <v>3242959</v>
      </c>
      <c r="SQ27" s="4">
        <v>23177889</v>
      </c>
      <c r="SU27" s="4">
        <v>3977084</v>
      </c>
      <c r="SV27" s="4">
        <v>24609877</v>
      </c>
      <c r="TA27" s="4">
        <v>3670215</v>
      </c>
      <c r="TY27" s="4">
        <v>818006838</v>
      </c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</row>
    <row r="28" spans="1:577" x14ac:dyDescent="0.2">
      <c r="A28" s="3" t="s">
        <v>362</v>
      </c>
      <c r="O28" s="4">
        <v>3486591</v>
      </c>
      <c r="T28" s="4">
        <v>2844462</v>
      </c>
      <c r="AD28" s="4">
        <v>7032789</v>
      </c>
      <c r="AJ28" s="4">
        <v>52377150</v>
      </c>
      <c r="AQ28" s="4">
        <v>113378741</v>
      </c>
      <c r="AW28" s="4">
        <v>29014738</v>
      </c>
      <c r="BC28" s="4">
        <v>10956711</v>
      </c>
      <c r="BE28" s="4">
        <v>4460209</v>
      </c>
      <c r="BS28" s="4">
        <v>4230831</v>
      </c>
      <c r="BU28" s="4">
        <v>18258749</v>
      </c>
      <c r="CB28" s="4">
        <v>703841</v>
      </c>
      <c r="CM28" s="4">
        <v>3987046</v>
      </c>
      <c r="CP28" s="4">
        <v>8746364</v>
      </c>
      <c r="CR28" s="4">
        <v>3648735</v>
      </c>
      <c r="CU28" s="4">
        <v>13909561</v>
      </c>
      <c r="DH28" s="4">
        <v>11770611</v>
      </c>
      <c r="DJ28" s="4">
        <v>20165268</v>
      </c>
      <c r="DS28" s="4">
        <v>5247244</v>
      </c>
      <c r="DU28" s="4">
        <v>31610154</v>
      </c>
      <c r="EF28" s="4">
        <v>132640283</v>
      </c>
      <c r="EW28" s="4">
        <v>4061573</v>
      </c>
      <c r="EX28" s="4">
        <v>3501389</v>
      </c>
      <c r="EZ28" s="4">
        <v>7094647</v>
      </c>
      <c r="GE28" s="4">
        <v>6917084</v>
      </c>
      <c r="GG28" s="4">
        <v>8858637</v>
      </c>
      <c r="GP28" s="4">
        <v>16317087</v>
      </c>
      <c r="HI28" s="4">
        <v>2796920</v>
      </c>
      <c r="HT28" s="4">
        <v>7693102</v>
      </c>
      <c r="IA28" s="4">
        <v>67275113</v>
      </c>
      <c r="IF28" s="4">
        <v>55212517</v>
      </c>
      <c r="IS28" s="4">
        <v>3110354</v>
      </c>
      <c r="JB28" s="4">
        <v>4099101</v>
      </c>
      <c r="JE28" s="4">
        <v>5254761</v>
      </c>
      <c r="JI28" s="4">
        <v>11867514</v>
      </c>
      <c r="JP28" s="4">
        <v>14554525</v>
      </c>
      <c r="JT28" s="4">
        <v>4078031</v>
      </c>
      <c r="JU28" s="4">
        <v>4413293</v>
      </c>
      <c r="JX28" s="4">
        <v>4690952</v>
      </c>
      <c r="JY28" s="4">
        <v>2645347</v>
      </c>
      <c r="KC28" s="4">
        <v>47368989</v>
      </c>
      <c r="KH28" s="4">
        <v>6950602</v>
      </c>
      <c r="KK28" s="4">
        <v>72489501</v>
      </c>
      <c r="KO28" s="4">
        <v>42367385</v>
      </c>
      <c r="KQ28" s="4">
        <v>82264133</v>
      </c>
      <c r="LE28" s="4">
        <v>11768881</v>
      </c>
      <c r="LH28" s="4">
        <v>24704374</v>
      </c>
      <c r="LQ28" s="4">
        <v>5807120</v>
      </c>
      <c r="MA28" s="4">
        <v>3086793</v>
      </c>
      <c r="MB28" s="4">
        <v>3713822</v>
      </c>
      <c r="MC28" s="4">
        <v>6488794</v>
      </c>
      <c r="MF28" s="4">
        <v>2581162</v>
      </c>
      <c r="MJ28" s="4">
        <v>14675797</v>
      </c>
      <c r="MP28" s="4">
        <v>5902948</v>
      </c>
      <c r="MS28" s="4">
        <v>8167944</v>
      </c>
      <c r="MU28" s="4">
        <v>34975737</v>
      </c>
      <c r="MX28" s="4">
        <v>9741517</v>
      </c>
      <c r="ND28" s="4">
        <v>4101303</v>
      </c>
      <c r="NG28" s="4">
        <v>4226673</v>
      </c>
      <c r="NR28" s="4">
        <v>5517005</v>
      </c>
      <c r="NW28" s="4">
        <v>3112690</v>
      </c>
      <c r="OF28" s="4">
        <v>4000444</v>
      </c>
      <c r="OJ28" s="4">
        <v>9820353</v>
      </c>
      <c r="OM28" s="4">
        <v>6887682</v>
      </c>
      <c r="OP28" s="4">
        <v>47508847</v>
      </c>
      <c r="OU28" s="4">
        <v>8029670</v>
      </c>
      <c r="OW28" s="4">
        <v>23607281</v>
      </c>
      <c r="PB28" s="4">
        <v>43238318</v>
      </c>
      <c r="PG28" s="4">
        <v>2825358</v>
      </c>
      <c r="PP28" s="4">
        <v>2720776</v>
      </c>
      <c r="PR28" s="4">
        <v>5733217</v>
      </c>
      <c r="PZ28" s="4">
        <v>4025705</v>
      </c>
      <c r="QI28" s="4">
        <v>3349488</v>
      </c>
      <c r="QO28" s="4">
        <v>5026348</v>
      </c>
      <c r="QR28" s="4">
        <v>3754609</v>
      </c>
      <c r="QS28" s="4">
        <v>8783061</v>
      </c>
      <c r="QV28" s="4">
        <v>2837143</v>
      </c>
      <c r="QX28" s="4">
        <v>5109789</v>
      </c>
      <c r="RA28" s="4">
        <v>13118670</v>
      </c>
      <c r="RD28" s="4">
        <v>9959019</v>
      </c>
      <c r="RF28" s="4">
        <v>2694964</v>
      </c>
      <c r="RL28" s="4">
        <v>18996786</v>
      </c>
      <c r="RT28" s="4">
        <v>9119812</v>
      </c>
      <c r="RW28" s="4">
        <v>4634303</v>
      </c>
      <c r="SB28" s="4">
        <v>9274530</v>
      </c>
      <c r="SI28" s="4">
        <v>9614099</v>
      </c>
      <c r="SJ28" s="4">
        <v>6853296</v>
      </c>
      <c r="SL28" s="4">
        <v>5321930</v>
      </c>
      <c r="SQ28" s="4">
        <v>11160901</v>
      </c>
      <c r="ST28" s="4">
        <v>3958634</v>
      </c>
      <c r="SV28" s="4">
        <v>27869745</v>
      </c>
      <c r="TA28" s="4">
        <v>1864533</v>
      </c>
      <c r="TY28" s="4">
        <v>1434624506</v>
      </c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</row>
    <row r="29" spans="1:577" x14ac:dyDescent="0.2">
      <c r="A29" s="3" t="s">
        <v>363</v>
      </c>
      <c r="L29" s="4">
        <v>104502423</v>
      </c>
      <c r="Q29" s="4">
        <v>10503359</v>
      </c>
      <c r="AF29" s="4">
        <v>15872865</v>
      </c>
      <c r="AJ29" s="4">
        <v>105401055</v>
      </c>
      <c r="AQ29" s="4">
        <v>512677175</v>
      </c>
      <c r="BC29" s="4">
        <v>77699690</v>
      </c>
      <c r="BM29" s="4">
        <v>112172836</v>
      </c>
      <c r="BS29" s="4">
        <v>24640997</v>
      </c>
      <c r="BU29" s="4">
        <v>26324845</v>
      </c>
      <c r="BY29" s="4">
        <v>230966643</v>
      </c>
      <c r="CD29" s="4">
        <v>771488826</v>
      </c>
      <c r="CP29" s="4">
        <v>44985024</v>
      </c>
      <c r="CW29" s="4">
        <v>66117166</v>
      </c>
      <c r="CY29" s="4">
        <v>42381458</v>
      </c>
      <c r="DA29" s="4">
        <v>123045814</v>
      </c>
      <c r="DD29" s="4">
        <v>234568266</v>
      </c>
      <c r="DK29" s="4">
        <v>2136986265</v>
      </c>
      <c r="EB29" s="4">
        <v>731865256</v>
      </c>
      <c r="EL29" s="4">
        <v>104074580</v>
      </c>
      <c r="FA29" s="4">
        <v>7391391535</v>
      </c>
      <c r="FP29" s="4">
        <v>1055470364</v>
      </c>
      <c r="FY29" s="4">
        <v>1071493983</v>
      </c>
      <c r="GN29" s="4">
        <v>40225890</v>
      </c>
      <c r="HD29" s="4">
        <v>54487737</v>
      </c>
      <c r="HP29" s="4">
        <v>67531194</v>
      </c>
      <c r="HY29" s="4">
        <v>21043216</v>
      </c>
      <c r="IA29" s="4">
        <v>104067674</v>
      </c>
      <c r="IE29" s="4">
        <v>52066428</v>
      </c>
      <c r="IF29" s="4">
        <v>274821026</v>
      </c>
      <c r="IG29" s="4">
        <v>57891256</v>
      </c>
      <c r="IJ29" s="4">
        <v>35238505</v>
      </c>
      <c r="IL29" s="4">
        <v>314992822</v>
      </c>
      <c r="IR29" s="4">
        <v>218614399</v>
      </c>
      <c r="IU29" s="4">
        <v>49732220</v>
      </c>
      <c r="IZ29" s="4">
        <v>32455015</v>
      </c>
      <c r="JE29" s="4">
        <v>31832072</v>
      </c>
      <c r="JI29" s="4">
        <v>48744452</v>
      </c>
      <c r="JN29" s="4">
        <v>57617989</v>
      </c>
      <c r="JT29" s="4">
        <v>23621899</v>
      </c>
      <c r="JV29" s="4">
        <v>39258759</v>
      </c>
      <c r="JY29" s="4">
        <v>22954241</v>
      </c>
      <c r="KI29" s="4">
        <v>49891446</v>
      </c>
      <c r="KK29" s="4">
        <v>25071590</v>
      </c>
      <c r="KO29" s="4">
        <v>87477586</v>
      </c>
      <c r="KQ29" s="4">
        <v>135381451</v>
      </c>
      <c r="KU29" s="4">
        <v>29148701</v>
      </c>
      <c r="KZ29" s="4">
        <v>94076944</v>
      </c>
      <c r="LB29" s="4">
        <v>55503225</v>
      </c>
      <c r="LD29" s="4">
        <v>60183086</v>
      </c>
      <c r="LH29" s="4">
        <v>50021669</v>
      </c>
      <c r="LL29" s="4">
        <v>40276631</v>
      </c>
      <c r="LQ29" s="4">
        <v>27148305</v>
      </c>
      <c r="LU29" s="4">
        <v>24672400</v>
      </c>
      <c r="MA29" s="4">
        <v>17753145</v>
      </c>
      <c r="ME29" s="4">
        <v>34389060</v>
      </c>
      <c r="MM29" s="4">
        <v>519904199</v>
      </c>
      <c r="MS29" s="4">
        <v>21709360</v>
      </c>
      <c r="MU29" s="4">
        <v>67567048</v>
      </c>
      <c r="MX29" s="4">
        <v>20552616</v>
      </c>
      <c r="NC29" s="4">
        <v>19912024</v>
      </c>
      <c r="NF29" s="4">
        <v>14473641</v>
      </c>
      <c r="OA29" s="4">
        <v>17335341</v>
      </c>
      <c r="OU29" s="4">
        <v>22183860</v>
      </c>
      <c r="OW29" s="4">
        <v>89214600</v>
      </c>
      <c r="PE29" s="4">
        <v>59717287</v>
      </c>
      <c r="PP29" s="4">
        <v>36241067</v>
      </c>
      <c r="PV29" s="4">
        <v>16507442</v>
      </c>
      <c r="PW29" s="4">
        <v>17867893</v>
      </c>
      <c r="QB29" s="4">
        <v>15985138</v>
      </c>
      <c r="QF29" s="4">
        <v>23177560</v>
      </c>
      <c r="QX29" s="4">
        <v>120863566</v>
      </c>
      <c r="RC29" s="4">
        <v>11741723</v>
      </c>
      <c r="RW29" s="4">
        <v>12929323</v>
      </c>
      <c r="SI29" s="4">
        <v>24730938</v>
      </c>
      <c r="SL29" s="4">
        <v>14434493</v>
      </c>
      <c r="SQ29" s="4">
        <v>17442417</v>
      </c>
      <c r="SV29" s="4">
        <v>13245591</v>
      </c>
      <c r="TA29" s="4">
        <v>29336618</v>
      </c>
      <c r="TY29" s="4">
        <v>18479896203</v>
      </c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</row>
    <row r="30" spans="1:577" x14ac:dyDescent="0.2">
      <c r="A30" s="3" t="s">
        <v>364</v>
      </c>
      <c r="I30" s="4">
        <v>15547488</v>
      </c>
      <c r="L30" s="4">
        <v>233323115</v>
      </c>
      <c r="AG30" s="4">
        <v>32304449</v>
      </c>
      <c r="AJ30" s="4">
        <v>383723762</v>
      </c>
      <c r="AK30" s="4">
        <v>11888694</v>
      </c>
      <c r="AN30" s="4">
        <v>35099465</v>
      </c>
      <c r="AT30" s="4">
        <v>2715899369</v>
      </c>
      <c r="BB30" s="4">
        <v>71552274</v>
      </c>
      <c r="BD30" s="4">
        <v>214445950</v>
      </c>
      <c r="BJ30" s="4">
        <v>8900748</v>
      </c>
      <c r="BO30" s="4">
        <v>15803724</v>
      </c>
      <c r="BS30" s="4">
        <v>18318790</v>
      </c>
      <c r="BU30" s="4">
        <v>10518633</v>
      </c>
      <c r="CQ30" s="4">
        <v>11299986</v>
      </c>
      <c r="CS30" s="4">
        <v>10895797</v>
      </c>
      <c r="CU30" s="4">
        <v>253377494</v>
      </c>
      <c r="DF30" s="4">
        <v>37349052</v>
      </c>
      <c r="DH30" s="4">
        <v>16230368</v>
      </c>
      <c r="DU30" s="4">
        <v>48610892</v>
      </c>
      <c r="FL30" s="4">
        <v>48772467</v>
      </c>
      <c r="GD30" s="4">
        <v>10476636</v>
      </c>
      <c r="GM30" s="4">
        <v>41154033</v>
      </c>
      <c r="GP30" s="4">
        <v>13441785</v>
      </c>
      <c r="HT30" s="4">
        <v>13408352</v>
      </c>
      <c r="IA30" s="4">
        <v>156733449</v>
      </c>
      <c r="IF30" s="4">
        <v>30081740</v>
      </c>
      <c r="JT30" s="4">
        <v>16398351</v>
      </c>
      <c r="JY30" s="4">
        <v>8957752</v>
      </c>
      <c r="KC30" s="4">
        <v>6933869</v>
      </c>
      <c r="KQ30" s="4">
        <v>178498253</v>
      </c>
      <c r="LQ30" s="4">
        <v>38599637</v>
      </c>
      <c r="MB30" s="4">
        <v>8353854</v>
      </c>
      <c r="ME30" s="4">
        <v>18646039</v>
      </c>
      <c r="MJ30" s="4">
        <v>23606374</v>
      </c>
      <c r="MS30" s="4">
        <v>17666046</v>
      </c>
      <c r="MT30" s="4">
        <v>26538904</v>
      </c>
      <c r="MU30" s="4">
        <v>36699569</v>
      </c>
      <c r="NC30" s="4">
        <v>3754007</v>
      </c>
      <c r="OP30" s="4">
        <v>7727549</v>
      </c>
      <c r="OU30" s="4">
        <v>15598554</v>
      </c>
      <c r="OW30" s="4">
        <v>18751567</v>
      </c>
      <c r="PB30" s="4">
        <v>26356541</v>
      </c>
      <c r="PF30" s="4">
        <v>12094973</v>
      </c>
      <c r="PP30" s="4">
        <v>7671684</v>
      </c>
      <c r="QS30" s="4">
        <v>13672803</v>
      </c>
      <c r="SA30" s="4">
        <v>10102237</v>
      </c>
      <c r="SQ30" s="4">
        <v>16341773</v>
      </c>
      <c r="TB30" s="4">
        <v>39780377</v>
      </c>
      <c r="TY30" s="4">
        <v>5011909225</v>
      </c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</row>
    <row r="31" spans="1:577" x14ac:dyDescent="0.2">
      <c r="A31" s="3" t="s">
        <v>365</v>
      </c>
      <c r="M31" s="4">
        <v>25202779</v>
      </c>
      <c r="AF31" s="4">
        <v>18359761</v>
      </c>
      <c r="AJ31" s="4">
        <v>105115073</v>
      </c>
      <c r="AQ31" s="4">
        <v>412107109</v>
      </c>
      <c r="BC31" s="4">
        <v>40956523</v>
      </c>
      <c r="BU31" s="4">
        <v>27312484</v>
      </c>
      <c r="BZ31" s="4">
        <v>362103328</v>
      </c>
      <c r="CD31" s="4">
        <v>475171479</v>
      </c>
      <c r="CP31" s="4">
        <v>41058410</v>
      </c>
      <c r="CZ31" s="4">
        <v>91778399</v>
      </c>
      <c r="DB31" s="4">
        <v>556339357</v>
      </c>
      <c r="DG31" s="4">
        <v>52005045</v>
      </c>
      <c r="DO31" s="4">
        <v>4126460023</v>
      </c>
      <c r="EB31" s="4">
        <v>394718864</v>
      </c>
      <c r="EF31" s="4">
        <v>225182937</v>
      </c>
      <c r="EO31" s="4">
        <v>70627851</v>
      </c>
      <c r="FG31" s="4">
        <v>11561513597</v>
      </c>
      <c r="FQ31" s="4">
        <v>159721116</v>
      </c>
      <c r="FY31" s="4">
        <v>780255613</v>
      </c>
      <c r="GL31" s="4">
        <v>107692493</v>
      </c>
      <c r="HD31" s="4">
        <v>336715086</v>
      </c>
      <c r="HH31" s="4">
        <v>19310580</v>
      </c>
      <c r="HO31" s="4">
        <v>87981516</v>
      </c>
      <c r="HU31" s="4">
        <v>21677633</v>
      </c>
      <c r="HY31" s="4">
        <v>57750320</v>
      </c>
      <c r="IA31" s="4">
        <v>86537647</v>
      </c>
      <c r="IE31" s="4">
        <v>107342860</v>
      </c>
      <c r="IF31" s="4">
        <v>793175936</v>
      </c>
      <c r="IJ31" s="4">
        <v>106300421</v>
      </c>
      <c r="IL31" s="4">
        <v>58246849</v>
      </c>
      <c r="IR31" s="4">
        <v>317543076</v>
      </c>
      <c r="IU31" s="4">
        <v>62532891</v>
      </c>
      <c r="IY31" s="4">
        <v>89513374</v>
      </c>
      <c r="JE31" s="4">
        <v>43310872</v>
      </c>
      <c r="JM31" s="4">
        <v>117285392</v>
      </c>
      <c r="JT31" s="4">
        <v>24538477</v>
      </c>
      <c r="JV31" s="4">
        <v>77246891</v>
      </c>
      <c r="JY31" s="4">
        <v>79387267</v>
      </c>
      <c r="KB31" s="4">
        <v>40128345</v>
      </c>
      <c r="KD31" s="4">
        <v>74854099</v>
      </c>
      <c r="KH31" s="4">
        <v>59424576</v>
      </c>
      <c r="KO31" s="4">
        <v>312760089</v>
      </c>
      <c r="KP31" s="4">
        <v>19582077</v>
      </c>
      <c r="KQ31" s="4">
        <v>76181538</v>
      </c>
      <c r="KR31" s="4">
        <v>30011343</v>
      </c>
      <c r="KU31" s="4">
        <v>116698416</v>
      </c>
      <c r="KY31" s="4">
        <v>245019388</v>
      </c>
      <c r="LB31" s="4">
        <v>197753696</v>
      </c>
      <c r="LH31" s="4">
        <v>121173116</v>
      </c>
      <c r="LL31" s="4">
        <v>89119746</v>
      </c>
      <c r="LQ31" s="4">
        <v>37104402</v>
      </c>
      <c r="LV31" s="4">
        <v>48572486</v>
      </c>
      <c r="LZ31" s="4">
        <v>33928263</v>
      </c>
      <c r="ME31" s="4">
        <v>72111597</v>
      </c>
      <c r="MJ31" s="4">
        <v>38030106</v>
      </c>
      <c r="ML31" s="4">
        <v>73420769</v>
      </c>
      <c r="MS31" s="4">
        <v>55026804</v>
      </c>
      <c r="MU31" s="4">
        <v>62262596</v>
      </c>
      <c r="NB31" s="4">
        <v>44574782</v>
      </c>
      <c r="NI31" s="4">
        <v>113860176</v>
      </c>
      <c r="OP31" s="4">
        <v>24773434</v>
      </c>
      <c r="OT31" s="4">
        <v>44641193</v>
      </c>
      <c r="OW31" s="4">
        <v>51191781</v>
      </c>
      <c r="PB31" s="4">
        <v>26361793</v>
      </c>
      <c r="PD31" s="4">
        <v>14850463</v>
      </c>
      <c r="PF31" s="4">
        <v>36732139</v>
      </c>
      <c r="PP31" s="4">
        <v>46397197</v>
      </c>
      <c r="PV31" s="4">
        <v>52691785</v>
      </c>
      <c r="PW31" s="4">
        <v>26109438</v>
      </c>
      <c r="QB31" s="4">
        <v>27517491</v>
      </c>
      <c r="QX31" s="4">
        <v>273308659</v>
      </c>
      <c r="RC31" s="4">
        <v>28928250</v>
      </c>
      <c r="RW31" s="4">
        <v>12763844</v>
      </c>
      <c r="SC31" s="4">
        <v>29531897</v>
      </c>
      <c r="SI31" s="4">
        <v>14243173</v>
      </c>
      <c r="SL31" s="4">
        <v>32465289</v>
      </c>
      <c r="TJ31" s="4">
        <v>13132111</v>
      </c>
      <c r="TY31" s="4">
        <v>24837317676</v>
      </c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</row>
    <row r="32" spans="1:577" x14ac:dyDescent="0.2">
      <c r="A32" s="3" t="s">
        <v>366</v>
      </c>
      <c r="L32" s="4">
        <v>36688082</v>
      </c>
      <c r="AG32" s="4">
        <v>59058963</v>
      </c>
      <c r="AJ32" s="4">
        <v>141891050</v>
      </c>
      <c r="AQ32" s="4">
        <v>162625214</v>
      </c>
      <c r="AV32" s="4">
        <v>48259997</v>
      </c>
      <c r="BC32" s="4">
        <v>12926929</v>
      </c>
      <c r="BO32" s="4">
        <v>3864865</v>
      </c>
      <c r="BS32" s="4">
        <v>19431278</v>
      </c>
      <c r="BU32" s="4">
        <v>8849781</v>
      </c>
      <c r="CN32" s="4">
        <v>5262363</v>
      </c>
      <c r="CP32" s="4">
        <v>8190931</v>
      </c>
      <c r="CU32" s="4">
        <v>44290179</v>
      </c>
      <c r="DH32" s="4">
        <v>19076433</v>
      </c>
      <c r="DJ32" s="4">
        <v>16096507</v>
      </c>
      <c r="DU32" s="4">
        <v>92973231</v>
      </c>
      <c r="EF32" s="4">
        <v>13244996</v>
      </c>
      <c r="EX32" s="4">
        <v>8409562</v>
      </c>
      <c r="EZ32" s="4">
        <v>20947577</v>
      </c>
      <c r="FW32" s="4">
        <v>9028053</v>
      </c>
      <c r="FY32" s="4">
        <v>15869294</v>
      </c>
      <c r="GI32" s="4">
        <v>15552015</v>
      </c>
      <c r="GP32" s="4">
        <v>35599328</v>
      </c>
      <c r="GU32" s="4">
        <v>5612009</v>
      </c>
      <c r="HI32" s="4">
        <v>10703535</v>
      </c>
      <c r="HT32" s="4">
        <v>29510066</v>
      </c>
      <c r="IA32" s="4">
        <v>323413008</v>
      </c>
      <c r="IF32" s="4">
        <v>33548668</v>
      </c>
      <c r="JG32" s="4">
        <v>8156739</v>
      </c>
      <c r="JI32" s="4">
        <v>9843936</v>
      </c>
      <c r="JP32" s="4">
        <v>7112307</v>
      </c>
      <c r="JT32" s="4">
        <v>14347639</v>
      </c>
      <c r="JX32" s="4">
        <v>22771808</v>
      </c>
      <c r="JY32" s="4">
        <v>13645737</v>
      </c>
      <c r="KC32" s="4">
        <v>8786483</v>
      </c>
      <c r="KK32" s="4">
        <v>29612002</v>
      </c>
      <c r="KO32" s="4">
        <v>32661285</v>
      </c>
      <c r="KQ32" s="4">
        <v>271928414</v>
      </c>
      <c r="LE32" s="4">
        <v>5217496</v>
      </c>
      <c r="LH32" s="4">
        <v>126933789</v>
      </c>
      <c r="LJ32" s="4">
        <v>5469406</v>
      </c>
      <c r="LN32" s="4">
        <v>23750098</v>
      </c>
      <c r="LQ32" s="4">
        <v>65910349</v>
      </c>
      <c r="MB32" s="4">
        <v>17136547</v>
      </c>
      <c r="ME32" s="4">
        <v>43235815</v>
      </c>
      <c r="MJ32" s="4">
        <v>36104970</v>
      </c>
      <c r="MP32" s="4">
        <v>5869447</v>
      </c>
      <c r="MS32" s="4">
        <v>35128120</v>
      </c>
      <c r="MT32" s="4">
        <v>22085341</v>
      </c>
      <c r="MU32" s="4">
        <v>53631199</v>
      </c>
      <c r="NC32" s="4">
        <v>24257666</v>
      </c>
      <c r="NF32" s="4">
        <v>26310840</v>
      </c>
      <c r="NX32" s="4">
        <v>9983725</v>
      </c>
      <c r="OM32" s="4">
        <v>5808409</v>
      </c>
      <c r="OP32" s="4">
        <v>49670217</v>
      </c>
      <c r="OU32" s="4">
        <v>42873171</v>
      </c>
      <c r="OW32" s="4">
        <v>18840447</v>
      </c>
      <c r="PF32" s="4">
        <v>49086475</v>
      </c>
      <c r="PO32" s="4">
        <v>66629567</v>
      </c>
      <c r="PR32" s="4">
        <v>12767382</v>
      </c>
      <c r="PY32" s="4">
        <v>11267716</v>
      </c>
      <c r="QB32" s="4">
        <v>12574543</v>
      </c>
      <c r="QP32" s="4">
        <v>6659434</v>
      </c>
      <c r="QS32" s="4">
        <v>47038275</v>
      </c>
      <c r="QV32" s="4">
        <v>5717847</v>
      </c>
      <c r="QX32" s="4">
        <v>40412966</v>
      </c>
      <c r="RA32" s="4">
        <v>15933716</v>
      </c>
      <c r="RD32" s="4">
        <v>15825379</v>
      </c>
      <c r="RT32" s="4">
        <v>18422132</v>
      </c>
      <c r="RW32" s="4">
        <v>30291683</v>
      </c>
      <c r="RX32" s="4">
        <v>7281088</v>
      </c>
      <c r="SC32" s="4">
        <v>12507523</v>
      </c>
      <c r="SI32" s="4">
        <v>31720126</v>
      </c>
      <c r="SK32" s="4">
        <v>29824386</v>
      </c>
      <c r="SL32" s="4">
        <v>66182301</v>
      </c>
      <c r="SM32" s="4">
        <v>13465287</v>
      </c>
      <c r="SO32" s="4">
        <v>6880919</v>
      </c>
      <c r="SQ32" s="4">
        <v>86608924</v>
      </c>
      <c r="SS32" s="4">
        <v>13269146</v>
      </c>
      <c r="SU32" s="4">
        <v>15023081</v>
      </c>
      <c r="SW32" s="4">
        <v>10419868</v>
      </c>
      <c r="SY32" s="4">
        <v>16971216</v>
      </c>
      <c r="TB32" s="4">
        <v>218762329</v>
      </c>
      <c r="TC32" s="4">
        <v>9534774</v>
      </c>
      <c r="TF32" s="4">
        <v>11522469</v>
      </c>
      <c r="TI32" s="4">
        <v>11095818</v>
      </c>
      <c r="TL32" s="4">
        <v>46741021</v>
      </c>
      <c r="TQ32" s="4">
        <v>11500225</v>
      </c>
      <c r="TY32" s="4">
        <v>3189944932</v>
      </c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</row>
    <row r="33" spans="1:577" x14ac:dyDescent="0.2">
      <c r="A33" s="3" t="s">
        <v>367</v>
      </c>
      <c r="AJ33" s="4">
        <v>103118440</v>
      </c>
      <c r="AQ33" s="4">
        <v>384640593</v>
      </c>
      <c r="BU33" s="4">
        <v>36434831</v>
      </c>
      <c r="BZ33" s="4">
        <v>544541465</v>
      </c>
      <c r="CD33" s="4">
        <v>2098259047</v>
      </c>
      <c r="CP33" s="4">
        <v>54893289</v>
      </c>
      <c r="DB33" s="4">
        <v>899837739</v>
      </c>
      <c r="DO33" s="4">
        <v>4207085972</v>
      </c>
      <c r="EG33" s="4">
        <v>1222655754</v>
      </c>
      <c r="EQ33" s="4">
        <v>54857901</v>
      </c>
      <c r="FI33" s="4">
        <v>15128421345</v>
      </c>
      <c r="FS33" s="4">
        <v>416239077</v>
      </c>
      <c r="GB33" s="4">
        <v>3615680423</v>
      </c>
      <c r="GM33" s="4">
        <v>126862167</v>
      </c>
      <c r="HE33" s="4">
        <v>245797270</v>
      </c>
      <c r="IA33" s="4">
        <v>125210118</v>
      </c>
      <c r="IF33" s="4">
        <v>631005776</v>
      </c>
      <c r="IJ33" s="4">
        <v>74402695</v>
      </c>
      <c r="IL33" s="4">
        <v>170298834</v>
      </c>
      <c r="IR33" s="4">
        <v>127878668</v>
      </c>
      <c r="IU33" s="4">
        <v>66092371</v>
      </c>
      <c r="IZ33" s="4">
        <v>112149057</v>
      </c>
      <c r="JI33" s="4">
        <v>252841936</v>
      </c>
      <c r="JM33" s="4">
        <v>176358162</v>
      </c>
      <c r="JV33" s="4">
        <v>84253924</v>
      </c>
      <c r="JY33" s="4">
        <v>61751238</v>
      </c>
      <c r="JZ33" s="4">
        <v>55727654</v>
      </c>
      <c r="KD33" s="4">
        <v>100847615</v>
      </c>
      <c r="KK33" s="4">
        <v>158777378</v>
      </c>
      <c r="KO33" s="4">
        <v>143907642</v>
      </c>
      <c r="KQ33" s="4">
        <v>72927132</v>
      </c>
      <c r="KY33" s="4">
        <v>154205106</v>
      </c>
      <c r="LB33" s="4">
        <v>219128746</v>
      </c>
      <c r="LH33" s="4">
        <v>38099667</v>
      </c>
      <c r="LL33" s="4">
        <v>95081867</v>
      </c>
      <c r="LQ33" s="4">
        <v>41032835</v>
      </c>
      <c r="LW33" s="4">
        <v>96354605</v>
      </c>
      <c r="ME33" s="4">
        <v>91780955</v>
      </c>
      <c r="MJ33" s="4">
        <v>91591735</v>
      </c>
      <c r="MS33" s="4">
        <v>57970238</v>
      </c>
      <c r="MU33" s="4">
        <v>60506439</v>
      </c>
      <c r="NB33" s="4">
        <v>87610902</v>
      </c>
      <c r="OP33" s="4">
        <v>39162657</v>
      </c>
      <c r="OT33" s="4">
        <v>30107822</v>
      </c>
      <c r="OW33" s="4">
        <v>76361874</v>
      </c>
      <c r="PB33" s="4">
        <v>29131116</v>
      </c>
      <c r="PF33" s="4">
        <v>50527960</v>
      </c>
      <c r="PP33" s="4">
        <v>45438016</v>
      </c>
      <c r="PV33" s="4">
        <v>51104428</v>
      </c>
      <c r="QB33" s="4">
        <v>34940819</v>
      </c>
      <c r="QX33" s="4">
        <v>182455702</v>
      </c>
      <c r="RC33" s="4">
        <v>26713449</v>
      </c>
      <c r="SC33" s="4">
        <v>43048847</v>
      </c>
      <c r="TY33" s="4">
        <v>33196111298</v>
      </c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</row>
    <row r="34" spans="1:577" x14ac:dyDescent="0.2">
      <c r="A34" s="3" t="s">
        <v>368</v>
      </c>
      <c r="C34" s="4">
        <v>12360662</v>
      </c>
      <c r="J34" s="4">
        <v>19548352</v>
      </c>
      <c r="M34" s="4">
        <v>47245727</v>
      </c>
      <c r="AG34" s="4">
        <v>8113929</v>
      </c>
      <c r="AJ34" s="4">
        <v>128603685</v>
      </c>
      <c r="AM34" s="4">
        <v>9625040</v>
      </c>
      <c r="AQ34" s="4">
        <v>710619618</v>
      </c>
      <c r="BC34" s="4">
        <v>30521302</v>
      </c>
      <c r="BJ34" s="4">
        <v>10533772</v>
      </c>
      <c r="BO34" s="4">
        <v>15832186</v>
      </c>
      <c r="BU34" s="4">
        <v>9450245</v>
      </c>
      <c r="CG34" s="4">
        <v>11399508</v>
      </c>
      <c r="CP34" s="4">
        <v>9290197</v>
      </c>
      <c r="CU34" s="4">
        <v>61969650</v>
      </c>
      <c r="DJ34" s="4">
        <v>35352151</v>
      </c>
      <c r="DU34" s="4">
        <v>28721812</v>
      </c>
      <c r="EF34" s="4">
        <v>1090281086</v>
      </c>
      <c r="EX34" s="4">
        <v>15503562</v>
      </c>
      <c r="FY34" s="4">
        <v>22487724</v>
      </c>
      <c r="GP34" s="4">
        <v>34337608</v>
      </c>
      <c r="HV34" s="4">
        <v>30324323</v>
      </c>
      <c r="IA34" s="4">
        <v>124181814</v>
      </c>
      <c r="IF34" s="4">
        <v>35681120</v>
      </c>
      <c r="JB34" s="4">
        <v>23753660</v>
      </c>
      <c r="JP34" s="4">
        <v>11616769</v>
      </c>
      <c r="JT34" s="4">
        <v>13972220</v>
      </c>
      <c r="KC34" s="4">
        <v>97623921</v>
      </c>
      <c r="KO34" s="4">
        <v>43311045</v>
      </c>
      <c r="KQ34" s="4">
        <v>125354038</v>
      </c>
      <c r="LE34" s="4">
        <v>27656110</v>
      </c>
      <c r="LH34" s="4">
        <v>209327921</v>
      </c>
      <c r="LQ34" s="4">
        <v>47432888</v>
      </c>
      <c r="ME34" s="4">
        <v>24210569</v>
      </c>
      <c r="MJ34" s="4">
        <v>25574808</v>
      </c>
      <c r="MS34" s="4">
        <v>11700991</v>
      </c>
      <c r="MT34" s="4">
        <v>21800142</v>
      </c>
      <c r="MU34" s="4">
        <v>32104763</v>
      </c>
      <c r="MX34" s="4">
        <v>9511146</v>
      </c>
      <c r="OP34" s="4">
        <v>38718760</v>
      </c>
      <c r="OU34" s="4">
        <v>14238860</v>
      </c>
      <c r="OV34" s="4">
        <v>9659254</v>
      </c>
      <c r="OW34" s="4">
        <v>14310800</v>
      </c>
      <c r="PB34" s="4">
        <v>205540102</v>
      </c>
      <c r="PG34" s="4">
        <v>8538655</v>
      </c>
      <c r="QS34" s="4">
        <v>23782023</v>
      </c>
      <c r="RL34" s="4">
        <v>37147387</v>
      </c>
      <c r="SC34" s="4">
        <v>49361914</v>
      </c>
      <c r="SF34" s="4">
        <v>12991975</v>
      </c>
      <c r="SQ34" s="4">
        <v>22902423</v>
      </c>
      <c r="SU34" s="4">
        <v>10275204</v>
      </c>
      <c r="TB34" s="4">
        <v>46259133</v>
      </c>
      <c r="TL34" s="4">
        <v>14993106</v>
      </c>
      <c r="TY34" s="4">
        <v>3735655660</v>
      </c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</row>
    <row r="35" spans="1:577" x14ac:dyDescent="0.2">
      <c r="A35" s="3" t="s">
        <v>369</v>
      </c>
      <c r="H35" s="4">
        <v>10535592</v>
      </c>
      <c r="P35" s="4">
        <v>14163872</v>
      </c>
      <c r="AF35" s="4">
        <v>6484702</v>
      </c>
      <c r="AJ35" s="4">
        <v>73656139</v>
      </c>
      <c r="AM35" s="4">
        <v>5708564</v>
      </c>
      <c r="AQ35" s="4">
        <v>452894945</v>
      </c>
      <c r="BA35" s="4">
        <v>11332326</v>
      </c>
      <c r="BC35" s="4">
        <v>50507398</v>
      </c>
      <c r="BI35" s="4">
        <v>6143846</v>
      </c>
      <c r="BO35" s="4">
        <v>7098203</v>
      </c>
      <c r="BS35" s="4">
        <v>9024295</v>
      </c>
      <c r="BU35" s="4">
        <v>6510747</v>
      </c>
      <c r="CD35" s="4">
        <v>11071463</v>
      </c>
      <c r="CH35" s="4">
        <v>11786318</v>
      </c>
      <c r="CN35" s="4">
        <v>4688700</v>
      </c>
      <c r="CP35" s="4">
        <v>13316342</v>
      </c>
      <c r="CW35" s="4">
        <v>31981696</v>
      </c>
      <c r="DH35" s="4">
        <v>31346059</v>
      </c>
      <c r="DJ35" s="4">
        <v>35402051</v>
      </c>
      <c r="DU35" s="4">
        <v>31261683</v>
      </c>
      <c r="EF35" s="4">
        <v>106539801</v>
      </c>
      <c r="EX35" s="4">
        <v>104420921</v>
      </c>
      <c r="GH35" s="4">
        <v>4703699</v>
      </c>
      <c r="GP35" s="4">
        <v>15906190</v>
      </c>
      <c r="HU35" s="4">
        <v>6960382</v>
      </c>
      <c r="IA35" s="4">
        <v>99387822</v>
      </c>
      <c r="IF35" s="4">
        <v>39479407</v>
      </c>
      <c r="JP35" s="4">
        <v>6913867</v>
      </c>
      <c r="JT35" s="4">
        <v>12016229</v>
      </c>
      <c r="JX35" s="4">
        <v>6465198</v>
      </c>
      <c r="JY35" s="4">
        <v>6496355</v>
      </c>
      <c r="KK35" s="4">
        <v>32883954</v>
      </c>
      <c r="KO35" s="4">
        <v>16027432</v>
      </c>
      <c r="KQ35" s="4">
        <v>154727573</v>
      </c>
      <c r="LH35" s="4">
        <v>12041340</v>
      </c>
      <c r="LN35" s="4">
        <v>8309146</v>
      </c>
      <c r="LQ35" s="4">
        <v>42865832</v>
      </c>
      <c r="MB35" s="4">
        <v>8131472</v>
      </c>
      <c r="ME35" s="4">
        <v>22537662</v>
      </c>
      <c r="MJ35" s="4">
        <v>38396277</v>
      </c>
      <c r="MS35" s="4">
        <v>12390463</v>
      </c>
      <c r="MT35" s="4">
        <v>44995448</v>
      </c>
      <c r="MU35" s="4">
        <v>36929229</v>
      </c>
      <c r="ND35" s="4">
        <v>3241911</v>
      </c>
      <c r="NX35" s="4">
        <v>10241600</v>
      </c>
      <c r="ON35" s="4">
        <v>5418289</v>
      </c>
      <c r="OP35" s="4">
        <v>19904944</v>
      </c>
      <c r="OU35" s="4">
        <v>16343156</v>
      </c>
      <c r="OW35" s="4">
        <v>14799235</v>
      </c>
      <c r="PB35" s="4">
        <v>85674095</v>
      </c>
      <c r="PF35" s="4">
        <v>7296135</v>
      </c>
      <c r="PS35" s="4">
        <v>24109826</v>
      </c>
      <c r="QS35" s="4">
        <v>20376325</v>
      </c>
      <c r="QX35" s="4">
        <v>6206748</v>
      </c>
      <c r="RQ35" s="4">
        <v>6275362</v>
      </c>
      <c r="RS35" s="4">
        <v>5391995</v>
      </c>
      <c r="RT35" s="4">
        <v>7024983</v>
      </c>
      <c r="SC35" s="4">
        <v>7747048</v>
      </c>
      <c r="SI35" s="4">
        <v>11834798</v>
      </c>
      <c r="SK35" s="4">
        <v>8251745</v>
      </c>
      <c r="SO35" s="4">
        <v>6509963</v>
      </c>
      <c r="SQ35" s="4">
        <v>101345133</v>
      </c>
      <c r="SU35" s="4">
        <v>12392351</v>
      </c>
      <c r="SW35" s="4">
        <v>7147086</v>
      </c>
      <c r="SY35" s="4">
        <v>21398689</v>
      </c>
      <c r="TB35" s="4">
        <v>271071013</v>
      </c>
      <c r="TL35" s="4">
        <v>24539743</v>
      </c>
      <c r="TS35" s="4">
        <v>5232575</v>
      </c>
      <c r="TY35" s="4">
        <v>2374215388</v>
      </c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</row>
    <row r="36" spans="1:577" x14ac:dyDescent="0.2">
      <c r="A36" s="3" t="s">
        <v>370</v>
      </c>
      <c r="AF36" s="4">
        <v>30648365</v>
      </c>
      <c r="AJ36" s="4">
        <v>124807714</v>
      </c>
      <c r="AQ36" s="4">
        <v>125091867</v>
      </c>
      <c r="BK36" s="4">
        <v>4220505</v>
      </c>
      <c r="BU36" s="4">
        <v>18371740</v>
      </c>
      <c r="BZ36" s="4">
        <v>118021342</v>
      </c>
      <c r="CD36" s="4">
        <v>159539350</v>
      </c>
      <c r="CY36" s="4">
        <v>24231802</v>
      </c>
      <c r="DB36" s="4">
        <v>87986115</v>
      </c>
      <c r="DD36" s="4">
        <v>69501088</v>
      </c>
      <c r="DL36" s="4">
        <v>2956972197</v>
      </c>
      <c r="DV36" s="4">
        <v>50421364</v>
      </c>
      <c r="FB36" s="4">
        <v>8006320291</v>
      </c>
      <c r="FP36" s="4">
        <v>1401224435</v>
      </c>
      <c r="FY36" s="4">
        <v>695016336</v>
      </c>
      <c r="GJ36" s="4">
        <v>63935377</v>
      </c>
      <c r="GR36" s="4">
        <v>23147312</v>
      </c>
      <c r="HC36" s="4">
        <v>198450263</v>
      </c>
      <c r="HH36" s="4">
        <v>18211707</v>
      </c>
      <c r="HM36" s="4">
        <v>77864271</v>
      </c>
      <c r="HT36" s="4">
        <v>631766992</v>
      </c>
      <c r="IA36" s="4">
        <v>65955389</v>
      </c>
      <c r="IE36" s="4">
        <v>33548393</v>
      </c>
      <c r="IF36" s="4">
        <v>1156392544</v>
      </c>
      <c r="IJ36" s="4">
        <v>24252211</v>
      </c>
      <c r="IK36" s="4">
        <v>316850565</v>
      </c>
      <c r="IR36" s="4">
        <v>126027509</v>
      </c>
      <c r="IU36" s="4">
        <v>44242078</v>
      </c>
      <c r="IZ36" s="4">
        <v>22779211</v>
      </c>
      <c r="JI36" s="4">
        <v>55230876</v>
      </c>
      <c r="JK36" s="4">
        <v>31869131</v>
      </c>
      <c r="JX36" s="4">
        <v>42439744</v>
      </c>
      <c r="JY36" s="4">
        <v>63040073</v>
      </c>
      <c r="KH36" s="4">
        <v>30482006</v>
      </c>
      <c r="KM36" s="4">
        <v>41740665</v>
      </c>
      <c r="KO36" s="4">
        <v>174068420</v>
      </c>
      <c r="KQ36" s="4">
        <v>80506557</v>
      </c>
      <c r="KU36" s="4">
        <v>92376376</v>
      </c>
      <c r="KW36" s="4">
        <v>112980395</v>
      </c>
      <c r="LB36" s="4">
        <v>25562382</v>
      </c>
      <c r="LD36" s="4">
        <v>24314442</v>
      </c>
      <c r="LH36" s="4">
        <v>99473019</v>
      </c>
      <c r="LI36" s="4">
        <v>24673776</v>
      </c>
      <c r="LL36" s="4">
        <v>20194372</v>
      </c>
      <c r="LT36" s="4">
        <v>18202759</v>
      </c>
      <c r="MJ36" s="4">
        <v>58474256</v>
      </c>
      <c r="ML36" s="4">
        <v>109841859</v>
      </c>
      <c r="MP36" s="4">
        <v>130296902</v>
      </c>
      <c r="MU36" s="4">
        <v>68949926</v>
      </c>
      <c r="NI36" s="4">
        <v>88070956</v>
      </c>
      <c r="NQ36" s="4">
        <v>16670693</v>
      </c>
      <c r="OP36" s="4">
        <v>12933088</v>
      </c>
      <c r="OW36" s="4">
        <v>48125604</v>
      </c>
      <c r="PW36" s="4">
        <v>19873189</v>
      </c>
      <c r="QS36" s="4">
        <v>29602326</v>
      </c>
      <c r="SF36" s="4">
        <v>26424663</v>
      </c>
      <c r="SI36" s="4">
        <v>20021632</v>
      </c>
      <c r="SK36" s="4">
        <v>37210224</v>
      </c>
      <c r="SL36" s="4">
        <v>14090335</v>
      </c>
      <c r="TB36" s="4">
        <v>21191172</v>
      </c>
      <c r="TY36" s="4">
        <v>18314730151</v>
      </c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</row>
    <row r="37" spans="1:577" x14ac:dyDescent="0.2">
      <c r="A37" s="3" t="s">
        <v>371</v>
      </c>
      <c r="F37" s="4">
        <v>13239085</v>
      </c>
      <c r="O37" s="4">
        <v>7944070</v>
      </c>
      <c r="T37" s="4">
        <v>10630519</v>
      </c>
      <c r="AA37" s="4">
        <v>8286377</v>
      </c>
      <c r="AE37" s="4">
        <v>29355715</v>
      </c>
      <c r="AJ37" s="4">
        <v>49660305</v>
      </c>
      <c r="AQ37" s="4">
        <v>12652666</v>
      </c>
      <c r="AX37" s="4">
        <v>8935422</v>
      </c>
      <c r="BC37" s="4">
        <v>5808424</v>
      </c>
      <c r="BF37" s="4">
        <v>4908920</v>
      </c>
      <c r="BI37" s="4">
        <v>9723114</v>
      </c>
      <c r="BK37" s="4">
        <v>3566369</v>
      </c>
      <c r="BO37" s="4">
        <v>14347159</v>
      </c>
      <c r="BS37" s="4">
        <v>7209611</v>
      </c>
      <c r="BU37" s="4">
        <v>18706261</v>
      </c>
      <c r="CJ37" s="4">
        <v>5333147</v>
      </c>
      <c r="CM37" s="4">
        <v>5456693</v>
      </c>
      <c r="CP37" s="4">
        <v>11302313</v>
      </c>
      <c r="CU37" s="4">
        <v>22045693</v>
      </c>
      <c r="DH37" s="4">
        <v>4740869</v>
      </c>
      <c r="DL37" s="4">
        <v>13934350</v>
      </c>
      <c r="DS37" s="4">
        <v>8417538</v>
      </c>
      <c r="DU37" s="4">
        <v>36393125</v>
      </c>
      <c r="EF37" s="4">
        <v>36126123</v>
      </c>
      <c r="EZ37" s="4">
        <v>5223940</v>
      </c>
      <c r="GG37" s="4">
        <v>5959829</v>
      </c>
      <c r="GP37" s="4">
        <v>3634662</v>
      </c>
      <c r="HF37" s="4">
        <v>4075861</v>
      </c>
      <c r="HM37" s="4">
        <v>6415564</v>
      </c>
      <c r="HS37" s="4">
        <v>115178051</v>
      </c>
      <c r="IA37" s="4">
        <v>76352279</v>
      </c>
      <c r="IF37" s="4">
        <v>122899747</v>
      </c>
      <c r="JP37" s="4">
        <v>3793515</v>
      </c>
      <c r="JT37" s="4">
        <v>6880090</v>
      </c>
      <c r="JX37" s="4">
        <v>6269007</v>
      </c>
      <c r="JY37" s="4">
        <v>3897444</v>
      </c>
      <c r="KJ37" s="4">
        <v>3062533</v>
      </c>
      <c r="KK37" s="4">
        <v>21600047</v>
      </c>
      <c r="KO37" s="4">
        <v>41251282</v>
      </c>
      <c r="KQ37" s="4">
        <v>66584646</v>
      </c>
      <c r="LH37" s="4">
        <v>6065481</v>
      </c>
      <c r="LN37" s="4">
        <v>14911692</v>
      </c>
      <c r="LQ37" s="4">
        <v>27463216</v>
      </c>
      <c r="MB37" s="4">
        <v>3813707</v>
      </c>
      <c r="ME37" s="4">
        <v>14544757</v>
      </c>
      <c r="MJ37" s="4">
        <v>15267580</v>
      </c>
      <c r="MP37" s="4">
        <v>13506396</v>
      </c>
      <c r="MS37" s="4">
        <v>12448255</v>
      </c>
      <c r="MT37" s="4">
        <v>18678158</v>
      </c>
      <c r="MU37" s="4">
        <v>38356036</v>
      </c>
      <c r="ND37" s="4">
        <v>1148252</v>
      </c>
      <c r="NR37" s="4">
        <v>2618591</v>
      </c>
      <c r="NX37" s="4">
        <v>5245367</v>
      </c>
      <c r="OG37" s="4">
        <v>6975483</v>
      </c>
      <c r="OM37" s="4">
        <v>6017717</v>
      </c>
      <c r="OP37" s="4">
        <v>56236267</v>
      </c>
      <c r="OQ37" s="4">
        <v>5023964</v>
      </c>
      <c r="OU37" s="4">
        <v>13326347</v>
      </c>
      <c r="OW37" s="4">
        <v>7359781</v>
      </c>
      <c r="PG37" s="4">
        <v>2177786</v>
      </c>
      <c r="QF37" s="4">
        <v>3816696</v>
      </c>
      <c r="QP37" s="4">
        <v>5373696</v>
      </c>
      <c r="QS37" s="4">
        <v>65843410</v>
      </c>
      <c r="QX37" s="4">
        <v>27129723</v>
      </c>
      <c r="RE37" s="4">
        <v>3785263</v>
      </c>
      <c r="RL37" s="4">
        <v>2357337</v>
      </c>
      <c r="RT37" s="4">
        <v>14372096</v>
      </c>
      <c r="RW37" s="4">
        <v>24126918</v>
      </c>
      <c r="SC37" s="4">
        <v>38227645</v>
      </c>
      <c r="SD37" s="4">
        <v>3121801</v>
      </c>
      <c r="SF37" s="4">
        <v>10956330</v>
      </c>
      <c r="SH37" s="4">
        <v>3060819</v>
      </c>
      <c r="SK37" s="4">
        <v>29144609</v>
      </c>
      <c r="SL37" s="4">
        <v>43957408</v>
      </c>
      <c r="SN37" s="4">
        <v>4934341</v>
      </c>
      <c r="SQ37" s="4">
        <v>18797505</v>
      </c>
      <c r="SS37" s="4">
        <v>4746422</v>
      </c>
      <c r="SY37" s="4">
        <v>4053315</v>
      </c>
      <c r="TB37" s="4">
        <v>66504860</v>
      </c>
      <c r="TL37" s="4">
        <v>13343065</v>
      </c>
      <c r="TU37" s="4">
        <v>2216029</v>
      </c>
      <c r="TY37" s="4">
        <v>1502856486</v>
      </c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</row>
    <row r="38" spans="1:577" x14ac:dyDescent="0.2">
      <c r="A38" s="3" t="s">
        <v>372</v>
      </c>
      <c r="O38" s="4">
        <v>12860860</v>
      </c>
      <c r="AF38" s="4">
        <v>14705408</v>
      </c>
      <c r="AJ38" s="4">
        <v>111973991</v>
      </c>
      <c r="AQ38" s="4">
        <v>48315078</v>
      </c>
      <c r="BC38" s="4">
        <v>29573802</v>
      </c>
      <c r="BN38" s="4">
        <v>100512408</v>
      </c>
      <c r="BU38" s="4">
        <v>29545310</v>
      </c>
      <c r="BZ38" s="4">
        <v>243716552</v>
      </c>
      <c r="CD38" s="4">
        <v>366492420</v>
      </c>
      <c r="CP38" s="4">
        <v>35871094</v>
      </c>
      <c r="CU38" s="4">
        <v>31765393</v>
      </c>
      <c r="CZ38" s="4">
        <v>73504108</v>
      </c>
      <c r="DB38" s="4">
        <v>200664694</v>
      </c>
      <c r="DD38" s="4">
        <v>226257909</v>
      </c>
      <c r="DN38" s="4">
        <v>4289523000</v>
      </c>
      <c r="EB38" s="4">
        <v>607166549</v>
      </c>
      <c r="EN38" s="4">
        <v>101579101</v>
      </c>
      <c r="FE38" s="4">
        <v>11645859548</v>
      </c>
      <c r="FQ38" s="4">
        <v>403328166</v>
      </c>
      <c r="FY38" s="4">
        <v>2624872246</v>
      </c>
      <c r="GK38" s="4">
        <v>91866346</v>
      </c>
      <c r="GP38" s="4">
        <v>71634167</v>
      </c>
      <c r="GV38" s="4">
        <v>22607754</v>
      </c>
      <c r="HD38" s="4">
        <v>279717715</v>
      </c>
      <c r="HM38" s="4">
        <v>90946799</v>
      </c>
      <c r="IA38" s="4">
        <v>169826436</v>
      </c>
      <c r="IE38" s="4">
        <v>64595812</v>
      </c>
      <c r="IF38" s="4">
        <v>440556227</v>
      </c>
      <c r="IG38" s="4">
        <v>118258713</v>
      </c>
      <c r="IJ38" s="4">
        <v>60706210</v>
      </c>
      <c r="IN38" s="4">
        <v>171336363</v>
      </c>
      <c r="IR38" s="4">
        <v>232505905</v>
      </c>
      <c r="IT38" s="4">
        <v>63207073</v>
      </c>
      <c r="IY38" s="4">
        <v>59457129</v>
      </c>
      <c r="JE38" s="4">
        <v>20737592</v>
      </c>
      <c r="JI38" s="4">
        <v>306437487</v>
      </c>
      <c r="JM38" s="4">
        <v>106478458</v>
      </c>
      <c r="JT38" s="4">
        <v>26183753</v>
      </c>
      <c r="JV38" s="4">
        <v>56734560</v>
      </c>
      <c r="JY38" s="4">
        <v>44988009</v>
      </c>
      <c r="KB38" s="4">
        <v>33853241</v>
      </c>
      <c r="KF38" s="4">
        <v>69577681</v>
      </c>
      <c r="KK38" s="4">
        <v>78244028</v>
      </c>
      <c r="KO38" s="4">
        <v>248212335</v>
      </c>
      <c r="KQ38" s="4">
        <v>143640866</v>
      </c>
      <c r="KU38" s="4">
        <v>75539064</v>
      </c>
      <c r="KY38" s="4">
        <v>144521799</v>
      </c>
      <c r="LB38" s="4">
        <v>108532826</v>
      </c>
      <c r="LD38" s="4">
        <v>56535721</v>
      </c>
      <c r="LF38" s="4">
        <v>41570076</v>
      </c>
      <c r="LL38" s="4">
        <v>53878488</v>
      </c>
      <c r="LN38" s="4">
        <v>36359559</v>
      </c>
      <c r="LQ38" s="4">
        <v>14468447</v>
      </c>
      <c r="LR38" s="4">
        <v>35389734</v>
      </c>
      <c r="LV38" s="4">
        <v>44048439</v>
      </c>
      <c r="LZ38" s="4">
        <v>20610110</v>
      </c>
      <c r="ME38" s="4">
        <v>50355833</v>
      </c>
      <c r="MN38" s="4">
        <v>581225632</v>
      </c>
      <c r="MR38" s="4">
        <v>17827358</v>
      </c>
      <c r="MS38" s="4">
        <v>41419544</v>
      </c>
      <c r="MU38" s="4">
        <v>55271009</v>
      </c>
      <c r="NC38" s="4">
        <v>30015499</v>
      </c>
      <c r="NJ38" s="4">
        <v>68912629</v>
      </c>
      <c r="OP38" s="4">
        <v>41746045</v>
      </c>
      <c r="OU38" s="4">
        <v>11989770</v>
      </c>
      <c r="OW38" s="4">
        <v>70803658</v>
      </c>
      <c r="PG38" s="4">
        <v>15707349</v>
      </c>
      <c r="PP38" s="4">
        <v>15541080</v>
      </c>
      <c r="TA38" s="4">
        <v>19631532</v>
      </c>
      <c r="TS38" s="4">
        <v>14662484</v>
      </c>
      <c r="TY38" s="4">
        <v>25936961981</v>
      </c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</row>
    <row r="39" spans="1:577" x14ac:dyDescent="0.2">
      <c r="A39" s="3" t="s">
        <v>373</v>
      </c>
      <c r="AE39" s="4">
        <v>7904931</v>
      </c>
      <c r="AJ39" s="4">
        <v>116156562</v>
      </c>
      <c r="AQ39" s="4">
        <v>6415732</v>
      </c>
      <c r="BU39" s="4">
        <v>6956023</v>
      </c>
      <c r="CM39" s="4">
        <v>4080267</v>
      </c>
      <c r="CP39" s="4">
        <v>8554258</v>
      </c>
      <c r="CU39" s="4">
        <v>7184751</v>
      </c>
      <c r="DH39" s="4">
        <v>4107898</v>
      </c>
      <c r="DM39" s="4">
        <v>16965561</v>
      </c>
      <c r="DS39" s="4">
        <v>5425623</v>
      </c>
      <c r="DT39" s="4">
        <v>29608853</v>
      </c>
      <c r="DY39" s="4">
        <v>8708837</v>
      </c>
      <c r="EF39" s="4">
        <v>22108476</v>
      </c>
      <c r="FY39" s="4">
        <v>13214682</v>
      </c>
      <c r="GG39" s="4">
        <v>7563697</v>
      </c>
      <c r="GP39" s="4">
        <v>7425110</v>
      </c>
      <c r="HS39" s="4">
        <v>5217360</v>
      </c>
      <c r="IA39" s="4">
        <v>26690434</v>
      </c>
      <c r="IF39" s="4">
        <v>36431839</v>
      </c>
      <c r="JI39" s="4">
        <v>6306801</v>
      </c>
      <c r="JP39" s="4">
        <v>11607955</v>
      </c>
      <c r="JU39" s="4">
        <v>5441201</v>
      </c>
      <c r="KK39" s="4">
        <v>14218892</v>
      </c>
      <c r="KO39" s="4">
        <v>80691541</v>
      </c>
      <c r="KQ39" s="4">
        <v>24524564</v>
      </c>
      <c r="LQ39" s="4">
        <v>7059664</v>
      </c>
      <c r="MC39" s="4">
        <v>1313498</v>
      </c>
      <c r="MJ39" s="4">
        <v>17754545</v>
      </c>
      <c r="MO39" s="4">
        <v>4400679</v>
      </c>
      <c r="MU39" s="4">
        <v>34234626</v>
      </c>
      <c r="ND39" s="4">
        <v>5179351</v>
      </c>
      <c r="NF39" s="4">
        <v>6377851</v>
      </c>
      <c r="OE39" s="4">
        <v>5652822</v>
      </c>
      <c r="OM39" s="4">
        <v>4302236</v>
      </c>
      <c r="OP39" s="4">
        <v>50964973</v>
      </c>
      <c r="OW39" s="4">
        <v>6848363</v>
      </c>
      <c r="PA39" s="4">
        <v>5372595</v>
      </c>
      <c r="PF39" s="4">
        <v>5911128</v>
      </c>
      <c r="PO39" s="4">
        <v>6193646</v>
      </c>
      <c r="QS39" s="4">
        <v>4471726</v>
      </c>
      <c r="RT39" s="4">
        <v>6005406</v>
      </c>
      <c r="SP39" s="4">
        <v>4506395</v>
      </c>
      <c r="SV39" s="4">
        <v>7113656</v>
      </c>
      <c r="TS39" s="4">
        <v>1514524</v>
      </c>
      <c r="TY39" s="4">
        <v>668689532</v>
      </c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</row>
    <row r="40" spans="1:577" x14ac:dyDescent="0.2">
      <c r="A40" s="3" t="s">
        <v>374</v>
      </c>
      <c r="E40" s="4">
        <v>3174161</v>
      </c>
      <c r="O40" s="4">
        <v>3211137</v>
      </c>
      <c r="S40" s="4">
        <v>2935692</v>
      </c>
      <c r="Z40" s="4">
        <v>2263575</v>
      </c>
      <c r="AD40" s="4">
        <v>33061494</v>
      </c>
      <c r="AJ40" s="4">
        <v>14231254</v>
      </c>
      <c r="AQ40" s="4">
        <v>24040535</v>
      </c>
      <c r="AX40" s="4">
        <v>15379614</v>
      </c>
      <c r="BC40" s="4">
        <v>11294946</v>
      </c>
      <c r="BE40" s="4">
        <v>8642920</v>
      </c>
      <c r="BI40" s="4">
        <v>6320176</v>
      </c>
      <c r="BK40" s="4">
        <v>3423712</v>
      </c>
      <c r="BO40" s="4">
        <v>1576748</v>
      </c>
      <c r="BU40" s="4">
        <v>14430880</v>
      </c>
      <c r="BV40" s="4">
        <v>18393380</v>
      </c>
      <c r="CB40" s="4">
        <v>9278598</v>
      </c>
      <c r="CD40" s="4">
        <v>9424226</v>
      </c>
      <c r="CM40" s="4">
        <v>4680849</v>
      </c>
      <c r="CP40" s="4">
        <v>19585806</v>
      </c>
      <c r="CU40" s="4">
        <v>11304860</v>
      </c>
      <c r="DA40" s="4">
        <v>12140146</v>
      </c>
      <c r="DI40" s="4">
        <v>36415322</v>
      </c>
      <c r="DS40" s="4">
        <v>9512910</v>
      </c>
      <c r="DT40" s="4">
        <v>19831170</v>
      </c>
      <c r="DY40" s="4">
        <v>21972724</v>
      </c>
      <c r="EF40" s="4">
        <v>29259984</v>
      </c>
      <c r="EX40" s="4">
        <v>20987546</v>
      </c>
      <c r="FY40" s="4">
        <v>18852266</v>
      </c>
      <c r="GG40" s="4">
        <v>13157214</v>
      </c>
      <c r="HI40" s="4">
        <v>12105730</v>
      </c>
      <c r="HT40" s="4">
        <v>7412582</v>
      </c>
      <c r="IA40" s="4">
        <v>12652580</v>
      </c>
      <c r="IF40" s="4">
        <v>78624046</v>
      </c>
      <c r="JP40" s="4">
        <v>12048902</v>
      </c>
      <c r="KC40" s="4">
        <v>7026382</v>
      </c>
      <c r="KH40" s="4">
        <v>13153894</v>
      </c>
      <c r="KK40" s="4">
        <v>45203260</v>
      </c>
      <c r="KO40" s="4">
        <v>84098518</v>
      </c>
      <c r="KQ40" s="4">
        <v>10290646</v>
      </c>
      <c r="LE40" s="4">
        <v>19584726</v>
      </c>
      <c r="LH40" s="4">
        <v>52499764</v>
      </c>
      <c r="LQ40" s="4">
        <v>15281460</v>
      </c>
      <c r="MC40" s="4">
        <v>3863561</v>
      </c>
      <c r="ME40" s="4">
        <v>5448164</v>
      </c>
      <c r="MI40" s="4">
        <v>9693048</v>
      </c>
      <c r="MP40" s="4">
        <v>8659856</v>
      </c>
      <c r="MU40" s="4">
        <v>20926370</v>
      </c>
      <c r="NR40" s="4">
        <v>6483680</v>
      </c>
      <c r="OG40" s="4">
        <v>11413904</v>
      </c>
      <c r="OM40" s="4">
        <v>4485722</v>
      </c>
      <c r="OP40" s="4">
        <v>51461800</v>
      </c>
      <c r="OW40" s="4">
        <v>29520338</v>
      </c>
      <c r="PA40" s="4">
        <v>14218830</v>
      </c>
      <c r="QQ40" s="4">
        <v>1920250</v>
      </c>
      <c r="QS40" s="4">
        <v>4620743</v>
      </c>
      <c r="RL40" s="4">
        <v>12913270</v>
      </c>
      <c r="RT40" s="4">
        <v>7785708</v>
      </c>
      <c r="SC40" s="4">
        <v>22677304</v>
      </c>
      <c r="SF40" s="4">
        <v>6111660</v>
      </c>
      <c r="SV40" s="4">
        <v>27726980</v>
      </c>
      <c r="TJ40" s="4">
        <v>61374622</v>
      </c>
      <c r="TY40" s="4">
        <v>1080072145</v>
      </c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</row>
    <row r="41" spans="1:577" x14ac:dyDescent="0.2">
      <c r="A41" s="3" t="s">
        <v>375</v>
      </c>
      <c r="O41" s="4">
        <v>5229581</v>
      </c>
      <c r="AA41" s="4">
        <v>8158378</v>
      </c>
      <c r="AE41" s="4">
        <v>10544099</v>
      </c>
      <c r="AJ41" s="4">
        <v>65754654</v>
      </c>
      <c r="AQ41" s="4">
        <v>151238078</v>
      </c>
      <c r="BC41" s="4">
        <v>10593165</v>
      </c>
      <c r="BF41" s="4">
        <v>4487964</v>
      </c>
      <c r="BU41" s="4">
        <v>12798500</v>
      </c>
      <c r="BW41" s="4">
        <v>4043822</v>
      </c>
      <c r="CN41" s="4">
        <v>4325108</v>
      </c>
      <c r="CP41" s="4">
        <v>10004326</v>
      </c>
      <c r="CU41" s="4">
        <v>12491266</v>
      </c>
      <c r="DH41" s="4">
        <v>3478181</v>
      </c>
      <c r="DK41" s="4">
        <v>5515727</v>
      </c>
      <c r="DU41" s="4">
        <v>9297058</v>
      </c>
      <c r="EF41" s="4">
        <v>220085156</v>
      </c>
      <c r="GG41" s="4">
        <v>7471057</v>
      </c>
      <c r="IA41" s="4">
        <v>12120564</v>
      </c>
      <c r="IF41" s="4">
        <v>4448584</v>
      </c>
      <c r="JP41" s="4">
        <v>3744636</v>
      </c>
      <c r="JT41" s="4">
        <v>4788434</v>
      </c>
      <c r="JU41" s="4">
        <v>3839748</v>
      </c>
      <c r="KC41" s="4">
        <v>11154673</v>
      </c>
      <c r="KO41" s="4">
        <v>23019232</v>
      </c>
      <c r="KQ41" s="4">
        <v>8424077</v>
      </c>
      <c r="LH41" s="4">
        <v>14239756</v>
      </c>
      <c r="LQ41" s="4">
        <v>17732099</v>
      </c>
      <c r="MC41" s="4">
        <v>3884599</v>
      </c>
      <c r="ME41" s="4">
        <v>7248308</v>
      </c>
      <c r="MJ41" s="4">
        <v>22965553</v>
      </c>
      <c r="MU41" s="4">
        <v>25324291</v>
      </c>
      <c r="OP41" s="4">
        <v>13825737</v>
      </c>
      <c r="OW41" s="4">
        <v>13199100</v>
      </c>
      <c r="QI41" s="4">
        <v>4712055</v>
      </c>
      <c r="SB41" s="4">
        <v>5733414</v>
      </c>
      <c r="TY41" s="4">
        <v>745920980</v>
      </c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</row>
    <row r="42" spans="1:577" x14ac:dyDescent="0.2">
      <c r="A42" s="3" t="s">
        <v>376</v>
      </c>
      <c r="O42" s="4">
        <v>5701202</v>
      </c>
      <c r="AA42" s="4">
        <v>3766666</v>
      </c>
      <c r="AE42" s="4">
        <v>11594201</v>
      </c>
      <c r="AJ42" s="4">
        <v>9398600</v>
      </c>
      <c r="AQ42" s="4">
        <v>88883587</v>
      </c>
      <c r="AX42" s="4">
        <v>20695555</v>
      </c>
      <c r="BC42" s="4">
        <v>10222568</v>
      </c>
      <c r="BF42" s="4">
        <v>655199</v>
      </c>
      <c r="BK42" s="4">
        <v>3027392</v>
      </c>
      <c r="BU42" s="4">
        <v>14790346</v>
      </c>
      <c r="BW42" s="4">
        <v>5265161</v>
      </c>
      <c r="CD42" s="4">
        <v>4709753</v>
      </c>
      <c r="CN42" s="4">
        <v>5353451</v>
      </c>
      <c r="CP42" s="4">
        <v>12263258</v>
      </c>
      <c r="CU42" s="4">
        <v>14560977</v>
      </c>
      <c r="DA42" s="4">
        <v>2144900</v>
      </c>
      <c r="DJ42" s="4">
        <v>25459529</v>
      </c>
      <c r="DS42" s="4">
        <v>5038076</v>
      </c>
      <c r="DT42" s="4">
        <v>6760637</v>
      </c>
      <c r="DY42" s="4">
        <v>21222906</v>
      </c>
      <c r="EF42" s="4">
        <v>49903267</v>
      </c>
      <c r="EW42" s="4">
        <v>6105613</v>
      </c>
      <c r="EX42" s="4">
        <v>13698944</v>
      </c>
      <c r="FO42" s="4">
        <v>4872372</v>
      </c>
      <c r="FY42" s="4">
        <v>99776599</v>
      </c>
      <c r="GG42" s="4">
        <v>11578376</v>
      </c>
      <c r="GP42" s="4">
        <v>7007072</v>
      </c>
      <c r="HJ42" s="4">
        <v>7687399</v>
      </c>
      <c r="HT42" s="4">
        <v>22144834</v>
      </c>
      <c r="IA42" s="4">
        <v>23583922</v>
      </c>
      <c r="IF42" s="4">
        <v>103528562</v>
      </c>
      <c r="JP42" s="4">
        <v>7668121</v>
      </c>
      <c r="KC42" s="4">
        <v>64664664</v>
      </c>
      <c r="KH42" s="4">
        <v>6675140</v>
      </c>
      <c r="KK42" s="4">
        <v>122302418</v>
      </c>
      <c r="KO42" s="4">
        <v>35203330</v>
      </c>
      <c r="KQ42" s="4">
        <v>13196869</v>
      </c>
      <c r="LE42" s="4">
        <v>17140558</v>
      </c>
      <c r="LH42" s="4">
        <v>93542858</v>
      </c>
      <c r="LQ42" s="4">
        <v>6502813</v>
      </c>
      <c r="MC42" s="4">
        <v>6215618</v>
      </c>
      <c r="MJ42" s="4">
        <v>6471366</v>
      </c>
      <c r="MU42" s="4">
        <v>22382895</v>
      </c>
      <c r="MX42" s="4">
        <v>18336549</v>
      </c>
      <c r="NS42" s="4">
        <v>6351678</v>
      </c>
      <c r="OF42" s="4">
        <v>6763957</v>
      </c>
      <c r="OH42" s="4">
        <v>4019261</v>
      </c>
      <c r="OJ42" s="4">
        <v>10782219</v>
      </c>
      <c r="OP42" s="4">
        <v>29787122</v>
      </c>
      <c r="OW42" s="4">
        <v>14873946</v>
      </c>
      <c r="PB42" s="4">
        <v>22460388</v>
      </c>
      <c r="RA42" s="4">
        <v>3949827</v>
      </c>
      <c r="RD42" s="4">
        <v>3399219</v>
      </c>
      <c r="RL42" s="4">
        <v>33128806</v>
      </c>
      <c r="RT42" s="4">
        <v>3746359</v>
      </c>
      <c r="SI42" s="4">
        <v>3719662</v>
      </c>
      <c r="SV42" s="4">
        <v>5931441</v>
      </c>
      <c r="TJ42" s="4">
        <v>5347460</v>
      </c>
      <c r="TY42" s="4">
        <v>1195965468</v>
      </c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</row>
    <row r="43" spans="1:577" x14ac:dyDescent="0.2">
      <c r="A43" s="3" t="s">
        <v>377</v>
      </c>
      <c r="G43" s="4">
        <v>10455788</v>
      </c>
      <c r="P43" s="4">
        <v>17688031</v>
      </c>
      <c r="U43" s="4">
        <v>9615613</v>
      </c>
      <c r="X43" s="4">
        <v>10847114</v>
      </c>
      <c r="AF43" s="4">
        <v>16981972</v>
      </c>
      <c r="AJ43" s="4">
        <v>119764850</v>
      </c>
      <c r="AQ43" s="4">
        <v>65526164</v>
      </c>
      <c r="AW43" s="4">
        <v>41752941</v>
      </c>
      <c r="BC43" s="4">
        <v>13748804</v>
      </c>
      <c r="BF43" s="4">
        <v>6394658</v>
      </c>
      <c r="BI43" s="4">
        <v>6571624</v>
      </c>
      <c r="BO43" s="4">
        <v>13873367</v>
      </c>
      <c r="BS43" s="4">
        <v>15870753</v>
      </c>
      <c r="BU43" s="4">
        <v>27773970</v>
      </c>
      <c r="CI43" s="4">
        <v>5848206</v>
      </c>
      <c r="CN43" s="4">
        <v>6507506</v>
      </c>
      <c r="CP43" s="4">
        <v>13041828</v>
      </c>
      <c r="CU43" s="4">
        <v>18639639</v>
      </c>
      <c r="DB43" s="4">
        <v>13768588</v>
      </c>
      <c r="DH43" s="4">
        <v>10998619</v>
      </c>
      <c r="DJ43" s="4">
        <v>36211731</v>
      </c>
      <c r="DS43" s="4">
        <v>7505058</v>
      </c>
      <c r="DU43" s="4">
        <v>47801683</v>
      </c>
      <c r="EF43" s="4">
        <v>309843448</v>
      </c>
      <c r="EJ43" s="4">
        <v>7070007</v>
      </c>
      <c r="EX43" s="4">
        <v>12534124</v>
      </c>
      <c r="EZ43" s="4">
        <v>12655212</v>
      </c>
      <c r="FY43" s="4">
        <v>11667626</v>
      </c>
      <c r="GG43" s="4">
        <v>9418610</v>
      </c>
      <c r="GP43" s="4">
        <v>8772732</v>
      </c>
      <c r="HT43" s="4">
        <v>5054066</v>
      </c>
      <c r="IA43" s="4">
        <v>112268127</v>
      </c>
      <c r="IF43" s="4">
        <v>32795015</v>
      </c>
      <c r="JI43" s="4">
        <v>4124535</v>
      </c>
      <c r="JP43" s="4">
        <v>6495790</v>
      </c>
      <c r="JT43" s="4">
        <v>10343487</v>
      </c>
      <c r="JX43" s="4">
        <v>5647325</v>
      </c>
      <c r="JY43" s="4">
        <v>5709523</v>
      </c>
      <c r="KH43" s="4">
        <v>5009061</v>
      </c>
      <c r="KK43" s="4">
        <v>5746250</v>
      </c>
      <c r="KO43" s="4">
        <v>52982046</v>
      </c>
      <c r="KQ43" s="4">
        <v>176617410</v>
      </c>
      <c r="LN43" s="4">
        <v>4449032</v>
      </c>
      <c r="LQ43" s="4">
        <v>21860900</v>
      </c>
      <c r="MB43" s="4">
        <v>9537597</v>
      </c>
      <c r="ME43" s="4">
        <v>12839053</v>
      </c>
      <c r="MJ43" s="4">
        <v>17183347</v>
      </c>
      <c r="MP43" s="4">
        <v>3756908</v>
      </c>
      <c r="MS43" s="4">
        <v>14493080</v>
      </c>
      <c r="MT43" s="4">
        <v>15719195</v>
      </c>
      <c r="MU43" s="4">
        <v>39431701</v>
      </c>
      <c r="ND43" s="4">
        <v>7771033</v>
      </c>
      <c r="NG43" s="4">
        <v>7338953</v>
      </c>
      <c r="NR43" s="4">
        <v>4434076</v>
      </c>
      <c r="OP43" s="4">
        <v>35492324</v>
      </c>
      <c r="OU43" s="4">
        <v>13493130</v>
      </c>
      <c r="OW43" s="4">
        <v>10847954</v>
      </c>
      <c r="PG43" s="4">
        <v>8591543</v>
      </c>
      <c r="PP43" s="4">
        <v>7157268</v>
      </c>
      <c r="PS43" s="4">
        <v>5426314</v>
      </c>
      <c r="QS43" s="4">
        <v>18311494</v>
      </c>
      <c r="QX43" s="4">
        <v>3909946</v>
      </c>
      <c r="RT43" s="4">
        <v>4988922</v>
      </c>
      <c r="RY43" s="4">
        <v>4557168</v>
      </c>
      <c r="SK43" s="4">
        <v>4292055</v>
      </c>
      <c r="SQ43" s="4">
        <v>15392788</v>
      </c>
      <c r="TB43" s="4">
        <v>49151653</v>
      </c>
      <c r="TI43" s="4">
        <v>4219362</v>
      </c>
      <c r="TK43" s="4">
        <v>9292871</v>
      </c>
      <c r="TL43" s="4">
        <v>18771848</v>
      </c>
      <c r="TV43" s="4">
        <v>10134971</v>
      </c>
      <c r="TY43" s="4">
        <v>1714789387</v>
      </c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</row>
    <row r="44" spans="1:577" x14ac:dyDescent="0.2">
      <c r="A44" s="3" t="s">
        <v>378</v>
      </c>
      <c r="AF44" s="4">
        <v>54380581</v>
      </c>
      <c r="AJ44" s="4">
        <v>39974966</v>
      </c>
      <c r="AQ44" s="4">
        <v>43343658</v>
      </c>
      <c r="BC44" s="4">
        <v>46933012</v>
      </c>
      <c r="BL44" s="4">
        <v>157317367</v>
      </c>
      <c r="BU44" s="4">
        <v>53922539</v>
      </c>
      <c r="BZ44" s="4">
        <v>1568411566</v>
      </c>
      <c r="CD44" s="4">
        <v>3253527441</v>
      </c>
      <c r="CP44" s="4">
        <v>93621684</v>
      </c>
      <c r="CZ44" s="4">
        <v>294324832</v>
      </c>
      <c r="DC44" s="4">
        <v>1894030013</v>
      </c>
      <c r="DQ44" s="4">
        <v>6981469387</v>
      </c>
      <c r="EC44" s="4">
        <v>173722108</v>
      </c>
      <c r="ET44" s="4">
        <v>90713385</v>
      </c>
      <c r="FM44" s="4">
        <v>18541469079</v>
      </c>
      <c r="FZ44" s="4">
        <v>1260607429</v>
      </c>
      <c r="GN44" s="4">
        <v>167392578</v>
      </c>
      <c r="HE44" s="4">
        <v>399754139</v>
      </c>
      <c r="HV44" s="4">
        <v>313589987</v>
      </c>
      <c r="IF44" s="4">
        <v>1072779916</v>
      </c>
      <c r="IR44" s="4">
        <v>568170141</v>
      </c>
      <c r="IW44" s="4">
        <v>238402446</v>
      </c>
      <c r="JI44" s="4">
        <v>185119605</v>
      </c>
      <c r="JR44" s="4">
        <v>163609628</v>
      </c>
      <c r="JV44" s="4">
        <v>49252628</v>
      </c>
      <c r="JY44" s="4">
        <v>136217860</v>
      </c>
      <c r="KK44" s="4">
        <v>338637288</v>
      </c>
      <c r="KO44" s="4">
        <v>224011799</v>
      </c>
      <c r="KQ44" s="4">
        <v>77115320</v>
      </c>
      <c r="KX44" s="4">
        <v>382486337</v>
      </c>
      <c r="LB44" s="4">
        <v>102197188</v>
      </c>
      <c r="LH44" s="4">
        <v>52385436</v>
      </c>
      <c r="LL44" s="4">
        <v>111988916</v>
      </c>
      <c r="LQ44" s="4">
        <v>57502537</v>
      </c>
      <c r="LW44" s="4">
        <v>71854026</v>
      </c>
      <c r="ME44" s="4">
        <v>56812514</v>
      </c>
      <c r="ML44" s="4">
        <v>80168668</v>
      </c>
      <c r="MS44" s="4">
        <v>27183373</v>
      </c>
      <c r="MU44" s="4">
        <v>53388948</v>
      </c>
      <c r="MZ44" s="4">
        <v>36033128</v>
      </c>
      <c r="OL44" s="4">
        <v>16202192</v>
      </c>
      <c r="OP44" s="4">
        <v>16222414</v>
      </c>
      <c r="OT44" s="4">
        <v>214454737</v>
      </c>
      <c r="OW44" s="4">
        <v>105824308</v>
      </c>
      <c r="PB44" s="4">
        <v>91495861</v>
      </c>
      <c r="PD44" s="4">
        <v>128758068</v>
      </c>
      <c r="PK44" s="4">
        <v>42201536</v>
      </c>
      <c r="PN44" s="4">
        <v>49183912</v>
      </c>
      <c r="PV44" s="4">
        <v>393371033</v>
      </c>
      <c r="QB44" s="4">
        <v>182135100</v>
      </c>
      <c r="QG44" s="4">
        <v>119009836</v>
      </c>
      <c r="QR44" s="4">
        <v>96885385</v>
      </c>
      <c r="QY44" s="4">
        <v>1613988662</v>
      </c>
      <c r="RD44" s="4">
        <v>231785551</v>
      </c>
      <c r="RH44" s="4">
        <v>65120701</v>
      </c>
      <c r="RJ44" s="4">
        <v>23087431</v>
      </c>
      <c r="RM44" s="4">
        <v>25017026</v>
      </c>
      <c r="RU44" s="4">
        <v>17679414</v>
      </c>
      <c r="TY44" s="4">
        <v>42946246620</v>
      </c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</row>
    <row r="45" spans="1:577" x14ac:dyDescent="0.2">
      <c r="A45" s="3" t="s">
        <v>379</v>
      </c>
      <c r="H45" s="4">
        <v>13202776</v>
      </c>
      <c r="P45" s="4">
        <v>9122971</v>
      </c>
      <c r="U45" s="4">
        <v>10848117</v>
      </c>
      <c r="X45" s="4">
        <v>5343775</v>
      </c>
      <c r="AB45" s="4">
        <v>2447459</v>
      </c>
      <c r="AF45" s="4">
        <v>33400811</v>
      </c>
      <c r="AJ45" s="4">
        <v>47476207</v>
      </c>
      <c r="AQ45" s="4">
        <v>44306913</v>
      </c>
      <c r="AX45" s="4">
        <v>15427477</v>
      </c>
      <c r="BC45" s="4">
        <v>5348240</v>
      </c>
      <c r="BG45" s="4">
        <v>5940974</v>
      </c>
      <c r="BI45" s="4">
        <v>9134876</v>
      </c>
      <c r="BL45" s="4">
        <v>3721713</v>
      </c>
      <c r="BO45" s="4">
        <v>12819750</v>
      </c>
      <c r="BS45" s="4">
        <v>8982540</v>
      </c>
      <c r="BU45" s="4">
        <v>14085812</v>
      </c>
      <c r="BX45" s="4">
        <v>3876257</v>
      </c>
      <c r="CG45" s="4">
        <v>15423551</v>
      </c>
      <c r="CN45" s="4">
        <v>5221076</v>
      </c>
      <c r="CP45" s="4">
        <v>9550102</v>
      </c>
      <c r="CU45" s="4">
        <v>22948333</v>
      </c>
      <c r="DA45" s="4">
        <v>7154441</v>
      </c>
      <c r="DH45" s="4">
        <v>7226708</v>
      </c>
      <c r="DJ45" s="4">
        <v>26959348</v>
      </c>
      <c r="DS45" s="4">
        <v>3094531</v>
      </c>
      <c r="DU45" s="4">
        <v>34255062</v>
      </c>
      <c r="EF45" s="4">
        <v>184294246</v>
      </c>
      <c r="EX45" s="4">
        <v>14072971</v>
      </c>
      <c r="FH45" s="4">
        <v>3442099</v>
      </c>
      <c r="FY45" s="4">
        <v>13963793</v>
      </c>
      <c r="GG45" s="4">
        <v>7999111</v>
      </c>
      <c r="GP45" s="4">
        <v>5741854</v>
      </c>
      <c r="HI45" s="4">
        <v>23155789</v>
      </c>
      <c r="HT45" s="4">
        <v>16086770</v>
      </c>
      <c r="IA45" s="4">
        <v>77255474</v>
      </c>
      <c r="IF45" s="4">
        <v>111956977</v>
      </c>
      <c r="JP45" s="4">
        <v>5671692</v>
      </c>
      <c r="JT45" s="4">
        <v>12450974</v>
      </c>
      <c r="JX45" s="4">
        <v>5369553</v>
      </c>
      <c r="JY45" s="4">
        <v>6316985</v>
      </c>
      <c r="KC45" s="4">
        <v>6437333</v>
      </c>
      <c r="KH45" s="4">
        <v>6227139</v>
      </c>
      <c r="KK45" s="4">
        <v>78985214</v>
      </c>
      <c r="KO45" s="4">
        <v>8733202</v>
      </c>
      <c r="KQ45" s="4">
        <v>91623507</v>
      </c>
      <c r="LE45" s="4">
        <v>6975166</v>
      </c>
      <c r="LH45" s="4">
        <v>17920307</v>
      </c>
      <c r="LN45" s="4">
        <v>9392507</v>
      </c>
      <c r="LQ45" s="4">
        <v>44884292</v>
      </c>
      <c r="MB45" s="4">
        <v>4502428</v>
      </c>
      <c r="ME45" s="4">
        <v>25201358</v>
      </c>
      <c r="MJ45" s="4">
        <v>16852605</v>
      </c>
      <c r="MP45" s="4">
        <v>7002454</v>
      </c>
      <c r="MS45" s="4">
        <v>9599756</v>
      </c>
      <c r="MT45" s="4">
        <v>15421279</v>
      </c>
      <c r="MU45" s="4">
        <v>34576696</v>
      </c>
      <c r="ND45" s="4">
        <v>3358085</v>
      </c>
      <c r="OM45" s="4">
        <v>3251389</v>
      </c>
      <c r="OP45" s="4">
        <v>11050276</v>
      </c>
      <c r="OU45" s="4">
        <v>9920215</v>
      </c>
      <c r="OW45" s="4">
        <v>15212732</v>
      </c>
      <c r="PB45" s="4">
        <v>10088697</v>
      </c>
      <c r="PF45" s="4">
        <v>7924546</v>
      </c>
      <c r="PP45" s="4">
        <v>3521961</v>
      </c>
      <c r="QS45" s="4">
        <v>50741235</v>
      </c>
      <c r="QX45" s="4">
        <v>10705778</v>
      </c>
      <c r="RA45" s="4">
        <v>2973218</v>
      </c>
      <c r="RD45" s="4">
        <v>4111226</v>
      </c>
      <c r="RL45" s="4">
        <v>4881750</v>
      </c>
      <c r="RT45" s="4">
        <v>6197255</v>
      </c>
      <c r="RW45" s="4">
        <v>8214180</v>
      </c>
      <c r="SI45" s="4">
        <v>12559429</v>
      </c>
      <c r="SK45" s="4">
        <v>18161041</v>
      </c>
      <c r="SL45" s="4">
        <v>19960885</v>
      </c>
      <c r="SQ45" s="4">
        <v>13068894</v>
      </c>
      <c r="TB45" s="4">
        <v>45319369</v>
      </c>
      <c r="TL45" s="4">
        <v>10055871</v>
      </c>
      <c r="TY45" s="4">
        <v>1520711383</v>
      </c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</row>
    <row r="46" spans="1:577" x14ac:dyDescent="0.2">
      <c r="A46" s="3" t="s">
        <v>380</v>
      </c>
      <c r="I46" s="4">
        <v>4051725</v>
      </c>
      <c r="M46" s="4">
        <v>5915474</v>
      </c>
      <c r="P46" s="4">
        <v>7782337</v>
      </c>
      <c r="U46" s="4">
        <v>4629335</v>
      </c>
      <c r="AF46" s="4">
        <v>11640022</v>
      </c>
      <c r="AJ46" s="4">
        <v>52444769</v>
      </c>
      <c r="AQ46" s="4">
        <v>133306042</v>
      </c>
      <c r="AW46" s="4">
        <v>29751085</v>
      </c>
      <c r="BC46" s="4">
        <v>10493211</v>
      </c>
      <c r="BG46" s="4">
        <v>3924349</v>
      </c>
      <c r="BI46" s="4">
        <v>2483320</v>
      </c>
      <c r="BO46" s="4">
        <v>4195241</v>
      </c>
      <c r="BS46" s="4">
        <v>8881857</v>
      </c>
      <c r="BU46" s="4">
        <v>11596224</v>
      </c>
      <c r="BX46" s="4">
        <v>3969625</v>
      </c>
      <c r="CN46" s="4">
        <v>3564897</v>
      </c>
      <c r="CP46" s="4">
        <v>8983535</v>
      </c>
      <c r="CX46" s="4">
        <v>16147375</v>
      </c>
      <c r="DH46" s="4">
        <v>6350156</v>
      </c>
      <c r="DJ46" s="4">
        <v>11938443</v>
      </c>
      <c r="DU46" s="4">
        <v>23890100</v>
      </c>
      <c r="EF46" s="4">
        <v>263396558</v>
      </c>
      <c r="GG46" s="4">
        <v>5737284</v>
      </c>
      <c r="HU46" s="4">
        <v>14627946</v>
      </c>
      <c r="IA46" s="4">
        <v>80867545</v>
      </c>
      <c r="KC46" s="4">
        <v>4951166</v>
      </c>
      <c r="KK46" s="4">
        <v>10516723</v>
      </c>
      <c r="KQ46" s="4">
        <v>82021281</v>
      </c>
      <c r="LH46" s="4">
        <v>12610451</v>
      </c>
      <c r="LQ46" s="4">
        <v>9338669</v>
      </c>
      <c r="MB46" s="4">
        <v>3231984</v>
      </c>
      <c r="ME46" s="4">
        <v>6410036</v>
      </c>
      <c r="MJ46" s="4">
        <v>16564782</v>
      </c>
      <c r="MS46" s="4">
        <v>8054979</v>
      </c>
      <c r="MT46" s="4">
        <v>11237195</v>
      </c>
      <c r="MU46" s="4">
        <v>33819902</v>
      </c>
      <c r="OP46" s="4">
        <v>2956459</v>
      </c>
      <c r="OU46" s="4">
        <v>6979426</v>
      </c>
      <c r="OW46" s="4">
        <v>9983182</v>
      </c>
      <c r="PS46" s="4">
        <v>7245077</v>
      </c>
      <c r="QS46" s="4">
        <v>10762511</v>
      </c>
      <c r="QX46" s="4">
        <v>5363961</v>
      </c>
      <c r="RW46" s="4">
        <v>3602119</v>
      </c>
      <c r="SK46" s="4">
        <v>5665464</v>
      </c>
      <c r="SL46" s="4">
        <v>6732515</v>
      </c>
      <c r="SQ46" s="4">
        <v>25847738</v>
      </c>
      <c r="TB46" s="4">
        <v>55533338</v>
      </c>
      <c r="TL46" s="4">
        <v>9176098</v>
      </c>
      <c r="TY46" s="4">
        <v>1079173511</v>
      </c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</row>
    <row r="47" spans="1:577" x14ac:dyDescent="0.2">
      <c r="A47" s="3" t="s">
        <v>381</v>
      </c>
      <c r="I47" s="4">
        <v>17081537</v>
      </c>
      <c r="O47" s="4">
        <v>6415197</v>
      </c>
      <c r="P47" s="4">
        <v>24175972</v>
      </c>
      <c r="AE47" s="4">
        <v>16725022</v>
      </c>
      <c r="AF47" s="4">
        <v>15412367</v>
      </c>
      <c r="AJ47" s="4">
        <v>474350249</v>
      </c>
      <c r="AM47" s="4">
        <v>12897948</v>
      </c>
      <c r="AQ47" s="4">
        <v>755918407</v>
      </c>
      <c r="AV47" s="4">
        <v>82094255</v>
      </c>
      <c r="BC47" s="4">
        <v>48485139</v>
      </c>
      <c r="BI47" s="4">
        <v>9512110</v>
      </c>
      <c r="BO47" s="4">
        <v>19404892</v>
      </c>
      <c r="BS47" s="4">
        <v>29729604</v>
      </c>
      <c r="BU47" s="4">
        <v>18773000</v>
      </c>
      <c r="CM47" s="4">
        <v>4345984</v>
      </c>
      <c r="CP47" s="4">
        <v>21778912</v>
      </c>
      <c r="CU47" s="4">
        <v>56107478</v>
      </c>
      <c r="DH47" s="4">
        <v>14470618</v>
      </c>
      <c r="DJ47" s="4">
        <v>13264660</v>
      </c>
      <c r="DS47" s="4">
        <v>7164662</v>
      </c>
      <c r="DU47" s="4">
        <v>111315896</v>
      </c>
      <c r="EF47" s="4">
        <v>294749881</v>
      </c>
      <c r="EW47" s="4">
        <v>5540223</v>
      </c>
      <c r="EZ47" s="4">
        <v>14105715</v>
      </c>
      <c r="FY47" s="4">
        <v>16095283</v>
      </c>
      <c r="GE47" s="4">
        <v>5095496</v>
      </c>
      <c r="GF47" s="4">
        <v>7441494</v>
      </c>
      <c r="GP47" s="4">
        <v>35683746</v>
      </c>
      <c r="IA47" s="4">
        <v>293605689</v>
      </c>
      <c r="IF47" s="4">
        <v>244306563</v>
      </c>
      <c r="JT47" s="4">
        <v>17263795</v>
      </c>
      <c r="JX47" s="4">
        <v>16876666</v>
      </c>
      <c r="JY47" s="4">
        <v>11575218</v>
      </c>
      <c r="KC47" s="4">
        <v>109089227</v>
      </c>
      <c r="KK47" s="4">
        <v>103063183</v>
      </c>
      <c r="KO47" s="4">
        <v>71192249</v>
      </c>
      <c r="KQ47" s="4">
        <v>338653628</v>
      </c>
      <c r="LE47" s="4">
        <v>41790861</v>
      </c>
      <c r="LH47" s="4">
        <v>131384050</v>
      </c>
      <c r="LN47" s="4">
        <v>19580795</v>
      </c>
      <c r="LQ47" s="4">
        <v>74643639</v>
      </c>
      <c r="MB47" s="4">
        <v>17500199</v>
      </c>
      <c r="ME47" s="4">
        <v>29580674</v>
      </c>
      <c r="MJ47" s="4">
        <v>38744131</v>
      </c>
      <c r="MS47" s="4">
        <v>34027608</v>
      </c>
      <c r="MT47" s="4">
        <v>42451706</v>
      </c>
      <c r="MU47" s="4">
        <v>56808710</v>
      </c>
      <c r="MX47" s="4">
        <v>8987620</v>
      </c>
      <c r="OJ47" s="4">
        <v>11776259</v>
      </c>
      <c r="OP47" s="4">
        <v>52401750</v>
      </c>
      <c r="OU47" s="4">
        <v>31864509</v>
      </c>
      <c r="OW47" s="4">
        <v>17832597</v>
      </c>
      <c r="PB47" s="4">
        <v>14528003</v>
      </c>
      <c r="QS47" s="4">
        <v>31893045</v>
      </c>
      <c r="QX47" s="4">
        <v>14601930</v>
      </c>
      <c r="RA47" s="4">
        <v>12123529</v>
      </c>
      <c r="RD47" s="4">
        <v>14463102</v>
      </c>
      <c r="RL47" s="4">
        <v>21197399</v>
      </c>
      <c r="RW47" s="4">
        <v>9999517</v>
      </c>
      <c r="SI47" s="4">
        <v>20952682</v>
      </c>
      <c r="SK47" s="4">
        <v>13634603</v>
      </c>
      <c r="SL47" s="4">
        <v>10164523</v>
      </c>
      <c r="SQ47" s="4">
        <v>44911309</v>
      </c>
      <c r="TA47" s="4">
        <v>57772935</v>
      </c>
      <c r="TB47" s="4">
        <v>73093743</v>
      </c>
      <c r="TL47" s="4">
        <v>16870682</v>
      </c>
      <c r="TY47" s="4">
        <v>4309344075</v>
      </c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</row>
    <row r="48" spans="1:577" x14ac:dyDescent="0.2">
      <c r="A48" s="3" t="s">
        <v>382</v>
      </c>
      <c r="L48" s="4">
        <v>68443127</v>
      </c>
      <c r="AF48" s="4">
        <v>15104176</v>
      </c>
      <c r="AJ48" s="4">
        <v>84861190</v>
      </c>
      <c r="AM48" s="4">
        <v>12961942</v>
      </c>
      <c r="AQ48" s="4">
        <v>1197115432</v>
      </c>
      <c r="BC48" s="4">
        <v>122531969</v>
      </c>
      <c r="BS48" s="4">
        <v>18137723</v>
      </c>
      <c r="BZ48" s="4">
        <v>131840985</v>
      </c>
      <c r="CD48" s="4">
        <v>143818321</v>
      </c>
      <c r="CU48" s="4">
        <v>47817479</v>
      </c>
      <c r="CY48" s="4">
        <v>92824527</v>
      </c>
      <c r="DB48" s="4">
        <v>139207181</v>
      </c>
      <c r="DD48" s="4">
        <v>125731653</v>
      </c>
      <c r="DG48" s="4">
        <v>97157109</v>
      </c>
      <c r="DM48" s="4">
        <v>4041392407</v>
      </c>
      <c r="DW48" s="4">
        <v>94673563</v>
      </c>
      <c r="EF48" s="4">
        <v>740350781</v>
      </c>
      <c r="EK48" s="4">
        <v>50952776</v>
      </c>
      <c r="FD48" s="4">
        <v>10315538766</v>
      </c>
      <c r="FP48" s="4">
        <v>181862393</v>
      </c>
      <c r="FY48" s="4">
        <v>1190521427</v>
      </c>
      <c r="GK48" s="4">
        <v>87053078</v>
      </c>
      <c r="GP48" s="4">
        <v>66212211</v>
      </c>
      <c r="HB48" s="4">
        <v>12749783</v>
      </c>
      <c r="HD48" s="4">
        <v>305359400</v>
      </c>
      <c r="HM48" s="4">
        <v>126975132</v>
      </c>
      <c r="HY48" s="4">
        <v>23522140</v>
      </c>
      <c r="IA48" s="4">
        <v>137257830</v>
      </c>
      <c r="IE48" s="4">
        <v>146096446</v>
      </c>
      <c r="IF48" s="4">
        <v>1508670312</v>
      </c>
      <c r="IJ48" s="4">
        <v>29361300</v>
      </c>
      <c r="IL48" s="4">
        <v>47214524</v>
      </c>
      <c r="IR48" s="4">
        <v>394054126</v>
      </c>
      <c r="IV48" s="4">
        <v>54084495</v>
      </c>
      <c r="IY48" s="4">
        <v>39116617</v>
      </c>
      <c r="JI48" s="4">
        <v>598090881</v>
      </c>
      <c r="JP48" s="4">
        <v>39839791</v>
      </c>
      <c r="JV48" s="4">
        <v>26430834</v>
      </c>
      <c r="JY48" s="4">
        <v>117356726</v>
      </c>
      <c r="KD48" s="4">
        <v>104418935</v>
      </c>
      <c r="KH48" s="4">
        <v>37228415</v>
      </c>
      <c r="KM48" s="4">
        <v>156074718</v>
      </c>
      <c r="KO48" s="4">
        <v>660014550</v>
      </c>
      <c r="KQ48" s="4">
        <v>113478869</v>
      </c>
      <c r="KV48" s="4">
        <v>433035875</v>
      </c>
      <c r="KX48" s="4">
        <v>365400032</v>
      </c>
      <c r="LB48" s="4">
        <v>53144000</v>
      </c>
      <c r="LE48" s="4">
        <v>92152165</v>
      </c>
      <c r="LH48" s="4">
        <v>252912858</v>
      </c>
      <c r="LI48" s="4">
        <v>75997682</v>
      </c>
      <c r="LL48" s="4">
        <v>25963652</v>
      </c>
      <c r="LV48" s="4">
        <v>47816071</v>
      </c>
      <c r="MD48" s="4">
        <v>31038978</v>
      </c>
      <c r="MG48" s="4">
        <v>140065389</v>
      </c>
      <c r="ML48" s="4">
        <v>84956988</v>
      </c>
      <c r="MS48" s="4">
        <v>29709050</v>
      </c>
      <c r="MU48" s="4">
        <v>89940085</v>
      </c>
      <c r="MX48" s="4">
        <v>55227496</v>
      </c>
      <c r="NI48" s="4">
        <v>271120033</v>
      </c>
      <c r="NQ48" s="4">
        <v>34399641</v>
      </c>
      <c r="OF48" s="4">
        <v>25540987</v>
      </c>
      <c r="OM48" s="4">
        <v>42143069</v>
      </c>
      <c r="OP48" s="4">
        <v>42356310</v>
      </c>
      <c r="OW48" s="4">
        <v>86095894</v>
      </c>
      <c r="PB48" s="4">
        <v>18969810</v>
      </c>
      <c r="PW48" s="4">
        <v>19989758</v>
      </c>
      <c r="QF48" s="4">
        <v>30236427</v>
      </c>
      <c r="QR48" s="4">
        <v>46492242</v>
      </c>
      <c r="QS48" s="4">
        <v>26534497</v>
      </c>
      <c r="QX48" s="4">
        <v>63815871</v>
      </c>
      <c r="RL48" s="4">
        <v>21703714</v>
      </c>
      <c r="RM48" s="4">
        <v>19939134</v>
      </c>
      <c r="SJ48" s="4">
        <v>19032480</v>
      </c>
      <c r="SL48" s="4">
        <v>30391914</v>
      </c>
      <c r="SW48" s="4">
        <v>16474743</v>
      </c>
      <c r="TS48" s="4">
        <v>24708287</v>
      </c>
      <c r="TY48" s="4">
        <v>26360811172</v>
      </c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</row>
    <row r="49" spans="1:577" x14ac:dyDescent="0.2">
      <c r="A49" s="3" t="s">
        <v>383</v>
      </c>
      <c r="O49" s="4">
        <v>6415197</v>
      </c>
      <c r="AE49" s="4">
        <v>16725022</v>
      </c>
      <c r="AM49" s="4">
        <v>4550031</v>
      </c>
      <c r="BC49" s="4">
        <v>20579740</v>
      </c>
      <c r="BU49" s="4">
        <v>8870942</v>
      </c>
      <c r="DH49" s="4">
        <v>5784269</v>
      </c>
      <c r="DJ49" s="4">
        <v>13264660</v>
      </c>
      <c r="DS49" s="4">
        <v>7164662</v>
      </c>
      <c r="DU49" s="4">
        <v>14624228</v>
      </c>
      <c r="EF49" s="4">
        <v>98421726</v>
      </c>
      <c r="EW49" s="4">
        <v>5540223</v>
      </c>
      <c r="FY49" s="4">
        <v>16095283</v>
      </c>
      <c r="GE49" s="4">
        <v>5095496</v>
      </c>
      <c r="GF49" s="4">
        <v>7441494</v>
      </c>
      <c r="GP49" s="4">
        <v>6293968</v>
      </c>
      <c r="IA49" s="4">
        <v>22050315</v>
      </c>
      <c r="IF49" s="4">
        <v>181383985</v>
      </c>
      <c r="KC49" s="4">
        <v>74398503</v>
      </c>
      <c r="KK49" s="4">
        <v>37455307</v>
      </c>
      <c r="KO49" s="4">
        <v>32925817</v>
      </c>
      <c r="KQ49" s="4">
        <v>15806270</v>
      </c>
      <c r="LE49" s="4">
        <v>16484226</v>
      </c>
      <c r="LH49" s="4">
        <v>131384050</v>
      </c>
      <c r="LQ49" s="4">
        <v>10452293</v>
      </c>
      <c r="MJ49" s="4">
        <v>7397716</v>
      </c>
      <c r="MU49" s="4">
        <v>20271395</v>
      </c>
      <c r="MX49" s="4">
        <v>8987620</v>
      </c>
      <c r="OJ49" s="4">
        <v>11776259</v>
      </c>
      <c r="OP49" s="4">
        <v>22317605</v>
      </c>
      <c r="RL49" s="4">
        <v>21197399</v>
      </c>
      <c r="SQ49" s="4">
        <v>12911063</v>
      </c>
      <c r="TA49" s="4">
        <v>57772935</v>
      </c>
      <c r="TY49" s="4">
        <v>921839699</v>
      </c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</row>
    <row r="50" spans="1:577" x14ac:dyDescent="0.2">
      <c r="A50" s="3" t="s">
        <v>384</v>
      </c>
      <c r="O50" s="4">
        <v>20137539</v>
      </c>
      <c r="AF50" s="4">
        <v>31040578</v>
      </c>
      <c r="AJ50" s="4">
        <v>119201599</v>
      </c>
      <c r="AQ50" s="4">
        <v>80966509</v>
      </c>
      <c r="BC50" s="4">
        <v>31563315</v>
      </c>
      <c r="BS50" s="4">
        <v>24251900</v>
      </c>
      <c r="BU50" s="4">
        <v>25205017</v>
      </c>
      <c r="BZ50" s="4">
        <v>138399970</v>
      </c>
      <c r="CD50" s="4">
        <v>179269494</v>
      </c>
      <c r="CP50" s="4">
        <v>45710864</v>
      </c>
      <c r="CU50" s="4">
        <v>31736421</v>
      </c>
      <c r="CZ50" s="4">
        <v>64533993</v>
      </c>
      <c r="DB50" s="4">
        <v>232951823</v>
      </c>
      <c r="DM50" s="4">
        <v>3800666216</v>
      </c>
      <c r="DW50" s="4">
        <v>133188313</v>
      </c>
      <c r="EF50" s="4">
        <v>59324389</v>
      </c>
      <c r="EN50" s="4">
        <v>96080436</v>
      </c>
      <c r="FD50" s="4">
        <v>10681811973</v>
      </c>
      <c r="FP50" s="4">
        <v>167688932</v>
      </c>
      <c r="FY50" s="4">
        <v>388775889</v>
      </c>
      <c r="GK50" s="4">
        <v>78085042</v>
      </c>
      <c r="GP50" s="4">
        <v>35856158</v>
      </c>
      <c r="GX50" s="4">
        <v>26069968</v>
      </c>
      <c r="GY50" s="4">
        <v>25030277</v>
      </c>
      <c r="HD50" s="4">
        <v>194737942</v>
      </c>
      <c r="HH50" s="4">
        <v>38055867</v>
      </c>
      <c r="HT50" s="4">
        <v>198664662</v>
      </c>
      <c r="HY50" s="4">
        <v>63182200</v>
      </c>
      <c r="IA50" s="4">
        <v>194014798</v>
      </c>
      <c r="IE50" s="4">
        <v>101033844</v>
      </c>
      <c r="IF50" s="4">
        <v>521183989</v>
      </c>
      <c r="IG50" s="4">
        <v>200551172</v>
      </c>
      <c r="IH50" s="4">
        <v>65259161</v>
      </c>
      <c r="IM50" s="4">
        <v>46867143</v>
      </c>
      <c r="IR50" s="4">
        <v>477199122</v>
      </c>
      <c r="IU50" s="4">
        <v>116359859</v>
      </c>
      <c r="IY50" s="4">
        <v>120384326</v>
      </c>
      <c r="JH50" s="4">
        <v>371351245</v>
      </c>
      <c r="JO50" s="4">
        <v>161845306</v>
      </c>
      <c r="JT50" s="4">
        <v>40887625</v>
      </c>
      <c r="JW50" s="4">
        <v>135049245</v>
      </c>
      <c r="JY50" s="4">
        <v>92804190</v>
      </c>
      <c r="KB50" s="4">
        <v>56305660</v>
      </c>
      <c r="KG50" s="4">
        <v>74137474</v>
      </c>
      <c r="KN50" s="4">
        <v>135055087</v>
      </c>
      <c r="KO50" s="4">
        <v>338092129</v>
      </c>
      <c r="KQ50" s="4">
        <v>206263686</v>
      </c>
      <c r="KR50" s="4">
        <v>42296628</v>
      </c>
      <c r="KV50" s="4">
        <v>149532795</v>
      </c>
      <c r="KZ50" s="4">
        <v>243438684</v>
      </c>
      <c r="LC50" s="4">
        <v>235767998</v>
      </c>
      <c r="LH50" s="4">
        <v>63966322</v>
      </c>
      <c r="LL50" s="4">
        <v>127573886</v>
      </c>
      <c r="LQ50" s="4">
        <v>74850999</v>
      </c>
      <c r="LW50" s="4">
        <v>71192814</v>
      </c>
      <c r="LY50" s="4">
        <v>31735989</v>
      </c>
      <c r="ME50" s="4">
        <v>95683209</v>
      </c>
      <c r="MJ50" s="4">
        <v>42667752</v>
      </c>
      <c r="ML50" s="4">
        <v>108136807</v>
      </c>
      <c r="MP50" s="4">
        <v>19164969</v>
      </c>
      <c r="MS50" s="4">
        <v>82609913</v>
      </c>
      <c r="MU50" s="4">
        <v>62836508</v>
      </c>
      <c r="MW50" s="4">
        <v>17189273</v>
      </c>
      <c r="NB50" s="4">
        <v>73660335</v>
      </c>
      <c r="NK50" s="4">
        <v>721877433</v>
      </c>
      <c r="NT50" s="4">
        <v>20073285</v>
      </c>
      <c r="NV50" s="4">
        <v>21148468</v>
      </c>
      <c r="OD50" s="4">
        <v>32178116</v>
      </c>
      <c r="OP50" s="4">
        <v>41415636</v>
      </c>
      <c r="OT50" s="4">
        <v>44609210</v>
      </c>
      <c r="OW50" s="4">
        <v>105064911</v>
      </c>
      <c r="PB50" s="4">
        <v>15869254</v>
      </c>
      <c r="PD50" s="4">
        <v>19072500</v>
      </c>
      <c r="PF50" s="4">
        <v>85969142</v>
      </c>
      <c r="PP50" s="4">
        <v>62183535</v>
      </c>
      <c r="PV50" s="4">
        <v>70418386</v>
      </c>
      <c r="PX50" s="4">
        <v>95843738</v>
      </c>
      <c r="QB50" s="4">
        <v>58681503</v>
      </c>
      <c r="QS50" s="4">
        <v>25424904</v>
      </c>
      <c r="QX50" s="4">
        <v>284161846</v>
      </c>
      <c r="RC50" s="4">
        <v>47030570</v>
      </c>
      <c r="RW50" s="4">
        <v>18385712</v>
      </c>
      <c r="SI50" s="4">
        <v>22315002</v>
      </c>
      <c r="SL50" s="4">
        <v>28403030</v>
      </c>
      <c r="TA50" s="4">
        <v>11579828</v>
      </c>
      <c r="TY50" s="4">
        <v>23840843237</v>
      </c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</row>
    <row r="51" spans="1:577" x14ac:dyDescent="0.2">
      <c r="A51" s="3" t="s">
        <v>385</v>
      </c>
      <c r="O51" s="4">
        <v>14099176</v>
      </c>
      <c r="AF51" s="4">
        <v>14490153</v>
      </c>
      <c r="AJ51" s="4">
        <v>188090218</v>
      </c>
      <c r="AQ51" s="4">
        <v>163441554</v>
      </c>
      <c r="BC51" s="4">
        <v>61009084</v>
      </c>
      <c r="BL51" s="4">
        <v>33373021</v>
      </c>
      <c r="BU51" s="4">
        <v>32207509</v>
      </c>
      <c r="BZ51" s="4">
        <v>277327463</v>
      </c>
      <c r="CD51" s="4">
        <v>438102836</v>
      </c>
      <c r="CP51" s="4">
        <v>42587598</v>
      </c>
      <c r="CU51" s="4">
        <v>50782376</v>
      </c>
      <c r="CY51" s="4">
        <v>61764715</v>
      </c>
      <c r="DB51" s="4">
        <v>246592232</v>
      </c>
      <c r="DD51" s="4">
        <v>278122427</v>
      </c>
      <c r="DN51" s="4">
        <v>4468319784</v>
      </c>
      <c r="ED51" s="4">
        <v>761993780</v>
      </c>
      <c r="EF51" s="4">
        <v>220224930</v>
      </c>
      <c r="EO51" s="4">
        <v>129059732</v>
      </c>
      <c r="FF51" s="4">
        <v>12653272998</v>
      </c>
      <c r="FQ51" s="4">
        <v>256975675</v>
      </c>
      <c r="FY51" s="4">
        <v>1315126141</v>
      </c>
      <c r="GK51" s="4">
        <v>110602428</v>
      </c>
      <c r="GQ51" s="4">
        <v>55157867</v>
      </c>
      <c r="GY51" s="4">
        <v>32882786</v>
      </c>
      <c r="HD51" s="4">
        <v>289940614</v>
      </c>
      <c r="HH51" s="4">
        <v>29502081</v>
      </c>
      <c r="HQ51" s="4">
        <v>100520724</v>
      </c>
      <c r="HY51" s="4">
        <v>73676678</v>
      </c>
      <c r="IA51" s="4">
        <v>163336119</v>
      </c>
      <c r="IE51" s="4">
        <v>83530666</v>
      </c>
      <c r="IF51" s="4">
        <v>234883541</v>
      </c>
      <c r="IG51" s="4">
        <v>228106873</v>
      </c>
      <c r="II51" s="4">
        <v>129060881</v>
      </c>
      <c r="IL51" s="4">
        <v>77666185</v>
      </c>
      <c r="IR51" s="4">
        <v>248913454</v>
      </c>
      <c r="IU51" s="4">
        <v>79340423</v>
      </c>
      <c r="IY51" s="4">
        <v>123036817</v>
      </c>
      <c r="JE51" s="4">
        <v>20891463</v>
      </c>
      <c r="JI51" s="4">
        <v>625436210</v>
      </c>
      <c r="JM51" s="4">
        <v>191570888</v>
      </c>
      <c r="JV51" s="4">
        <v>129793361</v>
      </c>
      <c r="JY51" s="4">
        <v>79812340</v>
      </c>
      <c r="KA51" s="4">
        <v>70808889</v>
      </c>
      <c r="KE51" s="4">
        <v>74723083</v>
      </c>
      <c r="KG51" s="4">
        <v>49984156</v>
      </c>
      <c r="KK51" s="4">
        <v>135652669</v>
      </c>
      <c r="KO51" s="4">
        <v>175133813</v>
      </c>
      <c r="KP51" s="4">
        <v>28239431</v>
      </c>
      <c r="KQ51" s="4">
        <v>179504848</v>
      </c>
      <c r="KR51" s="4">
        <v>43696712</v>
      </c>
      <c r="KU51" s="4">
        <v>66833203</v>
      </c>
      <c r="KY51" s="4">
        <v>205369689</v>
      </c>
      <c r="LB51" s="4">
        <v>295423157</v>
      </c>
      <c r="LH51" s="4">
        <v>73803611</v>
      </c>
      <c r="LL51" s="4">
        <v>144188806</v>
      </c>
      <c r="LO51" s="4">
        <v>44029308</v>
      </c>
      <c r="LQ51" s="4">
        <v>49868099</v>
      </c>
      <c r="LW51" s="4">
        <v>111415216</v>
      </c>
      <c r="LY51" s="4">
        <v>47788059</v>
      </c>
      <c r="ME51" s="4">
        <v>103973606</v>
      </c>
      <c r="MJ51" s="4">
        <v>281979057</v>
      </c>
      <c r="ML51" s="4">
        <v>90106189</v>
      </c>
      <c r="MS51" s="4">
        <v>116733948</v>
      </c>
      <c r="MU51" s="4">
        <v>68751857</v>
      </c>
      <c r="MW51" s="4">
        <v>32687523</v>
      </c>
      <c r="NB51" s="4">
        <v>79089221</v>
      </c>
      <c r="NG51" s="4">
        <v>23572554</v>
      </c>
      <c r="NJ51" s="4">
        <v>67907268</v>
      </c>
      <c r="NQ51" s="4">
        <v>24663757</v>
      </c>
      <c r="OC51" s="4">
        <v>66196338</v>
      </c>
      <c r="OP51" s="4">
        <v>49147661</v>
      </c>
      <c r="OQ51" s="4">
        <v>38408856</v>
      </c>
      <c r="OU51" s="4">
        <v>25324809</v>
      </c>
      <c r="OW51" s="4">
        <v>92604476</v>
      </c>
      <c r="PF51" s="4">
        <v>34882498</v>
      </c>
      <c r="PP51" s="4">
        <v>53004644</v>
      </c>
      <c r="PV51" s="4">
        <v>13526503</v>
      </c>
      <c r="PW51" s="4">
        <v>31456386</v>
      </c>
      <c r="QI51" s="4">
        <v>14221469</v>
      </c>
      <c r="QS51" s="4">
        <v>20654824</v>
      </c>
      <c r="QX51" s="4">
        <v>77604842</v>
      </c>
      <c r="RW51" s="4">
        <v>14628625</v>
      </c>
      <c r="SL51" s="4">
        <v>27251413</v>
      </c>
      <c r="SQ51" s="4">
        <v>21634784</v>
      </c>
      <c r="SV51" s="4">
        <v>43452771</v>
      </c>
      <c r="TA51" s="4">
        <v>22539890</v>
      </c>
      <c r="TY51" s="4">
        <v>28147094319</v>
      </c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</row>
    <row r="52" spans="1:577" x14ac:dyDescent="0.2">
      <c r="A52" s="3" t="s">
        <v>386</v>
      </c>
      <c r="O52" s="4">
        <v>5112789</v>
      </c>
      <c r="Y52" s="4">
        <v>10963272</v>
      </c>
      <c r="AE52" s="4">
        <v>12540875</v>
      </c>
      <c r="AJ52" s="4">
        <v>57558889</v>
      </c>
      <c r="AQ52" s="4">
        <v>228842834</v>
      </c>
      <c r="BC52" s="4">
        <v>16402545</v>
      </c>
      <c r="BE52" s="4">
        <v>4747195</v>
      </c>
      <c r="BK52" s="4">
        <v>2716566</v>
      </c>
      <c r="BU52" s="4">
        <v>23777567</v>
      </c>
      <c r="CN52" s="4">
        <v>5396111</v>
      </c>
      <c r="CP52" s="4">
        <v>12190499</v>
      </c>
      <c r="CU52" s="4">
        <v>4374652</v>
      </c>
      <c r="CX52" s="4">
        <v>5177547</v>
      </c>
      <c r="DH52" s="4">
        <v>7204522</v>
      </c>
      <c r="DL52" s="4">
        <v>8464560</v>
      </c>
      <c r="DS52" s="4">
        <v>3506018</v>
      </c>
      <c r="DU52" s="4">
        <v>7028358</v>
      </c>
      <c r="DZ52" s="4">
        <v>8039727</v>
      </c>
      <c r="EF52" s="4">
        <v>8497257</v>
      </c>
      <c r="GG52" s="4">
        <v>8517752</v>
      </c>
      <c r="GP52" s="4">
        <v>3571426</v>
      </c>
      <c r="HJ52" s="4">
        <v>10723012</v>
      </c>
      <c r="HT52" s="4">
        <v>4622491</v>
      </c>
      <c r="IA52" s="4">
        <v>22523659</v>
      </c>
      <c r="IF52" s="4">
        <v>65364709</v>
      </c>
      <c r="JP52" s="4">
        <v>5465455</v>
      </c>
      <c r="KC52" s="4">
        <v>13790894</v>
      </c>
      <c r="KK52" s="4">
        <v>5721862</v>
      </c>
      <c r="KO52" s="4">
        <v>18313880</v>
      </c>
      <c r="KQ52" s="4">
        <v>23092048</v>
      </c>
      <c r="LH52" s="4">
        <v>15127463</v>
      </c>
      <c r="LQ52" s="4">
        <v>5562835</v>
      </c>
      <c r="MC52" s="4">
        <v>6049295</v>
      </c>
      <c r="MJ52" s="4">
        <v>13198516</v>
      </c>
      <c r="MU52" s="4">
        <v>26278506</v>
      </c>
      <c r="MY52" s="4">
        <v>2558076</v>
      </c>
      <c r="OK52" s="4">
        <v>7903923</v>
      </c>
      <c r="OM52" s="4">
        <v>2682516</v>
      </c>
      <c r="OP52" s="4">
        <v>15269977</v>
      </c>
      <c r="OW52" s="4">
        <v>20274053</v>
      </c>
      <c r="PB52" s="4">
        <v>12232947</v>
      </c>
      <c r="PR52" s="4">
        <v>2818134</v>
      </c>
      <c r="QI52" s="4">
        <v>3937192</v>
      </c>
      <c r="QJ52" s="4">
        <v>3766832</v>
      </c>
      <c r="QQ52" s="4">
        <v>2511099</v>
      </c>
      <c r="QS52" s="4">
        <v>2809719</v>
      </c>
      <c r="RL52" s="4">
        <v>4593842</v>
      </c>
      <c r="SB52" s="4">
        <v>5027614</v>
      </c>
      <c r="SI52" s="4">
        <v>3444451</v>
      </c>
      <c r="SK52" s="4">
        <v>3019127</v>
      </c>
      <c r="SM52" s="4">
        <v>4064385</v>
      </c>
      <c r="SQ52" s="4">
        <v>5100907</v>
      </c>
      <c r="SV52" s="4">
        <v>8648494</v>
      </c>
      <c r="TY52" s="4">
        <v>791128874</v>
      </c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</row>
    <row r="53" spans="1:577" x14ac:dyDescent="0.2">
      <c r="A53" s="3" t="s">
        <v>387</v>
      </c>
      <c r="G53" s="4">
        <v>4534154</v>
      </c>
      <c r="O53" s="4">
        <v>6621434</v>
      </c>
      <c r="AB53" s="4">
        <v>7194206</v>
      </c>
      <c r="AE53" s="4">
        <v>18659764</v>
      </c>
      <c r="AJ53" s="4">
        <v>162463374</v>
      </c>
      <c r="AQ53" s="4">
        <v>105203860</v>
      </c>
      <c r="AX53" s="4">
        <v>46458952</v>
      </c>
      <c r="BC53" s="4">
        <v>17992798</v>
      </c>
      <c r="BF53" s="4">
        <v>2374190</v>
      </c>
      <c r="BU53" s="4">
        <v>13879779</v>
      </c>
      <c r="BW53" s="4">
        <v>9854724</v>
      </c>
      <c r="CD53" s="4">
        <v>9217460</v>
      </c>
      <c r="CI53" s="4">
        <v>10733188</v>
      </c>
      <c r="CN53" s="4">
        <v>10257998</v>
      </c>
      <c r="CP53" s="4">
        <v>10968852</v>
      </c>
      <c r="CU53" s="4">
        <v>4116772</v>
      </c>
      <c r="DJ53" s="4">
        <v>25719372</v>
      </c>
      <c r="DU53" s="4">
        <v>11585564</v>
      </c>
      <c r="EX53" s="4">
        <v>40482206</v>
      </c>
      <c r="FY53" s="4">
        <v>8999308</v>
      </c>
      <c r="GG53" s="4">
        <v>14941608</v>
      </c>
      <c r="HT53" s="4">
        <v>5743318</v>
      </c>
      <c r="HX53" s="4">
        <v>6159968</v>
      </c>
      <c r="IA53" s="4">
        <v>24467080</v>
      </c>
      <c r="IF53" s="4">
        <v>28498510</v>
      </c>
      <c r="JP53" s="4">
        <v>17733720</v>
      </c>
      <c r="JT53" s="4">
        <v>11424916</v>
      </c>
      <c r="KK53" s="4">
        <v>13112770</v>
      </c>
      <c r="KO53" s="4">
        <v>11302964</v>
      </c>
      <c r="KQ53" s="4">
        <v>24944450</v>
      </c>
      <c r="LQ53" s="4">
        <v>24771936</v>
      </c>
      <c r="ME53" s="4">
        <v>16993199</v>
      </c>
      <c r="MJ53" s="4">
        <v>61576248</v>
      </c>
      <c r="MU53" s="4">
        <v>46165950</v>
      </c>
      <c r="MY53" s="4">
        <v>6120962</v>
      </c>
      <c r="NF53" s="4">
        <v>13730888</v>
      </c>
      <c r="OW53" s="4">
        <v>4429421</v>
      </c>
      <c r="PB53" s="4">
        <v>9889186</v>
      </c>
      <c r="QI53" s="4">
        <v>13073156</v>
      </c>
      <c r="RY53" s="4">
        <v>9335110</v>
      </c>
      <c r="SV53" s="4">
        <v>8321980</v>
      </c>
      <c r="TY53" s="4">
        <v>900055295</v>
      </c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</row>
    <row r="54" spans="1:577" x14ac:dyDescent="0.2">
      <c r="A54" s="3" t="s">
        <v>388</v>
      </c>
      <c r="M54" s="4">
        <v>40242859</v>
      </c>
      <c r="AF54" s="4">
        <v>41986066</v>
      </c>
      <c r="AJ54" s="4">
        <v>130821248</v>
      </c>
      <c r="AQ54" s="4">
        <v>264071830</v>
      </c>
      <c r="BC54" s="4">
        <v>45538820</v>
      </c>
      <c r="BU54" s="4">
        <v>32710807</v>
      </c>
      <c r="BZ54" s="4">
        <v>600328881</v>
      </c>
      <c r="CD54" s="4">
        <v>2068334774</v>
      </c>
      <c r="CP54" s="4">
        <v>60707113</v>
      </c>
      <c r="CU54" s="4">
        <v>33840073</v>
      </c>
      <c r="CZ54" s="4">
        <v>42682032</v>
      </c>
      <c r="DD54" s="4">
        <v>1226053742</v>
      </c>
      <c r="DP54" s="4">
        <v>5764114472</v>
      </c>
      <c r="EA54" s="4">
        <v>173507356</v>
      </c>
      <c r="ES54" s="4">
        <v>72819902</v>
      </c>
      <c r="FK54" s="4">
        <v>16910749052</v>
      </c>
      <c r="FZ54" s="4">
        <v>1977418933</v>
      </c>
      <c r="GM54" s="4">
        <v>77415581</v>
      </c>
      <c r="GR54" s="4">
        <v>32173623</v>
      </c>
      <c r="HE54" s="4">
        <v>523086345</v>
      </c>
      <c r="HV54" s="4">
        <v>392667157</v>
      </c>
      <c r="IA54" s="4">
        <v>153964783</v>
      </c>
      <c r="ID54" s="4">
        <v>121143903</v>
      </c>
      <c r="IF54" s="4">
        <v>692778781</v>
      </c>
      <c r="IJ54" s="4">
        <v>120444498</v>
      </c>
      <c r="IL54" s="4">
        <v>121156335</v>
      </c>
      <c r="IR54" s="4">
        <v>275387167</v>
      </c>
      <c r="IU54" s="4">
        <v>130768551</v>
      </c>
      <c r="IZ54" s="4">
        <v>164023734</v>
      </c>
      <c r="JJ54" s="4">
        <v>1696488392</v>
      </c>
      <c r="JV54" s="4">
        <v>137215539</v>
      </c>
      <c r="JY54" s="4">
        <v>115740741</v>
      </c>
      <c r="KD54" s="4">
        <v>222685924</v>
      </c>
      <c r="KO54" s="4">
        <v>428014430</v>
      </c>
      <c r="KQ54" s="4">
        <v>169215238</v>
      </c>
      <c r="KR54" s="4">
        <v>50942220</v>
      </c>
      <c r="KY54" s="4">
        <v>312470395</v>
      </c>
      <c r="LB54" s="4">
        <v>309565080</v>
      </c>
      <c r="LH54" s="4">
        <v>94907397</v>
      </c>
      <c r="LK54" s="4">
        <v>224617780</v>
      </c>
      <c r="LO54" s="4">
        <v>51727279</v>
      </c>
      <c r="LS54" s="4">
        <v>616639132</v>
      </c>
      <c r="LW54" s="4">
        <v>146326321</v>
      </c>
      <c r="ME54" s="4">
        <v>165017536</v>
      </c>
      <c r="ML54" s="4">
        <v>119417528</v>
      </c>
      <c r="MS54" s="4">
        <v>101053260</v>
      </c>
      <c r="MU54" s="4">
        <v>90758815</v>
      </c>
      <c r="MW54" s="4">
        <v>26149506</v>
      </c>
      <c r="NB54" s="4">
        <v>81646173</v>
      </c>
      <c r="NI54" s="4">
        <v>199084080</v>
      </c>
      <c r="NQ54" s="4">
        <v>24943950</v>
      </c>
      <c r="OC54" s="4">
        <v>43687312</v>
      </c>
      <c r="OH54" s="4">
        <v>32118861</v>
      </c>
      <c r="OM54" s="4">
        <v>42765058</v>
      </c>
      <c r="OP54" s="4">
        <v>42427809</v>
      </c>
      <c r="OT54" s="4">
        <v>82857230</v>
      </c>
      <c r="OY54" s="4">
        <v>364852240</v>
      </c>
      <c r="PD54" s="4">
        <v>50154097</v>
      </c>
      <c r="PG54" s="4">
        <v>94333032</v>
      </c>
      <c r="PP54" s="4">
        <v>103814326</v>
      </c>
      <c r="PV54" s="4">
        <v>149385323</v>
      </c>
      <c r="QB54" s="4">
        <v>55356661</v>
      </c>
      <c r="QC54" s="4">
        <v>25238148</v>
      </c>
      <c r="QD54" s="4">
        <v>69701581</v>
      </c>
      <c r="QU54" s="4">
        <v>36077658</v>
      </c>
      <c r="QX54" s="4">
        <v>428266347</v>
      </c>
      <c r="RC54" s="4">
        <v>86451149</v>
      </c>
      <c r="RH54" s="4">
        <v>15932192</v>
      </c>
      <c r="RN54" s="4">
        <v>32861200</v>
      </c>
      <c r="RV54" s="4">
        <v>61926759</v>
      </c>
      <c r="SL54" s="4">
        <v>20148136</v>
      </c>
      <c r="SQ54" s="4">
        <v>26214982</v>
      </c>
      <c r="TA54" s="4">
        <v>16976459</v>
      </c>
      <c r="TY54" s="4">
        <v>39557111694</v>
      </c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</row>
    <row r="55" spans="1:577" x14ac:dyDescent="0.2">
      <c r="A55" s="3" t="s">
        <v>389</v>
      </c>
      <c r="O55" s="4">
        <v>37058527</v>
      </c>
      <c r="AF55" s="4">
        <v>26100360</v>
      </c>
      <c r="AJ55" s="4">
        <v>107351658</v>
      </c>
      <c r="AQ55" s="4">
        <v>118821089</v>
      </c>
      <c r="AW55" s="4">
        <v>46848825</v>
      </c>
      <c r="BC55" s="4">
        <v>53542814</v>
      </c>
      <c r="BI55" s="4">
        <v>5668019</v>
      </c>
      <c r="BS55" s="4">
        <v>11149632</v>
      </c>
      <c r="BU55" s="4">
        <v>34181421</v>
      </c>
      <c r="CA55" s="4">
        <v>1693860983</v>
      </c>
      <c r="CE55" s="4">
        <v>6098391845</v>
      </c>
      <c r="CP55" s="4">
        <v>98972099</v>
      </c>
      <c r="CU55" s="4">
        <v>89227796</v>
      </c>
      <c r="DC55" s="4">
        <v>813103382</v>
      </c>
      <c r="DE55" s="4">
        <v>2173999872</v>
      </c>
      <c r="DR55" s="4">
        <v>7902462684</v>
      </c>
      <c r="EE55" s="4">
        <v>570803077</v>
      </c>
      <c r="EH55" s="4">
        <v>76961205</v>
      </c>
      <c r="EU55" s="4">
        <v>143021027</v>
      </c>
      <c r="FP55" s="4">
        <v>21911286622</v>
      </c>
      <c r="FU55" s="4">
        <v>1214477245</v>
      </c>
      <c r="GC55" s="4">
        <v>2373180838</v>
      </c>
      <c r="GO55" s="4">
        <v>187106122</v>
      </c>
      <c r="GQ55" s="4">
        <v>58231410</v>
      </c>
      <c r="GW55" s="4">
        <v>7328413</v>
      </c>
      <c r="HE55" s="4">
        <v>848917650</v>
      </c>
      <c r="HK55" s="4">
        <v>1257096209</v>
      </c>
      <c r="HR55" s="4">
        <v>101010149</v>
      </c>
      <c r="HZ55" s="4">
        <v>30097264</v>
      </c>
      <c r="IA55" s="4">
        <v>122347184</v>
      </c>
      <c r="IC55" s="4">
        <v>76232291</v>
      </c>
      <c r="IE55" s="4">
        <v>60626264</v>
      </c>
      <c r="IF55" s="4">
        <v>99621029</v>
      </c>
      <c r="IG55" s="4">
        <v>82629168</v>
      </c>
      <c r="IJ55" s="4">
        <v>69302675</v>
      </c>
      <c r="IL55" s="4">
        <v>307285752</v>
      </c>
      <c r="IR55" s="4">
        <v>209440238</v>
      </c>
      <c r="IU55" s="4">
        <v>73003361</v>
      </c>
      <c r="IZ55" s="4">
        <v>55541275</v>
      </c>
      <c r="JC55" s="4">
        <v>42166686</v>
      </c>
      <c r="JI55" s="4">
        <v>181211354</v>
      </c>
      <c r="JL55" s="4">
        <v>17020109</v>
      </c>
      <c r="JP55" s="4">
        <v>31960316</v>
      </c>
      <c r="JR55" s="4">
        <v>46268144</v>
      </c>
      <c r="JV55" s="4">
        <v>34678197</v>
      </c>
      <c r="JY55" s="4">
        <v>73586540</v>
      </c>
      <c r="KB55" s="4">
        <v>41603588</v>
      </c>
      <c r="KD55" s="4">
        <v>16904734</v>
      </c>
      <c r="KH55" s="4">
        <v>41894948</v>
      </c>
      <c r="KL55" s="4">
        <v>834915305</v>
      </c>
      <c r="KO55" s="4">
        <v>126115163</v>
      </c>
      <c r="KP55" s="4">
        <v>10072665</v>
      </c>
      <c r="KQ55" s="4">
        <v>143925164</v>
      </c>
      <c r="KT55" s="4">
        <v>22049535</v>
      </c>
      <c r="KU55" s="4">
        <v>41863773</v>
      </c>
      <c r="KY55" s="4">
        <v>103610172</v>
      </c>
      <c r="LB55" s="4">
        <v>62290752</v>
      </c>
      <c r="LE55" s="4">
        <v>11302744</v>
      </c>
      <c r="LH55" s="4">
        <v>17010567</v>
      </c>
      <c r="LL55" s="4">
        <v>58398586</v>
      </c>
      <c r="LQ55" s="4">
        <v>30753139</v>
      </c>
      <c r="LX55" s="4">
        <v>220836124</v>
      </c>
      <c r="MB55" s="4">
        <v>7556373</v>
      </c>
      <c r="ME55" s="4">
        <v>38445641</v>
      </c>
      <c r="MJ55" s="4">
        <v>291975045</v>
      </c>
      <c r="ML55" s="4">
        <v>26770127</v>
      </c>
      <c r="MS55" s="4">
        <v>29395747</v>
      </c>
      <c r="MU55" s="4">
        <v>52339702</v>
      </c>
      <c r="MX55" s="4">
        <v>14834196</v>
      </c>
      <c r="MZ55" s="4">
        <v>14139875</v>
      </c>
      <c r="NA55" s="4">
        <v>11919504</v>
      </c>
      <c r="NH55" s="4">
        <v>11748407</v>
      </c>
      <c r="NL55" s="4">
        <v>18092000</v>
      </c>
      <c r="NN55" s="4">
        <v>13059544</v>
      </c>
      <c r="NT55" s="4">
        <v>42521287</v>
      </c>
      <c r="NU55" s="4">
        <v>14455246</v>
      </c>
      <c r="OB55" s="4">
        <v>15783560</v>
      </c>
      <c r="OH55" s="4">
        <v>24198257</v>
      </c>
      <c r="OM55" s="4">
        <v>17714374</v>
      </c>
      <c r="OP55" s="4">
        <v>38903195</v>
      </c>
      <c r="OR55" s="4">
        <v>376982031</v>
      </c>
      <c r="OZ55" s="4">
        <v>494205807</v>
      </c>
      <c r="PB55" s="4">
        <v>37710542</v>
      </c>
      <c r="PD55" s="4">
        <v>46399785</v>
      </c>
      <c r="PJ55" s="4">
        <v>52833543</v>
      </c>
      <c r="PK55" s="4">
        <v>20158454</v>
      </c>
      <c r="PN55" s="4">
        <v>9174697</v>
      </c>
      <c r="PQ55" s="4">
        <v>45824830</v>
      </c>
      <c r="PV55" s="4">
        <v>99690062</v>
      </c>
      <c r="PW55" s="4">
        <v>50795125</v>
      </c>
      <c r="QB55" s="4">
        <v>39270907</v>
      </c>
      <c r="QC55" s="4">
        <v>26118804</v>
      </c>
      <c r="QD55" s="4">
        <v>18123943</v>
      </c>
      <c r="QH55" s="4">
        <v>9619877</v>
      </c>
      <c r="QS55" s="4">
        <v>13335486</v>
      </c>
      <c r="QU55" s="4">
        <v>14167888</v>
      </c>
      <c r="QX55" s="4">
        <v>264963706</v>
      </c>
      <c r="QZ55" s="4">
        <v>7487403</v>
      </c>
      <c r="RC55" s="4">
        <v>72030987</v>
      </c>
      <c r="RH55" s="4">
        <v>8184752</v>
      </c>
      <c r="RV55" s="4">
        <v>31022674</v>
      </c>
      <c r="RW55" s="4">
        <v>7180044</v>
      </c>
      <c r="SL55" s="4">
        <v>19885865</v>
      </c>
      <c r="SQ55" s="4">
        <v>13595930</v>
      </c>
      <c r="SW55" s="4">
        <v>7286412</v>
      </c>
      <c r="TA55" s="4">
        <v>17334170</v>
      </c>
      <c r="TY55" s="4">
        <v>53943961583</v>
      </c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</row>
    <row r="56" spans="1:577" x14ac:dyDescent="0.2">
      <c r="A56" s="3" t="s">
        <v>390</v>
      </c>
      <c r="O56" s="4">
        <v>15108753</v>
      </c>
      <c r="X56" s="4">
        <v>8911628</v>
      </c>
      <c r="AE56" s="4">
        <v>14985047</v>
      </c>
      <c r="AJ56" s="4">
        <v>96362863</v>
      </c>
      <c r="AQ56" s="4">
        <v>160366825</v>
      </c>
      <c r="AW56" s="4">
        <v>53357845</v>
      </c>
      <c r="BC56" s="4">
        <v>23420545</v>
      </c>
      <c r="BF56" s="4">
        <v>5110732</v>
      </c>
      <c r="BK56" s="4">
        <v>3150881</v>
      </c>
      <c r="BS56" s="4">
        <v>10680868</v>
      </c>
      <c r="BU56" s="4">
        <v>20760968</v>
      </c>
      <c r="CM56" s="4">
        <v>5437265</v>
      </c>
      <c r="CP56" s="4">
        <v>11120078</v>
      </c>
      <c r="CU56" s="4">
        <v>20559166</v>
      </c>
      <c r="DH56" s="4">
        <v>13352938</v>
      </c>
      <c r="DM56" s="4">
        <v>30665398</v>
      </c>
      <c r="DS56" s="4">
        <v>10106856</v>
      </c>
      <c r="DT56" s="4">
        <v>13230838</v>
      </c>
      <c r="DU56" s="4">
        <v>41711204</v>
      </c>
      <c r="EF56" s="4">
        <v>279317350</v>
      </c>
      <c r="EW56" s="4">
        <v>5279780</v>
      </c>
      <c r="EX56" s="4">
        <v>4712321</v>
      </c>
      <c r="EZ56" s="4">
        <v>14145161</v>
      </c>
      <c r="FY56" s="4">
        <v>2455158</v>
      </c>
      <c r="GG56" s="4">
        <v>6078770</v>
      </c>
      <c r="GP56" s="4">
        <v>16649204</v>
      </c>
      <c r="HI56" s="4">
        <v>4805970</v>
      </c>
      <c r="HT56" s="4">
        <v>14171390</v>
      </c>
      <c r="IA56" s="4">
        <v>107313083</v>
      </c>
      <c r="IF56" s="4">
        <v>103731383</v>
      </c>
      <c r="IS56" s="4">
        <v>4175497</v>
      </c>
      <c r="JB56" s="4">
        <v>11278384</v>
      </c>
      <c r="JI56" s="4">
        <v>7082656</v>
      </c>
      <c r="JP56" s="4">
        <v>15579792</v>
      </c>
      <c r="JU56" s="4">
        <v>3514272</v>
      </c>
      <c r="JX56" s="4">
        <v>6085486</v>
      </c>
      <c r="KC56" s="4">
        <v>53490116</v>
      </c>
      <c r="KK56" s="4">
        <v>30052997</v>
      </c>
      <c r="KO56" s="4">
        <v>84695795</v>
      </c>
      <c r="KQ56" s="4">
        <v>54199041</v>
      </c>
      <c r="LE56" s="4">
        <v>17332663</v>
      </c>
      <c r="LH56" s="4">
        <v>22687434</v>
      </c>
      <c r="LQ56" s="4">
        <v>9526584</v>
      </c>
      <c r="MA56" s="4">
        <v>5399655</v>
      </c>
      <c r="MC56" s="4">
        <v>6429868</v>
      </c>
      <c r="MJ56" s="4">
        <v>50100273</v>
      </c>
      <c r="MP56" s="4">
        <v>3738168</v>
      </c>
      <c r="MR56" s="4">
        <v>6457588</v>
      </c>
      <c r="MS56" s="4">
        <v>4024331</v>
      </c>
      <c r="MU56" s="4">
        <v>29590812</v>
      </c>
      <c r="MX56" s="4">
        <v>13975199</v>
      </c>
      <c r="NS56" s="4">
        <v>9972334</v>
      </c>
      <c r="OF56" s="4">
        <v>8066397</v>
      </c>
      <c r="OJ56" s="4">
        <v>7607718</v>
      </c>
      <c r="ON56" s="4">
        <v>12192304</v>
      </c>
      <c r="OP56" s="4">
        <v>58792552</v>
      </c>
      <c r="OU56" s="4">
        <v>6775085</v>
      </c>
      <c r="OW56" s="4">
        <v>6922362</v>
      </c>
      <c r="PH56" s="4">
        <v>4107929</v>
      </c>
      <c r="QI56" s="4">
        <v>9078330</v>
      </c>
      <c r="QS56" s="4">
        <v>3107015</v>
      </c>
      <c r="RL56" s="4">
        <v>14266695</v>
      </c>
      <c r="RT56" s="4">
        <v>7880630</v>
      </c>
      <c r="RX56" s="4">
        <v>6874274</v>
      </c>
      <c r="SB56" s="4">
        <v>5173980</v>
      </c>
      <c r="SV56" s="4">
        <v>7257083</v>
      </c>
      <c r="TJ56" s="4">
        <v>45711334</v>
      </c>
      <c r="TY56" s="4">
        <v>1770262901</v>
      </c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</row>
    <row r="57" spans="1:577" x14ac:dyDescent="0.2">
      <c r="A57" s="3" t="s">
        <v>391</v>
      </c>
      <c r="B57" s="4">
        <v>9818771</v>
      </c>
      <c r="H57" s="4">
        <v>7956377</v>
      </c>
      <c r="L57" s="4">
        <v>55993467</v>
      </c>
      <c r="AF57" s="4">
        <v>48026117</v>
      </c>
      <c r="AI57" s="4">
        <v>3399657</v>
      </c>
      <c r="AJ57" s="4">
        <v>109849242</v>
      </c>
      <c r="AM57" s="4">
        <v>8778690</v>
      </c>
      <c r="AQ57" s="4">
        <v>478562578</v>
      </c>
      <c r="BC57" s="4">
        <v>36786514</v>
      </c>
      <c r="BI57" s="4">
        <v>4808173</v>
      </c>
      <c r="BO57" s="4">
        <v>9402478</v>
      </c>
      <c r="BS57" s="4">
        <v>17965161</v>
      </c>
      <c r="BU57" s="4">
        <v>9100278</v>
      </c>
      <c r="CN57" s="4">
        <v>4528410</v>
      </c>
      <c r="CP57" s="4">
        <v>9906658</v>
      </c>
      <c r="CV57" s="4">
        <v>57041310</v>
      </c>
      <c r="DA57" s="4">
        <v>9256995</v>
      </c>
      <c r="DH57" s="4">
        <v>15111311</v>
      </c>
      <c r="DJ57" s="4">
        <v>23622311</v>
      </c>
      <c r="DU57" s="4">
        <v>65891362</v>
      </c>
      <c r="EF57" s="4">
        <v>374503322</v>
      </c>
      <c r="EV57" s="4">
        <v>9078524</v>
      </c>
      <c r="EX57" s="4">
        <v>15486757</v>
      </c>
      <c r="EZ57" s="4">
        <v>10897028</v>
      </c>
      <c r="FN57" s="4">
        <v>9121726</v>
      </c>
      <c r="FY57" s="4">
        <v>42048074</v>
      </c>
      <c r="GG57" s="4">
        <v>6797930</v>
      </c>
      <c r="GP57" s="4">
        <v>53438147</v>
      </c>
      <c r="GU57" s="4">
        <v>5065338</v>
      </c>
      <c r="HI57" s="4">
        <v>5449704</v>
      </c>
      <c r="HL57" s="4">
        <v>12104863</v>
      </c>
      <c r="HU57" s="4">
        <v>23669575</v>
      </c>
      <c r="IA57" s="4">
        <v>181157281</v>
      </c>
      <c r="IF57" s="4">
        <v>133573040</v>
      </c>
      <c r="JB57" s="4">
        <v>9848620</v>
      </c>
      <c r="JT57" s="4">
        <v>17770851</v>
      </c>
      <c r="JX57" s="4">
        <v>12591060</v>
      </c>
      <c r="JY57" s="4">
        <v>10676109</v>
      </c>
      <c r="KC57" s="4">
        <v>94313144</v>
      </c>
      <c r="KH57" s="4">
        <v>11514400</v>
      </c>
      <c r="KK57" s="4">
        <v>94363128</v>
      </c>
      <c r="KO57" s="4">
        <v>13493444</v>
      </c>
      <c r="KQ57" s="4">
        <v>212834322</v>
      </c>
      <c r="LE57" s="4">
        <v>28255035</v>
      </c>
      <c r="LH57" s="4">
        <v>17325134</v>
      </c>
      <c r="LN57" s="4">
        <v>8889076</v>
      </c>
      <c r="LQ57" s="4">
        <v>62308567</v>
      </c>
      <c r="MB57" s="4">
        <v>11472601</v>
      </c>
      <c r="ME57" s="4">
        <v>31561756</v>
      </c>
      <c r="MJ57" s="4">
        <v>42027180</v>
      </c>
      <c r="MS57" s="4">
        <v>21298706</v>
      </c>
      <c r="MT57" s="4">
        <v>36121268</v>
      </c>
      <c r="MU57" s="4">
        <v>37295923</v>
      </c>
      <c r="MX57" s="4">
        <v>8800847</v>
      </c>
      <c r="ND57" s="4">
        <v>4676667</v>
      </c>
      <c r="NX57" s="4">
        <v>7726851</v>
      </c>
      <c r="OJ57" s="4">
        <v>9347574</v>
      </c>
      <c r="OP57" s="4">
        <v>17621484</v>
      </c>
      <c r="OU57" s="4">
        <v>24322788</v>
      </c>
      <c r="OV57" s="4">
        <v>10770116</v>
      </c>
      <c r="OW57" s="4">
        <v>17496303</v>
      </c>
      <c r="PB57" s="4">
        <v>120779580</v>
      </c>
      <c r="PG57" s="4">
        <v>8462610</v>
      </c>
      <c r="PP57" s="4">
        <v>5895354</v>
      </c>
      <c r="PS57" s="4">
        <v>6063784</v>
      </c>
      <c r="QS57" s="4">
        <v>11266765</v>
      </c>
      <c r="QX57" s="4">
        <v>11175653</v>
      </c>
      <c r="RB57" s="4">
        <v>5843721</v>
      </c>
      <c r="RL57" s="4">
        <v>36337677</v>
      </c>
      <c r="RP57" s="4">
        <v>11415631</v>
      </c>
      <c r="RS57" s="4">
        <v>14719467</v>
      </c>
      <c r="RW57" s="4">
        <v>7002144</v>
      </c>
      <c r="SI57" s="4">
        <v>27641171</v>
      </c>
      <c r="SK57" s="4">
        <v>8672158</v>
      </c>
      <c r="SL57" s="4">
        <v>13869024</v>
      </c>
      <c r="SO57" s="4">
        <v>6767662</v>
      </c>
      <c r="SQ57" s="4">
        <v>40691163</v>
      </c>
      <c r="SU57" s="4">
        <v>10601843</v>
      </c>
      <c r="TB57" s="4">
        <v>71242667</v>
      </c>
      <c r="TD57" s="4">
        <v>4656841</v>
      </c>
      <c r="TL57" s="4">
        <v>16628905</v>
      </c>
      <c r="TY57" s="4">
        <v>3182653943</v>
      </c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</row>
    <row r="58" spans="1:577" x14ac:dyDescent="0.2">
      <c r="A58" s="3" t="s">
        <v>392</v>
      </c>
      <c r="O58" s="4">
        <v>7001228</v>
      </c>
      <c r="AE58" s="4">
        <v>7248597</v>
      </c>
      <c r="AJ58" s="4">
        <v>94087895</v>
      </c>
      <c r="AQ58" s="4">
        <v>133934758</v>
      </c>
      <c r="AX58" s="4">
        <v>31896046</v>
      </c>
      <c r="BC58" s="4">
        <v>12228124</v>
      </c>
      <c r="BU58" s="4">
        <v>8743401</v>
      </c>
      <c r="CM58" s="4">
        <v>5619643</v>
      </c>
      <c r="CP58" s="4">
        <v>10869410</v>
      </c>
      <c r="CU58" s="4">
        <v>12350869</v>
      </c>
      <c r="DH58" s="4">
        <v>7681170</v>
      </c>
      <c r="DM58" s="4">
        <v>11218939</v>
      </c>
      <c r="DS58" s="4">
        <v>5165261</v>
      </c>
      <c r="DU58" s="4">
        <v>9681798</v>
      </c>
      <c r="DY58" s="4">
        <v>20489669</v>
      </c>
      <c r="EF58" s="4">
        <v>12197635</v>
      </c>
      <c r="EZ58" s="4">
        <v>6309025</v>
      </c>
      <c r="GG58" s="4">
        <v>6207411</v>
      </c>
      <c r="GP58" s="4">
        <v>12589665</v>
      </c>
      <c r="IA58" s="4">
        <v>39865067</v>
      </c>
      <c r="IF58" s="4">
        <v>59509324</v>
      </c>
      <c r="JI58" s="4">
        <v>4211854</v>
      </c>
      <c r="JP58" s="4">
        <v>6394325</v>
      </c>
      <c r="KC58" s="4">
        <v>8609435</v>
      </c>
      <c r="KK58" s="4">
        <v>5485459</v>
      </c>
      <c r="KO58" s="4">
        <v>25167794</v>
      </c>
      <c r="KQ58" s="4">
        <v>33468043</v>
      </c>
      <c r="LE58" s="4">
        <v>3347814</v>
      </c>
      <c r="LH58" s="4">
        <v>124527633</v>
      </c>
      <c r="LQ58" s="4">
        <v>8382978</v>
      </c>
      <c r="MA58" s="4">
        <v>3757263</v>
      </c>
      <c r="MC58" s="4">
        <v>965848</v>
      </c>
      <c r="MJ58" s="4">
        <v>39025223</v>
      </c>
      <c r="MU58" s="4">
        <v>26955158</v>
      </c>
      <c r="OP58" s="4">
        <v>35013719</v>
      </c>
      <c r="OU58" s="4">
        <v>4647126</v>
      </c>
      <c r="OW58" s="4">
        <v>6069389</v>
      </c>
      <c r="QI58" s="4">
        <v>5590362</v>
      </c>
      <c r="RT58" s="4">
        <v>6739573</v>
      </c>
      <c r="RX58" s="4">
        <v>9162530</v>
      </c>
      <c r="SQ58" s="4">
        <v>5497582</v>
      </c>
      <c r="SV58" s="4">
        <v>8273546</v>
      </c>
      <c r="TY58" s="4">
        <v>886187589</v>
      </c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</row>
    <row r="59" spans="1:577" x14ac:dyDescent="0.2">
      <c r="A59" s="3" t="s">
        <v>393</v>
      </c>
      <c r="N59" s="4">
        <v>3999189</v>
      </c>
      <c r="AD59" s="4">
        <v>6411405</v>
      </c>
      <c r="AJ59" s="4">
        <v>145868881</v>
      </c>
      <c r="AP59" s="4">
        <v>48586767</v>
      </c>
      <c r="AW59" s="4">
        <v>13050901</v>
      </c>
      <c r="BS59" s="4">
        <v>11808824</v>
      </c>
      <c r="BU59" s="4">
        <v>13944790</v>
      </c>
      <c r="CO59" s="4">
        <v>8328548</v>
      </c>
      <c r="CU59" s="4">
        <v>14017310</v>
      </c>
      <c r="DH59" s="4">
        <v>7363845</v>
      </c>
      <c r="DK59" s="4">
        <v>13874145</v>
      </c>
      <c r="DS59" s="4">
        <v>6156098</v>
      </c>
      <c r="DU59" s="4">
        <v>22202322</v>
      </c>
      <c r="GG59" s="4">
        <v>9564845</v>
      </c>
      <c r="GP59" s="4">
        <v>13204400</v>
      </c>
      <c r="HT59" s="4">
        <v>6672287</v>
      </c>
      <c r="IA59" s="4">
        <v>69009396</v>
      </c>
      <c r="JP59" s="4">
        <v>7628789</v>
      </c>
      <c r="JT59" s="4">
        <v>4624366</v>
      </c>
      <c r="JU59" s="4">
        <v>2086533</v>
      </c>
      <c r="JY59" s="4">
        <v>4320568</v>
      </c>
      <c r="KC59" s="4">
        <v>12627911</v>
      </c>
      <c r="KK59" s="4">
        <v>13370739</v>
      </c>
      <c r="KO59" s="4">
        <v>53185858</v>
      </c>
      <c r="KQ59" s="4">
        <v>52171285</v>
      </c>
      <c r="LE59" s="4">
        <v>5564575</v>
      </c>
      <c r="LH59" s="4">
        <v>20487318</v>
      </c>
      <c r="LQ59" s="4">
        <v>20245333</v>
      </c>
      <c r="MA59" s="4">
        <v>3747910</v>
      </c>
      <c r="ME59" s="4">
        <v>13638097</v>
      </c>
      <c r="MJ59" s="4">
        <v>47918189</v>
      </c>
      <c r="MS59" s="4">
        <v>6663271</v>
      </c>
      <c r="MU59" s="4">
        <v>33707580</v>
      </c>
      <c r="MY59" s="4">
        <v>5343654</v>
      </c>
      <c r="NC59" s="4">
        <v>9644165</v>
      </c>
      <c r="NF59" s="4">
        <v>10698970</v>
      </c>
      <c r="OM59" s="4">
        <v>4118056</v>
      </c>
      <c r="OP59" s="4">
        <v>37514414</v>
      </c>
      <c r="OU59" s="4">
        <v>8533028</v>
      </c>
      <c r="OW59" s="4">
        <v>24864712</v>
      </c>
      <c r="PF59" s="4">
        <v>16433334</v>
      </c>
      <c r="PO59" s="4">
        <v>23610842</v>
      </c>
      <c r="PR59" s="4">
        <v>5511231</v>
      </c>
      <c r="QI59" s="4">
        <v>9264303</v>
      </c>
      <c r="QS59" s="4">
        <v>5649601</v>
      </c>
      <c r="QX59" s="4">
        <v>4999392</v>
      </c>
      <c r="RT59" s="4">
        <v>6750107</v>
      </c>
      <c r="RW59" s="4">
        <v>4838254</v>
      </c>
      <c r="RX59" s="4">
        <v>13796954</v>
      </c>
      <c r="SQ59" s="4">
        <v>10643920</v>
      </c>
      <c r="SV59" s="4">
        <v>18769441</v>
      </c>
      <c r="TY59" s="4">
        <v>937036653</v>
      </c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</row>
    <row r="60" spans="1:577" x14ac:dyDescent="0.2">
      <c r="A60" s="3" t="s">
        <v>394</v>
      </c>
      <c r="L60" s="4">
        <v>205441990</v>
      </c>
      <c r="AJ60" s="4">
        <v>67724666</v>
      </c>
      <c r="AQ60" s="4">
        <v>683435553</v>
      </c>
      <c r="BC60" s="4">
        <v>50344023</v>
      </c>
      <c r="BZ60" s="4">
        <v>419275862</v>
      </c>
      <c r="CD60" s="4">
        <v>836838643</v>
      </c>
      <c r="CU60" s="4">
        <v>64548844</v>
      </c>
      <c r="CY60" s="4">
        <v>53761960</v>
      </c>
      <c r="DB60" s="4">
        <v>165426248</v>
      </c>
      <c r="DD60" s="4">
        <v>257854329</v>
      </c>
      <c r="DM60" s="4">
        <v>3629925508</v>
      </c>
      <c r="DV60" s="4">
        <v>96196788</v>
      </c>
      <c r="EF60" s="4">
        <v>293587523</v>
      </c>
      <c r="EZ60" s="4">
        <v>4340534006</v>
      </c>
      <c r="FD60" s="4">
        <v>5259459924</v>
      </c>
      <c r="FS60" s="4">
        <v>1899524013</v>
      </c>
      <c r="FY60" s="4">
        <v>529855063</v>
      </c>
      <c r="GJ60" s="4">
        <v>42415848</v>
      </c>
      <c r="HC60" s="4">
        <v>152453697</v>
      </c>
      <c r="HQ60" s="4">
        <v>29583088</v>
      </c>
      <c r="IA60" s="4">
        <v>103950448</v>
      </c>
      <c r="IE60" s="4">
        <v>42262120</v>
      </c>
      <c r="IJ60" s="4">
        <v>25867090</v>
      </c>
      <c r="IK60" s="4">
        <v>408233625</v>
      </c>
      <c r="IR60" s="4">
        <v>135114348</v>
      </c>
      <c r="JI60" s="4">
        <v>117120581</v>
      </c>
      <c r="JP60" s="4">
        <v>58137894</v>
      </c>
      <c r="JY60" s="4">
        <v>37739250</v>
      </c>
      <c r="KM60" s="4">
        <v>58716332</v>
      </c>
      <c r="KO60" s="4">
        <v>102142871</v>
      </c>
      <c r="KQ60" s="4">
        <v>108072625</v>
      </c>
      <c r="KU60" s="4">
        <v>84260309</v>
      </c>
      <c r="KX60" s="4">
        <v>139139599</v>
      </c>
      <c r="LL60" s="4">
        <v>26020561</v>
      </c>
      <c r="LQ60" s="4">
        <v>32124014</v>
      </c>
      <c r="LX60" s="4">
        <v>52914665</v>
      </c>
      <c r="MJ60" s="4">
        <v>28466330</v>
      </c>
      <c r="ML60" s="4">
        <v>59234943</v>
      </c>
      <c r="MU60" s="4">
        <v>50041612</v>
      </c>
      <c r="OP60" s="4">
        <v>20848967</v>
      </c>
      <c r="OT60" s="4">
        <v>90623197</v>
      </c>
      <c r="OW60" s="4">
        <v>69813914</v>
      </c>
      <c r="PD60" s="4">
        <v>34356007</v>
      </c>
      <c r="PE60" s="4">
        <v>49003140</v>
      </c>
      <c r="PV60" s="4">
        <v>131263785</v>
      </c>
      <c r="PW60" s="4">
        <v>19016758</v>
      </c>
      <c r="QB60" s="4">
        <v>56445822</v>
      </c>
      <c r="QX60" s="4">
        <v>695408440</v>
      </c>
      <c r="QZ60" s="4">
        <v>16530439</v>
      </c>
      <c r="RC60" s="4">
        <v>94064283</v>
      </c>
      <c r="RH60" s="4">
        <v>24117480</v>
      </c>
      <c r="TY60" s="4">
        <v>22049239025</v>
      </c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</row>
    <row r="61" spans="1:577" x14ac:dyDescent="0.2">
      <c r="A61" s="3" t="s">
        <v>395</v>
      </c>
      <c r="L61" s="4">
        <v>61160862</v>
      </c>
      <c r="AF61" s="4">
        <v>27440439</v>
      </c>
      <c r="AJ61" s="4">
        <v>186038590</v>
      </c>
      <c r="AM61" s="4">
        <v>19045049</v>
      </c>
      <c r="AR61" s="4">
        <v>1393107806</v>
      </c>
      <c r="BC61" s="4">
        <v>71250921</v>
      </c>
      <c r="BI61" s="4">
        <v>9255833</v>
      </c>
      <c r="BO61" s="4">
        <v>12233262</v>
      </c>
      <c r="BS61" s="4">
        <v>42221584</v>
      </c>
      <c r="BU61" s="4">
        <v>10285202</v>
      </c>
      <c r="CP61" s="4">
        <v>10786564</v>
      </c>
      <c r="CU61" s="4">
        <v>52551594</v>
      </c>
      <c r="DH61" s="4">
        <v>30289466</v>
      </c>
      <c r="DK61" s="4">
        <v>20361285</v>
      </c>
      <c r="DU61" s="4">
        <v>143399117</v>
      </c>
      <c r="EF61" s="4">
        <v>1168484550</v>
      </c>
      <c r="EX61" s="4">
        <v>16260144</v>
      </c>
      <c r="EZ61" s="4">
        <v>17464688</v>
      </c>
      <c r="FW61" s="4">
        <v>26751227</v>
      </c>
      <c r="GD61" s="4">
        <v>17355762</v>
      </c>
      <c r="GP61" s="4">
        <v>34908005</v>
      </c>
      <c r="GU61" s="4">
        <v>17607765</v>
      </c>
      <c r="HI61" s="4">
        <v>19342052</v>
      </c>
      <c r="IA61" s="4">
        <v>563884129</v>
      </c>
      <c r="IF61" s="4">
        <v>70126005</v>
      </c>
      <c r="JP61" s="4">
        <v>13032630</v>
      </c>
      <c r="JT61" s="4">
        <v>11838894</v>
      </c>
      <c r="JX61" s="4">
        <v>39785485</v>
      </c>
      <c r="JY61" s="4">
        <v>12583194</v>
      </c>
      <c r="KC61" s="4">
        <v>9370722</v>
      </c>
      <c r="KK61" s="4">
        <v>36296787</v>
      </c>
      <c r="KO61" s="4">
        <v>14630672</v>
      </c>
      <c r="KQ61" s="4">
        <v>638489639</v>
      </c>
      <c r="LH61" s="4">
        <v>111479253</v>
      </c>
      <c r="LN61" s="4">
        <v>17582800</v>
      </c>
      <c r="LQ61" s="4">
        <v>20695209</v>
      </c>
      <c r="MB61" s="4">
        <v>38546361</v>
      </c>
      <c r="ME61" s="4">
        <v>16928746</v>
      </c>
      <c r="MJ61" s="4">
        <v>42021256</v>
      </c>
      <c r="MS61" s="4">
        <v>60682671</v>
      </c>
      <c r="MT61" s="4">
        <v>46386476</v>
      </c>
      <c r="MU61" s="4">
        <v>72909197</v>
      </c>
      <c r="NC61" s="4">
        <v>5762912</v>
      </c>
      <c r="NX61" s="4">
        <v>12257814</v>
      </c>
      <c r="NZ61" s="4">
        <v>9778564</v>
      </c>
      <c r="OP61" s="4">
        <v>8981799</v>
      </c>
      <c r="OU61" s="4">
        <v>72772680</v>
      </c>
      <c r="OW61" s="4">
        <v>37129344</v>
      </c>
      <c r="PF61" s="4">
        <v>10833986</v>
      </c>
      <c r="PP61" s="4">
        <v>14428722</v>
      </c>
      <c r="QB61" s="4">
        <v>28110374</v>
      </c>
      <c r="QS61" s="4">
        <v>13164748</v>
      </c>
      <c r="QX61" s="4">
        <v>22259699</v>
      </c>
      <c r="RW61" s="4">
        <v>15869745</v>
      </c>
      <c r="SL61" s="4">
        <v>12384130</v>
      </c>
      <c r="SQ61" s="4">
        <v>61080621</v>
      </c>
      <c r="SS61" s="4">
        <v>12187762</v>
      </c>
      <c r="SU61" s="4">
        <v>11435469</v>
      </c>
      <c r="SY61" s="4">
        <v>13659380</v>
      </c>
      <c r="TB61" s="4">
        <v>214907837</v>
      </c>
      <c r="TG61" s="4">
        <v>18618904</v>
      </c>
      <c r="TI61" s="4">
        <v>22308231</v>
      </c>
      <c r="TL61" s="4">
        <v>85716556</v>
      </c>
      <c r="TY61" s="4">
        <v>5948521170</v>
      </c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</row>
    <row r="62" spans="1:577" x14ac:dyDescent="0.2">
      <c r="A62" s="3" t="s">
        <v>396</v>
      </c>
      <c r="T62" s="4">
        <v>4390547</v>
      </c>
      <c r="AB62" s="4">
        <v>4747734</v>
      </c>
      <c r="AE62" s="4">
        <v>6755286</v>
      </c>
      <c r="AJ62" s="4">
        <v>50592523</v>
      </c>
      <c r="AQ62" s="4">
        <v>179807175</v>
      </c>
      <c r="BC62" s="4">
        <v>8894905</v>
      </c>
      <c r="BF62" s="4">
        <v>3934726</v>
      </c>
      <c r="BU62" s="4">
        <v>12765246</v>
      </c>
      <c r="BW62" s="4">
        <v>2698990</v>
      </c>
      <c r="CM62" s="4">
        <v>4291372</v>
      </c>
      <c r="CP62" s="4">
        <v>8619797</v>
      </c>
      <c r="CU62" s="4">
        <v>9326129</v>
      </c>
      <c r="DH62" s="4">
        <v>8271514</v>
      </c>
      <c r="DI62" s="4">
        <v>15058824</v>
      </c>
      <c r="DX62" s="4">
        <v>13884305</v>
      </c>
      <c r="EF62" s="4">
        <v>112356447</v>
      </c>
      <c r="EX62" s="4">
        <v>7068500</v>
      </c>
      <c r="GG62" s="4">
        <v>7557257</v>
      </c>
      <c r="GP62" s="4">
        <v>3294675</v>
      </c>
      <c r="HS62" s="4">
        <v>3809516</v>
      </c>
      <c r="HW62" s="4">
        <v>40666157</v>
      </c>
      <c r="IA62" s="4">
        <v>26912553</v>
      </c>
      <c r="JP62" s="4">
        <v>6747881</v>
      </c>
      <c r="JU62" s="4">
        <v>1528242</v>
      </c>
      <c r="KC62" s="4">
        <v>8086582</v>
      </c>
      <c r="KG62" s="4">
        <v>6192289</v>
      </c>
      <c r="KK62" s="4">
        <v>8436707</v>
      </c>
      <c r="KO62" s="4">
        <v>11372354</v>
      </c>
      <c r="KQ62" s="4">
        <v>25237101</v>
      </c>
      <c r="LE62" s="4">
        <v>5854167</v>
      </c>
      <c r="LH62" s="4">
        <v>83367302</v>
      </c>
      <c r="LQ62" s="4">
        <v>3140517</v>
      </c>
      <c r="MC62" s="4">
        <v>5468925</v>
      </c>
      <c r="MJ62" s="4">
        <v>7009160</v>
      </c>
      <c r="MS62" s="4">
        <v>1931485</v>
      </c>
      <c r="MU62" s="4">
        <v>29724267</v>
      </c>
      <c r="OP62" s="4">
        <v>15112461</v>
      </c>
      <c r="OU62" s="4">
        <v>3261145</v>
      </c>
      <c r="OW62" s="4">
        <v>4545452</v>
      </c>
      <c r="PB62" s="4">
        <v>5283178</v>
      </c>
      <c r="PP62" s="4">
        <v>1688488</v>
      </c>
      <c r="QS62" s="4">
        <v>2978092</v>
      </c>
      <c r="RL62" s="4">
        <v>7408172</v>
      </c>
      <c r="RT62" s="4">
        <v>3488870</v>
      </c>
      <c r="RW62" s="4">
        <v>2492648</v>
      </c>
      <c r="SQ62" s="4">
        <v>6598084</v>
      </c>
      <c r="SV62" s="4">
        <v>6068178</v>
      </c>
      <c r="TY62" s="4">
        <v>798725925</v>
      </c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</row>
    <row r="63" spans="1:577" x14ac:dyDescent="0.2">
      <c r="A63" s="3" t="s">
        <v>397</v>
      </c>
      <c r="M63" s="4">
        <v>23185077</v>
      </c>
      <c r="AF63" s="4">
        <v>14646730</v>
      </c>
      <c r="AJ63" s="4">
        <v>249345490</v>
      </c>
      <c r="AQ63" s="4">
        <v>575977611</v>
      </c>
      <c r="BC63" s="4">
        <v>47303201</v>
      </c>
      <c r="BU63" s="4">
        <v>25057959</v>
      </c>
      <c r="BZ63" s="4">
        <v>898423982</v>
      </c>
      <c r="CD63" s="4">
        <v>499328672</v>
      </c>
      <c r="CP63" s="4">
        <v>53298798</v>
      </c>
      <c r="CU63" s="4">
        <v>111993516</v>
      </c>
      <c r="CY63" s="4">
        <v>77216288</v>
      </c>
      <c r="DB63" s="4">
        <v>1500164044</v>
      </c>
      <c r="DM63" s="4">
        <v>3737196757</v>
      </c>
      <c r="EB63" s="4">
        <v>802062610</v>
      </c>
      <c r="EM63" s="4">
        <v>200828819</v>
      </c>
      <c r="FC63" s="4">
        <v>9902068946</v>
      </c>
      <c r="FP63" s="4">
        <v>255294389</v>
      </c>
      <c r="FY63" s="4">
        <v>2162144131</v>
      </c>
      <c r="GK63" s="4">
        <v>468844457</v>
      </c>
      <c r="GS63" s="4">
        <v>139872557</v>
      </c>
      <c r="HD63" s="4">
        <v>443393571</v>
      </c>
      <c r="HQ63" s="4">
        <v>181776375</v>
      </c>
      <c r="HU63" s="4">
        <v>163181616</v>
      </c>
      <c r="IA63" s="4">
        <v>145289887</v>
      </c>
      <c r="ID63" s="4">
        <v>40238929</v>
      </c>
      <c r="IF63" s="4">
        <v>270305076</v>
      </c>
      <c r="IG63" s="4">
        <v>93421733</v>
      </c>
      <c r="II63" s="4">
        <v>78733488</v>
      </c>
      <c r="IL63" s="4">
        <v>83742503</v>
      </c>
      <c r="IR63" s="4">
        <v>77880818</v>
      </c>
      <c r="IU63" s="4">
        <v>46757686</v>
      </c>
      <c r="IY63" s="4">
        <v>55101495</v>
      </c>
      <c r="JF63" s="4">
        <v>29927646</v>
      </c>
      <c r="JI63" s="4">
        <v>40334469</v>
      </c>
      <c r="JP63" s="4">
        <v>79580853</v>
      </c>
      <c r="JV63" s="4">
        <v>51039874</v>
      </c>
      <c r="JY63" s="4">
        <v>234325933</v>
      </c>
      <c r="KB63" s="4">
        <v>43575210</v>
      </c>
      <c r="KC63" s="4">
        <v>52070883</v>
      </c>
      <c r="KH63" s="4">
        <v>36411130</v>
      </c>
      <c r="KK63" s="4">
        <v>60254933</v>
      </c>
      <c r="KO63" s="4">
        <v>107057480</v>
      </c>
      <c r="KQ63" s="4">
        <v>154499671</v>
      </c>
      <c r="KS63" s="4">
        <v>25024620</v>
      </c>
      <c r="KU63" s="4">
        <v>26781970</v>
      </c>
      <c r="KY63" s="4">
        <v>59819420</v>
      </c>
      <c r="LB63" s="4">
        <v>65756793</v>
      </c>
      <c r="LH63" s="4">
        <v>73372656</v>
      </c>
      <c r="LL63" s="4">
        <v>51894868</v>
      </c>
      <c r="LP63" s="4">
        <v>15846147</v>
      </c>
      <c r="LV63" s="4">
        <v>26577944</v>
      </c>
      <c r="ME63" s="4">
        <v>31350331</v>
      </c>
      <c r="MJ63" s="4">
        <v>75364858</v>
      </c>
      <c r="ML63" s="4">
        <v>61769717</v>
      </c>
      <c r="MS63" s="4">
        <v>37096248</v>
      </c>
      <c r="MU63" s="4">
        <v>72469286</v>
      </c>
      <c r="MX63" s="4">
        <v>16548601</v>
      </c>
      <c r="MZ63" s="4">
        <v>16203306</v>
      </c>
      <c r="ON63" s="4">
        <v>19519033</v>
      </c>
      <c r="OP63" s="4">
        <v>32567258</v>
      </c>
      <c r="OU63" s="4">
        <v>22502154</v>
      </c>
      <c r="OV63" s="4">
        <v>16767881</v>
      </c>
      <c r="OX63" s="4">
        <v>142848166</v>
      </c>
      <c r="PB63" s="4">
        <v>41609429</v>
      </c>
      <c r="PI63" s="4">
        <v>18900426</v>
      </c>
      <c r="PU63" s="4">
        <v>26230796</v>
      </c>
      <c r="PW63" s="4">
        <v>34167334</v>
      </c>
      <c r="QB63" s="4">
        <v>19507526</v>
      </c>
      <c r="QI63" s="4">
        <v>13577530</v>
      </c>
      <c r="QS63" s="4">
        <v>12658877</v>
      </c>
      <c r="QX63" s="4">
        <v>105919054</v>
      </c>
      <c r="RC63" s="4">
        <v>14288095</v>
      </c>
      <c r="RK63" s="4">
        <v>18615063</v>
      </c>
      <c r="SI63" s="4">
        <v>35528537</v>
      </c>
      <c r="SL63" s="4">
        <v>16124198</v>
      </c>
      <c r="SQ63" s="4">
        <v>60440078</v>
      </c>
      <c r="SW63" s="4">
        <v>13781037</v>
      </c>
      <c r="SY63" s="4">
        <v>12206326</v>
      </c>
      <c r="TA63" s="4">
        <v>127411286</v>
      </c>
      <c r="TY63" s="4">
        <v>25774202142</v>
      </c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</row>
    <row r="64" spans="1:577" x14ac:dyDescent="0.2">
      <c r="A64" s="3" t="s">
        <v>398</v>
      </c>
      <c r="J64" s="4">
        <v>12635106</v>
      </c>
      <c r="M64" s="4">
        <v>20758937</v>
      </c>
      <c r="AG64" s="4">
        <v>15959020</v>
      </c>
      <c r="AJ64" s="4">
        <v>36993933</v>
      </c>
      <c r="AQ64" s="4">
        <v>385426814</v>
      </c>
      <c r="BC64" s="4">
        <v>18382791</v>
      </c>
      <c r="BJ64" s="4">
        <v>7458008</v>
      </c>
      <c r="BO64" s="4">
        <v>11303031</v>
      </c>
      <c r="BU64" s="4">
        <v>15812648</v>
      </c>
      <c r="CD64" s="4">
        <v>9950483</v>
      </c>
      <c r="CF64" s="4">
        <v>20377750</v>
      </c>
      <c r="CP64" s="4">
        <v>9986820</v>
      </c>
      <c r="CV64" s="4">
        <v>47304414</v>
      </c>
      <c r="DH64" s="4">
        <v>12974611</v>
      </c>
      <c r="DJ64" s="4">
        <v>25084190</v>
      </c>
      <c r="DU64" s="4">
        <v>21973111</v>
      </c>
      <c r="EF64" s="4">
        <v>1474642190</v>
      </c>
      <c r="EI64" s="4">
        <v>16915693</v>
      </c>
      <c r="EX64" s="4">
        <v>86796834</v>
      </c>
      <c r="GP64" s="4">
        <v>18679028</v>
      </c>
      <c r="HT64" s="4">
        <v>20034727</v>
      </c>
      <c r="IA64" s="4">
        <v>68882646</v>
      </c>
      <c r="KO64" s="4">
        <v>25350514</v>
      </c>
      <c r="KQ64" s="4">
        <v>72201513</v>
      </c>
      <c r="LH64" s="4">
        <v>9343883</v>
      </c>
      <c r="LN64" s="4">
        <v>11485734</v>
      </c>
      <c r="LQ64" s="4">
        <v>26519303</v>
      </c>
      <c r="ME64" s="4">
        <v>14347828</v>
      </c>
      <c r="MJ64" s="4">
        <v>18473593</v>
      </c>
      <c r="MS64" s="4">
        <v>10899954</v>
      </c>
      <c r="MU64" s="4">
        <v>47364174</v>
      </c>
      <c r="OP64" s="4">
        <v>33598487</v>
      </c>
      <c r="OU64" s="4">
        <v>10722486</v>
      </c>
      <c r="OW64" s="4">
        <v>11455342</v>
      </c>
      <c r="QS64" s="4">
        <v>68438550</v>
      </c>
      <c r="QX64" s="4">
        <v>21478900</v>
      </c>
      <c r="RT64" s="4">
        <v>12328791</v>
      </c>
      <c r="RW64" s="4">
        <v>19525808</v>
      </c>
      <c r="SC64" s="4">
        <v>26110105</v>
      </c>
      <c r="SK64" s="4">
        <v>30620730</v>
      </c>
      <c r="SL64" s="4">
        <v>32090471</v>
      </c>
      <c r="SR64" s="4">
        <v>12311404</v>
      </c>
      <c r="TB64" s="4">
        <v>38027793</v>
      </c>
      <c r="TJ64" s="4">
        <v>41392997</v>
      </c>
      <c r="TY64" s="4">
        <v>2952421145</v>
      </c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</row>
    <row r="65" spans="1:577" x14ac:dyDescent="0.2">
      <c r="A65" s="3" t="s">
        <v>331</v>
      </c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</row>
    <row r="66" spans="1:577" x14ac:dyDescent="0.2">
      <c r="A66" s="3" t="s">
        <v>189</v>
      </c>
      <c r="B66" s="4">
        <v>9818771</v>
      </c>
      <c r="C66" s="4">
        <v>12360662</v>
      </c>
      <c r="D66" s="4">
        <v>2880155</v>
      </c>
      <c r="E66" s="4">
        <v>11998610</v>
      </c>
      <c r="F66" s="4">
        <v>13239085</v>
      </c>
      <c r="G66" s="4">
        <v>14989942</v>
      </c>
      <c r="H66" s="4">
        <v>31694745</v>
      </c>
      <c r="I66" s="4">
        <v>71401254</v>
      </c>
      <c r="J66" s="4">
        <v>32183458</v>
      </c>
      <c r="K66" s="4">
        <v>8273246</v>
      </c>
      <c r="L66" s="4">
        <v>1237230524</v>
      </c>
      <c r="M66" s="4">
        <v>162550853</v>
      </c>
      <c r="N66" s="4">
        <v>15659810</v>
      </c>
      <c r="O66" s="4">
        <v>274401025</v>
      </c>
      <c r="P66" s="4">
        <v>132823086</v>
      </c>
      <c r="Q66" s="4">
        <v>11583628</v>
      </c>
      <c r="R66" s="4">
        <v>5870122</v>
      </c>
      <c r="S66" s="4">
        <v>5929638</v>
      </c>
      <c r="T66" s="4">
        <v>24777867</v>
      </c>
      <c r="U66" s="4">
        <v>25093065</v>
      </c>
      <c r="V66" s="4">
        <v>6154850</v>
      </c>
      <c r="W66" s="4">
        <v>2228211</v>
      </c>
      <c r="X66" s="4">
        <v>29629397</v>
      </c>
      <c r="Y66" s="4">
        <v>10963272</v>
      </c>
      <c r="Z66" s="4">
        <v>5160824</v>
      </c>
      <c r="AA66" s="4">
        <v>29078367</v>
      </c>
      <c r="AB66" s="4">
        <v>14389399</v>
      </c>
      <c r="AC66" s="4">
        <v>23909272</v>
      </c>
      <c r="AD66" s="4">
        <v>69161293</v>
      </c>
      <c r="AE66" s="4">
        <v>216147417</v>
      </c>
      <c r="AF66" s="4">
        <v>641973211</v>
      </c>
      <c r="AG66" s="4">
        <v>148302477</v>
      </c>
      <c r="AH66" s="4">
        <v>2862074</v>
      </c>
      <c r="AI66" s="4">
        <v>3399657</v>
      </c>
      <c r="AJ66" s="4">
        <v>6423270568</v>
      </c>
      <c r="AK66" s="4">
        <v>11888694</v>
      </c>
      <c r="AL66" s="4">
        <v>9239216</v>
      </c>
      <c r="AM66" s="4">
        <v>126155354</v>
      </c>
      <c r="AN66" s="4">
        <v>35099465</v>
      </c>
      <c r="AO66" s="4">
        <v>383379729</v>
      </c>
      <c r="AP66" s="4">
        <v>48586767</v>
      </c>
      <c r="AQ66" s="4">
        <v>12433565804</v>
      </c>
      <c r="AR66" s="4">
        <v>1393107806</v>
      </c>
      <c r="AS66" s="4">
        <v>2160583870</v>
      </c>
      <c r="AT66" s="4">
        <v>2807315558</v>
      </c>
      <c r="AU66" s="4">
        <v>287257859</v>
      </c>
      <c r="AV66" s="4">
        <v>252601114</v>
      </c>
      <c r="AW66" s="4">
        <v>243169537</v>
      </c>
      <c r="AX66" s="4">
        <v>240125511</v>
      </c>
      <c r="AY66" s="4">
        <v>11707671</v>
      </c>
      <c r="AZ66" s="4">
        <v>4547738</v>
      </c>
      <c r="BA66" s="4">
        <v>11332326</v>
      </c>
      <c r="BB66" s="4">
        <v>71552274</v>
      </c>
      <c r="BC66" s="4">
        <v>1540255799</v>
      </c>
      <c r="BD66" s="4">
        <v>214445950</v>
      </c>
      <c r="BE66" s="4">
        <v>24746393</v>
      </c>
      <c r="BF66" s="4">
        <v>38834928</v>
      </c>
      <c r="BG66" s="4">
        <v>9865323</v>
      </c>
      <c r="BH66" s="4">
        <v>980006</v>
      </c>
      <c r="BI66" s="4">
        <v>100638266</v>
      </c>
      <c r="BJ66" s="4">
        <v>26892528</v>
      </c>
      <c r="BK66" s="4">
        <v>22692501</v>
      </c>
      <c r="BL66" s="4">
        <v>194412101</v>
      </c>
      <c r="BM66" s="4">
        <v>138882799</v>
      </c>
      <c r="BN66" s="4">
        <v>100512408</v>
      </c>
      <c r="BO66" s="4">
        <v>188988137</v>
      </c>
      <c r="BP66" s="4">
        <v>2475373</v>
      </c>
      <c r="BQ66" s="4">
        <v>1220600</v>
      </c>
      <c r="BR66" s="4">
        <v>25987392</v>
      </c>
      <c r="BS66" s="4">
        <v>414704943</v>
      </c>
      <c r="BT66" s="4">
        <v>17047642</v>
      </c>
      <c r="BU66" s="4">
        <v>1044579397</v>
      </c>
      <c r="BV66" s="4">
        <v>21967292</v>
      </c>
      <c r="BW66" s="4">
        <v>32921446</v>
      </c>
      <c r="BX66" s="4">
        <v>7845882</v>
      </c>
      <c r="BY66" s="4">
        <v>782524598</v>
      </c>
      <c r="BZ66" s="4">
        <v>7105188619</v>
      </c>
      <c r="CA66" s="4">
        <v>1693860983</v>
      </c>
      <c r="CB66" s="4">
        <v>13804124</v>
      </c>
      <c r="CC66" s="4">
        <v>2144679</v>
      </c>
      <c r="CD66" s="4">
        <v>16452514561</v>
      </c>
      <c r="CE66" s="4">
        <v>6098391845</v>
      </c>
      <c r="CF66" s="4">
        <v>20377750</v>
      </c>
      <c r="CG66" s="4">
        <v>41586080</v>
      </c>
      <c r="CH66" s="4">
        <v>25782107</v>
      </c>
      <c r="CI66" s="4">
        <v>16581394</v>
      </c>
      <c r="CJ66" s="4">
        <v>5333147</v>
      </c>
      <c r="CK66" s="4">
        <v>1860836</v>
      </c>
      <c r="CL66" s="4">
        <v>3084152</v>
      </c>
      <c r="CM66" s="4">
        <v>69519631</v>
      </c>
      <c r="CN66" s="4">
        <v>80874261</v>
      </c>
      <c r="CO66" s="4">
        <v>19433680</v>
      </c>
      <c r="CP66" s="4">
        <v>1125789377</v>
      </c>
      <c r="CQ66" s="4">
        <v>11299986</v>
      </c>
      <c r="CR66" s="4">
        <v>3648735</v>
      </c>
      <c r="CS66" s="4">
        <v>10895797</v>
      </c>
      <c r="CT66" s="4">
        <v>40202120</v>
      </c>
      <c r="CU66" s="4">
        <v>1474071357</v>
      </c>
      <c r="CV66" s="4">
        <v>144923750</v>
      </c>
      <c r="CW66" s="4">
        <v>98098862</v>
      </c>
      <c r="CX66" s="4">
        <v>37648965</v>
      </c>
      <c r="CY66" s="4">
        <v>476790615</v>
      </c>
      <c r="CZ66" s="4">
        <v>784244480</v>
      </c>
      <c r="DA66" s="4">
        <v>160450510</v>
      </c>
      <c r="DB66" s="4">
        <v>5954100023</v>
      </c>
      <c r="DC66" s="4">
        <v>2707133395</v>
      </c>
      <c r="DD66" s="4">
        <v>4186328682</v>
      </c>
      <c r="DE66" s="4">
        <v>2173999872</v>
      </c>
      <c r="DF66" s="4">
        <v>50825248</v>
      </c>
      <c r="DG66" s="4">
        <v>149162154</v>
      </c>
      <c r="DH66" s="4">
        <v>428382002</v>
      </c>
      <c r="DI66" s="4">
        <v>152109887</v>
      </c>
      <c r="DJ66" s="4">
        <v>343042801</v>
      </c>
      <c r="DK66" s="4">
        <v>2219324790</v>
      </c>
      <c r="DL66" s="4">
        <v>3003783105</v>
      </c>
      <c r="DM66" s="4">
        <v>19151416368</v>
      </c>
      <c r="DN66" s="4">
        <v>12912103076</v>
      </c>
      <c r="DO66" s="4">
        <v>23540436341</v>
      </c>
      <c r="DP66" s="4">
        <v>5764114472</v>
      </c>
      <c r="DQ66" s="4">
        <v>13558666941</v>
      </c>
      <c r="DR66" s="4">
        <v>7902462684</v>
      </c>
      <c r="DS66" s="4">
        <v>128042064</v>
      </c>
      <c r="DT66" s="4">
        <v>77186938</v>
      </c>
      <c r="DU66" s="4">
        <v>1417106899</v>
      </c>
      <c r="DV66" s="4">
        <v>146618152</v>
      </c>
      <c r="DW66" s="4">
        <v>227861876</v>
      </c>
      <c r="DX66" s="4">
        <v>249526054</v>
      </c>
      <c r="DY66" s="4">
        <v>529383731</v>
      </c>
      <c r="DZ66" s="4">
        <v>14093707</v>
      </c>
      <c r="EA66" s="4">
        <v>663831706</v>
      </c>
      <c r="EB66" s="4">
        <v>2990271352</v>
      </c>
      <c r="EC66" s="4">
        <v>962159882</v>
      </c>
      <c r="ED66" s="4">
        <v>1513324773</v>
      </c>
      <c r="EE66" s="4">
        <v>570803077</v>
      </c>
      <c r="EF66" s="4">
        <v>13836451196</v>
      </c>
      <c r="EG66" s="4">
        <v>1222655754</v>
      </c>
      <c r="EH66" s="4">
        <v>76961205</v>
      </c>
      <c r="EI66" s="4">
        <v>44087811</v>
      </c>
      <c r="EJ66" s="4">
        <v>7070007</v>
      </c>
      <c r="EK66" s="4">
        <v>111644460</v>
      </c>
      <c r="EL66" s="4">
        <v>259737395</v>
      </c>
      <c r="EM66" s="4">
        <v>200828819</v>
      </c>
      <c r="EN66" s="4">
        <v>197659537</v>
      </c>
      <c r="EO66" s="4">
        <v>418974890</v>
      </c>
      <c r="EP66" s="4">
        <v>79836163</v>
      </c>
      <c r="EQ66" s="4">
        <v>54857901</v>
      </c>
      <c r="ER66" s="4">
        <v>173624964</v>
      </c>
      <c r="ES66" s="4">
        <v>72819902</v>
      </c>
      <c r="ET66" s="4">
        <v>90713385</v>
      </c>
      <c r="EU66" s="4">
        <v>143021027</v>
      </c>
      <c r="EV66" s="4">
        <v>19982893</v>
      </c>
      <c r="EW66" s="4">
        <v>45754266</v>
      </c>
      <c r="EX66" s="4">
        <v>1170460711</v>
      </c>
      <c r="EY66" s="4">
        <v>60184831</v>
      </c>
      <c r="EZ66" s="4">
        <v>10826273643</v>
      </c>
      <c r="FA66" s="4">
        <v>7402147367</v>
      </c>
      <c r="FB66" s="4">
        <v>8006320291</v>
      </c>
      <c r="FC66" s="4">
        <v>9902068946</v>
      </c>
      <c r="FD66" s="4">
        <v>36648370586</v>
      </c>
      <c r="FE66" s="4">
        <v>11645859548</v>
      </c>
      <c r="FF66" s="4">
        <v>22870262118</v>
      </c>
      <c r="FG66" s="4">
        <v>38072215230</v>
      </c>
      <c r="FH66" s="4">
        <v>7782592386</v>
      </c>
      <c r="FI66" s="4">
        <v>15128421345</v>
      </c>
      <c r="FJ66" s="4">
        <v>17094200639</v>
      </c>
      <c r="FK66" s="4">
        <v>16910749052</v>
      </c>
      <c r="FL66" s="4">
        <v>48772467</v>
      </c>
      <c r="FM66" s="4">
        <v>18541469079</v>
      </c>
      <c r="FN66" s="4">
        <v>9121726</v>
      </c>
      <c r="FO66" s="4">
        <v>4872372</v>
      </c>
      <c r="FP66" s="4">
        <v>25586649348</v>
      </c>
      <c r="FQ66" s="4">
        <v>984041569</v>
      </c>
      <c r="FR66" s="4">
        <v>1368686052</v>
      </c>
      <c r="FS66" s="4">
        <v>3820466002</v>
      </c>
      <c r="FT66" s="4">
        <v>1383189510</v>
      </c>
      <c r="FU66" s="4">
        <v>1214477245</v>
      </c>
      <c r="FV66" s="4">
        <v>20962515</v>
      </c>
      <c r="FW66" s="4">
        <v>35779280</v>
      </c>
      <c r="FX66" s="4">
        <v>4847775</v>
      </c>
      <c r="FY66" s="4">
        <v>15570181426</v>
      </c>
      <c r="FZ66" s="4">
        <v>6590501102</v>
      </c>
      <c r="GA66" s="4">
        <v>14015907</v>
      </c>
      <c r="GB66" s="4">
        <v>7146475469</v>
      </c>
      <c r="GC66" s="4">
        <v>2373180838</v>
      </c>
      <c r="GD66" s="4">
        <v>43974947</v>
      </c>
      <c r="GE66" s="4">
        <v>17108076</v>
      </c>
      <c r="GF66" s="4">
        <v>22976304</v>
      </c>
      <c r="GG66" s="4">
        <v>198772895</v>
      </c>
      <c r="GH66" s="4">
        <v>11664061</v>
      </c>
      <c r="GI66" s="4">
        <v>15552015</v>
      </c>
      <c r="GJ66" s="4">
        <v>106351225</v>
      </c>
      <c r="GK66" s="4">
        <v>1008682612</v>
      </c>
      <c r="GL66" s="4">
        <v>269980485</v>
      </c>
      <c r="GM66" s="4">
        <v>558064768</v>
      </c>
      <c r="GN66" s="4">
        <v>207618468</v>
      </c>
      <c r="GO66" s="4">
        <v>187106122</v>
      </c>
      <c r="GP66" s="4">
        <v>917559398</v>
      </c>
      <c r="GQ66" s="4">
        <v>113389277</v>
      </c>
      <c r="GR66" s="4">
        <v>55320935</v>
      </c>
      <c r="GS66" s="4">
        <v>211220651</v>
      </c>
      <c r="GT66" s="4">
        <v>7322953</v>
      </c>
      <c r="GU66" s="4">
        <v>56004326</v>
      </c>
      <c r="GV66" s="4">
        <v>22607754</v>
      </c>
      <c r="GW66" s="4">
        <v>7328413</v>
      </c>
      <c r="GX66" s="4">
        <v>26069968</v>
      </c>
      <c r="GY66" s="4">
        <v>57913063</v>
      </c>
      <c r="GZ66" s="4">
        <v>33207426</v>
      </c>
      <c r="HA66" s="4">
        <v>2881247</v>
      </c>
      <c r="HB66" s="4">
        <v>12749783</v>
      </c>
      <c r="HC66" s="4">
        <v>350903960</v>
      </c>
      <c r="HD66" s="4">
        <v>3058634650</v>
      </c>
      <c r="HE66" s="4">
        <v>3189491189</v>
      </c>
      <c r="HF66" s="4">
        <v>4075861</v>
      </c>
      <c r="HG66" s="4">
        <v>80126445</v>
      </c>
      <c r="HH66" s="4">
        <v>125084813</v>
      </c>
      <c r="HI66" s="4">
        <v>127612464</v>
      </c>
      <c r="HJ66" s="4">
        <v>18410411</v>
      </c>
      <c r="HK66" s="4">
        <v>1257096209</v>
      </c>
      <c r="HL66" s="4">
        <v>31292327</v>
      </c>
      <c r="HM66" s="4">
        <v>376291012</v>
      </c>
      <c r="HN66" s="4">
        <v>285047648</v>
      </c>
      <c r="HO66" s="4">
        <v>214607158</v>
      </c>
      <c r="HP66" s="4">
        <v>107382673</v>
      </c>
      <c r="HQ66" s="4">
        <v>352266632</v>
      </c>
      <c r="HR66" s="4">
        <v>101010149</v>
      </c>
      <c r="HS66" s="4">
        <v>166025888</v>
      </c>
      <c r="HT66" s="4">
        <v>1044305589</v>
      </c>
      <c r="HU66" s="4">
        <v>261996121</v>
      </c>
      <c r="HV66" s="4">
        <v>736581467</v>
      </c>
      <c r="HW66" s="4">
        <v>87923259</v>
      </c>
      <c r="HX66" s="4">
        <v>12432936</v>
      </c>
      <c r="HY66" s="4">
        <v>329802605</v>
      </c>
      <c r="HZ66" s="4">
        <v>134745921</v>
      </c>
      <c r="IA66" s="4">
        <v>6960177370</v>
      </c>
      <c r="IB66" s="4">
        <v>16348691</v>
      </c>
      <c r="IC66" s="4">
        <v>76232291</v>
      </c>
      <c r="ID66" s="4">
        <v>161382832</v>
      </c>
      <c r="IE66" s="4">
        <v>1326158128</v>
      </c>
      <c r="IF66" s="4">
        <v>15799138346</v>
      </c>
      <c r="IG66" s="4">
        <v>1286688747</v>
      </c>
      <c r="IH66" s="4">
        <v>65259161</v>
      </c>
      <c r="II66" s="4">
        <v>453277754</v>
      </c>
      <c r="IJ66" s="4">
        <v>595968998</v>
      </c>
      <c r="IK66" s="4">
        <v>1146743902</v>
      </c>
      <c r="IL66" s="4">
        <v>2335643429</v>
      </c>
      <c r="IM66" s="4">
        <v>46867143</v>
      </c>
      <c r="IN66" s="4">
        <v>171336363</v>
      </c>
      <c r="IO66" s="4">
        <v>10500113</v>
      </c>
      <c r="IP66" s="4">
        <v>2725439</v>
      </c>
      <c r="IQ66" s="4">
        <v>6160243</v>
      </c>
      <c r="IR66" s="4">
        <v>5605412926</v>
      </c>
      <c r="IS66" s="4">
        <v>13014877</v>
      </c>
      <c r="IT66" s="4">
        <v>70192215</v>
      </c>
      <c r="IU66" s="4">
        <v>1077061138</v>
      </c>
      <c r="IV66" s="4">
        <v>54084495</v>
      </c>
      <c r="IW66" s="4">
        <v>238402446</v>
      </c>
      <c r="IX66" s="4">
        <v>10224252</v>
      </c>
      <c r="IY66" s="4">
        <v>890338841</v>
      </c>
      <c r="IZ66" s="4">
        <v>560315886</v>
      </c>
      <c r="JA66" s="4">
        <v>4798018</v>
      </c>
      <c r="JB66" s="4">
        <v>94652603</v>
      </c>
      <c r="JC66" s="4">
        <v>42166686</v>
      </c>
      <c r="JD66" s="4">
        <v>95034552</v>
      </c>
      <c r="JE66" s="4">
        <v>147284784</v>
      </c>
      <c r="JF66" s="4">
        <v>29927646</v>
      </c>
      <c r="JG66" s="4">
        <v>8156739</v>
      </c>
      <c r="JH66" s="4">
        <v>371351245</v>
      </c>
      <c r="JI66" s="4">
        <v>5461334593</v>
      </c>
      <c r="JJ66" s="4">
        <v>1696488392</v>
      </c>
      <c r="JK66" s="4">
        <v>31869131</v>
      </c>
      <c r="JL66" s="4">
        <v>17020109</v>
      </c>
      <c r="JM66" s="4">
        <v>1208045082</v>
      </c>
      <c r="JN66" s="4">
        <v>57617989</v>
      </c>
      <c r="JO66" s="4">
        <v>161845306</v>
      </c>
      <c r="JP66" s="4">
        <v>473258891</v>
      </c>
      <c r="JQ66" s="4">
        <v>60004093</v>
      </c>
      <c r="JR66" s="4">
        <v>209877772</v>
      </c>
      <c r="JS66" s="4">
        <v>45452207</v>
      </c>
      <c r="JT66" s="4">
        <v>436748207</v>
      </c>
      <c r="JU66" s="4">
        <v>35284640</v>
      </c>
      <c r="JV66" s="4">
        <v>1089553941</v>
      </c>
      <c r="JW66" s="4">
        <v>135049245</v>
      </c>
      <c r="JX66" s="4">
        <v>262234799</v>
      </c>
      <c r="JY66" s="4">
        <v>1851396871</v>
      </c>
      <c r="JZ66" s="4">
        <v>55727654</v>
      </c>
      <c r="KA66" s="4">
        <v>244873966</v>
      </c>
      <c r="KB66" s="4">
        <v>215466044</v>
      </c>
      <c r="KC66" s="4">
        <v>1320422558</v>
      </c>
      <c r="KD66" s="4">
        <v>958828947</v>
      </c>
      <c r="KE66" s="4">
        <v>308476436</v>
      </c>
      <c r="KF66" s="4">
        <v>69577681</v>
      </c>
      <c r="KG66" s="4">
        <v>178535796</v>
      </c>
      <c r="KH66" s="4">
        <v>346269915</v>
      </c>
      <c r="KI66" s="4">
        <v>57131781</v>
      </c>
      <c r="KJ66" s="4">
        <v>3062533</v>
      </c>
      <c r="KK66" s="4">
        <v>2124402518</v>
      </c>
      <c r="KL66" s="4">
        <v>834915305</v>
      </c>
      <c r="KM66" s="4">
        <v>362429876</v>
      </c>
      <c r="KN66" s="4">
        <v>231374353</v>
      </c>
      <c r="KO66" s="4">
        <v>6288649239</v>
      </c>
      <c r="KP66" s="4">
        <v>57894173</v>
      </c>
      <c r="KQ66" s="4">
        <v>7103795883</v>
      </c>
      <c r="KR66" s="4">
        <v>266670413</v>
      </c>
      <c r="KS66" s="4">
        <v>84176181</v>
      </c>
      <c r="KT66" s="4">
        <v>22049535</v>
      </c>
      <c r="KU66" s="4">
        <v>810438214</v>
      </c>
      <c r="KV66" s="4">
        <v>1039487939</v>
      </c>
      <c r="KW66" s="4">
        <v>112980395</v>
      </c>
      <c r="KX66" s="4">
        <v>1139639177</v>
      </c>
      <c r="KY66" s="4">
        <v>2208744378</v>
      </c>
      <c r="KZ66" s="4">
        <v>676539817</v>
      </c>
      <c r="LA66" s="4">
        <v>12665114</v>
      </c>
      <c r="LB66" s="4">
        <v>2549122456</v>
      </c>
      <c r="LC66" s="4">
        <v>235767998</v>
      </c>
      <c r="LD66" s="4">
        <v>189627291</v>
      </c>
      <c r="LE66" s="4">
        <v>546230697</v>
      </c>
      <c r="LF66" s="4">
        <v>53232810</v>
      </c>
      <c r="LG66" s="4">
        <v>50599257</v>
      </c>
      <c r="LH66" s="4">
        <v>2898630996</v>
      </c>
      <c r="LI66" s="4">
        <v>161307915</v>
      </c>
      <c r="LJ66" s="4">
        <v>5469406</v>
      </c>
      <c r="LK66" s="4">
        <v>260334869</v>
      </c>
      <c r="LL66" s="4">
        <v>1378025891</v>
      </c>
      <c r="LM66" s="4">
        <v>106338599</v>
      </c>
      <c r="LN66" s="4">
        <v>259934156</v>
      </c>
      <c r="LO66" s="4">
        <v>120531547</v>
      </c>
      <c r="LP66" s="4">
        <v>15846147</v>
      </c>
      <c r="LQ66" s="4">
        <v>1814978058</v>
      </c>
      <c r="LR66" s="4">
        <v>172095053</v>
      </c>
      <c r="LS66" s="4">
        <v>616639132</v>
      </c>
      <c r="LT66" s="4">
        <v>18202759</v>
      </c>
      <c r="LU66" s="4">
        <v>24672400</v>
      </c>
      <c r="LV66" s="4">
        <v>249058334</v>
      </c>
      <c r="LW66" s="4">
        <v>810176557</v>
      </c>
      <c r="LX66" s="4">
        <v>389892892</v>
      </c>
      <c r="LY66" s="4">
        <v>79524048</v>
      </c>
      <c r="LZ66" s="4">
        <v>150489843</v>
      </c>
      <c r="MA66" s="4">
        <v>69417997</v>
      </c>
      <c r="MB66" s="4">
        <v>221967712</v>
      </c>
      <c r="MC66" s="4">
        <v>58174140</v>
      </c>
      <c r="MD66" s="4">
        <v>31038978</v>
      </c>
      <c r="ME66" s="4">
        <v>1865320360</v>
      </c>
      <c r="MF66" s="4">
        <v>4895149</v>
      </c>
      <c r="MG66" s="4">
        <v>140065389</v>
      </c>
      <c r="MH66" s="4">
        <v>83221939</v>
      </c>
      <c r="MI66" s="4">
        <v>38979067</v>
      </c>
      <c r="MJ66" s="4">
        <v>2132802465</v>
      </c>
      <c r="MK66" s="4">
        <v>14559601</v>
      </c>
      <c r="ML66" s="4">
        <v>1357610728</v>
      </c>
      <c r="MM66" s="4">
        <v>519904199</v>
      </c>
      <c r="MN66" s="4">
        <v>581225632</v>
      </c>
      <c r="MO66" s="4">
        <v>8304696</v>
      </c>
      <c r="MP66" s="4">
        <v>250332545</v>
      </c>
      <c r="MQ66" s="4">
        <v>4289930</v>
      </c>
      <c r="MR66" s="4">
        <v>27658268</v>
      </c>
      <c r="MS66" s="4">
        <v>1436007524</v>
      </c>
      <c r="MT66" s="4">
        <v>452504960</v>
      </c>
      <c r="MU66" s="4">
        <v>2811662433</v>
      </c>
      <c r="MV66" s="4">
        <v>11767260</v>
      </c>
      <c r="MW66" s="4">
        <v>123711218</v>
      </c>
      <c r="MX66" s="4">
        <v>296151266</v>
      </c>
      <c r="MY66" s="4">
        <v>23026211</v>
      </c>
      <c r="MZ66" s="4">
        <v>66376309</v>
      </c>
      <c r="NA66" s="4">
        <v>11919504</v>
      </c>
      <c r="NB66" s="4">
        <v>578718021</v>
      </c>
      <c r="NC66" s="4">
        <v>233495904</v>
      </c>
      <c r="ND66" s="4">
        <v>60126755</v>
      </c>
      <c r="NE66" s="4">
        <v>1032532</v>
      </c>
      <c r="NF66" s="4">
        <v>128633285</v>
      </c>
      <c r="NG66" s="4">
        <v>76542963</v>
      </c>
      <c r="NH66" s="4">
        <v>11748407</v>
      </c>
      <c r="NI66" s="4">
        <v>1254857626</v>
      </c>
      <c r="NJ66" s="4">
        <v>200667620</v>
      </c>
      <c r="NK66" s="4">
        <v>721877433</v>
      </c>
      <c r="NL66" s="4">
        <v>18092000</v>
      </c>
      <c r="NM66" s="4">
        <v>8497342</v>
      </c>
      <c r="NN66" s="4">
        <v>13059544</v>
      </c>
      <c r="NO66" s="4">
        <v>21621203</v>
      </c>
      <c r="NP66" s="4">
        <v>15204372</v>
      </c>
      <c r="NQ66" s="4">
        <v>176836557</v>
      </c>
      <c r="NR66" s="4">
        <v>19053352</v>
      </c>
      <c r="NS66" s="4">
        <v>16324012</v>
      </c>
      <c r="NT66" s="4">
        <v>62594572</v>
      </c>
      <c r="NU66" s="4">
        <v>14455246</v>
      </c>
      <c r="NV66" s="4">
        <v>21148468</v>
      </c>
      <c r="NW66" s="4">
        <v>3112690</v>
      </c>
      <c r="NX66" s="4">
        <v>104778334</v>
      </c>
      <c r="NY66" s="4">
        <v>25435943</v>
      </c>
      <c r="NZ66" s="4">
        <v>9778564</v>
      </c>
      <c r="OA66" s="4">
        <v>17335341</v>
      </c>
      <c r="OB66" s="4">
        <v>57361835</v>
      </c>
      <c r="OC66" s="4">
        <v>129978968</v>
      </c>
      <c r="OD66" s="4">
        <v>32178116</v>
      </c>
      <c r="OE66" s="4">
        <v>5652822</v>
      </c>
      <c r="OF66" s="4">
        <v>58548373</v>
      </c>
      <c r="OG66" s="4">
        <v>18389387</v>
      </c>
      <c r="OH66" s="4">
        <v>125357336</v>
      </c>
      <c r="OI66" s="4">
        <v>17769542</v>
      </c>
      <c r="OJ66" s="4">
        <v>70376678</v>
      </c>
      <c r="OK66" s="4">
        <v>109518961</v>
      </c>
      <c r="OL66" s="4">
        <v>16202192</v>
      </c>
      <c r="OM66" s="4">
        <v>218444787</v>
      </c>
      <c r="ON66" s="4">
        <v>66004446</v>
      </c>
      <c r="OO66" s="4">
        <v>17611639</v>
      </c>
      <c r="OP66" s="4">
        <v>1816911644</v>
      </c>
      <c r="OQ66" s="4">
        <v>43432820</v>
      </c>
      <c r="OR66" s="4">
        <v>376982031</v>
      </c>
      <c r="OS66" s="4">
        <v>319596382</v>
      </c>
      <c r="OT66" s="4">
        <v>761708801</v>
      </c>
      <c r="OU66" s="4">
        <v>642783567</v>
      </c>
      <c r="OV66" s="4">
        <v>65707253</v>
      </c>
      <c r="OW66" s="4">
        <v>1932862376</v>
      </c>
      <c r="OX66" s="4">
        <v>142848166</v>
      </c>
      <c r="OY66" s="4">
        <v>828443578</v>
      </c>
      <c r="OZ66" s="4">
        <v>903501743</v>
      </c>
      <c r="PA66" s="4">
        <v>19591425</v>
      </c>
      <c r="PB66" s="4">
        <v>1365411518</v>
      </c>
      <c r="PC66" s="4">
        <v>3215017</v>
      </c>
      <c r="PD66" s="4">
        <v>574293082</v>
      </c>
      <c r="PE66" s="4">
        <v>108720427</v>
      </c>
      <c r="PF66" s="4">
        <v>548298793</v>
      </c>
      <c r="PG66" s="4">
        <v>265004405</v>
      </c>
      <c r="PH66" s="4">
        <v>6347303</v>
      </c>
      <c r="PI66" s="4">
        <v>160054649</v>
      </c>
      <c r="PJ66" s="4">
        <v>132759551</v>
      </c>
      <c r="PK66" s="4">
        <v>118366870</v>
      </c>
      <c r="PL66" s="4">
        <v>12837596</v>
      </c>
      <c r="PM66" s="4">
        <v>3554983</v>
      </c>
      <c r="PN66" s="4">
        <v>137561565</v>
      </c>
      <c r="PO66" s="4">
        <v>234227679</v>
      </c>
      <c r="PP66" s="4">
        <v>767397224</v>
      </c>
      <c r="PQ66" s="4">
        <v>45824830</v>
      </c>
      <c r="PR66" s="4">
        <v>112760626</v>
      </c>
      <c r="PS66" s="4">
        <v>49500394</v>
      </c>
      <c r="PT66" s="4">
        <v>21499741</v>
      </c>
      <c r="PU66" s="4">
        <v>206773145</v>
      </c>
      <c r="PV66" s="4">
        <v>1716684364</v>
      </c>
      <c r="PW66" s="4">
        <v>394609244</v>
      </c>
      <c r="PX66" s="4">
        <v>95843738</v>
      </c>
      <c r="PY66" s="4">
        <v>11267716</v>
      </c>
      <c r="PZ66" s="4">
        <v>35222039</v>
      </c>
      <c r="QA66" s="4">
        <v>14151907</v>
      </c>
      <c r="QB66" s="4">
        <v>928361689</v>
      </c>
      <c r="QC66" s="4">
        <v>104582525</v>
      </c>
      <c r="QD66" s="4">
        <v>128073628</v>
      </c>
      <c r="QE66" s="4">
        <v>1943863</v>
      </c>
      <c r="QF66" s="4">
        <v>92594852</v>
      </c>
      <c r="QG66" s="4">
        <v>119009836</v>
      </c>
      <c r="QH66" s="4">
        <v>135197877</v>
      </c>
      <c r="QI66" s="4">
        <v>92058811</v>
      </c>
      <c r="QJ66" s="4">
        <v>3766832</v>
      </c>
      <c r="QK66" s="4">
        <v>186056277</v>
      </c>
      <c r="QL66" s="4">
        <v>15206660</v>
      </c>
      <c r="QM66" s="4">
        <v>9585103</v>
      </c>
      <c r="QN66" s="4">
        <v>9914423</v>
      </c>
      <c r="QO66" s="4">
        <v>13047647</v>
      </c>
      <c r="QP66" s="4">
        <v>21868083</v>
      </c>
      <c r="QQ66" s="4">
        <v>16815056</v>
      </c>
      <c r="QR66" s="4">
        <v>176545608</v>
      </c>
      <c r="QS66" s="4">
        <v>897624345</v>
      </c>
      <c r="QT66" s="4">
        <v>17968783</v>
      </c>
      <c r="QU66" s="4">
        <v>81981191</v>
      </c>
      <c r="QV66" s="4">
        <v>8554990</v>
      </c>
      <c r="QW66" s="4">
        <v>49705713</v>
      </c>
      <c r="QX66" s="4">
        <v>6085689398</v>
      </c>
      <c r="QY66" s="4">
        <v>1613988662</v>
      </c>
      <c r="QZ66" s="4">
        <v>24017842</v>
      </c>
      <c r="RA66" s="4">
        <v>73644144</v>
      </c>
      <c r="RB66" s="4">
        <v>5843721</v>
      </c>
      <c r="RC66" s="4">
        <v>949767075</v>
      </c>
      <c r="RD66" s="4">
        <v>307780136</v>
      </c>
      <c r="RE66" s="4">
        <v>3785263</v>
      </c>
      <c r="RF66" s="4">
        <v>5019308</v>
      </c>
      <c r="RG66" s="4">
        <v>3140636</v>
      </c>
      <c r="RH66" s="4">
        <v>186832127</v>
      </c>
      <c r="RI66" s="4">
        <v>2583279</v>
      </c>
      <c r="RJ66" s="4">
        <v>23087431</v>
      </c>
      <c r="RK66" s="4">
        <v>79389830</v>
      </c>
      <c r="RL66" s="4">
        <v>350567715</v>
      </c>
      <c r="RM66" s="4">
        <v>60446625</v>
      </c>
      <c r="RN66" s="4">
        <v>54767795</v>
      </c>
      <c r="RO66" s="4">
        <v>8189198</v>
      </c>
      <c r="RP66" s="4">
        <v>16909022</v>
      </c>
      <c r="RQ66" s="4">
        <v>6275362</v>
      </c>
      <c r="RR66" s="4">
        <v>4346130</v>
      </c>
      <c r="RS66" s="4">
        <v>20111462</v>
      </c>
      <c r="RT66" s="4">
        <v>201565759</v>
      </c>
      <c r="RU66" s="4">
        <v>17679414</v>
      </c>
      <c r="RV66" s="4">
        <v>173039393</v>
      </c>
      <c r="RW66" s="4">
        <v>349007949</v>
      </c>
      <c r="RX66" s="4">
        <v>148634774</v>
      </c>
      <c r="RY66" s="4">
        <v>13892278</v>
      </c>
      <c r="RZ66" s="4">
        <v>12245955</v>
      </c>
      <c r="SA66" s="4">
        <v>19655893</v>
      </c>
      <c r="SB66" s="4">
        <v>42094387</v>
      </c>
      <c r="SC66" s="4">
        <v>266064616</v>
      </c>
      <c r="SD66" s="4">
        <v>3121801</v>
      </c>
      <c r="SE66" s="4">
        <v>2530306</v>
      </c>
      <c r="SF66" s="4">
        <v>81199220</v>
      </c>
      <c r="SG66" s="4">
        <v>16970664</v>
      </c>
      <c r="SH66" s="4">
        <v>31162656</v>
      </c>
      <c r="SI66" s="4">
        <v>242937258</v>
      </c>
      <c r="SJ66" s="4">
        <v>32454712</v>
      </c>
      <c r="SK66" s="4">
        <v>343932914</v>
      </c>
      <c r="SL66" s="4">
        <v>775091273</v>
      </c>
      <c r="SM66" s="4">
        <v>28361459</v>
      </c>
      <c r="SN66" s="4">
        <v>4934341</v>
      </c>
      <c r="SO66" s="4">
        <v>27432280</v>
      </c>
      <c r="SP66" s="4">
        <v>4506395</v>
      </c>
      <c r="SQ66" s="4">
        <v>1081518848</v>
      </c>
      <c r="SR66" s="4">
        <v>12311404</v>
      </c>
      <c r="SS66" s="4">
        <v>51052182</v>
      </c>
      <c r="ST66" s="4">
        <v>19594235</v>
      </c>
      <c r="SU66" s="4">
        <v>131586948</v>
      </c>
      <c r="SV66" s="4">
        <v>321718669</v>
      </c>
      <c r="SW66" s="4">
        <v>77085324</v>
      </c>
      <c r="SX66" s="4">
        <v>5144290</v>
      </c>
      <c r="SY66" s="4">
        <v>114025633</v>
      </c>
      <c r="SZ66" s="4">
        <v>12327502</v>
      </c>
      <c r="TA66" s="4">
        <v>489395802</v>
      </c>
      <c r="TB66" s="4">
        <v>2015408665</v>
      </c>
      <c r="TC66" s="4">
        <v>24302076</v>
      </c>
      <c r="TD66" s="4">
        <v>4656841</v>
      </c>
      <c r="TE66" s="4">
        <v>11160976</v>
      </c>
      <c r="TF66" s="4">
        <v>17402744</v>
      </c>
      <c r="TG66" s="4">
        <v>18618904</v>
      </c>
      <c r="TH66" s="4">
        <v>3595483</v>
      </c>
      <c r="TI66" s="4">
        <v>64520665</v>
      </c>
      <c r="TJ66" s="4">
        <v>264705535</v>
      </c>
      <c r="TK66" s="4">
        <v>55257845</v>
      </c>
      <c r="TL66" s="4">
        <v>479636802</v>
      </c>
      <c r="TM66" s="4">
        <v>733619</v>
      </c>
      <c r="TN66" s="4">
        <v>2503610</v>
      </c>
      <c r="TO66" s="4">
        <v>5164180</v>
      </c>
      <c r="TP66" s="4">
        <v>3634108</v>
      </c>
      <c r="TQ66" s="4">
        <v>65903834</v>
      </c>
      <c r="TR66" s="4">
        <v>12868477</v>
      </c>
      <c r="TS66" s="4">
        <v>46117870</v>
      </c>
      <c r="TT66" s="4">
        <v>6759505</v>
      </c>
      <c r="TU66" s="4">
        <v>2216029</v>
      </c>
      <c r="TV66" s="4">
        <v>10134971</v>
      </c>
      <c r="TW66" s="4">
        <v>6978818</v>
      </c>
      <c r="TY66" s="4">
        <v>653810250179</v>
      </c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4034-ED3E-C747-899E-957E7E5E7378}">
  <dimension ref="A1:C86"/>
  <sheetViews>
    <sheetView zoomScale="130" zoomScaleNormal="130" workbookViewId="0">
      <pane ySplit="1" topLeftCell="A50" activePane="bottomLeft" state="frozen"/>
      <selection pane="bottomLeft" activeCell="D76" sqref="D76"/>
    </sheetView>
  </sheetViews>
  <sheetFormatPr baseColWidth="10" defaultColWidth="11.5" defaultRowHeight="15" x14ac:dyDescent="0.2"/>
  <sheetData>
    <row r="1" spans="1:3" x14ac:dyDescent="0.2">
      <c r="A1" t="s">
        <v>228</v>
      </c>
      <c r="B1" t="s">
        <v>229</v>
      </c>
      <c r="C1" t="s">
        <v>181</v>
      </c>
    </row>
    <row r="2" spans="1:3" x14ac:dyDescent="0.2">
      <c r="A2">
        <v>5.42</v>
      </c>
      <c r="B2">
        <v>5.43</v>
      </c>
      <c r="C2" t="str">
        <f>IFERROR(VLOOKUP(B2,compounds!$A:$B,2,FALSE),"-")</f>
        <v>4-hydroxy-4-methyl-2-pentanone</v>
      </c>
    </row>
    <row r="3" spans="1:3" x14ac:dyDescent="0.2">
      <c r="A3">
        <v>5.44</v>
      </c>
      <c r="B3">
        <v>5.43</v>
      </c>
      <c r="C3" t="str">
        <f>IFERROR(VLOOKUP(B3,compounds!$A:$B,2,FALSE),"-")</f>
        <v>4-hydroxy-4-methyl-2-pentanone</v>
      </c>
    </row>
    <row r="4" spans="1:3" x14ac:dyDescent="0.2">
      <c r="A4">
        <v>5.46</v>
      </c>
      <c r="B4" cm="1">
        <f t="array" ref="B4">IF(A4="","",INDEX($B$2:$B3,MATCH(MIN(ABS($B$2:$B3-A4)),ABS($B$2:$B3-A4),0)))</f>
        <v>5.43</v>
      </c>
      <c r="C4" t="str">
        <f>IFERROR(VLOOKUP(B4,compounds!$A:$B,2,FALSE),"-")</f>
        <v>4-hydroxy-4-methyl-2-pentanone</v>
      </c>
    </row>
    <row r="5" spans="1:3" x14ac:dyDescent="0.2">
      <c r="A5">
        <v>5.38</v>
      </c>
      <c r="B5" cm="1">
        <f t="array" ref="B5">IF(A5="","",INDEX($B$2:$B4,MATCH(MIN(ABS($B$2:$B4-A5)),ABS($B$2:$B4-A5),0)))</f>
        <v>5.43</v>
      </c>
      <c r="C5" t="str">
        <f>IFERROR(VLOOKUP(B5,compounds!$A:$B,2,FALSE),"-")</f>
        <v>4-hydroxy-4-methyl-2-pentanone</v>
      </c>
    </row>
    <row r="6" spans="1:3" x14ac:dyDescent="0.2">
      <c r="A6">
        <v>7.52</v>
      </c>
      <c r="B6">
        <v>7.51</v>
      </c>
      <c r="C6" t="str">
        <f>IFERROR(VLOOKUP(B6,compounds!$A:$B,2,FALSE),"-")</f>
        <v>cyclopentane</v>
      </c>
    </row>
    <row r="7" spans="1:3" x14ac:dyDescent="0.2">
      <c r="A7">
        <v>9.81</v>
      </c>
      <c r="B7">
        <v>9.82</v>
      </c>
      <c r="C7" t="str">
        <f>IFERROR(VLOOKUP(B7,compounds!$A:$B,2,FALSE),"-")</f>
        <v>6-methyl-5-hepten-2-one</v>
      </c>
    </row>
    <row r="8" spans="1:3" x14ac:dyDescent="0.2">
      <c r="A8">
        <v>9.83</v>
      </c>
      <c r="B8" cm="1">
        <f t="array" ref="B8">IF(A8="","",INDEX($B$2:$B7,MATCH(MIN(ABS($B$2:$B7-A8)),ABS($B$2:$B7-A8),0)))</f>
        <v>9.82</v>
      </c>
      <c r="C8" t="str">
        <f>IFERROR(VLOOKUP(B8,compounds!$A:$B,2,FALSE),"-")</f>
        <v>6-methyl-5-hepten-2-one</v>
      </c>
    </row>
    <row r="9" spans="1:3" x14ac:dyDescent="0.2">
      <c r="A9">
        <v>10.47</v>
      </c>
      <c r="B9">
        <v>10.48</v>
      </c>
      <c r="C9" t="str">
        <f>IFERROR(VLOOKUP(B9,compounds!$A:$B,2,FALSE),"-")</f>
        <v>(z)-3-hexen-1-ol acetate</v>
      </c>
    </row>
    <row r="10" spans="1:3" x14ac:dyDescent="0.2">
      <c r="A10">
        <v>10.46</v>
      </c>
      <c r="B10" cm="1">
        <f t="array" ref="B10">IF(A10="","",INDEX($B$2:$B9,MATCH(MIN(ABS($B$2:$B9-A10)),ABS($B$2:$B9-A10),0)))</f>
        <v>10.48</v>
      </c>
      <c r="C10" t="str">
        <f>IFERROR(VLOOKUP(B10,compounds!$A:$B,2,FALSE),"-")</f>
        <v>(z)-3-hexen-1-ol acetate</v>
      </c>
    </row>
    <row r="11" spans="1:3" x14ac:dyDescent="0.2">
      <c r="A11">
        <v>11.06</v>
      </c>
      <c r="B11">
        <v>11.07</v>
      </c>
      <c r="C11" t="str">
        <f>IFERROR(VLOOKUP(B11,compounds!$A:$B,2,FALSE),"-")</f>
        <v>D-limonene</v>
      </c>
    </row>
    <row r="12" spans="1:3" x14ac:dyDescent="0.2">
      <c r="A12">
        <v>11.08</v>
      </c>
      <c r="B12" cm="1">
        <f t="array" ref="B12">IF(A12="","",INDEX($B$2:$B11,MATCH(MIN(ABS($B$2:$B11-A12)),ABS($B$2:$B11-A12),0)))</f>
        <v>11.07</v>
      </c>
      <c r="C12" t="str">
        <f>IFERROR(VLOOKUP(B12,compounds!$A:$B,2,FALSE),"-")</f>
        <v>D-limonene</v>
      </c>
    </row>
    <row r="13" spans="1:3" x14ac:dyDescent="0.2">
      <c r="A13">
        <v>13.52</v>
      </c>
      <c r="B13">
        <v>13.51</v>
      </c>
      <c r="C13" t="str">
        <f>IFERROR(VLOOKUP(B13,compounds!$A:$B,2,FALSE),"-")</f>
        <v>nonanal</v>
      </c>
    </row>
    <row r="14" spans="1:3" x14ac:dyDescent="0.2">
      <c r="A14">
        <v>22.08</v>
      </c>
      <c r="B14">
        <v>22.07</v>
      </c>
      <c r="C14" t="str">
        <f>IFERROR(VLOOKUP(B14,compounds!$A:$B,2,FALSE),"-")</f>
        <v>dodecanal</v>
      </c>
    </row>
    <row r="15" spans="1:3" x14ac:dyDescent="0.2">
      <c r="A15">
        <v>24.61</v>
      </c>
      <c r="B15">
        <v>24.6</v>
      </c>
      <c r="C15" t="str">
        <f>IFERROR(VLOOKUP(B15,compounds!$A:$B,2,FALSE),"-")</f>
        <v>tridecanal</v>
      </c>
    </row>
    <row r="16" spans="1:3" x14ac:dyDescent="0.2">
      <c r="A16">
        <v>13.88</v>
      </c>
      <c r="B16">
        <v>13.39</v>
      </c>
      <c r="C16" t="str">
        <f>IFERROR(VLOOKUP(B16,compounds!$A:$B,2,FALSE),"-")</f>
        <v>-</v>
      </c>
    </row>
    <row r="17" spans="1:3" x14ac:dyDescent="0.2">
      <c r="A17">
        <v>6.96</v>
      </c>
      <c r="B17">
        <v>6.97</v>
      </c>
      <c r="C17" t="str">
        <f>IFERROR(VLOOKUP(B17,compounds!$A:$B,2,FALSE),"-")</f>
        <v>nonane</v>
      </c>
    </row>
    <row r="18" spans="1:3" x14ac:dyDescent="0.2">
      <c r="A18">
        <v>10.3</v>
      </c>
      <c r="B18">
        <v>10.31</v>
      </c>
      <c r="C18" t="str">
        <f>IFERROR(VLOOKUP(B18,compounds!$A:$B,2,FALSE),"-")</f>
        <v>octanal</v>
      </c>
    </row>
    <row r="19" spans="1:3" x14ac:dyDescent="0.2">
      <c r="A19">
        <v>10.32</v>
      </c>
      <c r="B19" cm="1">
        <f t="array" ref="B19">IF(A19="","",INDEX($B$2:$B18,MATCH(MIN(ABS($B$2:$B18-A19)),ABS($B$2:$B18-A19),0)))</f>
        <v>10.31</v>
      </c>
      <c r="C19" t="str">
        <f>IFERROR(VLOOKUP(B19,compounds!$A:$B,2,FALSE),"-")</f>
        <v>octanal</v>
      </c>
    </row>
    <row r="20" spans="1:3" x14ac:dyDescent="0.2">
      <c r="A20">
        <v>12.28</v>
      </c>
      <c r="B20">
        <v>12.29</v>
      </c>
      <c r="C20" t="str">
        <f>IFERROR(VLOOKUP(B20,compounds!$A:$B,2,FALSE),"-")</f>
        <v>acetophenone</v>
      </c>
    </row>
    <row r="21" spans="1:3" x14ac:dyDescent="0.2">
      <c r="A21">
        <v>12.3</v>
      </c>
      <c r="B21" cm="1">
        <f t="array" ref="B21">IF(A21="","",INDEX($B$2:$B20,MATCH(MIN(ABS($B$2:$B20-A21)),ABS($B$2:$B20-A21),0)))</f>
        <v>12.29</v>
      </c>
      <c r="C21" t="str">
        <f>IFERROR(VLOOKUP(B21,compounds!$A:$B,2,FALSE),"-")</f>
        <v>acetophenone</v>
      </c>
    </row>
    <row r="22" spans="1:3" x14ac:dyDescent="0.2">
      <c r="A22">
        <v>15.5</v>
      </c>
      <c r="B22">
        <v>15.49</v>
      </c>
      <c r="C22" t="str">
        <f>IFERROR(VLOOKUP(B22,compounds!$A:$B,2,FALSE),"-")</f>
        <v>dodecanal</v>
      </c>
    </row>
    <row r="23" spans="1:3" x14ac:dyDescent="0.2">
      <c r="A23">
        <v>16.37</v>
      </c>
      <c r="B23">
        <v>16.36</v>
      </c>
      <c r="C23" t="str">
        <f>IFERROR(VLOOKUP(B23,compounds!$A:$B,2,FALSE),"-")</f>
        <v>dodecane</v>
      </c>
    </row>
    <row r="24" spans="1:3" x14ac:dyDescent="0.2">
      <c r="A24">
        <v>18.98</v>
      </c>
      <c r="B24">
        <v>18.989999999999998</v>
      </c>
      <c r="C24" t="str">
        <f>IFERROR(VLOOKUP(B24,compounds!$A:$B,2,FALSE),"-")</f>
        <v>2-methyl-naphthalene</v>
      </c>
    </row>
    <row r="25" spans="1:3" x14ac:dyDescent="0.2">
      <c r="A25">
        <v>5.75</v>
      </c>
      <c r="B25">
        <v>5.76</v>
      </c>
      <c r="C25" t="str">
        <f>IFERROR(VLOOKUP(B25,compounds!$A:$B,2,FALSE),"-")</f>
        <v>(z)-3-hexen-1-ol</v>
      </c>
    </row>
    <row r="26" spans="1:3" x14ac:dyDescent="0.2">
      <c r="A26">
        <v>5.77</v>
      </c>
      <c r="B26" cm="1">
        <f t="array" ref="B26">IF(A26="","",INDEX($B$2:$B25,MATCH(MIN(ABS($B$2:$B25-A26)),ABS($B$2:$B25-A26),0)))</f>
        <v>5.76</v>
      </c>
      <c r="C26" t="str">
        <f>IFERROR(VLOOKUP(B26,compounds!$A:$B,2,FALSE),"-")</f>
        <v>(z)-3-hexen-1-ol</v>
      </c>
    </row>
    <row r="27" spans="1:3" x14ac:dyDescent="0.2">
      <c r="A27">
        <v>5.78</v>
      </c>
      <c r="B27" cm="1">
        <f t="array" ref="B27">IF(A27="","",INDEX($B$2:$B26,MATCH(MIN(ABS($B$2:$B26-A27)),ABS($B$2:$B26-A27),0)))</f>
        <v>5.76</v>
      </c>
      <c r="C27" t="str">
        <f>IFERROR(VLOOKUP(B27,compounds!$A:$B,2,FALSE),"-")</f>
        <v>(z)-3-hexen-1-ol</v>
      </c>
    </row>
    <row r="28" spans="1:3" x14ac:dyDescent="0.2">
      <c r="A28">
        <v>11.14</v>
      </c>
      <c r="B28">
        <v>11.15</v>
      </c>
      <c r="C28" t="str">
        <f>IFERROR(VLOOKUP(B28,compounds!$A:$B,2,FALSE),"-")</f>
        <v>2-ethyl-1-hexanol</v>
      </c>
    </row>
    <row r="29" spans="1:3" x14ac:dyDescent="0.2">
      <c r="A29">
        <v>11.16</v>
      </c>
      <c r="B29" cm="1">
        <f t="array" ref="B29">IF(A29="","",INDEX($B$2:$B28,MATCH(MIN(ABS($B$2:$B28-A29)),ABS($B$2:$B28-A29),0)))</f>
        <v>11.15</v>
      </c>
      <c r="C29" t="str">
        <f>IFERROR(VLOOKUP(B29,compounds!$A:$B,2,FALSE),"-")</f>
        <v>2-ethyl-1-hexanol</v>
      </c>
    </row>
    <row r="30" spans="1:3" x14ac:dyDescent="0.2">
      <c r="A30">
        <v>19.510000000000002</v>
      </c>
      <c r="B30">
        <v>19.5</v>
      </c>
      <c r="C30" t="str">
        <f>IFERROR(VLOOKUP(B30,compounds!$A:$B,2,FALSE),"-")</f>
        <v>standard</v>
      </c>
    </row>
    <row r="31" spans="1:3" x14ac:dyDescent="0.2">
      <c r="A31">
        <v>7.5</v>
      </c>
      <c r="B31" cm="1">
        <f t="array" ref="B31">IF(A31="","",INDEX($B$2:$B30,MATCH(MIN(ABS($B$2:$B30-A31)),ABS($B$2:$B30-A31),0)))</f>
        <v>7.51</v>
      </c>
      <c r="C31" t="str">
        <f>IFERROR(VLOOKUP(B31,compounds!$A:$B,2,FALSE),"-")</f>
        <v>cyclopentane</v>
      </c>
    </row>
    <row r="32" spans="1:3" x14ac:dyDescent="0.2">
      <c r="A32">
        <v>6.1</v>
      </c>
      <c r="B32">
        <v>6.11</v>
      </c>
      <c r="C32" t="str">
        <f>IFERROR(VLOOKUP(B32,compounds!$A:$B,2,FALSE),"-")</f>
        <v>-</v>
      </c>
    </row>
    <row r="33" spans="1:3" x14ac:dyDescent="0.2">
      <c r="A33">
        <v>6.12</v>
      </c>
      <c r="B33">
        <v>6.11</v>
      </c>
      <c r="C33" t="str">
        <f>IFERROR(VLOOKUP(B33,compounds!$A:$B,2,FALSE),"-")</f>
        <v>-</v>
      </c>
    </row>
    <row r="34" spans="1:3" x14ac:dyDescent="0.2">
      <c r="A34">
        <v>8.91</v>
      </c>
      <c r="B34">
        <v>8.92</v>
      </c>
      <c r="C34" t="str">
        <f>IFERROR(VLOOKUP(B34,compounds!$A:$B,2,FALSE),"-")</f>
        <v>-</v>
      </c>
    </row>
    <row r="35" spans="1:3" x14ac:dyDescent="0.2">
      <c r="A35">
        <v>8.93</v>
      </c>
      <c r="B35" cm="1">
        <f t="array" ref="B35">IF(A35="","",INDEX($B$2:$B34,MATCH(MIN(ABS($B$2:$B34-A35)),ABS($B$2:$B34-A35),0)))</f>
        <v>8.92</v>
      </c>
      <c r="C35" t="str">
        <f>IFERROR(VLOOKUP(B35,compounds!$A:$B,2,FALSE),"-")</f>
        <v>-</v>
      </c>
    </row>
    <row r="36" spans="1:3" x14ac:dyDescent="0.2">
      <c r="A36">
        <v>8.9</v>
      </c>
      <c r="B36" cm="1">
        <f t="array" ref="B36">IF(A36="","",INDEX($B$2:$B35,MATCH(MIN(ABS($B$2:$B35-A36)),ABS($B$2:$B35-A36),0)))</f>
        <v>8.92</v>
      </c>
      <c r="C36" t="str">
        <f>IFERROR(VLOOKUP(B36,compounds!$A:$B,2,FALSE),"-")</f>
        <v>-</v>
      </c>
    </row>
    <row r="37" spans="1:3" x14ac:dyDescent="0.2">
      <c r="A37">
        <v>8.94</v>
      </c>
      <c r="B37" cm="1">
        <f t="array" ref="B37">IF(A37="","",INDEX($B$2:$B36,MATCH(MIN(ABS($B$2:$B36-A37)),ABS($B$2:$B36-A37),0)))</f>
        <v>8.92</v>
      </c>
      <c r="C37" t="str">
        <f>IFERROR(VLOOKUP(B37,compounds!$A:$B,2,FALSE),"-")</f>
        <v>-</v>
      </c>
    </row>
    <row r="38" spans="1:3" x14ac:dyDescent="0.2">
      <c r="A38">
        <v>10.49</v>
      </c>
      <c r="B38" cm="1">
        <f t="array" ref="B38">IF(A38="","",INDEX($B$2:$B37,MATCH(MIN(ABS($B$2:$B37-A38)),ABS($B$2:$B37-A38),0)))</f>
        <v>10.48</v>
      </c>
      <c r="C38" t="str">
        <f>IFERROR(VLOOKUP(B38,compounds!$A:$B,2,FALSE),"-")</f>
        <v>(z)-3-hexen-1-ol acetate</v>
      </c>
    </row>
    <row r="39" spans="1:3" x14ac:dyDescent="0.2">
      <c r="A39">
        <v>10.5</v>
      </c>
      <c r="B39" cm="1">
        <f t="array" ref="B39">IF(A39="","",INDEX($B$2:$B38,MATCH(MIN(ABS($B$2:$B38-A39)),ABS($B$2:$B38-A39),0)))</f>
        <v>10.48</v>
      </c>
      <c r="C39" t="str">
        <f>IFERROR(VLOOKUP(B39,compounds!$A:$B,2,FALSE),"-")</f>
        <v>(z)-3-hexen-1-ol acetate</v>
      </c>
    </row>
    <row r="40" spans="1:3" x14ac:dyDescent="0.2">
      <c r="A40">
        <v>11.75</v>
      </c>
      <c r="B40">
        <v>11.76</v>
      </c>
      <c r="C40" t="str">
        <f>IFERROR(VLOOKUP(B40,compounds!$A:$B,2,FALSE),"-")</f>
        <v>b-ocimene</v>
      </c>
    </row>
    <row r="41" spans="1:3" x14ac:dyDescent="0.2">
      <c r="A41">
        <v>11.77</v>
      </c>
      <c r="B41" cm="1">
        <f t="array" ref="B41">IF(A41="","",INDEX($B$2:$B40,MATCH(MIN(ABS($B$2:$B40-A41)),ABS($B$2:$B40-A41),0)))</f>
        <v>11.76</v>
      </c>
      <c r="C41" t="str">
        <f>IFERROR(VLOOKUP(B41,compounds!$A:$B,2,FALSE),"-")</f>
        <v>b-ocimene</v>
      </c>
    </row>
    <row r="42" spans="1:3" x14ac:dyDescent="0.2">
      <c r="A42">
        <v>11.78</v>
      </c>
      <c r="B42" cm="1">
        <f t="array" ref="B42">IF(A42="","",INDEX($B$2:$B41,MATCH(MIN(ABS($B$2:$B41-A42)),ABS($B$2:$B41-A42),0)))</f>
        <v>11.76</v>
      </c>
      <c r="C42" t="str">
        <f>IFERROR(VLOOKUP(B42,compounds!$A:$B,2,FALSE),"-")</f>
        <v>b-ocimene</v>
      </c>
    </row>
    <row r="43" spans="1:3" x14ac:dyDescent="0.2">
      <c r="A43">
        <v>11.79</v>
      </c>
      <c r="B43" cm="1">
        <f t="array" ref="B43">IF(A43="","",INDEX($B$2:$B42,MATCH(MIN(ABS($B$2:$B42-A43)),ABS($B$2:$B42-A43),0)))</f>
        <v>11.76</v>
      </c>
      <c r="C43" t="str">
        <f>IFERROR(VLOOKUP(B43,compounds!$A:$B,2,FALSE),"-")</f>
        <v>b-ocimene</v>
      </c>
    </row>
    <row r="44" spans="1:3" x14ac:dyDescent="0.2">
      <c r="A44">
        <v>13.9</v>
      </c>
      <c r="B44">
        <v>13.89</v>
      </c>
      <c r="C44" t="str">
        <f>IFERROR(VLOOKUP(B44,compounds!$A:$B,2,FALSE),"-")</f>
        <v>€-4,8-dimethylnona-1,3,7-triene</v>
      </c>
    </row>
    <row r="45" spans="1:3" x14ac:dyDescent="0.2">
      <c r="A45">
        <v>13.91</v>
      </c>
      <c r="B45" cm="1">
        <f t="array" ref="B45">IF(A45="","",INDEX($B$2:$B44,MATCH(MIN(ABS($B$2:$B44-A45)),ABS($B$2:$B44-A45),0)))</f>
        <v>13.89</v>
      </c>
      <c r="C45" t="str">
        <f>IFERROR(VLOOKUP(B45,compounds!$A:$B,2,FALSE),"-")</f>
        <v>€-4,8-dimethylnona-1,3,7-triene</v>
      </c>
    </row>
    <row r="46" spans="1:3" x14ac:dyDescent="0.2">
      <c r="A46">
        <v>14.94</v>
      </c>
      <c r="B46">
        <v>14.95</v>
      </c>
      <c r="C46" t="str">
        <f>IFERROR(VLOOKUP(B46,compounds!$A:$B,2,FALSE),"-")</f>
        <v>misc. benzene</v>
      </c>
    </row>
    <row r="47" spans="1:3" x14ac:dyDescent="0.2">
      <c r="A47">
        <v>14.96</v>
      </c>
      <c r="B47" cm="1">
        <f t="array" ref="B47">IF(A47="","",INDEX($B$2:$B46,MATCH(MIN(ABS($B$2:$B46-A47)),ABS($B$2:$B46-A47),0)))</f>
        <v>14.95</v>
      </c>
      <c r="C47" t="str">
        <f>IFERROR(VLOOKUP(B47,compounds!$A:$B,2,FALSE),"-")</f>
        <v>misc. benzene</v>
      </c>
    </row>
    <row r="48" spans="1:3" x14ac:dyDescent="0.2">
      <c r="A48">
        <v>15.15</v>
      </c>
      <c r="B48">
        <v>15.16</v>
      </c>
      <c r="C48" t="str">
        <f>IFERROR(VLOOKUP(B48,compounds!$A:$B,2,FALSE),"-")</f>
        <v>-</v>
      </c>
    </row>
    <row r="49" spans="1:3" x14ac:dyDescent="0.2">
      <c r="A49">
        <v>15.17</v>
      </c>
      <c r="B49" cm="1">
        <f t="array" ref="B49">IF(A49="","",INDEX($B$2:$B48,MATCH(MIN(ABS($B$2:$B48-A49)),ABS($B$2:$B48-A49),0)))</f>
        <v>15.16</v>
      </c>
      <c r="C49" t="str">
        <f>IFERROR(VLOOKUP(B49,compounds!$A:$B,2,FALSE),"-")</f>
        <v>-</v>
      </c>
    </row>
    <row r="50" spans="1:3" x14ac:dyDescent="0.2">
      <c r="A50">
        <v>15.18</v>
      </c>
      <c r="B50" cm="1">
        <f t="array" ref="B50">IF(A50="","",INDEX($B$2:$B49,MATCH(MIN(ABS($B$2:$B49-A50)),ABS($B$2:$B49-A50),0)))</f>
        <v>15.16</v>
      </c>
      <c r="C50" t="str">
        <f>IFERROR(VLOOKUP(B50,compounds!$A:$B,2,FALSE),"-")</f>
        <v>-</v>
      </c>
    </row>
    <row r="51" spans="1:3" x14ac:dyDescent="0.2">
      <c r="A51">
        <v>15.14</v>
      </c>
      <c r="B51" cm="1">
        <f t="array" ref="B51">IF(A51="","",INDEX($B$2:$B50,MATCH(MIN(ABS($B$2:$B50-A51)),ABS($B$2:$B50-A51),0)))</f>
        <v>15.16</v>
      </c>
      <c r="C51" t="str">
        <f>IFERROR(VLOOKUP(B51,compounds!$A:$B,2,FALSE),"-")</f>
        <v>-</v>
      </c>
    </row>
    <row r="52" spans="1:3" x14ac:dyDescent="0.2">
      <c r="A52">
        <v>15.7</v>
      </c>
      <c r="B52">
        <v>15.71</v>
      </c>
      <c r="C52" t="str">
        <f>IFERROR(VLOOKUP(B52,compounds!$A:$B,2,FALSE),"-")</f>
        <v>-</v>
      </c>
    </row>
    <row r="53" spans="1:3" x14ac:dyDescent="0.2">
      <c r="A53">
        <v>15.72</v>
      </c>
      <c r="B53" cm="1">
        <f t="array" ref="B53">IF(A53="","",INDEX($B$2:$B52,MATCH(MIN(ABS($B$2:$B52-A53)),ABS($B$2:$B52-A53),0)))</f>
        <v>15.71</v>
      </c>
      <c r="C53" t="str">
        <f>IFERROR(VLOOKUP(B53,compounds!$A:$B,2,FALSE),"-")</f>
        <v>-</v>
      </c>
    </row>
    <row r="54" spans="1:3" x14ac:dyDescent="0.2">
      <c r="A54">
        <v>16.22</v>
      </c>
      <c r="B54">
        <v>16.21</v>
      </c>
      <c r="C54" t="str">
        <f>IFERROR(VLOOKUP(B54,compounds!$A:$B,2,FALSE),"-")</f>
        <v>methyl salicylate</v>
      </c>
    </row>
    <row r="55" spans="1:3" x14ac:dyDescent="0.2">
      <c r="A55">
        <v>16.54</v>
      </c>
      <c r="B55">
        <v>16.55</v>
      </c>
      <c r="C55" t="str">
        <f>IFERROR(VLOOKUP(B55,compounds!$A:$B,2,FALSE),"-")</f>
        <v>decanal</v>
      </c>
    </row>
    <row r="56" spans="1:3" x14ac:dyDescent="0.2">
      <c r="A56">
        <v>17.32</v>
      </c>
      <c r="B56">
        <v>17.329999999999998</v>
      </c>
      <c r="C56" t="str">
        <f>IFERROR(VLOOKUP(B56,compounds!$A:$B,2,FALSE),"-")</f>
        <v>-</v>
      </c>
    </row>
    <row r="57" spans="1:3" x14ac:dyDescent="0.2">
      <c r="A57">
        <v>17.34</v>
      </c>
      <c r="B57" cm="1">
        <f t="array" ref="B57">IF(A57="","",INDEX($B$2:$B56,MATCH(MIN(ABS($B$2:$B56-A57)),ABS($B$2:$B56-A57),0)))</f>
        <v>17.329999999999998</v>
      </c>
      <c r="C57" t="str">
        <f>IFERROR(VLOOKUP(B57,compounds!$A:$B,2,FALSE),"-")</f>
        <v>-</v>
      </c>
    </row>
    <row r="58" spans="1:3" x14ac:dyDescent="0.2">
      <c r="A58">
        <v>18.190000000000001</v>
      </c>
      <c r="B58">
        <v>18.18</v>
      </c>
      <c r="C58" t="str">
        <f>IFERROR(VLOOKUP(B58,compounds!$A:$B,2,FALSE),"-")</f>
        <v>m-ethylacetophenone</v>
      </c>
    </row>
    <row r="59" spans="1:3" x14ac:dyDescent="0.2">
      <c r="A59">
        <v>18.68</v>
      </c>
      <c r="B59">
        <v>18.690000000000001</v>
      </c>
      <c r="C59" t="str">
        <f>IFERROR(VLOOKUP(B59,compounds!$A:$B,2,FALSE),"-")</f>
        <v>-</v>
      </c>
    </row>
    <row r="60" spans="1:3" x14ac:dyDescent="0.2">
      <c r="A60">
        <v>18.7</v>
      </c>
      <c r="B60" cm="1">
        <f t="array" ref="B60">IF(A60="","",INDEX($B$2:$B59,MATCH(MIN(ABS($B$2:$B59-A60)),ABS($B$2:$B59-A60),0)))</f>
        <v>18.690000000000001</v>
      </c>
      <c r="C60" t="str">
        <f>IFERROR(VLOOKUP(B60,compounds!$A:$B,2,FALSE),"-")</f>
        <v>-</v>
      </c>
    </row>
    <row r="61" spans="1:3" x14ac:dyDescent="0.2">
      <c r="A61">
        <v>19</v>
      </c>
      <c r="B61">
        <v>18.989999999999998</v>
      </c>
      <c r="C61" t="str">
        <f>IFERROR(VLOOKUP(B61,compounds!$A:$B,2,FALSE),"-")</f>
        <v>2-methyl-naphthalene</v>
      </c>
    </row>
    <row r="62" spans="1:3" x14ac:dyDescent="0.2">
      <c r="A62">
        <v>19.010000000000002</v>
      </c>
      <c r="B62">
        <v>18.989999999999998</v>
      </c>
      <c r="C62" t="str">
        <f>IFERROR(VLOOKUP(B62,compounds!$A:$B,2,FALSE),"-")</f>
        <v>2-methyl-naphthalene</v>
      </c>
    </row>
    <row r="63" spans="1:3" x14ac:dyDescent="0.2">
      <c r="A63">
        <v>21.83</v>
      </c>
      <c r="B63">
        <v>21.84</v>
      </c>
      <c r="C63" t="str">
        <f>IFERROR(VLOOKUP(B63,compounds!$A:$B,2,FALSE),"-")</f>
        <v>tetradecane</v>
      </c>
    </row>
    <row r="64" spans="1:3" x14ac:dyDescent="0.2">
      <c r="A64">
        <v>22.28</v>
      </c>
      <c r="B64">
        <v>22.29</v>
      </c>
      <c r="C64" t="str">
        <f>IFERROR(VLOOKUP(B64,compounds!$A:$B,2,FALSE),"-")</f>
        <v>tetramethyl-5-decyn diol</v>
      </c>
    </row>
    <row r="65" spans="1:3" x14ac:dyDescent="0.2">
      <c r="A65">
        <v>8</v>
      </c>
      <c r="B65">
        <v>8.01</v>
      </c>
      <c r="C65" t="str">
        <f>IFERROR(VLOOKUP(B65,compounds!$A:$B,2,FALSE),"-")</f>
        <v>a-pinene</v>
      </c>
    </row>
    <row r="66" spans="1:3" x14ac:dyDescent="0.2">
      <c r="A66">
        <v>8.02</v>
      </c>
      <c r="B66" cm="1">
        <f t="array" ref="B66">IF(A66="","",INDEX($B$2:$B65,MATCH(MIN(ABS($B$2:$B65-A66)),ABS($B$2:$B65-A66),0)))</f>
        <v>8.01</v>
      </c>
      <c r="C66" t="str">
        <f>IFERROR(VLOOKUP(B66,compounds!$A:$B,2,FALSE),"-")</f>
        <v>a-pinene</v>
      </c>
    </row>
    <row r="67" spans="1:3" x14ac:dyDescent="0.2">
      <c r="A67">
        <v>7.09</v>
      </c>
      <c r="B67">
        <v>7.1</v>
      </c>
      <c r="C67" t="str">
        <f>IFERROR(VLOOKUP(B67,compounds!$A:$B,2,FALSE),"-")</f>
        <v>heptanal</v>
      </c>
    </row>
    <row r="68" spans="1:3" x14ac:dyDescent="0.2">
      <c r="A68">
        <v>7.11</v>
      </c>
      <c r="B68" cm="1">
        <f t="array" ref="B68">IF(A68="","",INDEX($B$2:$B67,MATCH(MIN(ABS($B$2:$B67-A68)),ABS($B$2:$B67-A68),0)))</f>
        <v>7.1</v>
      </c>
      <c r="C68" t="str">
        <f>IFERROR(VLOOKUP(B68,compounds!$A:$B,2,FALSE),"-")</f>
        <v>heptanal</v>
      </c>
    </row>
    <row r="69" spans="1:3" x14ac:dyDescent="0.2">
      <c r="A69">
        <v>17.440000000000001</v>
      </c>
      <c r="B69">
        <v>17.43</v>
      </c>
      <c r="C69" t="str">
        <f>IFERROR(VLOOKUP(B69,compounds!$A:$B,2,FALSE),"-")</f>
        <v>cis-3-hexenyl isovalerate</v>
      </c>
    </row>
    <row r="70" spans="1:3" x14ac:dyDescent="0.2">
      <c r="A70">
        <v>17.45</v>
      </c>
      <c r="B70" cm="1">
        <f t="array" ref="B70">IF(A70="","",INDEX($B$2:$B69,MATCH(MIN(ABS($B$2:$B69-A70)),ABS($B$2:$B69-A70),0)))</f>
        <v>17.43</v>
      </c>
      <c r="C70" t="str">
        <f>IFERROR(VLOOKUP(B70,compounds!$A:$B,2,FALSE),"-")</f>
        <v>cis-3-hexenyl isovalerate</v>
      </c>
    </row>
    <row r="71" spans="1:3" x14ac:dyDescent="0.2">
      <c r="A71">
        <v>17.420000000000002</v>
      </c>
      <c r="B71" cm="1">
        <f t="array" ref="B71">IF(A71="","",INDEX($B$2:$B70,MATCH(MIN(ABS($B$2:$B70-A71)),ABS($B$2:$B70-A71),0)))</f>
        <v>17.43</v>
      </c>
      <c r="C71" t="str">
        <f>IFERROR(VLOOKUP(B71,compounds!$A:$B,2,FALSE),"-")</f>
        <v>cis-3-hexenyl isovalerate</v>
      </c>
    </row>
    <row r="72" spans="1:3" x14ac:dyDescent="0.2">
      <c r="B72" t="str" cm="1">
        <f t="array" ref="B72">IF(A72="","",INDEX($B$2:$B71,MATCH(MIN(ABS($B$2:$B71-A72)),ABS($B$2:$B71-A72),0)))</f>
        <v/>
      </c>
      <c r="C72" t="str">
        <f>IFERROR(VLOOKUP(B72,compounds!$A:$B,2,FALSE),"-")</f>
        <v>-</v>
      </c>
    </row>
    <row r="73" spans="1:3" x14ac:dyDescent="0.2">
      <c r="B73" t="str" cm="1">
        <f t="array" ref="B73">IF(A73="","",INDEX($B$2:$B72,MATCH(MIN(ABS($B$2:$B72-A73)),ABS($B$2:$B72-A73),0)))</f>
        <v/>
      </c>
      <c r="C73" t="str">
        <f>IFERROR(VLOOKUP(B73,compounds!$A:$B,2,FALSE),"-")</f>
        <v>-</v>
      </c>
    </row>
    <row r="74" spans="1:3" x14ac:dyDescent="0.2">
      <c r="B74" t="str" cm="1">
        <f t="array" ref="B74">IF(A74="","",INDEX($B$2:$B73,MATCH(MIN(ABS($B$2:$B73-A74)),ABS($B$2:$B73-A74),0)))</f>
        <v/>
      </c>
      <c r="C74" t="str">
        <f>IFERROR(VLOOKUP(B74,compounds!$A:$B,2,FALSE),"-")</f>
        <v>-</v>
      </c>
    </row>
    <row r="75" spans="1:3" x14ac:dyDescent="0.2">
      <c r="B75" t="str" cm="1">
        <f t="array" ref="B75">IF(A75="","",INDEX($B$2:$B74,MATCH(MIN(ABS($B$2:$B74-A75)),ABS($B$2:$B74-A75),0)))</f>
        <v/>
      </c>
      <c r="C75" t="str">
        <f>IFERROR(VLOOKUP(B75,compounds!$A:$B,2,FALSE),"-")</f>
        <v>-</v>
      </c>
    </row>
    <row r="76" spans="1:3" x14ac:dyDescent="0.2">
      <c r="B76" t="str" cm="1">
        <f t="array" ref="B76">IF(A76="","",INDEX($B$2:$B75,MATCH(MIN(ABS($B$2:$B75-A76)),ABS($B$2:$B75-A76),0)))</f>
        <v/>
      </c>
      <c r="C76" t="str">
        <f>IFERROR(VLOOKUP(B76,compounds!$A:$B,2,FALSE),"-")</f>
        <v>-</v>
      </c>
    </row>
    <row r="77" spans="1:3" x14ac:dyDescent="0.2">
      <c r="B77" t="str" cm="1">
        <f t="array" ref="B77">IF(A77="","",INDEX($B$2:$B76,MATCH(MIN(ABS($B$2:$B76-A77)),ABS($B$2:$B76-A77),0)))</f>
        <v/>
      </c>
      <c r="C77" t="str">
        <f>IFERROR(VLOOKUP(B77,compounds!$A:$B,2,FALSE),"-")</f>
        <v>-</v>
      </c>
    </row>
    <row r="78" spans="1:3" x14ac:dyDescent="0.2">
      <c r="B78" t="str" cm="1">
        <f t="array" ref="B78">IF(A78="","",INDEX($B$2:$B77,MATCH(MIN(ABS($B$2:$B77-A78)),ABS($B$2:$B77-A78),0)))</f>
        <v/>
      </c>
      <c r="C78" t="str">
        <f>IFERROR(VLOOKUP(B78,compounds!$A:$B,2,FALSE),"-")</f>
        <v>-</v>
      </c>
    </row>
    <row r="79" spans="1:3" x14ac:dyDescent="0.2">
      <c r="B79" t="str" cm="1">
        <f t="array" ref="B79">IF(A79="","",INDEX($B$2:$B78,MATCH(MIN(ABS($B$2:$B78-A79)),ABS($B$2:$B78-A79),0)))</f>
        <v/>
      </c>
      <c r="C79" t="str">
        <f>IFERROR(VLOOKUP(B79,compounds!$A:$B,2,FALSE),"-")</f>
        <v>-</v>
      </c>
    </row>
    <row r="80" spans="1:3" x14ac:dyDescent="0.2">
      <c r="B80" t="str" cm="1">
        <f t="array" ref="B80">IF(A80="","",INDEX($B$2:$B79,MATCH(MIN(ABS($B$2:$B79-A80)),ABS($B$2:$B79-A80),0)))</f>
        <v/>
      </c>
      <c r="C80" t="str">
        <f>IFERROR(VLOOKUP(B80,compounds!$A:$B,2,FALSE),"-")</f>
        <v>-</v>
      </c>
    </row>
    <row r="81" spans="2:3" x14ac:dyDescent="0.2">
      <c r="B81" t="str" cm="1">
        <f t="array" ref="B81">IF(A81="","",INDEX($B$2:$B80,MATCH(MIN(ABS($B$2:$B80-A81)),ABS($B$2:$B80-A81),0)))</f>
        <v/>
      </c>
      <c r="C81" t="str">
        <f>IFERROR(VLOOKUP(B81,compounds!$A:$B,2,FALSE),"-")</f>
        <v>-</v>
      </c>
    </row>
    <row r="82" spans="2:3" x14ac:dyDescent="0.2">
      <c r="B82" t="str" cm="1">
        <f t="array" ref="B82">IF(A82="","",INDEX($B$2:$B81,MATCH(MIN(ABS($B$2:$B81-A82)),ABS($B$2:$B81-A82),0)))</f>
        <v/>
      </c>
      <c r="C82" t="str">
        <f>IFERROR(VLOOKUP(B82,compounds!$A:$B,2,FALSE),"-")</f>
        <v>-</v>
      </c>
    </row>
    <row r="83" spans="2:3" x14ac:dyDescent="0.2">
      <c r="B83" t="str" cm="1">
        <f t="array" ref="B83">IF(A83="","",INDEX($B$2:$B82,MATCH(MIN(ABS($B$2:$B82-A83)),ABS($B$2:$B82-A83),0)))</f>
        <v/>
      </c>
      <c r="C83" t="str">
        <f>IFERROR(VLOOKUP(B83,compounds!$A:$B,2,FALSE),"-")</f>
        <v>-</v>
      </c>
    </row>
    <row r="84" spans="2:3" x14ac:dyDescent="0.2">
      <c r="B84" t="str" cm="1">
        <f t="array" ref="B84">IF(A84="","",INDEX($B$2:$B83,MATCH(MIN(ABS($B$2:$B83-A84)),ABS($B$2:$B83-A84),0)))</f>
        <v/>
      </c>
      <c r="C84" t="str">
        <f>IFERROR(VLOOKUP(B84,compounds!$A:$B,2,FALSE),"-")</f>
        <v>-</v>
      </c>
    </row>
    <row r="85" spans="2:3" x14ac:dyDescent="0.2">
      <c r="B85" t="str" cm="1">
        <f t="array" ref="B85">IF(A85="","",INDEX($B$2:$B84,MATCH(MIN(ABS($B$2:$B84-A85)),ABS($B$2:$B84-A85),0)))</f>
        <v/>
      </c>
      <c r="C85" t="str">
        <f>IFERROR(VLOOKUP(B85,compounds!$A:$B,2,FALSE),"-")</f>
        <v>-</v>
      </c>
    </row>
    <row r="86" spans="2:3" x14ac:dyDescent="0.2">
      <c r="C86" t="str">
        <f>IFERROR(VLOOKUP(B86,compounds!$A:$B,2,FALSE),"-")</f>
        <v>-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49E9-D013-EB4D-88DF-D668427E12C3}">
  <dimension ref="A1:VL66"/>
  <sheetViews>
    <sheetView zoomScale="13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9" sqref="G9"/>
    </sheetView>
  </sheetViews>
  <sheetFormatPr baseColWidth="10" defaultColWidth="11.5" defaultRowHeight="15" x14ac:dyDescent="0.2"/>
  <cols>
    <col min="1" max="1" width="12.1640625" bestFit="1" customWidth="1"/>
    <col min="2" max="2" width="14.83203125" bestFit="1" customWidth="1"/>
    <col min="3" max="9" width="9.1640625" bestFit="1" customWidth="1"/>
    <col min="10" max="10" width="8.1640625" bestFit="1" customWidth="1"/>
    <col min="11" max="11" width="11.1640625" bestFit="1" customWidth="1"/>
    <col min="12" max="14" width="10.1640625" bestFit="1" customWidth="1"/>
    <col min="15" max="16" width="9.1640625" bestFit="1" customWidth="1"/>
    <col min="17" max="17" width="8.1640625" bestFit="1" customWidth="1"/>
    <col min="18" max="21" width="9.1640625" bestFit="1" customWidth="1"/>
    <col min="22" max="24" width="10.1640625" bestFit="1" customWidth="1"/>
    <col min="25" max="25" width="8.1640625" bestFit="1" customWidth="1"/>
    <col min="26" max="26" width="26.83203125" bestFit="1" customWidth="1"/>
    <col min="27" max="27" width="9.1640625" bestFit="1" customWidth="1"/>
    <col min="28" max="28" width="10.1640625" bestFit="1" customWidth="1"/>
    <col min="29" max="29" width="9.1640625" bestFit="1" customWidth="1"/>
    <col min="30" max="30" width="10.1640625" bestFit="1" customWidth="1"/>
    <col min="31" max="31" width="12.83203125" bestFit="1" customWidth="1"/>
    <col min="32" max="33" width="11.1640625" bestFit="1" customWidth="1"/>
    <col min="34" max="37" width="10.1640625" bestFit="1" customWidth="1"/>
    <col min="38" max="39" width="9.1640625" bestFit="1" customWidth="1"/>
    <col min="40" max="42" width="10.1640625" bestFit="1" customWidth="1"/>
    <col min="43" max="43" width="9.1640625" bestFit="1" customWidth="1"/>
    <col min="44" max="44" width="8.1640625" bestFit="1" customWidth="1"/>
    <col min="45" max="45" width="10.1640625" bestFit="1" customWidth="1"/>
    <col min="46" max="47" width="9.1640625" bestFit="1" customWidth="1"/>
    <col min="48" max="49" width="10.1640625" bestFit="1" customWidth="1"/>
    <col min="50" max="50" width="9.1640625" bestFit="1" customWidth="1"/>
    <col min="51" max="52" width="10.1640625" bestFit="1" customWidth="1"/>
    <col min="53" max="53" width="8.1640625" bestFit="1" customWidth="1"/>
    <col min="54" max="54" width="9.1640625" bestFit="1" customWidth="1"/>
    <col min="55" max="55" width="11.33203125" bestFit="1" customWidth="1"/>
    <col min="56" max="56" width="8.1640625" bestFit="1" customWidth="1"/>
    <col min="57" max="57" width="12.1640625" bestFit="1" customWidth="1"/>
    <col min="58" max="61" width="9.1640625" bestFit="1" customWidth="1"/>
    <col min="62" max="62" width="8.1640625" bestFit="1" customWidth="1"/>
    <col min="63" max="64" width="9.1640625" bestFit="1" customWidth="1"/>
    <col min="65" max="65" width="11.1640625" bestFit="1" customWidth="1"/>
    <col min="66" max="68" width="9.1640625" bestFit="1" customWidth="1"/>
    <col min="69" max="73" width="10.1640625" bestFit="1" customWidth="1"/>
    <col min="74" max="75" width="9.1640625" bestFit="1" customWidth="1"/>
    <col min="76" max="76" width="10.1640625" bestFit="1" customWidth="1"/>
    <col min="77" max="77" width="11.1640625" bestFit="1" customWidth="1"/>
    <col min="78" max="78" width="9.1640625" bestFit="1" customWidth="1"/>
    <col min="79" max="79" width="20.33203125" bestFit="1" customWidth="1"/>
    <col min="80" max="80" width="10.1640625" bestFit="1" customWidth="1"/>
    <col min="81" max="82" width="11.1640625" bestFit="1" customWidth="1"/>
    <col min="83" max="83" width="10.1640625" bestFit="1" customWidth="1"/>
    <col min="84" max="84" width="11.1640625" bestFit="1" customWidth="1"/>
    <col min="85" max="85" width="18.83203125" bestFit="1" customWidth="1"/>
    <col min="86" max="86" width="9.1640625" bestFit="1" customWidth="1"/>
    <col min="87" max="87" width="8.1640625" bestFit="1" customWidth="1"/>
    <col min="88" max="88" width="9.1640625" bestFit="1" customWidth="1"/>
    <col min="89" max="89" width="11.1640625" bestFit="1" customWidth="1"/>
    <col min="90" max="90" width="9.1640625" bestFit="1" customWidth="1"/>
    <col min="91" max="91" width="14.5" bestFit="1" customWidth="1"/>
    <col min="92" max="92" width="11.1640625" bestFit="1" customWidth="1"/>
    <col min="93" max="93" width="9.1640625" bestFit="1" customWidth="1"/>
    <col min="94" max="94" width="8.1640625" bestFit="1" customWidth="1"/>
    <col min="95" max="96" width="9.1640625" bestFit="1" customWidth="1"/>
    <col min="97" max="97" width="10.1640625" bestFit="1" customWidth="1"/>
    <col min="98" max="98" width="9.1640625" bestFit="1" customWidth="1"/>
    <col min="99" max="99" width="10.1640625" bestFit="1" customWidth="1"/>
    <col min="100" max="101" width="9.1640625" bestFit="1" customWidth="1"/>
    <col min="102" max="102" width="10.1640625" bestFit="1" customWidth="1"/>
    <col min="103" max="103" width="12" bestFit="1" customWidth="1"/>
    <col min="104" max="104" width="8.1640625" bestFit="1" customWidth="1"/>
    <col min="105" max="105" width="9.1640625" bestFit="1" customWidth="1"/>
    <col min="106" max="106" width="8.1640625" bestFit="1" customWidth="1"/>
    <col min="107" max="107" width="10.1640625" bestFit="1" customWidth="1"/>
    <col min="108" max="108" width="9.1640625" bestFit="1" customWidth="1"/>
    <col min="109" max="110" width="10.1640625" bestFit="1" customWidth="1"/>
    <col min="111" max="111" width="11.1640625" bestFit="1" customWidth="1"/>
    <col min="112" max="113" width="10.1640625" bestFit="1" customWidth="1"/>
    <col min="114" max="114" width="11.1640625" bestFit="1" customWidth="1"/>
    <col min="115" max="115" width="9.1640625" bestFit="1" customWidth="1"/>
    <col min="116" max="116" width="25.5" bestFit="1" customWidth="1"/>
    <col min="117" max="117" width="9.1640625" bestFit="1" customWidth="1"/>
    <col min="118" max="118" width="8.1640625" bestFit="1" customWidth="1"/>
    <col min="119" max="119" width="9.1640625" bestFit="1" customWidth="1"/>
    <col min="120" max="121" width="10.1640625" bestFit="1" customWidth="1"/>
    <col min="122" max="122" width="9.1640625" bestFit="1" customWidth="1"/>
    <col min="123" max="123" width="8.1640625" bestFit="1" customWidth="1"/>
    <col min="124" max="124" width="9.1640625" bestFit="1" customWidth="1"/>
    <col min="125" max="127" width="10.1640625" bestFit="1" customWidth="1"/>
    <col min="128" max="128" width="11.1640625" bestFit="1" customWidth="1"/>
    <col min="129" max="129" width="24" bestFit="1" customWidth="1"/>
    <col min="130" max="130" width="10.1640625" bestFit="1" customWidth="1"/>
    <col min="131" max="131" width="8.1640625" bestFit="1" customWidth="1"/>
    <col min="132" max="132" width="13.83203125" bestFit="1" customWidth="1"/>
    <col min="133" max="134" width="11.1640625" bestFit="1" customWidth="1"/>
    <col min="135" max="135" width="9.1640625" bestFit="1" customWidth="1"/>
    <col min="136" max="136" width="10.1640625" bestFit="1" customWidth="1"/>
    <col min="137" max="137" width="19.6640625" bestFit="1" customWidth="1"/>
    <col min="138" max="138" width="8.1640625" bestFit="1" customWidth="1"/>
    <col min="139" max="141" width="10.1640625" bestFit="1" customWidth="1"/>
    <col min="142" max="142" width="18" bestFit="1" customWidth="1"/>
    <col min="143" max="143" width="10.1640625" bestFit="1" customWidth="1"/>
    <col min="144" max="144" width="11.1640625" bestFit="1" customWidth="1"/>
    <col min="145" max="145" width="10.1640625" bestFit="1" customWidth="1"/>
    <col min="146" max="146" width="18.1640625" bestFit="1" customWidth="1"/>
    <col min="147" max="147" width="11.1640625" bestFit="1" customWidth="1"/>
    <col min="148" max="148" width="10.1640625" bestFit="1" customWidth="1"/>
    <col min="149" max="149" width="11.1640625" bestFit="1" customWidth="1"/>
    <col min="150" max="150" width="10.1640625" bestFit="1" customWidth="1"/>
    <col min="151" max="151" width="11.1640625" bestFit="1" customWidth="1"/>
    <col min="152" max="153" width="10.1640625" bestFit="1" customWidth="1"/>
    <col min="154" max="154" width="9.1640625" bestFit="1" customWidth="1"/>
    <col min="155" max="155" width="10.1640625" bestFit="1" customWidth="1"/>
    <col min="156" max="157" width="9.1640625" bestFit="1" customWidth="1"/>
    <col min="158" max="158" width="10.5" bestFit="1" customWidth="1"/>
    <col min="159" max="159" width="9.1640625" bestFit="1" customWidth="1"/>
    <col min="160" max="160" width="8.1640625" bestFit="1" customWidth="1"/>
    <col min="161" max="162" width="9.1640625" bestFit="1" customWidth="1"/>
    <col min="163" max="163" width="10.1640625" bestFit="1" customWidth="1"/>
    <col min="164" max="165" width="9.1640625" bestFit="1" customWidth="1"/>
    <col min="166" max="166" width="11.1640625" bestFit="1" customWidth="1"/>
    <col min="167" max="167" width="9.1640625" bestFit="1" customWidth="1"/>
    <col min="168" max="168" width="10.1640625" bestFit="1" customWidth="1"/>
    <col min="169" max="169" width="9.1640625" bestFit="1" customWidth="1"/>
    <col min="170" max="170" width="10.1640625" bestFit="1" customWidth="1"/>
    <col min="171" max="172" width="11.1640625" bestFit="1" customWidth="1"/>
    <col min="173" max="177" width="10.1640625" bestFit="1" customWidth="1"/>
    <col min="178" max="179" width="9.1640625" bestFit="1" customWidth="1"/>
    <col min="180" max="180" width="10.1640625" bestFit="1" customWidth="1"/>
    <col min="181" max="182" width="9.1640625" bestFit="1" customWidth="1"/>
    <col min="183" max="183" width="10.83203125" bestFit="1" customWidth="1"/>
    <col min="184" max="184" width="8.1640625" bestFit="1" customWidth="1"/>
    <col min="185" max="185" width="11.1640625" bestFit="1" customWidth="1"/>
    <col min="186" max="186" width="9.1640625" bestFit="1" customWidth="1"/>
    <col min="187" max="187" width="8.1640625" bestFit="1" customWidth="1"/>
    <col min="188" max="188" width="10.1640625" bestFit="1" customWidth="1"/>
    <col min="189" max="189" width="8.1640625" bestFit="1" customWidth="1"/>
    <col min="190" max="190" width="10.1640625" bestFit="1" customWidth="1"/>
    <col min="191" max="191" width="8.1640625" bestFit="1" customWidth="1"/>
    <col min="192" max="192" width="9.1640625" bestFit="1" customWidth="1"/>
    <col min="193" max="193" width="8.1640625" bestFit="1" customWidth="1"/>
    <col min="194" max="194" width="9.1640625" bestFit="1" customWidth="1"/>
    <col min="195" max="195" width="10.1640625" bestFit="1" customWidth="1"/>
    <col min="196" max="196" width="10.6640625" bestFit="1" customWidth="1"/>
    <col min="197" max="197" width="10.1640625" bestFit="1" customWidth="1"/>
    <col min="198" max="200" width="9.1640625" bestFit="1" customWidth="1"/>
    <col min="201" max="201" width="10.1640625" bestFit="1" customWidth="1"/>
    <col min="202" max="202" width="8.1640625" bestFit="1" customWidth="1"/>
    <col min="203" max="204" width="9.1640625" bestFit="1" customWidth="1"/>
    <col min="205" max="205" width="10.1640625" bestFit="1" customWidth="1"/>
    <col min="206" max="206" width="10.83203125" bestFit="1" customWidth="1"/>
    <col min="207" max="207" width="11.33203125" bestFit="1" customWidth="1"/>
    <col min="208" max="208" width="9.1640625" bestFit="1" customWidth="1"/>
    <col min="209" max="209" width="8.1640625" bestFit="1" customWidth="1"/>
    <col min="210" max="210" width="9.1640625" bestFit="1" customWidth="1"/>
    <col min="211" max="211" width="11.1640625" bestFit="1" customWidth="1"/>
    <col min="212" max="213" width="9.1640625" bestFit="1" customWidth="1"/>
    <col min="214" max="214" width="10.1640625" bestFit="1" customWidth="1"/>
    <col min="215" max="215" width="9.1640625" bestFit="1" customWidth="1"/>
    <col min="216" max="216" width="10.1640625" bestFit="1" customWidth="1"/>
    <col min="217" max="217" width="9.1640625" bestFit="1" customWidth="1"/>
    <col min="218" max="218" width="11.1640625" bestFit="1" customWidth="1"/>
    <col min="219" max="219" width="9.1640625" bestFit="1" customWidth="1"/>
    <col min="220" max="220" width="8.1640625" bestFit="1" customWidth="1"/>
    <col min="221" max="223" width="9.1640625" bestFit="1" customWidth="1"/>
    <col min="224" max="224" width="8.1640625" bestFit="1" customWidth="1"/>
    <col min="225" max="225" width="9.1640625" bestFit="1" customWidth="1"/>
    <col min="226" max="226" width="10.1640625" bestFit="1" customWidth="1"/>
    <col min="227" max="227" width="9.1640625" bestFit="1" customWidth="1"/>
    <col min="228" max="228" width="10.1640625" bestFit="1" customWidth="1"/>
    <col min="229" max="229" width="7.1640625" bestFit="1" customWidth="1"/>
    <col min="230" max="231" width="8.1640625" bestFit="1" customWidth="1"/>
    <col min="232" max="234" width="9.1640625" bestFit="1" customWidth="1"/>
    <col min="235" max="236" width="8.1640625" bestFit="1" customWidth="1"/>
    <col min="237" max="237" width="9.1640625" bestFit="1" customWidth="1"/>
    <col min="238" max="238" width="8.1640625" bestFit="1" customWidth="1"/>
    <col min="239" max="239" width="9.1640625" bestFit="1" customWidth="1"/>
    <col min="240" max="241" width="11.1640625" bestFit="1" customWidth="1"/>
    <col min="242" max="242" width="12.1640625" bestFit="1" customWidth="1"/>
    <col min="243" max="243" width="11.1640625" bestFit="1" customWidth="1"/>
    <col min="244" max="244" width="10.1640625" bestFit="1" customWidth="1"/>
    <col min="245" max="245" width="12.1640625" bestFit="1" customWidth="1"/>
    <col min="246" max="247" width="11.1640625" bestFit="1" customWidth="1"/>
    <col min="248" max="248" width="10.1640625" bestFit="1" customWidth="1"/>
    <col min="249" max="249" width="9.1640625" bestFit="1" customWidth="1"/>
    <col min="250" max="250" width="11.1640625" bestFit="1" customWidth="1"/>
    <col min="251" max="251" width="10.1640625" bestFit="1" customWidth="1"/>
    <col min="252" max="255" width="11.1640625" bestFit="1" customWidth="1"/>
    <col min="256" max="256" width="10.1640625" bestFit="1" customWidth="1"/>
    <col min="257" max="259" width="11.1640625" bestFit="1" customWidth="1"/>
    <col min="260" max="263" width="10.1640625" bestFit="1" customWidth="1"/>
    <col min="264" max="265" width="11.1640625" bestFit="1" customWidth="1"/>
    <col min="266" max="271" width="10.1640625" bestFit="1" customWidth="1"/>
    <col min="272" max="272" width="9.1640625" bestFit="1" customWidth="1"/>
    <col min="273" max="280" width="10.1640625" bestFit="1" customWidth="1"/>
    <col min="281" max="281" width="9.1640625" bestFit="1" customWidth="1"/>
    <col min="282" max="282" width="10.1640625" bestFit="1" customWidth="1"/>
    <col min="283" max="283" width="9.1640625" bestFit="1" customWidth="1"/>
    <col min="284" max="286" width="10.1640625" bestFit="1" customWidth="1"/>
    <col min="287" max="287" width="11.1640625" bestFit="1" customWidth="1"/>
    <col min="288" max="288" width="10.1640625" bestFit="1" customWidth="1"/>
    <col min="289" max="289" width="11.1640625" bestFit="1" customWidth="1"/>
    <col min="290" max="290" width="9.1640625" bestFit="1" customWidth="1"/>
    <col min="291" max="291" width="8.1640625" bestFit="1" customWidth="1"/>
    <col min="292" max="292" width="9.1640625" bestFit="1" customWidth="1"/>
    <col min="293" max="293" width="8.1640625" bestFit="1" customWidth="1"/>
    <col min="294" max="294" width="11.1640625" bestFit="1" customWidth="1"/>
    <col min="295" max="295" width="10.1640625" bestFit="1" customWidth="1"/>
    <col min="296" max="298" width="9.1640625" bestFit="1" customWidth="1"/>
    <col min="299" max="299" width="8.1640625" bestFit="1" customWidth="1"/>
    <col min="300" max="301" width="10.1640625" bestFit="1" customWidth="1"/>
    <col min="302" max="302" width="12.1640625" bestFit="1" customWidth="1"/>
    <col min="303" max="304" width="10.1640625" bestFit="1" customWidth="1"/>
    <col min="305" max="306" width="12.1640625" bestFit="1" customWidth="1"/>
    <col min="307" max="309" width="11.1640625" bestFit="1" customWidth="1"/>
    <col min="310" max="312" width="10.1640625" bestFit="1" customWidth="1"/>
    <col min="313" max="314" width="11.1640625" bestFit="1" customWidth="1"/>
    <col min="315" max="320" width="10.1640625" bestFit="1" customWidth="1"/>
    <col min="321" max="321" width="9.1640625" bestFit="1" customWidth="1"/>
    <col min="322" max="326" width="10.1640625" bestFit="1" customWidth="1"/>
    <col min="327" max="327" width="11.1640625" bestFit="1" customWidth="1"/>
    <col min="328" max="330" width="10.1640625" bestFit="1" customWidth="1"/>
    <col min="331" max="331" width="11.1640625" bestFit="1" customWidth="1"/>
    <col min="332" max="334" width="10.1640625" bestFit="1" customWidth="1"/>
    <col min="335" max="335" width="12.1640625" bestFit="1" customWidth="1"/>
    <col min="336" max="336" width="11.1640625" bestFit="1" customWidth="1"/>
    <col min="337" max="337" width="9.1640625" bestFit="1" customWidth="1"/>
    <col min="338" max="338" width="11.1640625" bestFit="1" customWidth="1"/>
    <col min="339" max="339" width="10.1640625" bestFit="1" customWidth="1"/>
    <col min="340" max="340" width="9.1640625" bestFit="1" customWidth="1"/>
    <col min="341" max="343" width="10.1640625" bestFit="1" customWidth="1"/>
    <col min="344" max="344" width="11.1640625" bestFit="1" customWidth="1"/>
    <col min="345" max="352" width="10.1640625" bestFit="1" customWidth="1"/>
    <col min="353" max="353" width="12.1640625" bestFit="1" customWidth="1"/>
    <col min="354" max="355" width="10.1640625" bestFit="1" customWidth="1"/>
    <col min="356" max="356" width="9.1640625" bestFit="1" customWidth="1"/>
    <col min="357" max="357" width="11.1640625" bestFit="1" customWidth="1"/>
    <col min="358" max="358" width="10.1640625" bestFit="1" customWidth="1"/>
    <col min="359" max="362" width="9.1640625" bestFit="1" customWidth="1"/>
    <col min="363" max="363" width="10.1640625" bestFit="1" customWidth="1"/>
    <col min="364" max="366" width="9.1640625" bestFit="1" customWidth="1"/>
    <col min="367" max="367" width="10.1640625" bestFit="1" customWidth="1"/>
    <col min="368" max="369" width="9.1640625" bestFit="1" customWidth="1"/>
    <col min="370" max="370" width="12.1640625" bestFit="1" customWidth="1"/>
    <col min="371" max="371" width="10.1640625" bestFit="1" customWidth="1"/>
    <col min="372" max="372" width="12.1640625" bestFit="1" customWidth="1"/>
    <col min="373" max="374" width="11.1640625" bestFit="1" customWidth="1"/>
    <col min="375" max="375" width="10.1640625" bestFit="1" customWidth="1"/>
    <col min="376" max="376" width="11.1640625" bestFit="1" customWidth="1"/>
    <col min="377" max="377" width="10.1640625" bestFit="1" customWidth="1"/>
    <col min="378" max="378" width="9.1640625" bestFit="1" customWidth="1"/>
    <col min="379" max="379" width="10.1640625" bestFit="1" customWidth="1"/>
    <col min="380" max="380" width="9.1640625" bestFit="1" customWidth="1"/>
    <col min="381" max="381" width="10.1640625" bestFit="1" customWidth="1"/>
    <col min="382" max="383" width="11.1640625" bestFit="1" customWidth="1"/>
    <col min="384" max="384" width="10.1640625" bestFit="1" customWidth="1"/>
    <col min="385" max="385" width="11.1640625" bestFit="1" customWidth="1"/>
    <col min="386" max="386" width="9.1640625" bestFit="1" customWidth="1"/>
    <col min="387" max="388" width="10.1640625" bestFit="1" customWidth="1"/>
    <col min="389" max="393" width="9.1640625" bestFit="1" customWidth="1"/>
    <col min="394" max="394" width="11.1640625" bestFit="1" customWidth="1"/>
    <col min="395" max="395" width="10.1640625" bestFit="1" customWidth="1"/>
    <col min="396" max="398" width="9.1640625" bestFit="1" customWidth="1"/>
    <col min="399" max="399" width="10.1640625" bestFit="1" customWidth="1"/>
    <col min="400" max="400" width="9.1640625" bestFit="1" customWidth="1"/>
    <col min="401" max="403" width="10.1640625" bestFit="1" customWidth="1"/>
    <col min="404" max="404" width="11.1640625" bestFit="1" customWidth="1"/>
    <col min="405" max="405" width="10.1640625" bestFit="1" customWidth="1"/>
    <col min="406" max="406" width="9.1640625" bestFit="1" customWidth="1"/>
    <col min="407" max="407" width="11.1640625" bestFit="1" customWidth="1"/>
    <col min="408" max="408" width="9.1640625" bestFit="1" customWidth="1"/>
    <col min="409" max="409" width="12.1640625" bestFit="1" customWidth="1"/>
    <col min="410" max="410" width="9.1640625" bestFit="1" customWidth="1"/>
    <col min="411" max="411" width="10.1640625" bestFit="1" customWidth="1"/>
    <col min="412" max="412" width="11.1640625" bestFit="1" customWidth="1"/>
    <col min="413" max="413" width="10.1640625" bestFit="1" customWidth="1"/>
    <col min="414" max="414" width="9.1640625" bestFit="1" customWidth="1"/>
    <col min="415" max="415" width="10.1640625" bestFit="1" customWidth="1"/>
    <col min="416" max="416" width="9.1640625" bestFit="1" customWidth="1"/>
    <col min="417" max="417" width="10.1640625" bestFit="1" customWidth="1"/>
    <col min="418" max="418" width="9.1640625" bestFit="1" customWidth="1"/>
    <col min="419" max="420" width="10.1640625" bestFit="1" customWidth="1"/>
    <col min="421" max="421" width="12.1640625" bestFit="1" customWidth="1"/>
    <col min="422" max="422" width="11.1640625" bestFit="1" customWidth="1"/>
    <col min="423" max="423" width="9.1640625" bestFit="1" customWidth="1"/>
    <col min="424" max="424" width="10.1640625" bestFit="1" customWidth="1"/>
    <col min="425" max="426" width="9.1640625" bestFit="1" customWidth="1"/>
    <col min="427" max="427" width="10.1640625" bestFit="1" customWidth="1"/>
    <col min="428" max="428" width="9.1640625" bestFit="1" customWidth="1"/>
    <col min="429" max="430" width="11.1640625" bestFit="1" customWidth="1"/>
    <col min="431" max="431" width="9.1640625" bestFit="1" customWidth="1"/>
    <col min="432" max="432" width="12.1640625" bestFit="1" customWidth="1"/>
    <col min="433" max="434" width="10.1640625" bestFit="1" customWidth="1"/>
    <col min="435" max="436" width="9.1640625" bestFit="1" customWidth="1"/>
    <col min="437" max="437" width="10.1640625" bestFit="1" customWidth="1"/>
    <col min="438" max="438" width="11.1640625" bestFit="1" customWidth="1"/>
    <col min="439" max="440" width="9.1640625" bestFit="1" customWidth="1"/>
    <col min="441" max="441" width="10.1640625" bestFit="1" customWidth="1"/>
    <col min="442" max="444" width="9.1640625" bestFit="1" customWidth="1"/>
    <col min="445" max="445" width="10.1640625" bestFit="1" customWidth="1"/>
    <col min="446" max="451" width="9.1640625" bestFit="1" customWidth="1"/>
    <col min="452" max="455" width="10.1640625" bestFit="1" customWidth="1"/>
    <col min="456" max="456" width="9.1640625" bestFit="1" customWidth="1"/>
    <col min="457" max="457" width="10.1640625" bestFit="1" customWidth="1"/>
    <col min="458" max="461" width="9.1640625" bestFit="1" customWidth="1"/>
    <col min="462" max="463" width="10.1640625" bestFit="1" customWidth="1"/>
    <col min="464" max="464" width="9.1640625" bestFit="1" customWidth="1"/>
    <col min="465" max="465" width="11.1640625" bestFit="1" customWidth="1"/>
    <col min="466" max="466" width="9.1640625" bestFit="1" customWidth="1"/>
    <col min="467" max="467" width="12.1640625" bestFit="1" customWidth="1"/>
    <col min="468" max="468" width="10.1640625" bestFit="1" customWidth="1"/>
    <col min="469" max="469" width="11.1640625" bestFit="1" customWidth="1"/>
    <col min="470" max="470" width="10.1640625" bestFit="1" customWidth="1"/>
    <col min="471" max="471" width="9.1640625" bestFit="1" customWidth="1"/>
    <col min="472" max="472" width="10.1640625" bestFit="1" customWidth="1"/>
    <col min="473" max="473" width="11.1640625" bestFit="1" customWidth="1"/>
    <col min="474" max="475" width="9.1640625" bestFit="1" customWidth="1"/>
    <col min="476" max="476" width="10.1640625" bestFit="1" customWidth="1"/>
    <col min="477" max="477" width="9.1640625" bestFit="1" customWidth="1"/>
    <col min="478" max="479" width="11.1640625" bestFit="1" customWidth="1"/>
    <col min="480" max="482" width="10.1640625" bestFit="1" customWidth="1"/>
    <col min="483" max="483" width="11.1640625" bestFit="1" customWidth="1"/>
    <col min="484" max="486" width="9.1640625" bestFit="1" customWidth="1"/>
    <col min="487" max="487" width="10.1640625" bestFit="1" customWidth="1"/>
    <col min="488" max="488" width="9.1640625" bestFit="1" customWidth="1"/>
    <col min="489" max="489" width="6.33203125" bestFit="1" customWidth="1"/>
    <col min="490" max="491" width="9.1640625" bestFit="1" customWidth="1"/>
    <col min="492" max="492" width="8.1640625" bestFit="1" customWidth="1"/>
    <col min="493" max="493" width="10.1640625" bestFit="1" customWidth="1"/>
    <col min="494" max="495" width="9.1640625" bestFit="1" customWidth="1"/>
    <col min="496" max="496" width="10.1640625" bestFit="1" customWidth="1"/>
    <col min="497" max="500" width="9.1640625" bestFit="1" customWidth="1"/>
    <col min="501" max="503" width="8.1640625" bestFit="1" customWidth="1"/>
    <col min="504" max="504" width="9.1640625" bestFit="1" customWidth="1"/>
    <col min="505" max="505" width="8.1640625" bestFit="1" customWidth="1"/>
    <col min="506" max="507" width="9.1640625" bestFit="1" customWidth="1"/>
    <col min="508" max="508" width="8.1640625" bestFit="1" customWidth="1"/>
    <col min="509" max="511" width="9.1640625" bestFit="1" customWidth="1"/>
    <col min="512" max="512" width="8.1640625" bestFit="1" customWidth="1"/>
    <col min="513" max="514" width="9.1640625" bestFit="1" customWidth="1"/>
    <col min="515" max="517" width="8.1640625" bestFit="1" customWidth="1"/>
    <col min="518" max="520" width="9.1640625" bestFit="1" customWidth="1"/>
    <col min="521" max="521" width="8.1640625" bestFit="1" customWidth="1"/>
    <col min="522" max="522" width="9.1640625" bestFit="1" customWidth="1"/>
    <col min="523" max="523" width="8.1640625" bestFit="1" customWidth="1"/>
    <col min="524" max="524" width="9.1640625" bestFit="1" customWidth="1"/>
    <col min="525" max="528" width="8.1640625" bestFit="1" customWidth="1"/>
    <col min="529" max="530" width="9.1640625" bestFit="1" customWidth="1"/>
    <col min="531" max="531" width="8.1640625" bestFit="1" customWidth="1"/>
    <col min="532" max="532" width="9.1640625" bestFit="1" customWidth="1"/>
    <col min="533" max="535" width="8.1640625" bestFit="1" customWidth="1"/>
    <col min="536" max="536" width="9.1640625" bestFit="1" customWidth="1"/>
    <col min="537" max="538" width="8.1640625" bestFit="1" customWidth="1"/>
    <col min="539" max="539" width="9.1640625" bestFit="1" customWidth="1"/>
    <col min="540" max="540" width="8.1640625" bestFit="1" customWidth="1"/>
    <col min="541" max="541" width="9.1640625" bestFit="1" customWidth="1"/>
    <col min="542" max="548" width="8.1640625" bestFit="1" customWidth="1"/>
    <col min="549" max="549" width="7.1640625" bestFit="1" customWidth="1"/>
    <col min="550" max="552" width="8.1640625" bestFit="1" customWidth="1"/>
    <col min="553" max="553" width="9.1640625" bestFit="1" customWidth="1"/>
    <col min="554" max="555" width="8.1640625" bestFit="1" customWidth="1"/>
    <col min="556" max="556" width="9.1640625" bestFit="1" customWidth="1"/>
    <col min="557" max="557" width="8.1640625" bestFit="1" customWidth="1"/>
    <col min="558" max="558" width="9.1640625" bestFit="1" customWidth="1"/>
    <col min="559" max="560" width="8.1640625" bestFit="1" customWidth="1"/>
    <col min="561" max="561" width="9.1640625" bestFit="1" customWidth="1"/>
    <col min="562" max="563" width="8.1640625" bestFit="1" customWidth="1"/>
    <col min="564" max="566" width="9.1640625" bestFit="1" customWidth="1"/>
    <col min="567" max="567" width="8.1640625" bestFit="1" customWidth="1"/>
    <col min="568" max="568" width="9.1640625" bestFit="1" customWidth="1"/>
    <col min="569" max="570" width="11.1640625" bestFit="1" customWidth="1"/>
    <col min="571" max="571" width="9.1640625" bestFit="1" customWidth="1"/>
    <col min="572" max="573" width="11.1640625" bestFit="1" customWidth="1"/>
    <col min="574" max="574" width="8.1640625" bestFit="1" customWidth="1"/>
    <col min="575" max="575" width="10.1640625" bestFit="1" customWidth="1"/>
    <col min="576" max="577" width="9.1640625" bestFit="1" customWidth="1"/>
    <col min="578" max="578" width="10.1640625" bestFit="1" customWidth="1"/>
    <col min="579" max="583" width="9.1640625" bestFit="1" customWidth="1"/>
    <col min="584" max="584" width="12.1640625" bestFit="1" customWidth="1"/>
  </cols>
  <sheetData>
    <row r="1" spans="1:584" x14ac:dyDescent="0.2">
      <c r="A1" s="2" t="s">
        <v>264</v>
      </c>
      <c r="B1" t="s">
        <v>332</v>
      </c>
    </row>
    <row r="2" spans="1:584" x14ac:dyDescent="0.2">
      <c r="C2" t="str">
        <f>IFERROR(VLOOKUP(C4,compounds!$A:$B,2,FALSE),"")</f>
        <v/>
      </c>
      <c r="D2" t="str">
        <f>IFERROR(VLOOKUP(D4,compounds!$A:$B,2,FALSE),"")</f>
        <v/>
      </c>
      <c r="E2" t="str">
        <f>IFERROR(VLOOKUP(E4,compounds!$A:$B,2,FALSE),"")</f>
        <v/>
      </c>
      <c r="F2" t="str">
        <f>IFERROR(VLOOKUP(F4,compounds!$A:$B,2,FALSE),"")</f>
        <v/>
      </c>
      <c r="G2" t="str">
        <f>IFERROR(VLOOKUP(G4,compounds!$A:$B,2,FALSE),"")</f>
        <v/>
      </c>
      <c r="H2" t="str">
        <f>IFERROR(VLOOKUP(H4,compounds!$A:$B,2,FALSE),"")</f>
        <v/>
      </c>
      <c r="I2" t="str">
        <f>IFERROR(VLOOKUP(I4,compounds!$A:$B,2,FALSE),"")</f>
        <v/>
      </c>
      <c r="J2" t="str">
        <f>IFERROR(VLOOKUP(J4,compounds!$A:$B,2,FALSE),"")</f>
        <v/>
      </c>
      <c r="K2" t="str">
        <f>IFERROR(VLOOKUP(K4,compounds!$A:$B,2,FALSE),"")</f>
        <v/>
      </c>
      <c r="L2" t="str">
        <f>IFERROR(VLOOKUP(L4,compounds!$A:$B,2,FALSE),"")</f>
        <v/>
      </c>
      <c r="M2" t="str">
        <f>IFERROR(VLOOKUP(M4,compounds!$A:$B,2,FALSE),"")</f>
        <v/>
      </c>
      <c r="N2" t="str">
        <f>IFERROR(VLOOKUP(N4,compounds!$A:$B,2,FALSE),"")</f>
        <v/>
      </c>
      <c r="O2" t="str">
        <f>IFERROR(VLOOKUP(O4,compounds!$A:$B,2,FALSE),"")</f>
        <v/>
      </c>
      <c r="P2" t="str">
        <f>IFERROR(VLOOKUP(P4,compounds!$A:$B,2,FALSE),"")</f>
        <v/>
      </c>
      <c r="Q2" t="str">
        <f>IFERROR(VLOOKUP(Q4,compounds!$A:$B,2,FALSE),"")</f>
        <v/>
      </c>
      <c r="R2" t="str">
        <f>IFERROR(VLOOKUP(R4,compounds!$A:$B,2,FALSE),"")</f>
        <v/>
      </c>
      <c r="S2" t="str">
        <f>IFERROR(VLOOKUP(S4,compounds!$A:$B,2,FALSE),"")</f>
        <v/>
      </c>
      <c r="T2" t="str">
        <f>IFERROR(VLOOKUP(T4,compounds!$A:$B,2,FALSE),"")</f>
        <v/>
      </c>
      <c r="U2" t="str">
        <f>IFERROR(VLOOKUP(U4,compounds!$A:$B,2,FALSE),"")</f>
        <v/>
      </c>
      <c r="V2" t="str">
        <f>IFERROR(VLOOKUP(V4,compounds!$A:$B,2,FALSE),"")</f>
        <v/>
      </c>
      <c r="W2" t="str">
        <f>IFERROR(VLOOKUP(W4,compounds!$A:$B,2,FALSE),"")</f>
        <v/>
      </c>
      <c r="X2" t="str">
        <f>IFERROR(VLOOKUP(X4,compounds!$A:$B,2,FALSE),"")</f>
        <v/>
      </c>
      <c r="Y2" t="str">
        <f>IFERROR(VLOOKUP(Y4,compounds!$A:$B,2,FALSE),"")</f>
        <v/>
      </c>
      <c r="Z2" t="str">
        <f>IFERROR(VLOOKUP(Z4,compounds!$A:$B,2,FALSE),"")</f>
        <v>4-hydroxy-4-methyl-2-pentanone</v>
      </c>
      <c r="AA2" t="str">
        <f>IFERROR(VLOOKUP(AA4,compounds!$A:$B,2,FALSE),"")</f>
        <v/>
      </c>
      <c r="AB2" t="str">
        <f>IFERROR(VLOOKUP(AB4,compounds!$A:$B,2,FALSE),"")</f>
        <v/>
      </c>
      <c r="AC2" t="str">
        <f>IFERROR(VLOOKUP(AC4,compounds!$A:$B,2,FALSE),"")</f>
        <v/>
      </c>
      <c r="AD2" t="str">
        <f>IFERROR(VLOOKUP(AD4,compounds!$A:$B,2,FALSE),"")</f>
        <v/>
      </c>
      <c r="AE2" t="str">
        <f>IFERROR(VLOOKUP(AE4,compounds!$A:$B,2,FALSE),"")</f>
        <v>(z)-3-hexen-1-ol</v>
      </c>
      <c r="AF2" t="str">
        <f>IFERROR(VLOOKUP(AF4,compounds!$A:$B,2,FALSE),"")</f>
        <v/>
      </c>
      <c r="AG2" t="str">
        <f>IFERROR(VLOOKUP(AG4,compounds!$A:$B,2,FALSE),"")</f>
        <v/>
      </c>
      <c r="AH2" t="str">
        <f>IFERROR(VLOOKUP(AH4,compounds!$A:$B,2,FALSE),"")</f>
        <v/>
      </c>
      <c r="AI2" t="str">
        <f>IFERROR(VLOOKUP(AI4,compounds!$A:$B,2,FALSE),"")</f>
        <v/>
      </c>
      <c r="AJ2" t="str">
        <f>IFERROR(VLOOKUP(AJ4,compounds!$A:$B,2,FALSE),"")</f>
        <v/>
      </c>
      <c r="AK2" t="str">
        <f>IFERROR(VLOOKUP(AK4,compounds!$A:$B,2,FALSE),"")</f>
        <v/>
      </c>
      <c r="AL2" t="str">
        <f>IFERROR(VLOOKUP(AL4,compounds!$A:$B,2,FALSE),"")</f>
        <v/>
      </c>
      <c r="AM2" t="str">
        <f>IFERROR(VLOOKUP(AM4,compounds!$A:$B,2,FALSE),"")</f>
        <v/>
      </c>
      <c r="AN2" t="str">
        <f>IFERROR(VLOOKUP(AN4,compounds!$A:$B,2,FALSE),"")</f>
        <v/>
      </c>
      <c r="AO2" t="str">
        <f>IFERROR(VLOOKUP(AO4,compounds!$A:$B,2,FALSE),"")</f>
        <v/>
      </c>
      <c r="AP2" t="str">
        <f>IFERROR(VLOOKUP(AP4,compounds!$A:$B,2,FALSE),"")</f>
        <v/>
      </c>
      <c r="AQ2" t="str">
        <f>IFERROR(VLOOKUP(AQ4,compounds!$A:$B,2,FALSE),"")</f>
        <v/>
      </c>
      <c r="AR2" t="str">
        <f>IFERROR(VLOOKUP(AR4,compounds!$A:$B,2,FALSE),"")</f>
        <v/>
      </c>
      <c r="AS2" t="str">
        <f>IFERROR(VLOOKUP(AS4,compounds!$A:$B,2,FALSE),"")</f>
        <v/>
      </c>
      <c r="AT2" t="str">
        <f>IFERROR(VLOOKUP(AT4,compounds!$A:$B,2,FALSE),"")</f>
        <v/>
      </c>
      <c r="AU2" t="str">
        <f>IFERROR(VLOOKUP(AU4,compounds!$A:$B,2,FALSE),"")</f>
        <v/>
      </c>
      <c r="AV2" t="str">
        <f>IFERROR(VLOOKUP(AV4,compounds!$A:$B,2,FALSE),"")</f>
        <v/>
      </c>
      <c r="AW2" t="str">
        <f>IFERROR(VLOOKUP(AW4,compounds!$A:$B,2,FALSE),"")</f>
        <v>nonane</v>
      </c>
      <c r="AX2" t="str">
        <f>IFERROR(VLOOKUP(AX4,compounds!$A:$B,2,FALSE),"")</f>
        <v/>
      </c>
      <c r="AY2" t="str">
        <f>IFERROR(VLOOKUP(AY4,compounds!$A:$B,2,FALSE),"")</f>
        <v/>
      </c>
      <c r="AZ2" t="str">
        <f>IFERROR(VLOOKUP(AZ4,compounds!$A:$B,2,FALSE),"")</f>
        <v>heptanal</v>
      </c>
      <c r="BA2" t="str">
        <f>IFERROR(VLOOKUP(BA4,compounds!$A:$B,2,FALSE),"")</f>
        <v/>
      </c>
      <c r="BB2" t="str">
        <f>IFERROR(VLOOKUP(BB4,compounds!$A:$B,2,FALSE),"")</f>
        <v/>
      </c>
      <c r="BC2" t="str">
        <f>IFERROR(VLOOKUP(BC4,compounds!$A:$B,2,FALSE),"")</f>
        <v>cyclopentane</v>
      </c>
      <c r="BD2" t="str">
        <f>IFERROR(VLOOKUP(BD4,compounds!$A:$B,2,FALSE),"")</f>
        <v/>
      </c>
      <c r="BE2" t="str">
        <f>IFERROR(VLOOKUP(BE4,compounds!$A:$B,2,FALSE),"")</f>
        <v>a-pinene</v>
      </c>
      <c r="BF2" t="str">
        <f>IFERROR(VLOOKUP(BF4,compounds!$A:$B,2,FALSE),"")</f>
        <v/>
      </c>
      <c r="BG2" t="str">
        <f>IFERROR(VLOOKUP(BG4,compounds!$A:$B,2,FALSE),"")</f>
        <v/>
      </c>
      <c r="BH2" t="str">
        <f>IFERROR(VLOOKUP(BH4,compounds!$A:$B,2,FALSE),"")</f>
        <v/>
      </c>
      <c r="BI2" t="str">
        <f>IFERROR(VLOOKUP(BI4,compounds!$A:$B,2,FALSE),"")</f>
        <v/>
      </c>
      <c r="BJ2" t="str">
        <f>IFERROR(VLOOKUP(BJ4,compounds!$A:$B,2,FALSE),"")</f>
        <v/>
      </c>
      <c r="BK2" t="str">
        <f>IFERROR(VLOOKUP(BK4,compounds!$A:$B,2,FALSE),"")</f>
        <v/>
      </c>
      <c r="BL2" t="str">
        <f>IFERROR(VLOOKUP(BL4,compounds!$A:$B,2,FALSE),"")</f>
        <v/>
      </c>
      <c r="BM2" t="str">
        <f>IFERROR(VLOOKUP(BM4,compounds!$A:$B,2,FALSE),"")</f>
        <v/>
      </c>
      <c r="BN2" t="str">
        <f>IFERROR(VLOOKUP(BN4,compounds!$A:$B,2,FALSE),"")</f>
        <v/>
      </c>
      <c r="BO2" t="str">
        <f>IFERROR(VLOOKUP(BO4,compounds!$A:$B,2,FALSE),"")</f>
        <v/>
      </c>
      <c r="BP2" t="str">
        <f>IFERROR(VLOOKUP(BP4,compounds!$A:$B,2,FALSE),"")</f>
        <v/>
      </c>
      <c r="BQ2" t="str">
        <f>IFERROR(VLOOKUP(BQ4,compounds!$A:$B,2,FALSE),"")</f>
        <v/>
      </c>
      <c r="BR2" t="str">
        <f>IFERROR(VLOOKUP(BR4,compounds!$A:$B,2,FALSE),"")</f>
        <v/>
      </c>
      <c r="BS2" t="str">
        <f>IFERROR(VLOOKUP(BS4,compounds!$A:$B,2,FALSE),"")</f>
        <v/>
      </c>
      <c r="BT2" t="str">
        <f>IFERROR(VLOOKUP(BT4,compounds!$A:$B,2,FALSE),"")</f>
        <v/>
      </c>
      <c r="BU2" t="str">
        <f>IFERROR(VLOOKUP(BU4,compounds!$A:$B,2,FALSE),"")</f>
        <v/>
      </c>
      <c r="BV2" t="str">
        <f>IFERROR(VLOOKUP(BV4,compounds!$A:$B,2,FALSE),"")</f>
        <v/>
      </c>
      <c r="BW2" t="str">
        <f>IFERROR(VLOOKUP(BW4,compounds!$A:$B,2,FALSE),"")</f>
        <v/>
      </c>
      <c r="BX2" t="str">
        <f>IFERROR(VLOOKUP(BX4,compounds!$A:$B,2,FALSE),"")</f>
        <v/>
      </c>
      <c r="BY2" t="str">
        <f>IFERROR(VLOOKUP(BY4,compounds!$A:$B,2,FALSE),"")</f>
        <v/>
      </c>
      <c r="BZ2" t="str">
        <f>IFERROR(VLOOKUP(BZ4,compounds!$A:$B,2,FALSE),"")</f>
        <v/>
      </c>
      <c r="CA2" t="str">
        <f>IFERROR(VLOOKUP(CA4,compounds!$A:$B,2,FALSE),"")</f>
        <v>6-methyl-5-hepten-2-one</v>
      </c>
      <c r="CB2" t="str">
        <f>IFERROR(VLOOKUP(CB4,compounds!$A:$B,2,FALSE),"")</f>
        <v/>
      </c>
      <c r="CC2" t="str">
        <f>IFERROR(VLOOKUP(CC4,compounds!$A:$B,2,FALSE),"")</f>
        <v/>
      </c>
      <c r="CD2" t="str">
        <f>IFERROR(VLOOKUP(CD4,compounds!$A:$B,2,FALSE),"")</f>
        <v/>
      </c>
      <c r="CE2" t="str">
        <f>IFERROR(VLOOKUP(CE4,compounds!$A:$B,2,FALSE),"")</f>
        <v>decane</v>
      </c>
      <c r="CF2" t="str">
        <f>IFERROR(VLOOKUP(CF4,compounds!$A:$B,2,FALSE),"")</f>
        <v>octanal</v>
      </c>
      <c r="CG2" t="str">
        <f>IFERROR(VLOOKUP(CG4,compounds!$A:$B,2,FALSE),"")</f>
        <v>(z)-3-hexen-1-ol acetate</v>
      </c>
      <c r="CH2" t="str">
        <f>IFERROR(VLOOKUP(CH4,compounds!$A:$B,2,FALSE),"")</f>
        <v/>
      </c>
      <c r="CI2" t="str">
        <f>IFERROR(VLOOKUP(CI4,compounds!$A:$B,2,FALSE),"")</f>
        <v/>
      </c>
      <c r="CJ2" t="str">
        <f>IFERROR(VLOOKUP(CJ4,compounds!$A:$B,2,FALSE),"")</f>
        <v/>
      </c>
      <c r="CK2" t="str">
        <f>IFERROR(VLOOKUP(CK4,compounds!$A:$B,2,FALSE),"")</f>
        <v>D-limonene</v>
      </c>
      <c r="CL2" t="str">
        <f>IFERROR(VLOOKUP(CL4,compounds!$A:$B,2,FALSE),"")</f>
        <v/>
      </c>
      <c r="CM2" t="str">
        <f>IFERROR(VLOOKUP(CM4,compounds!$A:$B,2,FALSE),"")</f>
        <v>2-ethyl-1-hexanol</v>
      </c>
      <c r="CN2" t="str">
        <f>IFERROR(VLOOKUP(CN4,compounds!$A:$B,2,FALSE),"")</f>
        <v/>
      </c>
      <c r="CO2" t="str">
        <f>IFERROR(VLOOKUP(CO4,compounds!$A:$B,2,FALSE),"")</f>
        <v/>
      </c>
      <c r="CP2" t="str">
        <f>IFERROR(VLOOKUP(CP4,compounds!$A:$B,2,FALSE),"")</f>
        <v/>
      </c>
      <c r="CQ2" t="str">
        <f>IFERROR(VLOOKUP(CQ4,compounds!$A:$B,2,FALSE),"")</f>
        <v/>
      </c>
      <c r="CR2" t="str">
        <f>IFERROR(VLOOKUP(CR4,compounds!$A:$B,2,FALSE),"")</f>
        <v/>
      </c>
      <c r="CS2" t="str">
        <f>IFERROR(VLOOKUP(CS4,compounds!$A:$B,2,FALSE),"")</f>
        <v/>
      </c>
      <c r="CT2" t="str">
        <f>IFERROR(VLOOKUP(CT4,compounds!$A:$B,2,FALSE),"")</f>
        <v/>
      </c>
      <c r="CU2" t="str">
        <f>IFERROR(VLOOKUP(CU4,compounds!$A:$B,2,FALSE),"")</f>
        <v/>
      </c>
      <c r="CV2" t="str">
        <f>IFERROR(VLOOKUP(CV4,compounds!$A:$B,2,FALSE),"")</f>
        <v/>
      </c>
      <c r="CW2" t="str">
        <f>IFERROR(VLOOKUP(CW4,compounds!$A:$B,2,FALSE),"")</f>
        <v/>
      </c>
      <c r="CX2" t="str">
        <f>IFERROR(VLOOKUP(CX4,compounds!$A:$B,2,FALSE),"")</f>
        <v/>
      </c>
      <c r="CY2" t="str">
        <f>IFERROR(VLOOKUP(CY4,compounds!$A:$B,2,FALSE),"")</f>
        <v>acetophenone</v>
      </c>
      <c r="CZ2" t="str">
        <f>IFERROR(VLOOKUP(CZ4,compounds!$A:$B,2,FALSE),"")</f>
        <v/>
      </c>
      <c r="DA2" t="str">
        <f>IFERROR(VLOOKUP(DA4,compounds!$A:$B,2,FALSE),"")</f>
        <v/>
      </c>
      <c r="DB2" t="str">
        <f>IFERROR(VLOOKUP(DB4,compounds!$A:$B,2,FALSE),"")</f>
        <v/>
      </c>
      <c r="DC2" t="str">
        <f>IFERROR(VLOOKUP(DC4,compounds!$A:$B,2,FALSE),"")</f>
        <v/>
      </c>
      <c r="DD2" t="str">
        <f>IFERROR(VLOOKUP(DD4,compounds!$A:$B,2,FALSE),"")</f>
        <v/>
      </c>
      <c r="DE2" t="str">
        <f>IFERROR(VLOOKUP(DE4,compounds!$A:$B,2,FALSE),"")</f>
        <v/>
      </c>
      <c r="DF2" t="str">
        <f>IFERROR(VLOOKUP(DF4,compounds!$A:$B,2,FALSE),"")</f>
        <v/>
      </c>
      <c r="DG2" t="str">
        <f>IFERROR(VLOOKUP(DG4,compounds!$A:$B,2,FALSE),"")</f>
        <v/>
      </c>
      <c r="DH2" t="str">
        <f>IFERROR(VLOOKUP(DH4,compounds!$A:$B,2,FALSE),"")</f>
        <v/>
      </c>
      <c r="DI2" t="str">
        <f>IFERROR(VLOOKUP(DI4,compounds!$A:$B,2,FALSE),"")</f>
        <v/>
      </c>
      <c r="DJ2" t="str">
        <f>IFERROR(VLOOKUP(DJ4,compounds!$A:$B,2,FALSE),"")</f>
        <v>nonanal</v>
      </c>
      <c r="DK2" t="str">
        <f>IFERROR(VLOOKUP(DK4,compounds!$A:$B,2,FALSE),"")</f>
        <v/>
      </c>
      <c r="DL2" t="str">
        <f>IFERROR(VLOOKUP(DL4,compounds!$A:$B,2,FALSE),"")</f>
        <v>€-4,8-dimethylnona-1,3,7-triene</v>
      </c>
      <c r="DM2" t="str">
        <f>IFERROR(VLOOKUP(DM4,compounds!$A:$B,2,FALSE),"")</f>
        <v/>
      </c>
      <c r="DN2" t="str">
        <f>IFERROR(VLOOKUP(DN4,compounds!$A:$B,2,FALSE),"")</f>
        <v/>
      </c>
      <c r="DO2" t="str">
        <f>IFERROR(VLOOKUP(DO4,compounds!$A:$B,2,FALSE),"")</f>
        <v/>
      </c>
      <c r="DP2" t="str">
        <f>IFERROR(VLOOKUP(DP4,compounds!$A:$B,2,FALSE),"")</f>
        <v>misc. benzene</v>
      </c>
      <c r="DQ2" t="str">
        <f>IFERROR(VLOOKUP(DQ4,compounds!$A:$B,2,FALSE),"")</f>
        <v/>
      </c>
      <c r="DR2" t="str">
        <f>IFERROR(VLOOKUP(DR4,compounds!$A:$B,2,FALSE),"")</f>
        <v/>
      </c>
      <c r="DS2" t="str">
        <f>IFERROR(VLOOKUP(DS4,compounds!$A:$B,2,FALSE),"")</f>
        <v/>
      </c>
      <c r="DT2" t="str">
        <f>IFERROR(VLOOKUP(DT4,compounds!$A:$B,2,FALSE),"")</f>
        <v/>
      </c>
      <c r="DU2" t="str">
        <f>IFERROR(VLOOKUP(DU4,compounds!$A:$B,2,FALSE),"")</f>
        <v/>
      </c>
      <c r="DV2" t="str">
        <f>IFERROR(VLOOKUP(DV4,compounds!$A:$B,2,FALSE),"")</f>
        <v>dodecanal</v>
      </c>
      <c r="DW2" t="str">
        <f>IFERROR(VLOOKUP(DW4,compounds!$A:$B,2,FALSE),"")</f>
        <v/>
      </c>
      <c r="DX2" t="str">
        <f>IFERROR(VLOOKUP(DX4,compounds!$A:$B,2,FALSE),"")</f>
        <v/>
      </c>
      <c r="DY2" t="str">
        <f>IFERROR(VLOOKUP(DY4,compounds!$A:$B,2,FALSE),"")</f>
        <v>Butanoic acid, 3-hexenyl ester</v>
      </c>
      <c r="DZ2" t="str">
        <f>IFERROR(VLOOKUP(DZ4,compounds!$A:$B,2,FALSE),"")</f>
        <v/>
      </c>
      <c r="EA2" t="str">
        <f>IFERROR(VLOOKUP(EA4,compounds!$A:$B,2,FALSE),"")</f>
        <v/>
      </c>
      <c r="EB2" t="str">
        <f>IFERROR(VLOOKUP(EB4,compounds!$A:$B,2,FALSE),"")</f>
        <v>methyl salicylate</v>
      </c>
      <c r="EC2" t="str">
        <f>IFERROR(VLOOKUP(EC4,compounds!$A:$B,2,FALSE),"")</f>
        <v>dodecane</v>
      </c>
      <c r="ED2" t="str">
        <f>IFERROR(VLOOKUP(ED4,compounds!$A:$B,2,FALSE),"")</f>
        <v>decanal</v>
      </c>
      <c r="EE2" t="str">
        <f>IFERROR(VLOOKUP(EE4,compounds!$A:$B,2,FALSE),"")</f>
        <v/>
      </c>
      <c r="EF2" t="str">
        <f>IFERROR(VLOOKUP(EF4,compounds!$A:$B,2,FALSE),"")</f>
        <v/>
      </c>
      <c r="EG2" t="str">
        <f>IFERROR(VLOOKUP(EG4,compounds!$A:$B,2,FALSE),"")</f>
        <v>cis-3-hexenyl isovalerate</v>
      </c>
      <c r="EH2" t="str">
        <f>IFERROR(VLOOKUP(EH4,compounds!$A:$B,2,FALSE),"")</f>
        <v/>
      </c>
      <c r="EI2" t="str">
        <f>IFERROR(VLOOKUP(EI4,compounds!$A:$B,2,FALSE),"")</f>
        <v/>
      </c>
      <c r="EJ2" t="str">
        <f>IFERROR(VLOOKUP(EJ4,compounds!$A:$B,2,FALSE),"")</f>
        <v/>
      </c>
      <c r="EK2" t="str">
        <f>IFERROR(VLOOKUP(EK4,compounds!$A:$B,2,FALSE),"")</f>
        <v/>
      </c>
      <c r="EL2" t="str">
        <f>IFERROR(VLOOKUP(EL4,compounds!$A:$B,2,FALSE),"")</f>
        <v>m-ethylacetophenone</v>
      </c>
      <c r="EM2" t="str">
        <f>IFERROR(VLOOKUP(EM4,compounds!$A:$B,2,FALSE),"")</f>
        <v/>
      </c>
      <c r="EN2" t="str">
        <f>IFERROR(VLOOKUP(EN4,compounds!$A:$B,2,FALSE),"")</f>
        <v/>
      </c>
      <c r="EO2" t="str">
        <f>IFERROR(VLOOKUP(EO4,compounds!$A:$B,2,FALSE),"")</f>
        <v/>
      </c>
      <c r="EP2" t="str">
        <f>IFERROR(VLOOKUP(EP4,compounds!$A:$B,2,FALSE),"")</f>
        <v>2-methyl-naphthalene</v>
      </c>
      <c r="EQ2" t="str">
        <f>IFERROR(VLOOKUP(EQ4,compounds!$A:$B,2,FALSE),"")</f>
        <v/>
      </c>
      <c r="ER2" t="str">
        <f>IFERROR(VLOOKUP(ER4,compounds!$A:$B,2,FALSE),"")</f>
        <v/>
      </c>
      <c r="ES2" t="str">
        <f>IFERROR(VLOOKUP(ES4,compounds!$A:$B,2,FALSE),"")</f>
        <v>undecanal</v>
      </c>
      <c r="ET2" t="str">
        <f>IFERROR(VLOOKUP(ET4,compounds!$A:$B,2,FALSE),"")</f>
        <v/>
      </c>
      <c r="EU2" t="str">
        <f>IFERROR(VLOOKUP(EU4,compounds!$A:$B,2,FALSE),"")</f>
        <v>standard</v>
      </c>
      <c r="EV2" t="str">
        <f>IFERROR(VLOOKUP(EV4,compounds!$A:$B,2,FALSE),"")</f>
        <v/>
      </c>
      <c r="EW2" t="str">
        <f>IFERROR(VLOOKUP(EW4,compounds!$A:$B,2,FALSE),"")</f>
        <v/>
      </c>
      <c r="EX2" t="str">
        <f>IFERROR(VLOOKUP(EX4,compounds!$A:$B,2,FALSE),"")</f>
        <v/>
      </c>
      <c r="EY2" t="str">
        <f>IFERROR(VLOOKUP(EY4,compounds!$A:$B,2,FALSE),"")</f>
        <v/>
      </c>
      <c r="EZ2" t="str">
        <f>IFERROR(VLOOKUP(EZ4,compounds!$A:$B,2,FALSE),"")</f>
        <v/>
      </c>
      <c r="FA2" t="str">
        <f>IFERROR(VLOOKUP(FA4,compounds!$A:$B,2,FALSE),"")</f>
        <v/>
      </c>
      <c r="FB2" t="str">
        <f>IFERROR(VLOOKUP(FB4,compounds!$A:$B,2,FALSE),"")</f>
        <v>2-undecanal</v>
      </c>
      <c r="FC2" t="str">
        <f>IFERROR(VLOOKUP(FC4,compounds!$A:$B,2,FALSE),"")</f>
        <v/>
      </c>
      <c r="FD2" t="str">
        <f>IFERROR(VLOOKUP(FD4,compounds!$A:$B,2,FALSE),"")</f>
        <v/>
      </c>
      <c r="FE2" t="str">
        <f>IFERROR(VLOOKUP(FE4,compounds!$A:$B,2,FALSE),"")</f>
        <v/>
      </c>
      <c r="FF2" t="str">
        <f>IFERROR(VLOOKUP(FF4,compounds!$A:$B,2,FALSE),"")</f>
        <v/>
      </c>
      <c r="FG2" t="str">
        <f>IFERROR(VLOOKUP(FG4,compounds!$A:$B,2,FALSE),"")</f>
        <v/>
      </c>
      <c r="FH2" t="str">
        <f>IFERROR(VLOOKUP(FH4,compounds!$A:$B,2,FALSE),"")</f>
        <v/>
      </c>
      <c r="FI2" t="str">
        <f>IFERROR(VLOOKUP(FI4,compounds!$A:$B,2,FALSE),"")</f>
        <v/>
      </c>
      <c r="FJ2" t="str">
        <f>IFERROR(VLOOKUP(FJ4,compounds!$A:$B,2,FALSE),"")</f>
        <v>tetradecane</v>
      </c>
      <c r="FK2" t="str">
        <f>IFERROR(VLOOKUP(FK4,compounds!$A:$B,2,FALSE),"")</f>
        <v/>
      </c>
      <c r="FL2" t="str">
        <f>IFERROR(VLOOKUP(FL4,compounds!$A:$B,2,FALSE),"")</f>
        <v>dodecanal</v>
      </c>
      <c r="FM2" t="str">
        <f>IFERROR(VLOOKUP(FM4,compounds!$A:$B,2,FALSE),"")</f>
        <v/>
      </c>
      <c r="FN2" t="str">
        <f>IFERROR(VLOOKUP(FN4,compounds!$A:$B,2,FALSE),"")</f>
        <v/>
      </c>
      <c r="FO2" t="str">
        <f>IFERROR(VLOOKUP(FO4,compounds!$A:$B,2,FALSE),"")</f>
        <v>tetramethyl-5-decyn diol</v>
      </c>
      <c r="FP2" t="str">
        <f>IFERROR(VLOOKUP(FP4,compounds!$A:$B,2,FALSE),"")</f>
        <v/>
      </c>
      <c r="FQ2" t="str">
        <f>IFERROR(VLOOKUP(FQ4,compounds!$A:$B,2,FALSE),"")</f>
        <v/>
      </c>
      <c r="FR2" t="str">
        <f>IFERROR(VLOOKUP(FR4,compounds!$A:$B,2,FALSE),"")</f>
        <v/>
      </c>
      <c r="FS2" t="str">
        <f>IFERROR(VLOOKUP(FS4,compounds!$A:$B,2,FALSE),"")</f>
        <v/>
      </c>
      <c r="FT2" t="str">
        <f>IFERROR(VLOOKUP(FT4,compounds!$A:$B,2,FALSE),"")</f>
        <v/>
      </c>
      <c r="FU2" t="str">
        <f>IFERROR(VLOOKUP(FU4,compounds!$A:$B,2,FALSE),"")</f>
        <v/>
      </c>
      <c r="FV2" t="str">
        <f>IFERROR(VLOOKUP(FV4,compounds!$A:$B,2,FALSE),"")</f>
        <v/>
      </c>
      <c r="FW2" t="str">
        <f>IFERROR(VLOOKUP(FW4,compounds!$A:$B,2,FALSE),"")</f>
        <v/>
      </c>
      <c r="FX2" t="str">
        <f>IFERROR(VLOOKUP(FX4,compounds!$A:$B,2,FALSE),"")</f>
        <v/>
      </c>
      <c r="FY2" t="str">
        <f>IFERROR(VLOOKUP(FY4,compounds!$A:$B,2,FALSE),"")</f>
        <v/>
      </c>
      <c r="FZ2" t="str">
        <f>IFERROR(VLOOKUP(FZ4,compounds!$A:$B,2,FALSE),"")</f>
        <v/>
      </c>
      <c r="GA2" t="str">
        <f>IFERROR(VLOOKUP(GA4,compounds!$A:$B,2,FALSE),"")</f>
        <v>pentadecane</v>
      </c>
      <c r="GB2" t="str">
        <f>IFERROR(VLOOKUP(GB4,compounds!$A:$B,2,FALSE),"")</f>
        <v/>
      </c>
      <c r="GC2" t="str">
        <f>IFERROR(VLOOKUP(GC4,compounds!$A:$B,2,FALSE),"")</f>
        <v>tridecanal</v>
      </c>
      <c r="GD2" t="str">
        <f>IFERROR(VLOOKUP(GD4,compounds!$A:$B,2,FALSE),"")</f>
        <v/>
      </c>
      <c r="GE2" t="str">
        <f>IFERROR(VLOOKUP(GE4,compounds!$A:$B,2,FALSE),"")</f>
        <v/>
      </c>
      <c r="GF2" t="str">
        <f>IFERROR(VLOOKUP(GF4,compounds!$A:$B,2,FALSE),"")</f>
        <v/>
      </c>
      <c r="GG2" t="str">
        <f>IFERROR(VLOOKUP(GG4,compounds!$A:$B,2,FALSE),"")</f>
        <v/>
      </c>
      <c r="GH2" t="str">
        <f>IFERROR(VLOOKUP(GH4,compounds!$A:$B,2,FALSE),"")</f>
        <v/>
      </c>
      <c r="GI2" t="str">
        <f>IFERROR(VLOOKUP(GI4,compounds!$A:$B,2,FALSE),"")</f>
        <v/>
      </c>
      <c r="GJ2" t="str">
        <f>IFERROR(VLOOKUP(GJ4,compounds!$A:$B,2,FALSE),"")</f>
        <v/>
      </c>
      <c r="GK2" t="str">
        <f>IFERROR(VLOOKUP(GK4,compounds!$A:$B,2,FALSE),"")</f>
        <v/>
      </c>
      <c r="GL2" t="str">
        <f>IFERROR(VLOOKUP(GL4,compounds!$A:$B,2,FALSE),"")</f>
        <v/>
      </c>
      <c r="GM2" t="str">
        <f>IFERROR(VLOOKUP(GM4,compounds!$A:$B,2,FALSE),"")</f>
        <v/>
      </c>
      <c r="GN2" t="str">
        <f>IFERROR(VLOOKUP(GN4,compounds!$A:$B,2,FALSE),"")</f>
        <v>tetradecanal</v>
      </c>
      <c r="GO2" t="str">
        <f>IFERROR(VLOOKUP(GO4,compounds!$A:$B,2,FALSE),"")</f>
        <v/>
      </c>
      <c r="GP2" t="str">
        <f>IFERROR(VLOOKUP(GP4,compounds!$A:$B,2,FALSE),"")</f>
        <v/>
      </c>
      <c r="GQ2" t="str">
        <f>IFERROR(VLOOKUP(GQ4,compounds!$A:$B,2,FALSE),"")</f>
        <v/>
      </c>
      <c r="GR2" t="str">
        <f>IFERROR(VLOOKUP(GR4,compounds!$A:$B,2,FALSE),"")</f>
        <v/>
      </c>
      <c r="GS2" t="str">
        <f>IFERROR(VLOOKUP(GS4,compounds!$A:$B,2,FALSE),"")</f>
        <v/>
      </c>
      <c r="GT2" t="str">
        <f>IFERROR(VLOOKUP(GT4,compounds!$A:$B,2,FALSE),"")</f>
        <v/>
      </c>
      <c r="GU2" t="str">
        <f>IFERROR(VLOOKUP(GU4,compounds!$A:$B,2,FALSE),"")</f>
        <v/>
      </c>
      <c r="GV2" t="str">
        <f>IFERROR(VLOOKUP(GV4,compounds!$A:$B,2,FALSE),"")</f>
        <v/>
      </c>
      <c r="GW2" t="str">
        <f>IFERROR(VLOOKUP(GW4,compounds!$A:$B,2,FALSE),"")</f>
        <v/>
      </c>
      <c r="GX2" t="str">
        <f>IFERROR(VLOOKUP(GX4,compounds!$A:$B,2,FALSE),"")</f>
        <v>heptadecane</v>
      </c>
      <c r="GY2" t="str">
        <f>IFERROR(VLOOKUP(GY4,compounds!$A:$B,2,FALSE),"")</f>
        <v>pentadecanal</v>
      </c>
      <c r="GZ2" t="str">
        <f>IFERROR(VLOOKUP(GZ4,compounds!$A:$B,2,FALSE),"")</f>
        <v/>
      </c>
      <c r="HA2" t="str">
        <f>IFERROR(VLOOKUP(HA4,compounds!$A:$B,2,FALSE),"")</f>
        <v/>
      </c>
      <c r="HB2" t="str">
        <f>IFERROR(VLOOKUP(HB4,compounds!$A:$B,2,FALSE),"")</f>
        <v/>
      </c>
      <c r="HC2" t="str">
        <f>IFERROR(VLOOKUP(HC4,compounds!$A:$B,2,FALSE),"")</f>
        <v/>
      </c>
      <c r="HD2" t="str">
        <f>IFERROR(VLOOKUP(HD4,compounds!$A:$B,2,FALSE),"")</f>
        <v/>
      </c>
      <c r="HE2" t="str">
        <f>IFERROR(VLOOKUP(HE4,compounds!$A:$B,2,FALSE),"")</f>
        <v/>
      </c>
      <c r="HF2" t="str">
        <f>IFERROR(VLOOKUP(HF4,compounds!$A:$B,2,FALSE),"")</f>
        <v/>
      </c>
      <c r="HG2" t="str">
        <f>IFERROR(VLOOKUP(HG4,compounds!$A:$B,2,FALSE),"")</f>
        <v/>
      </c>
      <c r="HH2" t="str">
        <f>IFERROR(VLOOKUP(HH4,compounds!$A:$B,2,FALSE),"")</f>
        <v/>
      </c>
      <c r="HI2" t="str">
        <f>IFERROR(VLOOKUP(HI4,compounds!$A:$B,2,FALSE),"")</f>
        <v/>
      </c>
      <c r="HJ2" t="str">
        <f>IFERROR(VLOOKUP(HJ4,compounds!$A:$B,2,FALSE),"")</f>
        <v>homosalate</v>
      </c>
      <c r="HK2" t="str">
        <f>IFERROR(VLOOKUP(HK4,compounds!$A:$B,2,FALSE),"")</f>
        <v/>
      </c>
      <c r="HL2" t="str">
        <f>IFERROR(VLOOKUP(HL4,compounds!$A:$B,2,FALSE),"")</f>
        <v/>
      </c>
      <c r="HM2" t="str">
        <f>IFERROR(VLOOKUP(HM4,compounds!$A:$B,2,FALSE),"")</f>
        <v/>
      </c>
      <c r="HN2" t="str">
        <f>IFERROR(VLOOKUP(HN4,compounds!$A:$B,2,FALSE),"")</f>
        <v/>
      </c>
      <c r="HO2" t="str">
        <f>IFERROR(VLOOKUP(HO4,compounds!$A:$B,2,FALSE),"")</f>
        <v/>
      </c>
      <c r="HP2" t="str">
        <f>IFERROR(VLOOKUP(HP4,compounds!$A:$B,2,FALSE),"")</f>
        <v/>
      </c>
      <c r="HQ2" t="str">
        <f>IFERROR(VLOOKUP(HQ4,compounds!$A:$B,2,FALSE),"")</f>
        <v/>
      </c>
      <c r="HR2" t="str">
        <f>IFERROR(VLOOKUP(HR4,compounds!$A:$B,2,FALSE),"")</f>
        <v/>
      </c>
      <c r="HS2" t="str">
        <f>IFERROR(VLOOKUP(HS4,compounds!$A:$B,2,FALSE),"")</f>
        <v/>
      </c>
      <c r="HT2" t="str">
        <f>IFERROR(VLOOKUP(HT4,compounds!$A:$B,2,FALSE),"")</f>
        <v/>
      </c>
      <c r="HU2" t="str">
        <f>IFERROR(VLOOKUP(HU4,compounds!$A:$B,2,FALSE),"")</f>
        <v/>
      </c>
      <c r="HV2" t="str">
        <f>IFERROR(VLOOKUP(HV4,compounds!$A:$B,2,FALSE),"")</f>
        <v/>
      </c>
      <c r="HW2" t="str">
        <f>IFERROR(VLOOKUP(HW4,compounds!$A:$B,2,FALSE),"")</f>
        <v/>
      </c>
      <c r="HX2" t="str">
        <f>IFERROR(VLOOKUP(HX4,compounds!$A:$B,2,FALSE),"")</f>
        <v/>
      </c>
      <c r="HY2" t="str">
        <f>IFERROR(VLOOKUP(HY4,compounds!$A:$B,2,FALSE),"")</f>
        <v/>
      </c>
      <c r="HZ2" t="str">
        <f>IFERROR(VLOOKUP(HZ4,compounds!$A:$B,2,FALSE),"")</f>
        <v/>
      </c>
      <c r="IA2" t="str">
        <f>IFERROR(VLOOKUP(IA4,compounds!$A:$B,2,FALSE),"")</f>
        <v/>
      </c>
      <c r="IB2" t="str">
        <f>IFERROR(VLOOKUP(IB4,compounds!$A:$B,2,FALSE),"")</f>
        <v/>
      </c>
      <c r="IC2" t="str">
        <f>IFERROR(VLOOKUP(IC4,compounds!$A:$B,2,FALSE),"")</f>
        <v/>
      </c>
      <c r="ID2" t="str">
        <f>IFERROR(VLOOKUP(ID4,compounds!$A:$B,2,FALSE),"")</f>
        <v/>
      </c>
      <c r="IE2" t="str">
        <f>IFERROR(VLOOKUP(IE4,compounds!$A:$B,2,FALSE),"")</f>
        <v/>
      </c>
      <c r="IF2" t="str">
        <f>IFERROR(VLOOKUP(IF4,compounds!$A:$B,2,FALSE),"")</f>
        <v/>
      </c>
      <c r="IG2" t="str">
        <f>IFERROR(VLOOKUP(IG4,compounds!$A:$B,2,FALSE),"")</f>
        <v/>
      </c>
      <c r="IH2" t="str">
        <f>IFERROR(VLOOKUP(IH4,compounds!$A:$B,2,FALSE),"")</f>
        <v/>
      </c>
      <c r="II2" t="str">
        <f>IFERROR(VLOOKUP(II4,compounds!$A:$B,2,FALSE),"")</f>
        <v/>
      </c>
      <c r="IJ2" t="str">
        <f>IFERROR(VLOOKUP(IJ4,compounds!$A:$B,2,FALSE),"")</f>
        <v/>
      </c>
      <c r="IK2" t="str">
        <f>IFERROR(VLOOKUP(IK4,compounds!$A:$B,2,FALSE),"")</f>
        <v/>
      </c>
      <c r="IL2" t="str">
        <f>IFERROR(VLOOKUP(IL4,compounds!$A:$B,2,FALSE),"")</f>
        <v/>
      </c>
      <c r="IM2" t="str">
        <f>IFERROR(VLOOKUP(IM4,compounds!$A:$B,2,FALSE),"")</f>
        <v/>
      </c>
      <c r="IN2" t="str">
        <f>IFERROR(VLOOKUP(IN4,compounds!$A:$B,2,FALSE),"")</f>
        <v/>
      </c>
      <c r="IO2" t="str">
        <f>IFERROR(VLOOKUP(IO4,compounds!$A:$B,2,FALSE),"")</f>
        <v/>
      </c>
      <c r="IP2" t="str">
        <f>IFERROR(VLOOKUP(IP4,compounds!$A:$B,2,FALSE),"")</f>
        <v/>
      </c>
      <c r="IQ2" t="str">
        <f>IFERROR(VLOOKUP(IQ4,compounds!$A:$B,2,FALSE),"")</f>
        <v/>
      </c>
      <c r="IR2" t="str">
        <f>IFERROR(VLOOKUP(IR4,compounds!$A:$B,2,FALSE),"")</f>
        <v/>
      </c>
      <c r="IS2" t="str">
        <f>IFERROR(VLOOKUP(IS4,compounds!$A:$B,2,FALSE),"")</f>
        <v/>
      </c>
      <c r="IT2" t="str">
        <f>IFERROR(VLOOKUP(IT4,compounds!$A:$B,2,FALSE),"")</f>
        <v/>
      </c>
      <c r="IU2" t="str">
        <f>IFERROR(VLOOKUP(IU4,compounds!$A:$B,2,FALSE),"")</f>
        <v/>
      </c>
      <c r="IV2" t="str">
        <f>IFERROR(VLOOKUP(IV4,compounds!$A:$B,2,FALSE),"")</f>
        <v/>
      </c>
      <c r="IW2" t="str">
        <f>IFERROR(VLOOKUP(IW4,compounds!$A:$B,2,FALSE),"")</f>
        <v/>
      </c>
      <c r="IX2" t="str">
        <f>IFERROR(VLOOKUP(IX4,compounds!$A:$B,2,FALSE),"")</f>
        <v/>
      </c>
      <c r="IY2" t="str">
        <f>IFERROR(VLOOKUP(IY4,compounds!$A:$B,2,FALSE),"")</f>
        <v/>
      </c>
      <c r="IZ2" t="str">
        <f>IFERROR(VLOOKUP(IZ4,compounds!$A:$B,2,FALSE),"")</f>
        <v/>
      </c>
      <c r="JA2" t="str">
        <f>IFERROR(VLOOKUP(JA4,compounds!$A:$B,2,FALSE),"")</f>
        <v/>
      </c>
      <c r="JB2" t="str">
        <f>IFERROR(VLOOKUP(JB4,compounds!$A:$B,2,FALSE),"")</f>
        <v/>
      </c>
      <c r="JC2" t="str">
        <f>IFERROR(VLOOKUP(JC4,compounds!$A:$B,2,FALSE),"")</f>
        <v/>
      </c>
      <c r="JD2" t="str">
        <f>IFERROR(VLOOKUP(JD4,compounds!$A:$B,2,FALSE),"")</f>
        <v/>
      </c>
      <c r="JE2" t="str">
        <f>IFERROR(VLOOKUP(JE4,compounds!$A:$B,2,FALSE),"")</f>
        <v/>
      </c>
      <c r="JF2" t="str">
        <f>IFERROR(VLOOKUP(JF4,compounds!$A:$B,2,FALSE),"")</f>
        <v/>
      </c>
    </row>
    <row r="3" spans="1:584" x14ac:dyDescent="0.2">
      <c r="A3" s="2" t="s">
        <v>186</v>
      </c>
      <c r="B3" s="2" t="s">
        <v>187</v>
      </c>
    </row>
    <row r="4" spans="1:584" x14ac:dyDescent="0.2">
      <c r="A4" s="2" t="s">
        <v>188</v>
      </c>
      <c r="B4">
        <v>4.1100000000000003</v>
      </c>
      <c r="C4">
        <v>4.12</v>
      </c>
      <c r="D4">
        <v>4.24</v>
      </c>
      <c r="E4">
        <v>4.25</v>
      </c>
      <c r="F4">
        <v>4.26</v>
      </c>
      <c r="G4">
        <v>4.2699999999999996</v>
      </c>
      <c r="H4">
        <v>4.28</v>
      </c>
      <c r="I4">
        <v>4.29</v>
      </c>
      <c r="J4">
        <v>4.32</v>
      </c>
      <c r="K4">
        <v>4.3600000000000003</v>
      </c>
      <c r="L4">
        <v>4.37</v>
      </c>
      <c r="M4">
        <v>4.3899999999999997</v>
      </c>
      <c r="N4">
        <v>4.4000000000000004</v>
      </c>
      <c r="O4">
        <v>4.62</v>
      </c>
      <c r="P4">
        <v>4.63</v>
      </c>
      <c r="Q4">
        <v>4.6399999999999997</v>
      </c>
      <c r="R4">
        <v>4.75</v>
      </c>
      <c r="S4">
        <v>4.78</v>
      </c>
      <c r="T4">
        <v>4.79</v>
      </c>
      <c r="U4">
        <v>4.8</v>
      </c>
      <c r="V4">
        <v>4.8600000000000003</v>
      </c>
      <c r="W4">
        <v>4.87</v>
      </c>
      <c r="X4">
        <v>4.88</v>
      </c>
      <c r="Y4">
        <v>5.04</v>
      </c>
      <c r="Z4">
        <v>5.43</v>
      </c>
      <c r="AA4">
        <v>5.55</v>
      </c>
      <c r="AB4">
        <v>5.66</v>
      </c>
      <c r="AC4">
        <v>5.67</v>
      </c>
      <c r="AD4">
        <v>5.71</v>
      </c>
      <c r="AE4">
        <v>5.76</v>
      </c>
      <c r="AF4">
        <v>5.8</v>
      </c>
      <c r="AG4">
        <v>5.83</v>
      </c>
      <c r="AH4">
        <v>5.86</v>
      </c>
      <c r="AI4">
        <v>5.87</v>
      </c>
      <c r="AJ4">
        <v>5.88</v>
      </c>
      <c r="AK4">
        <v>5.89</v>
      </c>
      <c r="AL4">
        <v>6.05</v>
      </c>
      <c r="AM4">
        <v>6.07</v>
      </c>
      <c r="AN4">
        <v>6.11</v>
      </c>
      <c r="AO4">
        <v>6.12</v>
      </c>
      <c r="AP4">
        <v>6.13</v>
      </c>
      <c r="AQ4">
        <v>6.45</v>
      </c>
      <c r="AR4">
        <v>6.46</v>
      </c>
      <c r="AS4">
        <v>6.72</v>
      </c>
      <c r="AT4">
        <v>6.73</v>
      </c>
      <c r="AU4">
        <v>6.79</v>
      </c>
      <c r="AV4">
        <v>6.8</v>
      </c>
      <c r="AW4">
        <v>6.97</v>
      </c>
      <c r="AX4">
        <v>7.07</v>
      </c>
      <c r="AY4">
        <v>7.09</v>
      </c>
      <c r="AZ4">
        <v>7.1</v>
      </c>
      <c r="BA4">
        <v>7.11</v>
      </c>
      <c r="BB4">
        <v>7.47</v>
      </c>
      <c r="BC4">
        <v>7.51</v>
      </c>
      <c r="BD4">
        <v>7.58</v>
      </c>
      <c r="BE4">
        <v>8.01</v>
      </c>
      <c r="BF4">
        <v>8.17</v>
      </c>
      <c r="BG4">
        <v>8.18</v>
      </c>
      <c r="BH4">
        <v>8.19</v>
      </c>
      <c r="BI4">
        <v>8.1999999999999993</v>
      </c>
      <c r="BJ4">
        <v>8.2100000000000009</v>
      </c>
      <c r="BK4">
        <v>8.3800000000000008</v>
      </c>
      <c r="BL4">
        <v>8.39</v>
      </c>
      <c r="BM4">
        <v>8.4700000000000006</v>
      </c>
      <c r="BN4">
        <v>8.48</v>
      </c>
      <c r="BO4">
        <v>8.84</v>
      </c>
      <c r="BP4">
        <v>8.8800000000000008</v>
      </c>
      <c r="BQ4">
        <v>8.9</v>
      </c>
      <c r="BR4">
        <v>8.91</v>
      </c>
      <c r="BS4">
        <v>8.92</v>
      </c>
      <c r="BT4">
        <v>8.94</v>
      </c>
      <c r="BU4">
        <v>8.9499999999999993</v>
      </c>
      <c r="BV4">
        <v>8.9600000000000009</v>
      </c>
      <c r="BW4">
        <v>8.9700000000000006</v>
      </c>
      <c r="BX4">
        <v>9.3000000000000007</v>
      </c>
      <c r="BY4">
        <v>9.31</v>
      </c>
      <c r="BZ4">
        <v>9.5399999999999991</v>
      </c>
      <c r="CA4">
        <v>9.82</v>
      </c>
      <c r="CB4">
        <v>9.91</v>
      </c>
      <c r="CC4">
        <v>9.92</v>
      </c>
      <c r="CD4">
        <v>9.93</v>
      </c>
      <c r="CE4">
        <v>10.16</v>
      </c>
      <c r="CF4">
        <v>10.31</v>
      </c>
      <c r="CG4">
        <v>10.48</v>
      </c>
      <c r="CH4">
        <v>10.67</v>
      </c>
      <c r="CI4">
        <v>10.68</v>
      </c>
      <c r="CJ4">
        <v>10.94</v>
      </c>
      <c r="CK4">
        <v>11.07</v>
      </c>
      <c r="CL4">
        <v>11.12</v>
      </c>
      <c r="CM4">
        <v>11.15</v>
      </c>
      <c r="CN4">
        <v>11.31</v>
      </c>
      <c r="CO4">
        <v>11.37</v>
      </c>
      <c r="CP4">
        <v>11.41</v>
      </c>
      <c r="CQ4">
        <v>11.58</v>
      </c>
      <c r="CR4">
        <v>11.59</v>
      </c>
      <c r="CS4">
        <v>11.75</v>
      </c>
      <c r="CT4">
        <v>11.93</v>
      </c>
      <c r="CU4">
        <v>12.03</v>
      </c>
      <c r="CV4">
        <v>12.04</v>
      </c>
      <c r="CW4">
        <v>12.05</v>
      </c>
      <c r="CX4">
        <v>12.09</v>
      </c>
      <c r="CY4">
        <v>12.29</v>
      </c>
      <c r="CZ4">
        <v>12.4</v>
      </c>
      <c r="DA4">
        <v>12.41</v>
      </c>
      <c r="DB4">
        <v>13.1</v>
      </c>
      <c r="DC4">
        <v>13.2</v>
      </c>
      <c r="DD4">
        <v>13.25</v>
      </c>
      <c r="DE4">
        <v>13.26</v>
      </c>
      <c r="DF4">
        <v>13.35</v>
      </c>
      <c r="DG4">
        <v>13.36</v>
      </c>
      <c r="DH4">
        <v>13.37</v>
      </c>
      <c r="DI4">
        <v>13.38</v>
      </c>
      <c r="DJ4">
        <v>13.51</v>
      </c>
      <c r="DK4">
        <v>13.66</v>
      </c>
      <c r="DL4">
        <v>13.89</v>
      </c>
      <c r="DM4">
        <v>14.73</v>
      </c>
      <c r="DN4">
        <v>14.88</v>
      </c>
      <c r="DO4">
        <v>14.94</v>
      </c>
      <c r="DP4">
        <v>14.95</v>
      </c>
      <c r="DQ4">
        <v>15.16</v>
      </c>
      <c r="DR4">
        <v>15.17</v>
      </c>
      <c r="DS4">
        <v>15.18</v>
      </c>
      <c r="DT4">
        <v>15.26</v>
      </c>
      <c r="DU4">
        <v>15.27</v>
      </c>
      <c r="DV4">
        <v>15.49</v>
      </c>
      <c r="DW4">
        <v>15.7</v>
      </c>
      <c r="DX4">
        <v>15.71</v>
      </c>
      <c r="DY4">
        <v>16</v>
      </c>
      <c r="DZ4">
        <v>16.11</v>
      </c>
      <c r="EA4">
        <v>16.13</v>
      </c>
      <c r="EB4">
        <v>16.21</v>
      </c>
      <c r="EC4">
        <v>16.36</v>
      </c>
      <c r="ED4">
        <v>16.55</v>
      </c>
      <c r="EE4">
        <v>17.03</v>
      </c>
      <c r="EF4">
        <v>17.329999999999998</v>
      </c>
      <c r="EG4">
        <v>17.43</v>
      </c>
      <c r="EH4">
        <v>17.63</v>
      </c>
      <c r="EI4">
        <v>17.64</v>
      </c>
      <c r="EJ4">
        <v>17.91</v>
      </c>
      <c r="EK4">
        <v>17.920000000000002</v>
      </c>
      <c r="EL4">
        <v>18.18</v>
      </c>
      <c r="EM4">
        <v>18.59</v>
      </c>
      <c r="EN4">
        <v>18.690000000000001</v>
      </c>
      <c r="EO4">
        <v>18.7</v>
      </c>
      <c r="EP4">
        <v>18.989999999999998</v>
      </c>
      <c r="EQ4">
        <v>19.100000000000001</v>
      </c>
      <c r="ER4">
        <v>19.190000000000001</v>
      </c>
      <c r="ES4">
        <v>19.399999999999999</v>
      </c>
      <c r="ET4">
        <v>19.45</v>
      </c>
      <c r="EU4">
        <v>19.5</v>
      </c>
      <c r="EV4">
        <v>19.88</v>
      </c>
      <c r="EW4">
        <v>20.13</v>
      </c>
      <c r="EX4">
        <v>20.14</v>
      </c>
      <c r="EY4">
        <v>20.190000000000001</v>
      </c>
      <c r="EZ4">
        <v>20.2</v>
      </c>
      <c r="FA4">
        <v>20.63</v>
      </c>
      <c r="FB4">
        <v>20.9</v>
      </c>
      <c r="FC4">
        <v>21.1</v>
      </c>
      <c r="FD4">
        <v>21.11</v>
      </c>
      <c r="FE4">
        <v>21.33</v>
      </c>
      <c r="FF4">
        <v>21.51</v>
      </c>
      <c r="FG4">
        <v>21.63</v>
      </c>
      <c r="FH4">
        <v>21.64</v>
      </c>
      <c r="FI4">
        <v>21.65</v>
      </c>
      <c r="FJ4">
        <v>21.84</v>
      </c>
      <c r="FK4">
        <v>21.98</v>
      </c>
      <c r="FL4">
        <v>22.07</v>
      </c>
      <c r="FM4">
        <v>22.17</v>
      </c>
      <c r="FN4">
        <v>22.28</v>
      </c>
      <c r="FO4">
        <v>22.29</v>
      </c>
      <c r="FP4">
        <v>22.42</v>
      </c>
      <c r="FQ4">
        <v>22.69</v>
      </c>
      <c r="FR4">
        <v>22.7</v>
      </c>
      <c r="FS4">
        <v>23.1</v>
      </c>
      <c r="FT4">
        <v>23.11</v>
      </c>
      <c r="FU4">
        <v>23.19</v>
      </c>
      <c r="FV4">
        <v>23.2</v>
      </c>
      <c r="FW4">
        <v>23.45</v>
      </c>
      <c r="FX4">
        <v>23.54</v>
      </c>
      <c r="FY4">
        <v>23.85</v>
      </c>
      <c r="FZ4">
        <v>24.15</v>
      </c>
      <c r="GA4">
        <v>24.33</v>
      </c>
      <c r="GB4">
        <v>24.42</v>
      </c>
      <c r="GC4">
        <v>24.6</v>
      </c>
      <c r="GD4">
        <v>24.76</v>
      </c>
      <c r="GE4">
        <v>24.77</v>
      </c>
      <c r="GF4">
        <v>24.98</v>
      </c>
      <c r="GG4">
        <v>25.09</v>
      </c>
      <c r="GH4">
        <v>26.07</v>
      </c>
      <c r="GI4">
        <v>26.31</v>
      </c>
      <c r="GJ4">
        <v>26.36</v>
      </c>
      <c r="GK4">
        <v>26.37</v>
      </c>
      <c r="GL4">
        <v>26.42</v>
      </c>
      <c r="GM4">
        <v>26.69</v>
      </c>
      <c r="GN4">
        <v>26.99</v>
      </c>
      <c r="GO4">
        <v>27.19</v>
      </c>
      <c r="GP4">
        <v>27.2</v>
      </c>
      <c r="GQ4">
        <v>27.38</v>
      </c>
      <c r="GR4">
        <v>27.54</v>
      </c>
      <c r="GS4">
        <v>28.21</v>
      </c>
      <c r="GT4">
        <v>28.36</v>
      </c>
      <c r="GU4">
        <v>28.44</v>
      </c>
      <c r="GV4">
        <v>28.79</v>
      </c>
      <c r="GW4">
        <v>28.82</v>
      </c>
      <c r="GX4">
        <v>28.93</v>
      </c>
      <c r="GY4">
        <v>29.26</v>
      </c>
      <c r="GZ4">
        <v>29.65</v>
      </c>
      <c r="HA4">
        <v>29.66</v>
      </c>
      <c r="HB4">
        <v>31.06</v>
      </c>
      <c r="HC4">
        <v>31.24</v>
      </c>
      <c r="HD4">
        <v>31.25</v>
      </c>
      <c r="HE4">
        <v>31.42</v>
      </c>
      <c r="HF4">
        <v>31.62</v>
      </c>
      <c r="HG4">
        <v>32.01</v>
      </c>
      <c r="HH4">
        <v>32.39</v>
      </c>
      <c r="HI4">
        <v>32.5</v>
      </c>
      <c r="HJ4">
        <v>32.880000000000003</v>
      </c>
      <c r="HK4">
        <v>33.090000000000003</v>
      </c>
      <c r="HL4">
        <v>33.1</v>
      </c>
      <c r="HM4">
        <v>33.47</v>
      </c>
      <c r="HN4">
        <v>33.79</v>
      </c>
      <c r="HO4">
        <v>33.799999999999997</v>
      </c>
      <c r="HP4">
        <v>34.83</v>
      </c>
      <c r="HQ4">
        <v>34.950000000000003</v>
      </c>
      <c r="HR4">
        <v>35.090000000000003</v>
      </c>
      <c r="HS4">
        <v>35.1</v>
      </c>
      <c r="HT4">
        <v>35.130000000000003</v>
      </c>
      <c r="HU4">
        <v>35.840000000000003</v>
      </c>
      <c r="HV4">
        <v>36.01</v>
      </c>
      <c r="HW4">
        <v>36.07</v>
      </c>
      <c r="HX4">
        <v>36.369999999999997</v>
      </c>
      <c r="HY4">
        <v>37.28</v>
      </c>
      <c r="HZ4">
        <v>37.4</v>
      </c>
      <c r="IA4">
        <v>37.69</v>
      </c>
      <c r="IB4">
        <v>38.5</v>
      </c>
      <c r="IC4">
        <v>39.369999999999997</v>
      </c>
      <c r="ID4">
        <v>39.81</v>
      </c>
      <c r="IE4">
        <v>13.39</v>
      </c>
      <c r="IF4">
        <v>7.82</v>
      </c>
      <c r="IG4">
        <v>9.3699999999999992</v>
      </c>
      <c r="IH4">
        <v>9.98</v>
      </c>
      <c r="II4">
        <v>10.41</v>
      </c>
      <c r="IJ4">
        <v>10.8</v>
      </c>
      <c r="IK4">
        <v>11.33</v>
      </c>
      <c r="IL4">
        <v>11.48</v>
      </c>
      <c r="IM4">
        <v>11.82</v>
      </c>
      <c r="IN4">
        <v>12.33</v>
      </c>
      <c r="IO4">
        <v>12.76</v>
      </c>
      <c r="IP4">
        <v>13.01</v>
      </c>
      <c r="IQ4">
        <v>13.27</v>
      </c>
      <c r="IR4">
        <v>13.91</v>
      </c>
      <c r="IS4">
        <v>14.29</v>
      </c>
      <c r="IT4">
        <v>14.39</v>
      </c>
      <c r="IU4">
        <v>14.53</v>
      </c>
      <c r="IV4">
        <v>14.64</v>
      </c>
      <c r="IW4">
        <v>14.96</v>
      </c>
      <c r="IX4">
        <v>15.11</v>
      </c>
      <c r="IY4">
        <v>15.46</v>
      </c>
      <c r="IZ4">
        <v>16.03</v>
      </c>
      <c r="JA4">
        <v>16.22</v>
      </c>
      <c r="JB4">
        <v>16.73</v>
      </c>
      <c r="JC4">
        <v>16.940000000000001</v>
      </c>
      <c r="JD4">
        <v>17.190000000000001</v>
      </c>
      <c r="JE4">
        <v>17.649999999999999</v>
      </c>
      <c r="JF4">
        <v>17.93</v>
      </c>
      <c r="JG4">
        <v>18.43</v>
      </c>
      <c r="JH4">
        <v>18.68</v>
      </c>
      <c r="JI4">
        <v>19.760000000000002</v>
      </c>
      <c r="JJ4">
        <v>20.12</v>
      </c>
      <c r="JK4">
        <v>20.27</v>
      </c>
      <c r="JL4">
        <v>21.23</v>
      </c>
      <c r="JM4">
        <v>21.37</v>
      </c>
      <c r="JN4">
        <v>22.04</v>
      </c>
      <c r="JO4">
        <v>22.32</v>
      </c>
      <c r="JP4">
        <v>22.59</v>
      </c>
      <c r="JQ4">
        <v>22.72</v>
      </c>
      <c r="JR4">
        <v>23.31</v>
      </c>
      <c r="JS4">
        <v>23.67</v>
      </c>
      <c r="JT4">
        <v>23.8</v>
      </c>
      <c r="JU4">
        <v>24.41</v>
      </c>
      <c r="JV4">
        <v>24.97</v>
      </c>
      <c r="JW4">
        <v>26.25</v>
      </c>
      <c r="JX4">
        <v>26.93</v>
      </c>
      <c r="JY4">
        <v>32.869999999999997</v>
      </c>
      <c r="JZ4">
        <v>6.87</v>
      </c>
      <c r="KA4">
        <v>8</v>
      </c>
      <c r="KB4">
        <v>9.9</v>
      </c>
      <c r="KC4">
        <v>11.76</v>
      </c>
      <c r="KD4">
        <v>14.32</v>
      </c>
      <c r="KE4">
        <v>14.38</v>
      </c>
      <c r="KF4">
        <v>14.52</v>
      </c>
      <c r="KG4">
        <v>15.14</v>
      </c>
      <c r="KH4">
        <v>16.93</v>
      </c>
      <c r="KI4">
        <v>17.27</v>
      </c>
      <c r="KJ4">
        <v>17.399999999999999</v>
      </c>
      <c r="KK4">
        <v>18.52</v>
      </c>
      <c r="KL4">
        <v>19.02</v>
      </c>
      <c r="KM4">
        <v>20.36</v>
      </c>
      <c r="KN4">
        <v>7.81</v>
      </c>
      <c r="KO4">
        <v>9.0500000000000007</v>
      </c>
      <c r="KP4">
        <v>9.9499999999999993</v>
      </c>
      <c r="KQ4">
        <v>10.38</v>
      </c>
      <c r="KR4">
        <v>10.74</v>
      </c>
      <c r="KS4">
        <v>11.24</v>
      </c>
      <c r="KT4">
        <v>11.44</v>
      </c>
      <c r="KU4">
        <v>11.77</v>
      </c>
      <c r="KV4">
        <v>12.07</v>
      </c>
      <c r="KW4">
        <v>13</v>
      </c>
      <c r="KX4">
        <v>13.18</v>
      </c>
      <c r="KY4">
        <v>13.29</v>
      </c>
      <c r="KZ4">
        <v>13.44</v>
      </c>
      <c r="LA4">
        <v>13.78</v>
      </c>
      <c r="LB4">
        <v>13.99</v>
      </c>
      <c r="LC4">
        <v>14.17</v>
      </c>
      <c r="LD4">
        <v>14.63</v>
      </c>
      <c r="LE4">
        <v>14.86</v>
      </c>
      <c r="LF4">
        <v>15.93</v>
      </c>
      <c r="LG4">
        <v>16.100000000000001</v>
      </c>
      <c r="LH4">
        <v>16.260000000000002</v>
      </c>
      <c r="LI4">
        <v>16.739999999999998</v>
      </c>
      <c r="LJ4">
        <v>16.84</v>
      </c>
      <c r="LK4">
        <v>17.440000000000001</v>
      </c>
      <c r="LL4">
        <v>17.59</v>
      </c>
      <c r="LM4">
        <v>18.440000000000001</v>
      </c>
      <c r="LN4">
        <v>19</v>
      </c>
      <c r="LO4">
        <v>20.260000000000002</v>
      </c>
      <c r="LP4">
        <v>22.03</v>
      </c>
      <c r="LQ4">
        <v>22.8</v>
      </c>
      <c r="LR4">
        <v>22.99</v>
      </c>
      <c r="LS4">
        <v>23.32</v>
      </c>
      <c r="LT4">
        <v>23.41</v>
      </c>
      <c r="LU4">
        <v>23.9</v>
      </c>
      <c r="LV4">
        <v>25.41</v>
      </c>
      <c r="LW4">
        <v>9.9600000000000009</v>
      </c>
      <c r="LX4">
        <v>10.39</v>
      </c>
      <c r="LY4">
        <v>10.78</v>
      </c>
      <c r="LZ4">
        <v>11.46</v>
      </c>
      <c r="MA4">
        <v>12.08</v>
      </c>
      <c r="MB4">
        <v>13.17</v>
      </c>
      <c r="MC4">
        <v>13.3</v>
      </c>
      <c r="MD4">
        <v>13.45</v>
      </c>
      <c r="ME4">
        <v>16.02</v>
      </c>
      <c r="MF4">
        <v>16.850000000000001</v>
      </c>
      <c r="MG4">
        <v>18.420000000000002</v>
      </c>
      <c r="MH4">
        <v>18.510000000000002</v>
      </c>
      <c r="MI4">
        <v>19.010000000000002</v>
      </c>
      <c r="MJ4">
        <v>21.24</v>
      </c>
      <c r="MK4">
        <v>22.31</v>
      </c>
      <c r="ML4">
        <v>9.06</v>
      </c>
      <c r="MM4">
        <v>10.36</v>
      </c>
      <c r="MN4">
        <v>10.77</v>
      </c>
      <c r="MO4">
        <v>11.28</v>
      </c>
      <c r="MP4">
        <v>11.45</v>
      </c>
      <c r="MQ4">
        <v>14.18</v>
      </c>
      <c r="MR4">
        <v>18.96</v>
      </c>
      <c r="MS4">
        <v>5.82</v>
      </c>
      <c r="MT4">
        <v>10.72</v>
      </c>
      <c r="MU4">
        <v>14.85</v>
      </c>
      <c r="MV4">
        <v>17.420000000000002</v>
      </c>
      <c r="MW4">
        <v>19.59</v>
      </c>
      <c r="MX4">
        <v>21.38</v>
      </c>
      <c r="MY4">
        <v>21.52</v>
      </c>
      <c r="MZ4">
        <v>23.28</v>
      </c>
      <c r="NA4">
        <v>23.46</v>
      </c>
      <c r="NB4">
        <v>23.52</v>
      </c>
      <c r="NC4">
        <v>23.97</v>
      </c>
      <c r="ND4">
        <v>24.24</v>
      </c>
      <c r="NE4">
        <v>24.34</v>
      </c>
      <c r="NF4">
        <v>9.94</v>
      </c>
      <c r="NG4">
        <v>10.35</v>
      </c>
      <c r="NH4">
        <v>11.27</v>
      </c>
      <c r="NI4">
        <v>11.78</v>
      </c>
      <c r="NJ4">
        <v>14.28</v>
      </c>
      <c r="NK4">
        <v>16.27</v>
      </c>
      <c r="NL4">
        <v>16.920000000000002</v>
      </c>
      <c r="NM4">
        <v>20.62</v>
      </c>
      <c r="NN4">
        <v>24.04</v>
      </c>
      <c r="NO4">
        <v>24.25</v>
      </c>
      <c r="NP4">
        <v>28.51</v>
      </c>
      <c r="NQ4">
        <v>10.4</v>
      </c>
      <c r="NR4">
        <v>11.47</v>
      </c>
      <c r="NS4">
        <v>11.8</v>
      </c>
      <c r="NT4">
        <v>13.28</v>
      </c>
      <c r="NU4">
        <v>13.9</v>
      </c>
      <c r="NV4">
        <v>15.21</v>
      </c>
      <c r="NW4">
        <v>18.27</v>
      </c>
      <c r="NX4">
        <v>22.73</v>
      </c>
      <c r="NY4">
        <v>24.43</v>
      </c>
      <c r="NZ4">
        <v>26.24</v>
      </c>
      <c r="OA4">
        <v>15.72</v>
      </c>
      <c r="OB4">
        <v>23.91</v>
      </c>
      <c r="OC4">
        <v>4.5199999999999996</v>
      </c>
      <c r="OD4">
        <v>11.18</v>
      </c>
      <c r="OE4">
        <v>12.1</v>
      </c>
      <c r="OF4">
        <v>15.12</v>
      </c>
      <c r="OG4">
        <v>16.12</v>
      </c>
      <c r="OH4">
        <v>18.41</v>
      </c>
      <c r="OI4">
        <v>19.11</v>
      </c>
      <c r="OJ4">
        <v>21.18</v>
      </c>
      <c r="OK4">
        <v>22.66</v>
      </c>
      <c r="OL4">
        <v>32</v>
      </c>
      <c r="OM4">
        <v>9.5500000000000007</v>
      </c>
      <c r="ON4">
        <v>10.49</v>
      </c>
      <c r="OO4">
        <v>15.94</v>
      </c>
      <c r="OP4">
        <v>16.48</v>
      </c>
      <c r="OQ4">
        <v>10.53</v>
      </c>
      <c r="OR4">
        <v>10.79</v>
      </c>
      <c r="OS4">
        <v>11.32</v>
      </c>
      <c r="OT4">
        <v>15.9</v>
      </c>
      <c r="OU4">
        <v>10.33</v>
      </c>
      <c r="OV4">
        <v>11.19</v>
      </c>
      <c r="OW4">
        <v>12.06</v>
      </c>
      <c r="OX4">
        <v>12.32</v>
      </c>
      <c r="OY4">
        <v>12.99</v>
      </c>
      <c r="OZ4">
        <v>15.06</v>
      </c>
      <c r="PA4">
        <v>16.91</v>
      </c>
      <c r="PB4">
        <v>18.399999999999999</v>
      </c>
      <c r="PC4">
        <v>6.88</v>
      </c>
      <c r="PD4">
        <v>10.76</v>
      </c>
      <c r="PE4">
        <v>11.26</v>
      </c>
      <c r="PF4">
        <v>11.79</v>
      </c>
      <c r="PG4">
        <v>12.62</v>
      </c>
      <c r="PH4">
        <v>14.31</v>
      </c>
      <c r="PI4">
        <v>16.04</v>
      </c>
      <c r="PJ4">
        <v>18.190000000000001</v>
      </c>
      <c r="PK4">
        <v>19.12</v>
      </c>
      <c r="PL4">
        <v>19.28</v>
      </c>
      <c r="PM4">
        <v>8.02</v>
      </c>
      <c r="PN4">
        <v>9.32</v>
      </c>
      <c r="PO4">
        <v>10.83</v>
      </c>
      <c r="PP4">
        <v>11.38</v>
      </c>
      <c r="PQ4">
        <v>14.55</v>
      </c>
      <c r="PR4">
        <v>15.22</v>
      </c>
      <c r="PS4">
        <v>20.059999999999999</v>
      </c>
      <c r="PT4">
        <v>21.53</v>
      </c>
      <c r="PU4">
        <v>23.88</v>
      </c>
      <c r="PV4">
        <v>24.62</v>
      </c>
      <c r="PW4">
        <v>25.89</v>
      </c>
      <c r="PX4">
        <v>26.7</v>
      </c>
      <c r="PY4">
        <v>10.34</v>
      </c>
      <c r="PZ4">
        <v>12.88</v>
      </c>
      <c r="QA4">
        <v>14.54</v>
      </c>
      <c r="QB4">
        <v>18.670000000000002</v>
      </c>
      <c r="QC4">
        <v>18.95</v>
      </c>
      <c r="QD4">
        <v>21.29</v>
      </c>
      <c r="QE4">
        <v>28.92</v>
      </c>
      <c r="QF4">
        <v>12.67</v>
      </c>
      <c r="QG4">
        <v>12.75</v>
      </c>
      <c r="QH4">
        <v>14.16</v>
      </c>
      <c r="QI4">
        <v>14.3</v>
      </c>
      <c r="QJ4">
        <v>14.91</v>
      </c>
      <c r="QK4">
        <v>15.13</v>
      </c>
      <c r="QL4">
        <v>15.47</v>
      </c>
      <c r="QM4">
        <v>17.2</v>
      </c>
      <c r="QN4">
        <v>18.5</v>
      </c>
      <c r="QO4">
        <v>20.28</v>
      </c>
      <c r="QP4">
        <v>20.65</v>
      </c>
      <c r="QQ4">
        <v>20.8</v>
      </c>
      <c r="QR4">
        <v>21.26</v>
      </c>
      <c r="QS4">
        <v>23.44</v>
      </c>
      <c r="QT4">
        <v>10.5</v>
      </c>
      <c r="QU4">
        <v>12.31</v>
      </c>
      <c r="QV4">
        <v>8.93</v>
      </c>
      <c r="QW4">
        <v>9.9700000000000006</v>
      </c>
      <c r="QX4">
        <v>10.81</v>
      </c>
      <c r="QY4">
        <v>11.34</v>
      </c>
      <c r="QZ4">
        <v>13.77</v>
      </c>
      <c r="RA4">
        <v>14.97</v>
      </c>
      <c r="RB4">
        <v>18.28</v>
      </c>
      <c r="RC4">
        <v>24.68</v>
      </c>
      <c r="RD4">
        <v>10.75</v>
      </c>
      <c r="RE4">
        <v>11.22</v>
      </c>
      <c r="RF4">
        <v>14.87</v>
      </c>
      <c r="RG4">
        <v>18.05</v>
      </c>
      <c r="RH4">
        <v>22.3</v>
      </c>
      <c r="RI4">
        <v>26.06</v>
      </c>
      <c r="RJ4">
        <v>7.83</v>
      </c>
      <c r="RK4">
        <v>9.39</v>
      </c>
      <c r="RL4">
        <v>10.44</v>
      </c>
      <c r="RM4">
        <v>10.84</v>
      </c>
      <c r="RN4">
        <v>12.11</v>
      </c>
      <c r="RO4">
        <v>13.22</v>
      </c>
      <c r="RP4">
        <v>14.76</v>
      </c>
      <c r="RQ4">
        <v>20.329999999999998</v>
      </c>
      <c r="RR4">
        <v>20.76</v>
      </c>
      <c r="RS4">
        <v>21.99</v>
      </c>
      <c r="RT4">
        <v>23.15</v>
      </c>
      <c r="RU4" t="s">
        <v>331</v>
      </c>
      <c r="RV4">
        <v>4.38</v>
      </c>
      <c r="RW4">
        <v>4.8499999999999996</v>
      </c>
      <c r="RX4">
        <v>5.65</v>
      </c>
      <c r="RY4">
        <v>7.5</v>
      </c>
      <c r="RZ4">
        <v>12.02</v>
      </c>
      <c r="SA4">
        <v>17.32</v>
      </c>
      <c r="SB4">
        <v>21.83</v>
      </c>
      <c r="SC4">
        <v>10.26</v>
      </c>
      <c r="SD4">
        <v>18.649999999999999</v>
      </c>
      <c r="SE4">
        <v>18.97</v>
      </c>
      <c r="SF4">
        <v>20.6</v>
      </c>
      <c r="SG4">
        <v>26.41</v>
      </c>
      <c r="SH4">
        <v>4.22</v>
      </c>
      <c r="SI4">
        <v>4.59</v>
      </c>
      <c r="SJ4">
        <v>5.9</v>
      </c>
      <c r="SK4">
        <v>6.1</v>
      </c>
      <c r="SL4">
        <v>6.44</v>
      </c>
      <c r="SM4">
        <v>7.84</v>
      </c>
      <c r="SN4">
        <v>8.23</v>
      </c>
      <c r="SO4">
        <v>8.4600000000000009</v>
      </c>
      <c r="SP4">
        <v>10.96</v>
      </c>
      <c r="SQ4">
        <v>14.51</v>
      </c>
      <c r="SR4">
        <v>18.77</v>
      </c>
      <c r="SS4">
        <v>20.61</v>
      </c>
      <c r="ST4">
        <v>22.82</v>
      </c>
      <c r="SU4">
        <v>23.84</v>
      </c>
      <c r="SV4">
        <v>24.1</v>
      </c>
      <c r="SW4">
        <v>25.12</v>
      </c>
      <c r="SX4">
        <v>28.2</v>
      </c>
      <c r="SY4">
        <v>7.57</v>
      </c>
      <c r="SZ4">
        <v>11.81</v>
      </c>
      <c r="TA4">
        <v>14.69</v>
      </c>
      <c r="TB4">
        <v>15.44</v>
      </c>
      <c r="TC4">
        <v>19.27</v>
      </c>
      <c r="TD4">
        <v>19.899999999999999</v>
      </c>
      <c r="TE4">
        <v>22.52</v>
      </c>
      <c r="TF4">
        <v>22.9</v>
      </c>
      <c r="TG4">
        <v>24.09</v>
      </c>
      <c r="TH4">
        <v>25.32</v>
      </c>
      <c r="TI4">
        <v>15.15</v>
      </c>
      <c r="TJ4">
        <v>16.54</v>
      </c>
      <c r="TK4">
        <v>19.18</v>
      </c>
      <c r="TL4">
        <v>31.61</v>
      </c>
      <c r="TM4">
        <v>36</v>
      </c>
      <c r="TN4">
        <v>5.96</v>
      </c>
      <c r="TO4">
        <v>7.02</v>
      </c>
      <c r="TP4">
        <v>7.56</v>
      </c>
      <c r="TQ4">
        <v>11.6</v>
      </c>
      <c r="TR4">
        <v>12.86</v>
      </c>
      <c r="TS4">
        <v>13.43</v>
      </c>
      <c r="TT4">
        <v>14.35</v>
      </c>
      <c r="TU4">
        <v>24.14</v>
      </c>
      <c r="TV4">
        <v>25.58</v>
      </c>
      <c r="TW4">
        <v>28.43</v>
      </c>
      <c r="TX4">
        <v>32.380000000000003</v>
      </c>
      <c r="TY4">
        <v>4.6100000000000003</v>
      </c>
      <c r="TZ4">
        <v>4.66</v>
      </c>
      <c r="UA4">
        <v>4.7699999999999996</v>
      </c>
      <c r="UB4">
        <v>4.91</v>
      </c>
      <c r="UC4">
        <v>6.49</v>
      </c>
      <c r="UD4">
        <v>7.03</v>
      </c>
      <c r="UE4">
        <v>7.91</v>
      </c>
      <c r="UF4">
        <v>8.2200000000000006</v>
      </c>
      <c r="UG4">
        <v>10.37</v>
      </c>
      <c r="UH4">
        <v>20.149999999999999</v>
      </c>
      <c r="UI4">
        <v>22.71</v>
      </c>
      <c r="UJ4">
        <v>14.56</v>
      </c>
      <c r="UK4">
        <v>8.76</v>
      </c>
      <c r="UL4">
        <v>11.94</v>
      </c>
      <c r="UM4">
        <v>20.89</v>
      </c>
      <c r="UN4">
        <v>21.28</v>
      </c>
      <c r="UO4">
        <v>22.41</v>
      </c>
      <c r="UP4">
        <v>31.23</v>
      </c>
      <c r="UQ4">
        <v>11.42</v>
      </c>
      <c r="UR4">
        <v>13.21</v>
      </c>
      <c r="US4">
        <v>20.64</v>
      </c>
      <c r="UT4">
        <v>4.76</v>
      </c>
      <c r="UU4">
        <v>23.96</v>
      </c>
      <c r="UV4">
        <v>5.74</v>
      </c>
      <c r="UW4">
        <v>8.0500000000000007</v>
      </c>
      <c r="UX4">
        <v>10.01</v>
      </c>
      <c r="UY4">
        <v>10.55</v>
      </c>
      <c r="UZ4">
        <v>11.52</v>
      </c>
      <c r="VA4">
        <v>11.83</v>
      </c>
      <c r="VB4">
        <v>12.63</v>
      </c>
      <c r="VC4">
        <v>13.31</v>
      </c>
      <c r="VD4">
        <v>13.73</v>
      </c>
      <c r="VE4">
        <v>15.07</v>
      </c>
      <c r="VF4">
        <v>16.23</v>
      </c>
      <c r="VG4">
        <v>16.75</v>
      </c>
      <c r="VH4">
        <v>17.45</v>
      </c>
      <c r="VI4">
        <v>20.11</v>
      </c>
      <c r="VJ4">
        <v>20.25</v>
      </c>
      <c r="VK4">
        <v>20.39</v>
      </c>
      <c r="VL4" t="s">
        <v>189</v>
      </c>
    </row>
    <row r="5" spans="1:584" x14ac:dyDescent="0.2">
      <c r="A5" s="3">
        <v>10</v>
      </c>
      <c r="H5">
        <v>10547387</v>
      </c>
      <c r="K5">
        <v>367269522</v>
      </c>
      <c r="Z5">
        <v>134868164</v>
      </c>
      <c r="AE5">
        <v>830271702</v>
      </c>
      <c r="AH5">
        <v>287257859</v>
      </c>
      <c r="AO5">
        <v>67484218</v>
      </c>
      <c r="AS5">
        <v>11847345</v>
      </c>
      <c r="AW5">
        <v>20207509</v>
      </c>
      <c r="AY5">
        <v>63676011</v>
      </c>
      <c r="BC5">
        <v>15813038</v>
      </c>
      <c r="BM5">
        <v>11813817</v>
      </c>
      <c r="BQ5">
        <v>41888710</v>
      </c>
      <c r="CA5">
        <v>18504210</v>
      </c>
      <c r="CF5">
        <v>168050066</v>
      </c>
      <c r="CG5">
        <v>1462325962</v>
      </c>
      <c r="CK5">
        <v>11190169</v>
      </c>
      <c r="CM5">
        <v>43078746</v>
      </c>
      <c r="CY5">
        <v>27456319</v>
      </c>
      <c r="DA5">
        <v>23732517</v>
      </c>
      <c r="DC5">
        <v>15197547</v>
      </c>
      <c r="DJ5">
        <v>587694068</v>
      </c>
      <c r="DK5">
        <v>16348691</v>
      </c>
      <c r="DS5">
        <v>7955249</v>
      </c>
      <c r="DV5">
        <v>33047875</v>
      </c>
      <c r="DW5">
        <v>11598706</v>
      </c>
      <c r="DY5">
        <v>35310067</v>
      </c>
      <c r="EB5">
        <v>19446732</v>
      </c>
      <c r="EC5">
        <v>23226888</v>
      </c>
      <c r="ED5">
        <v>717673350</v>
      </c>
      <c r="EG5">
        <v>58779267</v>
      </c>
      <c r="EI5">
        <v>35717089</v>
      </c>
      <c r="EJ5">
        <v>106338599</v>
      </c>
      <c r="EL5">
        <v>47011345</v>
      </c>
      <c r="EM5">
        <v>43863998</v>
      </c>
      <c r="EN5">
        <v>25560303</v>
      </c>
      <c r="EP5">
        <v>42675422</v>
      </c>
      <c r="EQ5">
        <v>9375344</v>
      </c>
      <c r="ER5">
        <v>18026131</v>
      </c>
      <c r="ES5">
        <v>113846040</v>
      </c>
      <c r="ET5">
        <v>47293450</v>
      </c>
      <c r="EU5">
        <v>46115552</v>
      </c>
      <c r="FB5">
        <v>34750297</v>
      </c>
      <c r="FC5">
        <v>25435943</v>
      </c>
      <c r="FJ5">
        <v>27361914</v>
      </c>
      <c r="FL5">
        <v>72333722</v>
      </c>
      <c r="FO5">
        <v>17773794</v>
      </c>
      <c r="FU5">
        <v>26544789</v>
      </c>
      <c r="GA5">
        <v>123416276</v>
      </c>
      <c r="GC5">
        <v>98914904</v>
      </c>
      <c r="GH5">
        <v>10108429</v>
      </c>
      <c r="GI5">
        <v>8189198</v>
      </c>
      <c r="GM5">
        <v>12387219</v>
      </c>
      <c r="GN5">
        <v>62914149</v>
      </c>
      <c r="GQ5">
        <v>12245955</v>
      </c>
      <c r="GV5">
        <v>17017741</v>
      </c>
      <c r="GX5">
        <v>56086396</v>
      </c>
      <c r="GY5">
        <v>137293088</v>
      </c>
      <c r="HC5">
        <v>162757930</v>
      </c>
      <c r="HE5">
        <v>9624619</v>
      </c>
      <c r="HF5">
        <v>27358358</v>
      </c>
      <c r="HH5">
        <v>28897750</v>
      </c>
      <c r="HI5">
        <v>12327502</v>
      </c>
      <c r="HJ5">
        <v>358440965</v>
      </c>
      <c r="HQ5">
        <v>12168932</v>
      </c>
      <c r="HT5">
        <v>86614349</v>
      </c>
      <c r="HX5">
        <v>22410179</v>
      </c>
      <c r="IE5">
        <v>15089006</v>
      </c>
      <c r="VL5">
        <v>7157848388</v>
      </c>
    </row>
    <row r="6" spans="1:584" x14ac:dyDescent="0.2">
      <c r="A6" s="3">
        <v>40</v>
      </c>
      <c r="K6">
        <v>36688082</v>
      </c>
      <c r="X6">
        <v>59058963</v>
      </c>
      <c r="Z6">
        <v>141891050</v>
      </c>
      <c r="AE6">
        <v>162625214</v>
      </c>
      <c r="AI6">
        <v>48259997</v>
      </c>
      <c r="AO6">
        <v>12926929</v>
      </c>
      <c r="AW6">
        <v>3864865</v>
      </c>
      <c r="AZ6">
        <v>19431278</v>
      </c>
      <c r="BC6">
        <v>8849781</v>
      </c>
      <c r="BL6">
        <v>5262363</v>
      </c>
      <c r="BM6">
        <v>8190931</v>
      </c>
      <c r="BR6">
        <v>44290179</v>
      </c>
      <c r="CA6">
        <v>19076433</v>
      </c>
      <c r="CB6">
        <v>16096507</v>
      </c>
      <c r="CF6">
        <v>92973231</v>
      </c>
      <c r="CG6">
        <v>13244996</v>
      </c>
      <c r="CK6">
        <v>8409562</v>
      </c>
      <c r="CM6">
        <v>20947577</v>
      </c>
      <c r="CR6">
        <v>9028053</v>
      </c>
      <c r="CS6">
        <v>15869294</v>
      </c>
      <c r="CW6">
        <v>15552015</v>
      </c>
      <c r="CY6">
        <v>35599328</v>
      </c>
      <c r="DA6">
        <v>5612009</v>
      </c>
      <c r="DC6">
        <v>10703535</v>
      </c>
      <c r="DG6">
        <v>29510066</v>
      </c>
      <c r="DJ6">
        <v>323413008</v>
      </c>
      <c r="DL6">
        <v>33548668</v>
      </c>
      <c r="DN6">
        <v>8156739</v>
      </c>
      <c r="DO6">
        <v>9843936</v>
      </c>
      <c r="DR6">
        <v>7112307</v>
      </c>
      <c r="DU6">
        <v>14347639</v>
      </c>
      <c r="DV6">
        <v>22771808</v>
      </c>
      <c r="DX6">
        <v>13645737</v>
      </c>
      <c r="DY6">
        <v>8786483</v>
      </c>
      <c r="EB6">
        <v>29612002</v>
      </c>
      <c r="EC6">
        <v>32661285</v>
      </c>
      <c r="ED6">
        <v>271928414</v>
      </c>
      <c r="EF6">
        <v>5217496</v>
      </c>
      <c r="EG6">
        <v>126933789</v>
      </c>
      <c r="EH6">
        <v>5469406</v>
      </c>
      <c r="EK6">
        <v>23750098</v>
      </c>
      <c r="EL6">
        <v>65910349</v>
      </c>
      <c r="EM6">
        <v>17136547</v>
      </c>
      <c r="EN6">
        <v>43235815</v>
      </c>
      <c r="EP6">
        <v>36104970</v>
      </c>
      <c r="ER6">
        <v>5869447</v>
      </c>
      <c r="ES6">
        <v>35128120</v>
      </c>
      <c r="ET6">
        <v>22085341</v>
      </c>
      <c r="EU6">
        <v>53631199</v>
      </c>
      <c r="EW6">
        <v>24257666</v>
      </c>
      <c r="EY6">
        <v>26310840</v>
      </c>
      <c r="FB6">
        <v>9983725</v>
      </c>
      <c r="FG6">
        <v>5808409</v>
      </c>
      <c r="FJ6">
        <v>49670217</v>
      </c>
      <c r="FL6">
        <v>42873171</v>
      </c>
      <c r="FO6">
        <v>18840447</v>
      </c>
      <c r="FQ6">
        <v>49086475</v>
      </c>
      <c r="FS6">
        <v>66629567</v>
      </c>
      <c r="FU6">
        <v>12767382</v>
      </c>
      <c r="FW6">
        <v>11267716</v>
      </c>
      <c r="FX6">
        <v>12574543</v>
      </c>
      <c r="FZ6">
        <v>6659434</v>
      </c>
      <c r="GA6">
        <v>47038275</v>
      </c>
      <c r="GB6">
        <v>5717847</v>
      </c>
      <c r="GC6">
        <v>40412966</v>
      </c>
      <c r="GD6">
        <v>15933716</v>
      </c>
      <c r="GF6">
        <v>15825379</v>
      </c>
      <c r="GM6">
        <v>18422132</v>
      </c>
      <c r="GN6">
        <v>30291683</v>
      </c>
      <c r="GO6">
        <v>7281088</v>
      </c>
      <c r="GS6">
        <v>12507523</v>
      </c>
      <c r="GW6">
        <v>31720126</v>
      </c>
      <c r="GX6">
        <v>29824386</v>
      </c>
      <c r="GY6">
        <v>66182301</v>
      </c>
      <c r="GZ6">
        <v>13465287</v>
      </c>
      <c r="HB6">
        <v>6880919</v>
      </c>
      <c r="HC6">
        <v>86608924</v>
      </c>
      <c r="HE6">
        <v>13269146</v>
      </c>
      <c r="HF6">
        <v>15023081</v>
      </c>
      <c r="HG6">
        <v>10419868</v>
      </c>
      <c r="HH6">
        <v>16971216</v>
      </c>
      <c r="HJ6">
        <v>218762329</v>
      </c>
      <c r="HK6">
        <v>9534774</v>
      </c>
      <c r="HN6">
        <v>11522469</v>
      </c>
      <c r="HQ6">
        <v>11095818</v>
      </c>
      <c r="HT6">
        <v>46741021</v>
      </c>
      <c r="HX6">
        <v>11500225</v>
      </c>
      <c r="VL6">
        <v>3189944932</v>
      </c>
    </row>
    <row r="7" spans="1:584" x14ac:dyDescent="0.2">
      <c r="A7" s="3">
        <v>80</v>
      </c>
      <c r="B7">
        <v>9818771</v>
      </c>
      <c r="G7">
        <v>7956377</v>
      </c>
      <c r="K7">
        <v>55993467</v>
      </c>
      <c r="W7">
        <v>48026117</v>
      </c>
      <c r="Y7">
        <v>3399657</v>
      </c>
      <c r="Z7">
        <v>109849242</v>
      </c>
      <c r="AB7">
        <v>8778690</v>
      </c>
      <c r="AE7">
        <v>478562578</v>
      </c>
      <c r="AO7">
        <v>36786514</v>
      </c>
      <c r="AS7">
        <v>4808173</v>
      </c>
      <c r="AW7">
        <v>9402478</v>
      </c>
      <c r="AZ7">
        <v>17965161</v>
      </c>
      <c r="BC7">
        <v>9100278</v>
      </c>
      <c r="BL7">
        <v>4528410</v>
      </c>
      <c r="BM7">
        <v>9906658</v>
      </c>
      <c r="BU7">
        <v>57041310</v>
      </c>
      <c r="BX7">
        <v>9256995</v>
      </c>
      <c r="CA7">
        <v>15111311</v>
      </c>
      <c r="CB7">
        <v>23622311</v>
      </c>
      <c r="CF7">
        <v>65891362</v>
      </c>
      <c r="CG7">
        <v>374503322</v>
      </c>
      <c r="CJ7">
        <v>9078524</v>
      </c>
      <c r="CK7">
        <v>15486757</v>
      </c>
      <c r="CM7">
        <v>10897028</v>
      </c>
      <c r="CP7">
        <v>9121726</v>
      </c>
      <c r="CS7">
        <v>42048074</v>
      </c>
      <c r="CU7">
        <v>6797930</v>
      </c>
      <c r="CY7">
        <v>53438147</v>
      </c>
      <c r="DA7">
        <v>5065338</v>
      </c>
      <c r="DC7">
        <v>5449704</v>
      </c>
      <c r="DD7">
        <v>12104863</v>
      </c>
      <c r="DH7">
        <v>23669575</v>
      </c>
      <c r="DJ7">
        <v>181157281</v>
      </c>
      <c r="DL7">
        <v>133573040</v>
      </c>
      <c r="DM7">
        <v>9848620</v>
      </c>
      <c r="DU7">
        <v>17770851</v>
      </c>
      <c r="DV7">
        <v>12591060</v>
      </c>
      <c r="DX7">
        <v>10676109</v>
      </c>
      <c r="DY7">
        <v>94313144</v>
      </c>
      <c r="DZ7">
        <v>11514400</v>
      </c>
      <c r="EB7">
        <v>94363128</v>
      </c>
      <c r="EC7">
        <v>13493444</v>
      </c>
      <c r="ED7">
        <v>212834322</v>
      </c>
      <c r="EF7">
        <v>28255035</v>
      </c>
      <c r="EG7">
        <v>17325134</v>
      </c>
      <c r="EK7">
        <v>8889076</v>
      </c>
      <c r="EL7">
        <v>62308567</v>
      </c>
      <c r="EM7">
        <v>11472601</v>
      </c>
      <c r="EN7">
        <v>31561756</v>
      </c>
      <c r="EP7">
        <v>42027180</v>
      </c>
      <c r="ES7">
        <v>21298706</v>
      </c>
      <c r="ET7">
        <v>36121268</v>
      </c>
      <c r="EU7">
        <v>37295923</v>
      </c>
      <c r="EV7">
        <v>8800847</v>
      </c>
      <c r="EX7">
        <v>4676667</v>
      </c>
      <c r="FB7">
        <v>7726851</v>
      </c>
      <c r="FF7">
        <v>9347574</v>
      </c>
      <c r="FJ7">
        <v>17621484</v>
      </c>
      <c r="FL7">
        <v>24322788</v>
      </c>
      <c r="FM7">
        <v>10770116</v>
      </c>
      <c r="FO7">
        <v>17496303</v>
      </c>
      <c r="FP7">
        <v>120779580</v>
      </c>
      <c r="FR7">
        <v>8462610</v>
      </c>
      <c r="FT7">
        <v>5895354</v>
      </c>
      <c r="FV7">
        <v>6063784</v>
      </c>
      <c r="GA7">
        <v>11266765</v>
      </c>
      <c r="GC7">
        <v>11175653</v>
      </c>
      <c r="GE7">
        <v>5843721</v>
      </c>
      <c r="GH7">
        <v>36337677</v>
      </c>
      <c r="GJ7">
        <v>11415631</v>
      </c>
      <c r="GL7">
        <v>14719467</v>
      </c>
      <c r="GN7">
        <v>7002144</v>
      </c>
      <c r="GW7">
        <v>27641171</v>
      </c>
      <c r="GX7">
        <v>8672158</v>
      </c>
      <c r="GY7">
        <v>13869024</v>
      </c>
      <c r="HB7">
        <v>6767662</v>
      </c>
      <c r="HC7">
        <v>40691163</v>
      </c>
      <c r="HF7">
        <v>10601843</v>
      </c>
      <c r="HJ7">
        <v>71242667</v>
      </c>
      <c r="HL7">
        <v>4656841</v>
      </c>
      <c r="HT7">
        <v>16628905</v>
      </c>
      <c r="VL7">
        <v>3182653943</v>
      </c>
    </row>
    <row r="8" spans="1:584" x14ac:dyDescent="0.2">
      <c r="A8" s="3">
        <v>140</v>
      </c>
      <c r="H8">
        <v>7856625</v>
      </c>
      <c r="K8">
        <v>89231194</v>
      </c>
      <c r="W8">
        <v>18159247</v>
      </c>
      <c r="Z8">
        <v>94616773</v>
      </c>
      <c r="AE8">
        <v>246403709</v>
      </c>
      <c r="BC8">
        <v>14954492</v>
      </c>
      <c r="BU8">
        <v>40578026</v>
      </c>
      <c r="CF8">
        <v>22690878</v>
      </c>
      <c r="CG8">
        <v>1452076393</v>
      </c>
      <c r="DJ8">
        <v>83353925</v>
      </c>
      <c r="DL8">
        <v>12726375</v>
      </c>
      <c r="EB8">
        <v>17864320</v>
      </c>
      <c r="EC8">
        <v>13683037</v>
      </c>
      <c r="ED8">
        <v>63520678</v>
      </c>
      <c r="EL8">
        <v>20534086</v>
      </c>
      <c r="EP8">
        <v>12211328</v>
      </c>
      <c r="EU8">
        <v>42224269</v>
      </c>
      <c r="FJ8">
        <v>21789049</v>
      </c>
      <c r="FL8">
        <v>12240745</v>
      </c>
      <c r="FP8">
        <v>48767241</v>
      </c>
      <c r="GA8">
        <v>25538840</v>
      </c>
      <c r="GX8">
        <v>9126287</v>
      </c>
      <c r="GY8">
        <v>9534934</v>
      </c>
      <c r="HJ8">
        <v>19141017</v>
      </c>
      <c r="VL8">
        <v>2398823468</v>
      </c>
    </row>
    <row r="9" spans="1:584" x14ac:dyDescent="0.2">
      <c r="A9" s="3">
        <v>147</v>
      </c>
      <c r="J9">
        <v>8273246</v>
      </c>
      <c r="U9">
        <v>23909272</v>
      </c>
      <c r="Z9">
        <v>164360884</v>
      </c>
      <c r="AD9">
        <v>383379729</v>
      </c>
      <c r="AG9">
        <v>91416189</v>
      </c>
      <c r="AX9">
        <v>25987392</v>
      </c>
      <c r="BB9">
        <v>17047642</v>
      </c>
      <c r="BP9">
        <v>40202120</v>
      </c>
      <c r="CA9">
        <v>8926078</v>
      </c>
      <c r="CF9">
        <v>93306902</v>
      </c>
      <c r="CG9">
        <v>1685361528</v>
      </c>
      <c r="CH9">
        <v>27172118</v>
      </c>
      <c r="CK9">
        <v>9984551</v>
      </c>
      <c r="CM9">
        <v>59114995</v>
      </c>
      <c r="CQ9">
        <v>20962515</v>
      </c>
      <c r="CY9">
        <v>37722448</v>
      </c>
      <c r="CZ9">
        <v>7322953</v>
      </c>
      <c r="DG9">
        <v>20867137</v>
      </c>
      <c r="DJ9">
        <v>392369311</v>
      </c>
      <c r="DP9">
        <v>35859512</v>
      </c>
      <c r="DT9">
        <v>22225932</v>
      </c>
      <c r="DV9">
        <v>31803527</v>
      </c>
      <c r="DX9">
        <v>18925458</v>
      </c>
      <c r="DY9">
        <v>12772855</v>
      </c>
      <c r="EB9">
        <v>40872479</v>
      </c>
      <c r="EC9">
        <v>72170012</v>
      </c>
      <c r="ED9">
        <v>349775327</v>
      </c>
      <c r="EG9">
        <v>106381080</v>
      </c>
      <c r="EK9">
        <v>13549661</v>
      </c>
      <c r="EL9">
        <v>89830142</v>
      </c>
      <c r="EM9">
        <v>17916816</v>
      </c>
      <c r="EN9">
        <v>56629376</v>
      </c>
      <c r="EP9">
        <v>26911368</v>
      </c>
      <c r="ES9">
        <v>43741792</v>
      </c>
      <c r="ET9">
        <v>27308959</v>
      </c>
      <c r="EU9">
        <v>42065388</v>
      </c>
      <c r="EW9">
        <v>39204389</v>
      </c>
      <c r="EY9">
        <v>40661145</v>
      </c>
      <c r="FB9">
        <v>14597362</v>
      </c>
      <c r="FI9">
        <v>17611639</v>
      </c>
      <c r="FJ9">
        <v>57874188</v>
      </c>
      <c r="FL9">
        <v>63631882</v>
      </c>
      <c r="FO9">
        <v>18632073</v>
      </c>
      <c r="FQ9">
        <v>82556398</v>
      </c>
      <c r="FS9">
        <v>103049699</v>
      </c>
      <c r="FU9">
        <v>21528499</v>
      </c>
      <c r="FX9">
        <v>14711496</v>
      </c>
      <c r="GA9">
        <v>20245218</v>
      </c>
      <c r="GC9">
        <v>26917351</v>
      </c>
      <c r="GM9">
        <v>15960908</v>
      </c>
      <c r="GN9">
        <v>19797229</v>
      </c>
      <c r="GO9">
        <v>15636258</v>
      </c>
      <c r="GX9">
        <v>10710680</v>
      </c>
      <c r="GY9">
        <v>30715250</v>
      </c>
      <c r="HC9">
        <v>74486530</v>
      </c>
      <c r="HF9">
        <v>31041440</v>
      </c>
      <c r="HJ9">
        <v>92332910</v>
      </c>
      <c r="HT9">
        <v>35876183</v>
      </c>
      <c r="HV9">
        <v>5164180</v>
      </c>
      <c r="IE9">
        <v>13619487</v>
      </c>
      <c r="VL9">
        <v>4992989088</v>
      </c>
    </row>
    <row r="10" spans="1:584" x14ac:dyDescent="0.2">
      <c r="A10" s="3">
        <v>246</v>
      </c>
      <c r="D10">
        <v>6623850</v>
      </c>
      <c r="K10">
        <v>5244996</v>
      </c>
      <c r="M10">
        <v>12053314</v>
      </c>
      <c r="O10">
        <v>5820250</v>
      </c>
      <c r="V10">
        <v>18951719</v>
      </c>
      <c r="Z10">
        <v>128548384</v>
      </c>
      <c r="AE10">
        <v>96563381</v>
      </c>
      <c r="AK10">
        <v>18563809</v>
      </c>
      <c r="AN10">
        <v>8893183</v>
      </c>
      <c r="AS10">
        <v>4399008</v>
      </c>
      <c r="AW10">
        <v>6560958</v>
      </c>
      <c r="BA10">
        <v>8422892</v>
      </c>
      <c r="BC10">
        <v>7304198</v>
      </c>
      <c r="BH10">
        <v>13995789</v>
      </c>
      <c r="BL10">
        <v>4414643</v>
      </c>
      <c r="BM10">
        <v>9529684</v>
      </c>
      <c r="BS10">
        <v>8167510</v>
      </c>
      <c r="BW10">
        <v>16324043</v>
      </c>
      <c r="CA10">
        <v>4144493</v>
      </c>
      <c r="CF10">
        <v>34228653</v>
      </c>
      <c r="CG10">
        <v>116322703</v>
      </c>
      <c r="CK10">
        <v>2680550</v>
      </c>
      <c r="DH10">
        <v>8663639</v>
      </c>
      <c r="DJ10">
        <v>87072827</v>
      </c>
      <c r="DL10">
        <v>69477185</v>
      </c>
      <c r="DU10">
        <v>6356246</v>
      </c>
      <c r="EC10">
        <v>9953581</v>
      </c>
      <c r="ED10">
        <v>100851466</v>
      </c>
      <c r="EL10">
        <v>17600423</v>
      </c>
      <c r="EM10">
        <v>4913410</v>
      </c>
      <c r="EO10">
        <v>11009198</v>
      </c>
      <c r="EP10">
        <v>12749293</v>
      </c>
      <c r="ER10">
        <v>5069709</v>
      </c>
      <c r="ES10">
        <v>9583854</v>
      </c>
      <c r="ET10">
        <v>14733721</v>
      </c>
      <c r="EU10">
        <v>30533038</v>
      </c>
      <c r="FJ10">
        <v>17331953</v>
      </c>
      <c r="FL10">
        <v>10169281</v>
      </c>
      <c r="FN10">
        <v>8845866</v>
      </c>
      <c r="FV10">
        <v>6655393</v>
      </c>
      <c r="GA10">
        <v>27889274</v>
      </c>
      <c r="GC10">
        <v>5959300</v>
      </c>
      <c r="GX10">
        <v>7479553</v>
      </c>
      <c r="GY10">
        <v>7334901</v>
      </c>
      <c r="HC10">
        <v>15897294</v>
      </c>
      <c r="HJ10">
        <v>43028697</v>
      </c>
      <c r="HQ10">
        <v>5756593</v>
      </c>
      <c r="HS10">
        <v>10983151</v>
      </c>
      <c r="HT10">
        <v>29175409</v>
      </c>
      <c r="VL10">
        <v>1122832265</v>
      </c>
    </row>
    <row r="11" spans="1:584" x14ac:dyDescent="0.2">
      <c r="A11" s="3">
        <v>394</v>
      </c>
      <c r="H11">
        <v>15547488</v>
      </c>
      <c r="K11">
        <v>233323115</v>
      </c>
      <c r="X11">
        <v>32304449</v>
      </c>
      <c r="Z11">
        <v>383723762</v>
      </c>
      <c r="AA11">
        <v>11888694</v>
      </c>
      <c r="AC11">
        <v>35099465</v>
      </c>
      <c r="AG11">
        <v>2715899369</v>
      </c>
      <c r="AM11">
        <v>71552274</v>
      </c>
      <c r="AP11">
        <v>214445950</v>
      </c>
      <c r="AT11">
        <v>8900748</v>
      </c>
      <c r="AW11">
        <v>15803724</v>
      </c>
      <c r="AZ11">
        <v>18318790</v>
      </c>
      <c r="BC11">
        <v>10518633</v>
      </c>
      <c r="BN11">
        <v>11299986</v>
      </c>
      <c r="BO11">
        <v>10895797</v>
      </c>
      <c r="BT11">
        <v>253377494</v>
      </c>
      <c r="BZ11">
        <v>37349052</v>
      </c>
      <c r="CA11">
        <v>16230368</v>
      </c>
      <c r="CF11">
        <v>48610892</v>
      </c>
      <c r="CO11">
        <v>48772467</v>
      </c>
      <c r="CT11">
        <v>10476636</v>
      </c>
      <c r="CX11">
        <v>41154033</v>
      </c>
      <c r="CY11">
        <v>13441785</v>
      </c>
      <c r="DG11">
        <v>13408352</v>
      </c>
      <c r="DJ11">
        <v>156733449</v>
      </c>
      <c r="DL11">
        <v>30081740</v>
      </c>
      <c r="DU11">
        <v>16398351</v>
      </c>
      <c r="DX11">
        <v>8957752</v>
      </c>
      <c r="DY11">
        <v>6933869</v>
      </c>
      <c r="ED11">
        <v>178498253</v>
      </c>
      <c r="EL11">
        <v>38599637</v>
      </c>
      <c r="EM11">
        <v>8353854</v>
      </c>
      <c r="EN11">
        <v>18646039</v>
      </c>
      <c r="EP11">
        <v>23606374</v>
      </c>
      <c r="ES11">
        <v>17666046</v>
      </c>
      <c r="ET11">
        <v>26538904</v>
      </c>
      <c r="EU11">
        <v>36699569</v>
      </c>
      <c r="EW11">
        <v>3754007</v>
      </c>
      <c r="FJ11">
        <v>7727549</v>
      </c>
      <c r="FL11">
        <v>15598554</v>
      </c>
      <c r="FO11">
        <v>18751567</v>
      </c>
      <c r="FP11">
        <v>26356541</v>
      </c>
      <c r="FQ11">
        <v>12094973</v>
      </c>
      <c r="FT11">
        <v>7671684</v>
      </c>
      <c r="GA11">
        <v>13672803</v>
      </c>
      <c r="GR11">
        <v>10102237</v>
      </c>
      <c r="HC11">
        <v>16341773</v>
      </c>
      <c r="HJ11">
        <v>39780377</v>
      </c>
      <c r="VL11">
        <v>5011909225</v>
      </c>
    </row>
    <row r="12" spans="1:584" x14ac:dyDescent="0.2">
      <c r="A12" s="3">
        <v>420</v>
      </c>
      <c r="C12">
        <v>12360662</v>
      </c>
      <c r="I12">
        <v>19548352</v>
      </c>
      <c r="L12">
        <v>47245727</v>
      </c>
      <c r="X12">
        <v>8113929</v>
      </c>
      <c r="Z12">
        <v>128603685</v>
      </c>
      <c r="AB12">
        <v>9625040</v>
      </c>
      <c r="AE12">
        <v>710619618</v>
      </c>
      <c r="AO12">
        <v>30521302</v>
      </c>
      <c r="AT12">
        <v>10533772</v>
      </c>
      <c r="AW12">
        <v>15832186</v>
      </c>
      <c r="BC12">
        <v>9450245</v>
      </c>
      <c r="BG12">
        <v>11399508</v>
      </c>
      <c r="BM12">
        <v>9290197</v>
      </c>
      <c r="BT12">
        <v>61969650</v>
      </c>
      <c r="CB12">
        <v>35352151</v>
      </c>
      <c r="CF12">
        <v>28721812</v>
      </c>
      <c r="CG12">
        <v>1090281086</v>
      </c>
      <c r="CK12">
        <v>15503562</v>
      </c>
      <c r="CS12">
        <v>22487724</v>
      </c>
      <c r="CY12">
        <v>34337608</v>
      </c>
      <c r="DI12">
        <v>30324323</v>
      </c>
      <c r="DJ12">
        <v>124181814</v>
      </c>
      <c r="DL12">
        <v>35681120</v>
      </c>
      <c r="DM12">
        <v>23753660</v>
      </c>
      <c r="DQ12">
        <v>11616769</v>
      </c>
      <c r="DU12">
        <v>13972220</v>
      </c>
      <c r="DY12">
        <v>97623921</v>
      </c>
      <c r="EC12">
        <v>43311045</v>
      </c>
      <c r="ED12">
        <v>125354038</v>
      </c>
      <c r="EF12">
        <v>27656110</v>
      </c>
      <c r="EG12">
        <v>209327921</v>
      </c>
      <c r="EL12">
        <v>47432888</v>
      </c>
      <c r="EN12">
        <v>24210569</v>
      </c>
      <c r="EP12">
        <v>25574808</v>
      </c>
      <c r="ES12">
        <v>11700991</v>
      </c>
      <c r="ET12">
        <v>21800142</v>
      </c>
      <c r="EU12">
        <v>32104763</v>
      </c>
      <c r="EV12">
        <v>9511146</v>
      </c>
      <c r="FJ12">
        <v>38718760</v>
      </c>
      <c r="FL12">
        <v>14238860</v>
      </c>
      <c r="FM12">
        <v>9659254</v>
      </c>
      <c r="FO12">
        <v>14310800</v>
      </c>
      <c r="FP12">
        <v>205540102</v>
      </c>
      <c r="FR12">
        <v>8538655</v>
      </c>
      <c r="GA12">
        <v>23782023</v>
      </c>
      <c r="GH12">
        <v>37147387</v>
      </c>
      <c r="GS12">
        <v>49361914</v>
      </c>
      <c r="GU12">
        <v>12991975</v>
      </c>
      <c r="HC12">
        <v>22902423</v>
      </c>
      <c r="HF12">
        <v>10275204</v>
      </c>
      <c r="HJ12">
        <v>46259133</v>
      </c>
      <c r="HT12">
        <v>14993106</v>
      </c>
      <c r="VL12">
        <v>3735655660</v>
      </c>
    </row>
    <row r="13" spans="1:584" x14ac:dyDescent="0.2">
      <c r="A13" s="3">
        <v>510</v>
      </c>
      <c r="E13">
        <v>13239085</v>
      </c>
      <c r="M13">
        <v>7944070</v>
      </c>
      <c r="O13">
        <v>10630519</v>
      </c>
      <c r="S13">
        <v>8286377</v>
      </c>
      <c r="V13">
        <v>29355715</v>
      </c>
      <c r="Z13">
        <v>49660305</v>
      </c>
      <c r="AE13">
        <v>12652666</v>
      </c>
      <c r="AK13">
        <v>8935422</v>
      </c>
      <c r="AN13">
        <v>5808424</v>
      </c>
      <c r="AQ13">
        <v>4908920</v>
      </c>
      <c r="AS13">
        <v>9723114</v>
      </c>
      <c r="AU13">
        <v>3566369</v>
      </c>
      <c r="AW13">
        <v>14347159</v>
      </c>
      <c r="AZ13">
        <v>7209611</v>
      </c>
      <c r="BC13">
        <v>18706261</v>
      </c>
      <c r="BJ13">
        <v>5333147</v>
      </c>
      <c r="BK13">
        <v>5456693</v>
      </c>
      <c r="BM13">
        <v>11302313</v>
      </c>
      <c r="BS13">
        <v>22045693</v>
      </c>
      <c r="CA13">
        <v>4740869</v>
      </c>
      <c r="CD13">
        <v>13934350</v>
      </c>
      <c r="CE13">
        <v>8417538</v>
      </c>
      <c r="CF13">
        <v>36393125</v>
      </c>
      <c r="CG13">
        <v>36126123</v>
      </c>
      <c r="CM13">
        <v>5223940</v>
      </c>
      <c r="CU13">
        <v>5959829</v>
      </c>
      <c r="CY13">
        <v>3634662</v>
      </c>
      <c r="DB13">
        <v>4075861</v>
      </c>
      <c r="DE13">
        <v>6415564</v>
      </c>
      <c r="DF13">
        <v>115178051</v>
      </c>
      <c r="DJ13">
        <v>76352279</v>
      </c>
      <c r="DL13">
        <v>122899747</v>
      </c>
      <c r="DQ13">
        <v>3793515</v>
      </c>
      <c r="DU13">
        <v>6880090</v>
      </c>
      <c r="DV13">
        <v>6269007</v>
      </c>
      <c r="DX13">
        <v>3897444</v>
      </c>
      <c r="EA13">
        <v>3062533</v>
      </c>
      <c r="EB13">
        <v>21600047</v>
      </c>
      <c r="EC13">
        <v>41251282</v>
      </c>
      <c r="ED13">
        <v>66584646</v>
      </c>
      <c r="EG13">
        <v>6065481</v>
      </c>
      <c r="EK13">
        <v>14911692</v>
      </c>
      <c r="EL13">
        <v>27463216</v>
      </c>
      <c r="EM13">
        <v>3813707</v>
      </c>
      <c r="EO13">
        <v>14544757</v>
      </c>
      <c r="EP13">
        <v>15267580</v>
      </c>
      <c r="ER13">
        <v>13506396</v>
      </c>
      <c r="ES13">
        <v>12448255</v>
      </c>
      <c r="ET13">
        <v>18678158</v>
      </c>
      <c r="EU13">
        <v>38356036</v>
      </c>
      <c r="EX13">
        <v>1148252</v>
      </c>
      <c r="FA13">
        <v>2618591</v>
      </c>
      <c r="FB13">
        <v>5245367</v>
      </c>
      <c r="FE13">
        <v>6975483</v>
      </c>
      <c r="FG13">
        <v>6017717</v>
      </c>
      <c r="FJ13">
        <v>56236267</v>
      </c>
      <c r="FK13">
        <v>5023964</v>
      </c>
      <c r="FL13">
        <v>13326347</v>
      </c>
      <c r="FO13">
        <v>7359781</v>
      </c>
      <c r="FR13">
        <v>2177786</v>
      </c>
      <c r="FY13">
        <v>3816696</v>
      </c>
      <c r="FZ13">
        <v>5373696</v>
      </c>
      <c r="GA13">
        <v>65843410</v>
      </c>
      <c r="GC13">
        <v>27129723</v>
      </c>
      <c r="GG13">
        <v>3785263</v>
      </c>
      <c r="GH13">
        <v>2357337</v>
      </c>
      <c r="GM13">
        <v>14372096</v>
      </c>
      <c r="GN13">
        <v>24126918</v>
      </c>
      <c r="GS13">
        <v>38227645</v>
      </c>
      <c r="GT13">
        <v>3121801</v>
      </c>
      <c r="GU13">
        <v>10956330</v>
      </c>
      <c r="GV13">
        <v>3060819</v>
      </c>
      <c r="GX13">
        <v>29144609</v>
      </c>
      <c r="GY13">
        <v>43957408</v>
      </c>
      <c r="HA13">
        <v>4934341</v>
      </c>
      <c r="HC13">
        <v>18797505</v>
      </c>
      <c r="HE13">
        <v>4746422</v>
      </c>
      <c r="HH13">
        <v>4053315</v>
      </c>
      <c r="HJ13">
        <v>66504860</v>
      </c>
      <c r="HT13">
        <v>13343065</v>
      </c>
      <c r="IB13">
        <v>2216029</v>
      </c>
      <c r="VL13">
        <v>1502856486</v>
      </c>
    </row>
    <row r="14" spans="1:584" x14ac:dyDescent="0.2">
      <c r="A14" s="3">
        <v>565</v>
      </c>
      <c r="F14">
        <v>10455788</v>
      </c>
      <c r="N14">
        <v>17688031</v>
      </c>
      <c r="P14">
        <v>9615613</v>
      </c>
      <c r="R14">
        <v>10847114</v>
      </c>
      <c r="W14">
        <v>16981972</v>
      </c>
      <c r="Z14">
        <v>119764850</v>
      </c>
      <c r="AE14">
        <v>65526164</v>
      </c>
      <c r="AJ14">
        <v>41752941</v>
      </c>
      <c r="AO14">
        <v>13748804</v>
      </c>
      <c r="AQ14">
        <v>6394658</v>
      </c>
      <c r="AS14">
        <v>6571624</v>
      </c>
      <c r="AW14">
        <v>13873367</v>
      </c>
      <c r="AZ14">
        <v>15870753</v>
      </c>
      <c r="BC14">
        <v>27773970</v>
      </c>
      <c r="BI14">
        <v>5848206</v>
      </c>
      <c r="BL14">
        <v>6507506</v>
      </c>
      <c r="BM14">
        <v>13041828</v>
      </c>
      <c r="BS14">
        <v>18639639</v>
      </c>
      <c r="BY14">
        <v>13768588</v>
      </c>
      <c r="CA14">
        <v>10998619</v>
      </c>
      <c r="CB14">
        <v>36211731</v>
      </c>
      <c r="CE14">
        <v>7505058</v>
      </c>
      <c r="CF14">
        <v>47801683</v>
      </c>
      <c r="CG14">
        <v>309843448</v>
      </c>
      <c r="CI14">
        <v>7070007</v>
      </c>
      <c r="CK14">
        <v>12534124</v>
      </c>
      <c r="CM14">
        <v>12655212</v>
      </c>
      <c r="CS14">
        <v>11667626</v>
      </c>
      <c r="CU14">
        <v>9418610</v>
      </c>
      <c r="CY14">
        <v>8772732</v>
      </c>
      <c r="DG14">
        <v>5054066</v>
      </c>
      <c r="DJ14">
        <v>112268127</v>
      </c>
      <c r="DL14">
        <v>32795015</v>
      </c>
      <c r="DP14">
        <v>4124535</v>
      </c>
      <c r="DQ14">
        <v>6495790</v>
      </c>
      <c r="DU14">
        <v>10343487</v>
      </c>
      <c r="DV14">
        <v>5647325</v>
      </c>
      <c r="DX14">
        <v>5709523</v>
      </c>
      <c r="DZ14">
        <v>5009061</v>
      </c>
      <c r="EB14">
        <v>5746250</v>
      </c>
      <c r="EC14">
        <v>52982046</v>
      </c>
      <c r="ED14">
        <v>176617410</v>
      </c>
      <c r="EK14">
        <v>4449032</v>
      </c>
      <c r="EL14">
        <v>21860900</v>
      </c>
      <c r="EM14">
        <v>9537597</v>
      </c>
      <c r="EN14">
        <v>12839053</v>
      </c>
      <c r="EP14">
        <v>17183347</v>
      </c>
      <c r="ER14">
        <v>3756908</v>
      </c>
      <c r="ES14">
        <v>14493080</v>
      </c>
      <c r="ET14">
        <v>15719195</v>
      </c>
      <c r="EU14">
        <v>39431701</v>
      </c>
      <c r="EX14">
        <v>7771033</v>
      </c>
      <c r="EZ14">
        <v>7338953</v>
      </c>
      <c r="FA14">
        <v>4434076</v>
      </c>
      <c r="FJ14">
        <v>35492324</v>
      </c>
      <c r="FL14">
        <v>13493130</v>
      </c>
      <c r="FO14">
        <v>10847954</v>
      </c>
      <c r="FR14">
        <v>8591543</v>
      </c>
      <c r="FT14">
        <v>7157268</v>
      </c>
      <c r="FV14">
        <v>5426314</v>
      </c>
      <c r="GA14">
        <v>18311494</v>
      </c>
      <c r="GC14">
        <v>3909946</v>
      </c>
      <c r="GM14">
        <v>4988922</v>
      </c>
      <c r="GP14">
        <v>4557168</v>
      </c>
      <c r="GX14">
        <v>4292055</v>
      </c>
      <c r="HC14">
        <v>15392788</v>
      </c>
      <c r="HJ14">
        <v>49151653</v>
      </c>
      <c r="HQ14">
        <v>4219362</v>
      </c>
      <c r="HS14">
        <v>9292871</v>
      </c>
      <c r="HT14">
        <v>18771848</v>
      </c>
      <c r="IC14">
        <v>10134971</v>
      </c>
      <c r="VL14">
        <v>1714789387</v>
      </c>
    </row>
    <row r="15" spans="1:584" x14ac:dyDescent="0.2">
      <c r="A15" s="3">
        <v>627</v>
      </c>
      <c r="H15">
        <v>4051725</v>
      </c>
      <c r="L15">
        <v>5915474</v>
      </c>
      <c r="N15">
        <v>7782337</v>
      </c>
      <c r="P15">
        <v>4629335</v>
      </c>
      <c r="W15">
        <v>11640022</v>
      </c>
      <c r="Z15">
        <v>52444769</v>
      </c>
      <c r="AE15">
        <v>133306042</v>
      </c>
      <c r="AJ15">
        <v>29751085</v>
      </c>
      <c r="AN15">
        <v>10493211</v>
      </c>
      <c r="AR15">
        <v>3924349</v>
      </c>
      <c r="AS15">
        <v>2483320</v>
      </c>
      <c r="AW15">
        <v>4195241</v>
      </c>
      <c r="AZ15">
        <v>8881857</v>
      </c>
      <c r="BC15">
        <v>11596224</v>
      </c>
      <c r="BD15">
        <v>3969625</v>
      </c>
      <c r="BL15">
        <v>3564897</v>
      </c>
      <c r="BM15">
        <v>8983535</v>
      </c>
      <c r="BW15">
        <v>16147375</v>
      </c>
      <c r="CA15">
        <v>6350156</v>
      </c>
      <c r="CB15">
        <v>11938443</v>
      </c>
      <c r="CF15">
        <v>23890100</v>
      </c>
      <c r="CG15">
        <v>263396558</v>
      </c>
      <c r="CU15">
        <v>5737284</v>
      </c>
      <c r="DH15">
        <v>14627946</v>
      </c>
      <c r="DJ15">
        <v>80867545</v>
      </c>
      <c r="DY15">
        <v>4951166</v>
      </c>
      <c r="EB15">
        <v>10516723</v>
      </c>
      <c r="ED15">
        <v>82021281</v>
      </c>
      <c r="EG15">
        <v>12610451</v>
      </c>
      <c r="EL15">
        <v>9338669</v>
      </c>
      <c r="EM15">
        <v>3231984</v>
      </c>
      <c r="EO15">
        <v>6410036</v>
      </c>
      <c r="EP15">
        <v>16564782</v>
      </c>
      <c r="ES15">
        <v>8054979</v>
      </c>
      <c r="ET15">
        <v>11237195</v>
      </c>
      <c r="EU15">
        <v>33819902</v>
      </c>
      <c r="FJ15">
        <v>2956459</v>
      </c>
      <c r="FL15">
        <v>6979426</v>
      </c>
      <c r="FO15">
        <v>9983182</v>
      </c>
      <c r="FV15">
        <v>7245077</v>
      </c>
      <c r="GA15">
        <v>10762511</v>
      </c>
      <c r="GC15">
        <v>5363961</v>
      </c>
      <c r="GN15">
        <v>3602119</v>
      </c>
      <c r="GX15">
        <v>5665464</v>
      </c>
      <c r="GY15">
        <v>6732515</v>
      </c>
      <c r="HC15">
        <v>25847738</v>
      </c>
      <c r="HJ15">
        <v>55533338</v>
      </c>
      <c r="HT15">
        <v>9176098</v>
      </c>
      <c r="VL15">
        <v>1079173511</v>
      </c>
    </row>
    <row r="16" spans="1:584" x14ac:dyDescent="0.2">
      <c r="A16" s="3">
        <v>655</v>
      </c>
      <c r="H16">
        <v>17081537</v>
      </c>
      <c r="M16">
        <v>6415197</v>
      </c>
      <c r="N16">
        <v>24175972</v>
      </c>
      <c r="V16">
        <v>16725022</v>
      </c>
      <c r="W16">
        <v>15412367</v>
      </c>
      <c r="Z16">
        <v>474350249</v>
      </c>
      <c r="AB16">
        <v>12897948</v>
      </c>
      <c r="AE16">
        <v>755918407</v>
      </c>
      <c r="AI16">
        <v>82094255</v>
      </c>
      <c r="AN16">
        <v>20579740</v>
      </c>
      <c r="AO16">
        <v>27905399</v>
      </c>
      <c r="AS16">
        <v>9512110</v>
      </c>
      <c r="AW16">
        <v>19404892</v>
      </c>
      <c r="AZ16">
        <v>29729604</v>
      </c>
      <c r="BC16">
        <v>18773000</v>
      </c>
      <c r="BK16">
        <v>4345984</v>
      </c>
      <c r="BM16">
        <v>21778912</v>
      </c>
      <c r="BQ16">
        <v>43836005</v>
      </c>
      <c r="BS16">
        <v>12271473</v>
      </c>
      <c r="CA16">
        <v>14470618</v>
      </c>
      <c r="CB16">
        <v>13264660</v>
      </c>
      <c r="CE16">
        <v>7164662</v>
      </c>
      <c r="CF16">
        <v>111315896</v>
      </c>
      <c r="CG16">
        <v>294749881</v>
      </c>
      <c r="CM16">
        <v>14105715</v>
      </c>
      <c r="CS16">
        <v>16095283</v>
      </c>
      <c r="CY16">
        <v>35683746</v>
      </c>
      <c r="DJ16">
        <v>293605689</v>
      </c>
      <c r="DL16">
        <v>244306563</v>
      </c>
      <c r="DU16">
        <v>17263795</v>
      </c>
      <c r="DV16">
        <v>16876666</v>
      </c>
      <c r="DX16">
        <v>11575218</v>
      </c>
      <c r="DY16">
        <v>109089227</v>
      </c>
      <c r="EB16">
        <v>103063183</v>
      </c>
      <c r="EC16">
        <v>71192249</v>
      </c>
      <c r="ED16">
        <v>338653628</v>
      </c>
      <c r="EF16">
        <v>25306635</v>
      </c>
      <c r="EG16">
        <v>131384050</v>
      </c>
      <c r="EK16">
        <v>19580795</v>
      </c>
      <c r="EL16">
        <v>74643639</v>
      </c>
      <c r="EM16">
        <v>17500199</v>
      </c>
      <c r="EN16">
        <v>29580674</v>
      </c>
      <c r="EP16">
        <v>31346415</v>
      </c>
      <c r="ES16">
        <v>34027608</v>
      </c>
      <c r="ET16">
        <v>42451706</v>
      </c>
      <c r="EU16">
        <v>56808710</v>
      </c>
      <c r="EV16">
        <v>8987620</v>
      </c>
      <c r="FF16">
        <v>11776259</v>
      </c>
      <c r="FJ16">
        <v>30084145</v>
      </c>
      <c r="FL16">
        <v>31864509</v>
      </c>
      <c r="FO16">
        <v>17832597</v>
      </c>
      <c r="FP16">
        <v>14528003</v>
      </c>
      <c r="GA16">
        <v>31893045</v>
      </c>
      <c r="GC16">
        <v>14601930</v>
      </c>
      <c r="GD16">
        <v>12123529</v>
      </c>
      <c r="GF16">
        <v>14463102</v>
      </c>
      <c r="GH16">
        <v>21197399</v>
      </c>
      <c r="GN16">
        <v>9999517</v>
      </c>
      <c r="GW16">
        <v>20952682</v>
      </c>
      <c r="GX16">
        <v>13634603</v>
      </c>
      <c r="GY16">
        <v>10164523</v>
      </c>
      <c r="HC16">
        <v>44911309</v>
      </c>
      <c r="HJ16">
        <v>73093743</v>
      </c>
      <c r="HT16">
        <v>16870682</v>
      </c>
      <c r="JY16">
        <v>57772935</v>
      </c>
      <c r="LN16">
        <v>7397716</v>
      </c>
      <c r="RZ16">
        <v>7441494</v>
      </c>
      <c r="SA16">
        <v>16484226</v>
      </c>
      <c r="SB16">
        <v>22317605</v>
      </c>
      <c r="SP16">
        <v>5540223</v>
      </c>
      <c r="UL16">
        <v>5095496</v>
      </c>
      <c r="VL16">
        <v>4309344075</v>
      </c>
    </row>
    <row r="17" spans="1:584" x14ac:dyDescent="0.2">
      <c r="A17" s="3">
        <v>880</v>
      </c>
      <c r="K17">
        <v>61160862</v>
      </c>
      <c r="W17">
        <v>27440439</v>
      </c>
      <c r="Z17">
        <v>186038590</v>
      </c>
      <c r="AB17">
        <v>19045049</v>
      </c>
      <c r="AF17">
        <v>1393107806</v>
      </c>
      <c r="AO17">
        <v>71250921</v>
      </c>
      <c r="AS17">
        <v>9255833</v>
      </c>
      <c r="AW17">
        <v>12233262</v>
      </c>
      <c r="AZ17">
        <v>42221584</v>
      </c>
      <c r="BC17">
        <v>10285202</v>
      </c>
      <c r="BM17">
        <v>10786564</v>
      </c>
      <c r="BQ17">
        <v>52551594</v>
      </c>
      <c r="CA17">
        <v>30289466</v>
      </c>
      <c r="CC17">
        <v>20361285</v>
      </c>
      <c r="CF17">
        <v>143399117</v>
      </c>
      <c r="CG17">
        <v>1168484550</v>
      </c>
      <c r="CK17">
        <v>16260144</v>
      </c>
      <c r="CM17">
        <v>17464688</v>
      </c>
      <c r="CR17">
        <v>26751227</v>
      </c>
      <c r="CT17">
        <v>17355762</v>
      </c>
      <c r="CY17">
        <v>34908005</v>
      </c>
      <c r="DA17">
        <v>17607765</v>
      </c>
      <c r="DC17">
        <v>19342052</v>
      </c>
      <c r="DJ17">
        <v>563884129</v>
      </c>
      <c r="DL17">
        <v>70126005</v>
      </c>
      <c r="DR17">
        <v>13032630</v>
      </c>
      <c r="DU17">
        <v>11838894</v>
      </c>
      <c r="DV17">
        <v>39785485</v>
      </c>
      <c r="DW17">
        <v>12583194</v>
      </c>
      <c r="DY17">
        <v>9370722</v>
      </c>
      <c r="EB17">
        <v>36296787</v>
      </c>
      <c r="EC17">
        <v>14630672</v>
      </c>
      <c r="ED17">
        <v>638489639</v>
      </c>
      <c r="EG17">
        <v>111479253</v>
      </c>
      <c r="EK17">
        <v>17582800</v>
      </c>
      <c r="EL17">
        <v>20695209</v>
      </c>
      <c r="EM17">
        <v>38546361</v>
      </c>
      <c r="EN17">
        <v>16928746</v>
      </c>
      <c r="EP17">
        <v>42021256</v>
      </c>
      <c r="ES17">
        <v>60682671</v>
      </c>
      <c r="ET17">
        <v>46386476</v>
      </c>
      <c r="EU17">
        <v>72909197</v>
      </c>
      <c r="EW17">
        <v>5762912</v>
      </c>
      <c r="FB17">
        <v>12257814</v>
      </c>
      <c r="FD17">
        <v>9778564</v>
      </c>
      <c r="FJ17">
        <v>8981799</v>
      </c>
      <c r="FL17">
        <v>72772680</v>
      </c>
      <c r="FO17">
        <v>37129344</v>
      </c>
      <c r="FQ17">
        <v>10833986</v>
      </c>
      <c r="FT17">
        <v>14428722</v>
      </c>
      <c r="FX17">
        <v>28110374</v>
      </c>
      <c r="GA17">
        <v>13164748</v>
      </c>
      <c r="GC17">
        <v>22259699</v>
      </c>
      <c r="GN17">
        <v>15869745</v>
      </c>
      <c r="GY17">
        <v>12384130</v>
      </c>
      <c r="HC17">
        <v>61080621</v>
      </c>
      <c r="HE17">
        <v>12187762</v>
      </c>
      <c r="HF17">
        <v>11435469</v>
      </c>
      <c r="HH17">
        <v>13659380</v>
      </c>
      <c r="HJ17">
        <v>214907837</v>
      </c>
      <c r="HO17">
        <v>18618904</v>
      </c>
      <c r="HQ17">
        <v>22308231</v>
      </c>
      <c r="HT17">
        <v>85716556</v>
      </c>
      <c r="VL17">
        <v>5948521170</v>
      </c>
    </row>
    <row r="18" spans="1:584" x14ac:dyDescent="0.2">
      <c r="A18" s="3">
        <v>983</v>
      </c>
      <c r="I18">
        <v>12635106</v>
      </c>
      <c r="L18">
        <v>20758937</v>
      </c>
      <c r="X18">
        <v>15959020</v>
      </c>
      <c r="Z18">
        <v>36993933</v>
      </c>
      <c r="AE18">
        <v>385426814</v>
      </c>
      <c r="AO18">
        <v>18382791</v>
      </c>
      <c r="AT18">
        <v>7458008</v>
      </c>
      <c r="AW18">
        <v>11303031</v>
      </c>
      <c r="BC18">
        <v>15812648</v>
      </c>
      <c r="BE18">
        <v>9950483</v>
      </c>
      <c r="BF18">
        <v>20377750</v>
      </c>
      <c r="BM18">
        <v>9986820</v>
      </c>
      <c r="BU18">
        <v>47304414</v>
      </c>
      <c r="CA18">
        <v>12974611</v>
      </c>
      <c r="CB18">
        <v>25084190</v>
      </c>
      <c r="CF18">
        <v>21973111</v>
      </c>
      <c r="CG18">
        <v>1474642190</v>
      </c>
      <c r="CH18">
        <v>16915693</v>
      </c>
      <c r="CK18">
        <v>86796834</v>
      </c>
      <c r="CY18">
        <v>18679028</v>
      </c>
      <c r="DG18">
        <v>20034727</v>
      </c>
      <c r="DJ18">
        <v>68882646</v>
      </c>
      <c r="EC18">
        <v>25350514</v>
      </c>
      <c r="ED18">
        <v>72201513</v>
      </c>
      <c r="EG18">
        <v>9343883</v>
      </c>
      <c r="EK18">
        <v>11485734</v>
      </c>
      <c r="EL18">
        <v>26519303</v>
      </c>
      <c r="EO18">
        <v>14347828</v>
      </c>
      <c r="EP18">
        <v>18473593</v>
      </c>
      <c r="ES18">
        <v>10899954</v>
      </c>
      <c r="EU18">
        <v>47364174</v>
      </c>
      <c r="FJ18">
        <v>33598487</v>
      </c>
      <c r="FL18">
        <v>10722486</v>
      </c>
      <c r="FN18">
        <v>11455342</v>
      </c>
      <c r="GA18">
        <v>68438550</v>
      </c>
      <c r="GC18">
        <v>21478900</v>
      </c>
      <c r="GM18">
        <v>12328791</v>
      </c>
      <c r="GN18">
        <v>19525808</v>
      </c>
      <c r="GS18">
        <v>26110105</v>
      </c>
      <c r="GX18">
        <v>30620730</v>
      </c>
      <c r="GY18">
        <v>32090471</v>
      </c>
      <c r="HD18">
        <v>12311404</v>
      </c>
      <c r="HJ18">
        <v>38027793</v>
      </c>
      <c r="HR18">
        <v>41392997</v>
      </c>
      <c r="VL18">
        <v>2952421145</v>
      </c>
    </row>
    <row r="19" spans="1:584" x14ac:dyDescent="0.2">
      <c r="A19" s="3">
        <v>1172</v>
      </c>
      <c r="K19">
        <v>9931746</v>
      </c>
      <c r="N19">
        <v>7472488</v>
      </c>
      <c r="W19">
        <v>29238131</v>
      </c>
      <c r="Z19">
        <v>183125654</v>
      </c>
      <c r="AE19">
        <v>146781955</v>
      </c>
      <c r="AJ19">
        <v>29393202</v>
      </c>
      <c r="AZ19">
        <v>7547455</v>
      </c>
      <c r="BC19">
        <v>15453571</v>
      </c>
      <c r="BL19">
        <v>5172546</v>
      </c>
      <c r="BM19">
        <v>9849935</v>
      </c>
      <c r="BS19">
        <v>30798531</v>
      </c>
      <c r="CA19">
        <v>4043839</v>
      </c>
      <c r="CF19">
        <v>54025950</v>
      </c>
      <c r="CG19">
        <v>33461019</v>
      </c>
      <c r="CY19">
        <v>15369092</v>
      </c>
      <c r="DJ19">
        <v>157703398</v>
      </c>
      <c r="DL19">
        <v>32829788</v>
      </c>
      <c r="DU19">
        <v>9252052</v>
      </c>
      <c r="DV19">
        <v>8614478</v>
      </c>
      <c r="DX19">
        <v>7496827</v>
      </c>
      <c r="EB19">
        <v>14623965</v>
      </c>
      <c r="EC19">
        <v>15989316</v>
      </c>
      <c r="ED19">
        <v>130048381</v>
      </c>
      <c r="EG19">
        <v>7683502</v>
      </c>
      <c r="EL19">
        <v>32868695</v>
      </c>
      <c r="EM19">
        <v>6473101</v>
      </c>
      <c r="EO19">
        <v>24204433</v>
      </c>
      <c r="EP19">
        <v>19536204</v>
      </c>
      <c r="ES19">
        <v>12165134</v>
      </c>
      <c r="EU19">
        <v>66859001</v>
      </c>
      <c r="EW19">
        <v>15220946</v>
      </c>
      <c r="EY19">
        <v>16379950</v>
      </c>
      <c r="FJ19">
        <v>17375744</v>
      </c>
      <c r="FL19">
        <v>14787593</v>
      </c>
      <c r="FO19">
        <v>17928428</v>
      </c>
      <c r="FQ19">
        <v>25413643</v>
      </c>
      <c r="FS19">
        <v>34743925</v>
      </c>
      <c r="FX19">
        <v>9834199</v>
      </c>
      <c r="GA19">
        <v>19862158</v>
      </c>
      <c r="GC19">
        <v>6289165</v>
      </c>
      <c r="GO19">
        <v>8325677</v>
      </c>
      <c r="GS19">
        <v>14019361</v>
      </c>
      <c r="GU19">
        <v>24714592</v>
      </c>
      <c r="GX19">
        <v>20036539</v>
      </c>
      <c r="GY19">
        <v>6995498</v>
      </c>
      <c r="HC19">
        <v>16795845</v>
      </c>
      <c r="HJ19">
        <v>39409527</v>
      </c>
      <c r="HR19">
        <v>20566257</v>
      </c>
      <c r="HT19">
        <v>7795989</v>
      </c>
      <c r="VL19">
        <v>1464508425</v>
      </c>
    </row>
    <row r="20" spans="1:584" x14ac:dyDescent="0.2">
      <c r="A20" s="3">
        <v>247</v>
      </c>
      <c r="H20">
        <v>16316492</v>
      </c>
      <c r="N20">
        <v>19645489</v>
      </c>
      <c r="Q20">
        <v>6154850</v>
      </c>
      <c r="W20">
        <v>5280326</v>
      </c>
      <c r="Z20">
        <v>301930103</v>
      </c>
      <c r="AB20">
        <v>10401972</v>
      </c>
      <c r="AE20">
        <v>591758040</v>
      </c>
      <c r="AI20">
        <v>122246862</v>
      </c>
      <c r="AN20">
        <v>41037581</v>
      </c>
      <c r="AS20">
        <v>13674541</v>
      </c>
      <c r="AW20">
        <v>18728093</v>
      </c>
      <c r="AY20">
        <v>17470397</v>
      </c>
      <c r="BC20">
        <v>10611613</v>
      </c>
      <c r="BG20">
        <v>14763021</v>
      </c>
      <c r="BL20">
        <v>6512066</v>
      </c>
      <c r="BM20">
        <v>12963522</v>
      </c>
      <c r="BQ20">
        <v>38633631</v>
      </c>
      <c r="CA20">
        <v>19270561</v>
      </c>
      <c r="CC20">
        <v>26212646</v>
      </c>
      <c r="CE20">
        <v>7742926</v>
      </c>
      <c r="CF20">
        <v>64002560</v>
      </c>
      <c r="CG20">
        <v>38747766</v>
      </c>
      <c r="CK20">
        <v>9611154</v>
      </c>
      <c r="CL20">
        <v>60184831</v>
      </c>
      <c r="CY20">
        <v>49560669</v>
      </c>
      <c r="DF20">
        <v>27469233</v>
      </c>
      <c r="DJ20">
        <v>173084092</v>
      </c>
      <c r="DL20">
        <v>24842768</v>
      </c>
      <c r="DQ20">
        <v>10072646</v>
      </c>
      <c r="DT20">
        <v>23226275</v>
      </c>
      <c r="DV20">
        <v>11654762</v>
      </c>
      <c r="DX20">
        <v>13043040</v>
      </c>
      <c r="EB20">
        <v>22856215</v>
      </c>
      <c r="EC20">
        <v>39089905</v>
      </c>
      <c r="ED20">
        <v>175201579</v>
      </c>
      <c r="EE20">
        <v>12665114</v>
      </c>
      <c r="EG20">
        <v>43274917</v>
      </c>
      <c r="EK20">
        <v>47181171</v>
      </c>
      <c r="EL20">
        <v>94146815</v>
      </c>
      <c r="EM20">
        <v>9323721</v>
      </c>
      <c r="EN20">
        <v>47631201</v>
      </c>
      <c r="EP20">
        <v>43172644</v>
      </c>
      <c r="ER20">
        <v>12191866</v>
      </c>
      <c r="ES20">
        <v>27200300</v>
      </c>
      <c r="ET20">
        <v>42628387</v>
      </c>
      <c r="EU20">
        <v>57141843</v>
      </c>
      <c r="EW20">
        <v>6380808</v>
      </c>
      <c r="FB20">
        <v>9975318</v>
      </c>
      <c r="FG20">
        <v>9546749</v>
      </c>
      <c r="FJ20">
        <v>63712550</v>
      </c>
      <c r="FL20">
        <v>24440419</v>
      </c>
      <c r="FO20">
        <v>20865605</v>
      </c>
      <c r="FQ20">
        <v>15464252</v>
      </c>
      <c r="FT20">
        <v>12275872</v>
      </c>
      <c r="FU20">
        <v>8678020</v>
      </c>
      <c r="FZ20">
        <v>9834953</v>
      </c>
      <c r="GA20">
        <v>74879163</v>
      </c>
      <c r="GC20">
        <v>45812639</v>
      </c>
      <c r="GH20">
        <v>5440561</v>
      </c>
      <c r="GM20">
        <v>22554280</v>
      </c>
      <c r="GN20">
        <v>37245003</v>
      </c>
      <c r="GO20">
        <v>13488017</v>
      </c>
      <c r="GS20">
        <v>14584093</v>
      </c>
      <c r="GV20">
        <v>11084096</v>
      </c>
      <c r="GX20">
        <v>45963968</v>
      </c>
      <c r="GY20">
        <v>96763481</v>
      </c>
      <c r="GZ20">
        <v>10831787</v>
      </c>
      <c r="HB20">
        <v>7273736</v>
      </c>
      <c r="HC20">
        <v>70428443</v>
      </c>
      <c r="HE20">
        <v>11224233</v>
      </c>
      <c r="HF20">
        <v>9482118</v>
      </c>
      <c r="HG20">
        <v>7875459</v>
      </c>
      <c r="HH20">
        <v>16838957</v>
      </c>
      <c r="HJ20">
        <v>223549124</v>
      </c>
      <c r="HK20">
        <v>14767302</v>
      </c>
      <c r="HM20">
        <v>11160976</v>
      </c>
      <c r="HN20">
        <v>5880275</v>
      </c>
      <c r="HP20">
        <v>3595483</v>
      </c>
      <c r="HQ20">
        <v>8971729</v>
      </c>
      <c r="HS20">
        <v>34981823</v>
      </c>
      <c r="HT20">
        <v>63337977</v>
      </c>
      <c r="HU20">
        <v>733619</v>
      </c>
      <c r="HW20">
        <v>3634108</v>
      </c>
      <c r="HX20">
        <v>31993430</v>
      </c>
      <c r="HY20">
        <v>12868477</v>
      </c>
      <c r="IA20">
        <v>6759505</v>
      </c>
      <c r="ID20">
        <v>6978818</v>
      </c>
      <c r="VL20">
        <v>3592717432</v>
      </c>
    </row>
    <row r="21" spans="1:584" x14ac:dyDescent="0.2">
      <c r="A21" s="3">
        <v>427</v>
      </c>
      <c r="G21">
        <v>10535592</v>
      </c>
      <c r="N21">
        <v>14163872</v>
      </c>
      <c r="W21">
        <v>6484702</v>
      </c>
      <c r="Z21">
        <v>73656139</v>
      </c>
      <c r="AB21">
        <v>5708564</v>
      </c>
      <c r="AE21">
        <v>452894945</v>
      </c>
      <c r="AL21">
        <v>11332326</v>
      </c>
      <c r="AN21">
        <v>50507398</v>
      </c>
      <c r="AS21">
        <v>6143846</v>
      </c>
      <c r="AW21">
        <v>7098203</v>
      </c>
      <c r="AZ21">
        <v>9024295</v>
      </c>
      <c r="BC21">
        <v>6510747</v>
      </c>
      <c r="BE21">
        <v>11071463</v>
      </c>
      <c r="BH21">
        <v>11786318</v>
      </c>
      <c r="BL21">
        <v>4688700</v>
      </c>
      <c r="BM21">
        <v>13316342</v>
      </c>
      <c r="BV21">
        <v>31981696</v>
      </c>
      <c r="CA21">
        <v>31346059</v>
      </c>
      <c r="CB21">
        <v>35402051</v>
      </c>
      <c r="CF21">
        <v>31261683</v>
      </c>
      <c r="CG21">
        <v>106539801</v>
      </c>
      <c r="CK21">
        <v>104420921</v>
      </c>
      <c r="CV21">
        <v>4703699</v>
      </c>
      <c r="CY21">
        <v>15906190</v>
      </c>
      <c r="DH21">
        <v>6960382</v>
      </c>
      <c r="DJ21">
        <v>99387822</v>
      </c>
      <c r="DL21">
        <v>39479407</v>
      </c>
      <c r="DR21">
        <v>6913867</v>
      </c>
      <c r="DU21">
        <v>12016229</v>
      </c>
      <c r="DV21">
        <v>6465198</v>
      </c>
      <c r="DX21">
        <v>6496355</v>
      </c>
      <c r="EB21">
        <v>32883954</v>
      </c>
      <c r="EC21">
        <v>16027432</v>
      </c>
      <c r="ED21">
        <v>154727573</v>
      </c>
      <c r="EG21">
        <v>12041340</v>
      </c>
      <c r="EK21">
        <v>8309146</v>
      </c>
      <c r="EL21">
        <v>42865832</v>
      </c>
      <c r="EM21">
        <v>8131472</v>
      </c>
      <c r="EN21">
        <v>22537662</v>
      </c>
      <c r="EP21">
        <v>38396277</v>
      </c>
      <c r="ES21">
        <v>12390463</v>
      </c>
      <c r="ET21">
        <v>44995448</v>
      </c>
      <c r="EU21">
        <v>36929229</v>
      </c>
      <c r="EX21">
        <v>3241911</v>
      </c>
      <c r="FB21">
        <v>10241600</v>
      </c>
      <c r="FH21">
        <v>5418289</v>
      </c>
      <c r="FJ21">
        <v>19904944</v>
      </c>
      <c r="FL21">
        <v>16343156</v>
      </c>
      <c r="FO21">
        <v>14799235</v>
      </c>
      <c r="FP21">
        <v>85674095</v>
      </c>
      <c r="FQ21">
        <v>7296135</v>
      </c>
      <c r="FV21">
        <v>24109826</v>
      </c>
      <c r="GA21">
        <v>20376325</v>
      </c>
      <c r="GC21">
        <v>6206748</v>
      </c>
      <c r="GK21">
        <v>6275362</v>
      </c>
      <c r="GL21">
        <v>5391995</v>
      </c>
      <c r="GM21">
        <v>7024983</v>
      </c>
      <c r="GS21">
        <v>7747048</v>
      </c>
      <c r="GW21">
        <v>11834798</v>
      </c>
      <c r="GX21">
        <v>8251745</v>
      </c>
      <c r="HB21">
        <v>6509963</v>
      </c>
      <c r="HC21">
        <v>101345133</v>
      </c>
      <c r="HF21">
        <v>12392351</v>
      </c>
      <c r="HG21">
        <v>7147086</v>
      </c>
      <c r="HH21">
        <v>21398689</v>
      </c>
      <c r="HJ21">
        <v>271071013</v>
      </c>
      <c r="HT21">
        <v>24539743</v>
      </c>
      <c r="HZ21">
        <v>5232575</v>
      </c>
      <c r="VL21">
        <v>2374215388</v>
      </c>
    </row>
    <row r="22" spans="1:584" x14ac:dyDescent="0.2">
      <c r="A22" s="3">
        <v>588</v>
      </c>
      <c r="G22">
        <v>13202776</v>
      </c>
      <c r="N22">
        <v>9122971</v>
      </c>
      <c r="P22">
        <v>10848117</v>
      </c>
      <c r="R22">
        <v>5343775</v>
      </c>
      <c r="T22">
        <v>2447459</v>
      </c>
      <c r="W22">
        <v>33400811</v>
      </c>
      <c r="Z22">
        <v>47476207</v>
      </c>
      <c r="AE22">
        <v>44306913</v>
      </c>
      <c r="AK22">
        <v>15427477</v>
      </c>
      <c r="AO22">
        <v>5348240</v>
      </c>
      <c r="AR22">
        <v>5940974</v>
      </c>
      <c r="AS22">
        <v>9134876</v>
      </c>
      <c r="AV22">
        <v>3721713</v>
      </c>
      <c r="AW22">
        <v>12819750</v>
      </c>
      <c r="AZ22">
        <v>8982540</v>
      </c>
      <c r="BC22">
        <v>14085812</v>
      </c>
      <c r="BD22">
        <v>3876257</v>
      </c>
      <c r="BG22">
        <v>15423551</v>
      </c>
      <c r="BL22">
        <v>5221076</v>
      </c>
      <c r="BM22">
        <v>9550102</v>
      </c>
      <c r="BS22">
        <v>22948333</v>
      </c>
      <c r="BX22">
        <v>7154441</v>
      </c>
      <c r="CA22">
        <v>7226708</v>
      </c>
      <c r="CB22">
        <v>26959348</v>
      </c>
      <c r="CE22">
        <v>3094531</v>
      </c>
      <c r="CF22">
        <v>34255062</v>
      </c>
      <c r="CG22">
        <v>184294246</v>
      </c>
      <c r="CK22">
        <v>14072971</v>
      </c>
      <c r="CN22">
        <v>3442099</v>
      </c>
      <c r="CS22">
        <v>13963793</v>
      </c>
      <c r="CU22">
        <v>7999111</v>
      </c>
      <c r="CY22">
        <v>5741854</v>
      </c>
      <c r="DC22">
        <v>23155789</v>
      </c>
      <c r="DG22">
        <v>16086770</v>
      </c>
      <c r="DJ22">
        <v>77255474</v>
      </c>
      <c r="DL22">
        <v>111956977</v>
      </c>
      <c r="DQ22">
        <v>5671692</v>
      </c>
      <c r="DU22">
        <v>12450974</v>
      </c>
      <c r="DV22">
        <v>5369553</v>
      </c>
      <c r="DX22">
        <v>6316985</v>
      </c>
      <c r="DY22">
        <v>6437333</v>
      </c>
      <c r="DZ22">
        <v>6227139</v>
      </c>
      <c r="EB22">
        <v>78985214</v>
      </c>
      <c r="EC22">
        <v>8733202</v>
      </c>
      <c r="ED22">
        <v>91623507</v>
      </c>
      <c r="EF22">
        <v>6975166</v>
      </c>
      <c r="EG22">
        <v>17920307</v>
      </c>
      <c r="EK22">
        <v>9392507</v>
      </c>
      <c r="EL22">
        <v>44884292</v>
      </c>
      <c r="EM22">
        <v>4502428</v>
      </c>
      <c r="EN22">
        <v>25201358</v>
      </c>
      <c r="EP22">
        <v>16852605</v>
      </c>
      <c r="ER22">
        <v>7002454</v>
      </c>
      <c r="ES22">
        <v>9599756</v>
      </c>
      <c r="ET22">
        <v>15421279</v>
      </c>
      <c r="EU22">
        <v>34576696</v>
      </c>
      <c r="EX22">
        <v>3358085</v>
      </c>
      <c r="FG22">
        <v>3251389</v>
      </c>
      <c r="FJ22">
        <v>11050276</v>
      </c>
      <c r="FL22">
        <v>9920215</v>
      </c>
      <c r="FO22">
        <v>15212732</v>
      </c>
      <c r="FP22">
        <v>10088697</v>
      </c>
      <c r="FQ22">
        <v>7924546</v>
      </c>
      <c r="FT22">
        <v>3521961</v>
      </c>
      <c r="GA22">
        <v>50741235</v>
      </c>
      <c r="GC22">
        <v>10705778</v>
      </c>
      <c r="GD22">
        <v>2973218</v>
      </c>
      <c r="GF22">
        <v>4111226</v>
      </c>
      <c r="GH22">
        <v>4881750</v>
      </c>
      <c r="GM22">
        <v>6197255</v>
      </c>
      <c r="GN22">
        <v>8214180</v>
      </c>
      <c r="GW22">
        <v>12559429</v>
      </c>
      <c r="GX22">
        <v>18161041</v>
      </c>
      <c r="GY22">
        <v>19960885</v>
      </c>
      <c r="HC22">
        <v>13068894</v>
      </c>
      <c r="HJ22">
        <v>45319369</v>
      </c>
      <c r="HT22">
        <v>10055871</v>
      </c>
      <c r="VL22">
        <v>1520711383</v>
      </c>
    </row>
    <row r="23" spans="1:584" x14ac:dyDescent="0.2">
      <c r="A23" s="3">
        <v>136</v>
      </c>
      <c r="W23">
        <v>59484057</v>
      </c>
      <c r="AE23">
        <v>113657530</v>
      </c>
      <c r="BC23">
        <v>36769946</v>
      </c>
      <c r="BE23">
        <v>1410315076</v>
      </c>
      <c r="BM23">
        <v>51509385</v>
      </c>
      <c r="CX23">
        <v>163885534</v>
      </c>
      <c r="DJ23">
        <v>206130453</v>
      </c>
      <c r="DX23">
        <v>89766613</v>
      </c>
      <c r="EC23">
        <v>191508566</v>
      </c>
      <c r="ED23">
        <v>75022698</v>
      </c>
      <c r="EL23">
        <v>47721456</v>
      </c>
      <c r="EQ23">
        <v>109266456</v>
      </c>
      <c r="ES23">
        <v>69016687</v>
      </c>
      <c r="EU23">
        <v>54720410</v>
      </c>
      <c r="FJ23">
        <v>24776020</v>
      </c>
      <c r="FT23">
        <v>85064295</v>
      </c>
      <c r="FX23">
        <v>40768390</v>
      </c>
      <c r="GC23">
        <v>314128508</v>
      </c>
      <c r="GY23">
        <v>21518930</v>
      </c>
      <c r="IF23">
        <v>360339995</v>
      </c>
      <c r="IG23">
        <v>901115277</v>
      </c>
      <c r="IH23">
        <v>6577197554</v>
      </c>
      <c r="II23">
        <v>751330993</v>
      </c>
      <c r="IJ23">
        <v>173624964</v>
      </c>
      <c r="IK23">
        <v>17094200639</v>
      </c>
      <c r="IL23">
        <v>1383189510</v>
      </c>
      <c r="IM23">
        <v>3527410289</v>
      </c>
      <c r="IN23">
        <v>35162703</v>
      </c>
      <c r="IO23">
        <v>33207426</v>
      </c>
      <c r="IP23">
        <v>732764836</v>
      </c>
      <c r="IQ23">
        <v>160388079</v>
      </c>
      <c r="IR23">
        <v>1923545988</v>
      </c>
      <c r="IS23">
        <v>467316516</v>
      </c>
      <c r="IT23">
        <v>289877014</v>
      </c>
      <c r="IU23">
        <v>73525746</v>
      </c>
      <c r="IV23">
        <v>126197753</v>
      </c>
      <c r="IW23">
        <v>688929223</v>
      </c>
      <c r="IX23">
        <v>216882744</v>
      </c>
      <c r="IY23">
        <v>95512287</v>
      </c>
      <c r="IZ23">
        <v>192523826</v>
      </c>
      <c r="JA23">
        <v>82793799</v>
      </c>
      <c r="JB23">
        <v>23205126</v>
      </c>
      <c r="JC23">
        <v>201596920</v>
      </c>
      <c r="JD23">
        <v>233010356</v>
      </c>
      <c r="JE23">
        <v>100013615</v>
      </c>
      <c r="JF23">
        <v>20616945</v>
      </c>
      <c r="JG23">
        <v>140180429</v>
      </c>
      <c r="JH23">
        <v>95785825</v>
      </c>
      <c r="JI23">
        <v>23732048</v>
      </c>
      <c r="JJ23">
        <v>77432395</v>
      </c>
      <c r="JK23">
        <v>63847723</v>
      </c>
      <c r="JL23">
        <v>41578275</v>
      </c>
      <c r="JM23">
        <v>40701754</v>
      </c>
      <c r="JN23">
        <v>77579561</v>
      </c>
      <c r="JO23">
        <v>409295936</v>
      </c>
      <c r="JP23">
        <v>52315647</v>
      </c>
      <c r="JQ23">
        <v>141154223</v>
      </c>
      <c r="JR23">
        <v>180542349</v>
      </c>
      <c r="JS23">
        <v>30603101</v>
      </c>
      <c r="JT23">
        <v>40248104</v>
      </c>
      <c r="JU23">
        <v>31735645</v>
      </c>
      <c r="JV23">
        <v>79588421</v>
      </c>
      <c r="JW23">
        <v>21906595</v>
      </c>
      <c r="JX23">
        <v>47805190</v>
      </c>
      <c r="JY23">
        <v>18546499</v>
      </c>
      <c r="VL23">
        <v>41245090853</v>
      </c>
    </row>
    <row r="24" spans="1:584" x14ac:dyDescent="0.2">
      <c r="A24" s="3">
        <v>179</v>
      </c>
      <c r="M24">
        <v>6975878</v>
      </c>
      <c r="W24">
        <v>13167261</v>
      </c>
      <c r="Z24">
        <v>14229651</v>
      </c>
      <c r="BC24">
        <v>8107366</v>
      </c>
      <c r="BM24">
        <v>10195356</v>
      </c>
      <c r="BX24">
        <v>6708214</v>
      </c>
      <c r="CF24">
        <v>25430826</v>
      </c>
      <c r="CK24">
        <v>650380571</v>
      </c>
      <c r="CU24">
        <v>10729741</v>
      </c>
      <c r="DJ24">
        <v>39650903</v>
      </c>
      <c r="ED24">
        <v>50467807</v>
      </c>
      <c r="EL24">
        <v>33412968</v>
      </c>
      <c r="EO24">
        <v>25864012</v>
      </c>
      <c r="EQ24">
        <v>267524828</v>
      </c>
      <c r="ES24">
        <v>6686960</v>
      </c>
      <c r="EU24">
        <v>47504927</v>
      </c>
      <c r="EX24">
        <v>5476723</v>
      </c>
      <c r="FN24">
        <v>34901972</v>
      </c>
      <c r="FR24">
        <v>8398086</v>
      </c>
      <c r="FT24">
        <v>7863994</v>
      </c>
      <c r="IF24">
        <v>8559255</v>
      </c>
      <c r="IG24">
        <v>20381606</v>
      </c>
      <c r="JZ24">
        <v>26709963</v>
      </c>
      <c r="KA24">
        <v>139465836</v>
      </c>
      <c r="KB24">
        <v>62845371</v>
      </c>
      <c r="KC24">
        <v>11017026</v>
      </c>
      <c r="KD24">
        <v>10500113</v>
      </c>
      <c r="KE24">
        <v>6160243</v>
      </c>
      <c r="KF24">
        <v>6985142</v>
      </c>
      <c r="KG24">
        <v>7382129</v>
      </c>
      <c r="KH24">
        <v>9696915</v>
      </c>
      <c r="KI24">
        <v>48594042</v>
      </c>
      <c r="KJ24">
        <v>11662734</v>
      </c>
      <c r="KK24">
        <v>30210419</v>
      </c>
      <c r="KL24">
        <v>14559601</v>
      </c>
      <c r="KM24">
        <v>8497342</v>
      </c>
      <c r="VL24">
        <v>1696905781</v>
      </c>
    </row>
    <row r="25" spans="1:584" x14ac:dyDescent="0.2">
      <c r="A25" s="3">
        <v>199</v>
      </c>
      <c r="Z25">
        <v>145040591</v>
      </c>
      <c r="AE25">
        <v>80638465</v>
      </c>
      <c r="AN25">
        <v>85270223</v>
      </c>
      <c r="BC25">
        <v>32235697</v>
      </c>
      <c r="BM25">
        <v>34918694</v>
      </c>
      <c r="BS25">
        <v>31707454</v>
      </c>
      <c r="BY25">
        <v>121345981</v>
      </c>
      <c r="CG25">
        <v>138137452</v>
      </c>
      <c r="CY25">
        <v>53048811</v>
      </c>
      <c r="DH25">
        <v>23215330</v>
      </c>
      <c r="DJ25">
        <v>125430265</v>
      </c>
      <c r="DL25">
        <v>279800347</v>
      </c>
      <c r="DP25">
        <v>291051742</v>
      </c>
      <c r="DX25">
        <v>70825145</v>
      </c>
      <c r="EC25">
        <v>200451540</v>
      </c>
      <c r="ED25">
        <v>113603292</v>
      </c>
      <c r="EL25">
        <v>36288584</v>
      </c>
      <c r="EQ25">
        <v>30824477</v>
      </c>
      <c r="ES25">
        <v>42540376</v>
      </c>
      <c r="EU25">
        <v>87889929</v>
      </c>
      <c r="EW25">
        <v>37580050</v>
      </c>
      <c r="FG25">
        <v>13452390</v>
      </c>
      <c r="FJ25">
        <v>32108915</v>
      </c>
      <c r="FO25">
        <v>170714328</v>
      </c>
      <c r="FR25">
        <v>45652264</v>
      </c>
      <c r="FT25">
        <v>56752623</v>
      </c>
      <c r="FX25">
        <v>72212477</v>
      </c>
      <c r="GA25">
        <v>16524514</v>
      </c>
      <c r="GC25">
        <v>668793974</v>
      </c>
      <c r="GO25">
        <v>26421599</v>
      </c>
      <c r="HG25">
        <v>14100719</v>
      </c>
      <c r="IG25">
        <v>130431034</v>
      </c>
      <c r="IS25">
        <v>140537273</v>
      </c>
      <c r="IT25">
        <v>314064325</v>
      </c>
      <c r="IU25">
        <v>59607941</v>
      </c>
      <c r="IX25">
        <v>91430885</v>
      </c>
      <c r="IY25">
        <v>62790244</v>
      </c>
      <c r="IZ25">
        <v>41229527</v>
      </c>
      <c r="JD25">
        <v>137308514</v>
      </c>
      <c r="JE25">
        <v>55034575</v>
      </c>
      <c r="JH25">
        <v>64315673</v>
      </c>
      <c r="JP25">
        <v>43260166</v>
      </c>
      <c r="JV25">
        <v>108288997</v>
      </c>
      <c r="JY25">
        <v>19426779</v>
      </c>
      <c r="KA25">
        <v>214865402</v>
      </c>
      <c r="KH25">
        <v>191977427</v>
      </c>
      <c r="KN25">
        <v>138035666</v>
      </c>
      <c r="KO25">
        <v>30568204</v>
      </c>
      <c r="KP25">
        <v>4154260292</v>
      </c>
      <c r="KQ25">
        <v>490324350</v>
      </c>
      <c r="KR25">
        <v>155662815</v>
      </c>
      <c r="KS25">
        <v>10391559923</v>
      </c>
      <c r="KT25">
        <v>613822213</v>
      </c>
      <c r="KU25">
        <v>1862962369</v>
      </c>
      <c r="KV25">
        <v>96697040</v>
      </c>
      <c r="KW25">
        <v>270618688</v>
      </c>
      <c r="KX25">
        <v>20004578</v>
      </c>
      <c r="KY25">
        <v>39851479</v>
      </c>
      <c r="KZ25">
        <v>45370733</v>
      </c>
      <c r="LA25">
        <v>124856319</v>
      </c>
      <c r="LB25">
        <v>114140495</v>
      </c>
      <c r="LC25">
        <v>76540345</v>
      </c>
      <c r="LD25">
        <v>78116913</v>
      </c>
      <c r="LE25">
        <v>22055265</v>
      </c>
      <c r="LF25">
        <v>35191350</v>
      </c>
      <c r="LG25">
        <v>48221877</v>
      </c>
      <c r="LH25">
        <v>105898161</v>
      </c>
      <c r="LI25">
        <v>33273962</v>
      </c>
      <c r="LJ25">
        <v>90139542</v>
      </c>
      <c r="LK25">
        <v>53875222</v>
      </c>
      <c r="LL25">
        <v>60636457</v>
      </c>
      <c r="LM25">
        <v>116142103</v>
      </c>
      <c r="LN25">
        <v>67586159</v>
      </c>
      <c r="LO25">
        <v>140933361</v>
      </c>
      <c r="LP25">
        <v>100494962</v>
      </c>
      <c r="LQ25">
        <v>20637727</v>
      </c>
      <c r="LR25">
        <v>16588421</v>
      </c>
      <c r="LS25">
        <v>153480856</v>
      </c>
      <c r="LT25">
        <v>94996235</v>
      </c>
      <c r="LU25">
        <v>28439652</v>
      </c>
      <c r="LV25">
        <v>22375615</v>
      </c>
      <c r="VL25">
        <v>24767506359</v>
      </c>
    </row>
    <row r="26" spans="1:584" x14ac:dyDescent="0.2">
      <c r="A26" s="3">
        <v>221</v>
      </c>
      <c r="Z26">
        <v>32483682</v>
      </c>
      <c r="BE26">
        <v>682822454</v>
      </c>
      <c r="BY26">
        <v>309607373</v>
      </c>
      <c r="CM26">
        <v>6242564088</v>
      </c>
      <c r="CN26">
        <v>7779150287</v>
      </c>
      <c r="CY26">
        <v>31836562</v>
      </c>
      <c r="DJ26">
        <v>87015819</v>
      </c>
      <c r="DL26">
        <v>132586981</v>
      </c>
      <c r="DX26">
        <v>71775695</v>
      </c>
      <c r="EC26">
        <v>307637378</v>
      </c>
      <c r="ED26">
        <v>121974977</v>
      </c>
      <c r="EL26">
        <v>35940577</v>
      </c>
      <c r="EQ26">
        <v>49197062</v>
      </c>
      <c r="ES26">
        <v>101488394</v>
      </c>
      <c r="EU26">
        <v>54213108</v>
      </c>
      <c r="FJ26">
        <v>16765223</v>
      </c>
      <c r="FR26">
        <v>29085687</v>
      </c>
      <c r="FT26">
        <v>61312379</v>
      </c>
      <c r="FX26">
        <v>39382944</v>
      </c>
      <c r="FY26">
        <v>35364169</v>
      </c>
      <c r="GC26">
        <v>171760252</v>
      </c>
      <c r="IG26">
        <v>394872565</v>
      </c>
      <c r="IS26">
        <v>53180063</v>
      </c>
      <c r="IT26">
        <v>433036769</v>
      </c>
      <c r="IU26">
        <v>82192234</v>
      </c>
      <c r="IW26">
        <v>93593673</v>
      </c>
      <c r="IX26">
        <v>231254311</v>
      </c>
      <c r="IY26">
        <v>129684698</v>
      </c>
      <c r="JB26">
        <v>39879170</v>
      </c>
      <c r="JD26">
        <v>365592786</v>
      </c>
      <c r="JE26">
        <v>140496826</v>
      </c>
      <c r="JH26">
        <v>103741693</v>
      </c>
      <c r="JI26">
        <v>23952868</v>
      </c>
      <c r="JJ26">
        <v>72242996</v>
      </c>
      <c r="JN26">
        <v>46786658</v>
      </c>
      <c r="JV26">
        <v>25495021</v>
      </c>
      <c r="KH26">
        <v>319549453</v>
      </c>
      <c r="KN26">
        <v>413522289</v>
      </c>
      <c r="KO26">
        <v>94041661</v>
      </c>
      <c r="KU26">
        <v>333134199</v>
      </c>
      <c r="KW26">
        <v>218498054</v>
      </c>
      <c r="LA26">
        <v>149338070</v>
      </c>
      <c r="LB26">
        <v>271295787</v>
      </c>
      <c r="LC26">
        <v>91766849</v>
      </c>
      <c r="LD26">
        <v>167677333</v>
      </c>
      <c r="LF26">
        <v>55729794</v>
      </c>
      <c r="LO26">
        <v>89867947</v>
      </c>
      <c r="LS26">
        <v>56377791</v>
      </c>
      <c r="LT26">
        <v>19817014</v>
      </c>
      <c r="LW26">
        <v>5131793657</v>
      </c>
      <c r="LX26">
        <v>454458073</v>
      </c>
      <c r="LY26">
        <v>79836163</v>
      </c>
      <c r="LZ26">
        <v>156890343</v>
      </c>
      <c r="MA26">
        <v>71835256</v>
      </c>
      <c r="MB26">
        <v>21252784</v>
      </c>
      <c r="MC26">
        <v>40386445</v>
      </c>
      <c r="MD26">
        <v>104648657</v>
      </c>
      <c r="ME26">
        <v>206598726</v>
      </c>
      <c r="MF26">
        <v>134474470</v>
      </c>
      <c r="MG26">
        <v>82043394</v>
      </c>
      <c r="MH26">
        <v>63493311</v>
      </c>
      <c r="MI26">
        <v>45558283</v>
      </c>
      <c r="MJ26">
        <v>20095318</v>
      </c>
      <c r="MK26">
        <v>195485250</v>
      </c>
      <c r="VL26">
        <v>27719433793</v>
      </c>
    </row>
    <row r="27" spans="1:584" x14ac:dyDescent="0.2">
      <c r="A27" s="3">
        <v>222</v>
      </c>
      <c r="M27">
        <v>41601435</v>
      </c>
      <c r="W27">
        <v>15067341</v>
      </c>
      <c r="Z27">
        <v>40900770</v>
      </c>
      <c r="AE27">
        <v>50427320</v>
      </c>
      <c r="BC27">
        <v>40349931</v>
      </c>
      <c r="BE27">
        <v>926698310</v>
      </c>
      <c r="BM27">
        <v>35391198</v>
      </c>
      <c r="BY27">
        <v>259686165</v>
      </c>
      <c r="DJ27">
        <v>110666614</v>
      </c>
      <c r="DU27">
        <v>96116922</v>
      </c>
      <c r="DW27">
        <v>103390787</v>
      </c>
      <c r="EC27">
        <v>596309460</v>
      </c>
      <c r="ED27">
        <v>89688251</v>
      </c>
      <c r="EL27">
        <v>90698040</v>
      </c>
      <c r="EN27">
        <v>82339007</v>
      </c>
      <c r="EQ27">
        <v>30591281</v>
      </c>
      <c r="ES27">
        <v>35620015</v>
      </c>
      <c r="EU27">
        <v>59814231</v>
      </c>
      <c r="EW27">
        <v>23175931</v>
      </c>
      <c r="FJ27">
        <v>17082263</v>
      </c>
      <c r="FO27">
        <v>130035080</v>
      </c>
      <c r="FR27">
        <v>32494547</v>
      </c>
      <c r="FT27">
        <v>29267637</v>
      </c>
      <c r="FX27">
        <v>49117570</v>
      </c>
      <c r="GC27">
        <v>422108528</v>
      </c>
      <c r="GY27">
        <v>18448356</v>
      </c>
      <c r="IF27">
        <v>534981082</v>
      </c>
      <c r="IG27">
        <v>321438786</v>
      </c>
      <c r="IQ27">
        <v>124659569</v>
      </c>
      <c r="IR27">
        <v>1404560979</v>
      </c>
      <c r="IS27">
        <v>55271477</v>
      </c>
      <c r="IT27">
        <v>703252818</v>
      </c>
      <c r="IU27">
        <v>73882340</v>
      </c>
      <c r="IY27">
        <v>44509016</v>
      </c>
      <c r="JD27">
        <v>103793066</v>
      </c>
      <c r="JE27">
        <v>73695988</v>
      </c>
      <c r="JG27">
        <v>32175931</v>
      </c>
      <c r="JP27">
        <v>34007089</v>
      </c>
      <c r="JV27">
        <v>65391694</v>
      </c>
      <c r="KH27">
        <v>462504614</v>
      </c>
      <c r="KU27">
        <v>1106667444</v>
      </c>
      <c r="KV27">
        <v>75534221</v>
      </c>
      <c r="KW27">
        <v>394176592</v>
      </c>
      <c r="LA27">
        <v>254695635</v>
      </c>
      <c r="LD27">
        <v>60383358</v>
      </c>
      <c r="LF27">
        <v>38148429</v>
      </c>
      <c r="LI27">
        <v>25877599</v>
      </c>
      <c r="LK27">
        <v>62485515</v>
      </c>
      <c r="LO27">
        <v>99636362</v>
      </c>
      <c r="LP27">
        <v>62126910</v>
      </c>
      <c r="LQ27">
        <v>14141911</v>
      </c>
      <c r="LS27">
        <v>76793493</v>
      </c>
      <c r="LT27">
        <v>24444373</v>
      </c>
      <c r="LV27">
        <v>14294164</v>
      </c>
      <c r="LW27">
        <v>4887471098</v>
      </c>
      <c r="MB27">
        <v>26103943</v>
      </c>
      <c r="ME27">
        <v>171870994</v>
      </c>
      <c r="MF27">
        <v>322444799</v>
      </c>
      <c r="MH27">
        <v>28902184</v>
      </c>
      <c r="ML27">
        <v>136304132</v>
      </c>
      <c r="MM27">
        <v>113196932</v>
      </c>
      <c r="MN27">
        <v>43226001</v>
      </c>
      <c r="MO27">
        <v>12651553090</v>
      </c>
      <c r="MP27">
        <v>164016612</v>
      </c>
      <c r="MQ27">
        <v>50093393</v>
      </c>
      <c r="MR27">
        <v>83221939</v>
      </c>
      <c r="VL27">
        <v>28449022562</v>
      </c>
    </row>
    <row r="28" spans="1:584" x14ac:dyDescent="0.2">
      <c r="A28" s="3">
        <v>328</v>
      </c>
      <c r="W28">
        <v>11823624</v>
      </c>
      <c r="Z28">
        <v>93440763</v>
      </c>
      <c r="AB28">
        <v>42186118</v>
      </c>
      <c r="AO28">
        <v>151386241</v>
      </c>
      <c r="BC28">
        <v>8666262</v>
      </c>
      <c r="BM28">
        <v>11330856</v>
      </c>
      <c r="CA28">
        <v>40432558</v>
      </c>
      <c r="CG28">
        <v>489517612</v>
      </c>
      <c r="CK28">
        <v>43064465</v>
      </c>
      <c r="CS28">
        <v>47213275</v>
      </c>
      <c r="CT28">
        <v>10594225</v>
      </c>
      <c r="CY28">
        <v>44361884</v>
      </c>
      <c r="DJ28">
        <v>58024964</v>
      </c>
      <c r="DL28">
        <v>299890756</v>
      </c>
      <c r="DM28">
        <v>19343106</v>
      </c>
      <c r="DU28">
        <v>13124558</v>
      </c>
      <c r="DX28">
        <v>11387870</v>
      </c>
      <c r="DY28">
        <v>475702322</v>
      </c>
      <c r="DZ28">
        <v>17402095</v>
      </c>
      <c r="EB28">
        <v>77571081</v>
      </c>
      <c r="EC28">
        <v>16108305</v>
      </c>
      <c r="ED28">
        <v>38809177</v>
      </c>
      <c r="EF28">
        <v>103415281</v>
      </c>
      <c r="EL28">
        <v>20851875</v>
      </c>
      <c r="EO28">
        <v>14994769</v>
      </c>
      <c r="EU28">
        <v>53173740</v>
      </c>
      <c r="EV28">
        <v>75724856</v>
      </c>
      <c r="EW28">
        <v>18587507</v>
      </c>
      <c r="EZ28">
        <v>20456844</v>
      </c>
      <c r="FJ28">
        <v>28313627</v>
      </c>
      <c r="FM28">
        <v>22621584</v>
      </c>
      <c r="FN28">
        <v>66753876</v>
      </c>
      <c r="FP28">
        <v>244695363</v>
      </c>
      <c r="FQ28">
        <v>41067504</v>
      </c>
      <c r="FT28">
        <v>26263668</v>
      </c>
      <c r="GF28">
        <v>9506367</v>
      </c>
      <c r="GH28">
        <v>87038376</v>
      </c>
      <c r="HJ28">
        <v>13172632</v>
      </c>
      <c r="HR28">
        <v>41702649</v>
      </c>
      <c r="IE28">
        <v>18548609</v>
      </c>
      <c r="KB28">
        <v>23419780</v>
      </c>
      <c r="LN28">
        <v>28526311</v>
      </c>
      <c r="MM28">
        <v>315833677</v>
      </c>
      <c r="MS28">
        <v>2160583870</v>
      </c>
      <c r="MT28">
        <v>51564936</v>
      </c>
      <c r="MU28">
        <v>74938394</v>
      </c>
      <c r="MV28">
        <v>50599257</v>
      </c>
      <c r="MW28">
        <v>11767260</v>
      </c>
      <c r="MX28">
        <v>17769542</v>
      </c>
      <c r="MY28">
        <v>101615038</v>
      </c>
      <c r="MZ28">
        <v>16314789</v>
      </c>
      <c r="NA28">
        <v>31196334</v>
      </c>
      <c r="NB28">
        <v>14151907</v>
      </c>
      <c r="NC28">
        <v>186056277</v>
      </c>
      <c r="ND28">
        <v>8443617</v>
      </c>
      <c r="NE28">
        <v>17968783</v>
      </c>
      <c r="VL28">
        <v>6039021016</v>
      </c>
    </row>
    <row r="29" spans="1:584" x14ac:dyDescent="0.2">
      <c r="A29" s="3">
        <v>333</v>
      </c>
      <c r="N29">
        <v>32771926</v>
      </c>
      <c r="X29">
        <v>32866116</v>
      </c>
      <c r="Z29">
        <v>100391100</v>
      </c>
      <c r="AE29">
        <v>20272684</v>
      </c>
      <c r="BC29">
        <v>28849959</v>
      </c>
      <c r="BE29">
        <v>432313550</v>
      </c>
      <c r="BM29">
        <v>46749858</v>
      </c>
      <c r="BS29">
        <v>34777314</v>
      </c>
      <c r="BY29">
        <v>498705732</v>
      </c>
      <c r="CY29">
        <v>61218641</v>
      </c>
      <c r="DE29">
        <v>63001380</v>
      </c>
      <c r="DJ29">
        <v>110252895</v>
      </c>
      <c r="DL29">
        <v>448448571</v>
      </c>
      <c r="DW29">
        <v>130812046</v>
      </c>
      <c r="DZ29">
        <v>56799524</v>
      </c>
      <c r="EC29">
        <v>380757014</v>
      </c>
      <c r="ED29">
        <v>94789012</v>
      </c>
      <c r="EG29">
        <v>40888850</v>
      </c>
      <c r="EK29">
        <v>34596480</v>
      </c>
      <c r="EL29">
        <v>54818579</v>
      </c>
      <c r="EQ29">
        <v>47007685</v>
      </c>
      <c r="ES29">
        <v>72380932</v>
      </c>
      <c r="EU29">
        <v>85854951</v>
      </c>
      <c r="FG29">
        <v>37043268</v>
      </c>
      <c r="FJ29">
        <v>57114233</v>
      </c>
      <c r="FO29">
        <v>129528435</v>
      </c>
      <c r="FQ29">
        <v>41134987</v>
      </c>
      <c r="FT29">
        <v>53361729</v>
      </c>
      <c r="FX29">
        <v>86136879</v>
      </c>
      <c r="GA29">
        <v>14116493</v>
      </c>
      <c r="GC29">
        <v>733442999</v>
      </c>
      <c r="IF29">
        <v>382640376</v>
      </c>
      <c r="IT29">
        <v>265333804</v>
      </c>
      <c r="IU29">
        <v>83424141</v>
      </c>
      <c r="IW29">
        <v>989194762</v>
      </c>
      <c r="IX29">
        <v>76784242</v>
      </c>
      <c r="IY29">
        <v>71153129</v>
      </c>
      <c r="JB29">
        <v>34368046</v>
      </c>
      <c r="JD29">
        <v>169348772</v>
      </c>
      <c r="JE29">
        <v>86263913</v>
      </c>
      <c r="JG29">
        <v>140677215</v>
      </c>
      <c r="JH29">
        <v>108158979</v>
      </c>
      <c r="JJ29">
        <v>62461217</v>
      </c>
      <c r="JP29">
        <v>47956413</v>
      </c>
      <c r="JV29">
        <v>91493456</v>
      </c>
      <c r="KW29">
        <v>270989251</v>
      </c>
      <c r="KZ29">
        <v>45257318</v>
      </c>
      <c r="LA29">
        <v>106165271</v>
      </c>
      <c r="LB29">
        <v>120393550</v>
      </c>
      <c r="LC29">
        <v>77176191</v>
      </c>
      <c r="LD29">
        <v>97551479</v>
      </c>
      <c r="LF29">
        <v>44995504</v>
      </c>
      <c r="LJ29">
        <v>186796860</v>
      </c>
      <c r="LN29">
        <v>59472539</v>
      </c>
      <c r="LO29">
        <v>252284711</v>
      </c>
      <c r="LP29">
        <v>156974510</v>
      </c>
      <c r="LQ29">
        <v>21227242</v>
      </c>
      <c r="LR29">
        <v>15824749</v>
      </c>
      <c r="LS29">
        <v>152243531</v>
      </c>
      <c r="LT29">
        <v>36075741</v>
      </c>
      <c r="LU29">
        <v>32275242</v>
      </c>
      <c r="LV29">
        <v>19080832</v>
      </c>
      <c r="LZ29">
        <v>1211795709</v>
      </c>
      <c r="MA29">
        <v>90452736</v>
      </c>
      <c r="MB29">
        <v>32769718</v>
      </c>
      <c r="ME29">
        <v>60647920</v>
      </c>
      <c r="ML29">
        <v>81116984</v>
      </c>
      <c r="MN29">
        <v>24843506</v>
      </c>
      <c r="NF29">
        <v>3855648478</v>
      </c>
      <c r="NG29">
        <v>127065850</v>
      </c>
      <c r="NH29">
        <v>10216989120</v>
      </c>
      <c r="NI29">
        <v>1151173546</v>
      </c>
      <c r="NJ29">
        <v>421659712</v>
      </c>
      <c r="NK29">
        <v>96319266</v>
      </c>
      <c r="NL29">
        <v>252613209</v>
      </c>
      <c r="NM29">
        <v>75234790</v>
      </c>
      <c r="NN29">
        <v>15206660</v>
      </c>
      <c r="NO29">
        <v>18907141</v>
      </c>
      <c r="NP29">
        <v>16970664</v>
      </c>
      <c r="VL29">
        <v>26114661817</v>
      </c>
    </row>
    <row r="30" spans="1:584" x14ac:dyDescent="0.2">
      <c r="A30" s="3">
        <v>335</v>
      </c>
      <c r="M30">
        <v>17781133</v>
      </c>
      <c r="W30">
        <v>43021795</v>
      </c>
      <c r="Z30">
        <v>287284050</v>
      </c>
      <c r="AE30">
        <v>111168995</v>
      </c>
      <c r="AN30">
        <v>56827955</v>
      </c>
      <c r="BC30">
        <v>30936545</v>
      </c>
      <c r="BE30">
        <v>1309011440</v>
      </c>
      <c r="BS30">
        <v>44533319</v>
      </c>
      <c r="BY30">
        <v>721816751</v>
      </c>
      <c r="CX30">
        <v>148747453</v>
      </c>
      <c r="DJ30">
        <v>120440935</v>
      </c>
      <c r="DX30">
        <v>56238209</v>
      </c>
      <c r="EC30">
        <v>189048334</v>
      </c>
      <c r="ED30">
        <v>90418250</v>
      </c>
      <c r="EG30">
        <v>34681234</v>
      </c>
      <c r="EN30">
        <v>69656959</v>
      </c>
      <c r="EU30">
        <v>69279025</v>
      </c>
      <c r="FH30">
        <v>28874820</v>
      </c>
      <c r="FJ30">
        <v>57878710</v>
      </c>
      <c r="FX30">
        <v>85671850</v>
      </c>
      <c r="GC30">
        <v>899929471</v>
      </c>
      <c r="GO30">
        <v>47648377</v>
      </c>
      <c r="GY30">
        <v>32628975</v>
      </c>
      <c r="HJ30">
        <v>15488509</v>
      </c>
      <c r="IF30">
        <v>516276515</v>
      </c>
      <c r="IN30">
        <v>36185391</v>
      </c>
      <c r="IP30">
        <v>439170949</v>
      </c>
      <c r="IS30">
        <v>438734296</v>
      </c>
      <c r="IT30">
        <v>191119225</v>
      </c>
      <c r="IU30">
        <v>35599296</v>
      </c>
      <c r="IV30">
        <v>47169841</v>
      </c>
      <c r="IW30">
        <v>871952263</v>
      </c>
      <c r="JA30">
        <v>128636488</v>
      </c>
      <c r="JC30">
        <v>137427269</v>
      </c>
      <c r="JD30">
        <v>45211117</v>
      </c>
      <c r="JE30">
        <v>77940595</v>
      </c>
      <c r="JM30">
        <v>24319203</v>
      </c>
      <c r="JN30">
        <v>130049193</v>
      </c>
      <c r="JP30">
        <v>103162847</v>
      </c>
      <c r="JS30">
        <v>22622472</v>
      </c>
      <c r="JV30">
        <v>181390865</v>
      </c>
      <c r="JX30">
        <v>32284770</v>
      </c>
      <c r="LN30">
        <v>138208932</v>
      </c>
      <c r="LR30">
        <v>46789786</v>
      </c>
      <c r="LS30">
        <v>299829946</v>
      </c>
      <c r="LU30">
        <v>64863106</v>
      </c>
      <c r="LV30">
        <v>17726391</v>
      </c>
      <c r="LW30">
        <v>5187625591</v>
      </c>
      <c r="MK30">
        <v>268106088</v>
      </c>
      <c r="MN30">
        <v>151217800</v>
      </c>
      <c r="MO30">
        <v>13859148543</v>
      </c>
      <c r="NQ30">
        <v>788437774</v>
      </c>
      <c r="NR30">
        <v>1504702912</v>
      </c>
      <c r="NS30">
        <v>3352474740</v>
      </c>
      <c r="NT30">
        <v>126625642</v>
      </c>
      <c r="NU30">
        <v>1161846846</v>
      </c>
      <c r="NV30">
        <v>60004093</v>
      </c>
      <c r="NW30">
        <v>136705319</v>
      </c>
      <c r="NX30">
        <v>79926008</v>
      </c>
      <c r="NY30">
        <v>49705713</v>
      </c>
      <c r="NZ30">
        <v>15490465</v>
      </c>
      <c r="VL30">
        <v>35337701384</v>
      </c>
    </row>
    <row r="31" spans="1:584" x14ac:dyDescent="0.2">
      <c r="A31" s="3">
        <v>339</v>
      </c>
      <c r="M31">
        <v>12459491</v>
      </c>
      <c r="W31">
        <v>10009956</v>
      </c>
      <c r="Z31">
        <v>220568043</v>
      </c>
      <c r="AE31">
        <v>68646677</v>
      </c>
      <c r="AK31">
        <v>14814598</v>
      </c>
      <c r="AZ31">
        <v>12416416</v>
      </c>
      <c r="BC31">
        <v>11119176</v>
      </c>
      <c r="BL31">
        <v>5248082</v>
      </c>
      <c r="BM31">
        <v>12798830</v>
      </c>
      <c r="BQ31">
        <v>28834920</v>
      </c>
      <c r="CF31">
        <v>34970692</v>
      </c>
      <c r="CG31">
        <v>34262325</v>
      </c>
      <c r="CK31">
        <v>63482201</v>
      </c>
      <c r="CU31">
        <v>9862934</v>
      </c>
      <c r="CY31">
        <v>16095390</v>
      </c>
      <c r="DJ31">
        <v>74552434</v>
      </c>
      <c r="DL31">
        <v>6838554</v>
      </c>
      <c r="DU31">
        <v>26128315</v>
      </c>
      <c r="EC31">
        <v>24867914</v>
      </c>
      <c r="ED31">
        <v>67644973</v>
      </c>
      <c r="EG31">
        <v>107120673</v>
      </c>
      <c r="EK31">
        <v>9896405</v>
      </c>
      <c r="EL31">
        <v>131306617</v>
      </c>
      <c r="EO31">
        <v>64256649</v>
      </c>
      <c r="ES31">
        <v>7176312</v>
      </c>
      <c r="ET31">
        <v>19105331</v>
      </c>
      <c r="EU31">
        <v>37563255</v>
      </c>
      <c r="EX31">
        <v>13165241</v>
      </c>
      <c r="EZ31">
        <v>10029621</v>
      </c>
      <c r="FJ31">
        <v>21389682</v>
      </c>
      <c r="FL31">
        <v>13242395</v>
      </c>
      <c r="FN31">
        <v>42389350</v>
      </c>
      <c r="FP31">
        <v>8037332</v>
      </c>
      <c r="FQ31">
        <v>20896054</v>
      </c>
      <c r="FT31">
        <v>7118587</v>
      </c>
      <c r="GC31">
        <v>9421000</v>
      </c>
      <c r="GN31">
        <v>15434949</v>
      </c>
      <c r="GR31">
        <v>9553656</v>
      </c>
      <c r="HR31">
        <v>8426920</v>
      </c>
      <c r="JA31">
        <v>15301325</v>
      </c>
      <c r="KB31">
        <v>14370590</v>
      </c>
      <c r="LN31">
        <v>45503346</v>
      </c>
      <c r="OA31">
        <v>12452420</v>
      </c>
      <c r="OB31">
        <v>13594572</v>
      </c>
      <c r="VL31">
        <v>1412374203</v>
      </c>
    </row>
    <row r="32" spans="1:584" x14ac:dyDescent="0.2">
      <c r="A32" s="3">
        <v>390</v>
      </c>
      <c r="K32">
        <v>104502423</v>
      </c>
      <c r="W32">
        <v>15872865</v>
      </c>
      <c r="Z32">
        <v>105401055</v>
      </c>
      <c r="AE32">
        <v>512677175</v>
      </c>
      <c r="AN32">
        <v>77699690</v>
      </c>
      <c r="AY32">
        <v>24640997</v>
      </c>
      <c r="BC32">
        <v>26324845</v>
      </c>
      <c r="BM32">
        <v>44985024</v>
      </c>
      <c r="BV32">
        <v>66117166</v>
      </c>
      <c r="BX32">
        <v>123045814</v>
      </c>
      <c r="CC32">
        <v>2136986265</v>
      </c>
      <c r="DJ32">
        <v>104067674</v>
      </c>
      <c r="DL32">
        <v>274821026</v>
      </c>
      <c r="DP32">
        <v>48744452</v>
      </c>
      <c r="DU32">
        <v>23621899</v>
      </c>
      <c r="DX32">
        <v>22954241</v>
      </c>
      <c r="EC32">
        <v>87477586</v>
      </c>
      <c r="ED32">
        <v>135381451</v>
      </c>
      <c r="EG32">
        <v>50021669</v>
      </c>
      <c r="EL32">
        <v>27148305</v>
      </c>
      <c r="EN32">
        <v>34389060</v>
      </c>
      <c r="ES32">
        <v>21709360</v>
      </c>
      <c r="EU32">
        <v>67567048</v>
      </c>
      <c r="EV32">
        <v>20552616</v>
      </c>
      <c r="EW32">
        <v>19912024</v>
      </c>
      <c r="EY32">
        <v>14473641</v>
      </c>
      <c r="FL32">
        <v>22183860</v>
      </c>
      <c r="FO32">
        <v>89214600</v>
      </c>
      <c r="FT32">
        <v>36241067</v>
      </c>
      <c r="FX32">
        <v>15985138</v>
      </c>
      <c r="FY32">
        <v>23177560</v>
      </c>
      <c r="GC32">
        <v>120863566</v>
      </c>
      <c r="GN32">
        <v>12929323</v>
      </c>
      <c r="GW32">
        <v>24730938</v>
      </c>
      <c r="GY32">
        <v>14434493</v>
      </c>
      <c r="HC32">
        <v>17442417</v>
      </c>
      <c r="IG32">
        <v>234568266</v>
      </c>
      <c r="IS32">
        <v>314992822</v>
      </c>
      <c r="IT32">
        <v>218614399</v>
      </c>
      <c r="IU32">
        <v>49732220</v>
      </c>
      <c r="IV32">
        <v>32455015</v>
      </c>
      <c r="IY32">
        <v>39258759</v>
      </c>
      <c r="JA32">
        <v>25071590</v>
      </c>
      <c r="JC32">
        <v>94076944</v>
      </c>
      <c r="JD32">
        <v>55503225</v>
      </c>
      <c r="JE32">
        <v>40276631</v>
      </c>
      <c r="JV32">
        <v>11741723</v>
      </c>
      <c r="JY32">
        <v>29336618</v>
      </c>
      <c r="JZ32">
        <v>112172836</v>
      </c>
      <c r="KA32">
        <v>771488826</v>
      </c>
      <c r="KC32">
        <v>1071493983</v>
      </c>
      <c r="KI32">
        <v>60183086</v>
      </c>
      <c r="KK32">
        <v>17753145</v>
      </c>
      <c r="KN32">
        <v>230966643</v>
      </c>
      <c r="KO32">
        <v>42381458</v>
      </c>
      <c r="KR32">
        <v>104074580</v>
      </c>
      <c r="KT32">
        <v>1055470364</v>
      </c>
      <c r="KW32">
        <v>54487737</v>
      </c>
      <c r="KY32">
        <v>67531194</v>
      </c>
      <c r="KZ32">
        <v>21043216</v>
      </c>
      <c r="LA32">
        <v>52066428</v>
      </c>
      <c r="LB32">
        <v>57891256</v>
      </c>
      <c r="LE32">
        <v>31832072</v>
      </c>
      <c r="LJ32">
        <v>29148701</v>
      </c>
      <c r="LS32">
        <v>16507442</v>
      </c>
      <c r="LT32">
        <v>17867893</v>
      </c>
      <c r="LX32">
        <v>731865256</v>
      </c>
      <c r="MQ32">
        <v>35238505</v>
      </c>
      <c r="OC32">
        <v>10503359</v>
      </c>
      <c r="OD32">
        <v>7391391535</v>
      </c>
      <c r="OE32">
        <v>40225890</v>
      </c>
      <c r="OF32">
        <v>57617989</v>
      </c>
      <c r="OG32">
        <v>49891446</v>
      </c>
      <c r="OH32">
        <v>24672400</v>
      </c>
      <c r="OI32">
        <v>519904199</v>
      </c>
      <c r="OJ32">
        <v>17335341</v>
      </c>
      <c r="OK32">
        <v>59717287</v>
      </c>
      <c r="OL32">
        <v>13245591</v>
      </c>
      <c r="VL32">
        <v>18479896203</v>
      </c>
    </row>
    <row r="33" spans="1:584" x14ac:dyDescent="0.2">
      <c r="A33" s="3">
        <v>399</v>
      </c>
      <c r="L33">
        <v>25202779</v>
      </c>
      <c r="W33">
        <v>18359761</v>
      </c>
      <c r="Z33">
        <v>105115073</v>
      </c>
      <c r="AE33">
        <v>412107109</v>
      </c>
      <c r="AO33">
        <v>40956523</v>
      </c>
      <c r="BC33">
        <v>27312484</v>
      </c>
      <c r="BE33">
        <v>475171479</v>
      </c>
      <c r="BM33">
        <v>41058410</v>
      </c>
      <c r="BY33">
        <v>556339357</v>
      </c>
      <c r="DH33">
        <v>21677633</v>
      </c>
      <c r="DJ33">
        <v>86537647</v>
      </c>
      <c r="DU33">
        <v>24538477</v>
      </c>
      <c r="DX33">
        <v>79387267</v>
      </c>
      <c r="DZ33">
        <v>59424576</v>
      </c>
      <c r="EC33">
        <v>312760089</v>
      </c>
      <c r="ED33">
        <v>76181538</v>
      </c>
      <c r="EL33">
        <v>37104402</v>
      </c>
      <c r="EN33">
        <v>72111597</v>
      </c>
      <c r="EQ33">
        <v>73420769</v>
      </c>
      <c r="ES33">
        <v>55026804</v>
      </c>
      <c r="EU33">
        <v>62262596</v>
      </c>
      <c r="FJ33">
        <v>24773434</v>
      </c>
      <c r="FN33">
        <v>51191781</v>
      </c>
      <c r="FP33">
        <v>26361793</v>
      </c>
      <c r="FQ33">
        <v>36732139</v>
      </c>
      <c r="FT33">
        <v>46397197</v>
      </c>
      <c r="FX33">
        <v>27517491</v>
      </c>
      <c r="GC33">
        <v>273308659</v>
      </c>
      <c r="GN33">
        <v>12763844</v>
      </c>
      <c r="GS33">
        <v>29531897</v>
      </c>
      <c r="GW33">
        <v>14243173</v>
      </c>
      <c r="GY33">
        <v>32465289</v>
      </c>
      <c r="HR33">
        <v>13132111</v>
      </c>
      <c r="IF33">
        <v>362103328</v>
      </c>
      <c r="IS33">
        <v>58246849</v>
      </c>
      <c r="IT33">
        <v>317543076</v>
      </c>
      <c r="IU33">
        <v>62532891</v>
      </c>
      <c r="IX33">
        <v>117285392</v>
      </c>
      <c r="IY33">
        <v>77246891</v>
      </c>
      <c r="JB33">
        <v>30011343</v>
      </c>
      <c r="JD33">
        <v>197753696</v>
      </c>
      <c r="JE33">
        <v>89119746</v>
      </c>
      <c r="JJ33">
        <v>44574782</v>
      </c>
      <c r="JN33">
        <v>44641193</v>
      </c>
      <c r="JP33">
        <v>14850463</v>
      </c>
      <c r="JV33">
        <v>28928250</v>
      </c>
      <c r="KH33">
        <v>245019388</v>
      </c>
      <c r="KU33">
        <v>780255613</v>
      </c>
      <c r="KW33">
        <v>336715086</v>
      </c>
      <c r="KX33">
        <v>19310580</v>
      </c>
      <c r="KZ33">
        <v>57750320</v>
      </c>
      <c r="LA33">
        <v>107342860</v>
      </c>
      <c r="LD33">
        <v>89513374</v>
      </c>
      <c r="LE33">
        <v>43310872</v>
      </c>
      <c r="LJ33">
        <v>116698416</v>
      </c>
      <c r="LK33">
        <v>121173116</v>
      </c>
      <c r="LO33">
        <v>113860176</v>
      </c>
      <c r="LS33">
        <v>52691785</v>
      </c>
      <c r="LT33">
        <v>26109438</v>
      </c>
      <c r="LW33">
        <v>4126460023</v>
      </c>
      <c r="LX33">
        <v>394718864</v>
      </c>
      <c r="MA33">
        <v>107692493</v>
      </c>
      <c r="ME33">
        <v>74854099</v>
      </c>
      <c r="MG33">
        <v>48572486</v>
      </c>
      <c r="MH33">
        <v>33928263</v>
      </c>
      <c r="MI33">
        <v>38030106</v>
      </c>
      <c r="ML33">
        <v>91778399</v>
      </c>
      <c r="MN33">
        <v>70627851</v>
      </c>
      <c r="MO33">
        <v>11561513597</v>
      </c>
      <c r="MP33">
        <v>159721116</v>
      </c>
      <c r="MQ33">
        <v>106300421</v>
      </c>
      <c r="NT33">
        <v>87981516</v>
      </c>
      <c r="NU33">
        <v>793175936</v>
      </c>
      <c r="OM33">
        <v>52005045</v>
      </c>
      <c r="ON33">
        <v>225182937</v>
      </c>
      <c r="OO33">
        <v>40128345</v>
      </c>
      <c r="OP33">
        <v>19582077</v>
      </c>
      <c r="VL33">
        <v>24837317676</v>
      </c>
    </row>
    <row r="34" spans="1:584" x14ac:dyDescent="0.2">
      <c r="A34" s="3">
        <v>400</v>
      </c>
      <c r="Z34">
        <v>103118440</v>
      </c>
      <c r="AE34">
        <v>384640593</v>
      </c>
      <c r="BC34">
        <v>36434831</v>
      </c>
      <c r="BE34">
        <v>2098259047</v>
      </c>
      <c r="BM34">
        <v>54893289</v>
      </c>
      <c r="BY34">
        <v>899837739</v>
      </c>
      <c r="CX34">
        <v>126862167</v>
      </c>
      <c r="DJ34">
        <v>125210118</v>
      </c>
      <c r="DX34">
        <v>61751238</v>
      </c>
      <c r="EC34">
        <v>143907642</v>
      </c>
      <c r="ED34">
        <v>72927132</v>
      </c>
      <c r="EG34">
        <v>38099667</v>
      </c>
      <c r="EL34">
        <v>41032835</v>
      </c>
      <c r="EN34">
        <v>91780955</v>
      </c>
      <c r="ES34">
        <v>57970238</v>
      </c>
      <c r="EU34">
        <v>60506439</v>
      </c>
      <c r="FJ34">
        <v>39162657</v>
      </c>
      <c r="FO34">
        <v>76361874</v>
      </c>
      <c r="FP34">
        <v>29131116</v>
      </c>
      <c r="FQ34">
        <v>50527960</v>
      </c>
      <c r="FT34">
        <v>45438016</v>
      </c>
      <c r="FX34">
        <v>34940819</v>
      </c>
      <c r="GC34">
        <v>182455702</v>
      </c>
      <c r="GS34">
        <v>43048847</v>
      </c>
      <c r="IF34">
        <v>544541465</v>
      </c>
      <c r="IM34">
        <v>3615680423</v>
      </c>
      <c r="IP34">
        <v>245797270</v>
      </c>
      <c r="IS34">
        <v>170298834</v>
      </c>
      <c r="IT34">
        <v>127878668</v>
      </c>
      <c r="IU34">
        <v>66092371</v>
      </c>
      <c r="IV34">
        <v>112149057</v>
      </c>
      <c r="IW34">
        <v>252841936</v>
      </c>
      <c r="IX34">
        <v>176358162</v>
      </c>
      <c r="IY34">
        <v>84253924</v>
      </c>
      <c r="JA34">
        <v>158777378</v>
      </c>
      <c r="JD34">
        <v>219128746</v>
      </c>
      <c r="JE34">
        <v>95081867</v>
      </c>
      <c r="JG34">
        <v>96354605</v>
      </c>
      <c r="JJ34">
        <v>87610902</v>
      </c>
      <c r="JN34">
        <v>30107822</v>
      </c>
      <c r="JV34">
        <v>26713449</v>
      </c>
      <c r="KH34">
        <v>154205106</v>
      </c>
      <c r="LS34">
        <v>51104428</v>
      </c>
      <c r="LW34">
        <v>4207085972</v>
      </c>
      <c r="ME34">
        <v>100847615</v>
      </c>
      <c r="MI34">
        <v>91591735</v>
      </c>
      <c r="MQ34">
        <v>74402695</v>
      </c>
      <c r="NR34">
        <v>416239077</v>
      </c>
      <c r="NU34">
        <v>631005776</v>
      </c>
      <c r="OQ34">
        <v>1222655754</v>
      </c>
      <c r="OR34">
        <v>54857901</v>
      </c>
      <c r="OS34">
        <v>15128421345</v>
      </c>
      <c r="OT34">
        <v>55727654</v>
      </c>
      <c r="VL34">
        <v>33196111298</v>
      </c>
    </row>
    <row r="35" spans="1:584" x14ac:dyDescent="0.2">
      <c r="A35" s="3">
        <v>460</v>
      </c>
      <c r="W35">
        <v>30648365</v>
      </c>
      <c r="Z35">
        <v>124807714</v>
      </c>
      <c r="AE35">
        <v>125091867</v>
      </c>
      <c r="AU35">
        <v>4220505</v>
      </c>
      <c r="BC35">
        <v>18371740</v>
      </c>
      <c r="BE35">
        <v>159539350</v>
      </c>
      <c r="BY35">
        <v>87986115</v>
      </c>
      <c r="CD35">
        <v>2956972197</v>
      </c>
      <c r="DE35">
        <v>77864271</v>
      </c>
      <c r="DG35">
        <v>631766992</v>
      </c>
      <c r="DJ35">
        <v>65955389</v>
      </c>
      <c r="DP35">
        <v>55230876</v>
      </c>
      <c r="DV35">
        <v>42439744</v>
      </c>
      <c r="DW35">
        <v>63040073</v>
      </c>
      <c r="DZ35">
        <v>30482006</v>
      </c>
      <c r="EC35">
        <v>174068420</v>
      </c>
      <c r="ED35">
        <v>80506557</v>
      </c>
      <c r="EG35">
        <v>99473019</v>
      </c>
      <c r="EQ35">
        <v>109841859</v>
      </c>
      <c r="ER35">
        <v>130296902</v>
      </c>
      <c r="EU35">
        <v>68949926</v>
      </c>
      <c r="FJ35">
        <v>12933088</v>
      </c>
      <c r="FN35">
        <v>48125604</v>
      </c>
      <c r="GA35">
        <v>29602326</v>
      </c>
      <c r="GU35">
        <v>26424663</v>
      </c>
      <c r="GW35">
        <v>20021632</v>
      </c>
      <c r="GX35">
        <v>37210224</v>
      </c>
      <c r="GY35">
        <v>14090335</v>
      </c>
      <c r="HJ35">
        <v>21191172</v>
      </c>
      <c r="IF35">
        <v>118021342</v>
      </c>
      <c r="IG35">
        <v>69501088</v>
      </c>
      <c r="IT35">
        <v>126027509</v>
      </c>
      <c r="IU35">
        <v>44242078</v>
      </c>
      <c r="IV35">
        <v>22779211</v>
      </c>
      <c r="JD35">
        <v>25562382</v>
      </c>
      <c r="JE35">
        <v>20194372</v>
      </c>
      <c r="KC35">
        <v>695016336</v>
      </c>
      <c r="KI35">
        <v>24314442</v>
      </c>
      <c r="KO35">
        <v>24231802</v>
      </c>
      <c r="KT35">
        <v>1401224435</v>
      </c>
      <c r="KX35">
        <v>18211707</v>
      </c>
      <c r="LA35">
        <v>33548393</v>
      </c>
      <c r="LH35">
        <v>41740665</v>
      </c>
      <c r="LJ35">
        <v>92376376</v>
      </c>
      <c r="LL35">
        <v>24673776</v>
      </c>
      <c r="LO35">
        <v>88070956</v>
      </c>
      <c r="LT35">
        <v>19873189</v>
      </c>
      <c r="MI35">
        <v>58474256</v>
      </c>
      <c r="MQ35">
        <v>24252211</v>
      </c>
      <c r="NJ35">
        <v>316850565</v>
      </c>
      <c r="NM35">
        <v>16670693</v>
      </c>
      <c r="NU35">
        <v>1156392544</v>
      </c>
      <c r="OU35">
        <v>50421364</v>
      </c>
      <c r="OV35">
        <v>8006320291</v>
      </c>
      <c r="OW35">
        <v>63935377</v>
      </c>
      <c r="OX35">
        <v>23147312</v>
      </c>
      <c r="OY35">
        <v>198450263</v>
      </c>
      <c r="OZ35">
        <v>31869131</v>
      </c>
      <c r="PA35">
        <v>112980395</v>
      </c>
      <c r="PB35">
        <v>18202759</v>
      </c>
      <c r="VL35">
        <v>18314730151</v>
      </c>
    </row>
    <row r="36" spans="1:584" x14ac:dyDescent="0.2">
      <c r="A36" s="3">
        <v>511</v>
      </c>
      <c r="M36">
        <v>12860860</v>
      </c>
      <c r="W36">
        <v>14705408</v>
      </c>
      <c r="Z36">
        <v>111973991</v>
      </c>
      <c r="AE36">
        <v>48315078</v>
      </c>
      <c r="AO36">
        <v>29573802</v>
      </c>
      <c r="BC36">
        <v>29545310</v>
      </c>
      <c r="BE36">
        <v>366492420</v>
      </c>
      <c r="BM36">
        <v>35871094</v>
      </c>
      <c r="BS36">
        <v>31765393</v>
      </c>
      <c r="BY36">
        <v>200664694</v>
      </c>
      <c r="CY36">
        <v>71634167</v>
      </c>
      <c r="DE36">
        <v>90946799</v>
      </c>
      <c r="DJ36">
        <v>169826436</v>
      </c>
      <c r="DL36">
        <v>440556227</v>
      </c>
      <c r="DP36">
        <v>306437487</v>
      </c>
      <c r="DU36">
        <v>26183753</v>
      </c>
      <c r="DX36">
        <v>44988009</v>
      </c>
      <c r="EB36">
        <v>78244028</v>
      </c>
      <c r="EC36">
        <v>248212335</v>
      </c>
      <c r="ED36">
        <v>143640866</v>
      </c>
      <c r="EK36">
        <v>36359559</v>
      </c>
      <c r="ES36">
        <v>41419544</v>
      </c>
      <c r="EU36">
        <v>55271009</v>
      </c>
      <c r="EW36">
        <v>30015499</v>
      </c>
      <c r="FJ36">
        <v>41746045</v>
      </c>
      <c r="FL36">
        <v>11989770</v>
      </c>
      <c r="FN36">
        <v>70803658</v>
      </c>
      <c r="FR36">
        <v>15707349</v>
      </c>
      <c r="FT36">
        <v>15541080</v>
      </c>
      <c r="HZ36">
        <v>14662484</v>
      </c>
      <c r="IF36">
        <v>243716552</v>
      </c>
      <c r="IG36">
        <v>226257909</v>
      </c>
      <c r="IT36">
        <v>232505905</v>
      </c>
      <c r="IX36">
        <v>106478458</v>
      </c>
      <c r="IY36">
        <v>56734560</v>
      </c>
      <c r="JD36">
        <v>108532826</v>
      </c>
      <c r="JE36">
        <v>53878488</v>
      </c>
      <c r="JH36">
        <v>50355833</v>
      </c>
      <c r="JK36">
        <v>68912629</v>
      </c>
      <c r="JY36">
        <v>19631532</v>
      </c>
      <c r="KF36">
        <v>63207073</v>
      </c>
      <c r="KH36">
        <v>144521799</v>
      </c>
      <c r="KI36">
        <v>56535721</v>
      </c>
      <c r="KJ36">
        <v>41570076</v>
      </c>
      <c r="KP36">
        <v>4289523000</v>
      </c>
      <c r="KV36">
        <v>91866346</v>
      </c>
      <c r="KW36">
        <v>279717715</v>
      </c>
      <c r="LA36">
        <v>64595812</v>
      </c>
      <c r="LB36">
        <v>118258713</v>
      </c>
      <c r="LD36">
        <v>59457129</v>
      </c>
      <c r="LE36">
        <v>20737592</v>
      </c>
      <c r="LJ36">
        <v>75539064</v>
      </c>
      <c r="LX36">
        <v>607166549</v>
      </c>
      <c r="MG36">
        <v>44048439</v>
      </c>
      <c r="MH36">
        <v>20610110</v>
      </c>
      <c r="ML36">
        <v>73504108</v>
      </c>
      <c r="MP36">
        <v>403328166</v>
      </c>
      <c r="MQ36">
        <v>60706210</v>
      </c>
      <c r="NW36">
        <v>35389734</v>
      </c>
      <c r="OO36">
        <v>33853241</v>
      </c>
      <c r="PC36">
        <v>100512408</v>
      </c>
      <c r="PD36">
        <v>101579101</v>
      </c>
      <c r="PE36">
        <v>11645859548</v>
      </c>
      <c r="PF36">
        <v>2624872246</v>
      </c>
      <c r="PG36">
        <v>22607754</v>
      </c>
      <c r="PH36">
        <v>171336363</v>
      </c>
      <c r="PI36">
        <v>69577681</v>
      </c>
      <c r="PJ36">
        <v>14468447</v>
      </c>
      <c r="PK36">
        <v>581225632</v>
      </c>
      <c r="PL36">
        <v>17827358</v>
      </c>
      <c r="VL36">
        <v>25936961981</v>
      </c>
    </row>
    <row r="37" spans="1:584" x14ac:dyDescent="0.2">
      <c r="A37" s="3">
        <v>569</v>
      </c>
      <c r="W37">
        <v>54380581</v>
      </c>
      <c r="Z37">
        <v>39974966</v>
      </c>
      <c r="AE37">
        <v>43343658</v>
      </c>
      <c r="AN37">
        <v>46933012</v>
      </c>
      <c r="AV37">
        <v>157317367</v>
      </c>
      <c r="BC37">
        <v>53922539</v>
      </c>
      <c r="BM37">
        <v>93621684</v>
      </c>
      <c r="DI37">
        <v>313589987</v>
      </c>
      <c r="DX37">
        <v>136217860</v>
      </c>
      <c r="EC37">
        <v>224011799</v>
      </c>
      <c r="ED37">
        <v>77115320</v>
      </c>
      <c r="EL37">
        <v>57502537</v>
      </c>
      <c r="EN37">
        <v>56812514</v>
      </c>
      <c r="EQ37">
        <v>80168668</v>
      </c>
      <c r="ES37">
        <v>27183373</v>
      </c>
      <c r="EU37">
        <v>53388948</v>
      </c>
      <c r="FJ37">
        <v>16222414</v>
      </c>
      <c r="FO37">
        <v>105824308</v>
      </c>
      <c r="FP37">
        <v>91495861</v>
      </c>
      <c r="FX37">
        <v>182135100</v>
      </c>
      <c r="GF37">
        <v>231785551</v>
      </c>
      <c r="IF37">
        <v>1568411566</v>
      </c>
      <c r="IH37">
        <v>6981469387</v>
      </c>
      <c r="IP37">
        <v>399754139</v>
      </c>
      <c r="IR37">
        <v>1072779916</v>
      </c>
      <c r="IT37">
        <v>568170141</v>
      </c>
      <c r="IW37">
        <v>185119605</v>
      </c>
      <c r="IY37">
        <v>49252628</v>
      </c>
      <c r="JA37">
        <v>338637288</v>
      </c>
      <c r="JD37">
        <v>102197188</v>
      </c>
      <c r="JE37">
        <v>111988916</v>
      </c>
      <c r="JG37">
        <v>71854026</v>
      </c>
      <c r="JN37">
        <v>214454737</v>
      </c>
      <c r="JP37">
        <v>128758068</v>
      </c>
      <c r="LK37">
        <v>52385436</v>
      </c>
      <c r="LQ37">
        <v>42201536</v>
      </c>
      <c r="LR37">
        <v>49183912</v>
      </c>
      <c r="LS37">
        <v>393371033</v>
      </c>
      <c r="LV37">
        <v>65120701</v>
      </c>
      <c r="ML37">
        <v>294324832</v>
      </c>
      <c r="NL37">
        <v>382486337</v>
      </c>
      <c r="NO37">
        <v>96885385</v>
      </c>
      <c r="NQ37">
        <v>173722108</v>
      </c>
      <c r="NS37">
        <v>1260607429</v>
      </c>
      <c r="NZ37">
        <v>25017026</v>
      </c>
      <c r="OE37">
        <v>167392578</v>
      </c>
      <c r="PM37">
        <v>3253527441</v>
      </c>
      <c r="PN37">
        <v>1894030013</v>
      </c>
      <c r="PO37">
        <v>90713385</v>
      </c>
      <c r="PP37">
        <v>18541469079</v>
      </c>
      <c r="PQ37">
        <v>238402446</v>
      </c>
      <c r="PR37">
        <v>163609628</v>
      </c>
      <c r="PS37">
        <v>36033128</v>
      </c>
      <c r="PT37">
        <v>16202192</v>
      </c>
      <c r="PU37">
        <v>119009836</v>
      </c>
      <c r="PV37">
        <v>1613988662</v>
      </c>
      <c r="PW37">
        <v>23087431</v>
      </c>
      <c r="PX37">
        <v>17679414</v>
      </c>
      <c r="VL37">
        <v>42946246620</v>
      </c>
    </row>
    <row r="38" spans="1:584" x14ac:dyDescent="0.2">
      <c r="A38" s="3">
        <v>659</v>
      </c>
      <c r="K38">
        <v>68443127</v>
      </c>
      <c r="W38">
        <v>15104176</v>
      </c>
      <c r="Z38">
        <v>84861190</v>
      </c>
      <c r="AB38">
        <v>12961942</v>
      </c>
      <c r="AE38">
        <v>1197115432</v>
      </c>
      <c r="AO38">
        <v>122531969</v>
      </c>
      <c r="AY38">
        <v>18137723</v>
      </c>
      <c r="BE38">
        <v>143818321</v>
      </c>
      <c r="BS38">
        <v>47817479</v>
      </c>
      <c r="BY38">
        <v>139207181</v>
      </c>
      <c r="CY38">
        <v>66212211</v>
      </c>
      <c r="DE38">
        <v>126975132</v>
      </c>
      <c r="DJ38">
        <v>137257830</v>
      </c>
      <c r="DQ38">
        <v>39839791</v>
      </c>
      <c r="DW38">
        <v>117356726</v>
      </c>
      <c r="DZ38">
        <v>37228415</v>
      </c>
      <c r="EC38">
        <v>660014550</v>
      </c>
      <c r="ED38">
        <v>113478869</v>
      </c>
      <c r="EF38">
        <v>92152165</v>
      </c>
      <c r="EQ38">
        <v>84956988</v>
      </c>
      <c r="ES38">
        <v>29709050</v>
      </c>
      <c r="EU38">
        <v>89940085</v>
      </c>
      <c r="EV38">
        <v>55227496</v>
      </c>
      <c r="FG38">
        <v>42143069</v>
      </c>
      <c r="FJ38">
        <v>42356310</v>
      </c>
      <c r="FO38">
        <v>86095894</v>
      </c>
      <c r="FP38">
        <v>18969810</v>
      </c>
      <c r="FY38">
        <v>30236427</v>
      </c>
      <c r="GA38">
        <v>26534497</v>
      </c>
      <c r="GC38">
        <v>63815871</v>
      </c>
      <c r="GH38">
        <v>21703714</v>
      </c>
      <c r="GY38">
        <v>30391914</v>
      </c>
      <c r="HG38">
        <v>16474743</v>
      </c>
      <c r="HZ38">
        <v>24708287</v>
      </c>
      <c r="IF38">
        <v>131840985</v>
      </c>
      <c r="IG38">
        <v>125731653</v>
      </c>
      <c r="IR38">
        <v>1508670312</v>
      </c>
      <c r="IS38">
        <v>47214524</v>
      </c>
      <c r="IT38">
        <v>394054126</v>
      </c>
      <c r="IW38">
        <v>598090881</v>
      </c>
      <c r="IY38">
        <v>26430834</v>
      </c>
      <c r="JD38">
        <v>53144000</v>
      </c>
      <c r="JE38">
        <v>25963652</v>
      </c>
      <c r="KO38">
        <v>92824527</v>
      </c>
      <c r="KS38">
        <v>10315538766</v>
      </c>
      <c r="KT38">
        <v>181862393</v>
      </c>
      <c r="KU38">
        <v>1190521427</v>
      </c>
      <c r="KV38">
        <v>87053078</v>
      </c>
      <c r="KW38">
        <v>305359400</v>
      </c>
      <c r="KZ38">
        <v>23522140</v>
      </c>
      <c r="LA38">
        <v>146096446</v>
      </c>
      <c r="LD38">
        <v>39116617</v>
      </c>
      <c r="LH38">
        <v>156074718</v>
      </c>
      <c r="LK38">
        <v>252912858</v>
      </c>
      <c r="LL38">
        <v>75997682</v>
      </c>
      <c r="LO38">
        <v>271120033</v>
      </c>
      <c r="LT38">
        <v>19989758</v>
      </c>
      <c r="ME38">
        <v>104418935</v>
      </c>
      <c r="MF38">
        <v>433035875</v>
      </c>
      <c r="MG38">
        <v>47816071</v>
      </c>
      <c r="MQ38">
        <v>29361300</v>
      </c>
      <c r="MT38">
        <v>50952776</v>
      </c>
      <c r="NF38">
        <v>4041392407</v>
      </c>
      <c r="NL38">
        <v>365400032</v>
      </c>
      <c r="NM38">
        <v>34399641</v>
      </c>
      <c r="NO38">
        <v>46492242</v>
      </c>
      <c r="NZ38">
        <v>19939134</v>
      </c>
      <c r="OM38">
        <v>97157109</v>
      </c>
      <c r="ON38">
        <v>740350781</v>
      </c>
      <c r="PY38">
        <v>94673563</v>
      </c>
      <c r="PZ38">
        <v>12749783</v>
      </c>
      <c r="QA38">
        <v>54084495</v>
      </c>
      <c r="QB38">
        <v>31038978</v>
      </c>
      <c r="QC38">
        <v>140065389</v>
      </c>
      <c r="QD38">
        <v>25540987</v>
      </c>
      <c r="QE38">
        <v>19032480</v>
      </c>
      <c r="VL38">
        <v>26360811172</v>
      </c>
    </row>
    <row r="39" spans="1:584" x14ac:dyDescent="0.2">
      <c r="A39" s="3">
        <v>70</v>
      </c>
      <c r="M39">
        <v>20137539</v>
      </c>
      <c r="W39">
        <v>31040578</v>
      </c>
      <c r="Z39">
        <v>119201599</v>
      </c>
      <c r="AE39">
        <v>80966509</v>
      </c>
      <c r="AO39">
        <v>31563315</v>
      </c>
      <c r="AZ39">
        <v>24251900</v>
      </c>
      <c r="BC39">
        <v>25205017</v>
      </c>
      <c r="BE39">
        <v>179269494</v>
      </c>
      <c r="BM39">
        <v>45710864</v>
      </c>
      <c r="BS39">
        <v>31736421</v>
      </c>
      <c r="BY39">
        <v>232951823</v>
      </c>
      <c r="CY39">
        <v>35856158</v>
      </c>
      <c r="DG39">
        <v>198664662</v>
      </c>
      <c r="DJ39">
        <v>194014798</v>
      </c>
      <c r="DU39">
        <v>40887625</v>
      </c>
      <c r="DX39">
        <v>92804190</v>
      </c>
      <c r="EC39">
        <v>338092129</v>
      </c>
      <c r="ED39">
        <v>206263686</v>
      </c>
      <c r="EG39">
        <v>63966322</v>
      </c>
      <c r="EL39">
        <v>74850999</v>
      </c>
      <c r="EN39">
        <v>95683209</v>
      </c>
      <c r="EQ39">
        <v>108136807</v>
      </c>
      <c r="ER39">
        <v>19164969</v>
      </c>
      <c r="ES39">
        <v>82609913</v>
      </c>
      <c r="EU39">
        <v>62836508</v>
      </c>
      <c r="FJ39">
        <v>41415636</v>
      </c>
      <c r="FO39">
        <v>105064911</v>
      </c>
      <c r="FP39">
        <v>15869254</v>
      </c>
      <c r="FQ39">
        <v>85969142</v>
      </c>
      <c r="FT39">
        <v>62183535</v>
      </c>
      <c r="FX39">
        <v>58681503</v>
      </c>
      <c r="GA39">
        <v>25424904</v>
      </c>
      <c r="GC39">
        <v>284161846</v>
      </c>
      <c r="GN39">
        <v>18385712</v>
      </c>
      <c r="GW39">
        <v>22315002</v>
      </c>
      <c r="GY39">
        <v>28403030</v>
      </c>
      <c r="IF39">
        <v>138399970</v>
      </c>
      <c r="IT39">
        <v>477199122</v>
      </c>
      <c r="IU39">
        <v>116359859</v>
      </c>
      <c r="JB39">
        <v>42296628</v>
      </c>
      <c r="JC39">
        <v>243438684</v>
      </c>
      <c r="JE39">
        <v>127573886</v>
      </c>
      <c r="JG39">
        <v>71192814</v>
      </c>
      <c r="JI39">
        <v>17189273</v>
      </c>
      <c r="JJ39">
        <v>73660335</v>
      </c>
      <c r="JN39">
        <v>44609210</v>
      </c>
      <c r="JP39">
        <v>19072500</v>
      </c>
      <c r="JV39">
        <v>47030570</v>
      </c>
      <c r="JY39">
        <v>11579828</v>
      </c>
      <c r="KC39">
        <v>388775889</v>
      </c>
      <c r="KS39">
        <v>10681811973</v>
      </c>
      <c r="KT39">
        <v>167688932</v>
      </c>
      <c r="KV39">
        <v>78085042</v>
      </c>
      <c r="KW39">
        <v>194737942</v>
      </c>
      <c r="KX39">
        <v>38055867</v>
      </c>
      <c r="KZ39">
        <v>63182200</v>
      </c>
      <c r="LA39">
        <v>101033844</v>
      </c>
      <c r="LB39">
        <v>200551172</v>
      </c>
      <c r="LD39">
        <v>120384326</v>
      </c>
      <c r="LG39">
        <v>74137474</v>
      </c>
      <c r="LS39">
        <v>70418386</v>
      </c>
      <c r="MF39">
        <v>149532795</v>
      </c>
      <c r="MI39">
        <v>42667752</v>
      </c>
      <c r="ML39">
        <v>64533993</v>
      </c>
      <c r="NF39">
        <v>3800666216</v>
      </c>
      <c r="NK39">
        <v>135055087</v>
      </c>
      <c r="NU39">
        <v>521183989</v>
      </c>
      <c r="ON39">
        <v>59324389</v>
      </c>
      <c r="OO39">
        <v>56305660</v>
      </c>
      <c r="PD39">
        <v>96080436</v>
      </c>
      <c r="PY39">
        <v>133188313</v>
      </c>
      <c r="QF39">
        <v>26069968</v>
      </c>
      <c r="QG39">
        <v>25030277</v>
      </c>
      <c r="QH39">
        <v>65259161</v>
      </c>
      <c r="QI39">
        <v>46867143</v>
      </c>
      <c r="QJ39">
        <v>371351245</v>
      </c>
      <c r="QK39">
        <v>161845306</v>
      </c>
      <c r="QL39">
        <v>135049245</v>
      </c>
      <c r="QM39">
        <v>235767998</v>
      </c>
      <c r="QN39">
        <v>31735989</v>
      </c>
      <c r="QO39">
        <v>721877433</v>
      </c>
      <c r="QP39">
        <v>20073285</v>
      </c>
      <c r="QQ39">
        <v>21148468</v>
      </c>
      <c r="QR39">
        <v>32178116</v>
      </c>
      <c r="QS39">
        <v>95843738</v>
      </c>
      <c r="VL39">
        <v>23840843237</v>
      </c>
    </row>
    <row r="40" spans="1:584" x14ac:dyDescent="0.2">
      <c r="A40" s="3">
        <v>738</v>
      </c>
      <c r="M40">
        <v>14099176</v>
      </c>
      <c r="W40">
        <v>14490153</v>
      </c>
      <c r="Z40">
        <v>188090218</v>
      </c>
      <c r="AE40">
        <v>163441554</v>
      </c>
      <c r="AN40">
        <v>61009084</v>
      </c>
      <c r="AV40">
        <v>33373021</v>
      </c>
      <c r="BC40">
        <v>32207509</v>
      </c>
      <c r="BE40">
        <v>438102836</v>
      </c>
      <c r="BM40">
        <v>42587598</v>
      </c>
      <c r="BR40">
        <v>50782376</v>
      </c>
      <c r="BY40">
        <v>246592232</v>
      </c>
      <c r="DJ40">
        <v>163336119</v>
      </c>
      <c r="DL40">
        <v>234883541</v>
      </c>
      <c r="DX40">
        <v>79812340</v>
      </c>
      <c r="EC40">
        <v>175133813</v>
      </c>
      <c r="ED40">
        <v>179504848</v>
      </c>
      <c r="EG40">
        <v>73803611</v>
      </c>
      <c r="EL40">
        <v>49868099</v>
      </c>
      <c r="EQ40">
        <v>90106189</v>
      </c>
      <c r="ES40">
        <v>116733948</v>
      </c>
      <c r="EU40">
        <v>68751857</v>
      </c>
      <c r="EZ40">
        <v>23572554</v>
      </c>
      <c r="FJ40">
        <v>49147661</v>
      </c>
      <c r="FK40">
        <v>38408856</v>
      </c>
      <c r="FL40">
        <v>25324809</v>
      </c>
      <c r="FO40">
        <v>92604476</v>
      </c>
      <c r="FQ40">
        <v>34882498</v>
      </c>
      <c r="FT40">
        <v>53004644</v>
      </c>
      <c r="GA40">
        <v>20654824</v>
      </c>
      <c r="GC40">
        <v>77604842</v>
      </c>
      <c r="GN40">
        <v>14628625</v>
      </c>
      <c r="GY40">
        <v>27251413</v>
      </c>
      <c r="HC40">
        <v>21634784</v>
      </c>
      <c r="IF40">
        <v>277327463</v>
      </c>
      <c r="IG40">
        <v>278122427</v>
      </c>
      <c r="II40">
        <v>761993780</v>
      </c>
      <c r="IS40">
        <v>77666185</v>
      </c>
      <c r="IT40">
        <v>248913454</v>
      </c>
      <c r="IU40">
        <v>79340423</v>
      </c>
      <c r="IW40">
        <v>625436210</v>
      </c>
      <c r="IX40">
        <v>191570888</v>
      </c>
      <c r="IY40">
        <v>129793361</v>
      </c>
      <c r="IZ40">
        <v>74723083</v>
      </c>
      <c r="JA40">
        <v>135652669</v>
      </c>
      <c r="JB40">
        <v>43696712</v>
      </c>
      <c r="JD40">
        <v>295423157</v>
      </c>
      <c r="JE40">
        <v>144188806</v>
      </c>
      <c r="JF40">
        <v>44029308</v>
      </c>
      <c r="JG40">
        <v>111415216</v>
      </c>
      <c r="JH40">
        <v>103973606</v>
      </c>
      <c r="JI40">
        <v>32687523</v>
      </c>
      <c r="JJ40">
        <v>79089221</v>
      </c>
      <c r="JK40">
        <v>67907268</v>
      </c>
      <c r="JY40">
        <v>22539890</v>
      </c>
      <c r="KH40">
        <v>205369689</v>
      </c>
      <c r="KO40">
        <v>61764715</v>
      </c>
      <c r="KP40">
        <v>4468319784</v>
      </c>
      <c r="KU40">
        <v>1315126141</v>
      </c>
      <c r="KV40">
        <v>110602428</v>
      </c>
      <c r="KW40">
        <v>289940614</v>
      </c>
      <c r="KX40">
        <v>29502081</v>
      </c>
      <c r="KZ40">
        <v>73676678</v>
      </c>
      <c r="LA40">
        <v>83530666</v>
      </c>
      <c r="LB40">
        <v>228106873</v>
      </c>
      <c r="LC40">
        <v>129060881</v>
      </c>
      <c r="LD40">
        <v>123036817</v>
      </c>
      <c r="LE40">
        <v>20891463</v>
      </c>
      <c r="LF40">
        <v>70808889</v>
      </c>
      <c r="LG40">
        <v>49984156</v>
      </c>
      <c r="LJ40">
        <v>66833203</v>
      </c>
      <c r="LS40">
        <v>13526503</v>
      </c>
      <c r="LT40">
        <v>31456386</v>
      </c>
      <c r="MC40">
        <v>100520724</v>
      </c>
      <c r="MI40">
        <v>281979057</v>
      </c>
      <c r="MJ40">
        <v>66196338</v>
      </c>
      <c r="MN40">
        <v>129059732</v>
      </c>
      <c r="MP40">
        <v>256975675</v>
      </c>
      <c r="NH40">
        <v>12653272998</v>
      </c>
      <c r="NM40">
        <v>24663757</v>
      </c>
      <c r="OB40">
        <v>14221469</v>
      </c>
      <c r="OL40">
        <v>43452771</v>
      </c>
      <c r="OP40">
        <v>28239431</v>
      </c>
      <c r="QG40">
        <v>32882786</v>
      </c>
      <c r="QN40">
        <v>47788059</v>
      </c>
      <c r="QT40">
        <v>220224930</v>
      </c>
      <c r="QU40">
        <v>55157867</v>
      </c>
      <c r="VL40">
        <v>28147094319</v>
      </c>
    </row>
    <row r="41" spans="1:584" x14ac:dyDescent="0.2">
      <c r="A41" s="3">
        <v>768</v>
      </c>
      <c r="L41">
        <v>40242859</v>
      </c>
      <c r="W41">
        <v>41986066</v>
      </c>
      <c r="Z41">
        <v>130821248</v>
      </c>
      <c r="AE41">
        <v>264071830</v>
      </c>
      <c r="AN41">
        <v>45538820</v>
      </c>
      <c r="BC41">
        <v>32710807</v>
      </c>
      <c r="BE41">
        <v>2068334774</v>
      </c>
      <c r="BM41">
        <v>60707113</v>
      </c>
      <c r="CX41">
        <v>77415581</v>
      </c>
      <c r="DI41">
        <v>392667157</v>
      </c>
      <c r="DJ41">
        <v>153964783</v>
      </c>
      <c r="DX41">
        <v>115740741</v>
      </c>
      <c r="EC41">
        <v>428014430</v>
      </c>
      <c r="ED41">
        <v>169215238</v>
      </c>
      <c r="EI41">
        <v>224617780</v>
      </c>
      <c r="EN41">
        <v>165017536</v>
      </c>
      <c r="EQ41">
        <v>119417528</v>
      </c>
      <c r="ES41">
        <v>101053260</v>
      </c>
      <c r="EU41">
        <v>90758815</v>
      </c>
      <c r="FG41">
        <v>42765058</v>
      </c>
      <c r="FJ41">
        <v>42427809</v>
      </c>
      <c r="FR41">
        <v>94333032</v>
      </c>
      <c r="FT41">
        <v>103814326</v>
      </c>
      <c r="FX41">
        <v>55356661</v>
      </c>
      <c r="GC41">
        <v>428266347</v>
      </c>
      <c r="GY41">
        <v>20148136</v>
      </c>
      <c r="HC41">
        <v>26214982</v>
      </c>
      <c r="IF41">
        <v>600328881</v>
      </c>
      <c r="IG41">
        <v>1226053742</v>
      </c>
      <c r="IP41">
        <v>523086345</v>
      </c>
      <c r="IS41">
        <v>121156335</v>
      </c>
      <c r="IT41">
        <v>275387167</v>
      </c>
      <c r="IU41">
        <v>130768551</v>
      </c>
      <c r="IV41">
        <v>164023734</v>
      </c>
      <c r="IY41">
        <v>137215539</v>
      </c>
      <c r="JB41">
        <v>50942220</v>
      </c>
      <c r="JD41">
        <v>309565080</v>
      </c>
      <c r="JF41">
        <v>51727279</v>
      </c>
      <c r="JG41">
        <v>146326321</v>
      </c>
      <c r="JI41">
        <v>26149506</v>
      </c>
      <c r="JJ41">
        <v>81646173</v>
      </c>
      <c r="JM41">
        <v>32118861</v>
      </c>
      <c r="JN41">
        <v>82857230</v>
      </c>
      <c r="JP41">
        <v>50154097</v>
      </c>
      <c r="JS41">
        <v>25238148</v>
      </c>
      <c r="JT41">
        <v>69701581</v>
      </c>
      <c r="JU41">
        <v>36077658</v>
      </c>
      <c r="JV41">
        <v>86451149</v>
      </c>
      <c r="JW41">
        <v>32861200</v>
      </c>
      <c r="JX41">
        <v>61926759</v>
      </c>
      <c r="JY41">
        <v>16976459</v>
      </c>
      <c r="KH41">
        <v>312470395</v>
      </c>
      <c r="KQ41">
        <v>173507356</v>
      </c>
      <c r="LK41">
        <v>94907397</v>
      </c>
      <c r="LO41">
        <v>199084080</v>
      </c>
      <c r="LS41">
        <v>149385323</v>
      </c>
      <c r="LV41">
        <v>15932192</v>
      </c>
      <c r="ME41">
        <v>222685924</v>
      </c>
      <c r="MJ41">
        <v>43687312</v>
      </c>
      <c r="MK41">
        <v>364852240</v>
      </c>
      <c r="ML41">
        <v>42682032</v>
      </c>
      <c r="MQ41">
        <v>120444498</v>
      </c>
      <c r="NM41">
        <v>24943950</v>
      </c>
      <c r="NS41">
        <v>1977418933</v>
      </c>
      <c r="NU41">
        <v>692778781</v>
      </c>
      <c r="OX41">
        <v>32173623</v>
      </c>
      <c r="QV41">
        <v>33840073</v>
      </c>
      <c r="QW41">
        <v>5764114472</v>
      </c>
      <c r="QX41">
        <v>72819902</v>
      </c>
      <c r="QY41">
        <v>16910749052</v>
      </c>
      <c r="QZ41">
        <v>121143903</v>
      </c>
      <c r="RA41">
        <v>1696488392</v>
      </c>
      <c r="RB41">
        <v>616639132</v>
      </c>
      <c r="VL41">
        <v>39557111694</v>
      </c>
    </row>
    <row r="42" spans="1:584" x14ac:dyDescent="0.2">
      <c r="A42" s="3">
        <v>812</v>
      </c>
      <c r="K42">
        <v>205441990</v>
      </c>
      <c r="Z42">
        <v>67724666</v>
      </c>
      <c r="AE42">
        <v>683435553</v>
      </c>
      <c r="AN42">
        <v>50344023</v>
      </c>
      <c r="BE42">
        <v>836838643</v>
      </c>
      <c r="BR42">
        <v>64548844</v>
      </c>
      <c r="BY42">
        <v>165426248</v>
      </c>
      <c r="CM42">
        <v>4340534006</v>
      </c>
      <c r="DJ42">
        <v>103950448</v>
      </c>
      <c r="DP42">
        <v>117120581</v>
      </c>
      <c r="DQ42">
        <v>58137894</v>
      </c>
      <c r="DW42">
        <v>37739250</v>
      </c>
      <c r="EC42">
        <v>102142871</v>
      </c>
      <c r="ED42">
        <v>108072625</v>
      </c>
      <c r="EL42">
        <v>32124014</v>
      </c>
      <c r="EQ42">
        <v>59234943</v>
      </c>
      <c r="EU42">
        <v>50041612</v>
      </c>
      <c r="FJ42">
        <v>20848967</v>
      </c>
      <c r="FO42">
        <v>69813914</v>
      </c>
      <c r="FX42">
        <v>56445822</v>
      </c>
      <c r="GC42">
        <v>695408440</v>
      </c>
      <c r="IF42">
        <v>419275862</v>
      </c>
      <c r="IG42">
        <v>257854329</v>
      </c>
      <c r="IT42">
        <v>135114348</v>
      </c>
      <c r="JE42">
        <v>26020561</v>
      </c>
      <c r="JN42">
        <v>90623197</v>
      </c>
      <c r="JP42">
        <v>34356007</v>
      </c>
      <c r="JV42">
        <v>94064283</v>
      </c>
      <c r="KO42">
        <v>53761960</v>
      </c>
      <c r="KS42">
        <v>5259459924</v>
      </c>
      <c r="KU42">
        <v>529855063</v>
      </c>
      <c r="LA42">
        <v>42262120</v>
      </c>
      <c r="LH42">
        <v>58716332</v>
      </c>
      <c r="LJ42">
        <v>84260309</v>
      </c>
      <c r="LM42">
        <v>52914665</v>
      </c>
      <c r="LS42">
        <v>131263785</v>
      </c>
      <c r="LT42">
        <v>19016758</v>
      </c>
      <c r="LV42">
        <v>24117480</v>
      </c>
      <c r="MC42">
        <v>29583088</v>
      </c>
      <c r="MI42">
        <v>28466330</v>
      </c>
      <c r="MQ42">
        <v>25867090</v>
      </c>
      <c r="NF42">
        <v>3629925508</v>
      </c>
      <c r="NJ42">
        <v>408233625</v>
      </c>
      <c r="NL42">
        <v>139139599</v>
      </c>
      <c r="NR42">
        <v>1899524013</v>
      </c>
      <c r="OK42">
        <v>49003140</v>
      </c>
      <c r="ON42">
        <v>293587523</v>
      </c>
      <c r="OU42">
        <v>96196788</v>
      </c>
      <c r="OW42">
        <v>42415848</v>
      </c>
      <c r="OY42">
        <v>152453697</v>
      </c>
      <c r="RC42">
        <v>16530439</v>
      </c>
      <c r="VL42">
        <v>22049239025</v>
      </c>
    </row>
    <row r="43" spans="1:584" x14ac:dyDescent="0.2">
      <c r="A43" s="3">
        <v>922</v>
      </c>
      <c r="L43">
        <v>23185077</v>
      </c>
      <c r="W43">
        <v>14646730</v>
      </c>
      <c r="Z43">
        <v>249345490</v>
      </c>
      <c r="AE43">
        <v>575977611</v>
      </c>
      <c r="AO43">
        <v>47303201</v>
      </c>
      <c r="BC43">
        <v>25057959</v>
      </c>
      <c r="BE43">
        <v>499328672</v>
      </c>
      <c r="BM43">
        <v>53298798</v>
      </c>
      <c r="BR43">
        <v>111993516</v>
      </c>
      <c r="BY43">
        <v>1500164044</v>
      </c>
      <c r="DH43">
        <v>163181616</v>
      </c>
      <c r="DJ43">
        <v>145289887</v>
      </c>
      <c r="DL43">
        <v>270305076</v>
      </c>
      <c r="DP43">
        <v>40334469</v>
      </c>
      <c r="DQ43">
        <v>79580853</v>
      </c>
      <c r="DX43">
        <v>234325933</v>
      </c>
      <c r="DY43">
        <v>52070883</v>
      </c>
      <c r="DZ43">
        <v>36411130</v>
      </c>
      <c r="EB43">
        <v>60254933</v>
      </c>
      <c r="EC43">
        <v>107057480</v>
      </c>
      <c r="ED43">
        <v>154499671</v>
      </c>
      <c r="EG43">
        <v>73372656</v>
      </c>
      <c r="EQ43">
        <v>61769717</v>
      </c>
      <c r="ES43">
        <v>37096248</v>
      </c>
      <c r="EU43">
        <v>72469286</v>
      </c>
      <c r="EV43">
        <v>16548601</v>
      </c>
      <c r="FH43">
        <v>19519033</v>
      </c>
      <c r="FJ43">
        <v>32567258</v>
      </c>
      <c r="FL43">
        <v>22502154</v>
      </c>
      <c r="FM43">
        <v>16767881</v>
      </c>
      <c r="FP43">
        <v>41609429</v>
      </c>
      <c r="FX43">
        <v>19507526</v>
      </c>
      <c r="GA43">
        <v>12658877</v>
      </c>
      <c r="GC43">
        <v>105919054</v>
      </c>
      <c r="GW43">
        <v>35528537</v>
      </c>
      <c r="GY43">
        <v>16124198</v>
      </c>
      <c r="HC43">
        <v>60440078</v>
      </c>
      <c r="HG43">
        <v>13781037</v>
      </c>
      <c r="HH43">
        <v>12206326</v>
      </c>
      <c r="IF43">
        <v>898423982</v>
      </c>
      <c r="IN43">
        <v>139872557</v>
      </c>
      <c r="IS43">
        <v>83742503</v>
      </c>
      <c r="IT43">
        <v>77880818</v>
      </c>
      <c r="IU43">
        <v>46757686</v>
      </c>
      <c r="IY43">
        <v>51039874</v>
      </c>
      <c r="JD43">
        <v>65756793</v>
      </c>
      <c r="JE43">
        <v>51894868</v>
      </c>
      <c r="JH43">
        <v>31350331</v>
      </c>
      <c r="JQ43">
        <v>18900426</v>
      </c>
      <c r="JR43">
        <v>26230796</v>
      </c>
      <c r="JV43">
        <v>14288095</v>
      </c>
      <c r="JY43">
        <v>127411286</v>
      </c>
      <c r="KH43">
        <v>59819420</v>
      </c>
      <c r="KO43">
        <v>77216288</v>
      </c>
      <c r="KT43">
        <v>255294389</v>
      </c>
      <c r="KV43">
        <v>468844457</v>
      </c>
      <c r="KW43">
        <v>443393571</v>
      </c>
      <c r="LB43">
        <v>93421733</v>
      </c>
      <c r="LC43">
        <v>78733488</v>
      </c>
      <c r="LD43">
        <v>55101495</v>
      </c>
      <c r="LI43">
        <v>25024620</v>
      </c>
      <c r="LJ43">
        <v>26781970</v>
      </c>
      <c r="LN43">
        <v>75364858</v>
      </c>
      <c r="LT43">
        <v>34167334</v>
      </c>
      <c r="LX43">
        <v>802062610</v>
      </c>
      <c r="MC43">
        <v>181776375</v>
      </c>
      <c r="MG43">
        <v>26577944</v>
      </c>
      <c r="NF43">
        <v>3737196757</v>
      </c>
      <c r="NI43">
        <v>2162144131</v>
      </c>
      <c r="OB43">
        <v>13577530</v>
      </c>
      <c r="OO43">
        <v>43575210</v>
      </c>
      <c r="PS43">
        <v>16203306</v>
      </c>
      <c r="QZ43">
        <v>40238929</v>
      </c>
      <c r="RD43">
        <v>200828819</v>
      </c>
      <c r="RE43">
        <v>9902068946</v>
      </c>
      <c r="RF43">
        <v>29927646</v>
      </c>
      <c r="RG43">
        <v>15846147</v>
      </c>
      <c r="RH43">
        <v>142848166</v>
      </c>
      <c r="RI43">
        <v>18615063</v>
      </c>
      <c r="VL43">
        <v>25774202142</v>
      </c>
    </row>
    <row r="44" spans="1:584" x14ac:dyDescent="0.2">
      <c r="A44" s="3">
        <v>774</v>
      </c>
      <c r="M44">
        <v>37058527</v>
      </c>
      <c r="W44">
        <v>26100360</v>
      </c>
      <c r="Z44">
        <v>107351658</v>
      </c>
      <c r="AE44">
        <v>118821089</v>
      </c>
      <c r="AJ44">
        <v>46848825</v>
      </c>
      <c r="AN44">
        <v>53542814</v>
      </c>
      <c r="AS44">
        <v>5668019</v>
      </c>
      <c r="AZ44">
        <v>11149632</v>
      </c>
      <c r="BC44">
        <v>34181421</v>
      </c>
      <c r="BM44">
        <v>98972099</v>
      </c>
      <c r="BS44">
        <v>89227796</v>
      </c>
      <c r="DJ44">
        <v>122347184</v>
      </c>
      <c r="DQ44">
        <v>31960316</v>
      </c>
      <c r="DX44">
        <v>73586540</v>
      </c>
      <c r="DZ44">
        <v>41894948</v>
      </c>
      <c r="EC44">
        <v>126115163</v>
      </c>
      <c r="ED44">
        <v>143925164</v>
      </c>
      <c r="EF44">
        <v>11302744</v>
      </c>
      <c r="EL44">
        <v>30753139</v>
      </c>
      <c r="EM44">
        <v>7556373</v>
      </c>
      <c r="EN44">
        <v>38445641</v>
      </c>
      <c r="EQ44">
        <v>26770127</v>
      </c>
      <c r="ES44">
        <v>29395747</v>
      </c>
      <c r="EU44">
        <v>52339702</v>
      </c>
      <c r="EV44">
        <v>14834196</v>
      </c>
      <c r="FG44">
        <v>17714374</v>
      </c>
      <c r="FJ44">
        <v>38903195</v>
      </c>
      <c r="FP44">
        <v>37710542</v>
      </c>
      <c r="FX44">
        <v>39270907</v>
      </c>
      <c r="GA44">
        <v>13335486</v>
      </c>
      <c r="GC44">
        <v>264963706</v>
      </c>
      <c r="GN44">
        <v>7180044</v>
      </c>
      <c r="GY44">
        <v>19885865</v>
      </c>
      <c r="HC44">
        <v>13595930</v>
      </c>
      <c r="HG44">
        <v>7286412</v>
      </c>
      <c r="IP44">
        <v>848917650</v>
      </c>
      <c r="IS44">
        <v>307285752</v>
      </c>
      <c r="IT44">
        <v>209440238</v>
      </c>
      <c r="IU44">
        <v>73003361</v>
      </c>
      <c r="IV44">
        <v>55541275</v>
      </c>
      <c r="IW44">
        <v>181211354</v>
      </c>
      <c r="IY44">
        <v>34678197</v>
      </c>
      <c r="JD44">
        <v>62290752</v>
      </c>
      <c r="JE44">
        <v>58398586</v>
      </c>
      <c r="JL44">
        <v>15783560</v>
      </c>
      <c r="JM44">
        <v>24198257</v>
      </c>
      <c r="JO44">
        <v>494205807</v>
      </c>
      <c r="JP44">
        <v>46399785</v>
      </c>
      <c r="JS44">
        <v>26118804</v>
      </c>
      <c r="JT44">
        <v>18123943</v>
      </c>
      <c r="JU44">
        <v>14167888</v>
      </c>
      <c r="JV44">
        <v>72030987</v>
      </c>
      <c r="JX44">
        <v>31022674</v>
      </c>
      <c r="JY44">
        <v>17334170</v>
      </c>
      <c r="KH44">
        <v>103610172</v>
      </c>
      <c r="KT44">
        <v>21911286622</v>
      </c>
      <c r="LA44">
        <v>60626264</v>
      </c>
      <c r="LB44">
        <v>82629168</v>
      </c>
      <c r="LJ44">
        <v>41863773</v>
      </c>
      <c r="LM44">
        <v>220836124</v>
      </c>
      <c r="LQ44">
        <v>20158454</v>
      </c>
      <c r="LR44">
        <v>9174697</v>
      </c>
      <c r="LS44">
        <v>99690062</v>
      </c>
      <c r="LT44">
        <v>50795125</v>
      </c>
      <c r="LU44">
        <v>9619877</v>
      </c>
      <c r="LV44">
        <v>8184752</v>
      </c>
      <c r="MD44">
        <v>30097264</v>
      </c>
      <c r="ME44">
        <v>16904734</v>
      </c>
      <c r="MI44">
        <v>291975045</v>
      </c>
      <c r="MQ44">
        <v>69302675</v>
      </c>
      <c r="NU44">
        <v>99621029</v>
      </c>
      <c r="NX44">
        <v>52833543</v>
      </c>
      <c r="OO44">
        <v>41603588</v>
      </c>
      <c r="OP44">
        <v>10072665</v>
      </c>
      <c r="PN44">
        <v>813103382</v>
      </c>
      <c r="PR44">
        <v>46268144</v>
      </c>
      <c r="PS44">
        <v>14139875</v>
      </c>
      <c r="QP44">
        <v>42521287</v>
      </c>
      <c r="QU44">
        <v>58231410</v>
      </c>
      <c r="RC44">
        <v>7487403</v>
      </c>
      <c r="RJ44">
        <v>1693860983</v>
      </c>
      <c r="RK44">
        <v>2173999872</v>
      </c>
      <c r="RL44">
        <v>570803077</v>
      </c>
      <c r="RM44">
        <v>143021027</v>
      </c>
      <c r="RN44">
        <v>187106122</v>
      </c>
      <c r="RO44">
        <v>1257096209</v>
      </c>
      <c r="RP44">
        <v>42166686</v>
      </c>
      <c r="RQ44">
        <v>18092000</v>
      </c>
      <c r="RR44">
        <v>14455246</v>
      </c>
      <c r="RS44">
        <v>376982031</v>
      </c>
      <c r="RT44">
        <v>45824830</v>
      </c>
      <c r="UW44">
        <v>6098391845</v>
      </c>
      <c r="UX44">
        <v>7902462684</v>
      </c>
      <c r="UY44">
        <v>76961205</v>
      </c>
      <c r="UZ44">
        <v>1214477245</v>
      </c>
      <c r="VA44">
        <v>2373180838</v>
      </c>
      <c r="VB44">
        <v>7328413</v>
      </c>
      <c r="VC44">
        <v>101010149</v>
      </c>
      <c r="VD44">
        <v>76232291</v>
      </c>
      <c r="VE44">
        <v>17020109</v>
      </c>
      <c r="VF44">
        <v>834915305</v>
      </c>
      <c r="VG44">
        <v>22049535</v>
      </c>
      <c r="VH44">
        <v>17010567</v>
      </c>
      <c r="VI44">
        <v>11919504</v>
      </c>
      <c r="VJ44">
        <v>11748407</v>
      </c>
      <c r="VK44">
        <v>13059544</v>
      </c>
      <c r="VL44">
        <v>53943961583</v>
      </c>
    </row>
    <row r="45" spans="1:584" x14ac:dyDescent="0.2">
      <c r="A45" s="3" t="s">
        <v>331</v>
      </c>
    </row>
    <row r="46" spans="1:584" x14ac:dyDescent="0.2">
      <c r="A46" s="3">
        <v>1107</v>
      </c>
      <c r="Z46">
        <v>63051647</v>
      </c>
      <c r="AE46">
        <v>820051548</v>
      </c>
      <c r="AN46">
        <v>46127469</v>
      </c>
      <c r="BK46">
        <v>6119672</v>
      </c>
      <c r="BM46">
        <v>10988380</v>
      </c>
      <c r="BR46">
        <v>21750883</v>
      </c>
      <c r="BZ46">
        <v>13476196</v>
      </c>
      <c r="CA46">
        <v>12788445</v>
      </c>
      <c r="CB46">
        <v>13943313</v>
      </c>
      <c r="CE46">
        <v>10779076</v>
      </c>
      <c r="CG46">
        <v>198385434</v>
      </c>
      <c r="CJ46">
        <v>10904369</v>
      </c>
      <c r="CK46">
        <v>4966584</v>
      </c>
      <c r="CM46">
        <v>8993258</v>
      </c>
      <c r="CT46">
        <v>5548324</v>
      </c>
      <c r="CY46">
        <v>10773837</v>
      </c>
      <c r="DC46">
        <v>20691805</v>
      </c>
      <c r="DF46">
        <v>14351728</v>
      </c>
      <c r="DJ46">
        <v>45709792</v>
      </c>
      <c r="DL46">
        <v>141169136</v>
      </c>
      <c r="DP46">
        <v>5804494</v>
      </c>
      <c r="DQ46">
        <v>11210798</v>
      </c>
      <c r="DY46">
        <v>55866165</v>
      </c>
      <c r="EB46">
        <v>54998228</v>
      </c>
      <c r="EC46">
        <v>54876280</v>
      </c>
      <c r="ED46">
        <v>49296916</v>
      </c>
      <c r="EG46">
        <v>52088963</v>
      </c>
      <c r="EL46">
        <v>18048064</v>
      </c>
      <c r="EN46">
        <v>13860118</v>
      </c>
      <c r="EU46">
        <v>34500202</v>
      </c>
      <c r="EV46">
        <v>18981866</v>
      </c>
      <c r="FF46">
        <v>9266296</v>
      </c>
      <c r="FL46">
        <v>5555616</v>
      </c>
      <c r="FN46">
        <v>14831068</v>
      </c>
      <c r="FP46">
        <v>12056564</v>
      </c>
      <c r="GA46">
        <v>5053837</v>
      </c>
      <c r="LN46">
        <v>19327459</v>
      </c>
      <c r="MT46">
        <v>9126748</v>
      </c>
      <c r="NG46">
        <v>72456147</v>
      </c>
      <c r="OL46">
        <v>14090153</v>
      </c>
      <c r="RI46">
        <v>36871233</v>
      </c>
      <c r="RV46">
        <v>6943880</v>
      </c>
      <c r="RW46">
        <v>9831980</v>
      </c>
      <c r="RX46">
        <v>9239216</v>
      </c>
      <c r="RY46">
        <v>8210483</v>
      </c>
      <c r="RZ46">
        <v>8093316</v>
      </c>
      <c r="SA46">
        <v>19519312</v>
      </c>
      <c r="SB46">
        <v>35171067</v>
      </c>
      <c r="VL46">
        <v>2145747365</v>
      </c>
    </row>
    <row r="47" spans="1:584" x14ac:dyDescent="0.2">
      <c r="A47" s="3">
        <v>1223</v>
      </c>
      <c r="M47">
        <v>10731317</v>
      </c>
      <c r="V47">
        <v>9582539</v>
      </c>
      <c r="Z47">
        <v>9525220</v>
      </c>
      <c r="AE47">
        <v>78232039</v>
      </c>
      <c r="AK47">
        <v>19524092</v>
      </c>
      <c r="AN47">
        <v>9635056</v>
      </c>
      <c r="AQ47">
        <v>4549074</v>
      </c>
      <c r="BK47">
        <v>4213270</v>
      </c>
      <c r="BM47">
        <v>11395764</v>
      </c>
      <c r="BR47">
        <v>21360737</v>
      </c>
      <c r="CA47">
        <v>8742932</v>
      </c>
      <c r="CC47">
        <v>16374722</v>
      </c>
      <c r="CE47">
        <v>6184489</v>
      </c>
      <c r="CG47">
        <v>111615131</v>
      </c>
      <c r="CK47">
        <v>3823392</v>
      </c>
      <c r="CU47">
        <v>5475314</v>
      </c>
      <c r="DC47">
        <v>8808438</v>
      </c>
      <c r="DD47">
        <v>19187464</v>
      </c>
      <c r="DJ47">
        <v>22754274</v>
      </c>
      <c r="DL47">
        <v>250551863</v>
      </c>
      <c r="DM47">
        <v>18820781</v>
      </c>
      <c r="DQ47">
        <v>10680491</v>
      </c>
      <c r="DY47">
        <v>23426189</v>
      </c>
      <c r="DZ47">
        <v>7273349</v>
      </c>
      <c r="EB47">
        <v>27996503</v>
      </c>
      <c r="EC47">
        <v>33128436</v>
      </c>
      <c r="ED47">
        <v>21408844</v>
      </c>
      <c r="EF47">
        <v>95311371</v>
      </c>
      <c r="EG47">
        <v>34790087</v>
      </c>
      <c r="EL47">
        <v>11376030</v>
      </c>
      <c r="EU47">
        <v>28108287</v>
      </c>
      <c r="EV47">
        <v>10646541</v>
      </c>
      <c r="FJ47">
        <v>19300005</v>
      </c>
      <c r="FL47">
        <v>5893217</v>
      </c>
      <c r="FM47">
        <v>5888418</v>
      </c>
      <c r="FN47">
        <v>5507720</v>
      </c>
      <c r="FP47">
        <v>131210765</v>
      </c>
      <c r="GA47">
        <v>4099144</v>
      </c>
      <c r="GD47">
        <v>7890822</v>
      </c>
      <c r="GF47">
        <v>11290004</v>
      </c>
      <c r="GJ47">
        <v>5493391</v>
      </c>
      <c r="HC47">
        <v>5417973</v>
      </c>
      <c r="HR47">
        <v>11061789</v>
      </c>
      <c r="MZ47">
        <v>5184952</v>
      </c>
      <c r="NG47">
        <v>24929839</v>
      </c>
      <c r="OL47">
        <v>6529986</v>
      </c>
      <c r="RI47">
        <v>23903534</v>
      </c>
      <c r="RY47">
        <v>17120241</v>
      </c>
      <c r="SC47">
        <v>7755440</v>
      </c>
      <c r="SD47">
        <v>-1978943</v>
      </c>
      <c r="SE47">
        <v>8868908</v>
      </c>
      <c r="SF47">
        <v>5135394</v>
      </c>
      <c r="SG47">
        <v>4346130</v>
      </c>
      <c r="VL47">
        <v>1270082765</v>
      </c>
    </row>
    <row r="48" spans="1:584" x14ac:dyDescent="0.2">
      <c r="A48" s="3">
        <v>13</v>
      </c>
      <c r="R48">
        <v>4526880</v>
      </c>
      <c r="Z48">
        <v>6585236</v>
      </c>
      <c r="AE48">
        <v>16418875</v>
      </c>
      <c r="AZ48">
        <v>8073640</v>
      </c>
      <c r="BK48">
        <v>4205673</v>
      </c>
      <c r="CA48">
        <v>13749148</v>
      </c>
      <c r="CE48">
        <v>3027074</v>
      </c>
      <c r="CG48">
        <v>29865084</v>
      </c>
      <c r="CV48">
        <v>6960362</v>
      </c>
      <c r="CY48">
        <v>9085939</v>
      </c>
      <c r="DG48">
        <v>3840066</v>
      </c>
      <c r="DJ48">
        <v>56161819</v>
      </c>
      <c r="DL48">
        <v>17084406</v>
      </c>
      <c r="DM48">
        <v>3805671</v>
      </c>
      <c r="DP48">
        <v>6416684</v>
      </c>
      <c r="DQ48">
        <v>5212600</v>
      </c>
      <c r="DU48">
        <v>4898250</v>
      </c>
      <c r="DV48">
        <v>2899225</v>
      </c>
      <c r="DY48">
        <v>8047672</v>
      </c>
      <c r="EC48">
        <v>19149951</v>
      </c>
      <c r="ED48">
        <v>50154660</v>
      </c>
      <c r="EF48">
        <v>12428321</v>
      </c>
      <c r="EG48">
        <v>15237714</v>
      </c>
      <c r="EL48">
        <v>10236242</v>
      </c>
      <c r="EM48">
        <v>2002119</v>
      </c>
      <c r="EO48">
        <v>2767273</v>
      </c>
      <c r="EP48">
        <v>4933543</v>
      </c>
      <c r="ER48">
        <v>3088846</v>
      </c>
      <c r="ES48">
        <v>5007190</v>
      </c>
      <c r="EU48">
        <v>26724218</v>
      </c>
      <c r="EV48">
        <v>5294596</v>
      </c>
      <c r="EX48">
        <v>1690207</v>
      </c>
      <c r="FG48">
        <v>2727386</v>
      </c>
      <c r="FL48">
        <v>5298650</v>
      </c>
      <c r="FN48">
        <v>16161676</v>
      </c>
      <c r="FP48">
        <v>3052187</v>
      </c>
      <c r="FR48">
        <v>3202431</v>
      </c>
      <c r="FT48">
        <v>3533156</v>
      </c>
      <c r="FU48">
        <v>4714989</v>
      </c>
      <c r="GA48">
        <v>5033215</v>
      </c>
      <c r="GC48">
        <v>3192829</v>
      </c>
      <c r="GH48">
        <v>5036651</v>
      </c>
      <c r="GM48">
        <v>6555883</v>
      </c>
      <c r="GN48">
        <v>2581885</v>
      </c>
      <c r="GX48">
        <v>2790390</v>
      </c>
      <c r="HC48">
        <v>5614234</v>
      </c>
      <c r="IM48">
        <v>3384757</v>
      </c>
      <c r="JA48">
        <v>7216310</v>
      </c>
      <c r="JF48">
        <v>2647463</v>
      </c>
      <c r="KK48">
        <v>2916879</v>
      </c>
      <c r="MM48">
        <v>27958986</v>
      </c>
      <c r="NF48">
        <v>12323921</v>
      </c>
      <c r="NO48">
        <v>2492936</v>
      </c>
      <c r="OA48">
        <v>2660276</v>
      </c>
      <c r="OD48">
        <v>10755832</v>
      </c>
      <c r="OG48">
        <v>2760843</v>
      </c>
      <c r="OL48">
        <v>24006801</v>
      </c>
      <c r="QD48">
        <v>9414864</v>
      </c>
      <c r="QV48">
        <v>8036580</v>
      </c>
      <c r="RV48">
        <v>4716741</v>
      </c>
      <c r="RW48">
        <v>12823625</v>
      </c>
      <c r="RY48">
        <v>21847318</v>
      </c>
      <c r="SB48">
        <v>22484005</v>
      </c>
      <c r="SD48">
        <v>3033237</v>
      </c>
      <c r="SH48">
        <v>2880155</v>
      </c>
      <c r="SI48">
        <v>5870122</v>
      </c>
      <c r="SJ48">
        <v>11707671</v>
      </c>
      <c r="SK48">
        <v>5970790</v>
      </c>
      <c r="SL48">
        <v>3386216</v>
      </c>
      <c r="SM48">
        <v>1193614</v>
      </c>
      <c r="SN48">
        <v>3084152</v>
      </c>
      <c r="SO48">
        <v>11105132</v>
      </c>
      <c r="SP48">
        <v>4724628</v>
      </c>
      <c r="SQ48">
        <v>2792965</v>
      </c>
      <c r="SR48">
        <v>2313987</v>
      </c>
      <c r="SS48">
        <v>3793314</v>
      </c>
      <c r="ST48">
        <v>2459751</v>
      </c>
      <c r="SU48">
        <v>1943863</v>
      </c>
      <c r="SV48">
        <v>1689866</v>
      </c>
      <c r="SW48">
        <v>2324344</v>
      </c>
      <c r="SX48">
        <v>4542348</v>
      </c>
      <c r="VL48">
        <v>692339038</v>
      </c>
    </row>
    <row r="49" spans="1:584" x14ac:dyDescent="0.2">
      <c r="A49" s="3">
        <v>169</v>
      </c>
      <c r="M49">
        <v>4825258</v>
      </c>
      <c r="S49">
        <v>8866946</v>
      </c>
      <c r="V49">
        <v>9394071</v>
      </c>
      <c r="Z49">
        <v>60466784</v>
      </c>
      <c r="AE49">
        <v>91801559</v>
      </c>
      <c r="AK49">
        <v>19602951</v>
      </c>
      <c r="AN49">
        <v>6621669</v>
      </c>
      <c r="AQ49">
        <v>3872020</v>
      </c>
      <c r="BK49">
        <v>3878126</v>
      </c>
      <c r="BM49">
        <v>8234460</v>
      </c>
      <c r="BS49">
        <v>8710880</v>
      </c>
      <c r="CA49">
        <v>7903469</v>
      </c>
      <c r="CD49">
        <v>8804785</v>
      </c>
      <c r="CE49">
        <v>3906199</v>
      </c>
      <c r="CF49">
        <v>13851629</v>
      </c>
      <c r="CG49">
        <v>189179336</v>
      </c>
      <c r="CU49">
        <v>6002475</v>
      </c>
      <c r="DG49">
        <v>5177285</v>
      </c>
      <c r="DJ49">
        <v>34008822</v>
      </c>
      <c r="DL49">
        <v>20876474</v>
      </c>
      <c r="DQ49">
        <v>15422940</v>
      </c>
      <c r="DY49">
        <v>4036333</v>
      </c>
      <c r="EB49">
        <v>8321487</v>
      </c>
      <c r="EC49">
        <v>35115450</v>
      </c>
      <c r="ED49">
        <v>35059368</v>
      </c>
      <c r="EG49">
        <v>17741466</v>
      </c>
      <c r="EL49">
        <v>5040663</v>
      </c>
      <c r="EP49">
        <v>14139689</v>
      </c>
      <c r="ER49">
        <v>2916112</v>
      </c>
      <c r="ES49">
        <v>3157947</v>
      </c>
      <c r="EU49">
        <v>32928597</v>
      </c>
      <c r="EX49">
        <v>4186134</v>
      </c>
      <c r="EZ49">
        <v>4554485</v>
      </c>
      <c r="FJ49">
        <v>20945184</v>
      </c>
      <c r="FL49">
        <v>4786884</v>
      </c>
      <c r="FN49">
        <v>9272362</v>
      </c>
      <c r="FQ49">
        <v>4073639</v>
      </c>
      <c r="FT49">
        <v>5841447</v>
      </c>
      <c r="FU49">
        <v>6878343</v>
      </c>
      <c r="GA49">
        <v>2963760</v>
      </c>
      <c r="GF49">
        <v>4435599</v>
      </c>
      <c r="GH49">
        <v>3659441</v>
      </c>
      <c r="GN49">
        <v>2930255</v>
      </c>
      <c r="HC49">
        <v>10631377</v>
      </c>
      <c r="HR49">
        <v>15989396</v>
      </c>
      <c r="JY49">
        <v>2987013</v>
      </c>
      <c r="MU49">
        <v>5109386</v>
      </c>
      <c r="NG49">
        <v>11189913</v>
      </c>
      <c r="NO49">
        <v>3731907</v>
      </c>
      <c r="OL49">
        <v>5115267</v>
      </c>
      <c r="RY49">
        <v>11314166</v>
      </c>
      <c r="SD49">
        <v>8058620</v>
      </c>
      <c r="SF49">
        <v>11277211</v>
      </c>
      <c r="SP49">
        <v>3882360</v>
      </c>
      <c r="ST49">
        <v>7262979</v>
      </c>
      <c r="SY49">
        <v>3225954</v>
      </c>
      <c r="SZ49">
        <v>7950823</v>
      </c>
      <c r="TA49">
        <v>4798018</v>
      </c>
      <c r="TB49">
        <v>8177827</v>
      </c>
      <c r="TC49">
        <v>4289930</v>
      </c>
      <c r="TD49">
        <v>4029353</v>
      </c>
      <c r="TE49">
        <v>3215017</v>
      </c>
      <c r="TF49">
        <v>3554983</v>
      </c>
      <c r="TG49">
        <v>9585103</v>
      </c>
      <c r="TH49">
        <v>3140636</v>
      </c>
      <c r="VL49">
        <v>912910022</v>
      </c>
    </row>
    <row r="50" spans="1:584" x14ac:dyDescent="0.2">
      <c r="A50" s="3">
        <v>16</v>
      </c>
      <c r="V50">
        <v>5030527</v>
      </c>
      <c r="Z50">
        <v>30379210</v>
      </c>
      <c r="AE50">
        <v>40570921</v>
      </c>
      <c r="AK50">
        <v>10362467</v>
      </c>
      <c r="BK50">
        <v>4508240</v>
      </c>
      <c r="BM50">
        <v>9060520</v>
      </c>
      <c r="BS50">
        <v>10764086</v>
      </c>
      <c r="CA50">
        <v>16145318</v>
      </c>
      <c r="CB50">
        <v>20559267</v>
      </c>
      <c r="CF50">
        <v>12372271</v>
      </c>
      <c r="CK50">
        <v>2925488</v>
      </c>
      <c r="CS50">
        <v>14349702</v>
      </c>
      <c r="CU50">
        <v>6106575</v>
      </c>
      <c r="CY50">
        <v>4590413</v>
      </c>
      <c r="DE50">
        <v>11087866</v>
      </c>
      <c r="DG50">
        <v>7455023</v>
      </c>
      <c r="DJ50">
        <v>46578642</v>
      </c>
      <c r="DL50">
        <v>264822220</v>
      </c>
      <c r="DO50">
        <v>6679970</v>
      </c>
      <c r="DY50">
        <v>9890474</v>
      </c>
      <c r="DZ50">
        <v>9823636</v>
      </c>
      <c r="EB50">
        <v>22536456</v>
      </c>
      <c r="EC50">
        <v>33897019</v>
      </c>
      <c r="EG50">
        <v>74870865</v>
      </c>
      <c r="EL50">
        <v>5853329</v>
      </c>
      <c r="EU50">
        <v>29702423</v>
      </c>
      <c r="FG50">
        <v>4667993</v>
      </c>
      <c r="FL50">
        <v>5018022</v>
      </c>
      <c r="FN50">
        <v>25389672</v>
      </c>
      <c r="FP50">
        <v>81282614</v>
      </c>
      <c r="FU50">
        <v>4413621</v>
      </c>
      <c r="GA50">
        <v>7023519</v>
      </c>
      <c r="GD50">
        <v>17654362</v>
      </c>
      <c r="GM50">
        <v>7794089</v>
      </c>
      <c r="GN50">
        <v>3679089</v>
      </c>
      <c r="HC50">
        <v>16993017</v>
      </c>
      <c r="JV50">
        <v>16870115</v>
      </c>
      <c r="MH50">
        <v>3555975</v>
      </c>
      <c r="MU50">
        <v>9864349</v>
      </c>
      <c r="ND50">
        <v>3940090</v>
      </c>
      <c r="OL50">
        <v>46978800</v>
      </c>
      <c r="QE50">
        <v>4112829</v>
      </c>
      <c r="RY50">
        <v>15271059</v>
      </c>
      <c r="SB50">
        <v>35162775</v>
      </c>
      <c r="SE50">
        <v>9590856</v>
      </c>
      <c r="SS50">
        <v>5758230</v>
      </c>
      <c r="TI50">
        <v>8826822</v>
      </c>
      <c r="TJ50">
        <v>41100911</v>
      </c>
      <c r="TK50">
        <v>3904017</v>
      </c>
      <c r="TL50">
        <v>6653395</v>
      </c>
      <c r="TM50">
        <v>2503610</v>
      </c>
      <c r="VL50">
        <v>1098932759</v>
      </c>
    </row>
    <row r="51" spans="1:584" x14ac:dyDescent="0.2">
      <c r="A51" s="3">
        <v>25</v>
      </c>
      <c r="M51">
        <v>3221513</v>
      </c>
      <c r="O51">
        <v>1092089</v>
      </c>
      <c r="V51">
        <v>6398430</v>
      </c>
      <c r="Z51">
        <v>53581516</v>
      </c>
      <c r="AE51">
        <v>24184505</v>
      </c>
      <c r="AK51">
        <v>5326514</v>
      </c>
      <c r="AQ51">
        <v>1077794</v>
      </c>
      <c r="AZ51">
        <v>4236266</v>
      </c>
      <c r="BC51">
        <v>11660114</v>
      </c>
      <c r="BK51">
        <v>3842764</v>
      </c>
      <c r="BM51">
        <v>8465577</v>
      </c>
      <c r="BR51">
        <v>8802623</v>
      </c>
      <c r="CA51">
        <v>8112129</v>
      </c>
      <c r="CE51">
        <v>5237861</v>
      </c>
      <c r="CF51">
        <v>23663748</v>
      </c>
      <c r="CG51">
        <v>34409050</v>
      </c>
      <c r="CK51">
        <v>3065680</v>
      </c>
      <c r="CM51">
        <v>13342379</v>
      </c>
      <c r="CS51">
        <v>4077946</v>
      </c>
      <c r="CU51">
        <v>7334594</v>
      </c>
      <c r="CY51">
        <v>17683099</v>
      </c>
      <c r="DC51">
        <v>4554974</v>
      </c>
      <c r="DG51">
        <v>10062548</v>
      </c>
      <c r="DJ51">
        <v>51641179</v>
      </c>
      <c r="DL51">
        <v>27911963</v>
      </c>
      <c r="DM51">
        <v>3703280</v>
      </c>
      <c r="DP51">
        <v>9329926</v>
      </c>
      <c r="DQ51">
        <v>7082439</v>
      </c>
      <c r="DU51">
        <v>3059863</v>
      </c>
      <c r="DY51">
        <v>4575584</v>
      </c>
      <c r="EB51">
        <v>5812044</v>
      </c>
      <c r="EC51">
        <v>39236142</v>
      </c>
      <c r="ED51">
        <v>43997854</v>
      </c>
      <c r="EG51">
        <v>9050054</v>
      </c>
      <c r="EL51">
        <v>7416443</v>
      </c>
      <c r="EO51">
        <v>3371248</v>
      </c>
      <c r="EP51">
        <v>14755636</v>
      </c>
      <c r="ER51">
        <v>4939973</v>
      </c>
      <c r="ES51">
        <v>3926197</v>
      </c>
      <c r="EU51">
        <v>30635289</v>
      </c>
      <c r="EX51">
        <v>4732812</v>
      </c>
      <c r="EZ51">
        <v>6363833</v>
      </c>
      <c r="FG51">
        <v>5273488</v>
      </c>
      <c r="FL51">
        <v>5975421</v>
      </c>
      <c r="FN51">
        <v>24223841</v>
      </c>
      <c r="FP51">
        <v>14489076</v>
      </c>
      <c r="FR51">
        <v>5535057</v>
      </c>
      <c r="FT51">
        <v>8144758</v>
      </c>
      <c r="FU51">
        <v>3882951</v>
      </c>
      <c r="GA51">
        <v>6820889</v>
      </c>
      <c r="GC51">
        <v>3146845</v>
      </c>
      <c r="GF51">
        <v>3004670</v>
      </c>
      <c r="GH51">
        <v>3154023</v>
      </c>
      <c r="GM51">
        <v>10785582</v>
      </c>
      <c r="GN51">
        <v>3909131</v>
      </c>
      <c r="GW51">
        <v>4611558</v>
      </c>
      <c r="HC51">
        <v>39463705</v>
      </c>
      <c r="JY51">
        <v>82545110</v>
      </c>
      <c r="KK51">
        <v>2545933</v>
      </c>
      <c r="LE51">
        <v>3202759</v>
      </c>
      <c r="NF51">
        <v>12399915</v>
      </c>
      <c r="NO51">
        <v>2827740</v>
      </c>
      <c r="OA51">
        <v>2489411</v>
      </c>
      <c r="OG51">
        <v>3296925</v>
      </c>
      <c r="OL51">
        <v>17708879</v>
      </c>
      <c r="PL51">
        <v>3373322</v>
      </c>
      <c r="QD51">
        <v>4761724</v>
      </c>
      <c r="QE51">
        <v>2456107</v>
      </c>
      <c r="SA51">
        <v>5129225</v>
      </c>
      <c r="SB51">
        <v>56190980</v>
      </c>
      <c r="SD51">
        <v>4096983</v>
      </c>
      <c r="SF51">
        <v>5208598</v>
      </c>
      <c r="SP51">
        <v>4080444</v>
      </c>
      <c r="SQ51">
        <v>2936061</v>
      </c>
      <c r="ST51">
        <v>3114866</v>
      </c>
      <c r="SV51">
        <v>5036810</v>
      </c>
      <c r="SX51">
        <v>12342501</v>
      </c>
      <c r="SZ51">
        <v>6065084</v>
      </c>
      <c r="TB51">
        <v>2504742</v>
      </c>
      <c r="TD51">
        <v>3613299</v>
      </c>
      <c r="TL51">
        <v>8982206</v>
      </c>
      <c r="TN51">
        <v>4547738</v>
      </c>
      <c r="TO51">
        <v>2475373</v>
      </c>
      <c r="TP51">
        <v>3573912</v>
      </c>
      <c r="TQ51">
        <v>4847775</v>
      </c>
      <c r="TR51">
        <v>2881247</v>
      </c>
      <c r="TS51">
        <v>3999217</v>
      </c>
      <c r="TT51">
        <v>2725439</v>
      </c>
      <c r="TU51">
        <v>4441963</v>
      </c>
      <c r="TV51">
        <v>2583279</v>
      </c>
      <c r="TW51">
        <v>2530306</v>
      </c>
      <c r="TX51">
        <v>5144290</v>
      </c>
      <c r="VL51">
        <v>984056630</v>
      </c>
    </row>
    <row r="52" spans="1:584" x14ac:dyDescent="0.2">
      <c r="A52" s="3">
        <v>298</v>
      </c>
      <c r="D52">
        <v>2200599</v>
      </c>
      <c r="M52">
        <v>3820286</v>
      </c>
      <c r="V52">
        <v>7060212</v>
      </c>
      <c r="Z52">
        <v>18326944</v>
      </c>
      <c r="AE52">
        <v>1759355</v>
      </c>
      <c r="AK52">
        <v>3323575</v>
      </c>
      <c r="AN52">
        <v>3270983</v>
      </c>
      <c r="AS52">
        <v>1096281</v>
      </c>
      <c r="AU52">
        <v>2587076</v>
      </c>
      <c r="AW52">
        <v>1736671</v>
      </c>
      <c r="AY52">
        <v>3347816</v>
      </c>
      <c r="BL52">
        <v>4421304</v>
      </c>
      <c r="BM52">
        <v>9976828</v>
      </c>
      <c r="BS52">
        <v>4821462</v>
      </c>
      <c r="CA52">
        <v>1573611</v>
      </c>
      <c r="CE52">
        <v>2806910</v>
      </c>
      <c r="CF52">
        <v>7958981</v>
      </c>
      <c r="CG52">
        <v>3220059</v>
      </c>
      <c r="CK52">
        <v>1350125</v>
      </c>
      <c r="CM52">
        <v>1839397</v>
      </c>
      <c r="CU52">
        <v>6137358</v>
      </c>
      <c r="CY52">
        <v>2944658</v>
      </c>
      <c r="DG52">
        <v>3245443</v>
      </c>
      <c r="DJ52">
        <v>24012058</v>
      </c>
      <c r="DL52">
        <v>1501278</v>
      </c>
      <c r="DP52">
        <v>1553866</v>
      </c>
      <c r="DQ52">
        <v>4309016</v>
      </c>
      <c r="DU52">
        <v>4381970</v>
      </c>
      <c r="EC52">
        <v>13917454</v>
      </c>
      <c r="ED52">
        <v>21417612</v>
      </c>
      <c r="EG52">
        <v>5555708</v>
      </c>
      <c r="EL52">
        <v>16358934</v>
      </c>
      <c r="EO52">
        <v>7881301</v>
      </c>
      <c r="ER52">
        <v>1493889</v>
      </c>
      <c r="ES52">
        <v>2249059</v>
      </c>
      <c r="EU52">
        <v>24391985</v>
      </c>
      <c r="FG52">
        <v>1098752</v>
      </c>
      <c r="FJ52">
        <v>12537731</v>
      </c>
      <c r="FL52">
        <v>2833189</v>
      </c>
      <c r="FN52">
        <v>3944500</v>
      </c>
      <c r="GA52">
        <v>1779971</v>
      </c>
      <c r="GC52">
        <v>967619</v>
      </c>
      <c r="GM52">
        <v>2021499</v>
      </c>
      <c r="HC52">
        <v>1625692</v>
      </c>
      <c r="JB52">
        <v>2271168</v>
      </c>
      <c r="JF52">
        <v>1510552</v>
      </c>
      <c r="KA52">
        <v>2477805</v>
      </c>
      <c r="LN52">
        <v>10075681</v>
      </c>
      <c r="NF52">
        <v>3013268</v>
      </c>
      <c r="NM52">
        <v>923726</v>
      </c>
      <c r="NO52">
        <v>1453648</v>
      </c>
      <c r="OA52">
        <v>2005728</v>
      </c>
      <c r="OB52">
        <v>1660354</v>
      </c>
      <c r="OC52">
        <v>1080269</v>
      </c>
      <c r="OG52">
        <v>1182567</v>
      </c>
      <c r="RY52">
        <v>12621355</v>
      </c>
      <c r="SD52">
        <v>2368957</v>
      </c>
      <c r="SL52">
        <v>3509853</v>
      </c>
      <c r="SM52">
        <v>2628071</v>
      </c>
      <c r="SP52">
        <v>2003304</v>
      </c>
      <c r="SY52">
        <v>3911527</v>
      </c>
      <c r="TD52">
        <v>1360867</v>
      </c>
      <c r="TS52">
        <v>2273751</v>
      </c>
      <c r="TY52">
        <v>2993946</v>
      </c>
      <c r="TZ52">
        <v>2228211</v>
      </c>
      <c r="UA52">
        <v>2897249</v>
      </c>
      <c r="UB52">
        <v>2862074</v>
      </c>
      <c r="UC52">
        <v>980006</v>
      </c>
      <c r="UD52">
        <v>1220600</v>
      </c>
      <c r="UE52">
        <v>2144679</v>
      </c>
      <c r="UF52">
        <v>1860836</v>
      </c>
      <c r="UG52">
        <v>6053980</v>
      </c>
      <c r="UH52">
        <v>1032532</v>
      </c>
      <c r="UI52">
        <v>2239374</v>
      </c>
      <c r="VL52">
        <v>339504955</v>
      </c>
    </row>
    <row r="53" spans="1:584" x14ac:dyDescent="0.2">
      <c r="A53" s="3">
        <v>35</v>
      </c>
      <c r="M53">
        <v>4528119</v>
      </c>
      <c r="V53">
        <v>6691360</v>
      </c>
      <c r="Z53">
        <v>32472665</v>
      </c>
      <c r="AK53">
        <v>9814439</v>
      </c>
      <c r="AN53">
        <v>3888458</v>
      </c>
      <c r="AQ53">
        <v>1469651</v>
      </c>
      <c r="AZ53">
        <v>6977802</v>
      </c>
      <c r="BC53">
        <v>12648413</v>
      </c>
      <c r="BK53">
        <v>4852767</v>
      </c>
      <c r="BM53">
        <v>9853890</v>
      </c>
      <c r="BR53">
        <v>12644446</v>
      </c>
      <c r="CA53">
        <v>26215045</v>
      </c>
      <c r="CD53">
        <v>15607213</v>
      </c>
      <c r="CE53">
        <v>4852992</v>
      </c>
      <c r="CF53">
        <v>28325983</v>
      </c>
      <c r="CM53">
        <v>7963781</v>
      </c>
      <c r="CU53">
        <v>9714516</v>
      </c>
      <c r="CY53">
        <v>15613408</v>
      </c>
      <c r="DA53">
        <v>3986697</v>
      </c>
      <c r="DG53">
        <v>10672448</v>
      </c>
      <c r="DJ53">
        <v>81656539</v>
      </c>
      <c r="DL53">
        <v>10469974</v>
      </c>
      <c r="DP53">
        <v>6963331</v>
      </c>
      <c r="DQ53">
        <v>11774236</v>
      </c>
      <c r="DV53">
        <v>5222648</v>
      </c>
      <c r="EC53">
        <v>29541311</v>
      </c>
      <c r="ED53">
        <v>124004784</v>
      </c>
      <c r="EL53">
        <v>5777241</v>
      </c>
      <c r="EM53">
        <v>3977602</v>
      </c>
      <c r="ER53">
        <v>4707971</v>
      </c>
      <c r="ES53">
        <v>11135190</v>
      </c>
      <c r="EU53">
        <v>44170248</v>
      </c>
      <c r="EX53">
        <v>1399036</v>
      </c>
      <c r="FG53">
        <v>4458533</v>
      </c>
      <c r="FL53">
        <v>10874562</v>
      </c>
      <c r="FN53">
        <v>30888009</v>
      </c>
      <c r="FP53">
        <v>4601536</v>
      </c>
      <c r="FT53">
        <v>4892961</v>
      </c>
      <c r="FU53">
        <v>9289450</v>
      </c>
      <c r="GA53">
        <v>6456019</v>
      </c>
      <c r="GC53">
        <v>4781496</v>
      </c>
      <c r="GM53">
        <v>8655655</v>
      </c>
      <c r="GN53">
        <v>4031392</v>
      </c>
      <c r="GS53">
        <v>8248879</v>
      </c>
      <c r="GX53">
        <v>3242959</v>
      </c>
      <c r="HC53">
        <v>23177889</v>
      </c>
      <c r="HF53">
        <v>3977084</v>
      </c>
      <c r="JY53">
        <v>3670215</v>
      </c>
      <c r="MU53">
        <v>5122423</v>
      </c>
      <c r="OL53">
        <v>24609877</v>
      </c>
      <c r="SB53">
        <v>39811829</v>
      </c>
      <c r="SD53">
        <v>1915280</v>
      </c>
      <c r="SE53">
        <v>10826255</v>
      </c>
      <c r="SP53">
        <v>4536118</v>
      </c>
      <c r="SS53">
        <v>5652828</v>
      </c>
      <c r="SV53">
        <v>3187747</v>
      </c>
      <c r="SY53">
        <v>3921268</v>
      </c>
      <c r="TB53">
        <v>3778782</v>
      </c>
      <c r="TU53">
        <v>3579336</v>
      </c>
      <c r="UJ53">
        <v>10224252</v>
      </c>
      <c r="VL53">
        <v>818006838</v>
      </c>
    </row>
    <row r="54" spans="1:584" x14ac:dyDescent="0.2">
      <c r="A54" s="3">
        <v>371</v>
      </c>
      <c r="M54">
        <v>3486591</v>
      </c>
      <c r="O54">
        <v>2844462</v>
      </c>
      <c r="Z54">
        <v>52377150</v>
      </c>
      <c r="AE54">
        <v>113378741</v>
      </c>
      <c r="AJ54">
        <v>29014738</v>
      </c>
      <c r="AN54">
        <v>10956711</v>
      </c>
      <c r="AZ54">
        <v>4230831</v>
      </c>
      <c r="BK54">
        <v>3987046</v>
      </c>
      <c r="BM54">
        <v>8746364</v>
      </c>
      <c r="BS54">
        <v>13909561</v>
      </c>
      <c r="CA54">
        <v>11770611</v>
      </c>
      <c r="CB54">
        <v>20165268</v>
      </c>
      <c r="CE54">
        <v>5247244</v>
      </c>
      <c r="CF54">
        <v>31610154</v>
      </c>
      <c r="CG54">
        <v>132640283</v>
      </c>
      <c r="CK54">
        <v>3501389</v>
      </c>
      <c r="CM54">
        <v>7094647</v>
      </c>
      <c r="CU54">
        <v>8858637</v>
      </c>
      <c r="CY54">
        <v>16317087</v>
      </c>
      <c r="DC54">
        <v>2796920</v>
      </c>
      <c r="DG54">
        <v>7693102</v>
      </c>
      <c r="DJ54">
        <v>67275113</v>
      </c>
      <c r="DL54">
        <v>55212517</v>
      </c>
      <c r="DM54">
        <v>4099101</v>
      </c>
      <c r="DP54">
        <v>11867514</v>
      </c>
      <c r="DQ54">
        <v>14554525</v>
      </c>
      <c r="DU54">
        <v>4078031</v>
      </c>
      <c r="DV54">
        <v>4690952</v>
      </c>
      <c r="DX54">
        <v>2645347</v>
      </c>
      <c r="DY54">
        <v>47368989</v>
      </c>
      <c r="DZ54">
        <v>6950602</v>
      </c>
      <c r="EB54">
        <v>72489501</v>
      </c>
      <c r="EC54">
        <v>42367385</v>
      </c>
      <c r="ED54">
        <v>82264133</v>
      </c>
      <c r="EF54">
        <v>11768881</v>
      </c>
      <c r="EG54">
        <v>24704374</v>
      </c>
      <c r="EL54">
        <v>5807120</v>
      </c>
      <c r="EM54">
        <v>3713822</v>
      </c>
      <c r="ER54">
        <v>5902948</v>
      </c>
      <c r="ES54">
        <v>8167944</v>
      </c>
      <c r="EU54">
        <v>34975737</v>
      </c>
      <c r="EV54">
        <v>9741517</v>
      </c>
      <c r="EX54">
        <v>4101303</v>
      </c>
      <c r="EZ54">
        <v>4226673</v>
      </c>
      <c r="FA54">
        <v>5517005</v>
      </c>
      <c r="FF54">
        <v>9820353</v>
      </c>
      <c r="FG54">
        <v>6887682</v>
      </c>
      <c r="FL54">
        <v>8029670</v>
      </c>
      <c r="FN54">
        <v>23607281</v>
      </c>
      <c r="FP54">
        <v>43238318</v>
      </c>
      <c r="FR54">
        <v>2825358</v>
      </c>
      <c r="FT54">
        <v>2720776</v>
      </c>
      <c r="FU54">
        <v>5733217</v>
      </c>
      <c r="GA54">
        <v>8783061</v>
      </c>
      <c r="GB54">
        <v>2837143</v>
      </c>
      <c r="GC54">
        <v>5109789</v>
      </c>
      <c r="GD54">
        <v>13118670</v>
      </c>
      <c r="GF54">
        <v>9959019</v>
      </c>
      <c r="GH54">
        <v>18996786</v>
      </c>
      <c r="GM54">
        <v>9119812</v>
      </c>
      <c r="GN54">
        <v>4634303</v>
      </c>
      <c r="GW54">
        <v>9614099</v>
      </c>
      <c r="GY54">
        <v>5321930</v>
      </c>
      <c r="HC54">
        <v>11160901</v>
      </c>
      <c r="JY54">
        <v>1864533</v>
      </c>
      <c r="KK54">
        <v>3086793</v>
      </c>
      <c r="LE54">
        <v>5254761</v>
      </c>
      <c r="LN54">
        <v>14675797</v>
      </c>
      <c r="NA54">
        <v>4025705</v>
      </c>
      <c r="NO54">
        <v>3754609</v>
      </c>
      <c r="OB54">
        <v>3349488</v>
      </c>
      <c r="OL54">
        <v>27869745</v>
      </c>
      <c r="QD54">
        <v>4000444</v>
      </c>
      <c r="QE54">
        <v>6853296</v>
      </c>
      <c r="RW54">
        <v>7032789</v>
      </c>
      <c r="RY54">
        <v>18258749</v>
      </c>
      <c r="SB54">
        <v>47508847</v>
      </c>
      <c r="SD54">
        <v>6488794</v>
      </c>
      <c r="SL54">
        <v>4460209</v>
      </c>
      <c r="SM54">
        <v>703841</v>
      </c>
      <c r="SP54">
        <v>4061573</v>
      </c>
      <c r="SQ54">
        <v>3110354</v>
      </c>
      <c r="SR54">
        <v>2581162</v>
      </c>
      <c r="SW54">
        <v>2694964</v>
      </c>
      <c r="SX54">
        <v>9274530</v>
      </c>
      <c r="TB54">
        <v>4413293</v>
      </c>
      <c r="TL54">
        <v>3958634</v>
      </c>
      <c r="TU54">
        <v>5026348</v>
      </c>
      <c r="UK54">
        <v>3648735</v>
      </c>
      <c r="UL54">
        <v>6917084</v>
      </c>
      <c r="UM54">
        <v>3112690</v>
      </c>
      <c r="VL54">
        <v>1434624506</v>
      </c>
    </row>
    <row r="55" spans="1:584" x14ac:dyDescent="0.2">
      <c r="A55" s="3">
        <v>513</v>
      </c>
      <c r="V55">
        <v>7904931</v>
      </c>
      <c r="Z55">
        <v>116156562</v>
      </c>
      <c r="AE55">
        <v>6415732</v>
      </c>
      <c r="BK55">
        <v>4080267</v>
      </c>
      <c r="BM55">
        <v>8554258</v>
      </c>
      <c r="BS55">
        <v>7184751</v>
      </c>
      <c r="CA55">
        <v>4107898</v>
      </c>
      <c r="CE55">
        <v>5425623</v>
      </c>
      <c r="CG55">
        <v>22108476</v>
      </c>
      <c r="CS55">
        <v>13214682</v>
      </c>
      <c r="CU55">
        <v>7563697</v>
      </c>
      <c r="CY55">
        <v>7425110</v>
      </c>
      <c r="DF55">
        <v>5217360</v>
      </c>
      <c r="DJ55">
        <v>26690434</v>
      </c>
      <c r="DL55">
        <v>36431839</v>
      </c>
      <c r="DO55">
        <v>6306801</v>
      </c>
      <c r="EB55">
        <v>14218892</v>
      </c>
      <c r="EC55">
        <v>80691541</v>
      </c>
      <c r="EL55">
        <v>7059664</v>
      </c>
      <c r="EU55">
        <v>34234626</v>
      </c>
      <c r="EX55">
        <v>5179351</v>
      </c>
      <c r="EY55">
        <v>6377851</v>
      </c>
      <c r="FG55">
        <v>4302236</v>
      </c>
      <c r="FN55">
        <v>6848363</v>
      </c>
      <c r="FQ55">
        <v>5911128</v>
      </c>
      <c r="FS55">
        <v>6193646</v>
      </c>
      <c r="GA55">
        <v>4471726</v>
      </c>
      <c r="GM55">
        <v>6005406</v>
      </c>
      <c r="HZ55">
        <v>1514524</v>
      </c>
      <c r="LN55">
        <v>17754545</v>
      </c>
      <c r="MM55">
        <v>8708837</v>
      </c>
      <c r="NF55">
        <v>16965561</v>
      </c>
      <c r="OL55">
        <v>7113656</v>
      </c>
      <c r="RY55">
        <v>6956023</v>
      </c>
      <c r="SB55">
        <v>50964973</v>
      </c>
      <c r="SC55">
        <v>29608853</v>
      </c>
      <c r="SD55">
        <v>1313498</v>
      </c>
      <c r="TB55">
        <v>5441201</v>
      </c>
      <c r="TI55">
        <v>11607955</v>
      </c>
      <c r="TJ55">
        <v>24524564</v>
      </c>
      <c r="TK55">
        <v>4400679</v>
      </c>
      <c r="UN55">
        <v>5652822</v>
      </c>
      <c r="UO55">
        <v>5372595</v>
      </c>
      <c r="UP55">
        <v>4506395</v>
      </c>
      <c r="VL55">
        <v>668689532</v>
      </c>
    </row>
    <row r="56" spans="1:584" x14ac:dyDescent="0.2">
      <c r="A56" s="3">
        <v>534</v>
      </c>
      <c r="D56">
        <v>3174161</v>
      </c>
      <c r="M56">
        <v>3211137</v>
      </c>
      <c r="Z56">
        <v>14231254</v>
      </c>
      <c r="AE56">
        <v>24040535</v>
      </c>
      <c r="AK56">
        <v>15379614</v>
      </c>
      <c r="AN56">
        <v>11294946</v>
      </c>
      <c r="AS56">
        <v>6320176</v>
      </c>
      <c r="AU56">
        <v>3423712</v>
      </c>
      <c r="AW56">
        <v>1576748</v>
      </c>
      <c r="BK56">
        <v>4680849</v>
      </c>
      <c r="BM56">
        <v>19585806</v>
      </c>
      <c r="BS56">
        <v>11304860</v>
      </c>
      <c r="BX56">
        <v>12140146</v>
      </c>
      <c r="CE56">
        <v>9512910</v>
      </c>
      <c r="CG56">
        <v>29259984</v>
      </c>
      <c r="CK56">
        <v>20987546</v>
      </c>
      <c r="CS56">
        <v>18852266</v>
      </c>
      <c r="CU56">
        <v>13157214</v>
      </c>
      <c r="DC56">
        <v>12105730</v>
      </c>
      <c r="DG56">
        <v>7412582</v>
      </c>
      <c r="DJ56">
        <v>12652580</v>
      </c>
      <c r="DL56">
        <v>78624046</v>
      </c>
      <c r="DQ56">
        <v>12048902</v>
      </c>
      <c r="DY56">
        <v>7026382</v>
      </c>
      <c r="DZ56">
        <v>13153894</v>
      </c>
      <c r="EB56">
        <v>45203260</v>
      </c>
      <c r="EC56">
        <v>84098518</v>
      </c>
      <c r="ED56">
        <v>10290646</v>
      </c>
      <c r="EF56">
        <v>19584726</v>
      </c>
      <c r="EG56">
        <v>52499764</v>
      </c>
      <c r="EL56">
        <v>15281460</v>
      </c>
      <c r="EN56">
        <v>5448164</v>
      </c>
      <c r="ER56">
        <v>8659856</v>
      </c>
      <c r="EU56">
        <v>20926370</v>
      </c>
      <c r="FA56">
        <v>6483680</v>
      </c>
      <c r="FE56">
        <v>11413904</v>
      </c>
      <c r="FG56">
        <v>4485722</v>
      </c>
      <c r="FN56">
        <v>29520338</v>
      </c>
      <c r="GA56">
        <v>4620743</v>
      </c>
      <c r="GH56">
        <v>12913270</v>
      </c>
      <c r="GM56">
        <v>7785708</v>
      </c>
      <c r="GS56">
        <v>22677304</v>
      </c>
      <c r="GU56">
        <v>6111660</v>
      </c>
      <c r="HR56">
        <v>61374622</v>
      </c>
      <c r="KA56">
        <v>9424226</v>
      </c>
      <c r="KB56">
        <v>36415322</v>
      </c>
      <c r="MM56">
        <v>21972724</v>
      </c>
      <c r="ND56">
        <v>1920250</v>
      </c>
      <c r="OL56">
        <v>27726980</v>
      </c>
      <c r="RW56">
        <v>33061494</v>
      </c>
      <c r="RY56">
        <v>14430880</v>
      </c>
      <c r="SB56">
        <v>51461800</v>
      </c>
      <c r="SC56">
        <v>19831170</v>
      </c>
      <c r="SD56">
        <v>3863561</v>
      </c>
      <c r="SE56">
        <v>9693048</v>
      </c>
      <c r="SL56">
        <v>8642920</v>
      </c>
      <c r="SM56">
        <v>9278598</v>
      </c>
      <c r="TP56">
        <v>18393380</v>
      </c>
      <c r="TY56">
        <v>2935692</v>
      </c>
      <c r="UA56">
        <v>2263575</v>
      </c>
      <c r="UO56">
        <v>14218830</v>
      </c>
      <c r="VL56">
        <v>1080072145</v>
      </c>
    </row>
    <row r="57" spans="1:584" x14ac:dyDescent="0.2">
      <c r="A57" s="3">
        <v>545</v>
      </c>
      <c r="M57">
        <v>5229581</v>
      </c>
      <c r="S57">
        <v>8158378</v>
      </c>
      <c r="V57">
        <v>10544099</v>
      </c>
      <c r="Z57">
        <v>65754654</v>
      </c>
      <c r="AE57">
        <v>151238078</v>
      </c>
      <c r="AN57">
        <v>10593165</v>
      </c>
      <c r="AQ57">
        <v>4487964</v>
      </c>
      <c r="BC57">
        <v>12798500</v>
      </c>
      <c r="BL57">
        <v>4325108</v>
      </c>
      <c r="BM57">
        <v>10004326</v>
      </c>
      <c r="BS57">
        <v>12491266</v>
      </c>
      <c r="CA57">
        <v>3478181</v>
      </c>
      <c r="CC57">
        <v>5515727</v>
      </c>
      <c r="CF57">
        <v>9297058</v>
      </c>
      <c r="CG57">
        <v>220085156</v>
      </c>
      <c r="CU57">
        <v>7471057</v>
      </c>
      <c r="DJ57">
        <v>12120564</v>
      </c>
      <c r="DL57">
        <v>4448584</v>
      </c>
      <c r="DQ57">
        <v>3744636</v>
      </c>
      <c r="DU57">
        <v>4788434</v>
      </c>
      <c r="DY57">
        <v>11154673</v>
      </c>
      <c r="EC57">
        <v>23019232</v>
      </c>
      <c r="ED57">
        <v>8424077</v>
      </c>
      <c r="EG57">
        <v>14239756</v>
      </c>
      <c r="EL57">
        <v>17732099</v>
      </c>
      <c r="EO57">
        <v>7248308</v>
      </c>
      <c r="EU57">
        <v>25324291</v>
      </c>
      <c r="FN57">
        <v>13199100</v>
      </c>
      <c r="LN57">
        <v>22965553</v>
      </c>
      <c r="OB57">
        <v>4712055</v>
      </c>
      <c r="SB57">
        <v>13825737</v>
      </c>
      <c r="SD57">
        <v>3884599</v>
      </c>
      <c r="SX57">
        <v>5733414</v>
      </c>
      <c r="SY57">
        <v>4043822</v>
      </c>
      <c r="TB57">
        <v>3839748</v>
      </c>
      <c r="VL57">
        <v>745920980</v>
      </c>
    </row>
    <row r="58" spans="1:584" x14ac:dyDescent="0.2">
      <c r="A58" s="3">
        <v>563</v>
      </c>
      <c r="M58">
        <v>5701202</v>
      </c>
      <c r="S58">
        <v>3766666</v>
      </c>
      <c r="V58">
        <v>11594201</v>
      </c>
      <c r="Z58">
        <v>9398600</v>
      </c>
      <c r="AE58">
        <v>88883587</v>
      </c>
      <c r="AK58">
        <v>20695555</v>
      </c>
      <c r="AN58">
        <v>10222568</v>
      </c>
      <c r="AQ58">
        <v>655199</v>
      </c>
      <c r="AU58">
        <v>3027392</v>
      </c>
      <c r="BC58">
        <v>14790346</v>
      </c>
      <c r="BL58">
        <v>5353451</v>
      </c>
      <c r="BM58">
        <v>12263258</v>
      </c>
      <c r="BS58">
        <v>14560977</v>
      </c>
      <c r="BX58">
        <v>2144900</v>
      </c>
      <c r="CB58">
        <v>25459529</v>
      </c>
      <c r="CE58">
        <v>5038076</v>
      </c>
      <c r="CG58">
        <v>49903267</v>
      </c>
      <c r="CK58">
        <v>13698944</v>
      </c>
      <c r="CS58">
        <v>99776599</v>
      </c>
      <c r="CU58">
        <v>11578376</v>
      </c>
      <c r="CY58">
        <v>7007072</v>
      </c>
      <c r="DG58">
        <v>22144834</v>
      </c>
      <c r="DJ58">
        <v>23583922</v>
      </c>
      <c r="DL58">
        <v>103528562</v>
      </c>
      <c r="DQ58">
        <v>7668121</v>
      </c>
      <c r="DY58">
        <v>64664664</v>
      </c>
      <c r="DZ58">
        <v>6675140</v>
      </c>
      <c r="EB58">
        <v>122302418</v>
      </c>
      <c r="EC58">
        <v>35203330</v>
      </c>
      <c r="ED58">
        <v>13196869</v>
      </c>
      <c r="EF58">
        <v>17140558</v>
      </c>
      <c r="EG58">
        <v>93542858</v>
      </c>
      <c r="EL58">
        <v>6502813</v>
      </c>
      <c r="EU58">
        <v>22382895</v>
      </c>
      <c r="EV58">
        <v>18336549</v>
      </c>
      <c r="FF58">
        <v>10782219</v>
      </c>
      <c r="FJ58">
        <v>29787122</v>
      </c>
      <c r="FN58">
        <v>14873946</v>
      </c>
      <c r="FP58">
        <v>22460388</v>
      </c>
      <c r="GD58">
        <v>3949827</v>
      </c>
      <c r="GF58">
        <v>3399219</v>
      </c>
      <c r="GH58">
        <v>33128806</v>
      </c>
      <c r="GM58">
        <v>3746359</v>
      </c>
      <c r="GW58">
        <v>3719662</v>
      </c>
      <c r="HR58">
        <v>5347460</v>
      </c>
      <c r="JM58">
        <v>4019261</v>
      </c>
      <c r="KA58">
        <v>4709753</v>
      </c>
      <c r="LN58">
        <v>6471366</v>
      </c>
      <c r="MM58">
        <v>21222906</v>
      </c>
      <c r="OL58">
        <v>5931441</v>
      </c>
      <c r="QD58">
        <v>6763957</v>
      </c>
      <c r="SC58">
        <v>6760637</v>
      </c>
      <c r="SD58">
        <v>6215618</v>
      </c>
      <c r="SP58">
        <v>6105613</v>
      </c>
      <c r="SY58">
        <v>5265161</v>
      </c>
      <c r="UQ58">
        <v>4872372</v>
      </c>
      <c r="UR58">
        <v>7687399</v>
      </c>
      <c r="US58">
        <v>6351678</v>
      </c>
      <c r="VL58">
        <v>1195965468</v>
      </c>
    </row>
    <row r="59" spans="1:584" x14ac:dyDescent="0.2">
      <c r="A59" s="3">
        <v>752</v>
      </c>
      <c r="M59">
        <v>5112789</v>
      </c>
      <c r="V59">
        <v>12540875</v>
      </c>
      <c r="Z59">
        <v>57558889</v>
      </c>
      <c r="AE59">
        <v>228842834</v>
      </c>
      <c r="AN59">
        <v>16402545</v>
      </c>
      <c r="AU59">
        <v>2716566</v>
      </c>
      <c r="BC59">
        <v>23777567</v>
      </c>
      <c r="BL59">
        <v>5396111</v>
      </c>
      <c r="BM59">
        <v>12190499</v>
      </c>
      <c r="BS59">
        <v>4374652</v>
      </c>
      <c r="BW59">
        <v>5177547</v>
      </c>
      <c r="CA59">
        <v>7204522</v>
      </c>
      <c r="CD59">
        <v>8464560</v>
      </c>
      <c r="CE59">
        <v>3506018</v>
      </c>
      <c r="CF59">
        <v>7028358</v>
      </c>
      <c r="CG59">
        <v>8497257</v>
      </c>
      <c r="CU59">
        <v>8517752</v>
      </c>
      <c r="CY59">
        <v>3571426</v>
      </c>
      <c r="DG59">
        <v>4622491</v>
      </c>
      <c r="DJ59">
        <v>22523659</v>
      </c>
      <c r="DL59">
        <v>65364709</v>
      </c>
      <c r="DQ59">
        <v>5465455</v>
      </c>
      <c r="DY59">
        <v>13790894</v>
      </c>
      <c r="EB59">
        <v>5721862</v>
      </c>
      <c r="EC59">
        <v>18313880</v>
      </c>
      <c r="ED59">
        <v>23092048</v>
      </c>
      <c r="EG59">
        <v>15127463</v>
      </c>
      <c r="EL59">
        <v>5562835</v>
      </c>
      <c r="EU59">
        <v>26278506</v>
      </c>
      <c r="FG59">
        <v>2682516</v>
      </c>
      <c r="FN59">
        <v>20274053</v>
      </c>
      <c r="FP59">
        <v>12232947</v>
      </c>
      <c r="FU59">
        <v>2818134</v>
      </c>
      <c r="GA59">
        <v>2809719</v>
      </c>
      <c r="GH59">
        <v>4593842</v>
      </c>
      <c r="GW59">
        <v>3444451</v>
      </c>
      <c r="GX59">
        <v>3019127</v>
      </c>
      <c r="GZ59">
        <v>4064385</v>
      </c>
      <c r="HC59">
        <v>5100907</v>
      </c>
      <c r="LN59">
        <v>13198516</v>
      </c>
      <c r="MY59">
        <v>7903923</v>
      </c>
      <c r="ND59">
        <v>2511099</v>
      </c>
      <c r="OB59">
        <v>3937192</v>
      </c>
      <c r="OL59">
        <v>8648494</v>
      </c>
      <c r="SB59">
        <v>15269977</v>
      </c>
      <c r="SD59">
        <v>6049295</v>
      </c>
      <c r="SL59">
        <v>4747195</v>
      </c>
      <c r="SX59">
        <v>5027614</v>
      </c>
      <c r="TD59">
        <v>2558076</v>
      </c>
      <c r="UG59">
        <v>8039727</v>
      </c>
      <c r="UR59">
        <v>10723012</v>
      </c>
      <c r="UT59">
        <v>10963272</v>
      </c>
      <c r="UU59">
        <v>3766832</v>
      </c>
      <c r="VL59">
        <v>791128874</v>
      </c>
    </row>
    <row r="60" spans="1:584" x14ac:dyDescent="0.2">
      <c r="A60" s="3">
        <v>758</v>
      </c>
      <c r="F60">
        <v>4534154</v>
      </c>
      <c r="M60">
        <v>6621434</v>
      </c>
      <c r="T60">
        <v>7194206</v>
      </c>
      <c r="V60">
        <v>18659764</v>
      </c>
      <c r="Z60">
        <v>162463374</v>
      </c>
      <c r="AE60">
        <v>105203860</v>
      </c>
      <c r="AK60">
        <v>46458952</v>
      </c>
      <c r="AN60">
        <v>17992798</v>
      </c>
      <c r="AQ60">
        <v>2374190</v>
      </c>
      <c r="BC60">
        <v>13879779</v>
      </c>
      <c r="BI60">
        <v>10733188</v>
      </c>
      <c r="BL60">
        <v>10257998</v>
      </c>
      <c r="BM60">
        <v>10968852</v>
      </c>
      <c r="BS60">
        <v>4116772</v>
      </c>
      <c r="CB60">
        <v>25719372</v>
      </c>
      <c r="CF60">
        <v>11585564</v>
      </c>
      <c r="CK60">
        <v>40482206</v>
      </c>
      <c r="CS60">
        <v>8999308</v>
      </c>
      <c r="CU60">
        <v>14941608</v>
      </c>
      <c r="DG60">
        <v>5743318</v>
      </c>
      <c r="DJ60">
        <v>24467080</v>
      </c>
      <c r="DL60">
        <v>28498510</v>
      </c>
      <c r="DQ60">
        <v>17733720</v>
      </c>
      <c r="DU60">
        <v>11424916</v>
      </c>
      <c r="EB60">
        <v>13112770</v>
      </c>
      <c r="EC60">
        <v>11302964</v>
      </c>
      <c r="ED60">
        <v>24944450</v>
      </c>
      <c r="EL60">
        <v>24771936</v>
      </c>
      <c r="EO60">
        <v>16993199</v>
      </c>
      <c r="EU60">
        <v>46165950</v>
      </c>
      <c r="EY60">
        <v>13730888</v>
      </c>
      <c r="FN60">
        <v>4429421</v>
      </c>
      <c r="FP60">
        <v>9889186</v>
      </c>
      <c r="GP60">
        <v>9335110</v>
      </c>
      <c r="KA60">
        <v>9217460</v>
      </c>
      <c r="LN60">
        <v>61576248</v>
      </c>
      <c r="OB60">
        <v>13073156</v>
      </c>
      <c r="OL60">
        <v>8321980</v>
      </c>
      <c r="SY60">
        <v>9854724</v>
      </c>
      <c r="TD60">
        <v>6120962</v>
      </c>
      <c r="TS60">
        <v>6159968</v>
      </c>
      <c r="VL60">
        <v>900055295</v>
      </c>
    </row>
    <row r="61" spans="1:584" x14ac:dyDescent="0.2">
      <c r="A61" s="3">
        <v>796</v>
      </c>
      <c r="M61">
        <v>15108753</v>
      </c>
      <c r="R61">
        <v>8911628</v>
      </c>
      <c r="V61">
        <v>14985047</v>
      </c>
      <c r="Z61">
        <v>96362863</v>
      </c>
      <c r="AE61">
        <v>160366825</v>
      </c>
      <c r="AJ61">
        <v>53357845</v>
      </c>
      <c r="AN61">
        <v>23420545</v>
      </c>
      <c r="AQ61">
        <v>5110732</v>
      </c>
      <c r="AU61">
        <v>3150881</v>
      </c>
      <c r="AZ61">
        <v>10680868</v>
      </c>
      <c r="BC61">
        <v>20760968</v>
      </c>
      <c r="BK61">
        <v>5437265</v>
      </c>
      <c r="BM61">
        <v>11120078</v>
      </c>
      <c r="BS61">
        <v>20559166</v>
      </c>
      <c r="CA61">
        <v>13352938</v>
      </c>
      <c r="CE61">
        <v>10106856</v>
      </c>
      <c r="CF61">
        <v>41711204</v>
      </c>
      <c r="CG61">
        <v>279317350</v>
      </c>
      <c r="CK61">
        <v>4712321</v>
      </c>
      <c r="CM61">
        <v>14145161</v>
      </c>
      <c r="CS61">
        <v>2455158</v>
      </c>
      <c r="CU61">
        <v>6078770</v>
      </c>
      <c r="CY61">
        <v>16649204</v>
      </c>
      <c r="DC61">
        <v>4805970</v>
      </c>
      <c r="DG61">
        <v>14171390</v>
      </c>
      <c r="DJ61">
        <v>107313083</v>
      </c>
      <c r="DL61">
        <v>103731383</v>
      </c>
      <c r="DM61">
        <v>11278384</v>
      </c>
      <c r="DP61">
        <v>7082656</v>
      </c>
      <c r="DQ61">
        <v>15579792</v>
      </c>
      <c r="DV61">
        <v>6085486</v>
      </c>
      <c r="DY61">
        <v>53490116</v>
      </c>
      <c r="EB61">
        <v>30052997</v>
      </c>
      <c r="EC61">
        <v>84695795</v>
      </c>
      <c r="ED61">
        <v>54199041</v>
      </c>
      <c r="EF61">
        <v>17332663</v>
      </c>
      <c r="EG61">
        <v>22687434</v>
      </c>
      <c r="EL61">
        <v>9526584</v>
      </c>
      <c r="ER61">
        <v>3738168</v>
      </c>
      <c r="ES61">
        <v>4024331</v>
      </c>
      <c r="EU61">
        <v>29590812</v>
      </c>
      <c r="EV61">
        <v>13975199</v>
      </c>
      <c r="FF61">
        <v>7607718</v>
      </c>
      <c r="FH61">
        <v>12192304</v>
      </c>
      <c r="FJ61">
        <v>58792552</v>
      </c>
      <c r="FL61">
        <v>6775085</v>
      </c>
      <c r="FN61">
        <v>6922362</v>
      </c>
      <c r="GA61">
        <v>3107015</v>
      </c>
      <c r="GH61">
        <v>14266695</v>
      </c>
      <c r="GM61">
        <v>7880630</v>
      </c>
      <c r="GO61">
        <v>6874274</v>
      </c>
      <c r="HR61">
        <v>45711334</v>
      </c>
      <c r="KK61">
        <v>5399655</v>
      </c>
      <c r="LN61">
        <v>50100273</v>
      </c>
      <c r="NF61">
        <v>30665398</v>
      </c>
      <c r="OB61">
        <v>9078330</v>
      </c>
      <c r="OL61">
        <v>7257083</v>
      </c>
      <c r="PL61">
        <v>6457588</v>
      </c>
      <c r="QD61">
        <v>8066397</v>
      </c>
      <c r="SC61">
        <v>13230838</v>
      </c>
      <c r="SD61">
        <v>6429868</v>
      </c>
      <c r="SP61">
        <v>5279780</v>
      </c>
      <c r="SQ61">
        <v>4175497</v>
      </c>
      <c r="SX61">
        <v>5173980</v>
      </c>
      <c r="TB61">
        <v>3514272</v>
      </c>
      <c r="UI61">
        <v>4107929</v>
      </c>
      <c r="US61">
        <v>9972334</v>
      </c>
      <c r="VL61">
        <v>1770262901</v>
      </c>
    </row>
    <row r="62" spans="1:584" x14ac:dyDescent="0.2">
      <c r="A62" s="3">
        <v>805</v>
      </c>
      <c r="M62">
        <v>7001228</v>
      </c>
      <c r="V62">
        <v>7248597</v>
      </c>
      <c r="Z62">
        <v>94087895</v>
      </c>
      <c r="AE62">
        <v>133934758</v>
      </c>
      <c r="AK62">
        <v>31896046</v>
      </c>
      <c r="AN62">
        <v>12228124</v>
      </c>
      <c r="BC62">
        <v>8743401</v>
      </c>
      <c r="BK62">
        <v>5619643</v>
      </c>
      <c r="BM62">
        <v>10869410</v>
      </c>
      <c r="BS62">
        <v>12350869</v>
      </c>
      <c r="CA62">
        <v>7681170</v>
      </c>
      <c r="CE62">
        <v>5165261</v>
      </c>
      <c r="CF62">
        <v>9681798</v>
      </c>
      <c r="CG62">
        <v>12197635</v>
      </c>
      <c r="CM62">
        <v>6309025</v>
      </c>
      <c r="CU62">
        <v>6207411</v>
      </c>
      <c r="CY62">
        <v>12589665</v>
      </c>
      <c r="DJ62">
        <v>39865067</v>
      </c>
      <c r="DL62">
        <v>59509324</v>
      </c>
      <c r="DP62">
        <v>4211854</v>
      </c>
      <c r="DQ62">
        <v>6394325</v>
      </c>
      <c r="DY62">
        <v>8609435</v>
      </c>
      <c r="EB62">
        <v>5485459</v>
      </c>
      <c r="EC62">
        <v>25167794</v>
      </c>
      <c r="ED62">
        <v>33468043</v>
      </c>
      <c r="EG62">
        <v>124527633</v>
      </c>
      <c r="EL62">
        <v>8382978</v>
      </c>
      <c r="EU62">
        <v>26955158</v>
      </c>
      <c r="FL62">
        <v>4647126</v>
      </c>
      <c r="FN62">
        <v>6069389</v>
      </c>
      <c r="GM62">
        <v>6739573</v>
      </c>
      <c r="GO62">
        <v>9162530</v>
      </c>
      <c r="HC62">
        <v>5497582</v>
      </c>
      <c r="KK62">
        <v>3757263</v>
      </c>
      <c r="LN62">
        <v>39025223</v>
      </c>
      <c r="MM62">
        <v>20489669</v>
      </c>
      <c r="NF62">
        <v>11218939</v>
      </c>
      <c r="OB62">
        <v>5590362</v>
      </c>
      <c r="OL62">
        <v>8273546</v>
      </c>
      <c r="SA62">
        <v>3347814</v>
      </c>
      <c r="SB62">
        <v>35013719</v>
      </c>
      <c r="SD62">
        <v>965848</v>
      </c>
      <c r="VL62">
        <v>886187589</v>
      </c>
    </row>
    <row r="63" spans="1:584" x14ac:dyDescent="0.2">
      <c r="A63" s="3">
        <v>807</v>
      </c>
      <c r="Z63">
        <v>145868881</v>
      </c>
      <c r="AJ63">
        <v>13050901</v>
      </c>
      <c r="AZ63">
        <v>11808824</v>
      </c>
      <c r="BS63">
        <v>14017310</v>
      </c>
      <c r="CA63">
        <v>7363845</v>
      </c>
      <c r="CC63">
        <v>13874145</v>
      </c>
      <c r="CE63">
        <v>6156098</v>
      </c>
      <c r="CF63">
        <v>22202322</v>
      </c>
      <c r="CU63">
        <v>9564845</v>
      </c>
      <c r="CY63">
        <v>13204400</v>
      </c>
      <c r="DG63">
        <v>6672287</v>
      </c>
      <c r="DJ63">
        <v>69009396</v>
      </c>
      <c r="DQ63">
        <v>7628789</v>
      </c>
      <c r="DU63">
        <v>4624366</v>
      </c>
      <c r="DX63">
        <v>4320568</v>
      </c>
      <c r="DY63">
        <v>12627911</v>
      </c>
      <c r="EB63">
        <v>13370739</v>
      </c>
      <c r="EC63">
        <v>53185858</v>
      </c>
      <c r="ED63">
        <v>52171285</v>
      </c>
      <c r="EF63">
        <v>5564575</v>
      </c>
      <c r="EG63">
        <v>20487318</v>
      </c>
      <c r="EL63">
        <v>20245333</v>
      </c>
      <c r="EN63">
        <v>13638097</v>
      </c>
      <c r="ES63">
        <v>6663271</v>
      </c>
      <c r="EU63">
        <v>33707580</v>
      </c>
      <c r="EW63">
        <v>9644165</v>
      </c>
      <c r="EY63">
        <v>10698970</v>
      </c>
      <c r="FG63">
        <v>4118056</v>
      </c>
      <c r="FL63">
        <v>8533028</v>
      </c>
      <c r="FN63">
        <v>24864712</v>
      </c>
      <c r="FQ63">
        <v>16433334</v>
      </c>
      <c r="FS63">
        <v>23610842</v>
      </c>
      <c r="FU63">
        <v>5511231</v>
      </c>
      <c r="GA63">
        <v>5649601</v>
      </c>
      <c r="GC63">
        <v>4999392</v>
      </c>
      <c r="GM63">
        <v>6750107</v>
      </c>
      <c r="GN63">
        <v>4838254</v>
      </c>
      <c r="GO63">
        <v>13796954</v>
      </c>
      <c r="HC63">
        <v>10643920</v>
      </c>
      <c r="KK63">
        <v>3747910</v>
      </c>
      <c r="LN63">
        <v>47918189</v>
      </c>
      <c r="OB63">
        <v>9264303</v>
      </c>
      <c r="OL63">
        <v>18769441</v>
      </c>
      <c r="RV63">
        <v>3999189</v>
      </c>
      <c r="RW63">
        <v>6411405</v>
      </c>
      <c r="RY63">
        <v>13944790</v>
      </c>
      <c r="SB63">
        <v>37514414</v>
      </c>
      <c r="SO63">
        <v>8328548</v>
      </c>
      <c r="TB63">
        <v>2086533</v>
      </c>
      <c r="TD63">
        <v>5343654</v>
      </c>
      <c r="UV63">
        <v>48586767</v>
      </c>
      <c r="VL63">
        <v>937036653</v>
      </c>
    </row>
    <row r="64" spans="1:584" x14ac:dyDescent="0.2">
      <c r="A64" s="3">
        <v>918</v>
      </c>
      <c r="O64">
        <v>4390547</v>
      </c>
      <c r="T64">
        <v>4747734</v>
      </c>
      <c r="V64">
        <v>6755286</v>
      </c>
      <c r="Z64">
        <v>50592523</v>
      </c>
      <c r="AE64">
        <v>179807175</v>
      </c>
      <c r="AN64">
        <v>8894905</v>
      </c>
      <c r="AQ64">
        <v>3934726</v>
      </c>
      <c r="BC64">
        <v>12765246</v>
      </c>
      <c r="BK64">
        <v>4291372</v>
      </c>
      <c r="BM64">
        <v>8619797</v>
      </c>
      <c r="BS64">
        <v>9326129</v>
      </c>
      <c r="CA64">
        <v>8271514</v>
      </c>
      <c r="CG64">
        <v>112356447</v>
      </c>
      <c r="CK64">
        <v>7068500</v>
      </c>
      <c r="CU64">
        <v>7557257</v>
      </c>
      <c r="CY64">
        <v>3294675</v>
      </c>
      <c r="DF64">
        <v>3809516</v>
      </c>
      <c r="DJ64">
        <v>26912553</v>
      </c>
      <c r="DQ64">
        <v>6747881</v>
      </c>
      <c r="DY64">
        <v>8086582</v>
      </c>
      <c r="EB64">
        <v>8436707</v>
      </c>
      <c r="EC64">
        <v>11372354</v>
      </c>
      <c r="ED64">
        <v>25237101</v>
      </c>
      <c r="EG64">
        <v>83367302</v>
      </c>
      <c r="EL64">
        <v>3140517</v>
      </c>
      <c r="ES64">
        <v>1931485</v>
      </c>
      <c r="EU64">
        <v>29724267</v>
      </c>
      <c r="FL64">
        <v>3261145</v>
      </c>
      <c r="FN64">
        <v>4545452</v>
      </c>
      <c r="FP64">
        <v>5283178</v>
      </c>
      <c r="FT64">
        <v>1688488</v>
      </c>
      <c r="GA64">
        <v>2978092</v>
      </c>
      <c r="GH64">
        <v>7408172</v>
      </c>
      <c r="GM64">
        <v>3488870</v>
      </c>
      <c r="GN64">
        <v>2492648</v>
      </c>
      <c r="HC64">
        <v>6598084</v>
      </c>
      <c r="IE64">
        <v>40666157</v>
      </c>
      <c r="KB64">
        <v>15058824</v>
      </c>
      <c r="LG64">
        <v>6192289</v>
      </c>
      <c r="LN64">
        <v>7009160</v>
      </c>
      <c r="NG64">
        <v>13884305</v>
      </c>
      <c r="OL64">
        <v>6068178</v>
      </c>
      <c r="SA64">
        <v>5854167</v>
      </c>
      <c r="SB64">
        <v>15112461</v>
      </c>
      <c r="SD64">
        <v>5468925</v>
      </c>
      <c r="SY64">
        <v>2698990</v>
      </c>
      <c r="TB64">
        <v>1528242</v>
      </c>
      <c r="VL64">
        <v>798725925</v>
      </c>
    </row>
    <row r="65" spans="1:584" x14ac:dyDescent="0.2">
      <c r="A65" s="3">
        <v>665</v>
      </c>
      <c r="M65">
        <v>6415197</v>
      </c>
      <c r="V65">
        <v>16725022</v>
      </c>
      <c r="AB65">
        <v>4550031</v>
      </c>
      <c r="AN65">
        <v>20579740</v>
      </c>
      <c r="BC65">
        <v>8870942</v>
      </c>
      <c r="CA65">
        <v>5784269</v>
      </c>
      <c r="CB65">
        <v>13264660</v>
      </c>
      <c r="CE65">
        <v>7164662</v>
      </c>
      <c r="CF65">
        <v>14624228</v>
      </c>
      <c r="CG65">
        <v>98421726</v>
      </c>
      <c r="CS65">
        <v>16095283</v>
      </c>
      <c r="CY65">
        <v>6293968</v>
      </c>
      <c r="DJ65">
        <v>22050315</v>
      </c>
      <c r="DL65">
        <v>181383985</v>
      </c>
      <c r="DY65">
        <v>74398503</v>
      </c>
      <c r="EB65">
        <v>37455307</v>
      </c>
      <c r="EC65">
        <v>32925817</v>
      </c>
      <c r="ED65">
        <v>15806270</v>
      </c>
      <c r="EG65">
        <v>131384050</v>
      </c>
      <c r="EL65">
        <v>10452293</v>
      </c>
      <c r="EU65">
        <v>20271395</v>
      </c>
      <c r="EV65">
        <v>8987620</v>
      </c>
      <c r="FF65">
        <v>11776259</v>
      </c>
      <c r="GH65">
        <v>21197399</v>
      </c>
      <c r="HC65">
        <v>12911063</v>
      </c>
      <c r="JY65">
        <v>57772935</v>
      </c>
      <c r="LN65">
        <v>7397716</v>
      </c>
      <c r="RZ65">
        <v>7441494</v>
      </c>
      <c r="SA65">
        <v>16484226</v>
      </c>
      <c r="SB65">
        <v>22317605</v>
      </c>
      <c r="SP65">
        <v>5540223</v>
      </c>
      <c r="UL65">
        <v>5095496</v>
      </c>
      <c r="VL65">
        <v>921839699</v>
      </c>
    </row>
    <row r="66" spans="1:584" x14ac:dyDescent="0.2">
      <c r="A66" s="3" t="s">
        <v>189</v>
      </c>
      <c r="B66">
        <v>9818771</v>
      </c>
      <c r="C66">
        <v>12360662</v>
      </c>
      <c r="D66">
        <v>11998610</v>
      </c>
      <c r="E66">
        <v>13239085</v>
      </c>
      <c r="F66">
        <v>14989942</v>
      </c>
      <c r="G66">
        <v>31694745</v>
      </c>
      <c r="H66">
        <v>71401254</v>
      </c>
      <c r="I66">
        <v>32183458</v>
      </c>
      <c r="J66">
        <v>8273246</v>
      </c>
      <c r="K66">
        <v>1237230524</v>
      </c>
      <c r="L66">
        <v>162550853</v>
      </c>
      <c r="M66">
        <v>274401025</v>
      </c>
      <c r="N66">
        <v>132823086</v>
      </c>
      <c r="O66">
        <v>24777867</v>
      </c>
      <c r="P66">
        <v>25093065</v>
      </c>
      <c r="Q66">
        <v>6154850</v>
      </c>
      <c r="R66">
        <v>29629397</v>
      </c>
      <c r="S66">
        <v>29078367</v>
      </c>
      <c r="T66">
        <v>14389399</v>
      </c>
      <c r="U66">
        <v>23909272</v>
      </c>
      <c r="V66">
        <v>216147417</v>
      </c>
      <c r="W66">
        <v>641973211</v>
      </c>
      <c r="X66">
        <v>148302477</v>
      </c>
      <c r="Y66">
        <v>3399657</v>
      </c>
      <c r="Z66">
        <v>6423270568</v>
      </c>
      <c r="AA66">
        <v>11888694</v>
      </c>
      <c r="AB66">
        <v>126155354</v>
      </c>
      <c r="AC66">
        <v>35099465</v>
      </c>
      <c r="AD66">
        <v>383379729</v>
      </c>
      <c r="AE66">
        <v>12433565804</v>
      </c>
      <c r="AF66">
        <v>1393107806</v>
      </c>
      <c r="AG66">
        <v>2807315558</v>
      </c>
      <c r="AH66">
        <v>287257859</v>
      </c>
      <c r="AI66">
        <v>252601114</v>
      </c>
      <c r="AJ66">
        <v>243169537</v>
      </c>
      <c r="AK66">
        <v>240125511</v>
      </c>
      <c r="AL66">
        <v>11332326</v>
      </c>
      <c r="AM66">
        <v>71552274</v>
      </c>
      <c r="AN66">
        <v>826614840</v>
      </c>
      <c r="AO66">
        <v>707670169</v>
      </c>
      <c r="AP66">
        <v>214445950</v>
      </c>
      <c r="AQ66">
        <v>38834928</v>
      </c>
      <c r="AR66">
        <v>9865323</v>
      </c>
      <c r="AS66">
        <v>100638266</v>
      </c>
      <c r="AT66">
        <v>26892528</v>
      </c>
      <c r="AU66">
        <v>22692501</v>
      </c>
      <c r="AV66">
        <v>194412101</v>
      </c>
      <c r="AW66">
        <v>188988137</v>
      </c>
      <c r="AX66">
        <v>25987392</v>
      </c>
      <c r="AY66">
        <v>127272944</v>
      </c>
      <c r="AZ66">
        <v>279009107</v>
      </c>
      <c r="BA66">
        <v>8422892</v>
      </c>
      <c r="BB66">
        <v>17047642</v>
      </c>
      <c r="BC66">
        <v>904604333</v>
      </c>
      <c r="BD66">
        <v>7845882</v>
      </c>
      <c r="BE66">
        <v>12047337812</v>
      </c>
      <c r="BF66">
        <v>20377750</v>
      </c>
      <c r="BG66">
        <v>41586080</v>
      </c>
      <c r="BH66">
        <v>25782107</v>
      </c>
      <c r="BI66">
        <v>16581394</v>
      </c>
      <c r="BJ66">
        <v>5333147</v>
      </c>
      <c r="BK66">
        <v>69519631</v>
      </c>
      <c r="BL66">
        <v>80874261</v>
      </c>
      <c r="BM66">
        <v>1125789377</v>
      </c>
      <c r="BN66">
        <v>11299986</v>
      </c>
      <c r="BO66">
        <v>10895797</v>
      </c>
      <c r="BP66">
        <v>40202120</v>
      </c>
      <c r="BQ66">
        <v>205744860</v>
      </c>
      <c r="BR66">
        <v>336173604</v>
      </c>
      <c r="BS66">
        <v>574929096</v>
      </c>
      <c r="BT66">
        <v>315347144</v>
      </c>
      <c r="BU66">
        <v>144923750</v>
      </c>
      <c r="BV66">
        <v>98098862</v>
      </c>
      <c r="BW66">
        <v>37648965</v>
      </c>
      <c r="BX66">
        <v>160450510</v>
      </c>
      <c r="BY66">
        <v>5954100023</v>
      </c>
      <c r="BZ66">
        <v>50825248</v>
      </c>
      <c r="CA66">
        <v>428382002</v>
      </c>
      <c r="CB66">
        <v>343042801</v>
      </c>
      <c r="CC66">
        <v>2219324790</v>
      </c>
      <c r="CD66">
        <v>3003783105</v>
      </c>
      <c r="CE66">
        <v>128042064</v>
      </c>
      <c r="CF66">
        <v>1417106899</v>
      </c>
      <c r="CG66">
        <v>12297780636</v>
      </c>
      <c r="CH66">
        <v>44087811</v>
      </c>
      <c r="CI66">
        <v>7070007</v>
      </c>
      <c r="CJ66">
        <v>19982893</v>
      </c>
      <c r="CK66">
        <v>1170460711</v>
      </c>
      <c r="CL66">
        <v>60184831</v>
      </c>
      <c r="CM66">
        <v>10826273643</v>
      </c>
      <c r="CN66">
        <v>7782592386</v>
      </c>
      <c r="CO66">
        <v>48772467</v>
      </c>
      <c r="CP66">
        <v>9121726</v>
      </c>
      <c r="CQ66">
        <v>20962515</v>
      </c>
      <c r="CR66">
        <v>35779280</v>
      </c>
      <c r="CS66">
        <v>347166013</v>
      </c>
      <c r="CT66">
        <v>43974947</v>
      </c>
      <c r="CU66">
        <v>198772895</v>
      </c>
      <c r="CV66">
        <v>11664061</v>
      </c>
      <c r="CW66">
        <v>15552015</v>
      </c>
      <c r="CX66">
        <v>558064768</v>
      </c>
      <c r="CY66">
        <v>917559398</v>
      </c>
      <c r="CZ66">
        <v>7322953</v>
      </c>
      <c r="DA66">
        <v>56004326</v>
      </c>
      <c r="DB66">
        <v>4075861</v>
      </c>
      <c r="DC66">
        <v>127612464</v>
      </c>
      <c r="DD66">
        <v>31292327</v>
      </c>
      <c r="DE66">
        <v>376291012</v>
      </c>
      <c r="DF66">
        <v>166025888</v>
      </c>
      <c r="DG66">
        <v>1044305589</v>
      </c>
      <c r="DH66">
        <v>261996121</v>
      </c>
      <c r="DI66">
        <v>736581467</v>
      </c>
      <c r="DJ66">
        <v>6960177370</v>
      </c>
      <c r="DK66">
        <v>16348691</v>
      </c>
      <c r="DL66">
        <v>4833576250</v>
      </c>
      <c r="DM66">
        <v>94652603</v>
      </c>
      <c r="DN66">
        <v>8156739</v>
      </c>
      <c r="DO66">
        <v>22830707</v>
      </c>
      <c r="DP66">
        <v>952133979</v>
      </c>
      <c r="DQ66">
        <v>410427932</v>
      </c>
      <c r="DR66">
        <v>27058804</v>
      </c>
      <c r="DS66">
        <v>7955249</v>
      </c>
      <c r="DT66">
        <v>45452207</v>
      </c>
      <c r="DU66">
        <v>436748207</v>
      </c>
      <c r="DV66">
        <v>262234799</v>
      </c>
      <c r="DW66">
        <v>476520782</v>
      </c>
      <c r="DX66">
        <v>1355268254</v>
      </c>
      <c r="DY66">
        <v>1320422558</v>
      </c>
      <c r="DZ66">
        <v>346269915</v>
      </c>
      <c r="EA66">
        <v>3062533</v>
      </c>
      <c r="EB66">
        <v>1232315671</v>
      </c>
      <c r="EC66">
        <v>6288649239</v>
      </c>
      <c r="ED66">
        <v>7038170408</v>
      </c>
      <c r="EE66">
        <v>12665114</v>
      </c>
      <c r="EF66">
        <v>479411727</v>
      </c>
      <c r="EG66">
        <v>2243880885</v>
      </c>
      <c r="EH66">
        <v>5469406</v>
      </c>
      <c r="EI66">
        <v>260334869</v>
      </c>
      <c r="EJ66">
        <v>106338599</v>
      </c>
      <c r="EK66">
        <v>259934156</v>
      </c>
      <c r="EL66">
        <v>1800509611</v>
      </c>
      <c r="EM66">
        <v>221967712</v>
      </c>
      <c r="EN66">
        <v>1093745409</v>
      </c>
      <c r="EO66">
        <v>213893011</v>
      </c>
      <c r="EP66">
        <v>514504314</v>
      </c>
      <c r="EQ66">
        <v>1357610728</v>
      </c>
      <c r="ER66">
        <v>250332545</v>
      </c>
      <c r="ES66">
        <v>1436007524</v>
      </c>
      <c r="ET66">
        <v>452504960</v>
      </c>
      <c r="EU66">
        <v>2811662433</v>
      </c>
      <c r="EV66">
        <v>296151266</v>
      </c>
      <c r="EW66">
        <v>233495904</v>
      </c>
      <c r="EX66">
        <v>60126755</v>
      </c>
      <c r="EY66">
        <v>128633285</v>
      </c>
      <c r="EZ66">
        <v>76542963</v>
      </c>
      <c r="FA66">
        <v>19053352</v>
      </c>
      <c r="FB66">
        <v>104778334</v>
      </c>
      <c r="FC66">
        <v>25435943</v>
      </c>
      <c r="FD66">
        <v>9778564</v>
      </c>
      <c r="FE66">
        <v>18389387</v>
      </c>
      <c r="FF66">
        <v>70376678</v>
      </c>
      <c r="FG66">
        <v>218444787</v>
      </c>
      <c r="FH66">
        <v>66004446</v>
      </c>
      <c r="FI66">
        <v>17611639</v>
      </c>
      <c r="FJ66">
        <v>1316783850</v>
      </c>
      <c r="FK66">
        <v>43432820</v>
      </c>
      <c r="FL66">
        <v>642783567</v>
      </c>
      <c r="FM66">
        <v>65707253</v>
      </c>
      <c r="FN66">
        <v>619840714</v>
      </c>
      <c r="FO66">
        <v>1313021662</v>
      </c>
      <c r="FP66">
        <v>1365411518</v>
      </c>
      <c r="FQ66">
        <v>548298793</v>
      </c>
      <c r="FR66">
        <v>265004405</v>
      </c>
      <c r="FS66">
        <v>234227679</v>
      </c>
      <c r="FT66">
        <v>767397224</v>
      </c>
      <c r="FU66">
        <v>112760626</v>
      </c>
      <c r="FV66">
        <v>49500394</v>
      </c>
      <c r="FW66">
        <v>11267716</v>
      </c>
      <c r="FX66">
        <v>928361689</v>
      </c>
      <c r="FY66">
        <v>92594852</v>
      </c>
      <c r="FZ66">
        <v>21868083</v>
      </c>
      <c r="GA66">
        <v>897624345</v>
      </c>
      <c r="GB66">
        <v>8554990</v>
      </c>
      <c r="GC66">
        <v>6085689398</v>
      </c>
      <c r="GD66">
        <v>73644144</v>
      </c>
      <c r="GE66">
        <v>5843721</v>
      </c>
      <c r="GF66">
        <v>307780136</v>
      </c>
      <c r="GG66">
        <v>3785263</v>
      </c>
      <c r="GH66">
        <v>350567715</v>
      </c>
      <c r="GI66">
        <v>8189198</v>
      </c>
      <c r="GJ66">
        <v>16909022</v>
      </c>
      <c r="GK66">
        <v>6275362</v>
      </c>
      <c r="GL66">
        <v>20111462</v>
      </c>
      <c r="GM66">
        <v>201565759</v>
      </c>
      <c r="GN66">
        <v>349007949</v>
      </c>
      <c r="GO66">
        <v>148634774</v>
      </c>
      <c r="GP66">
        <v>13892278</v>
      </c>
      <c r="GQ66">
        <v>12245955</v>
      </c>
      <c r="GR66">
        <v>19655893</v>
      </c>
      <c r="GS66">
        <v>266064616</v>
      </c>
      <c r="GT66">
        <v>3121801</v>
      </c>
      <c r="GU66">
        <v>81199220</v>
      </c>
      <c r="GV66">
        <v>31162656</v>
      </c>
      <c r="GW66">
        <v>242937258</v>
      </c>
      <c r="GX66">
        <v>343932914</v>
      </c>
      <c r="GY66">
        <v>775091273</v>
      </c>
      <c r="GZ66">
        <v>28361459</v>
      </c>
      <c r="HA66">
        <v>4934341</v>
      </c>
      <c r="HB66">
        <v>27432280</v>
      </c>
      <c r="HC66">
        <v>1081518848</v>
      </c>
      <c r="HD66">
        <v>12311404</v>
      </c>
      <c r="HE66">
        <v>51052182</v>
      </c>
      <c r="HF66">
        <v>131586948</v>
      </c>
      <c r="HG66">
        <v>77085324</v>
      </c>
      <c r="HH66">
        <v>114025633</v>
      </c>
      <c r="HI66">
        <v>12327502</v>
      </c>
      <c r="HJ66">
        <v>2015408665</v>
      </c>
      <c r="HK66">
        <v>24302076</v>
      </c>
      <c r="HL66">
        <v>4656841</v>
      </c>
      <c r="HM66">
        <v>11160976</v>
      </c>
      <c r="HN66">
        <v>17402744</v>
      </c>
      <c r="HO66">
        <v>18618904</v>
      </c>
      <c r="HP66">
        <v>3595483</v>
      </c>
      <c r="HQ66">
        <v>64520665</v>
      </c>
      <c r="HR66">
        <v>264705535</v>
      </c>
      <c r="HS66">
        <v>55257845</v>
      </c>
      <c r="HT66">
        <v>479636802</v>
      </c>
      <c r="HU66">
        <v>733619</v>
      </c>
      <c r="HV66">
        <v>5164180</v>
      </c>
      <c r="HW66">
        <v>3634108</v>
      </c>
      <c r="HX66">
        <v>65903834</v>
      </c>
      <c r="HY66">
        <v>12868477</v>
      </c>
      <c r="HZ66">
        <v>46117870</v>
      </c>
      <c r="IA66">
        <v>6759505</v>
      </c>
      <c r="IB66">
        <v>2216029</v>
      </c>
      <c r="IC66">
        <v>10134971</v>
      </c>
      <c r="ID66">
        <v>6978818</v>
      </c>
      <c r="IE66">
        <v>87923259</v>
      </c>
      <c r="IF66">
        <v>7105188619</v>
      </c>
      <c r="IG66">
        <v>4186328682</v>
      </c>
      <c r="IH66">
        <v>13558666941</v>
      </c>
      <c r="II66">
        <v>1513324773</v>
      </c>
      <c r="IJ66">
        <v>173624964</v>
      </c>
      <c r="IK66">
        <v>17094200639</v>
      </c>
      <c r="IL66">
        <v>1383189510</v>
      </c>
      <c r="IM66">
        <v>7146475469</v>
      </c>
      <c r="IN66">
        <v>211220651</v>
      </c>
      <c r="IO66">
        <v>33207426</v>
      </c>
      <c r="IP66">
        <v>3189491189</v>
      </c>
      <c r="IQ66">
        <v>285047648</v>
      </c>
      <c r="IR66">
        <v>5909557195</v>
      </c>
      <c r="IS66">
        <v>2335643429</v>
      </c>
      <c r="IT66">
        <v>5605412926</v>
      </c>
      <c r="IU66">
        <v>1077061138</v>
      </c>
      <c r="IV66">
        <v>560315886</v>
      </c>
      <c r="IW66">
        <v>4486369907</v>
      </c>
      <c r="IX66">
        <v>1208045082</v>
      </c>
      <c r="IY66">
        <v>1089553941</v>
      </c>
      <c r="IZ66">
        <v>308476436</v>
      </c>
      <c r="JA66">
        <v>892086847</v>
      </c>
      <c r="JB66">
        <v>266670413</v>
      </c>
      <c r="JC66">
        <v>676539817</v>
      </c>
      <c r="JD66">
        <v>2549122456</v>
      </c>
      <c r="JE66">
        <v>1378025891</v>
      </c>
      <c r="JF66">
        <v>120531547</v>
      </c>
      <c r="JG66">
        <v>810176557</v>
      </c>
      <c r="JH66">
        <v>557681940</v>
      </c>
      <c r="JI66">
        <v>123711218</v>
      </c>
      <c r="JJ66">
        <v>578718021</v>
      </c>
      <c r="JK66">
        <v>200667620</v>
      </c>
      <c r="JL66">
        <v>57361835</v>
      </c>
      <c r="JM66">
        <v>125357336</v>
      </c>
      <c r="JN66">
        <v>761708801</v>
      </c>
      <c r="JO66">
        <v>903501743</v>
      </c>
      <c r="JP66">
        <v>574293082</v>
      </c>
      <c r="JQ66">
        <v>160054649</v>
      </c>
      <c r="JR66">
        <v>206773145</v>
      </c>
      <c r="JS66">
        <v>104582525</v>
      </c>
      <c r="JT66">
        <v>128073628</v>
      </c>
      <c r="JU66">
        <v>81981191</v>
      </c>
      <c r="JV66">
        <v>949767075</v>
      </c>
      <c r="JW66">
        <v>54767795</v>
      </c>
      <c r="JX66">
        <v>173039393</v>
      </c>
      <c r="JY66">
        <v>489395802</v>
      </c>
      <c r="JZ66">
        <v>138882799</v>
      </c>
      <c r="KA66">
        <v>1151649308</v>
      </c>
      <c r="KB66">
        <v>152109887</v>
      </c>
      <c r="KC66">
        <v>2166303234</v>
      </c>
      <c r="KD66">
        <v>10500113</v>
      </c>
      <c r="KE66">
        <v>6160243</v>
      </c>
      <c r="KF66">
        <v>70192215</v>
      </c>
      <c r="KG66">
        <v>7382129</v>
      </c>
      <c r="KH66">
        <v>2208744378</v>
      </c>
      <c r="KI66">
        <v>189627291</v>
      </c>
      <c r="KJ66">
        <v>53232810</v>
      </c>
      <c r="KK66">
        <v>69417997</v>
      </c>
      <c r="KL66">
        <v>14559601</v>
      </c>
      <c r="KM66">
        <v>8497342</v>
      </c>
      <c r="KN66">
        <v>782524598</v>
      </c>
      <c r="KO66">
        <v>476790615</v>
      </c>
      <c r="KP66">
        <v>12912103076</v>
      </c>
      <c r="KQ66">
        <v>663831706</v>
      </c>
      <c r="KR66">
        <v>259737395</v>
      </c>
      <c r="KS66">
        <v>36648370586</v>
      </c>
      <c r="KT66">
        <v>25586649348</v>
      </c>
      <c r="KU66">
        <v>7118522256</v>
      </c>
      <c r="KV66">
        <v>1008682612</v>
      </c>
      <c r="KW66">
        <v>3058634650</v>
      </c>
      <c r="KX66">
        <v>125084813</v>
      </c>
      <c r="KY66">
        <v>107382673</v>
      </c>
      <c r="KZ66">
        <v>329802605</v>
      </c>
      <c r="LA66">
        <v>1326158128</v>
      </c>
      <c r="LB66">
        <v>1286688747</v>
      </c>
      <c r="LC66">
        <v>453277754</v>
      </c>
      <c r="LD66">
        <v>890338841</v>
      </c>
      <c r="LE66">
        <v>147284784</v>
      </c>
      <c r="LF66">
        <v>244873966</v>
      </c>
      <c r="LG66">
        <v>178535796</v>
      </c>
      <c r="LH66">
        <v>362429876</v>
      </c>
      <c r="LI66">
        <v>84176181</v>
      </c>
      <c r="LJ66">
        <v>810438214</v>
      </c>
      <c r="LK66">
        <v>637739544</v>
      </c>
      <c r="LL66">
        <v>161307915</v>
      </c>
      <c r="LM66">
        <v>389892892</v>
      </c>
      <c r="LN66">
        <v>739555587</v>
      </c>
      <c r="LO66">
        <v>1254857626</v>
      </c>
      <c r="LP66">
        <v>319596382</v>
      </c>
      <c r="LQ66">
        <v>118366870</v>
      </c>
      <c r="LR66">
        <v>137561565</v>
      </c>
      <c r="LS66">
        <v>1716684364</v>
      </c>
      <c r="LT66">
        <v>394609244</v>
      </c>
      <c r="LU66">
        <v>135197877</v>
      </c>
      <c r="LV66">
        <v>186832127</v>
      </c>
      <c r="LW66">
        <v>23540436341</v>
      </c>
      <c r="LX66">
        <v>2990271352</v>
      </c>
      <c r="LY66">
        <v>79836163</v>
      </c>
      <c r="LZ66">
        <v>1368686052</v>
      </c>
      <c r="MA66">
        <v>269980485</v>
      </c>
      <c r="MB66">
        <v>80126445</v>
      </c>
      <c r="MC66">
        <v>352266632</v>
      </c>
      <c r="MD66">
        <v>134745921</v>
      </c>
      <c r="ME66">
        <v>958828947</v>
      </c>
      <c r="MF66">
        <v>1039487939</v>
      </c>
      <c r="MG66">
        <v>249058334</v>
      </c>
      <c r="MH66">
        <v>150489843</v>
      </c>
      <c r="MI66">
        <v>878742564</v>
      </c>
      <c r="MJ66">
        <v>129978968</v>
      </c>
      <c r="MK66">
        <v>828443578</v>
      </c>
      <c r="ML66">
        <v>784244480</v>
      </c>
      <c r="MM66">
        <v>529383731</v>
      </c>
      <c r="MN66">
        <v>418974890</v>
      </c>
      <c r="MO66">
        <v>38072215230</v>
      </c>
      <c r="MP66">
        <v>984041569</v>
      </c>
      <c r="MQ66">
        <v>595968998</v>
      </c>
      <c r="MR66">
        <v>83221939</v>
      </c>
      <c r="MS66">
        <v>2160583870</v>
      </c>
      <c r="MT66">
        <v>111644460</v>
      </c>
      <c r="MU66">
        <v>95034552</v>
      </c>
      <c r="MV66">
        <v>50599257</v>
      </c>
      <c r="MW66">
        <v>11767260</v>
      </c>
      <c r="MX66">
        <v>17769542</v>
      </c>
      <c r="MY66">
        <v>109518961</v>
      </c>
      <c r="MZ66">
        <v>21499741</v>
      </c>
      <c r="NA66">
        <v>35222039</v>
      </c>
      <c r="NB66">
        <v>14151907</v>
      </c>
      <c r="NC66">
        <v>186056277</v>
      </c>
      <c r="ND66">
        <v>16815056</v>
      </c>
      <c r="NE66">
        <v>17968783</v>
      </c>
      <c r="NF66">
        <v>19151416368</v>
      </c>
      <c r="NG66">
        <v>249526054</v>
      </c>
      <c r="NH66">
        <v>22870262118</v>
      </c>
      <c r="NI66">
        <v>3313317677</v>
      </c>
      <c r="NJ66">
        <v>1146743902</v>
      </c>
      <c r="NK66">
        <v>231374353</v>
      </c>
      <c r="NL66">
        <v>1139639177</v>
      </c>
      <c r="NM66">
        <v>176836557</v>
      </c>
      <c r="NN66">
        <v>15206660</v>
      </c>
      <c r="NO66">
        <v>176545608</v>
      </c>
      <c r="NP66">
        <v>16970664</v>
      </c>
      <c r="NQ66">
        <v>962159882</v>
      </c>
      <c r="NR66">
        <v>3820466002</v>
      </c>
      <c r="NS66">
        <v>6590501102</v>
      </c>
      <c r="NT66">
        <v>214607158</v>
      </c>
      <c r="NU66">
        <v>5056004901</v>
      </c>
      <c r="NV66">
        <v>60004093</v>
      </c>
      <c r="NW66">
        <v>172095053</v>
      </c>
      <c r="NX66">
        <v>132759551</v>
      </c>
      <c r="NY66">
        <v>49705713</v>
      </c>
      <c r="NZ66">
        <v>60446625</v>
      </c>
      <c r="OA66">
        <v>19607835</v>
      </c>
      <c r="OB66">
        <v>92058811</v>
      </c>
      <c r="OC66">
        <v>11583628</v>
      </c>
      <c r="OD66">
        <v>7402147367</v>
      </c>
      <c r="OE66">
        <v>207618468</v>
      </c>
      <c r="OF66">
        <v>57617989</v>
      </c>
      <c r="OG66">
        <v>57131781</v>
      </c>
      <c r="OH66">
        <v>24672400</v>
      </c>
      <c r="OI66">
        <v>519904199</v>
      </c>
      <c r="OJ66">
        <v>17335341</v>
      </c>
      <c r="OK66">
        <v>108720427</v>
      </c>
      <c r="OL66">
        <v>321718669</v>
      </c>
      <c r="OM66">
        <v>149162154</v>
      </c>
      <c r="ON66">
        <v>1318445630</v>
      </c>
      <c r="OO66">
        <v>215466044</v>
      </c>
      <c r="OP66">
        <v>57894173</v>
      </c>
      <c r="OQ66">
        <v>1222655754</v>
      </c>
      <c r="OR66">
        <v>54857901</v>
      </c>
      <c r="OS66">
        <v>15128421345</v>
      </c>
      <c r="OT66">
        <v>55727654</v>
      </c>
      <c r="OU66">
        <v>146618152</v>
      </c>
      <c r="OV66">
        <v>8006320291</v>
      </c>
      <c r="OW66">
        <v>106351225</v>
      </c>
      <c r="OX66">
        <v>55320935</v>
      </c>
      <c r="OY66">
        <v>350903960</v>
      </c>
      <c r="OZ66">
        <v>31869131</v>
      </c>
      <c r="PA66">
        <v>112980395</v>
      </c>
      <c r="PB66">
        <v>18202759</v>
      </c>
      <c r="PC66">
        <v>100512408</v>
      </c>
      <c r="PD66">
        <v>197659537</v>
      </c>
      <c r="PE66">
        <v>11645859548</v>
      </c>
      <c r="PF66">
        <v>2624872246</v>
      </c>
      <c r="PG66">
        <v>22607754</v>
      </c>
      <c r="PH66">
        <v>171336363</v>
      </c>
      <c r="PI66">
        <v>69577681</v>
      </c>
      <c r="PJ66">
        <v>14468447</v>
      </c>
      <c r="PK66">
        <v>581225632</v>
      </c>
      <c r="PL66">
        <v>27658268</v>
      </c>
      <c r="PM66">
        <v>3253527441</v>
      </c>
      <c r="PN66">
        <v>2707133395</v>
      </c>
      <c r="PO66">
        <v>90713385</v>
      </c>
      <c r="PP66">
        <v>18541469079</v>
      </c>
      <c r="PQ66">
        <v>238402446</v>
      </c>
      <c r="PR66">
        <v>209877772</v>
      </c>
      <c r="PS66">
        <v>66376309</v>
      </c>
      <c r="PT66">
        <v>16202192</v>
      </c>
      <c r="PU66">
        <v>119009836</v>
      </c>
      <c r="PV66">
        <v>1613988662</v>
      </c>
      <c r="PW66">
        <v>23087431</v>
      </c>
      <c r="PX66">
        <v>17679414</v>
      </c>
      <c r="PY66">
        <v>227861876</v>
      </c>
      <c r="PZ66">
        <v>12749783</v>
      </c>
      <c r="QA66">
        <v>54084495</v>
      </c>
      <c r="QB66">
        <v>31038978</v>
      </c>
      <c r="QC66">
        <v>140065389</v>
      </c>
      <c r="QD66">
        <v>58548373</v>
      </c>
      <c r="QE66">
        <v>32454712</v>
      </c>
      <c r="QF66">
        <v>26069968</v>
      </c>
      <c r="QG66">
        <v>57913063</v>
      </c>
      <c r="QH66">
        <v>65259161</v>
      </c>
      <c r="QI66">
        <v>46867143</v>
      </c>
      <c r="QJ66">
        <v>371351245</v>
      </c>
      <c r="QK66">
        <v>161845306</v>
      </c>
      <c r="QL66">
        <v>135049245</v>
      </c>
      <c r="QM66">
        <v>235767998</v>
      </c>
      <c r="QN66">
        <v>79524048</v>
      </c>
      <c r="QO66">
        <v>721877433</v>
      </c>
      <c r="QP66">
        <v>62594572</v>
      </c>
      <c r="QQ66">
        <v>21148468</v>
      </c>
      <c r="QR66">
        <v>32178116</v>
      </c>
      <c r="QS66">
        <v>95843738</v>
      </c>
      <c r="QT66">
        <v>220224930</v>
      </c>
      <c r="QU66">
        <v>113389277</v>
      </c>
      <c r="QV66">
        <v>41876653</v>
      </c>
      <c r="QW66">
        <v>5764114472</v>
      </c>
      <c r="QX66">
        <v>72819902</v>
      </c>
      <c r="QY66">
        <v>16910749052</v>
      </c>
      <c r="QZ66">
        <v>161382832</v>
      </c>
      <c r="RA66">
        <v>1696488392</v>
      </c>
      <c r="RB66">
        <v>616639132</v>
      </c>
      <c r="RC66">
        <v>24017842</v>
      </c>
      <c r="RD66">
        <v>200828819</v>
      </c>
      <c r="RE66">
        <v>9902068946</v>
      </c>
      <c r="RF66">
        <v>29927646</v>
      </c>
      <c r="RG66">
        <v>15846147</v>
      </c>
      <c r="RH66">
        <v>142848166</v>
      </c>
      <c r="RI66">
        <v>79389830</v>
      </c>
      <c r="RJ66">
        <v>1693860983</v>
      </c>
      <c r="RK66">
        <v>2173999872</v>
      </c>
      <c r="RL66">
        <v>570803077</v>
      </c>
      <c r="RM66">
        <v>143021027</v>
      </c>
      <c r="RN66">
        <v>187106122</v>
      </c>
      <c r="RO66">
        <v>1257096209</v>
      </c>
      <c r="RP66">
        <v>42166686</v>
      </c>
      <c r="RQ66">
        <v>18092000</v>
      </c>
      <c r="RR66">
        <v>14455246</v>
      </c>
      <c r="RS66">
        <v>376982031</v>
      </c>
      <c r="RT66">
        <v>45824830</v>
      </c>
      <c r="RV66">
        <v>15659810</v>
      </c>
      <c r="RW66">
        <v>69161293</v>
      </c>
      <c r="RX66">
        <v>9239216</v>
      </c>
      <c r="RY66">
        <v>139975064</v>
      </c>
      <c r="RZ66">
        <v>22976304</v>
      </c>
      <c r="SA66">
        <v>66818970</v>
      </c>
      <c r="SB66">
        <v>500127794</v>
      </c>
      <c r="SC66">
        <v>77186938</v>
      </c>
      <c r="SD66">
        <v>58174140</v>
      </c>
      <c r="SE66">
        <v>38979067</v>
      </c>
      <c r="SF66">
        <v>21621203</v>
      </c>
      <c r="SG66">
        <v>4346130</v>
      </c>
      <c r="SH66">
        <v>2880155</v>
      </c>
      <c r="SI66">
        <v>5870122</v>
      </c>
      <c r="SJ66">
        <v>11707671</v>
      </c>
      <c r="SK66">
        <v>5970790</v>
      </c>
      <c r="SL66">
        <v>24746393</v>
      </c>
      <c r="SM66">
        <v>13804124</v>
      </c>
      <c r="SN66">
        <v>3084152</v>
      </c>
      <c r="SO66">
        <v>19433680</v>
      </c>
      <c r="SP66">
        <v>45754266</v>
      </c>
      <c r="SQ66">
        <v>13014877</v>
      </c>
      <c r="SR66">
        <v>4895149</v>
      </c>
      <c r="SS66">
        <v>15204372</v>
      </c>
      <c r="ST66">
        <v>12837596</v>
      </c>
      <c r="SU66">
        <v>1943863</v>
      </c>
      <c r="SV66">
        <v>9914423</v>
      </c>
      <c r="SW66">
        <v>5019308</v>
      </c>
      <c r="SX66">
        <v>42094387</v>
      </c>
      <c r="SY66">
        <v>32921446</v>
      </c>
      <c r="SZ66">
        <v>14015907</v>
      </c>
      <c r="TA66">
        <v>4798018</v>
      </c>
      <c r="TB66">
        <v>35284640</v>
      </c>
      <c r="TC66">
        <v>4289930</v>
      </c>
      <c r="TD66">
        <v>23026211</v>
      </c>
      <c r="TE66">
        <v>3215017</v>
      </c>
      <c r="TF66">
        <v>3554983</v>
      </c>
      <c r="TG66">
        <v>9585103</v>
      </c>
      <c r="TH66">
        <v>3140636</v>
      </c>
      <c r="TI66">
        <v>20434777</v>
      </c>
      <c r="TJ66">
        <v>65625475</v>
      </c>
      <c r="TK66">
        <v>8304696</v>
      </c>
      <c r="TL66">
        <v>19594235</v>
      </c>
      <c r="TM66">
        <v>2503610</v>
      </c>
      <c r="TN66">
        <v>4547738</v>
      </c>
      <c r="TO66">
        <v>2475373</v>
      </c>
      <c r="TP66">
        <v>21967292</v>
      </c>
      <c r="TQ66">
        <v>4847775</v>
      </c>
      <c r="TR66">
        <v>2881247</v>
      </c>
      <c r="TS66">
        <v>12432936</v>
      </c>
      <c r="TT66">
        <v>2725439</v>
      </c>
      <c r="TU66">
        <v>13047647</v>
      </c>
      <c r="TV66">
        <v>2583279</v>
      </c>
      <c r="TW66">
        <v>2530306</v>
      </c>
      <c r="TX66">
        <v>5144290</v>
      </c>
      <c r="TY66">
        <v>5929638</v>
      </c>
      <c r="TZ66">
        <v>2228211</v>
      </c>
      <c r="UA66">
        <v>5160824</v>
      </c>
      <c r="UB66">
        <v>2862074</v>
      </c>
      <c r="UC66">
        <v>980006</v>
      </c>
      <c r="UD66">
        <v>1220600</v>
      </c>
      <c r="UE66">
        <v>2144679</v>
      </c>
      <c r="UF66">
        <v>1860836</v>
      </c>
      <c r="UG66">
        <v>14093707</v>
      </c>
      <c r="UH66">
        <v>1032532</v>
      </c>
      <c r="UI66">
        <v>6347303</v>
      </c>
      <c r="UJ66">
        <v>10224252</v>
      </c>
      <c r="UK66">
        <v>3648735</v>
      </c>
      <c r="UL66">
        <v>17108076</v>
      </c>
      <c r="UM66">
        <v>3112690</v>
      </c>
      <c r="UN66">
        <v>5652822</v>
      </c>
      <c r="UO66">
        <v>19591425</v>
      </c>
      <c r="UP66">
        <v>4506395</v>
      </c>
      <c r="UQ66">
        <v>4872372</v>
      </c>
      <c r="UR66">
        <v>18410411</v>
      </c>
      <c r="US66">
        <v>16324012</v>
      </c>
      <c r="UT66">
        <v>10963272</v>
      </c>
      <c r="UU66">
        <v>3766832</v>
      </c>
      <c r="UV66">
        <v>48586767</v>
      </c>
      <c r="UW66">
        <v>6098391845</v>
      </c>
      <c r="UX66">
        <v>7902462684</v>
      </c>
      <c r="UY66">
        <v>76961205</v>
      </c>
      <c r="UZ66">
        <v>1214477245</v>
      </c>
      <c r="VA66">
        <v>2373180838</v>
      </c>
      <c r="VB66">
        <v>7328413</v>
      </c>
      <c r="VC66">
        <v>101010149</v>
      </c>
      <c r="VD66">
        <v>76232291</v>
      </c>
      <c r="VE66">
        <v>17020109</v>
      </c>
      <c r="VF66">
        <v>834915305</v>
      </c>
      <c r="VG66">
        <v>22049535</v>
      </c>
      <c r="VH66">
        <v>17010567</v>
      </c>
      <c r="VI66">
        <v>11919504</v>
      </c>
      <c r="VJ66">
        <v>11748407</v>
      </c>
      <c r="VK66">
        <v>13059544</v>
      </c>
      <c r="VL66">
        <v>653810250179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05D9-5F08-FA40-98AA-E1FAC5695B31}">
  <dimension ref="A1:C16"/>
  <sheetViews>
    <sheetView workbookViewId="0">
      <selection activeCell="C6" sqref="C6"/>
    </sheetView>
  </sheetViews>
  <sheetFormatPr baseColWidth="10" defaultRowHeight="16" x14ac:dyDescent="0.2"/>
  <cols>
    <col min="1" max="16384" width="10.83203125" style="8"/>
  </cols>
  <sheetData>
    <row r="1" spans="1:3" x14ac:dyDescent="0.2">
      <c r="A1" s="8">
        <v>2022</v>
      </c>
      <c r="B1" s="9" t="s">
        <v>178</v>
      </c>
      <c r="C1" s="8" t="s">
        <v>181</v>
      </c>
    </row>
    <row r="2" spans="1:3" x14ac:dyDescent="0.2">
      <c r="A2" s="8">
        <v>6.22</v>
      </c>
      <c r="B2" s="8">
        <v>7.1</v>
      </c>
      <c r="C2" s="8" t="s">
        <v>195</v>
      </c>
    </row>
    <row r="3" spans="1:3" x14ac:dyDescent="0.2">
      <c r="A3" s="8">
        <v>6.93</v>
      </c>
      <c r="C3" s="8" t="s">
        <v>417</v>
      </c>
    </row>
    <row r="4" spans="1:3" x14ac:dyDescent="0.2">
      <c r="A4" s="8">
        <v>7.1</v>
      </c>
      <c r="C4" s="8" t="s">
        <v>406</v>
      </c>
    </row>
    <row r="5" spans="1:3" x14ac:dyDescent="0.2">
      <c r="A5" s="8">
        <v>8.35</v>
      </c>
      <c r="C5" s="8" t="s">
        <v>416</v>
      </c>
    </row>
    <row r="6" spans="1:3" x14ac:dyDescent="0.2">
      <c r="A6" s="8">
        <v>8.8800000000000008</v>
      </c>
      <c r="B6" s="8">
        <v>9.82</v>
      </c>
      <c r="C6" s="8" t="s">
        <v>415</v>
      </c>
    </row>
    <row r="7" spans="1:3" x14ac:dyDescent="0.2">
      <c r="A7" s="8">
        <v>8.9700000000000006</v>
      </c>
      <c r="C7" s="8" t="s">
        <v>270</v>
      </c>
    </row>
    <row r="8" spans="1:3" x14ac:dyDescent="0.2">
      <c r="A8" s="8">
        <v>9.34</v>
      </c>
      <c r="B8" s="8">
        <v>10.3</v>
      </c>
      <c r="C8" s="8" t="s">
        <v>217</v>
      </c>
    </row>
    <row r="9" spans="1:3" x14ac:dyDescent="0.2">
      <c r="A9" s="8">
        <v>9.5299999999999994</v>
      </c>
      <c r="B9" s="8">
        <v>10.47</v>
      </c>
      <c r="C9" s="8" t="s">
        <v>414</v>
      </c>
    </row>
    <row r="10" spans="1:3" x14ac:dyDescent="0.2">
      <c r="A10" s="8">
        <v>10.18</v>
      </c>
      <c r="B10" s="9">
        <v>11.07</v>
      </c>
      <c r="C10" s="8" t="s">
        <v>413</v>
      </c>
    </row>
    <row r="11" spans="1:3" x14ac:dyDescent="0.2">
      <c r="A11" s="8">
        <v>10.8</v>
      </c>
      <c r="B11" s="8" t="s">
        <v>412</v>
      </c>
      <c r="C11" s="8" t="s">
        <v>267</v>
      </c>
    </row>
    <row r="12" spans="1:3" x14ac:dyDescent="0.2">
      <c r="A12" s="8">
        <v>12.58</v>
      </c>
      <c r="B12" s="8">
        <v>13.5</v>
      </c>
      <c r="C12" s="8" t="s">
        <v>199</v>
      </c>
    </row>
    <row r="13" spans="1:3" x14ac:dyDescent="0.2">
      <c r="A13" s="8">
        <v>15.55</v>
      </c>
      <c r="B13" s="8">
        <v>16.55</v>
      </c>
      <c r="C13" s="8" t="s">
        <v>201</v>
      </c>
    </row>
    <row r="14" spans="1:3" x14ac:dyDescent="0.2">
      <c r="A14" s="8">
        <v>15.17</v>
      </c>
      <c r="B14" s="8">
        <v>16.2</v>
      </c>
      <c r="C14" s="8" t="s">
        <v>271</v>
      </c>
    </row>
    <row r="15" spans="1:3" x14ac:dyDescent="0.2">
      <c r="A15" s="8">
        <v>16.43</v>
      </c>
      <c r="B15" s="8">
        <v>17.43</v>
      </c>
      <c r="C15" s="8" t="s">
        <v>411</v>
      </c>
    </row>
    <row r="16" spans="1:3" x14ac:dyDescent="0.2">
      <c r="A16" s="8">
        <v>17.12</v>
      </c>
      <c r="C16" s="8" t="s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69CC-ED1B-C949-8E96-C706E88408B8}">
  <dimension ref="A1:F61"/>
  <sheetViews>
    <sheetView zoomScale="130" zoomScaleNormal="130" workbookViewId="0">
      <selection activeCell="B41" sqref="B41"/>
    </sheetView>
  </sheetViews>
  <sheetFormatPr baseColWidth="10" defaultRowHeight="15" x14ac:dyDescent="0.2"/>
  <cols>
    <col min="2" max="2" width="10.83203125" style="4"/>
    <col min="5" max="5" width="22.1640625" bestFit="1" customWidth="1"/>
    <col min="6" max="6" width="9.83203125" bestFit="1" customWidth="1"/>
  </cols>
  <sheetData>
    <row r="1" spans="1:6" x14ac:dyDescent="0.2">
      <c r="A1" t="s">
        <v>313</v>
      </c>
      <c r="B1" s="4" t="s">
        <v>314</v>
      </c>
      <c r="C1" t="s">
        <v>315</v>
      </c>
      <c r="E1" t="s">
        <v>175</v>
      </c>
      <c r="F1" t="s">
        <v>176</v>
      </c>
    </row>
    <row r="2" spans="1:6" x14ac:dyDescent="0.2">
      <c r="A2">
        <v>10</v>
      </c>
      <c r="B2" s="4" t="str">
        <f>IF(VLOOKUP(A2,proc!$C:$J,7,FALSE)=0,"no","")</f>
        <v/>
      </c>
      <c r="E2" t="s">
        <v>129</v>
      </c>
      <c r="F2">
        <v>247</v>
      </c>
    </row>
    <row r="3" spans="1:6" x14ac:dyDescent="0.2">
      <c r="A3">
        <v>1172</v>
      </c>
      <c r="B3" s="4" t="str">
        <f>IF(VLOOKUP(A3,proc!$C:$J,7,FALSE)=0,"no","")</f>
        <v/>
      </c>
      <c r="E3" t="s">
        <v>161</v>
      </c>
      <c r="F3">
        <v>427</v>
      </c>
    </row>
    <row r="4" spans="1:6" x14ac:dyDescent="0.2">
      <c r="A4">
        <v>140</v>
      </c>
      <c r="B4" s="4" t="str">
        <f>IF(VLOOKUP(A4,proc!$C:$J,7,FALSE)=0,"no","")</f>
        <v/>
      </c>
      <c r="E4" t="s">
        <v>165</v>
      </c>
      <c r="F4">
        <v>588</v>
      </c>
    </row>
    <row r="5" spans="1:6" x14ac:dyDescent="0.2">
      <c r="A5">
        <v>147</v>
      </c>
      <c r="B5" s="4" t="str">
        <f>IF(VLOOKUP(A5,proc!$C:$J,7,FALSE)=0,"no","")</f>
        <v/>
      </c>
      <c r="E5" t="s">
        <v>293</v>
      </c>
      <c r="F5">
        <v>298</v>
      </c>
    </row>
    <row r="6" spans="1:6" x14ac:dyDescent="0.2">
      <c r="A6">
        <v>246</v>
      </c>
      <c r="B6" s="4" t="str">
        <f>IF(VLOOKUP(A6,proc!$C:$J,7,FALSE)=0,"no","")</f>
        <v/>
      </c>
      <c r="E6" t="s">
        <v>301</v>
      </c>
      <c r="F6">
        <v>655</v>
      </c>
    </row>
    <row r="7" spans="1:6" x14ac:dyDescent="0.2">
      <c r="A7">
        <v>247</v>
      </c>
      <c r="B7" s="4" t="str">
        <f>IF(VLOOKUP(A7,proc!$C:$J,7,FALSE)=0,"no","")</f>
        <v/>
      </c>
    </row>
    <row r="8" spans="1:6" x14ac:dyDescent="0.2">
      <c r="A8">
        <v>394</v>
      </c>
      <c r="B8" s="4" t="str">
        <f>IF(VLOOKUP(A8,proc!$C:$J,7,FALSE)=0,"no","")</f>
        <v/>
      </c>
    </row>
    <row r="9" spans="1:6" x14ac:dyDescent="0.2">
      <c r="A9">
        <v>40</v>
      </c>
      <c r="B9" s="4" t="str">
        <f>IF(VLOOKUP(A9,proc!$C:$J,7,FALSE)=0,"no","")</f>
        <v/>
      </c>
    </row>
    <row r="10" spans="1:6" x14ac:dyDescent="0.2">
      <c r="A10">
        <v>420</v>
      </c>
      <c r="B10" s="4" t="str">
        <f>IF(VLOOKUP(A10,proc!$C:$J,7,FALSE)=0,"no","")</f>
        <v/>
      </c>
    </row>
    <row r="11" spans="1:6" x14ac:dyDescent="0.2">
      <c r="A11">
        <v>427</v>
      </c>
      <c r="B11" s="4" t="str">
        <f>IF(VLOOKUP(A11,proc!$C:$J,7,FALSE)=0,"no","")</f>
        <v/>
      </c>
    </row>
    <row r="12" spans="1:6" x14ac:dyDescent="0.2">
      <c r="A12">
        <v>510</v>
      </c>
      <c r="B12" s="4" t="str">
        <f>IF(VLOOKUP(A12,proc!$C:$J,7,FALSE)=0,"no","")</f>
        <v/>
      </c>
    </row>
    <row r="13" spans="1:6" x14ac:dyDescent="0.2">
      <c r="A13">
        <v>588</v>
      </c>
      <c r="B13" s="4" t="str">
        <f>IF(VLOOKUP(A13,proc!$C:$J,7,FALSE)=0,"no","")</f>
        <v/>
      </c>
    </row>
    <row r="14" spans="1:6" x14ac:dyDescent="0.2">
      <c r="A14">
        <v>565</v>
      </c>
      <c r="B14" s="4" t="str">
        <f>IF(VLOOKUP(A14,proc!$C:$J,7,FALSE)=0,"no","")</f>
        <v/>
      </c>
    </row>
    <row r="15" spans="1:6" x14ac:dyDescent="0.2">
      <c r="A15">
        <v>627</v>
      </c>
      <c r="B15" s="4" t="str">
        <f>IF(VLOOKUP(A15,proc!$C:$J,7,FALSE)=0,"no","")</f>
        <v/>
      </c>
    </row>
    <row r="16" spans="1:6" x14ac:dyDescent="0.2">
      <c r="A16">
        <v>655</v>
      </c>
      <c r="B16" s="4" t="str">
        <f>IF(VLOOKUP(A16,proc!$C:$J,7,FALSE)=0,"no","")</f>
        <v/>
      </c>
    </row>
    <row r="17" spans="1:2" x14ac:dyDescent="0.2">
      <c r="A17">
        <v>80</v>
      </c>
      <c r="B17" s="4" t="str">
        <f>IF(VLOOKUP(A17,proc!$C:$J,7,FALSE)=0,"no","")</f>
        <v/>
      </c>
    </row>
    <row r="18" spans="1:2" x14ac:dyDescent="0.2">
      <c r="A18">
        <v>880</v>
      </c>
      <c r="B18" s="4" t="str">
        <f>IF(VLOOKUP(A18,proc!$C:$J,7,FALSE)=0,"no","")</f>
        <v/>
      </c>
    </row>
    <row r="19" spans="1:2" x14ac:dyDescent="0.2">
      <c r="A19">
        <v>983</v>
      </c>
      <c r="B19" s="4" t="str">
        <f>IF(VLOOKUP(A19,proc!$C:$J,7,FALSE)=0,"no","")</f>
        <v/>
      </c>
    </row>
    <row r="20" spans="1:2" x14ac:dyDescent="0.2">
      <c r="A20">
        <v>136</v>
      </c>
      <c r="B20" s="4" t="str">
        <f>IF(VLOOKUP(A20,proc!$C:$J,7,FALSE)=0,"no","")</f>
        <v/>
      </c>
    </row>
    <row r="21" spans="1:2" x14ac:dyDescent="0.2">
      <c r="A21">
        <v>179</v>
      </c>
      <c r="B21" s="4" t="str">
        <f>IF(VLOOKUP(A21,proc!$C:$J,7,FALSE)=0,"no","")</f>
        <v/>
      </c>
    </row>
    <row r="22" spans="1:2" x14ac:dyDescent="0.2">
      <c r="A22">
        <v>199</v>
      </c>
      <c r="B22" s="4" t="str">
        <f>IF(VLOOKUP(A22,proc!$C:$J,7,FALSE)=0,"no","")</f>
        <v/>
      </c>
    </row>
    <row r="23" spans="1:2" x14ac:dyDescent="0.2">
      <c r="A23">
        <v>221</v>
      </c>
      <c r="B23" s="4" t="str">
        <f>IF(VLOOKUP(A23,proc!$C:$J,7,FALSE)=0,"no","")</f>
        <v/>
      </c>
    </row>
    <row r="24" spans="1:2" x14ac:dyDescent="0.2">
      <c r="A24">
        <v>222</v>
      </c>
      <c r="B24" s="4" t="str">
        <f>IF(VLOOKUP(A24,proc!$C:$J,7,FALSE)=0,"no","")</f>
        <v/>
      </c>
    </row>
    <row r="25" spans="1:2" x14ac:dyDescent="0.2">
      <c r="A25">
        <v>328</v>
      </c>
      <c r="B25" s="4" t="str">
        <f>IF(VLOOKUP(A25,proc!$C:$J,7,FALSE)=0,"no","")</f>
        <v/>
      </c>
    </row>
    <row r="26" spans="1:2" x14ac:dyDescent="0.2">
      <c r="A26">
        <v>333</v>
      </c>
      <c r="B26" s="4" t="str">
        <f>IF(VLOOKUP(A26,proc!$C:$J,7,FALSE)=0,"no","")</f>
        <v/>
      </c>
    </row>
    <row r="27" spans="1:2" x14ac:dyDescent="0.2">
      <c r="A27">
        <v>335</v>
      </c>
      <c r="B27" s="4" t="str">
        <f>IF(VLOOKUP(A27,proc!$C:$J,7,FALSE)=0,"no","")</f>
        <v/>
      </c>
    </row>
    <row r="28" spans="1:2" x14ac:dyDescent="0.2">
      <c r="A28">
        <v>339</v>
      </c>
      <c r="B28" s="4" t="str">
        <f>IF(VLOOKUP(A28,proc!$C:$J,7,FALSE)=0,"no","")</f>
        <v/>
      </c>
    </row>
    <row r="29" spans="1:2" x14ac:dyDescent="0.2">
      <c r="A29">
        <v>390</v>
      </c>
      <c r="B29" s="4" t="str">
        <f>IF(VLOOKUP(A29,proc!$C:$J,7,FALSE)=0,"no","")</f>
        <v/>
      </c>
    </row>
    <row r="30" spans="1:2" x14ac:dyDescent="0.2">
      <c r="A30">
        <v>399</v>
      </c>
      <c r="B30" s="4" t="str">
        <f>IF(VLOOKUP(A30,proc!$C:$J,7,FALSE)=0,"no","")</f>
        <v/>
      </c>
    </row>
    <row r="31" spans="1:2" x14ac:dyDescent="0.2">
      <c r="A31">
        <v>400</v>
      </c>
      <c r="B31" s="4" t="str">
        <f>IF(VLOOKUP(A31,proc!$C:$J,7,FALSE)=0,"no","")</f>
        <v/>
      </c>
    </row>
    <row r="32" spans="1:2" x14ac:dyDescent="0.2">
      <c r="A32">
        <v>460</v>
      </c>
      <c r="B32" s="4" t="str">
        <f>IF(VLOOKUP(A32,proc!$C:$J,7,FALSE)=0,"no","")</f>
        <v/>
      </c>
    </row>
    <row r="33" spans="1:2" x14ac:dyDescent="0.2">
      <c r="A33">
        <v>511</v>
      </c>
      <c r="B33" s="4" t="str">
        <f>IF(VLOOKUP(A33,proc!$C:$J,7,FALSE)=0,"no","")</f>
        <v/>
      </c>
    </row>
    <row r="34" spans="1:2" x14ac:dyDescent="0.2">
      <c r="A34">
        <v>569</v>
      </c>
      <c r="B34" s="4" t="str">
        <f>IF(VLOOKUP(A34,proc!$C:$J,7,FALSE)=0,"no","")</f>
        <v/>
      </c>
    </row>
    <row r="35" spans="1:2" x14ac:dyDescent="0.2">
      <c r="A35">
        <v>659</v>
      </c>
      <c r="B35" s="4" t="str">
        <f>IF(VLOOKUP(A35,proc!$C:$J,7,FALSE)=0,"no","")</f>
        <v/>
      </c>
    </row>
    <row r="36" spans="1:2" x14ac:dyDescent="0.2">
      <c r="A36">
        <v>70</v>
      </c>
      <c r="B36" s="4" t="str">
        <f>IF(VLOOKUP(A36,proc!$C:$J,7,FALSE)=0,"no","")</f>
        <v/>
      </c>
    </row>
    <row r="37" spans="1:2" x14ac:dyDescent="0.2">
      <c r="A37">
        <v>738</v>
      </c>
      <c r="B37" s="4" t="str">
        <f>IF(VLOOKUP(A37,proc!$C:$J,7,FALSE)=0,"no","")</f>
        <v/>
      </c>
    </row>
    <row r="38" spans="1:2" x14ac:dyDescent="0.2">
      <c r="A38">
        <v>768</v>
      </c>
      <c r="B38" s="4" t="str">
        <f>IF(VLOOKUP(A38,proc!$C:$J,7,FALSE)=0,"no","")</f>
        <v/>
      </c>
    </row>
    <row r="39" spans="1:2" x14ac:dyDescent="0.2">
      <c r="A39">
        <v>812</v>
      </c>
      <c r="B39" s="4" t="str">
        <f>IF(VLOOKUP(A39,proc!$C:$J,7,FALSE)=0,"no","")</f>
        <v/>
      </c>
    </row>
    <row r="40" spans="1:2" x14ac:dyDescent="0.2">
      <c r="A40">
        <v>922</v>
      </c>
      <c r="B40" s="4" t="str">
        <f>IF(VLOOKUP(A40,proc!$C:$J,7,FALSE)=0,"no","")</f>
        <v/>
      </c>
    </row>
    <row r="41" spans="1:2" x14ac:dyDescent="0.2">
      <c r="A41">
        <v>774</v>
      </c>
      <c r="B41" s="4" t="str">
        <f>IF(VLOOKUP(A41,proc!$C:$J,7,FALSE)=0,"no","")</f>
        <v/>
      </c>
    </row>
    <row r="42" spans="1:2" x14ac:dyDescent="0.2">
      <c r="A42">
        <v>1107</v>
      </c>
      <c r="B42" s="4" t="str">
        <f>IF(VLOOKUP(A42,proc!$C:$J,7,FALSE)=0,"no","")</f>
        <v/>
      </c>
    </row>
    <row r="43" spans="1:2" x14ac:dyDescent="0.2">
      <c r="A43">
        <v>1223</v>
      </c>
      <c r="B43" s="4" t="str">
        <f>IF(VLOOKUP(A43,proc!$C:$J,7,FALSE)=0,"no","")</f>
        <v/>
      </c>
    </row>
    <row r="44" spans="1:2" x14ac:dyDescent="0.2">
      <c r="A44">
        <v>13</v>
      </c>
      <c r="B44" s="4" t="str">
        <f>IF(VLOOKUP(A44,proc!$C:$J,7,FALSE)=0,"no","")</f>
        <v/>
      </c>
    </row>
    <row r="45" spans="1:2" x14ac:dyDescent="0.2">
      <c r="A45">
        <v>169</v>
      </c>
      <c r="B45" s="4" t="str">
        <f>IF(VLOOKUP(A45,proc!$C:$J,7,FALSE)=0,"no","")</f>
        <v/>
      </c>
    </row>
    <row r="46" spans="1:2" x14ac:dyDescent="0.2">
      <c r="A46">
        <v>16</v>
      </c>
      <c r="B46" s="4" t="str">
        <f>IF(VLOOKUP(A46,proc!$C:$J,7,FALSE)=0,"no","")</f>
        <v/>
      </c>
    </row>
    <row r="47" spans="1:2" x14ac:dyDescent="0.2">
      <c r="A47">
        <v>25</v>
      </c>
      <c r="B47" s="4" t="str">
        <f>IF(VLOOKUP(A47,proc!$C:$J,7,FALSE)=0,"no","")</f>
        <v/>
      </c>
    </row>
    <row r="48" spans="1:2" x14ac:dyDescent="0.2">
      <c r="A48">
        <v>298</v>
      </c>
      <c r="B48" s="4" t="str">
        <f>IF(VLOOKUP(A48,proc!$C:$J,7,FALSE)=0,"no","")</f>
        <v/>
      </c>
    </row>
    <row r="49" spans="1:3" x14ac:dyDescent="0.2">
      <c r="A49">
        <v>35</v>
      </c>
      <c r="B49" s="4" t="str">
        <f>IF(VLOOKUP(A49,proc!$C:$J,7,FALSE)=0,"no","")</f>
        <v/>
      </c>
    </row>
    <row r="50" spans="1:3" x14ac:dyDescent="0.2">
      <c r="A50">
        <v>371</v>
      </c>
      <c r="B50" s="4" t="str">
        <f>IF(VLOOKUP(A50,proc!$C:$J,7,FALSE)=0,"no","")</f>
        <v/>
      </c>
    </row>
    <row r="51" spans="1:3" x14ac:dyDescent="0.2">
      <c r="A51">
        <v>513</v>
      </c>
      <c r="B51" s="4" t="str">
        <f>IF(VLOOKUP(A51,proc!$C:$J,7,FALSE)=0,"no","")</f>
        <v/>
      </c>
    </row>
    <row r="52" spans="1:3" x14ac:dyDescent="0.2">
      <c r="A52">
        <v>534</v>
      </c>
      <c r="B52" s="4" t="str">
        <f>IF(VLOOKUP(A52,proc!$C:$J,7,FALSE)=0,"no","")</f>
        <v/>
      </c>
      <c r="C52" t="s">
        <v>316</v>
      </c>
    </row>
    <row r="53" spans="1:3" x14ac:dyDescent="0.2">
      <c r="A53">
        <v>545</v>
      </c>
      <c r="B53" s="4" t="str">
        <f>IF(VLOOKUP(A53,proc!$C:$J,7,FALSE)=0,"no","")</f>
        <v/>
      </c>
    </row>
    <row r="54" spans="1:3" x14ac:dyDescent="0.2">
      <c r="A54">
        <v>563</v>
      </c>
      <c r="B54" s="4" t="str">
        <f>IF(VLOOKUP(A54,proc!$C:$J,7,FALSE)=0,"no","")</f>
        <v/>
      </c>
    </row>
    <row r="55" spans="1:3" x14ac:dyDescent="0.2">
      <c r="A55">
        <v>655</v>
      </c>
      <c r="B55" s="4" t="str">
        <f>IF(VLOOKUP(A55,proc!$C:$J,7,FALSE)=0,"no","")</f>
        <v/>
      </c>
    </row>
    <row r="56" spans="1:3" x14ac:dyDescent="0.2">
      <c r="A56">
        <v>752</v>
      </c>
      <c r="B56" s="4" t="str">
        <f>IF(VLOOKUP(A56,proc!$C:$J,7,FALSE)=0,"no","")</f>
        <v/>
      </c>
    </row>
    <row r="57" spans="1:3" x14ac:dyDescent="0.2">
      <c r="A57">
        <v>758</v>
      </c>
      <c r="B57" s="4" t="str">
        <f>IF(VLOOKUP(A57,proc!$C:$J,7,FALSE)=0,"no","")</f>
        <v/>
      </c>
      <c r="C57" t="s">
        <v>316</v>
      </c>
    </row>
    <row r="58" spans="1:3" x14ac:dyDescent="0.2">
      <c r="A58">
        <v>796</v>
      </c>
      <c r="B58" s="4" t="str">
        <f>IF(VLOOKUP(A58,proc!$C:$J,7,FALSE)=0,"no","")</f>
        <v/>
      </c>
    </row>
    <row r="59" spans="1:3" x14ac:dyDescent="0.2">
      <c r="A59">
        <v>805</v>
      </c>
      <c r="B59" s="4" t="str">
        <f>IF(VLOOKUP(A59,proc!$C:$J,7,FALSE)=0,"no","")</f>
        <v/>
      </c>
    </row>
    <row r="60" spans="1:3" x14ac:dyDescent="0.2">
      <c r="A60">
        <v>807</v>
      </c>
      <c r="B60" s="4" t="str">
        <f>IF(VLOOKUP(A60,proc!$C:$J,7,FALSE)=0,"no","")</f>
        <v/>
      </c>
    </row>
    <row r="61" spans="1:3" x14ac:dyDescent="0.2">
      <c r="A61">
        <v>918</v>
      </c>
      <c r="B61" s="4" t="str">
        <f>IF(VLOOKUP(A61,proc!$C:$J,7,FALSE)=0,"no","")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230D-88BC-044C-9929-EE07EFBB2628}">
  <dimension ref="A1:H51"/>
  <sheetViews>
    <sheetView zoomScale="130" zoomScaleNormal="130" workbookViewId="0">
      <pane ySplit="1" topLeftCell="A2" activePane="bottomLeft" state="frozen"/>
      <selection pane="bottomLeft" activeCell="H21" sqref="H21"/>
    </sheetView>
  </sheetViews>
  <sheetFormatPr baseColWidth="10" defaultColWidth="11.5" defaultRowHeight="15" x14ac:dyDescent="0.2"/>
  <cols>
    <col min="2" max="2" width="26.83203125" bestFit="1" customWidth="1"/>
    <col min="4" max="4" width="21" bestFit="1" customWidth="1"/>
  </cols>
  <sheetData>
    <row r="1" spans="1:8" s="1" customFormat="1" x14ac:dyDescent="0.2">
      <c r="A1" s="1" t="s">
        <v>178</v>
      </c>
      <c r="B1" s="1" t="s">
        <v>190</v>
      </c>
      <c r="C1" s="1" t="s">
        <v>191</v>
      </c>
      <c r="D1" s="1" t="s">
        <v>265</v>
      </c>
      <c r="E1" s="1" t="s">
        <v>336</v>
      </c>
      <c r="F1" s="1" t="s">
        <v>175</v>
      </c>
    </row>
    <row r="2" spans="1:8" x14ac:dyDescent="0.2">
      <c r="A2">
        <v>19.5</v>
      </c>
      <c r="B2" t="s">
        <v>192</v>
      </c>
      <c r="C2" t="str">
        <f>IFERROR(IF(INDEX(PIVOT!$2:$2,MATCH(compounds!B2,PIVOT!$2:$2,0))=B2,"x"),"")</f>
        <v>x</v>
      </c>
      <c r="D2" t="s">
        <v>192</v>
      </c>
      <c r="G2" t="str">
        <f>_xlfn.TEXTJOIN(", ",TRUE,D2:D47)</f>
        <v>standard, hydroxymethylpentanone, zhexenol, sixmethyl, z3hex, ethylhexanol, nonanal, dlimonene, dodecanal_a, Butanoicacidhexenylester, methylsalicylate, dodecane, decanal, cisthreehexiso, undecanal_a, undecanal_b, 2undecanal, dodecanal, pentadecane, tridecanal, tetradecanal, heptadecanal, pentadecanal, homosalate, nonane, cyclopentane, octanal, acetophenone, edimethylnonatriene, methylacetophenone, methylnaphthalene, undecanal_c, tetradecane, bocimene, Dlimonene_b, bbisabolene, transbocimene, bmyrcene, bpinene, benzene, tetramethyldiol, apinene, bpinene2, decane, heptanal</v>
      </c>
    </row>
    <row r="3" spans="1:8" x14ac:dyDescent="0.2">
      <c r="A3">
        <v>5.43</v>
      </c>
      <c r="B3" t="s">
        <v>193</v>
      </c>
      <c r="C3" t="str">
        <f>IFERROR(IF(INDEX(PIVOT!$2:$2,MATCH(compounds!B3,PIVOT!$2:$2,0))=B3,"x"),"")</f>
        <v>x</v>
      </c>
      <c r="D3" t="s">
        <v>272</v>
      </c>
    </row>
    <row r="4" spans="1:8" x14ac:dyDescent="0.2">
      <c r="A4">
        <v>5.76</v>
      </c>
      <c r="B4" t="s">
        <v>194</v>
      </c>
      <c r="C4" t="str">
        <f>IFERROR(IF(INDEX(PIVOT!$2:$2,MATCH(compounds!B4,PIVOT!$2:$2,0))=B4,"x"),"")</f>
        <v>x</v>
      </c>
      <c r="D4" t="s">
        <v>273</v>
      </c>
    </row>
    <row r="5" spans="1:8" x14ac:dyDescent="0.2">
      <c r="A5">
        <v>9.82</v>
      </c>
      <c r="B5" t="s">
        <v>196</v>
      </c>
      <c r="C5" t="str">
        <f>IFERROR(IF(INDEX(PIVOT!$2:$2,MATCH(compounds!B5,PIVOT!$2:$2,0))=B5,"x"),"")</f>
        <v>x</v>
      </c>
      <c r="D5" s="14" t="s">
        <v>415</v>
      </c>
      <c r="E5" t="s">
        <v>316</v>
      </c>
    </row>
    <row r="6" spans="1:8" x14ac:dyDescent="0.2">
      <c r="A6">
        <v>10.48</v>
      </c>
      <c r="B6" t="s">
        <v>197</v>
      </c>
      <c r="C6" t="str">
        <f>IFERROR(IF(INDEX(PIVOT!$2:$2,MATCH(compounds!B6,PIVOT!$2:$2,0))=B6,"x"),"")</f>
        <v>x</v>
      </c>
      <c r="D6" s="14" t="s">
        <v>418</v>
      </c>
      <c r="E6" t="s">
        <v>316</v>
      </c>
    </row>
    <row r="7" spans="1:8" x14ac:dyDescent="0.2">
      <c r="A7">
        <v>11.15</v>
      </c>
      <c r="B7" t="s">
        <v>198</v>
      </c>
      <c r="C7" t="str">
        <f>IFERROR(IF(INDEX(PIVOT!$2:$2,MATCH(compounds!B7,PIVOT!$2:$2,0))=B7,"x"),"")</f>
        <v>x</v>
      </c>
      <c r="D7" t="s">
        <v>274</v>
      </c>
    </row>
    <row r="8" spans="1:8" x14ac:dyDescent="0.2">
      <c r="A8">
        <v>13.51</v>
      </c>
      <c r="B8" t="s">
        <v>199</v>
      </c>
      <c r="C8" t="str">
        <f>IFERROR(IF(INDEX(PIVOT!$2:$2,MATCH(compounds!B8,PIVOT!$2:$2,0))=B8,"x"),"")</f>
        <v>x</v>
      </c>
      <c r="D8" s="14" t="s">
        <v>199</v>
      </c>
      <c r="E8" t="s">
        <v>316</v>
      </c>
    </row>
    <row r="9" spans="1:8" x14ac:dyDescent="0.2">
      <c r="A9">
        <v>11.07</v>
      </c>
      <c r="B9" t="s">
        <v>200</v>
      </c>
      <c r="C9" t="str">
        <f>IFERROR(IF(INDEX(PIVOT!$2:$2,MATCH(compounds!B9,PIVOT!$2:$2,0))=B9,"x"),"")</f>
        <v>x</v>
      </c>
      <c r="D9" s="14" t="s">
        <v>413</v>
      </c>
      <c r="E9" t="s">
        <v>316</v>
      </c>
      <c r="G9" t="s">
        <v>415</v>
      </c>
      <c r="H9" t="str">
        <f>"'"&amp;G9&amp;"','"</f>
        <v>'sixmethyl','</v>
      </c>
    </row>
    <row r="10" spans="1:8" x14ac:dyDescent="0.2">
      <c r="A10">
        <v>15.49</v>
      </c>
      <c r="B10" t="s">
        <v>208</v>
      </c>
      <c r="C10" t="str">
        <f>IFERROR(IF(INDEX(PIVOT!$2:$2,MATCH(compounds!B10,PIVOT!$2:$2,0))=B10,"x"),"")</f>
        <v>x</v>
      </c>
      <c r="D10" t="s">
        <v>334</v>
      </c>
      <c r="G10" t="s">
        <v>418</v>
      </c>
      <c r="H10" t="str">
        <f>H9&amp;G10&amp;"','"</f>
        <v>'sixmethyl','z3hex','</v>
      </c>
    </row>
    <row r="11" spans="1:8" x14ac:dyDescent="0.2">
      <c r="A11">
        <v>16</v>
      </c>
      <c r="B11" t="s">
        <v>202</v>
      </c>
      <c r="C11" t="str">
        <f>IFERROR(IF(INDEX(PIVOT!$2:$2,MATCH(compounds!B11,PIVOT!$2:$2,0))=B11,"x"),"")</f>
        <v>x</v>
      </c>
      <c r="D11" t="s">
        <v>275</v>
      </c>
      <c r="G11" t="s">
        <v>199</v>
      </c>
      <c r="H11" t="str">
        <f t="shared" ref="H11:H21" si="0">H10&amp;G11&amp;"','"</f>
        <v>'sixmethyl','z3hex','nonanal','</v>
      </c>
    </row>
    <row r="12" spans="1:8" x14ac:dyDescent="0.2">
      <c r="A12">
        <v>16.21</v>
      </c>
      <c r="B12" t="s">
        <v>203</v>
      </c>
      <c r="C12" t="str">
        <f>IFERROR(IF(INDEX(PIVOT!$2:$2,MATCH(compounds!B12,PIVOT!$2:$2,0))=B12,"x"),"")</f>
        <v>x</v>
      </c>
      <c r="D12" s="14" t="s">
        <v>271</v>
      </c>
      <c r="E12" t="s">
        <v>316</v>
      </c>
      <c r="G12" t="s">
        <v>413</v>
      </c>
      <c r="H12" t="str">
        <f t="shared" si="0"/>
        <v>'sixmethyl','z3hex','nonanal','dlimonene','</v>
      </c>
    </row>
    <row r="13" spans="1:8" x14ac:dyDescent="0.2">
      <c r="A13">
        <v>16.36</v>
      </c>
      <c r="B13" t="s">
        <v>204</v>
      </c>
      <c r="C13" t="str">
        <f>IFERROR(IF(INDEX(PIVOT!$2:$2,MATCH(compounds!B13,PIVOT!$2:$2,0))=B13,"x"),"")</f>
        <v>x</v>
      </c>
      <c r="D13" t="s">
        <v>204</v>
      </c>
      <c r="G13" t="s">
        <v>271</v>
      </c>
      <c r="H13" t="str">
        <f t="shared" si="0"/>
        <v>'sixmethyl','z3hex','nonanal','dlimonene','methylsalicylate','</v>
      </c>
    </row>
    <row r="14" spans="1:8" x14ac:dyDescent="0.2">
      <c r="A14">
        <v>16.55</v>
      </c>
      <c r="B14" t="s">
        <v>201</v>
      </c>
      <c r="C14" t="str">
        <f>IFERROR(IF(INDEX(PIVOT!$2:$2,MATCH(compounds!B14,PIVOT!$2:$2,0))=B14,"x"),"")</f>
        <v>x</v>
      </c>
      <c r="D14" s="14" t="s">
        <v>201</v>
      </c>
      <c r="G14" t="s">
        <v>201</v>
      </c>
      <c r="H14" t="str">
        <f t="shared" si="0"/>
        <v>'sixmethyl','z3hex','nonanal','dlimonene','methylsalicylate','decanal','</v>
      </c>
    </row>
    <row r="15" spans="1:8" x14ac:dyDescent="0.2">
      <c r="A15">
        <v>17.43</v>
      </c>
      <c r="B15" t="s">
        <v>205</v>
      </c>
      <c r="C15" t="str">
        <f>IFERROR(IF(INDEX(PIVOT!$2:$2,MATCH(compounds!B15,PIVOT!$2:$2,0))=B15,"x"),"")</f>
        <v>x</v>
      </c>
      <c r="D15" s="14" t="s">
        <v>447</v>
      </c>
      <c r="G15" t="s">
        <v>447</v>
      </c>
      <c r="H15" t="str">
        <f t="shared" si="0"/>
        <v>'sixmethyl','z3hex','nonanal','dlimonene','methylsalicylate','decanal','cisthreehexiso','</v>
      </c>
    </row>
    <row r="16" spans="1:8" x14ac:dyDescent="0.2">
      <c r="A16">
        <v>18.579999999999998</v>
      </c>
      <c r="B16" t="s">
        <v>206</v>
      </c>
      <c r="C16" t="str">
        <f>IFERROR(IF(INDEX(PIVOT!$2:$2,MATCH(compounds!B16,PIVOT!$2:$2,0))=B16,"x"),"")</f>
        <v>x</v>
      </c>
      <c r="D16" t="s">
        <v>277</v>
      </c>
      <c r="E16" t="s">
        <v>316</v>
      </c>
      <c r="G16" t="s">
        <v>208</v>
      </c>
      <c r="H16" t="str">
        <f t="shared" si="0"/>
        <v>'sixmethyl','z3hex','nonanal','dlimonene','methylsalicylate','decanal','cisthreehexiso','dodecanal','</v>
      </c>
    </row>
    <row r="17" spans="1:8" x14ac:dyDescent="0.2">
      <c r="A17">
        <v>19.34</v>
      </c>
      <c r="B17" t="s">
        <v>206</v>
      </c>
      <c r="C17" t="str">
        <f>IFERROR(IF(INDEX(PIVOT!$2:$2,MATCH(compounds!B17,PIVOT!$2:$2,0))=B17,"x"),"")</f>
        <v>x</v>
      </c>
      <c r="D17" t="s">
        <v>278</v>
      </c>
      <c r="E17" t="s">
        <v>316</v>
      </c>
      <c r="G17" t="s">
        <v>448</v>
      </c>
      <c r="H17" t="str">
        <f t="shared" si="0"/>
        <v>'sixmethyl','z3hex','nonanal','dlimonene','methylsalicylate','decanal','cisthreehexiso','dodecanal','heptadecanal','</v>
      </c>
    </row>
    <row r="18" spans="1:8" x14ac:dyDescent="0.2">
      <c r="A18">
        <v>20.9</v>
      </c>
      <c r="B18" t="s">
        <v>207</v>
      </c>
      <c r="C18" t="str">
        <f>IFERROR(IF(INDEX(PIVOT!$2:$2,MATCH(compounds!B18,PIVOT!$2:$2,0))=B18,"x"),"")</f>
        <v>x</v>
      </c>
      <c r="D18" t="s">
        <v>337</v>
      </c>
      <c r="G18" t="s">
        <v>217</v>
      </c>
      <c r="H18" t="str">
        <f t="shared" si="0"/>
        <v>'sixmethyl','z3hex','nonanal','dlimonene','methylsalicylate','decanal','cisthreehexiso','dodecanal','heptadecanal','octanal','</v>
      </c>
    </row>
    <row r="19" spans="1:8" x14ac:dyDescent="0.2">
      <c r="A19">
        <v>22.07</v>
      </c>
      <c r="B19" t="s">
        <v>208</v>
      </c>
      <c r="C19" t="str">
        <f>IFERROR(IF(INDEX(PIVOT!$2:$2,MATCH(compounds!B19,PIVOT!$2:$2,0))=B19,"x"),"")</f>
        <v>x</v>
      </c>
      <c r="D19" s="14" t="s">
        <v>208</v>
      </c>
      <c r="G19" t="s">
        <v>267</v>
      </c>
      <c r="H19" t="str">
        <f t="shared" si="0"/>
        <v>'sixmethyl','z3hex','nonanal','dlimonene','methylsalicylate','decanal','cisthreehexiso','dodecanal','heptadecanal','octanal','bocimene','</v>
      </c>
    </row>
    <row r="20" spans="1:8" x14ac:dyDescent="0.2">
      <c r="A20">
        <v>24.33</v>
      </c>
      <c r="B20" t="s">
        <v>209</v>
      </c>
      <c r="C20" t="str">
        <f>IFERROR(IF(INDEX(PIVOT!$2:$2,MATCH(compounds!B20,PIVOT!$2:$2,0))=B20,"x"),"")</f>
        <v>x</v>
      </c>
      <c r="D20" t="s">
        <v>209</v>
      </c>
      <c r="G20" t="s">
        <v>270</v>
      </c>
      <c r="H20" t="str">
        <f t="shared" si="0"/>
        <v>'sixmethyl','z3hex','nonanal','dlimonene','methylsalicylate','decanal','cisthreehexiso','dodecanal','heptadecanal','octanal','bocimene','bmyrcene','</v>
      </c>
    </row>
    <row r="21" spans="1:8" x14ac:dyDescent="0.2">
      <c r="A21">
        <v>24.6</v>
      </c>
      <c r="B21" t="s">
        <v>210</v>
      </c>
      <c r="C21" t="str">
        <f>IFERROR(IF(INDEX(PIVOT!$2:$2,MATCH(compounds!B21,PIVOT!$2:$2,0))=B21,"x"),"")</f>
        <v>x</v>
      </c>
      <c r="D21" t="s">
        <v>210</v>
      </c>
      <c r="G21" t="s">
        <v>195</v>
      </c>
      <c r="H21" t="str">
        <f t="shared" si="0"/>
        <v>'sixmethyl','z3hex','nonanal','dlimonene','methylsalicylate','decanal','cisthreehexiso','dodecanal','heptadecanal','octanal','bocimene','bmyrcene','heptanal','</v>
      </c>
    </row>
    <row r="22" spans="1:8" x14ac:dyDescent="0.2">
      <c r="A22">
        <v>26.99</v>
      </c>
      <c r="B22" t="s">
        <v>211</v>
      </c>
      <c r="C22" t="str">
        <f>IFERROR(IF(INDEX(PIVOT!$2:$2,MATCH(compounds!B22,PIVOT!$2:$2,0))=B22,"x"),"")</f>
        <v>x</v>
      </c>
      <c r="D22" t="s">
        <v>211</v>
      </c>
    </row>
    <row r="23" spans="1:8" x14ac:dyDescent="0.2">
      <c r="A23">
        <v>28.93</v>
      </c>
      <c r="B23" t="s">
        <v>212</v>
      </c>
      <c r="C23" t="str">
        <f>IFERROR(IF(INDEX(PIVOT!$2:$2,MATCH(compounds!B23,PIVOT!$2:$2,0))=B23,"x"),"")</f>
        <v>x</v>
      </c>
      <c r="D23" s="14" t="s">
        <v>448</v>
      </c>
    </row>
    <row r="24" spans="1:8" x14ac:dyDescent="0.2">
      <c r="A24">
        <v>29.26</v>
      </c>
      <c r="B24" t="s">
        <v>213</v>
      </c>
      <c r="C24" t="str">
        <f>IFERROR(IF(INDEX(PIVOT!$2:$2,MATCH(compounds!B24,PIVOT!$2:$2,0))=B24,"x"),"")</f>
        <v>x</v>
      </c>
      <c r="D24" t="s">
        <v>213</v>
      </c>
    </row>
    <row r="25" spans="1:8" x14ac:dyDescent="0.2">
      <c r="A25">
        <v>32.880000000000003</v>
      </c>
      <c r="B25" t="s">
        <v>214</v>
      </c>
      <c r="C25" t="str">
        <f>IFERROR(IF(INDEX(PIVOT!$2:$2,MATCH(compounds!B25,PIVOT!$2:$2,0))=B25,"x"),"")</f>
        <v>x</v>
      </c>
      <c r="D25" t="s">
        <v>214</v>
      </c>
    </row>
    <row r="26" spans="1:8" x14ac:dyDescent="0.2">
      <c r="A26">
        <v>6.97</v>
      </c>
      <c r="B26" t="s">
        <v>215</v>
      </c>
      <c r="C26" t="str">
        <f>IFERROR(IF(INDEX(PIVOT!$2:$2,MATCH(compounds!B26,PIVOT!$2:$2,0))=B26,"x"),"")</f>
        <v>x</v>
      </c>
      <c r="D26" t="s">
        <v>215</v>
      </c>
    </row>
    <row r="27" spans="1:8" x14ac:dyDescent="0.2">
      <c r="A27">
        <v>7.51</v>
      </c>
      <c r="B27" t="s">
        <v>216</v>
      </c>
      <c r="C27" t="str">
        <f>IFERROR(IF(INDEX(PIVOT!$2:$2,MATCH(compounds!B27,PIVOT!$2:$2,0))=B27,"x"),"")</f>
        <v>x</v>
      </c>
      <c r="D27" t="s">
        <v>216</v>
      </c>
    </row>
    <row r="28" spans="1:8" x14ac:dyDescent="0.2">
      <c r="A28">
        <v>10.31</v>
      </c>
      <c r="B28" t="s">
        <v>217</v>
      </c>
      <c r="C28" t="str">
        <f>IFERROR(IF(INDEX(PIVOT!$2:$2,MATCH(compounds!B28,PIVOT!$2:$2,0))=B28,"x"),"")</f>
        <v>x</v>
      </c>
      <c r="D28" s="14" t="s">
        <v>217</v>
      </c>
    </row>
    <row r="29" spans="1:8" x14ac:dyDescent="0.2">
      <c r="A29">
        <v>12.29</v>
      </c>
      <c r="B29" t="s">
        <v>218</v>
      </c>
      <c r="C29" t="str">
        <f>IFERROR(IF(INDEX(PIVOT!$2:$2,MATCH(compounds!B29,PIVOT!$2:$2,0))=B29,"x"),"")</f>
        <v>x</v>
      </c>
      <c r="D29" t="s">
        <v>218</v>
      </c>
    </row>
    <row r="30" spans="1:8" x14ac:dyDescent="0.2">
      <c r="A30">
        <v>13.89</v>
      </c>
      <c r="B30" t="s">
        <v>219</v>
      </c>
      <c r="C30" t="str">
        <f>IFERROR(IF(INDEX(PIVOT!$2:$2,MATCH(compounds!B30,PIVOT!$2:$2,0))=B30,"x"),"")</f>
        <v>x</v>
      </c>
      <c r="D30" t="s">
        <v>280</v>
      </c>
    </row>
    <row r="31" spans="1:8" x14ac:dyDescent="0.2">
      <c r="A31">
        <v>18.18</v>
      </c>
      <c r="B31" t="s">
        <v>220</v>
      </c>
      <c r="C31" t="str">
        <f>IFERROR(IF(INDEX(PIVOT!$2:$2,MATCH(compounds!B31,PIVOT!$2:$2,0))=B31,"x"),"")</f>
        <v>x</v>
      </c>
      <c r="D31" t="s">
        <v>266</v>
      </c>
    </row>
    <row r="32" spans="1:8" x14ac:dyDescent="0.2">
      <c r="A32">
        <v>18.989999999999998</v>
      </c>
      <c r="B32" t="s">
        <v>221</v>
      </c>
      <c r="C32" t="str">
        <f>IFERROR(IF(INDEX(PIVOT!$2:$2,MATCH(compounds!B32,PIVOT!$2:$2,0))=B32,"x"),"")</f>
        <v>x</v>
      </c>
      <c r="D32" t="s">
        <v>276</v>
      </c>
    </row>
    <row r="33" spans="1:4" x14ac:dyDescent="0.2">
      <c r="A33">
        <v>19.399999999999999</v>
      </c>
      <c r="B33" t="s">
        <v>206</v>
      </c>
      <c r="C33" t="str">
        <f>IFERROR(IF(INDEX(PIVOT!$2:$2,MATCH(compounds!B33,PIVOT!$2:$2,0))=B33,"x"),"")</f>
        <v>x</v>
      </c>
      <c r="D33" t="s">
        <v>279</v>
      </c>
    </row>
    <row r="34" spans="1:4" x14ac:dyDescent="0.2">
      <c r="A34">
        <v>21.84</v>
      </c>
      <c r="B34" t="s">
        <v>222</v>
      </c>
      <c r="C34" t="str">
        <f>IFERROR(IF(INDEX(PIVOT!$2:$2,MATCH(compounds!B34,PIVOT!$2:$2,0))=B34,"x"),"")</f>
        <v>x</v>
      </c>
      <c r="D34" t="s">
        <v>222</v>
      </c>
    </row>
    <row r="35" spans="1:4" x14ac:dyDescent="0.2">
      <c r="A35">
        <v>11.76</v>
      </c>
      <c r="B35" t="s">
        <v>223</v>
      </c>
      <c r="C35" t="str">
        <f>IFERROR(IF(INDEX(PIVOT!$2:$2,MATCH(compounds!B35,PIVOT!$2:$2,0))=B35,"x"),"")</f>
        <v/>
      </c>
      <c r="D35" s="14" t="s">
        <v>267</v>
      </c>
    </row>
    <row r="36" spans="1:4" x14ac:dyDescent="0.2">
      <c r="A36">
        <v>11.2</v>
      </c>
      <c r="B36" t="s">
        <v>224</v>
      </c>
      <c r="C36" t="str">
        <f>IFERROR(IF(INDEX(PIVOT!$2:$2,MATCH(compounds!B36,PIVOT!$2:$2,0))=B36,"x"),"")</f>
        <v>x</v>
      </c>
      <c r="D36" t="s">
        <v>335</v>
      </c>
    </row>
    <row r="37" spans="1:4" x14ac:dyDescent="0.2">
      <c r="A37">
        <v>24.6</v>
      </c>
      <c r="B37" t="s">
        <v>225</v>
      </c>
      <c r="C37" t="str">
        <f>IFERROR(IF(INDEX(PIVOT!$2:$2,MATCH(compounds!B37,PIVOT!$2:$2,0))=B37,"x"),"")</f>
        <v/>
      </c>
      <c r="D37" t="s">
        <v>268</v>
      </c>
    </row>
    <row r="38" spans="1:4" x14ac:dyDescent="0.2">
      <c r="A38">
        <v>11.4</v>
      </c>
      <c r="B38" t="s">
        <v>226</v>
      </c>
      <c r="C38" t="str">
        <f>IFERROR(IF(INDEX(PIVOT!$2:$2,MATCH(compounds!B38,PIVOT!$2:$2,0))=B38,"x"),"")</f>
        <v/>
      </c>
      <c r="D38" t="s">
        <v>269</v>
      </c>
    </row>
    <row r="39" spans="1:4" x14ac:dyDescent="0.2">
      <c r="A39">
        <v>9.94</v>
      </c>
      <c r="B39" t="s">
        <v>227</v>
      </c>
      <c r="C39" t="str">
        <f>IFERROR(IF(INDEX(PIVOT!$2:$2,MATCH(compounds!B39,PIVOT!$2:$2,0))=B39,"x"),"")</f>
        <v/>
      </c>
      <c r="D39" s="14" t="s">
        <v>270</v>
      </c>
    </row>
    <row r="40" spans="1:4" x14ac:dyDescent="0.2">
      <c r="A40">
        <v>10</v>
      </c>
      <c r="B40" t="s">
        <v>333</v>
      </c>
      <c r="C40" t="str">
        <f>IFERROR(IF(INDEX(PIVOT!$2:$2,MATCH(compounds!B40,PIVOT!$2:$2,0))=B40,"x"),"")</f>
        <v/>
      </c>
      <c r="D40" t="s">
        <v>404</v>
      </c>
    </row>
    <row r="41" spans="1:4" x14ac:dyDescent="0.2">
      <c r="A41">
        <v>14.95</v>
      </c>
      <c r="B41" t="s">
        <v>400</v>
      </c>
      <c r="C41" t="str">
        <f>IFERROR(IF(INDEX(PIVOT!$2:$2,MATCH(compounds!B41,PIVOT!$2:$2,0))=B41,"x"),"")</f>
        <v>x</v>
      </c>
      <c r="D41" t="s">
        <v>399</v>
      </c>
    </row>
    <row r="43" spans="1:4" x14ac:dyDescent="0.2">
      <c r="A43">
        <v>22.29</v>
      </c>
      <c r="B43" t="s">
        <v>401</v>
      </c>
      <c r="C43" t="str">
        <f>IFERROR(IF(INDEX(PIVOT!$2:$2,MATCH(compounds!B43,PIVOT!$2:$2,0))=B43,"x"),"")</f>
        <v>x</v>
      </c>
      <c r="D43" t="s">
        <v>405</v>
      </c>
    </row>
    <row r="44" spans="1:4" x14ac:dyDescent="0.2">
      <c r="A44">
        <v>8.01</v>
      </c>
      <c r="B44" t="s">
        <v>402</v>
      </c>
      <c r="C44" t="str">
        <f>IFERROR(IF(INDEX(PIVOT!$2:$2,MATCH(compounds!B44,PIVOT!$2:$2,0))=B44,"x"),"")</f>
        <v>x</v>
      </c>
      <c r="D44" t="s">
        <v>406</v>
      </c>
    </row>
    <row r="45" spans="1:4" x14ac:dyDescent="0.2">
      <c r="A45">
        <v>9.36</v>
      </c>
      <c r="B45" t="s">
        <v>333</v>
      </c>
      <c r="C45" t="str">
        <f>IFERROR(IF(INDEX(PIVOT!$2:$2,MATCH(compounds!B45,PIVOT!$2:$2,0))=B45,"x"),"")</f>
        <v/>
      </c>
      <c r="D45" t="s">
        <v>407</v>
      </c>
    </row>
    <row r="46" spans="1:4" x14ac:dyDescent="0.2">
      <c r="A46">
        <v>10.16</v>
      </c>
      <c r="B46" t="s">
        <v>403</v>
      </c>
      <c r="C46" t="str">
        <f>IFERROR(IF(INDEX(PIVOT!$2:$2,MATCH(compounds!B46,PIVOT!$2:$2,0))=B46,"x"),"")</f>
        <v>x</v>
      </c>
      <c r="D46" t="s">
        <v>403</v>
      </c>
    </row>
    <row r="47" spans="1:4" x14ac:dyDescent="0.2">
      <c r="A47">
        <v>7.1</v>
      </c>
      <c r="B47" t="s">
        <v>195</v>
      </c>
      <c r="C47" t="str">
        <f>IFERROR(IF(INDEX(PIVOT!$2:$2,MATCH(compounds!B47,PIVOT!$2:$2,0))=B47,"x"),"")</f>
        <v>x</v>
      </c>
      <c r="D47" s="14" t="s">
        <v>195</v>
      </c>
    </row>
    <row r="48" spans="1:4" x14ac:dyDescent="0.2">
      <c r="C48" t="str">
        <f>IFERROR(IF(INDEX(PIVOT!$2:$2,MATCH(compounds!B48,PIVOT!$2:$2,0))=B48,"x"),"")</f>
        <v/>
      </c>
    </row>
    <row r="49" spans="3:3" x14ac:dyDescent="0.2">
      <c r="C49" t="str">
        <f>IFERROR(IF(INDEX(PIVOT!$2:$2,MATCH(compounds!B49,PIVOT!$2:$2,0))=B49,"x"),"")</f>
        <v/>
      </c>
    </row>
    <row r="50" spans="3:3" x14ac:dyDescent="0.2">
      <c r="C50" t="str">
        <f>IFERROR(IF(INDEX(PIVOT!$2:$2,MATCH(compounds!B50,PIVOT!$2:$2,0))=B50,"x"),"")</f>
        <v/>
      </c>
    </row>
    <row r="51" spans="3:3" x14ac:dyDescent="0.2">
      <c r="C51" t="str">
        <f>IFERROR(IF(INDEX(PIVOT!$2:$2,MATCH(compounds!B51,PIVOT!$2:$2,0))=B51,"x"),"")</f>
        <v/>
      </c>
    </row>
  </sheetData>
  <conditionalFormatting sqref="B1:B1048576">
    <cfRule type="duplicateValues" dxfId="4" priority="3"/>
  </conditionalFormatting>
  <conditionalFormatting sqref="D1:D1048576">
    <cfRule type="duplicateValues" dxfId="3" priority="1"/>
    <cfRule type="duplicateValues" dxfId="2" priority="2"/>
    <cfRule type="duplicateValues" dxfId="1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E843-DA82-094B-BEEF-1DB6030023A9}">
  <dimension ref="A1:V84"/>
  <sheetViews>
    <sheetView zoomScale="130" zoomScaleNormal="130" workbookViewId="0">
      <pane ySplit="6" topLeftCell="A20" activePane="bottomLeft" state="frozen"/>
      <selection pane="bottomLeft" activeCell="K37" sqref="K37"/>
    </sheetView>
  </sheetViews>
  <sheetFormatPr baseColWidth="10" defaultColWidth="8.83203125" defaultRowHeight="15" x14ac:dyDescent="0.2"/>
  <cols>
    <col min="9" max="9" width="11.6640625" bestFit="1" customWidth="1"/>
    <col min="10" max="10" width="12.6640625" bestFit="1" customWidth="1"/>
  </cols>
  <sheetData>
    <row r="1" spans="1:22" x14ac:dyDescent="0.2">
      <c r="B1" t="s">
        <v>230</v>
      </c>
    </row>
    <row r="2" spans="1:22" x14ac:dyDescent="0.2">
      <c r="C2" t="s">
        <v>231</v>
      </c>
    </row>
    <row r="3" spans="1:22" x14ac:dyDescent="0.2">
      <c r="C3" t="s">
        <v>232</v>
      </c>
    </row>
    <row r="4" spans="1:22" x14ac:dyDescent="0.2">
      <c r="C4" t="s">
        <v>233</v>
      </c>
    </row>
    <row r="6" spans="1:22" s="1" customFormat="1" x14ac:dyDescent="0.2">
      <c r="A6" s="1" t="s">
        <v>444</v>
      </c>
      <c r="B6" s="1" t="s">
        <v>234</v>
      </c>
      <c r="C6" s="1" t="s">
        <v>235</v>
      </c>
      <c r="D6" s="5" t="s">
        <v>236</v>
      </c>
      <c r="E6" s="5" t="s">
        <v>263</v>
      </c>
      <c r="F6" s="1" t="s">
        <v>308</v>
      </c>
      <c r="G6" s="1" t="s">
        <v>312</v>
      </c>
      <c r="H6" s="1" t="s">
        <v>443</v>
      </c>
      <c r="I6" s="1" t="s">
        <v>446</v>
      </c>
      <c r="J6" s="1" t="s">
        <v>445</v>
      </c>
    </row>
    <row r="7" spans="1:22" x14ac:dyDescent="0.2">
      <c r="A7" s="12">
        <v>45077</v>
      </c>
      <c r="B7">
        <v>10</v>
      </c>
      <c r="C7">
        <v>4.9000000000000004</v>
      </c>
      <c r="D7" s="4">
        <v>0</v>
      </c>
      <c r="E7" s="4" t="s">
        <v>310</v>
      </c>
      <c r="F7">
        <v>1.1399999999999999</v>
      </c>
      <c r="G7">
        <f>IFERROR(VLOOKUP(B7,proc!$C:$C,1,FALSE),"")</f>
        <v>10</v>
      </c>
      <c r="H7" t="str">
        <f>VLOOKUP(B7,$S$8:$V$25,4,FALSE)</f>
        <v>3b</v>
      </c>
      <c r="I7" t="str">
        <f t="shared" ref="I7:I24" si="0">IF(LEN(H7)&lt;3,LEFT(H7,1),LEFT(H7,2))&amp;"_"&amp;MONTH(A7)&amp;"_"&amp;DAY(A7)&amp;"_"&amp;YEAR(A7)</f>
        <v>3_5_31_2023</v>
      </c>
      <c r="J7" t="str">
        <f>H7&amp;"_"&amp;MONTH(A7)&amp;"_"&amp;DAY(A7)&amp;"_"&amp;YEAR(A7)</f>
        <v>3b_5_31_2023</v>
      </c>
    </row>
    <row r="8" spans="1:22" x14ac:dyDescent="0.2">
      <c r="A8" s="12">
        <v>45077</v>
      </c>
      <c r="B8">
        <v>40</v>
      </c>
      <c r="C8">
        <v>3.29</v>
      </c>
      <c r="D8" s="4">
        <v>1</v>
      </c>
      <c r="E8" s="4" t="s">
        <v>310</v>
      </c>
      <c r="F8">
        <v>0.84</v>
      </c>
      <c r="G8">
        <f>IFERROR(VLOOKUP(B8,proc!$C:$C,1,FALSE),"")</f>
        <v>40</v>
      </c>
      <c r="H8" t="str">
        <f t="shared" ref="H8:H24" si="1">VLOOKUP(B8,$S$8:$V$25,4,FALSE)</f>
        <v>3a</v>
      </c>
      <c r="I8" t="str">
        <f t="shared" si="0"/>
        <v>3_5_31_2023</v>
      </c>
      <c r="J8" t="str">
        <f t="shared" ref="J8:J66" si="2">H8&amp;"_"&amp;MONTH(A8)&amp;"_"&amp;DAY(A8)&amp;"_"&amp;YEAR(A8)</f>
        <v>3a_5_31_2023</v>
      </c>
      <c r="Q8">
        <v>10</v>
      </c>
      <c r="S8">
        <v>880</v>
      </c>
      <c r="T8" t="s">
        <v>419</v>
      </c>
      <c r="U8">
        <v>1</v>
      </c>
      <c r="V8" t="str">
        <f>U8&amp;T8</f>
        <v>1a</v>
      </c>
    </row>
    <row r="9" spans="1:22" x14ac:dyDescent="0.2">
      <c r="A9" s="12">
        <v>45077</v>
      </c>
      <c r="B9">
        <v>80</v>
      </c>
      <c r="C9">
        <v>5.05</v>
      </c>
      <c r="D9" s="4">
        <v>1</v>
      </c>
      <c r="E9" s="4" t="s">
        <v>310</v>
      </c>
      <c r="F9">
        <v>1.18</v>
      </c>
      <c r="G9">
        <f>IFERROR(VLOOKUP(B9,proc!$C:$C,1,FALSE),"")</f>
        <v>80</v>
      </c>
      <c r="H9" t="str">
        <f t="shared" si="1"/>
        <v>2a</v>
      </c>
      <c r="I9" t="str">
        <f t="shared" si="0"/>
        <v>2_5_31_2023</v>
      </c>
      <c r="J9" t="str">
        <f t="shared" si="2"/>
        <v>2a_5_31_2023</v>
      </c>
      <c r="Q9">
        <v>40</v>
      </c>
      <c r="S9">
        <v>80</v>
      </c>
      <c r="T9" t="s">
        <v>419</v>
      </c>
      <c r="U9">
        <v>2</v>
      </c>
      <c r="V9" t="str">
        <f t="shared" ref="V9:V25" si="3">U9&amp;T9</f>
        <v>2a</v>
      </c>
    </row>
    <row r="10" spans="1:22" x14ac:dyDescent="0.2">
      <c r="A10" s="12">
        <v>45077</v>
      </c>
      <c r="B10">
        <v>140</v>
      </c>
      <c r="C10">
        <v>5.63</v>
      </c>
      <c r="D10" s="4">
        <v>0</v>
      </c>
      <c r="E10" s="4" t="s">
        <v>310</v>
      </c>
      <c r="F10">
        <v>1.42</v>
      </c>
      <c r="G10">
        <f>IFERROR(VLOOKUP(B10,proc!$C:$C,1,FALSE),"")</f>
        <v>140</v>
      </c>
      <c r="H10" t="str">
        <f t="shared" si="1"/>
        <v>2b</v>
      </c>
      <c r="I10" t="str">
        <f t="shared" si="0"/>
        <v>2_5_31_2023</v>
      </c>
      <c r="J10" t="str">
        <f t="shared" si="2"/>
        <v>2b_5_31_2023</v>
      </c>
      <c r="M10" t="s">
        <v>419</v>
      </c>
      <c r="N10" t="s">
        <v>420</v>
      </c>
      <c r="Q10">
        <v>80</v>
      </c>
      <c r="S10">
        <v>40</v>
      </c>
      <c r="T10" t="s">
        <v>419</v>
      </c>
      <c r="U10">
        <v>3</v>
      </c>
      <c r="V10" t="str">
        <f t="shared" si="3"/>
        <v>3a</v>
      </c>
    </row>
    <row r="11" spans="1:22" x14ac:dyDescent="0.2">
      <c r="A11" s="12">
        <v>45077</v>
      </c>
      <c r="B11">
        <v>147</v>
      </c>
      <c r="C11">
        <v>3.76</v>
      </c>
      <c r="D11" s="4">
        <v>0</v>
      </c>
      <c r="E11" s="4" t="s">
        <v>310</v>
      </c>
      <c r="F11">
        <v>1.01</v>
      </c>
      <c r="G11">
        <f>IFERROR(VLOOKUP(B11,proc!$C:$C,1,FALSE),"")</f>
        <v>147</v>
      </c>
      <c r="H11" t="str">
        <f t="shared" si="1"/>
        <v>1b</v>
      </c>
      <c r="I11" t="str">
        <f t="shared" si="0"/>
        <v>1_5_31_2023</v>
      </c>
      <c r="J11" t="str">
        <f t="shared" si="2"/>
        <v>1b_5_31_2023</v>
      </c>
      <c r="L11">
        <f>IFERROR(VLOOKUP(M11,$G$25:$G$44,1,FALSE),"x")</f>
        <v>1223</v>
      </c>
      <c r="M11">
        <v>1223</v>
      </c>
      <c r="N11" t="s">
        <v>419</v>
      </c>
      <c r="O11">
        <v>1</v>
      </c>
      <c r="P11" t="str">
        <f>O11&amp;N11</f>
        <v>1a</v>
      </c>
      <c r="Q11">
        <v>140</v>
      </c>
      <c r="S11">
        <v>246</v>
      </c>
      <c r="T11" t="s">
        <v>419</v>
      </c>
      <c r="U11">
        <v>4</v>
      </c>
      <c r="V11" t="str">
        <f t="shared" si="3"/>
        <v>4a</v>
      </c>
    </row>
    <row r="12" spans="1:22" x14ac:dyDescent="0.2">
      <c r="A12" s="12">
        <v>45077</v>
      </c>
      <c r="B12">
        <v>246</v>
      </c>
      <c r="C12">
        <v>8.2100000000000009</v>
      </c>
      <c r="D12" s="4">
        <v>1</v>
      </c>
      <c r="E12" s="4" t="s">
        <v>310</v>
      </c>
      <c r="F12">
        <v>1.48</v>
      </c>
      <c r="G12">
        <f>IFERROR(VLOOKUP(B12,proc!$C:$C,1,FALSE),"")</f>
        <v>246</v>
      </c>
      <c r="H12" t="str">
        <f t="shared" si="1"/>
        <v>4a</v>
      </c>
      <c r="I12" t="str">
        <f t="shared" si="0"/>
        <v>4_5_31_2023</v>
      </c>
      <c r="J12" t="str">
        <f t="shared" si="2"/>
        <v>4a_5_31_2023</v>
      </c>
      <c r="L12">
        <f t="shared" ref="L12:L30" si="4">IFERROR(VLOOKUP(M12,$G$25:$G$44,1,FALSE),"x")</f>
        <v>13</v>
      </c>
      <c r="M12">
        <v>13</v>
      </c>
      <c r="N12" t="s">
        <v>419</v>
      </c>
      <c r="O12">
        <v>2</v>
      </c>
      <c r="P12" t="str">
        <f t="shared" ref="P12:P30" si="5">O12&amp;N12</f>
        <v>2a</v>
      </c>
      <c r="Q12">
        <v>147</v>
      </c>
      <c r="S12">
        <v>394</v>
      </c>
      <c r="T12" t="s">
        <v>419</v>
      </c>
      <c r="U12">
        <v>5</v>
      </c>
      <c r="V12" t="str">
        <f t="shared" si="3"/>
        <v>5a</v>
      </c>
    </row>
    <row r="13" spans="1:22" x14ac:dyDescent="0.2">
      <c r="A13" s="12">
        <v>45077</v>
      </c>
      <c r="B13">
        <v>247</v>
      </c>
      <c r="C13">
        <v>5.79</v>
      </c>
      <c r="D13" s="4">
        <v>0</v>
      </c>
      <c r="E13" s="4" t="s">
        <v>310</v>
      </c>
      <c r="F13">
        <v>1.18</v>
      </c>
      <c r="G13">
        <f>IFERROR(VLOOKUP(B13,proc!$C:$C,1,FALSE),"")</f>
        <v>247</v>
      </c>
      <c r="H13" t="str">
        <f t="shared" si="1"/>
        <v>4b</v>
      </c>
      <c r="I13" t="str">
        <f t="shared" si="0"/>
        <v>4_5_31_2023</v>
      </c>
      <c r="J13" t="str">
        <f t="shared" si="2"/>
        <v>4b_5_31_2023</v>
      </c>
      <c r="L13">
        <f t="shared" si="4"/>
        <v>35</v>
      </c>
      <c r="M13">
        <v>35</v>
      </c>
      <c r="N13" t="s">
        <v>419</v>
      </c>
      <c r="O13">
        <v>3</v>
      </c>
      <c r="P13" t="str">
        <f t="shared" si="5"/>
        <v>3a</v>
      </c>
      <c r="Q13">
        <v>246</v>
      </c>
      <c r="S13">
        <v>420</v>
      </c>
      <c r="T13" t="s">
        <v>419</v>
      </c>
      <c r="U13">
        <v>6</v>
      </c>
      <c r="V13" t="str">
        <f t="shared" si="3"/>
        <v>6a</v>
      </c>
    </row>
    <row r="14" spans="1:22" x14ac:dyDescent="0.2">
      <c r="A14" s="12">
        <v>45077</v>
      </c>
      <c r="B14">
        <v>394</v>
      </c>
      <c r="C14">
        <v>5.62</v>
      </c>
      <c r="D14" s="4">
        <v>1</v>
      </c>
      <c r="E14" s="4" t="s">
        <v>310</v>
      </c>
      <c r="F14">
        <v>1.19</v>
      </c>
      <c r="G14">
        <f>IFERROR(VLOOKUP(B14,proc!$C:$C,1,FALSE),"")</f>
        <v>394</v>
      </c>
      <c r="H14" t="str">
        <f t="shared" si="1"/>
        <v>5a</v>
      </c>
      <c r="I14" t="str">
        <f t="shared" si="0"/>
        <v>5_5_31_2023</v>
      </c>
      <c r="J14" t="str">
        <f t="shared" si="2"/>
        <v>5a_5_31_2023</v>
      </c>
      <c r="L14">
        <f t="shared" si="4"/>
        <v>1107</v>
      </c>
      <c r="M14">
        <v>1107</v>
      </c>
      <c r="N14" t="s">
        <v>419</v>
      </c>
      <c r="O14">
        <v>4</v>
      </c>
      <c r="P14" t="str">
        <f t="shared" si="5"/>
        <v>4a</v>
      </c>
      <c r="Q14">
        <v>247</v>
      </c>
      <c r="S14">
        <v>510</v>
      </c>
      <c r="T14" t="s">
        <v>419</v>
      </c>
      <c r="U14">
        <v>7</v>
      </c>
      <c r="V14" t="str">
        <f t="shared" si="3"/>
        <v>7a</v>
      </c>
    </row>
    <row r="15" spans="1:22" x14ac:dyDescent="0.2">
      <c r="A15" s="12">
        <v>45077</v>
      </c>
      <c r="B15">
        <v>420</v>
      </c>
      <c r="C15">
        <v>7.77</v>
      </c>
      <c r="D15" s="4">
        <v>1</v>
      </c>
      <c r="E15" s="4" t="s">
        <v>310</v>
      </c>
      <c r="F15">
        <v>1.78</v>
      </c>
      <c r="G15">
        <f>IFERROR(VLOOKUP(B15,proc!$C:$C,1,FALSE),"")</f>
        <v>420</v>
      </c>
      <c r="H15" t="str">
        <f t="shared" si="1"/>
        <v>6a</v>
      </c>
      <c r="I15" t="str">
        <f t="shared" si="0"/>
        <v>6_5_31_2023</v>
      </c>
      <c r="J15" t="str">
        <f t="shared" si="2"/>
        <v>6a_5_31_2023</v>
      </c>
      <c r="L15">
        <f t="shared" si="4"/>
        <v>371</v>
      </c>
      <c r="M15">
        <v>371</v>
      </c>
      <c r="N15" t="s">
        <v>419</v>
      </c>
      <c r="O15">
        <v>5</v>
      </c>
      <c r="P15" t="str">
        <f t="shared" si="5"/>
        <v>5a</v>
      </c>
      <c r="Q15">
        <v>394</v>
      </c>
      <c r="S15">
        <v>627</v>
      </c>
      <c r="T15" t="s">
        <v>419</v>
      </c>
      <c r="U15">
        <v>8</v>
      </c>
      <c r="V15" t="str">
        <f t="shared" si="3"/>
        <v>8a</v>
      </c>
    </row>
    <row r="16" spans="1:22" x14ac:dyDescent="0.2">
      <c r="A16" s="12">
        <v>45077</v>
      </c>
      <c r="B16">
        <v>427</v>
      </c>
      <c r="C16">
        <v>5.4</v>
      </c>
      <c r="D16" s="4">
        <v>0</v>
      </c>
      <c r="E16" s="4" t="s">
        <v>310</v>
      </c>
      <c r="F16">
        <v>1.2</v>
      </c>
      <c r="G16">
        <f>IFERROR(VLOOKUP(B16,proc!$C:$C,1,FALSE),"")</f>
        <v>427</v>
      </c>
      <c r="H16" t="str">
        <f t="shared" si="1"/>
        <v>5b</v>
      </c>
      <c r="I16" t="str">
        <f t="shared" si="0"/>
        <v>5_5_31_2023</v>
      </c>
      <c r="J16" t="str">
        <f t="shared" si="2"/>
        <v>5b_5_31_2023</v>
      </c>
      <c r="L16">
        <f t="shared" si="4"/>
        <v>545</v>
      </c>
      <c r="M16">
        <v>545</v>
      </c>
      <c r="N16" t="s">
        <v>419</v>
      </c>
      <c r="O16">
        <v>6</v>
      </c>
      <c r="P16" t="str">
        <f t="shared" si="5"/>
        <v>6a</v>
      </c>
      <c r="Q16">
        <v>420</v>
      </c>
      <c r="S16">
        <v>565</v>
      </c>
      <c r="T16" t="s">
        <v>419</v>
      </c>
      <c r="U16">
        <v>9</v>
      </c>
      <c r="V16" t="str">
        <f t="shared" si="3"/>
        <v>9a</v>
      </c>
    </row>
    <row r="17" spans="1:22" x14ac:dyDescent="0.2">
      <c r="A17" s="12">
        <v>45077</v>
      </c>
      <c r="B17">
        <v>510</v>
      </c>
      <c r="C17">
        <v>4.93</v>
      </c>
      <c r="D17" s="4">
        <v>1</v>
      </c>
      <c r="E17" s="4" t="s">
        <v>310</v>
      </c>
      <c r="F17">
        <v>1.07</v>
      </c>
      <c r="G17">
        <f>IFERROR(VLOOKUP(B17,proc!$C:$C,1,FALSE),"")</f>
        <v>510</v>
      </c>
      <c r="H17" t="str">
        <f t="shared" si="1"/>
        <v>7a</v>
      </c>
      <c r="I17" t="str">
        <f t="shared" si="0"/>
        <v>7_5_31_2023</v>
      </c>
      <c r="J17" t="str">
        <f t="shared" si="2"/>
        <v>7a_5_31_2023</v>
      </c>
      <c r="L17">
        <f t="shared" si="4"/>
        <v>805</v>
      </c>
      <c r="M17">
        <v>805</v>
      </c>
      <c r="N17" t="s">
        <v>419</v>
      </c>
      <c r="O17">
        <v>7</v>
      </c>
      <c r="P17" t="str">
        <f t="shared" si="5"/>
        <v>7a</v>
      </c>
      <c r="Q17">
        <v>427</v>
      </c>
      <c r="S17">
        <v>147</v>
      </c>
      <c r="T17" t="s">
        <v>420</v>
      </c>
      <c r="U17">
        <v>1</v>
      </c>
      <c r="V17" t="str">
        <f t="shared" si="3"/>
        <v>1b</v>
      </c>
    </row>
    <row r="18" spans="1:22" x14ac:dyDescent="0.2">
      <c r="A18" s="12">
        <v>45077</v>
      </c>
      <c r="B18">
        <v>565</v>
      </c>
      <c r="C18">
        <v>6.57</v>
      </c>
      <c r="D18" s="4">
        <v>1</v>
      </c>
      <c r="E18" s="4" t="s">
        <v>310</v>
      </c>
      <c r="F18">
        <v>1.41</v>
      </c>
      <c r="G18">
        <f>IFERROR(VLOOKUP(B18,proc!$C:$C,1,FALSE),"")</f>
        <v>565</v>
      </c>
      <c r="H18" t="str">
        <f t="shared" si="1"/>
        <v>9a</v>
      </c>
      <c r="I18" t="str">
        <f t="shared" si="0"/>
        <v>9_5_31_2023</v>
      </c>
      <c r="J18" t="str">
        <f t="shared" si="2"/>
        <v>9a_5_31_2023</v>
      </c>
      <c r="L18">
        <f t="shared" si="4"/>
        <v>665</v>
      </c>
      <c r="M18">
        <v>665</v>
      </c>
      <c r="N18" t="s">
        <v>419</v>
      </c>
      <c r="O18">
        <v>8</v>
      </c>
      <c r="P18" t="str">
        <f t="shared" si="5"/>
        <v>8a</v>
      </c>
      <c r="Q18">
        <v>510</v>
      </c>
      <c r="S18">
        <v>140</v>
      </c>
      <c r="T18" t="s">
        <v>420</v>
      </c>
      <c r="U18">
        <v>2</v>
      </c>
      <c r="V18" t="str">
        <f t="shared" si="3"/>
        <v>2b</v>
      </c>
    </row>
    <row r="19" spans="1:22" x14ac:dyDescent="0.2">
      <c r="A19" s="12">
        <v>45077</v>
      </c>
      <c r="B19">
        <v>588</v>
      </c>
      <c r="C19">
        <v>5.8</v>
      </c>
      <c r="D19" s="4">
        <v>0</v>
      </c>
      <c r="E19" s="4" t="s">
        <v>310</v>
      </c>
      <c r="F19">
        <v>1.34</v>
      </c>
      <c r="G19">
        <f>IFERROR(VLOOKUP(B19,proc!$C:$C,1,FALSE),"")</f>
        <v>588</v>
      </c>
      <c r="H19" t="str">
        <f t="shared" si="1"/>
        <v>9b</v>
      </c>
      <c r="I19" t="str">
        <f t="shared" si="0"/>
        <v>9_5_31_2023</v>
      </c>
      <c r="J19" t="str">
        <f t="shared" si="2"/>
        <v>9b_5_31_2023</v>
      </c>
      <c r="L19">
        <f t="shared" si="4"/>
        <v>563</v>
      </c>
      <c r="M19">
        <v>563</v>
      </c>
      <c r="N19" t="s">
        <v>419</v>
      </c>
      <c r="O19">
        <v>9</v>
      </c>
      <c r="P19" t="str">
        <f t="shared" si="5"/>
        <v>9a</v>
      </c>
      <c r="Q19">
        <v>565</v>
      </c>
      <c r="S19">
        <v>10</v>
      </c>
      <c r="T19" t="s">
        <v>420</v>
      </c>
      <c r="U19">
        <v>3</v>
      </c>
      <c r="V19" t="str">
        <f t="shared" si="3"/>
        <v>3b</v>
      </c>
    </row>
    <row r="20" spans="1:22" x14ac:dyDescent="0.2">
      <c r="A20" s="12">
        <v>45077</v>
      </c>
      <c r="B20">
        <v>627</v>
      </c>
      <c r="C20">
        <v>6.61</v>
      </c>
      <c r="D20" s="4">
        <v>1</v>
      </c>
      <c r="E20" s="4" t="s">
        <v>310</v>
      </c>
      <c r="F20">
        <v>1.37</v>
      </c>
      <c r="G20">
        <f>IFERROR(VLOOKUP(B20,proc!$C:$C,1,FALSE),"")</f>
        <v>627</v>
      </c>
      <c r="H20" t="str">
        <f t="shared" si="1"/>
        <v>8a</v>
      </c>
      <c r="I20" t="str">
        <f t="shared" si="0"/>
        <v>8_5_31_2023</v>
      </c>
      <c r="J20" t="str">
        <f t="shared" si="2"/>
        <v>8a_5_31_2023</v>
      </c>
      <c r="L20">
        <f t="shared" si="4"/>
        <v>752</v>
      </c>
      <c r="M20">
        <v>752</v>
      </c>
      <c r="N20" t="s">
        <v>419</v>
      </c>
      <c r="O20">
        <v>10</v>
      </c>
      <c r="P20" t="str">
        <f t="shared" si="5"/>
        <v>10a</v>
      </c>
      <c r="Q20">
        <v>588</v>
      </c>
      <c r="S20">
        <v>247</v>
      </c>
      <c r="T20" t="s">
        <v>420</v>
      </c>
      <c r="U20">
        <v>4</v>
      </c>
      <c r="V20" t="str">
        <f t="shared" si="3"/>
        <v>4b</v>
      </c>
    </row>
    <row r="21" spans="1:22" x14ac:dyDescent="0.2">
      <c r="A21" s="12">
        <v>45077</v>
      </c>
      <c r="B21">
        <v>655</v>
      </c>
      <c r="C21">
        <v>3.34</v>
      </c>
      <c r="D21" s="4">
        <v>0</v>
      </c>
      <c r="E21" s="4" t="s">
        <v>310</v>
      </c>
      <c r="F21">
        <v>0.88</v>
      </c>
      <c r="G21">
        <f>IFERROR(VLOOKUP(B21,proc!$C:$C,1,FALSE),"")</f>
        <v>655</v>
      </c>
      <c r="H21" t="str">
        <f t="shared" si="1"/>
        <v>8b</v>
      </c>
      <c r="I21" t="str">
        <f t="shared" si="0"/>
        <v>8_5_31_2023</v>
      </c>
      <c r="J21" t="str">
        <f t="shared" si="2"/>
        <v>8b_5_31_2023</v>
      </c>
      <c r="L21">
        <f t="shared" si="4"/>
        <v>169</v>
      </c>
      <c r="M21">
        <v>169</v>
      </c>
      <c r="N21" t="s">
        <v>420</v>
      </c>
      <c r="O21">
        <v>1</v>
      </c>
      <c r="P21" t="str">
        <f t="shared" si="5"/>
        <v>1b</v>
      </c>
      <c r="Q21">
        <v>627</v>
      </c>
      <c r="S21">
        <v>427</v>
      </c>
      <c r="T21" t="s">
        <v>420</v>
      </c>
      <c r="U21">
        <v>5</v>
      </c>
      <c r="V21" t="str">
        <f t="shared" si="3"/>
        <v>5b</v>
      </c>
    </row>
    <row r="22" spans="1:22" x14ac:dyDescent="0.2">
      <c r="A22" s="12">
        <v>45077</v>
      </c>
      <c r="B22">
        <v>880</v>
      </c>
      <c r="C22">
        <v>2.76</v>
      </c>
      <c r="D22" s="4">
        <v>1</v>
      </c>
      <c r="E22" s="4" t="s">
        <v>310</v>
      </c>
      <c r="F22">
        <v>0.69</v>
      </c>
      <c r="G22">
        <f>IFERROR(VLOOKUP(B22,proc!$C:$C,1,FALSE),"")</f>
        <v>880</v>
      </c>
      <c r="H22" t="str">
        <f t="shared" si="1"/>
        <v>1a</v>
      </c>
      <c r="I22" t="str">
        <f t="shared" si="0"/>
        <v>1_5_31_2023</v>
      </c>
      <c r="J22" t="str">
        <f t="shared" si="2"/>
        <v>1a_5_31_2023</v>
      </c>
      <c r="L22">
        <f t="shared" si="4"/>
        <v>16</v>
      </c>
      <c r="M22">
        <v>16</v>
      </c>
      <c r="N22" t="s">
        <v>420</v>
      </c>
      <c r="O22">
        <v>2</v>
      </c>
      <c r="P22" t="str">
        <f t="shared" si="5"/>
        <v>2b</v>
      </c>
      <c r="Q22">
        <v>655</v>
      </c>
      <c r="S22">
        <v>983</v>
      </c>
      <c r="T22" t="s">
        <v>420</v>
      </c>
      <c r="U22">
        <v>6</v>
      </c>
      <c r="V22" t="str">
        <f t="shared" si="3"/>
        <v>6b</v>
      </c>
    </row>
    <row r="23" spans="1:22" x14ac:dyDescent="0.2">
      <c r="A23" s="12">
        <v>45077</v>
      </c>
      <c r="B23">
        <v>983</v>
      </c>
      <c r="C23">
        <v>5.08</v>
      </c>
      <c r="D23" s="4">
        <v>0</v>
      </c>
      <c r="E23" s="4" t="s">
        <v>310</v>
      </c>
      <c r="F23">
        <v>1.03</v>
      </c>
      <c r="G23">
        <f>IFERROR(VLOOKUP(B23,proc!$C:$C,1,FALSE),"")</f>
        <v>983</v>
      </c>
      <c r="H23" t="str">
        <f t="shared" si="1"/>
        <v>6b</v>
      </c>
      <c r="I23" t="str">
        <f t="shared" si="0"/>
        <v>6_5_31_2023</v>
      </c>
      <c r="J23" t="str">
        <f t="shared" si="2"/>
        <v>6b_5_31_2023</v>
      </c>
      <c r="L23">
        <f t="shared" si="4"/>
        <v>25</v>
      </c>
      <c r="M23">
        <v>25</v>
      </c>
      <c r="N23" t="s">
        <v>420</v>
      </c>
      <c r="O23">
        <v>3</v>
      </c>
      <c r="P23" t="str">
        <f t="shared" si="5"/>
        <v>3b</v>
      </c>
      <c r="Q23">
        <v>880</v>
      </c>
      <c r="S23">
        <v>1172</v>
      </c>
      <c r="T23" t="s">
        <v>420</v>
      </c>
      <c r="U23">
        <v>7</v>
      </c>
      <c r="V23" t="str">
        <f t="shared" si="3"/>
        <v>7b</v>
      </c>
    </row>
    <row r="24" spans="1:22" x14ac:dyDescent="0.2">
      <c r="A24" s="12">
        <v>45077</v>
      </c>
      <c r="B24">
        <v>1172</v>
      </c>
      <c r="C24">
        <v>4.1900000000000004</v>
      </c>
      <c r="D24" s="4">
        <v>0</v>
      </c>
      <c r="E24" s="4" t="s">
        <v>310</v>
      </c>
      <c r="F24">
        <v>0.99</v>
      </c>
      <c r="G24">
        <f>IFERROR(VLOOKUP(B24,proc!$C:$C,1,FALSE),"")</f>
        <v>1172</v>
      </c>
      <c r="H24" t="str">
        <f t="shared" si="1"/>
        <v>7b</v>
      </c>
      <c r="I24" t="str">
        <f t="shared" si="0"/>
        <v>7_5_31_2023</v>
      </c>
      <c r="J24" t="str">
        <f t="shared" si="2"/>
        <v>7b_5_31_2023</v>
      </c>
      <c r="L24">
        <f t="shared" si="4"/>
        <v>298</v>
      </c>
      <c r="M24">
        <v>298</v>
      </c>
      <c r="N24" t="s">
        <v>420</v>
      </c>
      <c r="O24">
        <v>4</v>
      </c>
      <c r="P24" t="str">
        <f t="shared" si="5"/>
        <v>4b</v>
      </c>
      <c r="Q24">
        <v>983</v>
      </c>
      <c r="S24">
        <v>655</v>
      </c>
      <c r="T24" t="s">
        <v>420</v>
      </c>
      <c r="U24">
        <v>8</v>
      </c>
      <c r="V24" t="str">
        <f t="shared" si="3"/>
        <v>8b</v>
      </c>
    </row>
    <row r="25" spans="1:22" x14ac:dyDescent="0.2">
      <c r="A25" s="13">
        <v>45140</v>
      </c>
      <c r="B25" s="10">
        <v>13</v>
      </c>
      <c r="C25" s="10">
        <v>6.63</v>
      </c>
      <c r="D25" s="11">
        <v>1</v>
      </c>
      <c r="E25" s="11" t="s">
        <v>309</v>
      </c>
      <c r="F25" s="10">
        <v>1.88</v>
      </c>
      <c r="G25" s="10">
        <f>IFERROR(VLOOKUP(B25,proc!$C:$C,1,FALSE),"")</f>
        <v>13</v>
      </c>
      <c r="H25" s="10" t="str">
        <f t="shared" ref="H25:H31" si="6">VLOOKUP(B25,$M$11:$P$31,4,FALSE)</f>
        <v>2a</v>
      </c>
      <c r="I25" t="str">
        <f>IF(LEN(H25)&lt;3,LEFT(H25,1),LEFT(H25,2))&amp;"_"&amp;MONTH(A25)&amp;"_"&amp;DAY(A25)&amp;"_"&amp;YEAR(A25)</f>
        <v>2_8_2_2023</v>
      </c>
      <c r="J25" t="str">
        <f t="shared" si="2"/>
        <v>2a_8_2_2023</v>
      </c>
      <c r="L25">
        <f t="shared" si="4"/>
        <v>918</v>
      </c>
      <c r="M25">
        <v>918</v>
      </c>
      <c r="N25" t="s">
        <v>420</v>
      </c>
      <c r="O25">
        <v>5</v>
      </c>
      <c r="P25" t="str">
        <f t="shared" si="5"/>
        <v>5b</v>
      </c>
      <c r="Q25">
        <v>1172</v>
      </c>
      <c r="S25">
        <v>588</v>
      </c>
      <c r="T25" t="s">
        <v>420</v>
      </c>
      <c r="U25">
        <v>9</v>
      </c>
      <c r="V25" t="str">
        <f t="shared" si="3"/>
        <v>9b</v>
      </c>
    </row>
    <row r="26" spans="1:22" x14ac:dyDescent="0.2">
      <c r="A26" s="12">
        <v>45140</v>
      </c>
      <c r="B26">
        <v>16</v>
      </c>
      <c r="C26">
        <v>10.029999999999999</v>
      </c>
      <c r="D26" s="4">
        <v>0</v>
      </c>
      <c r="E26" s="4" t="s">
        <v>309</v>
      </c>
      <c r="F26">
        <v>3.01</v>
      </c>
      <c r="G26">
        <f>IFERROR(VLOOKUP(B26,proc!$C:$C,1,FALSE),"")</f>
        <v>16</v>
      </c>
      <c r="H26" t="str">
        <f t="shared" si="6"/>
        <v>2b</v>
      </c>
      <c r="I26" t="str">
        <f t="shared" ref="I26:I66" si="7">IF(LEN(H26)&lt;3,LEFT(H26,1),LEFT(H26,2))&amp;"_"&amp;MONTH(A26)&amp;"_"&amp;DAY(A26)&amp;"_"&amp;YEAR(A26)</f>
        <v>2_8_2_2023</v>
      </c>
      <c r="J26" t="str">
        <f t="shared" si="2"/>
        <v>2b_8_2_2023</v>
      </c>
      <c r="L26">
        <f t="shared" si="4"/>
        <v>534</v>
      </c>
      <c r="M26">
        <v>534</v>
      </c>
      <c r="N26" t="s">
        <v>420</v>
      </c>
      <c r="O26">
        <v>6</v>
      </c>
      <c r="P26" t="str">
        <f t="shared" si="5"/>
        <v>6b</v>
      </c>
    </row>
    <row r="27" spans="1:22" x14ac:dyDescent="0.2">
      <c r="A27" s="12">
        <v>45140</v>
      </c>
      <c r="B27">
        <v>25</v>
      </c>
      <c r="C27">
        <v>10.15</v>
      </c>
      <c r="D27" s="4">
        <v>1</v>
      </c>
      <c r="E27" s="4" t="s">
        <v>309</v>
      </c>
      <c r="F27">
        <v>3.16</v>
      </c>
      <c r="G27">
        <f>IFERROR(VLOOKUP(B27,proc!$C:$C,1,FALSE),"")</f>
        <v>25</v>
      </c>
      <c r="H27" t="str">
        <f t="shared" si="6"/>
        <v>3b</v>
      </c>
      <c r="I27" t="str">
        <f t="shared" si="7"/>
        <v>3_8_2_2023</v>
      </c>
      <c r="J27" t="str">
        <f t="shared" si="2"/>
        <v>3b_8_2_2023</v>
      </c>
      <c r="L27" t="str">
        <f t="shared" si="4"/>
        <v>x</v>
      </c>
      <c r="M27">
        <v>634</v>
      </c>
      <c r="N27" t="s">
        <v>420</v>
      </c>
      <c r="O27">
        <v>7</v>
      </c>
      <c r="P27" t="str">
        <f t="shared" si="5"/>
        <v>7b</v>
      </c>
    </row>
    <row r="28" spans="1:22" x14ac:dyDescent="0.2">
      <c r="A28" s="12">
        <v>45140</v>
      </c>
      <c r="B28">
        <v>35</v>
      </c>
      <c r="C28">
        <v>5.41</v>
      </c>
      <c r="D28" s="4">
        <v>0</v>
      </c>
      <c r="E28" s="4" t="s">
        <v>309</v>
      </c>
      <c r="F28">
        <v>1.62</v>
      </c>
      <c r="G28">
        <f>IFERROR(VLOOKUP(B28,proc!$C:$C,1,FALSE),"")</f>
        <v>35</v>
      </c>
      <c r="H28" t="str">
        <f t="shared" si="6"/>
        <v>3a</v>
      </c>
      <c r="I28" t="str">
        <f t="shared" si="7"/>
        <v>3_8_2_2023</v>
      </c>
      <c r="J28" t="str">
        <f t="shared" si="2"/>
        <v>3a_8_2_2023</v>
      </c>
      <c r="L28">
        <f t="shared" si="4"/>
        <v>807</v>
      </c>
      <c r="M28">
        <v>807</v>
      </c>
      <c r="N28" t="s">
        <v>420</v>
      </c>
      <c r="O28">
        <v>8</v>
      </c>
      <c r="P28" t="str">
        <f t="shared" si="5"/>
        <v>8b</v>
      </c>
    </row>
    <row r="29" spans="1:22" x14ac:dyDescent="0.2">
      <c r="A29" s="12">
        <v>45140</v>
      </c>
      <c r="B29">
        <v>169</v>
      </c>
      <c r="C29">
        <v>9.0500000000000007</v>
      </c>
      <c r="D29" s="4">
        <v>0</v>
      </c>
      <c r="E29" s="4" t="s">
        <v>309</v>
      </c>
      <c r="F29">
        <v>2.5299999999999998</v>
      </c>
      <c r="G29">
        <f>IFERROR(VLOOKUP(B29,proc!$C:$C,1,FALSE),"")</f>
        <v>169</v>
      </c>
      <c r="H29" t="str">
        <f t="shared" si="6"/>
        <v>1b</v>
      </c>
      <c r="I29" t="str">
        <f t="shared" si="7"/>
        <v>1_8_2_2023</v>
      </c>
      <c r="J29" t="str">
        <f t="shared" si="2"/>
        <v>1b_8_2_2023</v>
      </c>
      <c r="L29">
        <f t="shared" si="4"/>
        <v>796</v>
      </c>
      <c r="M29">
        <v>796</v>
      </c>
      <c r="N29" t="s">
        <v>420</v>
      </c>
      <c r="O29">
        <v>9</v>
      </c>
      <c r="P29" t="str">
        <f t="shared" si="5"/>
        <v>9b</v>
      </c>
    </row>
    <row r="30" spans="1:22" x14ac:dyDescent="0.2">
      <c r="A30" s="12">
        <v>45140</v>
      </c>
      <c r="B30">
        <v>298</v>
      </c>
      <c r="C30">
        <v>5.78</v>
      </c>
      <c r="D30" s="4">
        <v>0</v>
      </c>
      <c r="E30" s="4" t="s">
        <v>309</v>
      </c>
      <c r="F30">
        <v>1.62</v>
      </c>
      <c r="G30">
        <f>IFERROR(VLOOKUP(B30,proc!$C:$C,1,FALSE),"")</f>
        <v>298</v>
      </c>
      <c r="H30" t="str">
        <f t="shared" si="6"/>
        <v>4b</v>
      </c>
      <c r="I30" t="str">
        <f t="shared" si="7"/>
        <v>4_8_2_2023</v>
      </c>
      <c r="J30" t="str">
        <f t="shared" si="2"/>
        <v>4b_8_2_2023</v>
      </c>
      <c r="L30">
        <f t="shared" si="4"/>
        <v>758</v>
      </c>
      <c r="M30">
        <v>758</v>
      </c>
      <c r="N30" t="s">
        <v>420</v>
      </c>
      <c r="O30">
        <v>10</v>
      </c>
      <c r="P30" t="str">
        <f t="shared" si="5"/>
        <v>10b</v>
      </c>
    </row>
    <row r="31" spans="1:22" x14ac:dyDescent="0.2">
      <c r="A31" s="12">
        <v>45140</v>
      </c>
      <c r="B31">
        <v>371</v>
      </c>
      <c r="C31">
        <v>12.76</v>
      </c>
      <c r="D31" s="4">
        <v>1</v>
      </c>
      <c r="E31" s="4" t="s">
        <v>309</v>
      </c>
      <c r="F31">
        <v>3.37</v>
      </c>
      <c r="G31">
        <f>IFERROR(VLOOKUP(B31,proc!$C:$C,1,FALSE),"")</f>
        <v>371</v>
      </c>
      <c r="H31" t="str">
        <f t="shared" si="6"/>
        <v>5a</v>
      </c>
      <c r="I31" t="str">
        <f t="shared" si="7"/>
        <v>5_8_2_2023</v>
      </c>
      <c r="J31" t="str">
        <f t="shared" si="2"/>
        <v>5a_8_2_2023</v>
      </c>
    </row>
    <row r="32" spans="1:22" x14ac:dyDescent="0.2">
      <c r="A32" s="12">
        <v>45140</v>
      </c>
      <c r="B32">
        <v>513</v>
      </c>
      <c r="C32">
        <v>7.74</v>
      </c>
      <c r="D32" s="4">
        <v>0</v>
      </c>
      <c r="E32" s="4" t="s">
        <v>309</v>
      </c>
      <c r="F32">
        <v>2.48</v>
      </c>
      <c r="G32">
        <f>IFERROR(VLOOKUP(B32,proc!$C:$C,1,FALSE),"")</f>
        <v>513</v>
      </c>
      <c r="H32" t="s">
        <v>433</v>
      </c>
      <c r="I32" t="str">
        <f t="shared" si="7"/>
        <v>7_8_2_2023</v>
      </c>
      <c r="J32" t="str">
        <f t="shared" si="2"/>
        <v>7b_8_2_2023</v>
      </c>
    </row>
    <row r="33" spans="1:14" x14ac:dyDescent="0.2">
      <c r="A33" s="12">
        <v>45140</v>
      </c>
      <c r="B33">
        <v>534</v>
      </c>
      <c r="C33">
        <v>16.079999999999998</v>
      </c>
      <c r="D33" s="4">
        <v>0</v>
      </c>
      <c r="E33" s="4" t="s">
        <v>309</v>
      </c>
      <c r="F33">
        <v>4.32</v>
      </c>
      <c r="G33">
        <f>IFERROR(VLOOKUP(B33,proc!$C:$C,1,FALSE),"")</f>
        <v>534</v>
      </c>
      <c r="H33" t="str">
        <f t="shared" ref="H33:H44" si="8">VLOOKUP(B33,$M$11:$P$31,4,FALSE)</f>
        <v>6b</v>
      </c>
      <c r="I33" t="str">
        <f t="shared" si="7"/>
        <v>6_8_2_2023</v>
      </c>
      <c r="J33" t="str">
        <f t="shared" si="2"/>
        <v>6b_8_2_2023</v>
      </c>
    </row>
    <row r="34" spans="1:14" x14ac:dyDescent="0.2">
      <c r="A34" s="12">
        <v>45140</v>
      </c>
      <c r="B34">
        <v>545</v>
      </c>
      <c r="C34">
        <v>8.92</v>
      </c>
      <c r="D34" s="4">
        <v>1</v>
      </c>
      <c r="E34" s="4" t="s">
        <v>309</v>
      </c>
      <c r="F34">
        <v>2.81</v>
      </c>
      <c r="G34">
        <f>IFERROR(VLOOKUP(B34,proc!$C:$C,1,FALSE),"")</f>
        <v>545</v>
      </c>
      <c r="H34" t="str">
        <f t="shared" si="8"/>
        <v>6a</v>
      </c>
      <c r="I34" t="str">
        <f t="shared" si="7"/>
        <v>6_8_2_2023</v>
      </c>
      <c r="J34" t="str">
        <f t="shared" si="2"/>
        <v>6a_8_2_2023</v>
      </c>
      <c r="M34">
        <v>13</v>
      </c>
      <c r="N34">
        <v>13</v>
      </c>
    </row>
    <row r="35" spans="1:14" x14ac:dyDescent="0.2">
      <c r="A35" s="12">
        <v>45140</v>
      </c>
      <c r="B35">
        <v>563</v>
      </c>
      <c r="C35">
        <v>10.88</v>
      </c>
      <c r="D35" s="4">
        <v>1</v>
      </c>
      <c r="E35" s="4" t="s">
        <v>309</v>
      </c>
      <c r="F35">
        <v>3.06</v>
      </c>
      <c r="G35">
        <f>IFERROR(VLOOKUP(B35,proc!$C:$C,1,FALSE),"")</f>
        <v>563</v>
      </c>
      <c r="H35" t="str">
        <f t="shared" si="8"/>
        <v>9a</v>
      </c>
      <c r="I35" t="str">
        <f t="shared" si="7"/>
        <v>9_8_2_2023</v>
      </c>
      <c r="J35" t="str">
        <f t="shared" si="2"/>
        <v>9a_8_2_2023</v>
      </c>
      <c r="M35">
        <v>16</v>
      </c>
      <c r="N35">
        <v>16</v>
      </c>
    </row>
    <row r="36" spans="1:14" x14ac:dyDescent="0.2">
      <c r="A36" s="12">
        <v>45140</v>
      </c>
      <c r="B36">
        <v>665</v>
      </c>
      <c r="C36">
        <v>9.11</v>
      </c>
      <c r="D36" s="4">
        <v>1</v>
      </c>
      <c r="E36" s="4" t="s">
        <v>309</v>
      </c>
      <c r="F36">
        <v>2.64</v>
      </c>
      <c r="G36">
        <f>IFERROR(VLOOKUP(B36,proc!$C:$C,1,FALSE),"")</f>
        <v>665</v>
      </c>
      <c r="H36" t="str">
        <f t="shared" si="8"/>
        <v>8a</v>
      </c>
      <c r="I36" t="str">
        <f t="shared" si="7"/>
        <v>8_8_2_2023</v>
      </c>
      <c r="J36" t="str">
        <f t="shared" si="2"/>
        <v>8a_8_2_2023</v>
      </c>
      <c r="M36">
        <v>25</v>
      </c>
      <c r="N36">
        <v>25</v>
      </c>
    </row>
    <row r="37" spans="1:14" x14ac:dyDescent="0.2">
      <c r="A37" s="12">
        <v>45140</v>
      </c>
      <c r="B37">
        <v>752</v>
      </c>
      <c r="C37">
        <v>7.89</v>
      </c>
      <c r="D37" s="4">
        <v>1</v>
      </c>
      <c r="E37" s="4" t="s">
        <v>309</v>
      </c>
      <c r="F37">
        <v>2.11</v>
      </c>
      <c r="G37">
        <f>IFERROR(VLOOKUP(B37,proc!$C:$C,1,FALSE),"")</f>
        <v>752</v>
      </c>
      <c r="H37" t="str">
        <f t="shared" si="8"/>
        <v>10a</v>
      </c>
      <c r="I37" t="str">
        <f t="shared" si="7"/>
        <v>10_8_2_2023</v>
      </c>
      <c r="J37" t="str">
        <f t="shared" si="2"/>
        <v>10a_8_2_2023</v>
      </c>
      <c r="M37">
        <v>35</v>
      </c>
      <c r="N37">
        <v>25</v>
      </c>
    </row>
    <row r="38" spans="1:14" x14ac:dyDescent="0.2">
      <c r="A38" s="12">
        <v>45140</v>
      </c>
      <c r="B38">
        <v>758</v>
      </c>
      <c r="C38">
        <v>10.07</v>
      </c>
      <c r="D38" s="4">
        <v>0</v>
      </c>
      <c r="E38" s="4" t="s">
        <v>309</v>
      </c>
      <c r="F38">
        <v>3.12</v>
      </c>
      <c r="G38">
        <f>IFERROR(VLOOKUP(B38,proc!$C:$C,1,FALSE),"")</f>
        <v>758</v>
      </c>
      <c r="H38" t="str">
        <f t="shared" si="8"/>
        <v>10b</v>
      </c>
      <c r="I38" t="str">
        <f t="shared" si="7"/>
        <v>10_8_2_2023</v>
      </c>
      <c r="J38" t="str">
        <f t="shared" si="2"/>
        <v>10b_8_2_2023</v>
      </c>
      <c r="M38">
        <v>169</v>
      </c>
      <c r="N38">
        <v>169</v>
      </c>
    </row>
    <row r="39" spans="1:14" x14ac:dyDescent="0.2">
      <c r="A39" s="12">
        <v>45140</v>
      </c>
      <c r="B39">
        <v>796</v>
      </c>
      <c r="C39">
        <v>9.4499999999999993</v>
      </c>
      <c r="D39" s="4">
        <v>0</v>
      </c>
      <c r="E39" s="4" t="s">
        <v>309</v>
      </c>
      <c r="F39">
        <v>2.2999999999999998</v>
      </c>
      <c r="G39">
        <f>IFERROR(VLOOKUP(B39,proc!$C:$C,1,FALSE),"")</f>
        <v>796</v>
      </c>
      <c r="H39" t="str">
        <f t="shared" si="8"/>
        <v>9b</v>
      </c>
      <c r="I39" t="str">
        <f t="shared" si="7"/>
        <v>9_8_2_2023</v>
      </c>
      <c r="J39" t="str">
        <f t="shared" si="2"/>
        <v>9b_8_2_2023</v>
      </c>
      <c r="M39">
        <v>298</v>
      </c>
      <c r="N39">
        <v>298</v>
      </c>
    </row>
    <row r="40" spans="1:14" x14ac:dyDescent="0.2">
      <c r="A40" s="12">
        <v>45140</v>
      </c>
      <c r="B40">
        <v>805</v>
      </c>
      <c r="C40">
        <v>9.5299999999999994</v>
      </c>
      <c r="D40" s="4">
        <v>1</v>
      </c>
      <c r="E40" s="4" t="s">
        <v>309</v>
      </c>
      <c r="F40">
        <v>2.79</v>
      </c>
      <c r="G40">
        <f>IFERROR(VLOOKUP(B40,proc!$C:$C,1,FALSE),"")</f>
        <v>805</v>
      </c>
      <c r="H40" t="str">
        <f t="shared" si="8"/>
        <v>7a</v>
      </c>
      <c r="I40" t="str">
        <f t="shared" si="7"/>
        <v>7_8_2_2023</v>
      </c>
      <c r="J40" t="str">
        <f t="shared" si="2"/>
        <v>7a_8_2_2023</v>
      </c>
      <c r="M40">
        <v>371</v>
      </c>
      <c r="N40">
        <v>371</v>
      </c>
    </row>
    <row r="41" spans="1:14" x14ac:dyDescent="0.2">
      <c r="A41" s="12">
        <v>45140</v>
      </c>
      <c r="B41">
        <v>807</v>
      </c>
      <c r="C41">
        <v>5.89</v>
      </c>
      <c r="D41" s="4">
        <v>0</v>
      </c>
      <c r="E41" s="4" t="s">
        <v>309</v>
      </c>
      <c r="F41">
        <v>1.7</v>
      </c>
      <c r="G41">
        <f>IFERROR(VLOOKUP(B41,proc!$C:$C,1,FALSE),"")</f>
        <v>807</v>
      </c>
      <c r="H41" t="str">
        <f t="shared" si="8"/>
        <v>8b</v>
      </c>
      <c r="I41" t="str">
        <f t="shared" si="7"/>
        <v>8_8_2_2023</v>
      </c>
      <c r="J41" t="str">
        <f t="shared" si="2"/>
        <v>8b_8_2_2023</v>
      </c>
      <c r="M41">
        <v>513</v>
      </c>
      <c r="N41">
        <v>534</v>
      </c>
    </row>
    <row r="42" spans="1:14" x14ac:dyDescent="0.2">
      <c r="A42" s="12">
        <v>45140</v>
      </c>
      <c r="B42">
        <v>918</v>
      </c>
      <c r="C42">
        <v>8.19</v>
      </c>
      <c r="D42" s="4">
        <v>0</v>
      </c>
      <c r="E42" s="4" t="s">
        <v>309</v>
      </c>
      <c r="F42">
        <v>2.33</v>
      </c>
      <c r="G42">
        <f>IFERROR(VLOOKUP(B42,proc!$C:$C,1,FALSE),"")</f>
        <v>918</v>
      </c>
      <c r="H42" t="str">
        <f t="shared" si="8"/>
        <v>5b</v>
      </c>
      <c r="I42" t="str">
        <f t="shared" si="7"/>
        <v>5_8_2_2023</v>
      </c>
      <c r="J42" t="str">
        <f t="shared" si="2"/>
        <v>5b_8_2_2023</v>
      </c>
      <c r="M42">
        <v>534</v>
      </c>
      <c r="N42">
        <v>545</v>
      </c>
    </row>
    <row r="43" spans="1:14" x14ac:dyDescent="0.2">
      <c r="A43" s="12">
        <v>45140</v>
      </c>
      <c r="B43">
        <v>1107</v>
      </c>
      <c r="C43">
        <v>11.52</v>
      </c>
      <c r="D43" s="4">
        <v>1</v>
      </c>
      <c r="E43" s="4" t="s">
        <v>309</v>
      </c>
      <c r="F43">
        <v>3.31</v>
      </c>
      <c r="G43">
        <f>IFERROR(VLOOKUP(B43,proc!$C:$C,1,FALSE),"")</f>
        <v>1107</v>
      </c>
      <c r="H43" t="str">
        <f t="shared" si="8"/>
        <v>4a</v>
      </c>
      <c r="I43" t="str">
        <f t="shared" si="7"/>
        <v>4_8_2_2023</v>
      </c>
      <c r="J43" t="str">
        <f t="shared" si="2"/>
        <v>4a_8_2_2023</v>
      </c>
      <c r="M43">
        <v>545</v>
      </c>
      <c r="N43">
        <v>563</v>
      </c>
    </row>
    <row r="44" spans="1:14" x14ac:dyDescent="0.2">
      <c r="A44" s="12">
        <v>45140</v>
      </c>
      <c r="B44">
        <v>1223</v>
      </c>
      <c r="C44">
        <v>9.34</v>
      </c>
      <c r="D44" s="4">
        <v>1</v>
      </c>
      <c r="E44" s="4" t="s">
        <v>309</v>
      </c>
      <c r="F44">
        <v>2.42</v>
      </c>
      <c r="G44">
        <f>IFERROR(VLOOKUP(B44,proc!$C:$C,1,FALSE),"")</f>
        <v>1223</v>
      </c>
      <c r="H44" t="str">
        <f t="shared" si="8"/>
        <v>1a</v>
      </c>
      <c r="I44" t="str">
        <f t="shared" si="7"/>
        <v>1_8_2_2023</v>
      </c>
      <c r="J44" t="str">
        <f t="shared" si="2"/>
        <v>1a_8_2_2023</v>
      </c>
      <c r="M44">
        <v>563</v>
      </c>
      <c r="N44">
        <v>634</v>
      </c>
    </row>
    <row r="45" spans="1:14" x14ac:dyDescent="0.2">
      <c r="A45" s="13">
        <v>45083</v>
      </c>
      <c r="B45" s="10">
        <v>339</v>
      </c>
      <c r="C45" s="10">
        <v>2.57</v>
      </c>
      <c r="D45" s="11">
        <v>1</v>
      </c>
      <c r="E45" s="11" t="s">
        <v>310</v>
      </c>
      <c r="F45" s="10">
        <v>0.61</v>
      </c>
      <c r="G45" s="10">
        <f>IFERROR(VLOOKUP(B45,proc!$C:$C,1,FALSE),"")</f>
        <v>339</v>
      </c>
      <c r="H45" s="10" t="s">
        <v>422</v>
      </c>
      <c r="I45" t="str">
        <f t="shared" si="7"/>
        <v>5_6_6_2023</v>
      </c>
      <c r="J45" t="str">
        <f t="shared" si="2"/>
        <v>5b_6_6_2023</v>
      </c>
      <c r="M45">
        <v>665</v>
      </c>
      <c r="N45">
        <v>665</v>
      </c>
    </row>
    <row r="46" spans="1:14" x14ac:dyDescent="0.2">
      <c r="A46" s="12">
        <v>45083</v>
      </c>
      <c r="B46">
        <v>328</v>
      </c>
      <c r="C46">
        <v>6.25</v>
      </c>
      <c r="D46" s="4">
        <v>0</v>
      </c>
      <c r="E46" s="4" t="s">
        <v>310</v>
      </c>
      <c r="F46">
        <v>1.42</v>
      </c>
      <c r="G46">
        <f>IFERROR(VLOOKUP(B46,proc!$C:$C,1,FALSE),"")</f>
        <v>328</v>
      </c>
      <c r="H46" t="s">
        <v>423</v>
      </c>
      <c r="I46" t="str">
        <f t="shared" si="7"/>
        <v>5_6_6_2023</v>
      </c>
      <c r="J46" t="str">
        <f t="shared" si="2"/>
        <v>5a_6_6_2023</v>
      </c>
      <c r="M46">
        <v>752</v>
      </c>
      <c r="N46">
        <v>752</v>
      </c>
    </row>
    <row r="47" spans="1:14" x14ac:dyDescent="0.2">
      <c r="A47" s="12">
        <v>45083</v>
      </c>
      <c r="B47">
        <v>70</v>
      </c>
      <c r="C47">
        <v>22.26</v>
      </c>
      <c r="D47" s="4">
        <v>1</v>
      </c>
      <c r="E47" s="4" t="s">
        <v>311</v>
      </c>
      <c r="F47">
        <v>4.71</v>
      </c>
      <c r="G47">
        <f>IFERROR(VLOOKUP(B47,proc!$C:$C,1,FALSE),"")</f>
        <v>70</v>
      </c>
      <c r="H47" t="s">
        <v>424</v>
      </c>
      <c r="I47" t="str">
        <f t="shared" si="7"/>
        <v>2_6_6_2023</v>
      </c>
      <c r="J47" t="str">
        <f t="shared" si="2"/>
        <v>2a_6_6_2023</v>
      </c>
      <c r="M47">
        <v>758</v>
      </c>
      <c r="N47">
        <v>758</v>
      </c>
    </row>
    <row r="48" spans="1:14" x14ac:dyDescent="0.2">
      <c r="A48" s="12">
        <v>45083</v>
      </c>
      <c r="B48">
        <v>136</v>
      </c>
      <c r="C48">
        <v>36.299999999999997</v>
      </c>
      <c r="D48" s="4">
        <v>0</v>
      </c>
      <c r="E48" s="4" t="s">
        <v>311</v>
      </c>
      <c r="F48">
        <v>6.54</v>
      </c>
      <c r="G48">
        <f>IFERROR(VLOOKUP(B48,proc!$C:$C,1,FALSE),"")</f>
        <v>136</v>
      </c>
      <c r="H48" t="s">
        <v>425</v>
      </c>
      <c r="I48" t="str">
        <f t="shared" si="7"/>
        <v>1_6_6_2023</v>
      </c>
      <c r="J48" t="str">
        <f t="shared" si="2"/>
        <v>1b_6_6_2023</v>
      </c>
      <c r="M48">
        <v>796</v>
      </c>
      <c r="N48">
        <v>796</v>
      </c>
    </row>
    <row r="49" spans="1:14" x14ac:dyDescent="0.2">
      <c r="A49" s="12">
        <v>45083</v>
      </c>
      <c r="B49">
        <v>179</v>
      </c>
      <c r="C49">
        <v>23.3</v>
      </c>
      <c r="D49" s="4">
        <v>1</v>
      </c>
      <c r="E49" s="4" t="s">
        <v>311</v>
      </c>
      <c r="F49">
        <v>4.76</v>
      </c>
      <c r="G49">
        <f>IFERROR(VLOOKUP(B49,proc!$C:$C,1,FALSE),"")</f>
        <v>179</v>
      </c>
      <c r="H49" t="s">
        <v>426</v>
      </c>
      <c r="I49" t="str">
        <f t="shared" si="7"/>
        <v>1_6_6_2023</v>
      </c>
      <c r="J49" t="str">
        <f t="shared" si="2"/>
        <v>1a_6_6_2023</v>
      </c>
      <c r="M49">
        <v>805</v>
      </c>
      <c r="N49">
        <v>805</v>
      </c>
    </row>
    <row r="50" spans="1:14" x14ac:dyDescent="0.2">
      <c r="A50" s="12">
        <v>45083</v>
      </c>
      <c r="B50">
        <v>199</v>
      </c>
      <c r="C50">
        <v>21.03</v>
      </c>
      <c r="D50" s="4">
        <v>0</v>
      </c>
      <c r="E50" s="4" t="s">
        <v>311</v>
      </c>
      <c r="F50">
        <v>3.96</v>
      </c>
      <c r="G50">
        <f>IFERROR(VLOOKUP(B50,proc!$C:$C,1,FALSE),"")</f>
        <v>199</v>
      </c>
      <c r="H50" t="s">
        <v>427</v>
      </c>
      <c r="I50" t="str">
        <f t="shared" si="7"/>
        <v>2_6_6_2023</v>
      </c>
      <c r="J50" t="str">
        <f t="shared" si="2"/>
        <v>2b_6_6_2023</v>
      </c>
      <c r="M50">
        <v>807</v>
      </c>
      <c r="N50">
        <v>807</v>
      </c>
    </row>
    <row r="51" spans="1:14" x14ac:dyDescent="0.2">
      <c r="A51" s="12">
        <v>45083</v>
      </c>
      <c r="B51">
        <v>221</v>
      </c>
      <c r="C51">
        <v>17.57</v>
      </c>
      <c r="D51" s="4">
        <v>1</v>
      </c>
      <c r="E51" s="4" t="s">
        <v>311</v>
      </c>
      <c r="F51">
        <v>3.29</v>
      </c>
      <c r="G51">
        <f>IFERROR(VLOOKUP(B51,proc!$C:$C,1,FALSE),"")</f>
        <v>221</v>
      </c>
      <c r="H51" t="s">
        <v>428</v>
      </c>
      <c r="I51" t="str">
        <f t="shared" si="7"/>
        <v>3_6_6_2023</v>
      </c>
      <c r="J51" t="str">
        <f t="shared" si="2"/>
        <v>3a_6_6_2023</v>
      </c>
      <c r="M51">
        <v>918</v>
      </c>
      <c r="N51">
        <v>918</v>
      </c>
    </row>
    <row r="52" spans="1:14" x14ac:dyDescent="0.2">
      <c r="A52" s="12">
        <v>45083</v>
      </c>
      <c r="B52">
        <v>222</v>
      </c>
      <c r="C52">
        <v>20.04</v>
      </c>
      <c r="D52" s="4">
        <v>0</v>
      </c>
      <c r="E52" s="4" t="s">
        <v>311</v>
      </c>
      <c r="F52">
        <v>4.07</v>
      </c>
      <c r="G52">
        <f>IFERROR(VLOOKUP(B52,proc!$C:$C,1,FALSE),"")</f>
        <v>222</v>
      </c>
      <c r="H52" t="s">
        <v>429</v>
      </c>
      <c r="I52" t="str">
        <f t="shared" si="7"/>
        <v>3_6_6_2023</v>
      </c>
      <c r="J52" t="str">
        <f t="shared" si="2"/>
        <v>3b_6_6_2023</v>
      </c>
      <c r="M52">
        <v>1107</v>
      </c>
      <c r="N52">
        <v>1107</v>
      </c>
    </row>
    <row r="53" spans="1:14" x14ac:dyDescent="0.2">
      <c r="A53" s="12">
        <v>45083</v>
      </c>
      <c r="B53">
        <v>333</v>
      </c>
      <c r="C53">
        <v>13.86</v>
      </c>
      <c r="D53" s="4">
        <v>0</v>
      </c>
      <c r="E53" s="4" t="s">
        <v>311</v>
      </c>
      <c r="F53">
        <v>2.86</v>
      </c>
      <c r="G53">
        <f>IFERROR(VLOOKUP(B53,proc!$C:$C,1,FALSE),"")</f>
        <v>333</v>
      </c>
      <c r="H53" t="s">
        <v>430</v>
      </c>
      <c r="I53" t="str">
        <f t="shared" si="7"/>
        <v>4_6_6_2023</v>
      </c>
      <c r="J53" t="str">
        <f t="shared" si="2"/>
        <v>4b_6_6_2023</v>
      </c>
      <c r="M53">
        <v>1223</v>
      </c>
      <c r="N53">
        <v>1223</v>
      </c>
    </row>
    <row r="54" spans="1:14" x14ac:dyDescent="0.2">
      <c r="A54" s="12">
        <v>45083</v>
      </c>
      <c r="B54">
        <v>335</v>
      </c>
      <c r="C54">
        <v>22.49</v>
      </c>
      <c r="D54" s="4">
        <v>1</v>
      </c>
      <c r="E54" s="4" t="s">
        <v>311</v>
      </c>
      <c r="F54">
        <v>4.3899999999999997</v>
      </c>
      <c r="G54">
        <f>IFERROR(VLOOKUP(B54,proc!$C:$C,1,FALSE),"")</f>
        <v>335</v>
      </c>
      <c r="H54" t="s">
        <v>431</v>
      </c>
      <c r="I54" t="str">
        <f t="shared" si="7"/>
        <v>4_6_6_2023</v>
      </c>
      <c r="J54" t="str">
        <f t="shared" si="2"/>
        <v>4a_6_6_2023</v>
      </c>
    </row>
    <row r="55" spans="1:14" x14ac:dyDescent="0.2">
      <c r="A55" s="12">
        <v>45083</v>
      </c>
      <c r="B55">
        <v>390</v>
      </c>
      <c r="C55">
        <v>15.92</v>
      </c>
      <c r="D55" s="4">
        <v>1</v>
      </c>
      <c r="E55" s="4" t="s">
        <v>311</v>
      </c>
      <c r="F55">
        <v>3.32</v>
      </c>
      <c r="G55">
        <f>IFERROR(VLOOKUP(B55,proc!$C:$C,1,FALSE),"")</f>
        <v>390</v>
      </c>
      <c r="H55" t="s">
        <v>432</v>
      </c>
      <c r="I55" t="str">
        <f t="shared" si="7"/>
        <v>6_6_6_2023</v>
      </c>
      <c r="J55" t="str">
        <f t="shared" si="2"/>
        <v>6a_6_6_2023</v>
      </c>
    </row>
    <row r="56" spans="1:14" x14ac:dyDescent="0.2">
      <c r="A56" s="12">
        <v>45083</v>
      </c>
      <c r="B56">
        <v>399</v>
      </c>
      <c r="C56">
        <v>17.38</v>
      </c>
      <c r="D56" s="4">
        <v>1</v>
      </c>
      <c r="E56" s="4" t="s">
        <v>311</v>
      </c>
      <c r="F56">
        <v>3.61</v>
      </c>
      <c r="G56">
        <f>IFERROR(VLOOKUP(B56,proc!$C:$C,1,FALSE),"")</f>
        <v>399</v>
      </c>
      <c r="H56" t="s">
        <v>433</v>
      </c>
      <c r="I56" t="str">
        <f t="shared" si="7"/>
        <v>7_6_6_2023</v>
      </c>
      <c r="J56" t="str">
        <f t="shared" si="2"/>
        <v>7b_6_6_2023</v>
      </c>
    </row>
    <row r="57" spans="1:14" x14ac:dyDescent="0.2">
      <c r="A57" s="12">
        <v>45083</v>
      </c>
      <c r="B57">
        <v>400</v>
      </c>
      <c r="C57">
        <v>22.5</v>
      </c>
      <c r="D57" s="4">
        <v>0</v>
      </c>
      <c r="E57" s="4" t="s">
        <v>311</v>
      </c>
      <c r="F57">
        <v>4.28</v>
      </c>
      <c r="G57">
        <f>IFERROR(VLOOKUP(B57,proc!$C:$C,1,FALSE),"")</f>
        <v>400</v>
      </c>
      <c r="H57" t="s">
        <v>434</v>
      </c>
      <c r="I57" t="str">
        <f t="shared" si="7"/>
        <v>7_6_6_2023</v>
      </c>
      <c r="J57" t="str">
        <f t="shared" si="2"/>
        <v>7a_6_6_2023</v>
      </c>
    </row>
    <row r="58" spans="1:14" x14ac:dyDescent="0.2">
      <c r="A58" s="12">
        <v>45083</v>
      </c>
      <c r="B58">
        <v>460</v>
      </c>
      <c r="C58">
        <v>19.100000000000001</v>
      </c>
      <c r="D58" s="4">
        <v>0</v>
      </c>
      <c r="E58" s="4" t="s">
        <v>311</v>
      </c>
      <c r="F58">
        <v>3.98</v>
      </c>
      <c r="G58">
        <f>IFERROR(VLOOKUP(B58,proc!$C:$C,1,FALSE),"")</f>
        <v>460</v>
      </c>
      <c r="H58" t="s">
        <v>435</v>
      </c>
      <c r="I58" t="str">
        <f t="shared" si="7"/>
        <v>8_6_6_2023</v>
      </c>
      <c r="J58" t="str">
        <f t="shared" si="2"/>
        <v>8a_6_6_2023</v>
      </c>
    </row>
    <row r="59" spans="1:14" x14ac:dyDescent="0.2">
      <c r="A59" s="12">
        <v>45083</v>
      </c>
      <c r="B59">
        <v>511</v>
      </c>
      <c r="C59">
        <v>23.51</v>
      </c>
      <c r="D59" s="4">
        <v>1</v>
      </c>
      <c r="E59" s="4" t="s">
        <v>311</v>
      </c>
      <c r="F59">
        <v>5.35</v>
      </c>
      <c r="G59">
        <f>IFERROR(VLOOKUP(B59,proc!$C:$C,1,FALSE),"")</f>
        <v>511</v>
      </c>
      <c r="H59" t="s">
        <v>436</v>
      </c>
      <c r="I59" t="str">
        <f t="shared" si="7"/>
        <v>8_6_6_2023</v>
      </c>
      <c r="J59" t="str">
        <f t="shared" si="2"/>
        <v>8b_6_6_2023</v>
      </c>
    </row>
    <row r="60" spans="1:14" x14ac:dyDescent="0.2">
      <c r="A60" s="12">
        <v>45083</v>
      </c>
      <c r="B60">
        <v>569</v>
      </c>
      <c r="C60">
        <v>28.85</v>
      </c>
      <c r="D60" s="4">
        <v>1</v>
      </c>
      <c r="E60" s="4" t="s">
        <v>311</v>
      </c>
      <c r="F60">
        <v>5.26</v>
      </c>
      <c r="G60">
        <f>IFERROR(VLOOKUP(B60,proc!$C:$C,1,FALSE),"")</f>
        <v>569</v>
      </c>
      <c r="H60" t="s">
        <v>437</v>
      </c>
      <c r="I60" t="str">
        <f t="shared" si="7"/>
        <v>11_6_6_2023</v>
      </c>
      <c r="J60" t="str">
        <f t="shared" si="2"/>
        <v>11a_6_6_2023</v>
      </c>
    </row>
    <row r="61" spans="1:14" x14ac:dyDescent="0.2">
      <c r="A61" s="12">
        <v>45083</v>
      </c>
      <c r="B61">
        <v>659</v>
      </c>
      <c r="C61">
        <v>25.03</v>
      </c>
      <c r="D61" s="4">
        <v>1</v>
      </c>
      <c r="E61" s="4" t="s">
        <v>311</v>
      </c>
      <c r="F61">
        <v>4.87</v>
      </c>
      <c r="G61">
        <f>IFERROR(VLOOKUP(B61,proc!$C:$C,1,FALSE),"")</f>
        <v>659</v>
      </c>
      <c r="H61" t="s">
        <v>438</v>
      </c>
      <c r="I61" t="str">
        <f t="shared" si="7"/>
        <v>9_6_6_2023</v>
      </c>
      <c r="J61" t="str">
        <f t="shared" si="2"/>
        <v>9b_6_6_2023</v>
      </c>
    </row>
    <row r="62" spans="1:14" x14ac:dyDescent="0.2">
      <c r="A62" s="12">
        <v>45083</v>
      </c>
      <c r="B62">
        <v>738</v>
      </c>
      <c r="C62">
        <v>31.14</v>
      </c>
      <c r="D62" s="4">
        <v>0</v>
      </c>
      <c r="E62" s="4" t="s">
        <v>311</v>
      </c>
      <c r="F62">
        <v>5.45</v>
      </c>
      <c r="G62">
        <f>IFERROR(VLOOKUP(B62,proc!$C:$C,1,FALSE),"")</f>
        <v>738</v>
      </c>
      <c r="H62" t="s">
        <v>439</v>
      </c>
      <c r="I62" t="str">
        <f t="shared" si="7"/>
        <v>11_6_6_2023</v>
      </c>
      <c r="J62" t="str">
        <f t="shared" si="2"/>
        <v>11b_6_6_2023</v>
      </c>
    </row>
    <row r="63" spans="1:14" x14ac:dyDescent="0.2">
      <c r="A63" s="12">
        <v>45083</v>
      </c>
      <c r="B63">
        <v>768</v>
      </c>
      <c r="C63">
        <v>23.6</v>
      </c>
      <c r="D63" s="4">
        <v>1</v>
      </c>
      <c r="E63" s="4" t="s">
        <v>311</v>
      </c>
      <c r="F63">
        <v>4.37</v>
      </c>
      <c r="G63">
        <f>IFERROR(VLOOKUP(B63,proc!$C:$C,1,FALSE),"")</f>
        <v>768</v>
      </c>
      <c r="H63" t="s">
        <v>440</v>
      </c>
      <c r="I63" t="str">
        <f t="shared" si="7"/>
        <v>10_6_6_2023</v>
      </c>
      <c r="J63" t="str">
        <f t="shared" si="2"/>
        <v>10a_6_6_2023</v>
      </c>
    </row>
    <row r="64" spans="1:14" x14ac:dyDescent="0.2">
      <c r="A64" s="12">
        <v>45083</v>
      </c>
      <c r="B64">
        <v>774</v>
      </c>
      <c r="C64">
        <v>28.4</v>
      </c>
      <c r="D64" s="4">
        <v>0</v>
      </c>
      <c r="E64" s="4" t="s">
        <v>311</v>
      </c>
      <c r="F64">
        <v>5.27</v>
      </c>
      <c r="G64">
        <f>IFERROR(VLOOKUP(B64,proc!$C:$C,1,FALSE),"")</f>
        <v>774</v>
      </c>
      <c r="H64" t="s">
        <v>441</v>
      </c>
      <c r="I64" t="str">
        <f t="shared" si="7"/>
        <v>10_6_6_2023</v>
      </c>
      <c r="J64" t="str">
        <f t="shared" si="2"/>
        <v>10b_6_6_2023</v>
      </c>
    </row>
    <row r="65" spans="1:10" x14ac:dyDescent="0.2">
      <c r="A65" s="12">
        <v>45083</v>
      </c>
      <c r="B65">
        <v>812</v>
      </c>
      <c r="C65">
        <v>13.84</v>
      </c>
      <c r="D65" s="4">
        <v>0</v>
      </c>
      <c r="E65" s="4" t="s">
        <v>311</v>
      </c>
      <c r="F65">
        <v>2.86</v>
      </c>
      <c r="G65">
        <f>IFERROR(VLOOKUP(B65,proc!$C:$C,1,FALSE),"")</f>
        <v>812</v>
      </c>
      <c r="H65" t="s">
        <v>442</v>
      </c>
      <c r="I65" t="str">
        <f t="shared" si="7"/>
        <v>9_6_6_2023</v>
      </c>
      <c r="J65" t="str">
        <f t="shared" si="2"/>
        <v>9a_6_6_2023</v>
      </c>
    </row>
    <row r="66" spans="1:10" x14ac:dyDescent="0.2">
      <c r="A66" s="12">
        <v>45083</v>
      </c>
      <c r="B66">
        <v>922</v>
      </c>
      <c r="C66">
        <v>23.48</v>
      </c>
      <c r="D66" s="4">
        <v>0</v>
      </c>
      <c r="E66" s="4" t="s">
        <v>311</v>
      </c>
      <c r="F66">
        <v>4.74</v>
      </c>
      <c r="G66">
        <f>IFERROR(VLOOKUP(B66,proc!$C:$C,1,FALSE),"")</f>
        <v>922</v>
      </c>
      <c r="H66" t="s">
        <v>421</v>
      </c>
      <c r="I66" t="str">
        <f t="shared" si="7"/>
        <v>6_6_6_2023</v>
      </c>
      <c r="J66" t="str">
        <f t="shared" si="2"/>
        <v>6b_6_6_2023</v>
      </c>
    </row>
    <row r="67" spans="1:10" x14ac:dyDescent="0.2">
      <c r="D67" s="4"/>
    </row>
    <row r="68" spans="1:10" x14ac:dyDescent="0.2">
      <c r="D68" s="4"/>
    </row>
    <row r="69" spans="1:10" x14ac:dyDescent="0.2">
      <c r="D69" s="4"/>
    </row>
    <row r="70" spans="1:10" x14ac:dyDescent="0.2">
      <c r="D70" s="4"/>
    </row>
    <row r="71" spans="1:10" x14ac:dyDescent="0.2">
      <c r="D71" s="4"/>
    </row>
    <row r="72" spans="1:10" x14ac:dyDescent="0.2">
      <c r="D72" s="4"/>
    </row>
    <row r="73" spans="1:10" x14ac:dyDescent="0.2">
      <c r="D73" s="4"/>
    </row>
    <row r="74" spans="1:10" x14ac:dyDescent="0.2">
      <c r="D74" s="4"/>
    </row>
    <row r="75" spans="1:10" x14ac:dyDescent="0.2">
      <c r="D75" s="4"/>
    </row>
    <row r="76" spans="1:10" x14ac:dyDescent="0.2">
      <c r="D76" s="4"/>
    </row>
    <row r="77" spans="1:10" x14ac:dyDescent="0.2">
      <c r="D77" s="4"/>
    </row>
    <row r="78" spans="1:10" x14ac:dyDescent="0.2">
      <c r="D78" s="4"/>
    </row>
    <row r="79" spans="1:10" x14ac:dyDescent="0.2">
      <c r="D79" s="4"/>
    </row>
    <row r="80" spans="1:10" x14ac:dyDescent="0.2">
      <c r="D80" s="4"/>
    </row>
    <row r="81" spans="4:4" x14ac:dyDescent="0.2">
      <c r="D81" s="4"/>
    </row>
    <row r="82" spans="4:4" x14ac:dyDescent="0.2">
      <c r="D82" s="4"/>
    </row>
    <row r="83" spans="4:4" x14ac:dyDescent="0.2">
      <c r="D83" s="4"/>
    </row>
    <row r="84" spans="4:4" x14ac:dyDescent="0.2">
      <c r="D84" s="4"/>
    </row>
  </sheetData>
  <sortState xmlns:xlrd2="http://schemas.microsoft.com/office/spreadsheetml/2017/richdata2" ref="N34:N53">
    <sortCondition ref="N34:N53"/>
  </sortState>
  <conditionalFormatting sqref="G1:G1048576 H6:J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F27641D50854EAFCD1AB82BFED4A6" ma:contentTypeVersion="14" ma:contentTypeDescription="Create a new document." ma:contentTypeScope="" ma:versionID="93b845a3461839631f915a21305d99fd">
  <xsd:schema xmlns:xsd="http://www.w3.org/2001/XMLSchema" xmlns:xs="http://www.w3.org/2001/XMLSchema" xmlns:p="http://schemas.microsoft.com/office/2006/metadata/properties" xmlns:ns3="032fd22d-30fa-468c-b7ca-7f9ef3dbf54f" xmlns:ns4="9bb207de-17b0-4a7d-963b-e3765c9c5e2e" targetNamespace="http://schemas.microsoft.com/office/2006/metadata/properties" ma:root="true" ma:fieldsID="e1a4afbe4210a6b200f7f8ce87457548" ns3:_="" ns4:_="">
    <xsd:import namespace="032fd22d-30fa-468c-b7ca-7f9ef3dbf54f"/>
    <xsd:import namespace="9bb207de-17b0-4a7d-963b-e3765c9c5e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fd22d-30fa-468c-b7ca-7f9ef3dbf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207de-17b0-4a7d-963b-e3765c9c5e2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2fd22d-30fa-468c-b7ca-7f9ef3dbf54f" xsi:nil="true"/>
  </documentManagement>
</p:properties>
</file>

<file path=customXml/itemProps1.xml><?xml version="1.0" encoding="utf-8"?>
<ds:datastoreItem xmlns:ds="http://schemas.openxmlformats.org/officeDocument/2006/customXml" ds:itemID="{E3661825-6C0F-4C37-86AD-3057F5556E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2fd22d-30fa-468c-b7ca-7f9ef3dbf54f"/>
    <ds:schemaRef ds:uri="9bb207de-17b0-4a7d-963b-e3765c9c5e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AF7061-0C56-42BD-96A7-52C0C6966F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B4920-244F-431E-B4FE-93483BA1B537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9bb207de-17b0-4a7d-963b-e3765c9c5e2e"/>
    <ds:schemaRef ds:uri="032fd22d-30fa-468c-b7ca-7f9ef3dbf54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proc</vt:lpstr>
      <vt:lpstr>PIVOT2</vt:lpstr>
      <vt:lpstr>rt.comb</vt:lpstr>
      <vt:lpstr>PIVOT</vt:lpstr>
      <vt:lpstr>Sheet1 (2)</vt:lpstr>
      <vt:lpstr>fix</vt:lpstr>
      <vt:lpstr>compounds</vt:lpstr>
      <vt:lpstr>rosie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Strand, Jackson</cp:lastModifiedBy>
  <cp:revision/>
  <dcterms:created xsi:type="dcterms:W3CDTF">2023-06-02T19:28:12Z</dcterms:created>
  <dcterms:modified xsi:type="dcterms:W3CDTF">2025-12-03T15:54:07Z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0x010100F0CF27641D50854EAFCD1AB82BFED4A6</vt:lpwstr>
  </property>
</Properties>
</file>